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3-2024\9. December\Summary\"/>
    </mc:Choice>
  </mc:AlternateContent>
  <xr:revisionPtr revIDLastSave="0" documentId="13_ncr:1_{48FB9831-FCF1-4778-B553-1E9B691FB3E7}" xr6:coauthVersionLast="47" xr6:coauthVersionMax="47" xr10:uidLastSave="{00000000-0000-0000-0000-000000000000}"/>
  <bookViews>
    <workbookView xWindow="-110" yWindow="-110" windowWidth="19420" windowHeight="11620" xr2:uid="{A945560F-3C93-49A3-9B51-5E8BDD0A45D9}"/>
  </bookViews>
  <sheets>
    <sheet name="Summary" sheetId="1" r:id="rId1"/>
    <sheet name="Table 1" sheetId="2" r:id="rId2"/>
    <sheet name="Table 2 pg1" sheetId="3" r:id="rId3"/>
    <sheet name="Table 2 pg2" sheetId="4" r:id="rId4"/>
    <sheet name="Table 3 summary" sheetId="5" r:id="rId5"/>
    <sheet name="Table 3.1" sheetId="7" r:id="rId6"/>
    <sheet name="Table 3.2" sheetId="8" r:id="rId7"/>
    <sheet name="Table 3.3" sheetId="9" r:id="rId8"/>
    <sheet name="Table 3.4" sheetId="10" r:id="rId9"/>
    <sheet name="Table 4" sheetId="11" r:id="rId10"/>
    <sheet name="Table 5" sheetId="12" r:id="rId11"/>
  </sheets>
  <externalReferences>
    <externalReference r:id="rId12"/>
  </externalReferences>
  <definedNames>
    <definedName name="_xlnm.Print_Area" localSheetId="0">Summary!$A$1:$AI$58</definedName>
    <definedName name="_xlnm.Print_Area" localSheetId="1">'Table 1'!$A$1:$AJ$153</definedName>
    <definedName name="_xlnm.Print_Area" localSheetId="2">'Table 2 pg1'!$A$1:$BW$80</definedName>
    <definedName name="_xlnm.Print_Area" localSheetId="3">'Table 2 pg2'!$A$1:$BW$80</definedName>
    <definedName name="_xlnm.Print_Area" localSheetId="4">'Table 3 summary'!$A$1:$EP$73</definedName>
    <definedName name="_xlnm.Print_Area" localSheetId="5">'Table 3.1'!$A$1:$EQ$454</definedName>
    <definedName name="_xlnm.Print_Area" localSheetId="7">'Table 3.3'!$A$1:$EO$228</definedName>
    <definedName name="_xlnm.Print_Area" localSheetId="8">'Table 3.4'!$B$1:$EP$45</definedName>
    <definedName name="_xlnm.Print_Area" localSheetId="9">'Table 4'!$A$1:$AI$112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795" i="7" l="1"/>
  <c r="BZ795" i="7"/>
  <c r="BX795" i="7"/>
  <c r="BW795" i="7"/>
  <c r="BV795" i="7"/>
  <c r="BU795" i="7"/>
  <c r="BT795" i="7"/>
  <c r="BS795" i="7"/>
  <c r="BR795" i="7"/>
  <c r="BQ795" i="7"/>
  <c r="BP795" i="7"/>
  <c r="BO795" i="7"/>
  <c r="BN795" i="7"/>
  <c r="BM795" i="7"/>
  <c r="BL795" i="7"/>
  <c r="BK795" i="7"/>
  <c r="BJ795" i="7"/>
  <c r="BI795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P795" i="7"/>
  <c r="AO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V795" i="7"/>
  <c r="U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CA794" i="7"/>
  <c r="BZ794" i="7"/>
  <c r="BX794" i="7"/>
  <c r="BW794" i="7"/>
  <c r="BV794" i="7"/>
  <c r="BU794" i="7"/>
  <c r="BT794" i="7"/>
  <c r="BS794" i="7"/>
  <c r="BR794" i="7"/>
  <c r="BQ794" i="7"/>
  <c r="BP794" i="7"/>
  <c r="BO794" i="7"/>
  <c r="BN794" i="7"/>
  <c r="BM794" i="7"/>
  <c r="BL794" i="7"/>
  <c r="BK794" i="7"/>
  <c r="BJ794" i="7"/>
  <c r="BI794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P794" i="7"/>
  <c r="AO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V794" i="7"/>
  <c r="U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CA793" i="7"/>
  <c r="BX793" i="7"/>
  <c r="BW793" i="7"/>
  <c r="BV793" i="7"/>
  <c r="BU793" i="7"/>
  <c r="BS793" i="7"/>
  <c r="BR793" i="7"/>
  <c r="BQ793" i="7"/>
  <c r="BP793" i="7"/>
  <c r="BO793" i="7"/>
  <c r="BN793" i="7"/>
  <c r="BM793" i="7"/>
  <c r="BL793" i="7"/>
  <c r="BK793" i="7"/>
  <c r="BJ793" i="7"/>
  <c r="BI793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P793" i="7"/>
  <c r="AO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V793" i="7"/>
  <c r="U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CA792" i="7"/>
  <c r="BX792" i="7"/>
  <c r="BW792" i="7"/>
  <c r="BV792" i="7"/>
  <c r="BU792" i="7"/>
  <c r="BS792" i="7"/>
  <c r="BR792" i="7"/>
  <c r="BQ792" i="7"/>
  <c r="BP792" i="7"/>
  <c r="BN792" i="7"/>
  <c r="BM792" i="7"/>
  <c r="BL792" i="7"/>
  <c r="BK792" i="7"/>
  <c r="BI792" i="7"/>
  <c r="BH792" i="7"/>
  <c r="BG792" i="7"/>
  <c r="BF792" i="7"/>
  <c r="BD792" i="7"/>
  <c r="BC792" i="7"/>
  <c r="BB792" i="7"/>
  <c r="BA792" i="7"/>
  <c r="AY792" i="7"/>
  <c r="AX792" i="7"/>
  <c r="AW792" i="7"/>
  <c r="AV792" i="7"/>
  <c r="AT792" i="7"/>
  <c r="AS792" i="7"/>
  <c r="AR792" i="7"/>
  <c r="AQ792" i="7"/>
  <c r="AO792" i="7"/>
  <c r="AN792" i="7"/>
  <c r="AM792" i="7"/>
  <c r="AL792" i="7"/>
  <c r="AJ792" i="7"/>
  <c r="AI792" i="7"/>
  <c r="AH792" i="7"/>
  <c r="AG792" i="7"/>
  <c r="AE792" i="7"/>
  <c r="AD792" i="7"/>
  <c r="AC792" i="7"/>
  <c r="AB792" i="7"/>
  <c r="Z792" i="7"/>
  <c r="Y792" i="7"/>
  <c r="X792" i="7"/>
  <c r="W792" i="7"/>
  <c r="U792" i="7"/>
  <c r="T792" i="7"/>
  <c r="S792" i="7"/>
  <c r="R792" i="7"/>
  <c r="P792" i="7"/>
  <c r="O792" i="7"/>
  <c r="N792" i="7"/>
  <c r="M792" i="7"/>
  <c r="K792" i="7"/>
  <c r="J792" i="7"/>
  <c r="I792" i="7"/>
  <c r="H792" i="7"/>
  <c r="CA791" i="7"/>
  <c r="BZ791" i="7"/>
  <c r="BX791" i="7"/>
  <c r="BW791" i="7"/>
  <c r="BV791" i="7"/>
  <c r="BU791" i="7"/>
  <c r="BT791" i="7"/>
  <c r="BS791" i="7"/>
  <c r="BR791" i="7"/>
  <c r="BQ791" i="7"/>
  <c r="BP791" i="7"/>
  <c r="BO791" i="7"/>
  <c r="BN791" i="7"/>
  <c r="BM791" i="7"/>
  <c r="BL791" i="7"/>
  <c r="BK791" i="7"/>
  <c r="BJ791" i="7"/>
  <c r="BI791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P791" i="7"/>
  <c r="AO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V791" i="7"/>
  <c r="U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CA790" i="7"/>
  <c r="BZ790" i="7"/>
  <c r="BX790" i="7"/>
  <c r="BW790" i="7"/>
  <c r="BV790" i="7"/>
  <c r="BU790" i="7"/>
  <c r="BS790" i="7"/>
  <c r="BR790" i="7"/>
  <c r="BQ790" i="7"/>
  <c r="BP790" i="7"/>
  <c r="BO790" i="7"/>
  <c r="BN790" i="7"/>
  <c r="BM790" i="7"/>
  <c r="BL790" i="7"/>
  <c r="BK790" i="7"/>
  <c r="BJ790" i="7"/>
  <c r="BI790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P790" i="7"/>
  <c r="AO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CA789" i="7"/>
  <c r="BX789" i="7"/>
  <c r="BW789" i="7"/>
  <c r="BV789" i="7"/>
  <c r="BU789" i="7"/>
  <c r="BS789" i="7"/>
  <c r="BR789" i="7"/>
  <c r="BQ789" i="7"/>
  <c r="BP789" i="7"/>
  <c r="BO789" i="7"/>
  <c r="BN789" i="7"/>
  <c r="BM789" i="7"/>
  <c r="BL789" i="7"/>
  <c r="BK789" i="7"/>
  <c r="BI789" i="7"/>
  <c r="BH789" i="7"/>
  <c r="BG789" i="7"/>
  <c r="BF789" i="7"/>
  <c r="BD789" i="7"/>
  <c r="BC789" i="7"/>
  <c r="BB789" i="7"/>
  <c r="BA789" i="7"/>
  <c r="AY789" i="7"/>
  <c r="AX789" i="7"/>
  <c r="AW789" i="7"/>
  <c r="AV789" i="7"/>
  <c r="AT789" i="7"/>
  <c r="AS789" i="7"/>
  <c r="AR789" i="7"/>
  <c r="AQ789" i="7"/>
  <c r="AO789" i="7"/>
  <c r="AN789" i="7"/>
  <c r="AM789" i="7"/>
  <c r="AL789" i="7"/>
  <c r="AJ789" i="7"/>
  <c r="AI789" i="7"/>
  <c r="AH789" i="7"/>
  <c r="AG789" i="7"/>
  <c r="AE789" i="7"/>
  <c r="AD789" i="7"/>
  <c r="AC789" i="7"/>
  <c r="AB789" i="7"/>
  <c r="Z789" i="7"/>
  <c r="Y789" i="7"/>
  <c r="X789" i="7"/>
  <c r="W789" i="7"/>
  <c r="U789" i="7"/>
  <c r="T789" i="7"/>
  <c r="S789" i="7"/>
  <c r="R789" i="7"/>
  <c r="P789" i="7"/>
  <c r="O789" i="7"/>
  <c r="N789" i="7"/>
  <c r="M789" i="7"/>
  <c r="K789" i="7"/>
  <c r="J789" i="7"/>
  <c r="I789" i="7"/>
  <c r="H789" i="7"/>
  <c r="CA788" i="7"/>
  <c r="BZ788" i="7"/>
  <c r="BX788" i="7"/>
  <c r="BW788" i="7"/>
  <c r="BV788" i="7"/>
  <c r="BU788" i="7"/>
  <c r="BT788" i="7"/>
  <c r="BS788" i="7"/>
  <c r="BR788" i="7"/>
  <c r="BQ788" i="7"/>
  <c r="BP788" i="7"/>
  <c r="BO788" i="7"/>
  <c r="BN788" i="7"/>
  <c r="BM788" i="7"/>
  <c r="BL788" i="7"/>
  <c r="BK788" i="7"/>
  <c r="BJ788" i="7"/>
  <c r="BI788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P788" i="7"/>
  <c r="AO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CA787" i="7"/>
  <c r="BX787" i="7"/>
  <c r="BW787" i="7"/>
  <c r="BV787" i="7"/>
  <c r="BU787" i="7"/>
  <c r="BS787" i="7"/>
  <c r="BR787" i="7"/>
  <c r="BQ787" i="7"/>
  <c r="BP787" i="7"/>
  <c r="BO787" i="7"/>
  <c r="BN787" i="7"/>
  <c r="BM787" i="7"/>
  <c r="BL787" i="7"/>
  <c r="BK787" i="7"/>
  <c r="BJ787" i="7"/>
  <c r="BI787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P787" i="7"/>
  <c r="AO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CA786" i="7"/>
  <c r="BX786" i="7"/>
  <c r="BW786" i="7"/>
  <c r="BV786" i="7"/>
  <c r="BU786" i="7"/>
  <c r="BS786" i="7"/>
  <c r="BR786" i="7"/>
  <c r="BQ786" i="7"/>
  <c r="BP786" i="7"/>
  <c r="BN786" i="7"/>
  <c r="BM786" i="7"/>
  <c r="BL786" i="7"/>
  <c r="BK786" i="7"/>
  <c r="BI786" i="7"/>
  <c r="BH786" i="7"/>
  <c r="BG786" i="7"/>
  <c r="BF786" i="7"/>
  <c r="BD786" i="7"/>
  <c r="BC786" i="7"/>
  <c r="BB786" i="7"/>
  <c r="BA786" i="7"/>
  <c r="AY786" i="7"/>
  <c r="AX786" i="7"/>
  <c r="AW786" i="7"/>
  <c r="AV786" i="7"/>
  <c r="AT786" i="7"/>
  <c r="AS786" i="7"/>
  <c r="AR786" i="7"/>
  <c r="AQ786" i="7"/>
  <c r="AO786" i="7"/>
  <c r="AN786" i="7"/>
  <c r="AM786" i="7"/>
  <c r="AL786" i="7"/>
  <c r="AJ786" i="7"/>
  <c r="AI786" i="7"/>
  <c r="AH786" i="7"/>
  <c r="AG786" i="7"/>
  <c r="AE786" i="7"/>
  <c r="AD786" i="7"/>
  <c r="AC786" i="7"/>
  <c r="AB786" i="7"/>
  <c r="Z786" i="7"/>
  <c r="Y786" i="7"/>
  <c r="X786" i="7"/>
  <c r="W786" i="7"/>
  <c r="U786" i="7"/>
  <c r="T786" i="7"/>
  <c r="S786" i="7"/>
  <c r="R786" i="7"/>
  <c r="P786" i="7"/>
  <c r="O786" i="7"/>
  <c r="N786" i="7"/>
  <c r="M786" i="7"/>
  <c r="K786" i="7"/>
  <c r="J786" i="7"/>
  <c r="I786" i="7"/>
  <c r="H786" i="7"/>
  <c r="CA785" i="7"/>
  <c r="BZ785" i="7"/>
  <c r="BX785" i="7"/>
  <c r="BW785" i="7"/>
  <c r="BV785" i="7"/>
  <c r="BU785" i="7"/>
  <c r="BT785" i="7"/>
  <c r="BS785" i="7"/>
  <c r="BR785" i="7"/>
  <c r="BQ785" i="7"/>
  <c r="BP785" i="7"/>
  <c r="BO785" i="7"/>
  <c r="BN785" i="7"/>
  <c r="BM785" i="7"/>
  <c r="BL785" i="7"/>
  <c r="BK785" i="7"/>
  <c r="BJ785" i="7"/>
  <c r="BI785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P785" i="7"/>
  <c r="AO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CA784" i="7"/>
  <c r="BX784" i="7"/>
  <c r="BW784" i="7"/>
  <c r="BV784" i="7"/>
  <c r="BU784" i="7"/>
  <c r="BS784" i="7"/>
  <c r="BR784" i="7"/>
  <c r="BQ784" i="7"/>
  <c r="BP784" i="7"/>
  <c r="BO784" i="7"/>
  <c r="BN784" i="7"/>
  <c r="BM784" i="7"/>
  <c r="BL784" i="7"/>
  <c r="BK784" i="7"/>
  <c r="BJ784" i="7"/>
  <c r="BI784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P784" i="7"/>
  <c r="AO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V784" i="7"/>
  <c r="U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CA783" i="7"/>
  <c r="BX783" i="7"/>
  <c r="BW783" i="7"/>
  <c r="BV783" i="7"/>
  <c r="BU783" i="7"/>
  <c r="BS783" i="7"/>
  <c r="BR783" i="7"/>
  <c r="BQ783" i="7"/>
  <c r="BP783" i="7"/>
  <c r="BN783" i="7"/>
  <c r="BM783" i="7"/>
  <c r="BL783" i="7"/>
  <c r="BK783" i="7"/>
  <c r="BI783" i="7"/>
  <c r="BH783" i="7"/>
  <c r="BG783" i="7"/>
  <c r="BF783" i="7"/>
  <c r="BD783" i="7"/>
  <c r="BC783" i="7"/>
  <c r="BB783" i="7"/>
  <c r="BA783" i="7"/>
  <c r="AY783" i="7"/>
  <c r="AX783" i="7"/>
  <c r="AW783" i="7"/>
  <c r="AV783" i="7"/>
  <c r="AT783" i="7"/>
  <c r="AS783" i="7"/>
  <c r="AR783" i="7"/>
  <c r="AQ783" i="7"/>
  <c r="AO783" i="7"/>
  <c r="AN783" i="7"/>
  <c r="AM783" i="7"/>
  <c r="AL783" i="7"/>
  <c r="AJ783" i="7"/>
  <c r="AI783" i="7"/>
  <c r="AH783" i="7"/>
  <c r="AG783" i="7"/>
  <c r="AE783" i="7"/>
  <c r="AD783" i="7"/>
  <c r="AC783" i="7"/>
  <c r="AB783" i="7"/>
  <c r="Z783" i="7"/>
  <c r="Y783" i="7"/>
  <c r="X783" i="7"/>
  <c r="W783" i="7"/>
  <c r="U783" i="7"/>
  <c r="T783" i="7"/>
  <c r="S783" i="7"/>
  <c r="R783" i="7"/>
  <c r="Q783" i="7"/>
  <c r="P783" i="7"/>
  <c r="O783" i="7"/>
  <c r="N783" i="7"/>
  <c r="M783" i="7"/>
  <c r="K783" i="7"/>
  <c r="J783" i="7"/>
  <c r="I783" i="7"/>
  <c r="H783" i="7"/>
  <c r="CA782" i="7"/>
  <c r="BZ782" i="7"/>
  <c r="BX782" i="7"/>
  <c r="BW782" i="7"/>
  <c r="BV782" i="7"/>
  <c r="BU782" i="7"/>
  <c r="BT782" i="7"/>
  <c r="BS782" i="7"/>
  <c r="BR782" i="7"/>
  <c r="BQ782" i="7"/>
  <c r="BP782" i="7"/>
  <c r="BO782" i="7"/>
  <c r="BN782" i="7"/>
  <c r="BM782" i="7"/>
  <c r="BL782" i="7"/>
  <c r="BK782" i="7"/>
  <c r="BJ782" i="7"/>
  <c r="BI782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P782" i="7"/>
  <c r="AO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CA781" i="7"/>
  <c r="BX781" i="7"/>
  <c r="BW781" i="7"/>
  <c r="BV781" i="7"/>
  <c r="BU781" i="7"/>
  <c r="BS781" i="7"/>
  <c r="BR781" i="7"/>
  <c r="BQ781" i="7"/>
  <c r="BP781" i="7"/>
  <c r="BO781" i="7"/>
  <c r="BN781" i="7"/>
  <c r="BM781" i="7"/>
  <c r="BL781" i="7"/>
  <c r="BK781" i="7"/>
  <c r="BJ781" i="7"/>
  <c r="BI781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P781" i="7"/>
  <c r="AO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CA780" i="7"/>
  <c r="BX780" i="7"/>
  <c r="BW780" i="7"/>
  <c r="BV780" i="7"/>
  <c r="BU780" i="7"/>
  <c r="BS780" i="7"/>
  <c r="BR780" i="7"/>
  <c r="BQ780" i="7"/>
  <c r="BP780" i="7"/>
  <c r="BN780" i="7"/>
  <c r="BM780" i="7"/>
  <c r="BL780" i="7"/>
  <c r="BK780" i="7"/>
  <c r="BI780" i="7"/>
  <c r="BH780" i="7"/>
  <c r="BG780" i="7"/>
  <c r="BF780" i="7"/>
  <c r="BD780" i="7"/>
  <c r="BC780" i="7"/>
  <c r="BB780" i="7"/>
  <c r="BA780" i="7"/>
  <c r="AY780" i="7"/>
  <c r="AX780" i="7"/>
  <c r="AW780" i="7"/>
  <c r="AV780" i="7"/>
  <c r="AT780" i="7"/>
  <c r="AS780" i="7"/>
  <c r="AR780" i="7"/>
  <c r="AQ780" i="7"/>
  <c r="AO780" i="7"/>
  <c r="AN780" i="7"/>
  <c r="AM780" i="7"/>
  <c r="AL780" i="7"/>
  <c r="AJ780" i="7"/>
  <c r="AI780" i="7"/>
  <c r="AH780" i="7"/>
  <c r="AG780" i="7"/>
  <c r="AE780" i="7"/>
  <c r="AD780" i="7"/>
  <c r="AC780" i="7"/>
  <c r="AB780" i="7"/>
  <c r="Z780" i="7"/>
  <c r="Y780" i="7"/>
  <c r="X780" i="7"/>
  <c r="W780" i="7"/>
  <c r="U780" i="7"/>
  <c r="T780" i="7"/>
  <c r="S780" i="7"/>
  <c r="R780" i="7"/>
  <c r="P780" i="7"/>
  <c r="O780" i="7"/>
  <c r="N780" i="7"/>
  <c r="M780" i="7"/>
  <c r="K780" i="7"/>
  <c r="J780" i="7"/>
  <c r="I780" i="7"/>
  <c r="H780" i="7"/>
  <c r="CA779" i="7"/>
  <c r="BZ779" i="7"/>
  <c r="BX779" i="7"/>
  <c r="BW779" i="7"/>
  <c r="BV779" i="7"/>
  <c r="BU779" i="7"/>
  <c r="BT779" i="7"/>
  <c r="BS779" i="7"/>
  <c r="BR779" i="7"/>
  <c r="BQ779" i="7"/>
  <c r="BP779" i="7"/>
  <c r="BO779" i="7"/>
  <c r="BN779" i="7"/>
  <c r="BM779" i="7"/>
  <c r="BL779" i="7"/>
  <c r="BK779" i="7"/>
  <c r="BJ779" i="7"/>
  <c r="BI779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P779" i="7"/>
  <c r="AO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CA778" i="7"/>
  <c r="BX778" i="7"/>
  <c r="BW778" i="7"/>
  <c r="BV778" i="7"/>
  <c r="BU778" i="7"/>
  <c r="BS778" i="7"/>
  <c r="BR778" i="7"/>
  <c r="BQ778" i="7"/>
  <c r="BP778" i="7"/>
  <c r="BO778" i="7"/>
  <c r="BN778" i="7"/>
  <c r="BM778" i="7"/>
  <c r="BL778" i="7"/>
  <c r="BK778" i="7"/>
  <c r="BJ778" i="7"/>
  <c r="BI778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P778" i="7"/>
  <c r="AO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CA777" i="7"/>
  <c r="BX777" i="7"/>
  <c r="BW777" i="7"/>
  <c r="BV777" i="7"/>
  <c r="BU777" i="7"/>
  <c r="BS777" i="7"/>
  <c r="BR777" i="7"/>
  <c r="BQ777" i="7"/>
  <c r="BP777" i="7"/>
  <c r="BN777" i="7"/>
  <c r="BM777" i="7"/>
  <c r="BL777" i="7"/>
  <c r="BK777" i="7"/>
  <c r="BI777" i="7"/>
  <c r="BH777" i="7"/>
  <c r="BG777" i="7"/>
  <c r="BF777" i="7"/>
  <c r="BD777" i="7"/>
  <c r="BC777" i="7"/>
  <c r="BB777" i="7"/>
  <c r="BA777" i="7"/>
  <c r="AY777" i="7"/>
  <c r="AX777" i="7"/>
  <c r="AW777" i="7"/>
  <c r="AV777" i="7"/>
  <c r="AT777" i="7"/>
  <c r="AS777" i="7"/>
  <c r="AR777" i="7"/>
  <c r="AQ777" i="7"/>
  <c r="AO777" i="7"/>
  <c r="AN777" i="7"/>
  <c r="AM777" i="7"/>
  <c r="AL777" i="7"/>
  <c r="AJ777" i="7"/>
  <c r="AI777" i="7"/>
  <c r="AH777" i="7"/>
  <c r="AG777" i="7"/>
  <c r="AE777" i="7"/>
  <c r="AD777" i="7"/>
  <c r="AC777" i="7"/>
  <c r="AB777" i="7"/>
  <c r="Z777" i="7"/>
  <c r="Y777" i="7"/>
  <c r="X777" i="7"/>
  <c r="W777" i="7"/>
  <c r="U777" i="7"/>
  <c r="T777" i="7"/>
  <c r="S777" i="7"/>
  <c r="R777" i="7"/>
  <c r="P777" i="7"/>
  <c r="O777" i="7"/>
  <c r="N777" i="7"/>
  <c r="M777" i="7"/>
  <c r="K777" i="7"/>
  <c r="J777" i="7"/>
  <c r="I777" i="7"/>
  <c r="H777" i="7"/>
  <c r="CA776" i="7"/>
  <c r="BZ776" i="7"/>
  <c r="BX776" i="7"/>
  <c r="BW776" i="7"/>
  <c r="BV776" i="7"/>
  <c r="BU776" i="7"/>
  <c r="BT776" i="7"/>
  <c r="BS776" i="7"/>
  <c r="BR776" i="7"/>
  <c r="BQ776" i="7"/>
  <c r="BP776" i="7"/>
  <c r="BO776" i="7"/>
  <c r="BN776" i="7"/>
  <c r="BM776" i="7"/>
  <c r="BL776" i="7"/>
  <c r="BK776" i="7"/>
  <c r="BJ776" i="7"/>
  <c r="BI776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P776" i="7"/>
  <c r="AO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CA775" i="7"/>
  <c r="BX775" i="7"/>
  <c r="BW775" i="7"/>
  <c r="BV775" i="7"/>
  <c r="BU775" i="7"/>
  <c r="BS775" i="7"/>
  <c r="BR775" i="7"/>
  <c r="BQ775" i="7"/>
  <c r="BP775" i="7"/>
  <c r="BO775" i="7"/>
  <c r="BN775" i="7"/>
  <c r="BM775" i="7"/>
  <c r="BL775" i="7"/>
  <c r="BK775" i="7"/>
  <c r="BJ775" i="7"/>
  <c r="BI775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P775" i="7"/>
  <c r="AO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CA774" i="7"/>
  <c r="BX774" i="7"/>
  <c r="BW774" i="7"/>
  <c r="BV774" i="7"/>
  <c r="BU774" i="7"/>
  <c r="BS774" i="7"/>
  <c r="BR774" i="7"/>
  <c r="BQ774" i="7"/>
  <c r="BP774" i="7"/>
  <c r="BN774" i="7"/>
  <c r="BM774" i="7"/>
  <c r="BL774" i="7"/>
  <c r="BK774" i="7"/>
  <c r="BI774" i="7"/>
  <c r="BH774" i="7"/>
  <c r="BG774" i="7"/>
  <c r="BF774" i="7"/>
  <c r="BD774" i="7"/>
  <c r="BC774" i="7"/>
  <c r="BB774" i="7"/>
  <c r="BA774" i="7"/>
  <c r="AY774" i="7"/>
  <c r="AX774" i="7"/>
  <c r="AW774" i="7"/>
  <c r="AV774" i="7"/>
  <c r="AT774" i="7"/>
  <c r="AS774" i="7"/>
  <c r="AR774" i="7"/>
  <c r="AQ774" i="7"/>
  <c r="AO774" i="7"/>
  <c r="AN774" i="7"/>
  <c r="AM774" i="7"/>
  <c r="AL774" i="7"/>
  <c r="AJ774" i="7"/>
  <c r="AI774" i="7"/>
  <c r="AH774" i="7"/>
  <c r="AG774" i="7"/>
  <c r="AE774" i="7"/>
  <c r="AD774" i="7"/>
  <c r="AC774" i="7"/>
  <c r="AB774" i="7"/>
  <c r="Z774" i="7"/>
  <c r="Y774" i="7"/>
  <c r="X774" i="7"/>
  <c r="W774" i="7"/>
  <c r="U774" i="7"/>
  <c r="T774" i="7"/>
  <c r="S774" i="7"/>
  <c r="R774" i="7"/>
  <c r="P774" i="7"/>
  <c r="O774" i="7"/>
  <c r="N774" i="7"/>
  <c r="M774" i="7"/>
  <c r="K774" i="7"/>
  <c r="J774" i="7"/>
  <c r="I774" i="7"/>
  <c r="H774" i="7"/>
  <c r="CA773" i="7"/>
  <c r="BZ773" i="7"/>
  <c r="BX773" i="7"/>
  <c r="BW773" i="7"/>
  <c r="BV773" i="7"/>
  <c r="BU773" i="7"/>
  <c r="BT773" i="7"/>
  <c r="BS773" i="7"/>
  <c r="BR773" i="7"/>
  <c r="BQ773" i="7"/>
  <c r="BP773" i="7"/>
  <c r="BO773" i="7"/>
  <c r="BN773" i="7"/>
  <c r="BM773" i="7"/>
  <c r="BL773" i="7"/>
  <c r="BK773" i="7"/>
  <c r="BJ773" i="7"/>
  <c r="BI773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P773" i="7"/>
  <c r="AO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CA772" i="7"/>
  <c r="BX772" i="7"/>
  <c r="BW772" i="7"/>
  <c r="BV772" i="7"/>
  <c r="BU772" i="7"/>
  <c r="BS772" i="7"/>
  <c r="BR772" i="7"/>
  <c r="BQ772" i="7"/>
  <c r="BP772" i="7"/>
  <c r="BO772" i="7"/>
  <c r="BN772" i="7"/>
  <c r="BM772" i="7"/>
  <c r="BL772" i="7"/>
  <c r="BK772" i="7"/>
  <c r="BJ772" i="7"/>
  <c r="BI772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P772" i="7"/>
  <c r="AO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CA771" i="7"/>
  <c r="BX771" i="7"/>
  <c r="BW771" i="7"/>
  <c r="BV771" i="7"/>
  <c r="BU771" i="7"/>
  <c r="BS771" i="7"/>
  <c r="BR771" i="7"/>
  <c r="BQ771" i="7"/>
  <c r="BP771" i="7"/>
  <c r="BN771" i="7"/>
  <c r="BM771" i="7"/>
  <c r="BL771" i="7"/>
  <c r="BK771" i="7"/>
  <c r="BI771" i="7"/>
  <c r="BH771" i="7"/>
  <c r="BG771" i="7"/>
  <c r="BF771" i="7"/>
  <c r="BD771" i="7"/>
  <c r="BC771" i="7"/>
  <c r="BB771" i="7"/>
  <c r="BA771" i="7"/>
  <c r="AY771" i="7"/>
  <c r="AX771" i="7"/>
  <c r="AW771" i="7"/>
  <c r="AV771" i="7"/>
  <c r="AT771" i="7"/>
  <c r="AS771" i="7"/>
  <c r="AR771" i="7"/>
  <c r="AQ771" i="7"/>
  <c r="AO771" i="7"/>
  <c r="AN771" i="7"/>
  <c r="AM771" i="7"/>
  <c r="AL771" i="7"/>
  <c r="AJ771" i="7"/>
  <c r="AI771" i="7"/>
  <c r="AH771" i="7"/>
  <c r="AG771" i="7"/>
  <c r="AE771" i="7"/>
  <c r="AD771" i="7"/>
  <c r="AC771" i="7"/>
  <c r="AB771" i="7"/>
  <c r="Z771" i="7"/>
  <c r="Y771" i="7"/>
  <c r="X771" i="7"/>
  <c r="W771" i="7"/>
  <c r="U771" i="7"/>
  <c r="T771" i="7"/>
  <c r="S771" i="7"/>
  <c r="R771" i="7"/>
  <c r="P771" i="7"/>
  <c r="O771" i="7"/>
  <c r="N771" i="7"/>
  <c r="M771" i="7"/>
  <c r="K771" i="7"/>
  <c r="J771" i="7"/>
  <c r="I771" i="7"/>
  <c r="H771" i="7"/>
  <c r="CA770" i="7"/>
  <c r="BZ770" i="7"/>
  <c r="BX770" i="7"/>
  <c r="BW770" i="7"/>
  <c r="BV770" i="7"/>
  <c r="BU770" i="7"/>
  <c r="BT770" i="7"/>
  <c r="BS770" i="7"/>
  <c r="BR770" i="7"/>
  <c r="BQ770" i="7"/>
  <c r="BP770" i="7"/>
  <c r="BO770" i="7"/>
  <c r="BN770" i="7"/>
  <c r="BM770" i="7"/>
  <c r="BL770" i="7"/>
  <c r="BK770" i="7"/>
  <c r="BJ770" i="7"/>
  <c r="BI770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P770" i="7"/>
  <c r="AO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CA769" i="7"/>
  <c r="BX769" i="7"/>
  <c r="BW769" i="7"/>
  <c r="BV769" i="7"/>
  <c r="BU769" i="7"/>
  <c r="BS769" i="7"/>
  <c r="BR769" i="7"/>
  <c r="BQ769" i="7"/>
  <c r="BP769" i="7"/>
  <c r="BO769" i="7"/>
  <c r="BN769" i="7"/>
  <c r="BM769" i="7"/>
  <c r="BL769" i="7"/>
  <c r="BK769" i="7"/>
  <c r="BJ769" i="7"/>
  <c r="BI769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P769" i="7"/>
  <c r="AO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CA768" i="7"/>
  <c r="BX768" i="7"/>
  <c r="BW768" i="7"/>
  <c r="BV768" i="7"/>
  <c r="BU768" i="7"/>
  <c r="BS768" i="7"/>
  <c r="BR768" i="7"/>
  <c r="Y768" i="7"/>
  <c r="X768" i="7"/>
  <c r="W768" i="7"/>
  <c r="U768" i="7"/>
  <c r="T768" i="7"/>
  <c r="S768" i="7"/>
  <c r="R768" i="7"/>
  <c r="P768" i="7"/>
  <c r="O768" i="7"/>
  <c r="N768" i="7"/>
  <c r="K768" i="7"/>
  <c r="J768" i="7"/>
  <c r="I768" i="7"/>
  <c r="H768" i="7"/>
  <c r="CA767" i="7"/>
  <c r="BZ767" i="7"/>
  <c r="BX767" i="7"/>
  <c r="BW767" i="7"/>
  <c r="BV767" i="7"/>
  <c r="BU767" i="7"/>
  <c r="BT767" i="7"/>
  <c r="BS767" i="7"/>
  <c r="BR767" i="7"/>
  <c r="BQ767" i="7"/>
  <c r="BP767" i="7"/>
  <c r="BO767" i="7"/>
  <c r="BN767" i="7"/>
  <c r="BM767" i="7"/>
  <c r="BL767" i="7"/>
  <c r="BK767" i="7"/>
  <c r="BJ767" i="7"/>
  <c r="BI767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P767" i="7"/>
  <c r="AO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CA766" i="7"/>
  <c r="BX766" i="7"/>
  <c r="BW766" i="7"/>
  <c r="BV766" i="7"/>
  <c r="BU766" i="7"/>
  <c r="BT766" i="7"/>
  <c r="BS766" i="7"/>
  <c r="BR766" i="7"/>
  <c r="BQ766" i="7"/>
  <c r="BP766" i="7"/>
  <c r="BO766" i="7"/>
  <c r="BN766" i="7"/>
  <c r="BM766" i="7"/>
  <c r="BL766" i="7"/>
  <c r="BK766" i="7"/>
  <c r="BJ766" i="7"/>
  <c r="BI766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P766" i="7"/>
  <c r="AO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CA765" i="7"/>
  <c r="BX765" i="7"/>
  <c r="BW765" i="7"/>
  <c r="BV765" i="7"/>
  <c r="BU765" i="7"/>
  <c r="BS765" i="7"/>
  <c r="BR765" i="7"/>
  <c r="BQ765" i="7"/>
  <c r="BP765" i="7"/>
  <c r="BO765" i="7"/>
  <c r="BN765" i="7"/>
  <c r="BM765" i="7"/>
  <c r="BL765" i="7"/>
  <c r="BK765" i="7"/>
  <c r="BJ765" i="7"/>
  <c r="BI765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P765" i="7"/>
  <c r="AO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CA764" i="7"/>
  <c r="BX764" i="7"/>
  <c r="BW764" i="7"/>
  <c r="BV764" i="7"/>
  <c r="BU764" i="7"/>
  <c r="BS764" i="7"/>
  <c r="BR764" i="7"/>
  <c r="BQ764" i="7"/>
  <c r="BP764" i="7"/>
  <c r="BN764" i="7"/>
  <c r="BM764" i="7"/>
  <c r="BL764" i="7"/>
  <c r="BK764" i="7"/>
  <c r="BI764" i="7"/>
  <c r="BH764" i="7"/>
  <c r="BG764" i="7"/>
  <c r="BF764" i="7"/>
  <c r="BD764" i="7"/>
  <c r="BC764" i="7"/>
  <c r="BB764" i="7"/>
  <c r="BA764" i="7"/>
  <c r="AY764" i="7"/>
  <c r="AX764" i="7"/>
  <c r="AW764" i="7"/>
  <c r="AV764" i="7"/>
  <c r="AT764" i="7"/>
  <c r="AS764" i="7"/>
  <c r="AR764" i="7"/>
  <c r="AQ764" i="7"/>
  <c r="AO764" i="7"/>
  <c r="AN764" i="7"/>
  <c r="AM764" i="7"/>
  <c r="AL764" i="7"/>
  <c r="AJ764" i="7"/>
  <c r="AI764" i="7"/>
  <c r="AH764" i="7"/>
  <c r="AG764" i="7"/>
  <c r="AE764" i="7"/>
  <c r="AD764" i="7"/>
  <c r="AC764" i="7"/>
  <c r="AB764" i="7"/>
  <c r="Z764" i="7"/>
  <c r="Y764" i="7"/>
  <c r="X764" i="7"/>
  <c r="W764" i="7"/>
  <c r="U764" i="7"/>
  <c r="T764" i="7"/>
  <c r="S764" i="7"/>
  <c r="R764" i="7"/>
  <c r="P764" i="7"/>
  <c r="O764" i="7"/>
  <c r="N764" i="7"/>
  <c r="M764" i="7"/>
  <c r="K764" i="7"/>
  <c r="J764" i="7"/>
  <c r="I764" i="7"/>
  <c r="H764" i="7"/>
  <c r="CA763" i="7"/>
  <c r="BZ763" i="7"/>
  <c r="BX763" i="7"/>
  <c r="BW763" i="7"/>
  <c r="BV763" i="7"/>
  <c r="BU763" i="7"/>
  <c r="BT763" i="7"/>
  <c r="BS763" i="7"/>
  <c r="BR763" i="7"/>
  <c r="BQ763" i="7"/>
  <c r="BP763" i="7"/>
  <c r="BO763" i="7"/>
  <c r="BN763" i="7"/>
  <c r="BM763" i="7"/>
  <c r="BL763" i="7"/>
  <c r="BK763" i="7"/>
  <c r="BJ763" i="7"/>
  <c r="BI763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P763" i="7"/>
  <c r="AO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CA762" i="7"/>
  <c r="BX762" i="7"/>
  <c r="BW762" i="7"/>
  <c r="BV762" i="7"/>
  <c r="BU762" i="7"/>
  <c r="BT762" i="7"/>
  <c r="BS762" i="7"/>
  <c r="BR762" i="7"/>
  <c r="BQ762" i="7"/>
  <c r="BP762" i="7"/>
  <c r="BO762" i="7"/>
  <c r="BN762" i="7"/>
  <c r="BM762" i="7"/>
  <c r="BL762" i="7"/>
  <c r="BK762" i="7"/>
  <c r="BJ762" i="7"/>
  <c r="BI762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P762" i="7"/>
  <c r="AO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CA761" i="7"/>
  <c r="BX761" i="7"/>
  <c r="BW761" i="7"/>
  <c r="BV761" i="7"/>
  <c r="BU761" i="7"/>
  <c r="BS761" i="7"/>
  <c r="BR761" i="7"/>
  <c r="BQ761" i="7"/>
  <c r="BP761" i="7"/>
  <c r="BN761" i="7"/>
  <c r="BM761" i="7"/>
  <c r="BL761" i="7"/>
  <c r="BK761" i="7"/>
  <c r="BI761" i="7"/>
  <c r="BH761" i="7"/>
  <c r="BG761" i="7"/>
  <c r="BF761" i="7"/>
  <c r="BD761" i="7"/>
  <c r="BC761" i="7"/>
  <c r="BB761" i="7"/>
  <c r="BA761" i="7"/>
  <c r="AY761" i="7"/>
  <c r="AX761" i="7"/>
  <c r="AW761" i="7"/>
  <c r="AV761" i="7"/>
  <c r="AT761" i="7"/>
  <c r="AS761" i="7"/>
  <c r="AR761" i="7"/>
  <c r="AQ761" i="7"/>
  <c r="AO761" i="7"/>
  <c r="AN761" i="7"/>
  <c r="AM761" i="7"/>
  <c r="AL761" i="7"/>
  <c r="AJ761" i="7"/>
  <c r="AI761" i="7"/>
  <c r="AH761" i="7"/>
  <c r="AG761" i="7"/>
  <c r="AE761" i="7"/>
  <c r="AD761" i="7"/>
  <c r="AC761" i="7"/>
  <c r="AB761" i="7"/>
  <c r="Z761" i="7"/>
  <c r="Y761" i="7"/>
  <c r="X761" i="7"/>
  <c r="W761" i="7"/>
  <c r="U761" i="7"/>
  <c r="T761" i="7"/>
  <c r="S761" i="7"/>
  <c r="R761" i="7"/>
  <c r="P761" i="7"/>
  <c r="O761" i="7"/>
  <c r="N761" i="7"/>
  <c r="M761" i="7"/>
  <c r="K761" i="7"/>
  <c r="J761" i="7"/>
  <c r="I761" i="7"/>
  <c r="H761" i="7"/>
  <c r="CA760" i="7"/>
  <c r="BX760" i="7"/>
  <c r="BW760" i="7"/>
  <c r="BV760" i="7"/>
  <c r="BU760" i="7"/>
  <c r="BS760" i="7"/>
  <c r="BR760" i="7"/>
  <c r="BQ760" i="7"/>
  <c r="BP760" i="7"/>
  <c r="BN760" i="7"/>
  <c r="BM760" i="7"/>
  <c r="BL760" i="7"/>
  <c r="BK760" i="7"/>
  <c r="BI760" i="7"/>
  <c r="BH760" i="7"/>
  <c r="BG760" i="7"/>
  <c r="BF760" i="7"/>
  <c r="BD760" i="7"/>
  <c r="BC760" i="7"/>
  <c r="BB760" i="7"/>
  <c r="BA760" i="7"/>
  <c r="AY760" i="7"/>
  <c r="AX760" i="7"/>
  <c r="AW760" i="7"/>
  <c r="AV760" i="7"/>
  <c r="AT760" i="7"/>
  <c r="AS760" i="7"/>
  <c r="AR760" i="7"/>
  <c r="AQ760" i="7"/>
  <c r="AO760" i="7"/>
  <c r="AN760" i="7"/>
  <c r="AM760" i="7"/>
  <c r="AL760" i="7"/>
  <c r="AJ760" i="7"/>
  <c r="AI760" i="7"/>
  <c r="AH760" i="7"/>
  <c r="AG760" i="7"/>
  <c r="AE760" i="7"/>
  <c r="AD760" i="7"/>
  <c r="AC760" i="7"/>
  <c r="AB760" i="7"/>
  <c r="Z760" i="7"/>
  <c r="Y760" i="7"/>
  <c r="X760" i="7"/>
  <c r="W760" i="7"/>
  <c r="U760" i="7"/>
  <c r="T760" i="7"/>
  <c r="S760" i="7"/>
  <c r="R760" i="7"/>
  <c r="P760" i="7"/>
  <c r="O760" i="7"/>
  <c r="N760" i="7"/>
  <c r="M760" i="7"/>
  <c r="K760" i="7"/>
  <c r="J760" i="7"/>
  <c r="I760" i="7"/>
  <c r="H760" i="7"/>
  <c r="CA759" i="7"/>
  <c r="BZ759" i="7"/>
  <c r="BX759" i="7"/>
  <c r="BW759" i="7"/>
  <c r="BV759" i="7"/>
  <c r="BU759" i="7"/>
  <c r="BT759" i="7"/>
  <c r="BS759" i="7"/>
  <c r="BR759" i="7"/>
  <c r="BQ759" i="7"/>
  <c r="BP759" i="7"/>
  <c r="BO759" i="7"/>
  <c r="BN759" i="7"/>
  <c r="BM759" i="7"/>
  <c r="BL759" i="7"/>
  <c r="BK759" i="7"/>
  <c r="BJ759" i="7"/>
  <c r="BI759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P759" i="7"/>
  <c r="AO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CA758" i="7"/>
  <c r="BX758" i="7"/>
  <c r="BW758" i="7"/>
  <c r="BV758" i="7"/>
  <c r="BU758" i="7"/>
  <c r="BT758" i="7"/>
  <c r="BS758" i="7"/>
  <c r="BR758" i="7"/>
  <c r="BQ758" i="7"/>
  <c r="BP758" i="7"/>
  <c r="BO758" i="7"/>
  <c r="BN758" i="7"/>
  <c r="BM758" i="7"/>
  <c r="BL758" i="7"/>
  <c r="BK758" i="7"/>
  <c r="BJ758" i="7"/>
  <c r="BI758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P758" i="7"/>
  <c r="AO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CA757" i="7"/>
  <c r="BX757" i="7"/>
  <c r="BW757" i="7"/>
  <c r="BV757" i="7"/>
  <c r="BU757" i="7"/>
  <c r="BS757" i="7"/>
  <c r="BR757" i="7"/>
  <c r="BQ757" i="7"/>
  <c r="BP757" i="7"/>
  <c r="BN757" i="7"/>
  <c r="BM757" i="7"/>
  <c r="BL757" i="7"/>
  <c r="BK757" i="7"/>
  <c r="BI757" i="7"/>
  <c r="BH757" i="7"/>
  <c r="BG757" i="7"/>
  <c r="BF757" i="7"/>
  <c r="BD757" i="7"/>
  <c r="BC757" i="7"/>
  <c r="BB757" i="7"/>
  <c r="BA757" i="7"/>
  <c r="AY757" i="7"/>
  <c r="AX757" i="7"/>
  <c r="AW757" i="7"/>
  <c r="AV757" i="7"/>
  <c r="AT757" i="7"/>
  <c r="AS757" i="7"/>
  <c r="AR757" i="7"/>
  <c r="AQ757" i="7"/>
  <c r="AO757" i="7"/>
  <c r="AN757" i="7"/>
  <c r="AM757" i="7"/>
  <c r="AL757" i="7"/>
  <c r="AJ757" i="7"/>
  <c r="AI757" i="7"/>
  <c r="AH757" i="7"/>
  <c r="AG757" i="7"/>
  <c r="AE757" i="7"/>
  <c r="AD757" i="7"/>
  <c r="AC757" i="7"/>
  <c r="AB757" i="7"/>
  <c r="Z757" i="7"/>
  <c r="Y757" i="7"/>
  <c r="X757" i="7"/>
  <c r="W757" i="7"/>
  <c r="U757" i="7"/>
  <c r="T757" i="7"/>
  <c r="S757" i="7"/>
  <c r="R757" i="7"/>
  <c r="P757" i="7"/>
  <c r="O757" i="7"/>
  <c r="N757" i="7"/>
  <c r="M757" i="7"/>
  <c r="K757" i="7"/>
  <c r="J757" i="7"/>
  <c r="I757" i="7"/>
  <c r="H757" i="7"/>
  <c r="CA756" i="7"/>
  <c r="BZ756" i="7"/>
  <c r="BX756" i="7"/>
  <c r="BW756" i="7"/>
  <c r="BV756" i="7"/>
  <c r="BU756" i="7"/>
  <c r="BT756" i="7"/>
  <c r="BS756" i="7"/>
  <c r="BR756" i="7"/>
  <c r="BQ756" i="7"/>
  <c r="BP756" i="7"/>
  <c r="BO756" i="7"/>
  <c r="BN756" i="7"/>
  <c r="BM756" i="7"/>
  <c r="BL756" i="7"/>
  <c r="BK756" i="7"/>
  <c r="BJ756" i="7"/>
  <c r="BI756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P756" i="7"/>
  <c r="AO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V756" i="7"/>
  <c r="U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CA755" i="7"/>
  <c r="BX755" i="7"/>
  <c r="BW755" i="7"/>
  <c r="BV755" i="7"/>
  <c r="BU755" i="7"/>
  <c r="BS755" i="7"/>
  <c r="BR755" i="7"/>
  <c r="BQ755" i="7"/>
  <c r="BP755" i="7"/>
  <c r="BO755" i="7"/>
  <c r="BN755" i="7"/>
  <c r="BM755" i="7"/>
  <c r="BL755" i="7"/>
  <c r="BK755" i="7"/>
  <c r="BJ755" i="7"/>
  <c r="BI755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P755" i="7"/>
  <c r="AO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V755" i="7"/>
  <c r="U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CA754" i="7"/>
  <c r="BX754" i="7"/>
  <c r="BW754" i="7"/>
  <c r="BV754" i="7"/>
  <c r="BU754" i="7"/>
  <c r="BS754" i="7"/>
  <c r="BR754" i="7"/>
  <c r="BQ754" i="7"/>
  <c r="BP754" i="7"/>
  <c r="BN754" i="7"/>
  <c r="BM754" i="7"/>
  <c r="BL754" i="7"/>
  <c r="BK754" i="7"/>
  <c r="BI754" i="7"/>
  <c r="BH754" i="7"/>
  <c r="BG754" i="7"/>
  <c r="BF754" i="7"/>
  <c r="BD754" i="7"/>
  <c r="BC754" i="7"/>
  <c r="BB754" i="7"/>
  <c r="BA754" i="7"/>
  <c r="AY754" i="7"/>
  <c r="AX754" i="7"/>
  <c r="AW754" i="7"/>
  <c r="AV754" i="7"/>
  <c r="AT754" i="7"/>
  <c r="AS754" i="7"/>
  <c r="AR754" i="7"/>
  <c r="AQ754" i="7"/>
  <c r="AO754" i="7"/>
  <c r="AN754" i="7"/>
  <c r="AM754" i="7"/>
  <c r="AL754" i="7"/>
  <c r="AJ754" i="7"/>
  <c r="AI754" i="7"/>
  <c r="AH754" i="7"/>
  <c r="AG754" i="7"/>
  <c r="AE754" i="7"/>
  <c r="AD754" i="7"/>
  <c r="AC754" i="7"/>
  <c r="AB754" i="7"/>
  <c r="Z754" i="7"/>
  <c r="Y754" i="7"/>
  <c r="X754" i="7"/>
  <c r="W754" i="7"/>
  <c r="U754" i="7"/>
  <c r="T754" i="7"/>
  <c r="S754" i="7"/>
  <c r="R754" i="7"/>
  <c r="P754" i="7"/>
  <c r="O754" i="7"/>
  <c r="N754" i="7"/>
  <c r="K754" i="7"/>
  <c r="J754" i="7"/>
  <c r="I754" i="7"/>
  <c r="H754" i="7"/>
  <c r="CA753" i="7"/>
  <c r="BZ753" i="7"/>
  <c r="BX753" i="7"/>
  <c r="BW753" i="7"/>
  <c r="BV753" i="7"/>
  <c r="BU753" i="7"/>
  <c r="BT753" i="7"/>
  <c r="BS753" i="7"/>
  <c r="BR753" i="7"/>
  <c r="BQ753" i="7"/>
  <c r="BP753" i="7"/>
  <c r="BO753" i="7"/>
  <c r="BN753" i="7"/>
  <c r="BM753" i="7"/>
  <c r="BL753" i="7"/>
  <c r="BK753" i="7"/>
  <c r="BJ753" i="7"/>
  <c r="BI753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P753" i="7"/>
  <c r="AO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V753" i="7"/>
  <c r="U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CA752" i="7"/>
  <c r="BX752" i="7"/>
  <c r="BW752" i="7"/>
  <c r="BV752" i="7"/>
  <c r="BU752" i="7"/>
  <c r="BS752" i="7"/>
  <c r="BR752" i="7"/>
  <c r="BQ752" i="7"/>
  <c r="BP752" i="7"/>
  <c r="BO752" i="7"/>
  <c r="BN752" i="7"/>
  <c r="BM752" i="7"/>
  <c r="BL752" i="7"/>
  <c r="BK752" i="7"/>
  <c r="BJ752" i="7"/>
  <c r="BI752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P752" i="7"/>
  <c r="AO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V752" i="7"/>
  <c r="U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CA751" i="7"/>
  <c r="BX751" i="7"/>
  <c r="BW751" i="7"/>
  <c r="BV751" i="7"/>
  <c r="BU751" i="7"/>
  <c r="BS751" i="7"/>
  <c r="BR751" i="7"/>
  <c r="BQ751" i="7"/>
  <c r="BP751" i="7"/>
  <c r="BN751" i="7"/>
  <c r="BM751" i="7"/>
  <c r="BL751" i="7"/>
  <c r="BK751" i="7"/>
  <c r="BI751" i="7"/>
  <c r="BH751" i="7"/>
  <c r="BG751" i="7"/>
  <c r="BF751" i="7"/>
  <c r="BD751" i="7"/>
  <c r="BC751" i="7"/>
  <c r="BB751" i="7"/>
  <c r="BA751" i="7"/>
  <c r="AY751" i="7"/>
  <c r="AX751" i="7"/>
  <c r="AW751" i="7"/>
  <c r="AV751" i="7"/>
  <c r="AT751" i="7"/>
  <c r="AS751" i="7"/>
  <c r="AR751" i="7"/>
  <c r="AQ751" i="7"/>
  <c r="AO751" i="7"/>
  <c r="AN751" i="7"/>
  <c r="AM751" i="7"/>
  <c r="AL751" i="7"/>
  <c r="AJ751" i="7"/>
  <c r="AI751" i="7"/>
  <c r="AH751" i="7"/>
  <c r="AG751" i="7"/>
  <c r="AE751" i="7"/>
  <c r="AD751" i="7"/>
  <c r="AC751" i="7"/>
  <c r="AB751" i="7"/>
  <c r="Z751" i="7"/>
  <c r="Y751" i="7"/>
  <c r="X751" i="7"/>
  <c r="W751" i="7"/>
  <c r="U751" i="7"/>
  <c r="T751" i="7"/>
  <c r="S751" i="7"/>
  <c r="R751" i="7"/>
  <c r="P751" i="7"/>
  <c r="O751" i="7"/>
  <c r="N751" i="7"/>
  <c r="K751" i="7"/>
  <c r="J751" i="7"/>
  <c r="I751" i="7"/>
  <c r="H751" i="7"/>
  <c r="CA750" i="7"/>
  <c r="BZ750" i="7"/>
  <c r="BX750" i="7"/>
  <c r="BW750" i="7"/>
  <c r="BV750" i="7"/>
  <c r="BU750" i="7"/>
  <c r="BT750" i="7"/>
  <c r="BS750" i="7"/>
  <c r="BR750" i="7"/>
  <c r="BQ750" i="7"/>
  <c r="BP750" i="7"/>
  <c r="BO750" i="7"/>
  <c r="BN750" i="7"/>
  <c r="BM750" i="7"/>
  <c r="BL750" i="7"/>
  <c r="BK750" i="7"/>
  <c r="BJ750" i="7"/>
  <c r="BI750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P750" i="7"/>
  <c r="AO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V750" i="7"/>
  <c r="U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CA749" i="7"/>
  <c r="BX749" i="7"/>
  <c r="BW749" i="7"/>
  <c r="BV749" i="7"/>
  <c r="BU749" i="7"/>
  <c r="BS749" i="7"/>
  <c r="BR749" i="7"/>
  <c r="BQ749" i="7"/>
  <c r="BP749" i="7"/>
  <c r="BO749" i="7"/>
  <c r="BN749" i="7"/>
  <c r="BM749" i="7"/>
  <c r="BL749" i="7"/>
  <c r="BK749" i="7"/>
  <c r="BJ749" i="7"/>
  <c r="BI749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P749" i="7"/>
  <c r="AO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V749" i="7"/>
  <c r="U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CA748" i="7"/>
  <c r="BX748" i="7"/>
  <c r="BW748" i="7"/>
  <c r="BV748" i="7"/>
  <c r="BU748" i="7"/>
  <c r="BS748" i="7"/>
  <c r="BR748" i="7"/>
  <c r="BQ748" i="7"/>
  <c r="BP748" i="7"/>
  <c r="BN748" i="7"/>
  <c r="BM748" i="7"/>
  <c r="BL748" i="7"/>
  <c r="BK748" i="7"/>
  <c r="BI748" i="7"/>
  <c r="BH748" i="7"/>
  <c r="BG748" i="7"/>
  <c r="BF748" i="7"/>
  <c r="BD748" i="7"/>
  <c r="BC748" i="7"/>
  <c r="BB748" i="7"/>
  <c r="BA748" i="7"/>
  <c r="AY748" i="7"/>
  <c r="AX748" i="7"/>
  <c r="AW748" i="7"/>
  <c r="AV748" i="7"/>
  <c r="AT748" i="7"/>
  <c r="AS748" i="7"/>
  <c r="AR748" i="7"/>
  <c r="AQ748" i="7"/>
  <c r="AO748" i="7"/>
  <c r="AN748" i="7"/>
  <c r="AM748" i="7"/>
  <c r="AL748" i="7"/>
  <c r="AJ748" i="7"/>
  <c r="AI748" i="7"/>
  <c r="AH748" i="7"/>
  <c r="AG748" i="7"/>
  <c r="AE748" i="7"/>
  <c r="AD748" i="7"/>
  <c r="AC748" i="7"/>
  <c r="AB748" i="7"/>
  <c r="Z748" i="7"/>
  <c r="Y748" i="7"/>
  <c r="X748" i="7"/>
  <c r="W748" i="7"/>
  <c r="U748" i="7"/>
  <c r="T748" i="7"/>
  <c r="S748" i="7"/>
  <c r="R748" i="7"/>
  <c r="P748" i="7"/>
  <c r="O748" i="7"/>
  <c r="N748" i="7"/>
  <c r="M748" i="7"/>
  <c r="K748" i="7"/>
  <c r="J748" i="7"/>
  <c r="I748" i="7"/>
  <c r="H748" i="7"/>
  <c r="CA747" i="7"/>
  <c r="BZ747" i="7"/>
  <c r="BX747" i="7"/>
  <c r="BW747" i="7"/>
  <c r="BV747" i="7"/>
  <c r="BU747" i="7"/>
  <c r="BT747" i="7"/>
  <c r="BS747" i="7"/>
  <c r="BR747" i="7"/>
  <c r="BQ747" i="7"/>
  <c r="BP747" i="7"/>
  <c r="BO747" i="7"/>
  <c r="BN747" i="7"/>
  <c r="BM747" i="7"/>
  <c r="BL747" i="7"/>
  <c r="BK747" i="7"/>
  <c r="BJ747" i="7"/>
  <c r="BI747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P747" i="7"/>
  <c r="AO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V747" i="7"/>
  <c r="U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CA746" i="7"/>
  <c r="BX746" i="7"/>
  <c r="BW746" i="7"/>
  <c r="BV746" i="7"/>
  <c r="BU746" i="7"/>
  <c r="BS746" i="7"/>
  <c r="BR746" i="7"/>
  <c r="BQ746" i="7"/>
  <c r="BP746" i="7"/>
  <c r="BO746" i="7"/>
  <c r="BN746" i="7"/>
  <c r="BM746" i="7"/>
  <c r="BL746" i="7"/>
  <c r="BK746" i="7"/>
  <c r="BJ746" i="7"/>
  <c r="BI746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P746" i="7"/>
  <c r="AO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V746" i="7"/>
  <c r="U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CA745" i="7"/>
  <c r="BX745" i="7"/>
  <c r="BW745" i="7"/>
  <c r="BV745" i="7"/>
  <c r="BU745" i="7"/>
  <c r="BS745" i="7"/>
  <c r="BR745" i="7"/>
  <c r="BQ745" i="7"/>
  <c r="BP745" i="7"/>
  <c r="BN745" i="7"/>
  <c r="BM745" i="7"/>
  <c r="BL745" i="7"/>
  <c r="BK745" i="7"/>
  <c r="BI745" i="7"/>
  <c r="BH745" i="7"/>
  <c r="BG745" i="7"/>
  <c r="BF745" i="7"/>
  <c r="BD745" i="7"/>
  <c r="BC745" i="7"/>
  <c r="BB745" i="7"/>
  <c r="BA745" i="7"/>
  <c r="AY745" i="7"/>
  <c r="AX745" i="7"/>
  <c r="AW745" i="7"/>
  <c r="AV745" i="7"/>
  <c r="AT745" i="7"/>
  <c r="AS745" i="7"/>
  <c r="AR745" i="7"/>
  <c r="AQ745" i="7"/>
  <c r="AO745" i="7"/>
  <c r="AN745" i="7"/>
  <c r="AM745" i="7"/>
  <c r="AL745" i="7"/>
  <c r="AJ745" i="7"/>
  <c r="AI745" i="7"/>
  <c r="AH745" i="7"/>
  <c r="AG745" i="7"/>
  <c r="AE745" i="7"/>
  <c r="AD745" i="7"/>
  <c r="AC745" i="7"/>
  <c r="AB745" i="7"/>
  <c r="Z745" i="7"/>
  <c r="Y745" i="7"/>
  <c r="X745" i="7"/>
  <c r="W745" i="7"/>
  <c r="U745" i="7"/>
  <c r="T745" i="7"/>
  <c r="S745" i="7"/>
  <c r="R745" i="7"/>
  <c r="P745" i="7"/>
  <c r="O745" i="7"/>
  <c r="N745" i="7"/>
  <c r="M745" i="7"/>
  <c r="K745" i="7"/>
  <c r="J745" i="7"/>
  <c r="I745" i="7"/>
  <c r="H745" i="7"/>
  <c r="CA744" i="7"/>
  <c r="BZ744" i="7"/>
  <c r="BX744" i="7"/>
  <c r="BW744" i="7"/>
  <c r="BV744" i="7"/>
  <c r="BU744" i="7"/>
  <c r="BT744" i="7"/>
  <c r="BS744" i="7"/>
  <c r="BR744" i="7"/>
  <c r="BQ744" i="7"/>
  <c r="BP744" i="7"/>
  <c r="BO744" i="7"/>
  <c r="BN744" i="7"/>
  <c r="BM744" i="7"/>
  <c r="BL744" i="7"/>
  <c r="BK744" i="7"/>
  <c r="BJ744" i="7"/>
  <c r="BI744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P744" i="7"/>
  <c r="AO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V744" i="7"/>
  <c r="U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CA743" i="7"/>
  <c r="BX743" i="7"/>
  <c r="BW743" i="7"/>
  <c r="BV743" i="7"/>
  <c r="BU743" i="7"/>
  <c r="BS743" i="7"/>
  <c r="BR743" i="7"/>
  <c r="BQ743" i="7"/>
  <c r="BP743" i="7"/>
  <c r="BO743" i="7"/>
  <c r="BN743" i="7"/>
  <c r="BM743" i="7"/>
  <c r="BL743" i="7"/>
  <c r="BK743" i="7"/>
  <c r="BJ743" i="7"/>
  <c r="BI743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P743" i="7"/>
  <c r="AO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V743" i="7"/>
  <c r="U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CA742" i="7"/>
  <c r="BX742" i="7"/>
  <c r="BW742" i="7"/>
  <c r="BV742" i="7"/>
  <c r="BU742" i="7"/>
  <c r="BS742" i="7"/>
  <c r="BR742" i="7"/>
  <c r="BQ742" i="7"/>
  <c r="BP742" i="7"/>
  <c r="BN742" i="7"/>
  <c r="BM742" i="7"/>
  <c r="BL742" i="7"/>
  <c r="BK742" i="7"/>
  <c r="BI742" i="7"/>
  <c r="BH742" i="7"/>
  <c r="BG742" i="7"/>
  <c r="BF742" i="7"/>
  <c r="BD742" i="7"/>
  <c r="BC742" i="7"/>
  <c r="BB742" i="7"/>
  <c r="BA742" i="7"/>
  <c r="AY742" i="7"/>
  <c r="AX742" i="7"/>
  <c r="AW742" i="7"/>
  <c r="AV742" i="7"/>
  <c r="AT742" i="7"/>
  <c r="AS742" i="7"/>
  <c r="AR742" i="7"/>
  <c r="AQ742" i="7"/>
  <c r="AO742" i="7"/>
  <c r="AN742" i="7"/>
  <c r="AM742" i="7"/>
  <c r="AL742" i="7"/>
  <c r="AJ742" i="7"/>
  <c r="AI742" i="7"/>
  <c r="AH742" i="7"/>
  <c r="AG742" i="7"/>
  <c r="AE742" i="7"/>
  <c r="AD742" i="7"/>
  <c r="AC742" i="7"/>
  <c r="AB742" i="7"/>
  <c r="Z742" i="7"/>
  <c r="Y742" i="7"/>
  <c r="X742" i="7"/>
  <c r="W742" i="7"/>
  <c r="U742" i="7"/>
  <c r="T742" i="7"/>
  <c r="S742" i="7"/>
  <c r="R742" i="7"/>
  <c r="P742" i="7"/>
  <c r="O742" i="7"/>
  <c r="N742" i="7"/>
  <c r="M742" i="7"/>
  <c r="K742" i="7"/>
  <c r="J742" i="7"/>
  <c r="I742" i="7"/>
  <c r="H742" i="7"/>
  <c r="CA741" i="7"/>
  <c r="BZ741" i="7"/>
  <c r="BX741" i="7"/>
  <c r="BW741" i="7"/>
  <c r="BV741" i="7"/>
  <c r="BU741" i="7"/>
  <c r="BT741" i="7"/>
  <c r="BS741" i="7"/>
  <c r="BR741" i="7"/>
  <c r="BQ741" i="7"/>
  <c r="BP741" i="7"/>
  <c r="BO741" i="7"/>
  <c r="BN741" i="7"/>
  <c r="BM741" i="7"/>
  <c r="BL741" i="7"/>
  <c r="BK741" i="7"/>
  <c r="BJ741" i="7"/>
  <c r="BI741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P741" i="7"/>
  <c r="AO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V741" i="7"/>
  <c r="U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CA740" i="7"/>
  <c r="BX740" i="7"/>
  <c r="BW740" i="7"/>
  <c r="BV740" i="7"/>
  <c r="BU740" i="7"/>
  <c r="BS740" i="7"/>
  <c r="BR740" i="7"/>
  <c r="BQ740" i="7"/>
  <c r="BP740" i="7"/>
  <c r="BO740" i="7"/>
  <c r="BN740" i="7"/>
  <c r="BM740" i="7"/>
  <c r="BL740" i="7"/>
  <c r="BK740" i="7"/>
  <c r="BJ740" i="7"/>
  <c r="BI740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P740" i="7"/>
  <c r="AO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V740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CA739" i="7"/>
  <c r="BX739" i="7"/>
  <c r="BW739" i="7"/>
  <c r="BV739" i="7"/>
  <c r="BU739" i="7"/>
  <c r="BS739" i="7"/>
  <c r="BR739" i="7"/>
  <c r="BQ739" i="7"/>
  <c r="BP739" i="7"/>
  <c r="BN739" i="7"/>
  <c r="BM739" i="7"/>
  <c r="BL739" i="7"/>
  <c r="BK739" i="7"/>
  <c r="BI739" i="7"/>
  <c r="BH739" i="7"/>
  <c r="BG739" i="7"/>
  <c r="BF739" i="7"/>
  <c r="BD739" i="7"/>
  <c r="BC739" i="7"/>
  <c r="BB739" i="7"/>
  <c r="BA739" i="7"/>
  <c r="AY739" i="7"/>
  <c r="AX739" i="7"/>
  <c r="AW739" i="7"/>
  <c r="AV739" i="7"/>
  <c r="AT739" i="7"/>
  <c r="AS739" i="7"/>
  <c r="AR739" i="7"/>
  <c r="AQ739" i="7"/>
  <c r="AO739" i="7"/>
  <c r="AN739" i="7"/>
  <c r="AM739" i="7"/>
  <c r="AL739" i="7"/>
  <c r="AJ739" i="7"/>
  <c r="AI739" i="7"/>
  <c r="AH739" i="7"/>
  <c r="AG739" i="7"/>
  <c r="AE739" i="7"/>
  <c r="AD739" i="7"/>
  <c r="AC739" i="7"/>
  <c r="AB739" i="7"/>
  <c r="Z739" i="7"/>
  <c r="Y739" i="7"/>
  <c r="X739" i="7"/>
  <c r="W739" i="7"/>
  <c r="U739" i="7"/>
  <c r="T739" i="7"/>
  <c r="S739" i="7"/>
  <c r="R739" i="7"/>
  <c r="P739" i="7"/>
  <c r="O739" i="7"/>
  <c r="N739" i="7"/>
  <c r="M739" i="7"/>
  <c r="K739" i="7"/>
  <c r="J739" i="7"/>
  <c r="I739" i="7"/>
  <c r="H739" i="7"/>
  <c r="CA738" i="7"/>
  <c r="BZ738" i="7"/>
  <c r="BX738" i="7"/>
  <c r="BW738" i="7"/>
  <c r="BV738" i="7"/>
  <c r="BU738" i="7"/>
  <c r="BS738" i="7"/>
  <c r="BR738" i="7"/>
  <c r="BQ738" i="7"/>
  <c r="BP738" i="7"/>
  <c r="BO738" i="7"/>
  <c r="BN738" i="7"/>
  <c r="BM738" i="7"/>
  <c r="BL738" i="7"/>
  <c r="BK738" i="7"/>
  <c r="BJ738" i="7"/>
  <c r="BI738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P738" i="7"/>
  <c r="AO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V738" i="7"/>
  <c r="U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CA737" i="7"/>
  <c r="BX737" i="7"/>
  <c r="BW737" i="7"/>
  <c r="BV737" i="7"/>
  <c r="BU737" i="7"/>
  <c r="BS737" i="7"/>
  <c r="BR737" i="7"/>
  <c r="BQ737" i="7"/>
  <c r="BP737" i="7"/>
  <c r="BO737" i="7"/>
  <c r="BN737" i="7"/>
  <c r="BM737" i="7"/>
  <c r="BL737" i="7"/>
  <c r="BK737" i="7"/>
  <c r="BJ737" i="7"/>
  <c r="BI737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P737" i="7"/>
  <c r="AO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V737" i="7"/>
  <c r="U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CA736" i="7"/>
  <c r="BX736" i="7"/>
  <c r="BW736" i="7"/>
  <c r="BV736" i="7"/>
  <c r="BU736" i="7"/>
  <c r="BS736" i="7"/>
  <c r="BR736" i="7"/>
  <c r="BQ736" i="7"/>
  <c r="BP736" i="7"/>
  <c r="BN736" i="7"/>
  <c r="BM736" i="7"/>
  <c r="BL736" i="7"/>
  <c r="BK736" i="7"/>
  <c r="BI736" i="7"/>
  <c r="BH736" i="7"/>
  <c r="BG736" i="7"/>
  <c r="BF736" i="7"/>
  <c r="BD736" i="7"/>
  <c r="BC736" i="7"/>
  <c r="BB736" i="7"/>
  <c r="BA736" i="7"/>
  <c r="AY736" i="7"/>
  <c r="AX736" i="7"/>
  <c r="AW736" i="7"/>
  <c r="AV736" i="7"/>
  <c r="AT736" i="7"/>
  <c r="AS736" i="7"/>
  <c r="AR736" i="7"/>
  <c r="AQ736" i="7"/>
  <c r="AO736" i="7"/>
  <c r="AN736" i="7"/>
  <c r="AM736" i="7"/>
  <c r="AL736" i="7"/>
  <c r="AJ736" i="7"/>
  <c r="AI736" i="7"/>
  <c r="AH736" i="7"/>
  <c r="AG736" i="7"/>
  <c r="AE736" i="7"/>
  <c r="AD736" i="7"/>
  <c r="AC736" i="7"/>
  <c r="AB736" i="7"/>
  <c r="Z736" i="7"/>
  <c r="Y736" i="7"/>
  <c r="X736" i="7"/>
  <c r="W736" i="7"/>
  <c r="U736" i="7"/>
  <c r="T736" i="7"/>
  <c r="S736" i="7"/>
  <c r="R736" i="7"/>
  <c r="P736" i="7"/>
  <c r="O736" i="7"/>
  <c r="N736" i="7"/>
  <c r="M736" i="7"/>
  <c r="K736" i="7"/>
  <c r="J736" i="7"/>
  <c r="I736" i="7"/>
  <c r="H736" i="7"/>
  <c r="CA735" i="7"/>
  <c r="BX735" i="7"/>
  <c r="BW735" i="7"/>
  <c r="BV735" i="7"/>
  <c r="BU735" i="7"/>
  <c r="BT735" i="7"/>
  <c r="BS735" i="7"/>
  <c r="BR735" i="7"/>
  <c r="BQ735" i="7"/>
  <c r="BP735" i="7"/>
  <c r="BO735" i="7"/>
  <c r="BN735" i="7"/>
  <c r="BM735" i="7"/>
  <c r="BL735" i="7"/>
  <c r="BK735" i="7"/>
  <c r="BJ735" i="7"/>
  <c r="BI735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P735" i="7"/>
  <c r="AO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V735" i="7"/>
  <c r="U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CA734" i="7"/>
  <c r="BX734" i="7"/>
  <c r="BW734" i="7"/>
  <c r="BV734" i="7"/>
  <c r="BU734" i="7"/>
  <c r="BT734" i="7"/>
  <c r="BS734" i="7"/>
  <c r="BR734" i="7"/>
  <c r="BQ734" i="7"/>
  <c r="BP734" i="7"/>
  <c r="BO734" i="7"/>
  <c r="BN734" i="7"/>
  <c r="BM734" i="7"/>
  <c r="BL734" i="7"/>
  <c r="BK734" i="7"/>
  <c r="BJ734" i="7"/>
  <c r="BI734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P734" i="7"/>
  <c r="AO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V734" i="7"/>
  <c r="U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CA733" i="7"/>
  <c r="BX733" i="7"/>
  <c r="BW733" i="7"/>
  <c r="BV733" i="7"/>
  <c r="BU733" i="7"/>
  <c r="BS733" i="7"/>
  <c r="BR733" i="7"/>
  <c r="BQ733" i="7"/>
  <c r="BP733" i="7"/>
  <c r="BN733" i="7"/>
  <c r="BM733" i="7"/>
  <c r="BL733" i="7"/>
  <c r="BK733" i="7"/>
  <c r="BI733" i="7"/>
  <c r="BH733" i="7"/>
  <c r="BG733" i="7"/>
  <c r="BF733" i="7"/>
  <c r="BD733" i="7"/>
  <c r="BC733" i="7"/>
  <c r="BB733" i="7"/>
  <c r="BA733" i="7"/>
  <c r="AY733" i="7"/>
  <c r="AX733" i="7"/>
  <c r="AW733" i="7"/>
  <c r="AV733" i="7"/>
  <c r="AT733" i="7"/>
  <c r="AS733" i="7"/>
  <c r="AR733" i="7"/>
  <c r="AQ733" i="7"/>
  <c r="AO733" i="7"/>
  <c r="AN733" i="7"/>
  <c r="AM733" i="7"/>
  <c r="AL733" i="7"/>
  <c r="AJ733" i="7"/>
  <c r="AI733" i="7"/>
  <c r="AH733" i="7"/>
  <c r="AG733" i="7"/>
  <c r="AE733" i="7"/>
  <c r="AD733" i="7"/>
  <c r="AC733" i="7"/>
  <c r="AB733" i="7"/>
  <c r="Z733" i="7"/>
  <c r="Y733" i="7"/>
  <c r="X733" i="7"/>
  <c r="W733" i="7"/>
  <c r="U733" i="7"/>
  <c r="T733" i="7"/>
  <c r="S733" i="7"/>
  <c r="R733" i="7"/>
  <c r="P733" i="7"/>
  <c r="O733" i="7"/>
  <c r="N733" i="7"/>
  <c r="M733" i="7"/>
  <c r="K733" i="7"/>
  <c r="J733" i="7"/>
  <c r="I733" i="7"/>
  <c r="H733" i="7"/>
  <c r="CA732" i="7"/>
  <c r="BZ732" i="7"/>
  <c r="BX732" i="7"/>
  <c r="BW732" i="7"/>
  <c r="BV732" i="7"/>
  <c r="BU732" i="7"/>
  <c r="BT732" i="7"/>
  <c r="BS732" i="7"/>
  <c r="BR732" i="7"/>
  <c r="BQ732" i="7"/>
  <c r="BP732" i="7"/>
  <c r="BO732" i="7"/>
  <c r="BN732" i="7"/>
  <c r="BM732" i="7"/>
  <c r="BL732" i="7"/>
  <c r="BK732" i="7"/>
  <c r="BJ732" i="7"/>
  <c r="BI732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P732" i="7"/>
  <c r="AO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V732" i="7"/>
  <c r="U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CA731" i="7"/>
  <c r="BX731" i="7"/>
  <c r="BW731" i="7"/>
  <c r="BV731" i="7"/>
  <c r="BU731" i="7"/>
  <c r="BS731" i="7"/>
  <c r="BR731" i="7"/>
  <c r="BQ731" i="7"/>
  <c r="BP731" i="7"/>
  <c r="BN731" i="7"/>
  <c r="BM731" i="7"/>
  <c r="BL731" i="7"/>
  <c r="BK731" i="7"/>
  <c r="BI731" i="7"/>
  <c r="BH731" i="7"/>
  <c r="BG731" i="7"/>
  <c r="BF731" i="7"/>
  <c r="BD731" i="7"/>
  <c r="BC731" i="7"/>
  <c r="BB731" i="7"/>
  <c r="BA731" i="7"/>
  <c r="AY731" i="7"/>
  <c r="AX731" i="7"/>
  <c r="AW731" i="7"/>
  <c r="AV731" i="7"/>
  <c r="AT731" i="7"/>
  <c r="AS731" i="7"/>
  <c r="AR731" i="7"/>
  <c r="AQ731" i="7"/>
  <c r="AO731" i="7"/>
  <c r="AN731" i="7"/>
  <c r="AM731" i="7"/>
  <c r="AL731" i="7"/>
  <c r="AJ731" i="7"/>
  <c r="AI731" i="7"/>
  <c r="AH731" i="7"/>
  <c r="AG731" i="7"/>
  <c r="AE731" i="7"/>
  <c r="AD731" i="7"/>
  <c r="AC731" i="7"/>
  <c r="AB731" i="7"/>
  <c r="Z731" i="7"/>
  <c r="Y731" i="7"/>
  <c r="X731" i="7"/>
  <c r="W731" i="7"/>
  <c r="U731" i="7"/>
  <c r="T731" i="7"/>
  <c r="S731" i="7"/>
  <c r="R731" i="7"/>
  <c r="P731" i="7"/>
  <c r="O731" i="7"/>
  <c r="N731" i="7"/>
  <c r="M731" i="7"/>
  <c r="K731" i="7"/>
  <c r="J731" i="7"/>
  <c r="I731" i="7"/>
  <c r="H731" i="7"/>
  <c r="CA730" i="7"/>
  <c r="BX730" i="7"/>
  <c r="BW730" i="7"/>
  <c r="BV730" i="7"/>
  <c r="BU730" i="7"/>
  <c r="BS730" i="7"/>
  <c r="BR730" i="7"/>
  <c r="BQ730" i="7"/>
  <c r="BP730" i="7"/>
  <c r="BN730" i="7"/>
  <c r="BM730" i="7"/>
  <c r="BL730" i="7"/>
  <c r="BK730" i="7"/>
  <c r="BI730" i="7"/>
  <c r="BH730" i="7"/>
  <c r="BG730" i="7"/>
  <c r="BF730" i="7"/>
  <c r="BD730" i="7"/>
  <c r="BC730" i="7"/>
  <c r="BB730" i="7"/>
  <c r="BA730" i="7"/>
  <c r="AY730" i="7"/>
  <c r="AX730" i="7"/>
  <c r="AW730" i="7"/>
  <c r="AV730" i="7"/>
  <c r="AT730" i="7"/>
  <c r="AS730" i="7"/>
  <c r="AR730" i="7"/>
  <c r="AQ730" i="7"/>
  <c r="AO730" i="7"/>
  <c r="AN730" i="7"/>
  <c r="AM730" i="7"/>
  <c r="AL730" i="7"/>
  <c r="AJ730" i="7"/>
  <c r="AI730" i="7"/>
  <c r="AH730" i="7"/>
  <c r="AG730" i="7"/>
  <c r="AE730" i="7"/>
  <c r="AD730" i="7"/>
  <c r="AC730" i="7"/>
  <c r="AB730" i="7"/>
  <c r="Z730" i="7"/>
  <c r="Y730" i="7"/>
  <c r="X730" i="7"/>
  <c r="W730" i="7"/>
  <c r="U730" i="7"/>
  <c r="T730" i="7"/>
  <c r="S730" i="7"/>
  <c r="R730" i="7"/>
  <c r="P730" i="7"/>
  <c r="O730" i="7"/>
  <c r="N730" i="7"/>
  <c r="M730" i="7"/>
  <c r="K730" i="7"/>
  <c r="J730" i="7"/>
  <c r="I730" i="7"/>
  <c r="H730" i="7"/>
  <c r="CA729" i="7"/>
  <c r="BZ729" i="7"/>
  <c r="BX729" i="7"/>
  <c r="BW729" i="7"/>
  <c r="BV729" i="7"/>
  <c r="BU729" i="7"/>
  <c r="BT729" i="7"/>
  <c r="BS729" i="7"/>
  <c r="BR729" i="7"/>
  <c r="BQ729" i="7"/>
  <c r="BP729" i="7"/>
  <c r="BO729" i="7"/>
  <c r="BN729" i="7"/>
  <c r="BM729" i="7"/>
  <c r="BL729" i="7"/>
  <c r="BK729" i="7"/>
  <c r="BJ729" i="7"/>
  <c r="BI729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P729" i="7"/>
  <c r="AO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V729" i="7"/>
  <c r="U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CA728" i="7"/>
  <c r="BX728" i="7"/>
  <c r="BW728" i="7"/>
  <c r="BV728" i="7"/>
  <c r="BU728" i="7"/>
  <c r="BS728" i="7"/>
  <c r="BR728" i="7"/>
  <c r="BQ728" i="7"/>
  <c r="BP728" i="7"/>
  <c r="BO728" i="7"/>
  <c r="BN728" i="7"/>
  <c r="BM728" i="7"/>
  <c r="BL728" i="7"/>
  <c r="BK728" i="7"/>
  <c r="BJ728" i="7"/>
  <c r="BI728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P728" i="7"/>
  <c r="AO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V728" i="7"/>
  <c r="U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CA727" i="7"/>
  <c r="BX727" i="7"/>
  <c r="BW727" i="7"/>
  <c r="BV727" i="7"/>
  <c r="BU727" i="7"/>
  <c r="BS727" i="7"/>
  <c r="BR727" i="7"/>
  <c r="BQ727" i="7"/>
  <c r="BP727" i="7"/>
  <c r="BO727" i="7"/>
  <c r="BN727" i="7"/>
  <c r="BM727" i="7"/>
  <c r="BL727" i="7"/>
  <c r="BK727" i="7"/>
  <c r="BJ727" i="7"/>
  <c r="BI727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P727" i="7"/>
  <c r="AO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V727" i="7"/>
  <c r="U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CA726" i="7"/>
  <c r="BX726" i="7"/>
  <c r="BW726" i="7"/>
  <c r="BV726" i="7"/>
  <c r="BU726" i="7"/>
  <c r="BS726" i="7"/>
  <c r="BR726" i="7"/>
  <c r="BQ726" i="7"/>
  <c r="BP726" i="7"/>
  <c r="BO726" i="7"/>
  <c r="BN726" i="7"/>
  <c r="BM726" i="7"/>
  <c r="BL726" i="7"/>
  <c r="BK726" i="7"/>
  <c r="BJ726" i="7"/>
  <c r="BI726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P726" i="7"/>
  <c r="AO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V726" i="7"/>
  <c r="U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CA725" i="7"/>
  <c r="BX725" i="7"/>
  <c r="BW725" i="7"/>
  <c r="BV725" i="7"/>
  <c r="BU725" i="7"/>
  <c r="BS725" i="7"/>
  <c r="BR725" i="7"/>
  <c r="BQ725" i="7"/>
  <c r="BP725" i="7"/>
  <c r="BN725" i="7"/>
  <c r="BM725" i="7"/>
  <c r="BL725" i="7"/>
  <c r="BK725" i="7"/>
  <c r="BI725" i="7"/>
  <c r="BH725" i="7"/>
  <c r="BG725" i="7"/>
  <c r="BF725" i="7"/>
  <c r="BD725" i="7"/>
  <c r="BC725" i="7"/>
  <c r="BB725" i="7"/>
  <c r="BA725" i="7"/>
  <c r="AY725" i="7"/>
  <c r="AX725" i="7"/>
  <c r="AW725" i="7"/>
  <c r="AV725" i="7"/>
  <c r="AT725" i="7"/>
  <c r="AS725" i="7"/>
  <c r="AR725" i="7"/>
  <c r="AQ725" i="7"/>
  <c r="AO725" i="7"/>
  <c r="AN725" i="7"/>
  <c r="AM725" i="7"/>
  <c r="AL725" i="7"/>
  <c r="AJ725" i="7"/>
  <c r="AI725" i="7"/>
  <c r="AH725" i="7"/>
  <c r="AG725" i="7"/>
  <c r="AE725" i="7"/>
  <c r="AD725" i="7"/>
  <c r="AC725" i="7"/>
  <c r="AB725" i="7"/>
  <c r="Z725" i="7"/>
  <c r="Y725" i="7"/>
  <c r="X725" i="7"/>
  <c r="W725" i="7"/>
  <c r="U725" i="7"/>
  <c r="T725" i="7"/>
  <c r="S725" i="7"/>
  <c r="R725" i="7"/>
  <c r="P725" i="7"/>
  <c r="O725" i="7"/>
  <c r="N725" i="7"/>
  <c r="M725" i="7"/>
  <c r="K725" i="7"/>
  <c r="J725" i="7"/>
  <c r="I725" i="7"/>
  <c r="H725" i="7"/>
  <c r="CA724" i="7"/>
  <c r="BZ724" i="7"/>
  <c r="BX724" i="7"/>
  <c r="BW724" i="7"/>
  <c r="BV724" i="7"/>
  <c r="BU724" i="7"/>
  <c r="BT724" i="7"/>
  <c r="BS724" i="7"/>
  <c r="BR724" i="7"/>
  <c r="BQ724" i="7"/>
  <c r="BP724" i="7"/>
  <c r="BO724" i="7"/>
  <c r="BN724" i="7"/>
  <c r="BM724" i="7"/>
  <c r="BL724" i="7"/>
  <c r="BK724" i="7"/>
  <c r="BJ724" i="7"/>
  <c r="BI724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P724" i="7"/>
  <c r="AO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V724" i="7"/>
  <c r="U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CA723" i="7"/>
  <c r="BX723" i="7"/>
  <c r="BW723" i="7"/>
  <c r="BV723" i="7"/>
  <c r="BU723" i="7"/>
  <c r="BS723" i="7"/>
  <c r="BR723" i="7"/>
  <c r="BQ723" i="7"/>
  <c r="BP723" i="7"/>
  <c r="BO723" i="7"/>
  <c r="BN723" i="7"/>
  <c r="BM723" i="7"/>
  <c r="BL723" i="7"/>
  <c r="BK723" i="7"/>
  <c r="BJ723" i="7"/>
  <c r="BI723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P723" i="7"/>
  <c r="AO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V723" i="7"/>
  <c r="U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CA722" i="7"/>
  <c r="BX722" i="7"/>
  <c r="BW722" i="7"/>
  <c r="BV722" i="7"/>
  <c r="BU722" i="7"/>
  <c r="BS722" i="7"/>
  <c r="BR722" i="7"/>
  <c r="BQ722" i="7"/>
  <c r="BP722" i="7"/>
  <c r="BO722" i="7"/>
  <c r="BN722" i="7"/>
  <c r="BM722" i="7"/>
  <c r="BL722" i="7"/>
  <c r="BK722" i="7"/>
  <c r="BJ722" i="7"/>
  <c r="BI722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P722" i="7"/>
  <c r="AO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V722" i="7"/>
  <c r="U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CA721" i="7"/>
  <c r="BX721" i="7"/>
  <c r="BW721" i="7"/>
  <c r="BV721" i="7"/>
  <c r="BU721" i="7"/>
  <c r="BS721" i="7"/>
  <c r="BR721" i="7"/>
  <c r="BQ721" i="7"/>
  <c r="BP721" i="7"/>
  <c r="BO721" i="7"/>
  <c r="BN721" i="7"/>
  <c r="BM721" i="7"/>
  <c r="BL721" i="7"/>
  <c r="BK721" i="7"/>
  <c r="BJ721" i="7"/>
  <c r="BI721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P721" i="7"/>
  <c r="AO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V721" i="7"/>
  <c r="U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CA720" i="7"/>
  <c r="BX720" i="7"/>
  <c r="BW720" i="7"/>
  <c r="BV720" i="7"/>
  <c r="BU720" i="7"/>
  <c r="BS720" i="7"/>
  <c r="BR720" i="7"/>
  <c r="BQ720" i="7"/>
  <c r="BP720" i="7"/>
  <c r="BN720" i="7"/>
  <c r="BM720" i="7"/>
  <c r="BL720" i="7"/>
  <c r="BK720" i="7"/>
  <c r="BI720" i="7"/>
  <c r="BH720" i="7"/>
  <c r="BG720" i="7"/>
  <c r="BF720" i="7"/>
  <c r="BD720" i="7"/>
  <c r="BC720" i="7"/>
  <c r="BB720" i="7"/>
  <c r="BA720" i="7"/>
  <c r="AY720" i="7"/>
  <c r="AX720" i="7"/>
  <c r="AW720" i="7"/>
  <c r="AV720" i="7"/>
  <c r="AT720" i="7"/>
  <c r="AS720" i="7"/>
  <c r="AR720" i="7"/>
  <c r="AQ720" i="7"/>
  <c r="AO720" i="7"/>
  <c r="AN720" i="7"/>
  <c r="AM720" i="7"/>
  <c r="AL720" i="7"/>
  <c r="AJ720" i="7"/>
  <c r="AI720" i="7"/>
  <c r="AH720" i="7"/>
  <c r="AG720" i="7"/>
  <c r="AE720" i="7"/>
  <c r="AD720" i="7"/>
  <c r="AC720" i="7"/>
  <c r="AB720" i="7"/>
  <c r="Z720" i="7"/>
  <c r="Y720" i="7"/>
  <c r="X720" i="7"/>
  <c r="W720" i="7"/>
  <c r="U720" i="7"/>
  <c r="T720" i="7"/>
  <c r="S720" i="7"/>
  <c r="R720" i="7"/>
  <c r="P720" i="7"/>
  <c r="O720" i="7"/>
  <c r="N720" i="7"/>
  <c r="M720" i="7"/>
  <c r="K720" i="7"/>
  <c r="J720" i="7"/>
  <c r="I720" i="7"/>
  <c r="H720" i="7"/>
  <c r="CA719" i="7"/>
  <c r="BZ719" i="7"/>
  <c r="BX719" i="7"/>
  <c r="BW719" i="7"/>
  <c r="BV719" i="7"/>
  <c r="BU719" i="7"/>
  <c r="BT719" i="7"/>
  <c r="BS719" i="7"/>
  <c r="BR719" i="7"/>
  <c r="BQ719" i="7"/>
  <c r="BP719" i="7"/>
  <c r="BO719" i="7"/>
  <c r="BN719" i="7"/>
  <c r="BM719" i="7"/>
  <c r="BL719" i="7"/>
  <c r="BK719" i="7"/>
  <c r="BJ719" i="7"/>
  <c r="BI719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P719" i="7"/>
  <c r="AO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V719" i="7"/>
  <c r="U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CA718" i="7"/>
  <c r="BX718" i="7"/>
  <c r="BW718" i="7"/>
  <c r="BV718" i="7"/>
  <c r="BU718" i="7"/>
  <c r="BT718" i="7"/>
  <c r="BS718" i="7"/>
  <c r="BR718" i="7"/>
  <c r="BQ718" i="7"/>
  <c r="BP718" i="7"/>
  <c r="BO718" i="7"/>
  <c r="BN718" i="7"/>
  <c r="BM718" i="7"/>
  <c r="BL718" i="7"/>
  <c r="BK718" i="7"/>
  <c r="BJ718" i="7"/>
  <c r="BI718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P718" i="7"/>
  <c r="AO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V718" i="7"/>
  <c r="U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CA717" i="7"/>
  <c r="BX717" i="7"/>
  <c r="BW717" i="7"/>
  <c r="BV717" i="7"/>
  <c r="BU717" i="7"/>
  <c r="BS717" i="7"/>
  <c r="BR717" i="7"/>
  <c r="BQ717" i="7"/>
  <c r="BP717" i="7"/>
  <c r="BO717" i="7"/>
  <c r="BN717" i="7"/>
  <c r="BM717" i="7"/>
  <c r="BL717" i="7"/>
  <c r="BK717" i="7"/>
  <c r="BJ717" i="7"/>
  <c r="BI717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P717" i="7"/>
  <c r="AO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CA716" i="7"/>
  <c r="BX716" i="7"/>
  <c r="BW716" i="7"/>
  <c r="BV716" i="7"/>
  <c r="BU716" i="7"/>
  <c r="BS716" i="7"/>
  <c r="BR716" i="7"/>
  <c r="BQ716" i="7"/>
  <c r="BP716" i="7"/>
  <c r="BO716" i="7"/>
  <c r="BN716" i="7"/>
  <c r="BM716" i="7"/>
  <c r="BL716" i="7"/>
  <c r="BK716" i="7"/>
  <c r="BJ716" i="7"/>
  <c r="BI716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P716" i="7"/>
  <c r="AO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V716" i="7"/>
  <c r="U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CA715" i="7"/>
  <c r="BX715" i="7"/>
  <c r="BW715" i="7"/>
  <c r="BV715" i="7"/>
  <c r="BU715" i="7"/>
  <c r="BS715" i="7"/>
  <c r="BR715" i="7"/>
  <c r="BQ715" i="7"/>
  <c r="BP715" i="7"/>
  <c r="BN715" i="7"/>
  <c r="BM715" i="7"/>
  <c r="BL715" i="7"/>
  <c r="BK715" i="7"/>
  <c r="BI715" i="7"/>
  <c r="BH715" i="7"/>
  <c r="BG715" i="7"/>
  <c r="BF715" i="7"/>
  <c r="BD715" i="7"/>
  <c r="BC715" i="7"/>
  <c r="BB715" i="7"/>
  <c r="BA715" i="7"/>
  <c r="AY715" i="7"/>
  <c r="AX715" i="7"/>
  <c r="AW715" i="7"/>
  <c r="AV715" i="7"/>
  <c r="AT715" i="7"/>
  <c r="AS715" i="7"/>
  <c r="AR715" i="7"/>
  <c r="AQ715" i="7"/>
  <c r="AO715" i="7"/>
  <c r="AN715" i="7"/>
  <c r="AM715" i="7"/>
  <c r="AL715" i="7"/>
  <c r="AJ715" i="7"/>
  <c r="AI715" i="7"/>
  <c r="AH715" i="7"/>
  <c r="AG715" i="7"/>
  <c r="AE715" i="7"/>
  <c r="AD715" i="7"/>
  <c r="AC715" i="7"/>
  <c r="AB715" i="7"/>
  <c r="Z715" i="7"/>
  <c r="Y715" i="7"/>
  <c r="X715" i="7"/>
  <c r="W715" i="7"/>
  <c r="U715" i="7"/>
  <c r="T715" i="7"/>
  <c r="S715" i="7"/>
  <c r="R715" i="7"/>
  <c r="P715" i="7"/>
  <c r="O715" i="7"/>
  <c r="N715" i="7"/>
  <c r="M715" i="7"/>
  <c r="K715" i="7"/>
  <c r="J715" i="7"/>
  <c r="I715" i="7"/>
  <c r="H715" i="7"/>
  <c r="CA714" i="7"/>
  <c r="BZ714" i="7"/>
  <c r="BX714" i="7"/>
  <c r="BW714" i="7"/>
  <c r="BV714" i="7"/>
  <c r="BU714" i="7"/>
  <c r="BT714" i="7"/>
  <c r="BS714" i="7"/>
  <c r="BR714" i="7"/>
  <c r="BQ714" i="7"/>
  <c r="BP714" i="7"/>
  <c r="BO714" i="7"/>
  <c r="BN714" i="7"/>
  <c r="BM714" i="7"/>
  <c r="BL714" i="7"/>
  <c r="BK714" i="7"/>
  <c r="BJ714" i="7"/>
  <c r="BI714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P714" i="7"/>
  <c r="AO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V714" i="7"/>
  <c r="U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CA713" i="7"/>
  <c r="BZ713" i="7"/>
  <c r="BX713" i="7"/>
  <c r="BW713" i="7"/>
  <c r="BV713" i="7"/>
  <c r="BU713" i="7"/>
  <c r="BT713" i="7"/>
  <c r="BS713" i="7"/>
  <c r="BR713" i="7"/>
  <c r="BQ713" i="7"/>
  <c r="BP713" i="7"/>
  <c r="BO713" i="7"/>
  <c r="BN713" i="7"/>
  <c r="BM713" i="7"/>
  <c r="BL713" i="7"/>
  <c r="BK713" i="7"/>
  <c r="BJ713" i="7"/>
  <c r="BI713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P713" i="7"/>
  <c r="AO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V713" i="7"/>
  <c r="U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CA712" i="7"/>
  <c r="BX712" i="7"/>
  <c r="BW712" i="7"/>
  <c r="BV712" i="7"/>
  <c r="BU712" i="7"/>
  <c r="BS712" i="7"/>
  <c r="BR712" i="7"/>
  <c r="BQ712" i="7"/>
  <c r="BP712" i="7"/>
  <c r="BO712" i="7"/>
  <c r="BN712" i="7"/>
  <c r="BM712" i="7"/>
  <c r="BL712" i="7"/>
  <c r="BK712" i="7"/>
  <c r="BJ712" i="7"/>
  <c r="BI712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P712" i="7"/>
  <c r="AO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CA711" i="7"/>
  <c r="BX711" i="7"/>
  <c r="BW711" i="7"/>
  <c r="BV711" i="7"/>
  <c r="BU711" i="7"/>
  <c r="BS711" i="7"/>
  <c r="BR711" i="7"/>
  <c r="BQ711" i="7"/>
  <c r="BP711" i="7"/>
  <c r="BO711" i="7"/>
  <c r="BN711" i="7"/>
  <c r="BM711" i="7"/>
  <c r="BL711" i="7"/>
  <c r="BK711" i="7"/>
  <c r="BJ711" i="7"/>
  <c r="BI711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P711" i="7"/>
  <c r="AO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V711" i="7"/>
  <c r="U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CA710" i="7"/>
  <c r="BX710" i="7"/>
  <c r="BW710" i="7"/>
  <c r="BV710" i="7"/>
  <c r="BU710" i="7"/>
  <c r="BS710" i="7"/>
  <c r="BR710" i="7"/>
  <c r="BQ710" i="7"/>
  <c r="BP710" i="7"/>
  <c r="BO710" i="7"/>
  <c r="BN710" i="7"/>
  <c r="BM710" i="7"/>
  <c r="BL710" i="7"/>
  <c r="BK710" i="7"/>
  <c r="BJ710" i="7"/>
  <c r="BI710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P710" i="7"/>
  <c r="AO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V710" i="7"/>
  <c r="U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CA709" i="7"/>
  <c r="BX709" i="7"/>
  <c r="BW709" i="7"/>
  <c r="BV709" i="7"/>
  <c r="BU709" i="7"/>
  <c r="BS709" i="7"/>
  <c r="BR709" i="7"/>
  <c r="BQ709" i="7"/>
  <c r="BP709" i="7"/>
  <c r="BN709" i="7"/>
  <c r="BM709" i="7"/>
  <c r="BL709" i="7"/>
  <c r="BK709" i="7"/>
  <c r="BI709" i="7"/>
  <c r="BH709" i="7"/>
  <c r="BG709" i="7"/>
  <c r="BF709" i="7"/>
  <c r="BD709" i="7"/>
  <c r="BC709" i="7"/>
  <c r="BB709" i="7"/>
  <c r="BA709" i="7"/>
  <c r="AY709" i="7"/>
  <c r="AX709" i="7"/>
  <c r="AW709" i="7"/>
  <c r="AV709" i="7"/>
  <c r="AT709" i="7"/>
  <c r="AS709" i="7"/>
  <c r="AR709" i="7"/>
  <c r="AQ709" i="7"/>
  <c r="AO709" i="7"/>
  <c r="AN709" i="7"/>
  <c r="AM709" i="7"/>
  <c r="AL709" i="7"/>
  <c r="AJ709" i="7"/>
  <c r="AI709" i="7"/>
  <c r="AH709" i="7"/>
  <c r="AG709" i="7"/>
  <c r="AE709" i="7"/>
  <c r="AD709" i="7"/>
  <c r="AC709" i="7"/>
  <c r="AB709" i="7"/>
  <c r="Z709" i="7"/>
  <c r="Y709" i="7"/>
  <c r="X709" i="7"/>
  <c r="W709" i="7"/>
  <c r="U709" i="7"/>
  <c r="T709" i="7"/>
  <c r="S709" i="7"/>
  <c r="R709" i="7"/>
  <c r="P709" i="7"/>
  <c r="O709" i="7"/>
  <c r="N709" i="7"/>
  <c r="M709" i="7"/>
  <c r="K709" i="7"/>
  <c r="J709" i="7"/>
  <c r="I709" i="7"/>
  <c r="H709" i="7"/>
  <c r="CA708" i="7"/>
  <c r="BZ708" i="7"/>
  <c r="BX708" i="7"/>
  <c r="BW708" i="7"/>
  <c r="BV708" i="7"/>
  <c r="BU708" i="7"/>
  <c r="BT708" i="7"/>
  <c r="BS708" i="7"/>
  <c r="BR708" i="7"/>
  <c r="BQ708" i="7"/>
  <c r="BP708" i="7"/>
  <c r="BO708" i="7"/>
  <c r="BN708" i="7"/>
  <c r="BM708" i="7"/>
  <c r="BL708" i="7"/>
  <c r="BK708" i="7"/>
  <c r="BJ708" i="7"/>
  <c r="BI708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P708" i="7"/>
  <c r="AO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V708" i="7"/>
  <c r="U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CA707" i="7"/>
  <c r="BX707" i="7"/>
  <c r="BW707" i="7"/>
  <c r="BV707" i="7"/>
  <c r="BU707" i="7"/>
  <c r="BS707" i="7"/>
  <c r="BR707" i="7"/>
  <c r="BQ707" i="7"/>
  <c r="BP707" i="7"/>
  <c r="BO707" i="7"/>
  <c r="BN707" i="7"/>
  <c r="BM707" i="7"/>
  <c r="BL707" i="7"/>
  <c r="BK707" i="7"/>
  <c r="BJ707" i="7"/>
  <c r="BI707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P707" i="7"/>
  <c r="AO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V707" i="7"/>
  <c r="U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CA706" i="7"/>
  <c r="BX706" i="7"/>
  <c r="BW706" i="7"/>
  <c r="BV706" i="7"/>
  <c r="BU706" i="7"/>
  <c r="BS706" i="7"/>
  <c r="BR706" i="7"/>
  <c r="BQ706" i="7"/>
  <c r="BP706" i="7"/>
  <c r="BO706" i="7"/>
  <c r="BN706" i="7"/>
  <c r="BM706" i="7"/>
  <c r="BL706" i="7"/>
  <c r="BK706" i="7"/>
  <c r="BJ706" i="7"/>
  <c r="BI706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P706" i="7"/>
  <c r="AO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CA705" i="7"/>
  <c r="BX705" i="7"/>
  <c r="BW705" i="7"/>
  <c r="BV705" i="7"/>
  <c r="BU705" i="7"/>
  <c r="BS705" i="7"/>
  <c r="BR705" i="7"/>
  <c r="BQ705" i="7"/>
  <c r="BP705" i="7"/>
  <c r="BO705" i="7"/>
  <c r="BN705" i="7"/>
  <c r="BM705" i="7"/>
  <c r="BL705" i="7"/>
  <c r="BK705" i="7"/>
  <c r="BJ705" i="7"/>
  <c r="BI705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P705" i="7"/>
  <c r="AO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V705" i="7"/>
  <c r="U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CA704" i="7"/>
  <c r="BX704" i="7"/>
  <c r="BW704" i="7"/>
  <c r="BV704" i="7"/>
  <c r="BU704" i="7"/>
  <c r="BS704" i="7"/>
  <c r="BR704" i="7"/>
  <c r="BQ704" i="7"/>
  <c r="BP704" i="7"/>
  <c r="BO704" i="7"/>
  <c r="BN704" i="7"/>
  <c r="BM704" i="7"/>
  <c r="BL704" i="7"/>
  <c r="BK704" i="7"/>
  <c r="BJ704" i="7"/>
  <c r="BI704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P704" i="7"/>
  <c r="AO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V704" i="7"/>
  <c r="U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CA703" i="7"/>
  <c r="BX703" i="7"/>
  <c r="BW703" i="7"/>
  <c r="BV703" i="7"/>
  <c r="BU703" i="7"/>
  <c r="BS703" i="7"/>
  <c r="BR703" i="7"/>
  <c r="BQ703" i="7"/>
  <c r="BP703" i="7"/>
  <c r="BN703" i="7"/>
  <c r="BM703" i="7"/>
  <c r="BL703" i="7"/>
  <c r="BK703" i="7"/>
  <c r="BI703" i="7"/>
  <c r="BH703" i="7"/>
  <c r="BG703" i="7"/>
  <c r="BF703" i="7"/>
  <c r="BD703" i="7"/>
  <c r="BC703" i="7"/>
  <c r="BB703" i="7"/>
  <c r="BA703" i="7"/>
  <c r="AY703" i="7"/>
  <c r="AX703" i="7"/>
  <c r="AW703" i="7"/>
  <c r="AV703" i="7"/>
  <c r="AU703" i="7"/>
  <c r="AT703" i="7"/>
  <c r="AS703" i="7"/>
  <c r="AR703" i="7"/>
  <c r="AQ703" i="7"/>
  <c r="AO703" i="7"/>
  <c r="AN703" i="7"/>
  <c r="AM703" i="7"/>
  <c r="AL703" i="7"/>
  <c r="AJ703" i="7"/>
  <c r="AI703" i="7"/>
  <c r="AH703" i="7"/>
  <c r="AG703" i="7"/>
  <c r="AF703" i="7"/>
  <c r="AE703" i="7"/>
  <c r="AD703" i="7"/>
  <c r="AC703" i="7"/>
  <c r="AB703" i="7"/>
  <c r="Z703" i="7"/>
  <c r="Y703" i="7"/>
  <c r="X703" i="7"/>
  <c r="W703" i="7"/>
  <c r="U703" i="7"/>
  <c r="T703" i="7"/>
  <c r="S703" i="7"/>
  <c r="R703" i="7"/>
  <c r="P703" i="7"/>
  <c r="O703" i="7"/>
  <c r="N703" i="7"/>
  <c r="M703" i="7"/>
  <c r="K703" i="7"/>
  <c r="J703" i="7"/>
  <c r="I703" i="7"/>
  <c r="H703" i="7"/>
  <c r="CA702" i="7"/>
  <c r="BZ702" i="7"/>
  <c r="BX702" i="7"/>
  <c r="BW702" i="7"/>
  <c r="BV702" i="7"/>
  <c r="BU702" i="7"/>
  <c r="BT702" i="7"/>
  <c r="BS702" i="7"/>
  <c r="BR702" i="7"/>
  <c r="BQ702" i="7"/>
  <c r="BP702" i="7"/>
  <c r="BO702" i="7"/>
  <c r="BN702" i="7"/>
  <c r="BM702" i="7"/>
  <c r="BL702" i="7"/>
  <c r="BK702" i="7"/>
  <c r="BJ702" i="7"/>
  <c r="BI702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P702" i="7"/>
  <c r="AO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V702" i="7"/>
  <c r="U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CA701" i="7"/>
  <c r="BZ701" i="7"/>
  <c r="BX701" i="7"/>
  <c r="BW701" i="7"/>
  <c r="BV701" i="7"/>
  <c r="BU701" i="7"/>
  <c r="BT701" i="7"/>
  <c r="BS701" i="7"/>
  <c r="BR701" i="7"/>
  <c r="BQ701" i="7"/>
  <c r="BP701" i="7"/>
  <c r="BO701" i="7"/>
  <c r="BN701" i="7"/>
  <c r="BM701" i="7"/>
  <c r="BL701" i="7"/>
  <c r="BK701" i="7"/>
  <c r="BJ701" i="7"/>
  <c r="BI701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P701" i="7"/>
  <c r="AO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V701" i="7"/>
  <c r="U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CA700" i="7"/>
  <c r="BX700" i="7"/>
  <c r="BW700" i="7"/>
  <c r="BV700" i="7"/>
  <c r="BU700" i="7"/>
  <c r="BS700" i="7"/>
  <c r="BR700" i="7"/>
  <c r="BQ700" i="7"/>
  <c r="BP700" i="7"/>
  <c r="BO700" i="7"/>
  <c r="BN700" i="7"/>
  <c r="BM700" i="7"/>
  <c r="BL700" i="7"/>
  <c r="BK700" i="7"/>
  <c r="BJ700" i="7"/>
  <c r="BI700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P700" i="7"/>
  <c r="AO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V700" i="7"/>
  <c r="U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CA699" i="7"/>
  <c r="BX699" i="7"/>
  <c r="BW699" i="7"/>
  <c r="BV699" i="7"/>
  <c r="BU699" i="7"/>
  <c r="BS699" i="7"/>
  <c r="BR699" i="7"/>
  <c r="BQ699" i="7"/>
  <c r="BP699" i="7"/>
  <c r="BO699" i="7"/>
  <c r="BN699" i="7"/>
  <c r="BM699" i="7"/>
  <c r="BL699" i="7"/>
  <c r="BK699" i="7"/>
  <c r="BJ699" i="7"/>
  <c r="BI699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P699" i="7"/>
  <c r="AO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V699" i="7"/>
  <c r="U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CA698" i="7"/>
  <c r="BX698" i="7"/>
  <c r="BW698" i="7"/>
  <c r="BV698" i="7"/>
  <c r="BU698" i="7"/>
  <c r="BS698" i="7"/>
  <c r="BR698" i="7"/>
  <c r="BQ698" i="7"/>
  <c r="BP698" i="7"/>
  <c r="BO698" i="7"/>
  <c r="BN698" i="7"/>
  <c r="BM698" i="7"/>
  <c r="BL698" i="7"/>
  <c r="BK698" i="7"/>
  <c r="BJ698" i="7"/>
  <c r="BI698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P698" i="7"/>
  <c r="AO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V698" i="7"/>
  <c r="U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CA697" i="7"/>
  <c r="BX697" i="7"/>
  <c r="BW697" i="7"/>
  <c r="BV697" i="7"/>
  <c r="BU697" i="7"/>
  <c r="BS697" i="7"/>
  <c r="BR697" i="7"/>
  <c r="BQ697" i="7"/>
  <c r="BP697" i="7"/>
  <c r="BO697" i="7"/>
  <c r="BN697" i="7"/>
  <c r="BM697" i="7"/>
  <c r="BL697" i="7"/>
  <c r="BK697" i="7"/>
  <c r="BJ697" i="7"/>
  <c r="BI697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P697" i="7"/>
  <c r="AO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V697" i="7"/>
  <c r="U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CA696" i="7"/>
  <c r="BZ696" i="7"/>
  <c r="BX696" i="7"/>
  <c r="BW696" i="7"/>
  <c r="BV696" i="7"/>
  <c r="BU696" i="7"/>
  <c r="BT696" i="7"/>
  <c r="BS696" i="7"/>
  <c r="BR696" i="7"/>
  <c r="BQ696" i="7"/>
  <c r="BP696" i="7"/>
  <c r="BO696" i="7"/>
  <c r="BN696" i="7"/>
  <c r="BM696" i="7"/>
  <c r="BL696" i="7"/>
  <c r="BK696" i="7"/>
  <c r="BJ696" i="7"/>
  <c r="BI696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P696" i="7"/>
  <c r="AO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V696" i="7"/>
  <c r="U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CA695" i="7"/>
  <c r="BX695" i="7"/>
  <c r="BW695" i="7"/>
  <c r="BV695" i="7"/>
  <c r="BU695" i="7"/>
  <c r="BS695" i="7"/>
  <c r="BR695" i="7"/>
  <c r="BQ695" i="7"/>
  <c r="BP695" i="7"/>
  <c r="BO695" i="7"/>
  <c r="BN695" i="7"/>
  <c r="BM695" i="7"/>
  <c r="BL695" i="7"/>
  <c r="BK695" i="7"/>
  <c r="BJ695" i="7"/>
  <c r="BI695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P695" i="7"/>
  <c r="AO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V695" i="7"/>
  <c r="U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CA694" i="7"/>
  <c r="BX694" i="7"/>
  <c r="BW694" i="7"/>
  <c r="BV694" i="7"/>
  <c r="BU694" i="7"/>
  <c r="BS694" i="7"/>
  <c r="BR694" i="7"/>
  <c r="BQ694" i="7"/>
  <c r="BP694" i="7"/>
  <c r="BO694" i="7"/>
  <c r="BN694" i="7"/>
  <c r="BM694" i="7"/>
  <c r="BL694" i="7"/>
  <c r="BK694" i="7"/>
  <c r="BJ694" i="7"/>
  <c r="BI694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P694" i="7"/>
  <c r="AO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V694" i="7"/>
  <c r="U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CA693" i="7"/>
  <c r="BX693" i="7"/>
  <c r="BW693" i="7"/>
  <c r="BV693" i="7"/>
  <c r="BU693" i="7"/>
  <c r="BS693" i="7"/>
  <c r="BR693" i="7"/>
  <c r="BQ693" i="7"/>
  <c r="BP693" i="7"/>
  <c r="BO693" i="7"/>
  <c r="BN693" i="7"/>
  <c r="BM693" i="7"/>
  <c r="BL693" i="7"/>
  <c r="BK693" i="7"/>
  <c r="BJ693" i="7"/>
  <c r="BI693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P693" i="7"/>
  <c r="AO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V693" i="7"/>
  <c r="U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CA692" i="7"/>
  <c r="BX692" i="7"/>
  <c r="BW692" i="7"/>
  <c r="BV692" i="7"/>
  <c r="BU692" i="7"/>
  <c r="BS692" i="7"/>
  <c r="BR692" i="7"/>
  <c r="BQ692" i="7"/>
  <c r="BP692" i="7"/>
  <c r="BN692" i="7"/>
  <c r="BM692" i="7"/>
  <c r="BL692" i="7"/>
  <c r="BK692" i="7"/>
  <c r="BI692" i="7"/>
  <c r="BH692" i="7"/>
  <c r="BG692" i="7"/>
  <c r="BF692" i="7"/>
  <c r="BD692" i="7"/>
  <c r="BC692" i="7"/>
  <c r="BB692" i="7"/>
  <c r="BA692" i="7"/>
  <c r="AY692" i="7"/>
  <c r="AX692" i="7"/>
  <c r="AW692" i="7"/>
  <c r="AV692" i="7"/>
  <c r="AT692" i="7"/>
  <c r="AS692" i="7"/>
  <c r="AR692" i="7"/>
  <c r="AQ692" i="7"/>
  <c r="AO692" i="7"/>
  <c r="AN692" i="7"/>
  <c r="AM692" i="7"/>
  <c r="AL692" i="7"/>
  <c r="AJ692" i="7"/>
  <c r="AI692" i="7"/>
  <c r="AH692" i="7"/>
  <c r="AG692" i="7"/>
  <c r="AE692" i="7"/>
  <c r="AD692" i="7"/>
  <c r="AC692" i="7"/>
  <c r="AB692" i="7"/>
  <c r="Z692" i="7"/>
  <c r="Y692" i="7"/>
  <c r="X692" i="7"/>
  <c r="W692" i="7"/>
  <c r="U692" i="7"/>
  <c r="T692" i="7"/>
  <c r="S692" i="7"/>
  <c r="R692" i="7"/>
  <c r="P692" i="7"/>
  <c r="O692" i="7"/>
  <c r="N692" i="7"/>
  <c r="M692" i="7"/>
  <c r="K692" i="7"/>
  <c r="J692" i="7"/>
  <c r="I692" i="7"/>
  <c r="H692" i="7"/>
  <c r="CA691" i="7"/>
  <c r="BZ691" i="7"/>
  <c r="BX691" i="7"/>
  <c r="BW691" i="7"/>
  <c r="BV691" i="7"/>
  <c r="BU691" i="7"/>
  <c r="BT691" i="7"/>
  <c r="BS691" i="7"/>
  <c r="BR691" i="7"/>
  <c r="BQ691" i="7"/>
  <c r="BP691" i="7"/>
  <c r="BO691" i="7"/>
  <c r="BN691" i="7"/>
  <c r="BM691" i="7"/>
  <c r="BL691" i="7"/>
  <c r="BK691" i="7"/>
  <c r="BJ691" i="7"/>
  <c r="BI691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P691" i="7"/>
  <c r="AO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V691" i="7"/>
  <c r="U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CA690" i="7"/>
  <c r="BX690" i="7"/>
  <c r="BW690" i="7"/>
  <c r="BV690" i="7"/>
  <c r="BU690" i="7"/>
  <c r="BS690" i="7"/>
  <c r="BR690" i="7"/>
  <c r="BQ690" i="7"/>
  <c r="BP690" i="7"/>
  <c r="BO690" i="7"/>
  <c r="BN690" i="7"/>
  <c r="BM690" i="7"/>
  <c r="BL690" i="7"/>
  <c r="BK690" i="7"/>
  <c r="BJ690" i="7"/>
  <c r="BI690" i="7"/>
  <c r="BH690" i="7"/>
  <c r="BG690" i="7"/>
  <c r="BF690" i="7"/>
  <c r="BE690" i="7"/>
  <c r="BD690" i="7"/>
  <c r="BC690" i="7"/>
  <c r="BB690" i="7"/>
  <c r="BA690" i="7"/>
  <c r="AZ690" i="7"/>
  <c r="AY690" i="7"/>
  <c r="AX690" i="7"/>
  <c r="AW690" i="7"/>
  <c r="AV690" i="7"/>
  <c r="AU690" i="7"/>
  <c r="AT690" i="7"/>
  <c r="AS690" i="7"/>
  <c r="AR690" i="7"/>
  <c r="AQ690" i="7"/>
  <c r="AP690" i="7"/>
  <c r="AO690" i="7"/>
  <c r="AN690" i="7"/>
  <c r="AM690" i="7"/>
  <c r="AL690" i="7"/>
  <c r="AK690" i="7"/>
  <c r="AJ690" i="7"/>
  <c r="AI690" i="7"/>
  <c r="AH690" i="7"/>
  <c r="AG690" i="7"/>
  <c r="AF690" i="7"/>
  <c r="AE690" i="7"/>
  <c r="AD690" i="7"/>
  <c r="AC690" i="7"/>
  <c r="AB690" i="7"/>
  <c r="AA690" i="7"/>
  <c r="Z690" i="7"/>
  <c r="Y690" i="7"/>
  <c r="X690" i="7"/>
  <c r="W690" i="7"/>
  <c r="V690" i="7"/>
  <c r="U690" i="7"/>
  <c r="T690" i="7"/>
  <c r="S690" i="7"/>
  <c r="R690" i="7"/>
  <c r="Q690" i="7"/>
  <c r="P690" i="7"/>
  <c r="O690" i="7"/>
  <c r="N690" i="7"/>
  <c r="M690" i="7"/>
  <c r="L690" i="7"/>
  <c r="K690" i="7"/>
  <c r="J690" i="7"/>
  <c r="I690" i="7"/>
  <c r="H690" i="7"/>
  <c r="G690" i="7"/>
  <c r="CA689" i="7"/>
  <c r="BX689" i="7"/>
  <c r="BW689" i="7"/>
  <c r="BV689" i="7"/>
  <c r="BU689" i="7"/>
  <c r="BS689" i="7"/>
  <c r="BR689" i="7"/>
  <c r="BQ689" i="7"/>
  <c r="BP689" i="7"/>
  <c r="BO689" i="7"/>
  <c r="BN689" i="7"/>
  <c r="BM689" i="7"/>
  <c r="BL689" i="7"/>
  <c r="BK689" i="7"/>
  <c r="BJ689" i="7"/>
  <c r="BI689" i="7"/>
  <c r="BH689" i="7"/>
  <c r="BG689" i="7"/>
  <c r="BF689" i="7"/>
  <c r="BE689" i="7"/>
  <c r="BD689" i="7"/>
  <c r="BC689" i="7"/>
  <c r="BB689" i="7"/>
  <c r="BA689" i="7"/>
  <c r="AZ689" i="7"/>
  <c r="AY689" i="7"/>
  <c r="AX689" i="7"/>
  <c r="AW689" i="7"/>
  <c r="AV689" i="7"/>
  <c r="AU689" i="7"/>
  <c r="AT689" i="7"/>
  <c r="AS689" i="7"/>
  <c r="AR689" i="7"/>
  <c r="AQ689" i="7"/>
  <c r="AP689" i="7"/>
  <c r="AO689" i="7"/>
  <c r="AN689" i="7"/>
  <c r="AM689" i="7"/>
  <c r="AL689" i="7"/>
  <c r="AK689" i="7"/>
  <c r="AJ689" i="7"/>
  <c r="AI689" i="7"/>
  <c r="AH689" i="7"/>
  <c r="AG689" i="7"/>
  <c r="AF689" i="7"/>
  <c r="AE689" i="7"/>
  <c r="AD689" i="7"/>
  <c r="AC689" i="7"/>
  <c r="AB689" i="7"/>
  <c r="AA689" i="7"/>
  <c r="Z689" i="7"/>
  <c r="Y689" i="7"/>
  <c r="X689" i="7"/>
  <c r="W689" i="7"/>
  <c r="V689" i="7"/>
  <c r="U689" i="7"/>
  <c r="T689" i="7"/>
  <c r="S689" i="7"/>
  <c r="R689" i="7"/>
  <c r="Q689" i="7"/>
  <c r="P689" i="7"/>
  <c r="O689" i="7"/>
  <c r="N689" i="7"/>
  <c r="M689" i="7"/>
  <c r="L689" i="7"/>
  <c r="K689" i="7"/>
  <c r="J689" i="7"/>
  <c r="I689" i="7"/>
  <c r="H689" i="7"/>
  <c r="G689" i="7"/>
  <c r="CA688" i="7"/>
  <c r="BX688" i="7"/>
  <c r="BW688" i="7"/>
  <c r="BV688" i="7"/>
  <c r="BU688" i="7"/>
  <c r="BS688" i="7"/>
  <c r="BR688" i="7"/>
  <c r="BQ688" i="7"/>
  <c r="BP688" i="7"/>
  <c r="BO688" i="7"/>
  <c r="BN688" i="7"/>
  <c r="BM688" i="7"/>
  <c r="BL688" i="7"/>
  <c r="BK688" i="7"/>
  <c r="BJ688" i="7"/>
  <c r="BI688" i="7"/>
  <c r="BH688" i="7"/>
  <c r="BG688" i="7"/>
  <c r="BF688" i="7"/>
  <c r="BE688" i="7"/>
  <c r="BD688" i="7"/>
  <c r="BC688" i="7"/>
  <c r="BB688" i="7"/>
  <c r="BA688" i="7"/>
  <c r="AZ688" i="7"/>
  <c r="AY688" i="7"/>
  <c r="AX688" i="7"/>
  <c r="AW688" i="7"/>
  <c r="AV688" i="7"/>
  <c r="AT688" i="7"/>
  <c r="AS688" i="7"/>
  <c r="AR688" i="7"/>
  <c r="AQ688" i="7"/>
  <c r="AO688" i="7"/>
  <c r="AN688" i="7"/>
  <c r="AM688" i="7"/>
  <c r="AL688" i="7"/>
  <c r="AK688" i="7"/>
  <c r="AJ688" i="7"/>
  <c r="AI688" i="7"/>
  <c r="AH688" i="7"/>
  <c r="AG688" i="7"/>
  <c r="AF688" i="7"/>
  <c r="AE688" i="7"/>
  <c r="AD688" i="7"/>
  <c r="AC688" i="7"/>
  <c r="AB688" i="7"/>
  <c r="AA688" i="7"/>
  <c r="Z688" i="7"/>
  <c r="Y688" i="7"/>
  <c r="X688" i="7"/>
  <c r="W688" i="7"/>
  <c r="V688" i="7"/>
  <c r="U688" i="7"/>
  <c r="T688" i="7"/>
  <c r="S688" i="7"/>
  <c r="R688" i="7"/>
  <c r="Q688" i="7"/>
  <c r="P688" i="7"/>
  <c r="O688" i="7"/>
  <c r="N688" i="7"/>
  <c r="M688" i="7"/>
  <c r="L688" i="7"/>
  <c r="K688" i="7"/>
  <c r="J688" i="7"/>
  <c r="I688" i="7"/>
  <c r="H688" i="7"/>
  <c r="G688" i="7"/>
  <c r="CA687" i="7"/>
  <c r="BX687" i="7"/>
  <c r="BW687" i="7"/>
  <c r="BV687" i="7"/>
  <c r="BU687" i="7"/>
  <c r="BS687" i="7"/>
  <c r="BR687" i="7"/>
  <c r="BQ687" i="7"/>
  <c r="BP687" i="7"/>
  <c r="BN687" i="7"/>
  <c r="BM687" i="7"/>
  <c r="BL687" i="7"/>
  <c r="BK687" i="7"/>
  <c r="BI687" i="7"/>
  <c r="BH687" i="7"/>
  <c r="BG687" i="7"/>
  <c r="BF687" i="7"/>
  <c r="BD687" i="7"/>
  <c r="BC687" i="7"/>
  <c r="BB687" i="7"/>
  <c r="BA687" i="7"/>
  <c r="AY687" i="7"/>
  <c r="AX687" i="7"/>
  <c r="AW687" i="7"/>
  <c r="AV687" i="7"/>
  <c r="AT687" i="7"/>
  <c r="AS687" i="7"/>
  <c r="AR687" i="7"/>
  <c r="AQ687" i="7"/>
  <c r="AO687" i="7"/>
  <c r="AN687" i="7"/>
  <c r="AM687" i="7"/>
  <c r="AL687" i="7"/>
  <c r="AJ687" i="7"/>
  <c r="AI687" i="7"/>
  <c r="AH687" i="7"/>
  <c r="AG687" i="7"/>
  <c r="AF687" i="7"/>
  <c r="AE687" i="7"/>
  <c r="AD687" i="7"/>
  <c r="AC687" i="7"/>
  <c r="AB687" i="7"/>
  <c r="Z687" i="7"/>
  <c r="Y687" i="7"/>
  <c r="X687" i="7"/>
  <c r="W687" i="7"/>
  <c r="U687" i="7"/>
  <c r="T687" i="7"/>
  <c r="S687" i="7"/>
  <c r="R687" i="7"/>
  <c r="P687" i="7"/>
  <c r="O687" i="7"/>
  <c r="N687" i="7"/>
  <c r="M687" i="7"/>
  <c r="K687" i="7"/>
  <c r="J687" i="7"/>
  <c r="I687" i="7"/>
  <c r="H687" i="7"/>
  <c r="CA686" i="7"/>
  <c r="BZ686" i="7"/>
  <c r="BX686" i="7"/>
  <c r="BW686" i="7"/>
  <c r="BV686" i="7"/>
  <c r="BU686" i="7"/>
  <c r="BT686" i="7"/>
  <c r="BS686" i="7"/>
  <c r="BR686" i="7"/>
  <c r="BQ686" i="7"/>
  <c r="BP686" i="7"/>
  <c r="BO686" i="7"/>
  <c r="BN686" i="7"/>
  <c r="BM686" i="7"/>
  <c r="BL686" i="7"/>
  <c r="BK686" i="7"/>
  <c r="BJ686" i="7"/>
  <c r="BI686" i="7"/>
  <c r="BH686" i="7"/>
  <c r="BG686" i="7"/>
  <c r="BF686" i="7"/>
  <c r="BE686" i="7"/>
  <c r="BD686" i="7"/>
  <c r="BC686" i="7"/>
  <c r="BB686" i="7"/>
  <c r="BA686" i="7"/>
  <c r="AZ686" i="7"/>
  <c r="AY686" i="7"/>
  <c r="AX686" i="7"/>
  <c r="AW686" i="7"/>
  <c r="AV686" i="7"/>
  <c r="AU686" i="7"/>
  <c r="AT686" i="7"/>
  <c r="AS686" i="7"/>
  <c r="AR686" i="7"/>
  <c r="AQ686" i="7"/>
  <c r="AP686" i="7"/>
  <c r="AO686" i="7"/>
  <c r="AN686" i="7"/>
  <c r="AM686" i="7"/>
  <c r="AL686" i="7"/>
  <c r="AK686" i="7"/>
  <c r="AJ686" i="7"/>
  <c r="AI686" i="7"/>
  <c r="AH686" i="7"/>
  <c r="AG686" i="7"/>
  <c r="AF686" i="7"/>
  <c r="AE686" i="7"/>
  <c r="AD686" i="7"/>
  <c r="AC686" i="7"/>
  <c r="AB686" i="7"/>
  <c r="AA686" i="7"/>
  <c r="Z686" i="7"/>
  <c r="Y686" i="7"/>
  <c r="X686" i="7"/>
  <c r="W686" i="7"/>
  <c r="V686" i="7"/>
  <c r="U686" i="7"/>
  <c r="T686" i="7"/>
  <c r="S686" i="7"/>
  <c r="R686" i="7"/>
  <c r="Q686" i="7"/>
  <c r="P686" i="7"/>
  <c r="O686" i="7"/>
  <c r="N686" i="7"/>
  <c r="M686" i="7"/>
  <c r="L686" i="7"/>
  <c r="K686" i="7"/>
  <c r="J686" i="7"/>
  <c r="I686" i="7"/>
  <c r="H686" i="7"/>
  <c r="G686" i="7"/>
  <c r="CA685" i="7"/>
  <c r="BX685" i="7"/>
  <c r="BW685" i="7"/>
  <c r="BV685" i="7"/>
  <c r="BU685" i="7"/>
  <c r="BS685" i="7"/>
  <c r="BR685" i="7"/>
  <c r="BQ685" i="7"/>
  <c r="BP685" i="7"/>
  <c r="BO685" i="7"/>
  <c r="BN685" i="7"/>
  <c r="BM685" i="7"/>
  <c r="BL685" i="7"/>
  <c r="BK685" i="7"/>
  <c r="BJ685" i="7"/>
  <c r="BI685" i="7"/>
  <c r="BH685" i="7"/>
  <c r="BG685" i="7"/>
  <c r="BF685" i="7"/>
  <c r="BE685" i="7"/>
  <c r="BD685" i="7"/>
  <c r="BC685" i="7"/>
  <c r="BB685" i="7"/>
  <c r="BA685" i="7"/>
  <c r="AZ685" i="7"/>
  <c r="AY685" i="7"/>
  <c r="AX685" i="7"/>
  <c r="AW685" i="7"/>
  <c r="AV685" i="7"/>
  <c r="AU685" i="7"/>
  <c r="AT685" i="7"/>
  <c r="AS685" i="7"/>
  <c r="AR685" i="7"/>
  <c r="AQ685" i="7"/>
  <c r="AP685" i="7"/>
  <c r="AO685" i="7"/>
  <c r="AN685" i="7"/>
  <c r="AM685" i="7"/>
  <c r="AL685" i="7"/>
  <c r="AK685" i="7"/>
  <c r="AJ685" i="7"/>
  <c r="AI685" i="7"/>
  <c r="AH685" i="7"/>
  <c r="AG685" i="7"/>
  <c r="AF685" i="7"/>
  <c r="AE685" i="7"/>
  <c r="AD685" i="7"/>
  <c r="AC685" i="7"/>
  <c r="AB685" i="7"/>
  <c r="AA685" i="7"/>
  <c r="Z685" i="7"/>
  <c r="Y685" i="7"/>
  <c r="X685" i="7"/>
  <c r="W685" i="7"/>
  <c r="V685" i="7"/>
  <c r="U685" i="7"/>
  <c r="T685" i="7"/>
  <c r="S685" i="7"/>
  <c r="R685" i="7"/>
  <c r="Q685" i="7"/>
  <c r="P685" i="7"/>
  <c r="O685" i="7"/>
  <c r="N685" i="7"/>
  <c r="M685" i="7"/>
  <c r="L685" i="7"/>
  <c r="K685" i="7"/>
  <c r="J685" i="7"/>
  <c r="I685" i="7"/>
  <c r="H685" i="7"/>
  <c r="G685" i="7"/>
  <c r="CA684" i="7"/>
  <c r="BX684" i="7"/>
  <c r="BW684" i="7"/>
  <c r="BV684" i="7"/>
  <c r="BU684" i="7"/>
  <c r="BS684" i="7"/>
  <c r="BR684" i="7"/>
  <c r="BQ684" i="7"/>
  <c r="BP684" i="7"/>
  <c r="BO684" i="7"/>
  <c r="BN684" i="7"/>
  <c r="BM684" i="7"/>
  <c r="BL684" i="7"/>
  <c r="BK684" i="7"/>
  <c r="BJ684" i="7"/>
  <c r="BI684" i="7"/>
  <c r="BH684" i="7"/>
  <c r="BG684" i="7"/>
  <c r="BF684" i="7"/>
  <c r="BE684" i="7"/>
  <c r="BD684" i="7"/>
  <c r="BC684" i="7"/>
  <c r="BB684" i="7"/>
  <c r="BA684" i="7"/>
  <c r="AZ684" i="7"/>
  <c r="AY684" i="7"/>
  <c r="AX684" i="7"/>
  <c r="AW684" i="7"/>
  <c r="AV684" i="7"/>
  <c r="AU684" i="7"/>
  <c r="AT684" i="7"/>
  <c r="AS684" i="7"/>
  <c r="AR684" i="7"/>
  <c r="AQ684" i="7"/>
  <c r="AP684" i="7"/>
  <c r="AO684" i="7"/>
  <c r="AN684" i="7"/>
  <c r="AM684" i="7"/>
  <c r="AL684" i="7"/>
  <c r="AK684" i="7"/>
  <c r="AJ684" i="7"/>
  <c r="AI684" i="7"/>
  <c r="AH684" i="7"/>
  <c r="AG684" i="7"/>
  <c r="AF684" i="7"/>
  <c r="AE684" i="7"/>
  <c r="AD684" i="7"/>
  <c r="AC684" i="7"/>
  <c r="AB684" i="7"/>
  <c r="AA684" i="7"/>
  <c r="Z684" i="7"/>
  <c r="Y684" i="7"/>
  <c r="X684" i="7"/>
  <c r="W684" i="7"/>
  <c r="V684" i="7"/>
  <c r="U684" i="7"/>
  <c r="T684" i="7"/>
  <c r="S684" i="7"/>
  <c r="R684" i="7"/>
  <c r="Q684" i="7"/>
  <c r="P684" i="7"/>
  <c r="O684" i="7"/>
  <c r="N684" i="7"/>
  <c r="M684" i="7"/>
  <c r="L684" i="7"/>
  <c r="K684" i="7"/>
  <c r="J684" i="7"/>
  <c r="I684" i="7"/>
  <c r="H684" i="7"/>
  <c r="G684" i="7"/>
  <c r="CA683" i="7"/>
  <c r="BX683" i="7"/>
  <c r="BW683" i="7"/>
  <c r="BV683" i="7"/>
  <c r="BU683" i="7"/>
  <c r="BS683" i="7"/>
  <c r="BR683" i="7"/>
  <c r="BQ683" i="7"/>
  <c r="BP683" i="7"/>
  <c r="BO683" i="7"/>
  <c r="BN683" i="7"/>
  <c r="BM683" i="7"/>
  <c r="BL683" i="7"/>
  <c r="BK683" i="7"/>
  <c r="BJ683" i="7"/>
  <c r="BI683" i="7"/>
  <c r="BH683" i="7"/>
  <c r="BG683" i="7"/>
  <c r="BF683" i="7"/>
  <c r="BE683" i="7"/>
  <c r="BD683" i="7"/>
  <c r="BC683" i="7"/>
  <c r="BB683" i="7"/>
  <c r="BA683" i="7"/>
  <c r="AZ683" i="7"/>
  <c r="AY683" i="7"/>
  <c r="AX683" i="7"/>
  <c r="AW683" i="7"/>
  <c r="AV683" i="7"/>
  <c r="AT683" i="7"/>
  <c r="AS683" i="7"/>
  <c r="AR683" i="7"/>
  <c r="AQ683" i="7"/>
  <c r="AO683" i="7"/>
  <c r="AN683" i="7"/>
  <c r="AM683" i="7"/>
  <c r="AL683" i="7"/>
  <c r="AK683" i="7"/>
  <c r="AJ683" i="7"/>
  <c r="AI683" i="7"/>
  <c r="AH683" i="7"/>
  <c r="AG683" i="7"/>
  <c r="AF683" i="7"/>
  <c r="AE683" i="7"/>
  <c r="AD683" i="7"/>
  <c r="AC683" i="7"/>
  <c r="AB683" i="7"/>
  <c r="AA683" i="7"/>
  <c r="Z683" i="7"/>
  <c r="Y683" i="7"/>
  <c r="X683" i="7"/>
  <c r="W683" i="7"/>
  <c r="V683" i="7"/>
  <c r="U683" i="7"/>
  <c r="T683" i="7"/>
  <c r="S683" i="7"/>
  <c r="R683" i="7"/>
  <c r="Q683" i="7"/>
  <c r="P683" i="7"/>
  <c r="O683" i="7"/>
  <c r="N683" i="7"/>
  <c r="M683" i="7"/>
  <c r="L683" i="7"/>
  <c r="K683" i="7"/>
  <c r="J683" i="7"/>
  <c r="I683" i="7"/>
  <c r="H683" i="7"/>
  <c r="G683" i="7"/>
  <c r="CA682" i="7"/>
  <c r="BX682" i="7"/>
  <c r="BW682" i="7"/>
  <c r="BV682" i="7"/>
  <c r="BU682" i="7"/>
  <c r="BS682" i="7"/>
  <c r="BR682" i="7"/>
  <c r="BQ682" i="7"/>
  <c r="BP682" i="7"/>
  <c r="BN682" i="7"/>
  <c r="BM682" i="7"/>
  <c r="BL682" i="7"/>
  <c r="BK682" i="7"/>
  <c r="BI682" i="7"/>
  <c r="BH682" i="7"/>
  <c r="BG682" i="7"/>
  <c r="BF682" i="7"/>
  <c r="BD682" i="7"/>
  <c r="BC682" i="7"/>
  <c r="BB682" i="7"/>
  <c r="BA682" i="7"/>
  <c r="AY682" i="7"/>
  <c r="AX682" i="7"/>
  <c r="AW682" i="7"/>
  <c r="AV682" i="7"/>
  <c r="AT682" i="7"/>
  <c r="AS682" i="7"/>
  <c r="AR682" i="7"/>
  <c r="AQ682" i="7"/>
  <c r="AO682" i="7"/>
  <c r="AN682" i="7"/>
  <c r="AM682" i="7"/>
  <c r="AL682" i="7"/>
  <c r="AJ682" i="7"/>
  <c r="AI682" i="7"/>
  <c r="AH682" i="7"/>
  <c r="AG682" i="7"/>
  <c r="AE682" i="7"/>
  <c r="AD682" i="7"/>
  <c r="AC682" i="7"/>
  <c r="AB682" i="7"/>
  <c r="Z682" i="7"/>
  <c r="Y682" i="7"/>
  <c r="X682" i="7"/>
  <c r="W682" i="7"/>
  <c r="U682" i="7"/>
  <c r="T682" i="7"/>
  <c r="S682" i="7"/>
  <c r="R682" i="7"/>
  <c r="P682" i="7"/>
  <c r="O682" i="7"/>
  <c r="N682" i="7"/>
  <c r="M682" i="7"/>
  <c r="K682" i="7"/>
  <c r="J682" i="7"/>
  <c r="I682" i="7"/>
  <c r="H682" i="7"/>
  <c r="CA681" i="7"/>
  <c r="BZ681" i="7"/>
  <c r="BX681" i="7"/>
  <c r="BW681" i="7"/>
  <c r="BV681" i="7"/>
  <c r="BU681" i="7"/>
  <c r="BT681" i="7"/>
  <c r="BS681" i="7"/>
  <c r="BR681" i="7"/>
  <c r="BQ681" i="7"/>
  <c r="BP681" i="7"/>
  <c r="BO681" i="7"/>
  <c r="BN681" i="7"/>
  <c r="BM681" i="7"/>
  <c r="BL681" i="7"/>
  <c r="BK681" i="7"/>
  <c r="BJ681" i="7"/>
  <c r="BI681" i="7"/>
  <c r="BH681" i="7"/>
  <c r="BG681" i="7"/>
  <c r="BF681" i="7"/>
  <c r="BE681" i="7"/>
  <c r="BD681" i="7"/>
  <c r="BC681" i="7"/>
  <c r="BB681" i="7"/>
  <c r="BA681" i="7"/>
  <c r="AZ681" i="7"/>
  <c r="AY681" i="7"/>
  <c r="AX681" i="7"/>
  <c r="AW681" i="7"/>
  <c r="AV681" i="7"/>
  <c r="AU681" i="7"/>
  <c r="AT681" i="7"/>
  <c r="AS681" i="7"/>
  <c r="AR681" i="7"/>
  <c r="AQ681" i="7"/>
  <c r="AP681" i="7"/>
  <c r="AO681" i="7"/>
  <c r="AN681" i="7"/>
  <c r="AM681" i="7"/>
  <c r="AL681" i="7"/>
  <c r="AK681" i="7"/>
  <c r="AJ681" i="7"/>
  <c r="AI681" i="7"/>
  <c r="AH681" i="7"/>
  <c r="AG681" i="7"/>
  <c r="AF681" i="7"/>
  <c r="AE681" i="7"/>
  <c r="AD681" i="7"/>
  <c r="AC681" i="7"/>
  <c r="AB681" i="7"/>
  <c r="AA681" i="7"/>
  <c r="Z681" i="7"/>
  <c r="Y681" i="7"/>
  <c r="X681" i="7"/>
  <c r="W681" i="7"/>
  <c r="V681" i="7"/>
  <c r="U681" i="7"/>
  <c r="T681" i="7"/>
  <c r="S681" i="7"/>
  <c r="R681" i="7"/>
  <c r="Q681" i="7"/>
  <c r="P681" i="7"/>
  <c r="O681" i="7"/>
  <c r="N681" i="7"/>
  <c r="M681" i="7"/>
  <c r="L681" i="7"/>
  <c r="K681" i="7"/>
  <c r="J681" i="7"/>
  <c r="I681" i="7"/>
  <c r="H681" i="7"/>
  <c r="G681" i="7"/>
  <c r="CA680" i="7"/>
  <c r="BX680" i="7"/>
  <c r="BW680" i="7"/>
  <c r="BV680" i="7"/>
  <c r="BU680" i="7"/>
  <c r="BS680" i="7"/>
  <c r="BR680" i="7"/>
  <c r="BQ680" i="7"/>
  <c r="BP680" i="7"/>
  <c r="BO680" i="7"/>
  <c r="BN680" i="7"/>
  <c r="BM680" i="7"/>
  <c r="BL680" i="7"/>
  <c r="BK680" i="7"/>
  <c r="BJ680" i="7"/>
  <c r="BI680" i="7"/>
  <c r="BH680" i="7"/>
  <c r="BG680" i="7"/>
  <c r="BF680" i="7"/>
  <c r="BE680" i="7"/>
  <c r="BD680" i="7"/>
  <c r="BC680" i="7"/>
  <c r="BB680" i="7"/>
  <c r="BA680" i="7"/>
  <c r="AZ680" i="7"/>
  <c r="AY680" i="7"/>
  <c r="AX680" i="7"/>
  <c r="AW680" i="7"/>
  <c r="AV680" i="7"/>
  <c r="AU680" i="7"/>
  <c r="AT680" i="7"/>
  <c r="AS680" i="7"/>
  <c r="AR680" i="7"/>
  <c r="AQ680" i="7"/>
  <c r="AP680" i="7"/>
  <c r="AO680" i="7"/>
  <c r="AN680" i="7"/>
  <c r="AM680" i="7"/>
  <c r="AL680" i="7"/>
  <c r="AK680" i="7"/>
  <c r="AJ680" i="7"/>
  <c r="AI680" i="7"/>
  <c r="AH680" i="7"/>
  <c r="AG680" i="7"/>
  <c r="AF680" i="7"/>
  <c r="AE680" i="7"/>
  <c r="AD680" i="7"/>
  <c r="AC680" i="7"/>
  <c r="AB680" i="7"/>
  <c r="AA680" i="7"/>
  <c r="Z680" i="7"/>
  <c r="Y680" i="7"/>
  <c r="X680" i="7"/>
  <c r="W680" i="7"/>
  <c r="V680" i="7"/>
  <c r="U680" i="7"/>
  <c r="T680" i="7"/>
  <c r="S680" i="7"/>
  <c r="R680" i="7"/>
  <c r="Q680" i="7"/>
  <c r="P680" i="7"/>
  <c r="O680" i="7"/>
  <c r="N680" i="7"/>
  <c r="M680" i="7"/>
  <c r="L680" i="7"/>
  <c r="K680" i="7"/>
  <c r="J680" i="7"/>
  <c r="I680" i="7"/>
  <c r="H680" i="7"/>
  <c r="G680" i="7"/>
  <c r="CA679" i="7"/>
  <c r="BX679" i="7"/>
  <c r="BW679" i="7"/>
  <c r="BV679" i="7"/>
  <c r="BU679" i="7"/>
  <c r="BS679" i="7"/>
  <c r="BR679" i="7"/>
  <c r="BQ679" i="7"/>
  <c r="BP679" i="7"/>
  <c r="BO679" i="7"/>
  <c r="BN679" i="7"/>
  <c r="BM679" i="7"/>
  <c r="BL679" i="7"/>
  <c r="BK679" i="7"/>
  <c r="BJ679" i="7"/>
  <c r="BI679" i="7"/>
  <c r="BH679" i="7"/>
  <c r="BG679" i="7"/>
  <c r="BF679" i="7"/>
  <c r="BE679" i="7"/>
  <c r="BD679" i="7"/>
  <c r="BC679" i="7"/>
  <c r="BB679" i="7"/>
  <c r="BA679" i="7"/>
  <c r="AZ679" i="7"/>
  <c r="AY679" i="7"/>
  <c r="AX679" i="7"/>
  <c r="AW679" i="7"/>
  <c r="AV679" i="7"/>
  <c r="AU679" i="7"/>
  <c r="AT679" i="7"/>
  <c r="AS679" i="7"/>
  <c r="AR679" i="7"/>
  <c r="AQ679" i="7"/>
  <c r="AP679" i="7"/>
  <c r="AO679" i="7"/>
  <c r="AN679" i="7"/>
  <c r="AM679" i="7"/>
  <c r="AL679" i="7"/>
  <c r="AK679" i="7"/>
  <c r="AJ679" i="7"/>
  <c r="AI679" i="7"/>
  <c r="AH679" i="7"/>
  <c r="AG679" i="7"/>
  <c r="AF679" i="7"/>
  <c r="AE679" i="7"/>
  <c r="AD679" i="7"/>
  <c r="AC679" i="7"/>
  <c r="AB679" i="7"/>
  <c r="AA679" i="7"/>
  <c r="Z679" i="7"/>
  <c r="Y679" i="7"/>
  <c r="X679" i="7"/>
  <c r="W679" i="7"/>
  <c r="V679" i="7"/>
  <c r="U679" i="7"/>
  <c r="T679" i="7"/>
  <c r="S679" i="7"/>
  <c r="R679" i="7"/>
  <c r="Q679" i="7"/>
  <c r="P679" i="7"/>
  <c r="O679" i="7"/>
  <c r="N679" i="7"/>
  <c r="M679" i="7"/>
  <c r="L679" i="7"/>
  <c r="K679" i="7"/>
  <c r="J679" i="7"/>
  <c r="I679" i="7"/>
  <c r="H679" i="7"/>
  <c r="G679" i="7"/>
  <c r="CA678" i="7"/>
  <c r="BX678" i="7"/>
  <c r="BW678" i="7"/>
  <c r="BV678" i="7"/>
  <c r="BU678" i="7"/>
  <c r="BS678" i="7"/>
  <c r="BR678" i="7"/>
  <c r="BQ678" i="7"/>
  <c r="BP678" i="7"/>
  <c r="BO678" i="7"/>
  <c r="BN678" i="7"/>
  <c r="BM678" i="7"/>
  <c r="BL678" i="7"/>
  <c r="BK678" i="7"/>
  <c r="BJ678" i="7"/>
  <c r="BI678" i="7"/>
  <c r="BH678" i="7"/>
  <c r="BG678" i="7"/>
  <c r="BF678" i="7"/>
  <c r="BE678" i="7"/>
  <c r="BD678" i="7"/>
  <c r="BC678" i="7"/>
  <c r="BB678" i="7"/>
  <c r="BA678" i="7"/>
  <c r="AZ678" i="7"/>
  <c r="AY678" i="7"/>
  <c r="AX678" i="7"/>
  <c r="AW678" i="7"/>
  <c r="AV678" i="7"/>
  <c r="AU678" i="7"/>
  <c r="AT678" i="7"/>
  <c r="AS678" i="7"/>
  <c r="AR678" i="7"/>
  <c r="AQ678" i="7"/>
  <c r="AP678" i="7"/>
  <c r="AO678" i="7"/>
  <c r="AN678" i="7"/>
  <c r="AM678" i="7"/>
  <c r="AL678" i="7"/>
  <c r="AK678" i="7"/>
  <c r="AJ678" i="7"/>
  <c r="AI678" i="7"/>
  <c r="AH678" i="7"/>
  <c r="AG678" i="7"/>
  <c r="AF678" i="7"/>
  <c r="AE678" i="7"/>
  <c r="AD678" i="7"/>
  <c r="AC678" i="7"/>
  <c r="AB678" i="7"/>
  <c r="AA678" i="7"/>
  <c r="Z678" i="7"/>
  <c r="Y678" i="7"/>
  <c r="X678" i="7"/>
  <c r="W678" i="7"/>
  <c r="V678" i="7"/>
  <c r="U678" i="7"/>
  <c r="T678" i="7"/>
  <c r="S678" i="7"/>
  <c r="R678" i="7"/>
  <c r="Q678" i="7"/>
  <c r="P678" i="7"/>
  <c r="O678" i="7"/>
  <c r="N678" i="7"/>
  <c r="M678" i="7"/>
  <c r="L678" i="7"/>
  <c r="K678" i="7"/>
  <c r="J678" i="7"/>
  <c r="I678" i="7"/>
  <c r="H678" i="7"/>
  <c r="G678" i="7"/>
  <c r="CA677" i="7"/>
  <c r="BX677" i="7"/>
  <c r="BW677" i="7"/>
  <c r="BV677" i="7"/>
  <c r="BU677" i="7"/>
  <c r="BS677" i="7"/>
  <c r="BR677" i="7"/>
  <c r="BQ677" i="7"/>
  <c r="BP677" i="7"/>
  <c r="BO677" i="7"/>
  <c r="BN677" i="7"/>
  <c r="BM677" i="7"/>
  <c r="BL677" i="7"/>
  <c r="BK677" i="7"/>
  <c r="BJ677" i="7"/>
  <c r="BI677" i="7"/>
  <c r="BH677" i="7"/>
  <c r="BG677" i="7"/>
  <c r="BF677" i="7"/>
  <c r="BE677" i="7"/>
  <c r="BD677" i="7"/>
  <c r="BC677" i="7"/>
  <c r="BB677" i="7"/>
  <c r="BA677" i="7"/>
  <c r="AZ677" i="7"/>
  <c r="AY677" i="7"/>
  <c r="AX677" i="7"/>
  <c r="AW677" i="7"/>
  <c r="AV677" i="7"/>
  <c r="AU677" i="7"/>
  <c r="AT677" i="7"/>
  <c r="AS677" i="7"/>
  <c r="AR677" i="7"/>
  <c r="AQ677" i="7"/>
  <c r="AP677" i="7"/>
  <c r="AO677" i="7"/>
  <c r="AN677" i="7"/>
  <c r="AM677" i="7"/>
  <c r="AL677" i="7"/>
  <c r="AK677" i="7"/>
  <c r="AJ677" i="7"/>
  <c r="AI677" i="7"/>
  <c r="AH677" i="7"/>
  <c r="AG677" i="7"/>
  <c r="AF677" i="7"/>
  <c r="AE677" i="7"/>
  <c r="AD677" i="7"/>
  <c r="AC677" i="7"/>
  <c r="AB677" i="7"/>
  <c r="AA677" i="7"/>
  <c r="Z677" i="7"/>
  <c r="Y677" i="7"/>
  <c r="X677" i="7"/>
  <c r="W677" i="7"/>
  <c r="V677" i="7"/>
  <c r="U677" i="7"/>
  <c r="T677" i="7"/>
  <c r="S677" i="7"/>
  <c r="R677" i="7"/>
  <c r="Q677" i="7"/>
  <c r="P677" i="7"/>
  <c r="O677" i="7"/>
  <c r="N677" i="7"/>
  <c r="M677" i="7"/>
  <c r="L677" i="7"/>
  <c r="K677" i="7"/>
  <c r="J677" i="7"/>
  <c r="I677" i="7"/>
  <c r="H677" i="7"/>
  <c r="G677" i="7"/>
  <c r="CA676" i="7"/>
  <c r="BX676" i="7"/>
  <c r="BW676" i="7"/>
  <c r="BV676" i="7"/>
  <c r="BU676" i="7"/>
  <c r="BS676" i="7"/>
  <c r="BR676" i="7"/>
  <c r="BQ676" i="7"/>
  <c r="BP676" i="7"/>
  <c r="BN676" i="7"/>
  <c r="BM676" i="7"/>
  <c r="BL676" i="7"/>
  <c r="BK676" i="7"/>
  <c r="BI676" i="7"/>
  <c r="BH676" i="7"/>
  <c r="BG676" i="7"/>
  <c r="BF676" i="7"/>
  <c r="BD676" i="7"/>
  <c r="BC676" i="7"/>
  <c r="BB676" i="7"/>
  <c r="BA676" i="7"/>
  <c r="AY676" i="7"/>
  <c r="AX676" i="7"/>
  <c r="AW676" i="7"/>
  <c r="AV676" i="7"/>
  <c r="AT676" i="7"/>
  <c r="AS676" i="7"/>
  <c r="AR676" i="7"/>
  <c r="AQ676" i="7"/>
  <c r="AO676" i="7"/>
  <c r="AN676" i="7"/>
  <c r="AM676" i="7"/>
  <c r="AL676" i="7"/>
  <c r="AJ676" i="7"/>
  <c r="AI676" i="7"/>
  <c r="AH676" i="7"/>
  <c r="AG676" i="7"/>
  <c r="AE676" i="7"/>
  <c r="AD676" i="7"/>
  <c r="AC676" i="7"/>
  <c r="AB676" i="7"/>
  <c r="Z676" i="7"/>
  <c r="Y676" i="7"/>
  <c r="X676" i="7"/>
  <c r="W676" i="7"/>
  <c r="U676" i="7"/>
  <c r="T676" i="7"/>
  <c r="S676" i="7"/>
  <c r="R676" i="7"/>
  <c r="P676" i="7"/>
  <c r="O676" i="7"/>
  <c r="N676" i="7"/>
  <c r="M676" i="7"/>
  <c r="K676" i="7"/>
  <c r="J676" i="7"/>
  <c r="I676" i="7"/>
  <c r="H676" i="7"/>
  <c r="CA675" i="7"/>
  <c r="BZ675" i="7"/>
  <c r="BX675" i="7"/>
  <c r="BW675" i="7"/>
  <c r="BV675" i="7"/>
  <c r="BU675" i="7"/>
  <c r="BT675" i="7"/>
  <c r="BS675" i="7"/>
  <c r="BR675" i="7"/>
  <c r="BQ675" i="7"/>
  <c r="BP675" i="7"/>
  <c r="BO675" i="7"/>
  <c r="BN675" i="7"/>
  <c r="BM675" i="7"/>
  <c r="BL675" i="7"/>
  <c r="BK675" i="7"/>
  <c r="BJ675" i="7"/>
  <c r="BI675" i="7"/>
  <c r="BH675" i="7"/>
  <c r="BG675" i="7"/>
  <c r="BF675" i="7"/>
  <c r="BE675" i="7"/>
  <c r="BD675" i="7"/>
  <c r="BC675" i="7"/>
  <c r="BB675" i="7"/>
  <c r="BA675" i="7"/>
  <c r="AZ675" i="7"/>
  <c r="AY675" i="7"/>
  <c r="AX675" i="7"/>
  <c r="AW675" i="7"/>
  <c r="AV675" i="7"/>
  <c r="AU675" i="7"/>
  <c r="AT675" i="7"/>
  <c r="AS675" i="7"/>
  <c r="AR675" i="7"/>
  <c r="AQ675" i="7"/>
  <c r="AP675" i="7"/>
  <c r="AO675" i="7"/>
  <c r="AN675" i="7"/>
  <c r="AM675" i="7"/>
  <c r="AL675" i="7"/>
  <c r="AK675" i="7"/>
  <c r="AJ675" i="7"/>
  <c r="AI675" i="7"/>
  <c r="AH675" i="7"/>
  <c r="AG675" i="7"/>
  <c r="AF675" i="7"/>
  <c r="AE675" i="7"/>
  <c r="AD675" i="7"/>
  <c r="AC675" i="7"/>
  <c r="AB675" i="7"/>
  <c r="AA675" i="7"/>
  <c r="Z675" i="7"/>
  <c r="Y675" i="7"/>
  <c r="X675" i="7"/>
  <c r="W675" i="7"/>
  <c r="V675" i="7"/>
  <c r="U675" i="7"/>
  <c r="T675" i="7"/>
  <c r="S675" i="7"/>
  <c r="R675" i="7"/>
  <c r="Q675" i="7"/>
  <c r="P675" i="7"/>
  <c r="O675" i="7"/>
  <c r="N675" i="7"/>
  <c r="M675" i="7"/>
  <c r="L675" i="7"/>
  <c r="K675" i="7"/>
  <c r="J675" i="7"/>
  <c r="I675" i="7"/>
  <c r="H675" i="7"/>
  <c r="G675" i="7"/>
  <c r="CA674" i="7"/>
  <c r="BX674" i="7"/>
  <c r="BW674" i="7"/>
  <c r="BV674" i="7"/>
  <c r="BU674" i="7"/>
  <c r="BS674" i="7"/>
  <c r="BR674" i="7"/>
  <c r="BQ674" i="7"/>
  <c r="BP674" i="7"/>
  <c r="BO674" i="7"/>
  <c r="BN674" i="7"/>
  <c r="BM674" i="7"/>
  <c r="BL674" i="7"/>
  <c r="BK674" i="7"/>
  <c r="BJ674" i="7"/>
  <c r="BI674" i="7"/>
  <c r="BH674" i="7"/>
  <c r="BG674" i="7"/>
  <c r="BF674" i="7"/>
  <c r="BE674" i="7"/>
  <c r="BD674" i="7"/>
  <c r="BC674" i="7"/>
  <c r="BB674" i="7"/>
  <c r="BA674" i="7"/>
  <c r="AZ674" i="7"/>
  <c r="AY674" i="7"/>
  <c r="AX674" i="7"/>
  <c r="AW674" i="7"/>
  <c r="AV674" i="7"/>
  <c r="AU674" i="7"/>
  <c r="AT674" i="7"/>
  <c r="AS674" i="7"/>
  <c r="AR674" i="7"/>
  <c r="AQ674" i="7"/>
  <c r="AP674" i="7"/>
  <c r="AO674" i="7"/>
  <c r="AN674" i="7"/>
  <c r="AM674" i="7"/>
  <c r="AL674" i="7"/>
  <c r="AK674" i="7"/>
  <c r="AJ674" i="7"/>
  <c r="AI674" i="7"/>
  <c r="AH674" i="7"/>
  <c r="AG674" i="7"/>
  <c r="AF674" i="7"/>
  <c r="AE674" i="7"/>
  <c r="AD674" i="7"/>
  <c r="AC674" i="7"/>
  <c r="AB674" i="7"/>
  <c r="AA674" i="7"/>
  <c r="Z674" i="7"/>
  <c r="Y674" i="7"/>
  <c r="X674" i="7"/>
  <c r="W674" i="7"/>
  <c r="V674" i="7"/>
  <c r="U674" i="7"/>
  <c r="T674" i="7"/>
  <c r="S674" i="7"/>
  <c r="R674" i="7"/>
  <c r="Q674" i="7"/>
  <c r="P674" i="7"/>
  <c r="O674" i="7"/>
  <c r="N674" i="7"/>
  <c r="M674" i="7"/>
  <c r="L674" i="7"/>
  <c r="K674" i="7"/>
  <c r="J674" i="7"/>
  <c r="I674" i="7"/>
  <c r="H674" i="7"/>
  <c r="G674" i="7"/>
  <c r="CA673" i="7"/>
  <c r="BX673" i="7"/>
  <c r="BW673" i="7"/>
  <c r="BV673" i="7"/>
  <c r="BU673" i="7"/>
  <c r="BS673" i="7"/>
  <c r="BR673" i="7"/>
  <c r="BQ673" i="7"/>
  <c r="BP673" i="7"/>
  <c r="BO673" i="7"/>
  <c r="BN673" i="7"/>
  <c r="BM673" i="7"/>
  <c r="BL673" i="7"/>
  <c r="BK673" i="7"/>
  <c r="BJ673" i="7"/>
  <c r="BI673" i="7"/>
  <c r="BH673" i="7"/>
  <c r="BG673" i="7"/>
  <c r="BF673" i="7"/>
  <c r="BE673" i="7"/>
  <c r="BD673" i="7"/>
  <c r="BC673" i="7"/>
  <c r="BB673" i="7"/>
  <c r="BA673" i="7"/>
  <c r="AZ673" i="7"/>
  <c r="AY673" i="7"/>
  <c r="AX673" i="7"/>
  <c r="AW673" i="7"/>
  <c r="AV673" i="7"/>
  <c r="AU673" i="7"/>
  <c r="AT673" i="7"/>
  <c r="AS673" i="7"/>
  <c r="AR673" i="7"/>
  <c r="AQ673" i="7"/>
  <c r="AP673" i="7"/>
  <c r="AO673" i="7"/>
  <c r="AN673" i="7"/>
  <c r="AM673" i="7"/>
  <c r="AL673" i="7"/>
  <c r="AK673" i="7"/>
  <c r="AJ673" i="7"/>
  <c r="AI673" i="7"/>
  <c r="AH673" i="7"/>
  <c r="AG673" i="7"/>
  <c r="AF673" i="7"/>
  <c r="AE673" i="7"/>
  <c r="AD673" i="7"/>
  <c r="AC673" i="7"/>
  <c r="AB673" i="7"/>
  <c r="AA673" i="7"/>
  <c r="Z673" i="7"/>
  <c r="Y673" i="7"/>
  <c r="X673" i="7"/>
  <c r="W673" i="7"/>
  <c r="V673" i="7"/>
  <c r="U673" i="7"/>
  <c r="T673" i="7"/>
  <c r="S673" i="7"/>
  <c r="R673" i="7"/>
  <c r="Q673" i="7"/>
  <c r="P673" i="7"/>
  <c r="O673" i="7"/>
  <c r="N673" i="7"/>
  <c r="M673" i="7"/>
  <c r="L673" i="7"/>
  <c r="K673" i="7"/>
  <c r="J673" i="7"/>
  <c r="I673" i="7"/>
  <c r="H673" i="7"/>
  <c r="G673" i="7"/>
  <c r="CA672" i="7"/>
  <c r="BX672" i="7"/>
  <c r="BW672" i="7"/>
  <c r="BV672" i="7"/>
  <c r="BU672" i="7"/>
  <c r="BS672" i="7"/>
  <c r="BR672" i="7"/>
  <c r="BQ672" i="7"/>
  <c r="BP672" i="7"/>
  <c r="BO672" i="7"/>
  <c r="BN672" i="7"/>
  <c r="BM672" i="7"/>
  <c r="BL672" i="7"/>
  <c r="BK672" i="7"/>
  <c r="BJ672" i="7"/>
  <c r="BI672" i="7"/>
  <c r="BH672" i="7"/>
  <c r="BG672" i="7"/>
  <c r="BF672" i="7"/>
  <c r="BE672" i="7"/>
  <c r="BD672" i="7"/>
  <c r="BC672" i="7"/>
  <c r="BB672" i="7"/>
  <c r="BA672" i="7"/>
  <c r="AZ672" i="7"/>
  <c r="AY672" i="7"/>
  <c r="AX672" i="7"/>
  <c r="AW672" i="7"/>
  <c r="AV672" i="7"/>
  <c r="AU672" i="7"/>
  <c r="AT672" i="7"/>
  <c r="AS672" i="7"/>
  <c r="AR672" i="7"/>
  <c r="AQ672" i="7"/>
  <c r="AP672" i="7"/>
  <c r="AO672" i="7"/>
  <c r="AN672" i="7"/>
  <c r="AM672" i="7"/>
  <c r="AL672" i="7"/>
  <c r="AK672" i="7"/>
  <c r="AJ672" i="7"/>
  <c r="AI672" i="7"/>
  <c r="AH672" i="7"/>
  <c r="AG672" i="7"/>
  <c r="AF672" i="7"/>
  <c r="AE672" i="7"/>
  <c r="AD672" i="7"/>
  <c r="AC672" i="7"/>
  <c r="AB672" i="7"/>
  <c r="AA672" i="7"/>
  <c r="Z672" i="7"/>
  <c r="Y672" i="7"/>
  <c r="X672" i="7"/>
  <c r="W672" i="7"/>
  <c r="V672" i="7"/>
  <c r="U672" i="7"/>
  <c r="T672" i="7"/>
  <c r="S672" i="7"/>
  <c r="R672" i="7"/>
  <c r="Q672" i="7"/>
  <c r="P672" i="7"/>
  <c r="O672" i="7"/>
  <c r="N672" i="7"/>
  <c r="M672" i="7"/>
  <c r="L672" i="7"/>
  <c r="K672" i="7"/>
  <c r="J672" i="7"/>
  <c r="I672" i="7"/>
  <c r="H672" i="7"/>
  <c r="G672" i="7"/>
  <c r="CA671" i="7"/>
  <c r="BX671" i="7"/>
  <c r="BW671" i="7"/>
  <c r="BV671" i="7"/>
  <c r="BU671" i="7"/>
  <c r="BS671" i="7"/>
  <c r="BR671" i="7"/>
  <c r="BQ671" i="7"/>
  <c r="BP671" i="7"/>
  <c r="BO671" i="7"/>
  <c r="BN671" i="7"/>
  <c r="BM671" i="7"/>
  <c r="BL671" i="7"/>
  <c r="BK671" i="7"/>
  <c r="BI671" i="7"/>
  <c r="BH671" i="7"/>
  <c r="BG671" i="7"/>
  <c r="BF671" i="7"/>
  <c r="BD671" i="7"/>
  <c r="BC671" i="7"/>
  <c r="BB671" i="7"/>
  <c r="BA671" i="7"/>
  <c r="AY671" i="7"/>
  <c r="AX671" i="7"/>
  <c r="AW671" i="7"/>
  <c r="AV671" i="7"/>
  <c r="AU671" i="7"/>
  <c r="AT671" i="7"/>
  <c r="AS671" i="7"/>
  <c r="AR671" i="7"/>
  <c r="AQ671" i="7"/>
  <c r="AO671" i="7"/>
  <c r="AN671" i="7"/>
  <c r="AM671" i="7"/>
  <c r="AL671" i="7"/>
  <c r="AJ671" i="7"/>
  <c r="AI671" i="7"/>
  <c r="AH671" i="7"/>
  <c r="AG671" i="7"/>
  <c r="AE671" i="7"/>
  <c r="AD671" i="7"/>
  <c r="AC671" i="7"/>
  <c r="AB671" i="7"/>
  <c r="Z671" i="7"/>
  <c r="Y671" i="7"/>
  <c r="X671" i="7"/>
  <c r="W671" i="7"/>
  <c r="U671" i="7"/>
  <c r="T671" i="7"/>
  <c r="S671" i="7"/>
  <c r="R671" i="7"/>
  <c r="P671" i="7"/>
  <c r="O671" i="7"/>
  <c r="N671" i="7"/>
  <c r="M671" i="7"/>
  <c r="K671" i="7"/>
  <c r="J671" i="7"/>
  <c r="I671" i="7"/>
  <c r="H671" i="7"/>
  <c r="CA670" i="7"/>
  <c r="BZ670" i="7"/>
  <c r="BX670" i="7"/>
  <c r="BW670" i="7"/>
  <c r="BV670" i="7"/>
  <c r="BU670" i="7"/>
  <c r="BT670" i="7"/>
  <c r="BS670" i="7"/>
  <c r="BR670" i="7"/>
  <c r="BQ670" i="7"/>
  <c r="BP670" i="7"/>
  <c r="BO670" i="7"/>
  <c r="BN670" i="7"/>
  <c r="BM670" i="7"/>
  <c r="BL670" i="7"/>
  <c r="BK670" i="7"/>
  <c r="BJ670" i="7"/>
  <c r="BI670" i="7"/>
  <c r="BH670" i="7"/>
  <c r="BG670" i="7"/>
  <c r="BF670" i="7"/>
  <c r="BE670" i="7"/>
  <c r="BD670" i="7"/>
  <c r="BC670" i="7"/>
  <c r="BB670" i="7"/>
  <c r="BA670" i="7"/>
  <c r="AZ670" i="7"/>
  <c r="AY670" i="7"/>
  <c r="AX670" i="7"/>
  <c r="AW670" i="7"/>
  <c r="AV670" i="7"/>
  <c r="AU670" i="7"/>
  <c r="AT670" i="7"/>
  <c r="AS670" i="7"/>
  <c r="AR670" i="7"/>
  <c r="AQ670" i="7"/>
  <c r="AP670" i="7"/>
  <c r="AO670" i="7"/>
  <c r="AN670" i="7"/>
  <c r="AM670" i="7"/>
  <c r="AL670" i="7"/>
  <c r="AK670" i="7"/>
  <c r="AJ670" i="7"/>
  <c r="AI670" i="7"/>
  <c r="AH670" i="7"/>
  <c r="AG670" i="7"/>
  <c r="AF670" i="7"/>
  <c r="AE670" i="7"/>
  <c r="AD670" i="7"/>
  <c r="AC670" i="7"/>
  <c r="AB670" i="7"/>
  <c r="AA670" i="7"/>
  <c r="Z670" i="7"/>
  <c r="Y670" i="7"/>
  <c r="X670" i="7"/>
  <c r="W670" i="7"/>
  <c r="V670" i="7"/>
  <c r="U670" i="7"/>
  <c r="T670" i="7"/>
  <c r="S670" i="7"/>
  <c r="R670" i="7"/>
  <c r="Q670" i="7"/>
  <c r="P670" i="7"/>
  <c r="O670" i="7"/>
  <c r="N670" i="7"/>
  <c r="M670" i="7"/>
  <c r="L670" i="7"/>
  <c r="K670" i="7"/>
  <c r="J670" i="7"/>
  <c r="I670" i="7"/>
  <c r="H670" i="7"/>
  <c r="G670" i="7"/>
  <c r="CA669" i="7"/>
  <c r="BX669" i="7"/>
  <c r="BW669" i="7"/>
  <c r="BV669" i="7"/>
  <c r="BU669" i="7"/>
  <c r="BS669" i="7"/>
  <c r="BR669" i="7"/>
  <c r="BQ669" i="7"/>
  <c r="BP669" i="7"/>
  <c r="BO669" i="7"/>
  <c r="BN669" i="7"/>
  <c r="BM669" i="7"/>
  <c r="BL669" i="7"/>
  <c r="BK669" i="7"/>
  <c r="BJ669" i="7"/>
  <c r="BI669" i="7"/>
  <c r="BH669" i="7"/>
  <c r="BG669" i="7"/>
  <c r="BF669" i="7"/>
  <c r="BE669" i="7"/>
  <c r="BD669" i="7"/>
  <c r="BC669" i="7"/>
  <c r="BB669" i="7"/>
  <c r="BA669" i="7"/>
  <c r="AZ669" i="7"/>
  <c r="AY669" i="7"/>
  <c r="AX669" i="7"/>
  <c r="AW669" i="7"/>
  <c r="AV669" i="7"/>
  <c r="AU669" i="7"/>
  <c r="AT669" i="7"/>
  <c r="AS669" i="7"/>
  <c r="AR669" i="7"/>
  <c r="AQ669" i="7"/>
  <c r="AP669" i="7"/>
  <c r="AO669" i="7"/>
  <c r="AN669" i="7"/>
  <c r="AM669" i="7"/>
  <c r="AL669" i="7"/>
  <c r="AK669" i="7"/>
  <c r="AJ669" i="7"/>
  <c r="AI669" i="7"/>
  <c r="AH669" i="7"/>
  <c r="AG669" i="7"/>
  <c r="AF669" i="7"/>
  <c r="AE669" i="7"/>
  <c r="AD669" i="7"/>
  <c r="AC669" i="7"/>
  <c r="AB669" i="7"/>
  <c r="AA669" i="7"/>
  <c r="Z669" i="7"/>
  <c r="Y669" i="7"/>
  <c r="X669" i="7"/>
  <c r="W669" i="7"/>
  <c r="V669" i="7"/>
  <c r="U669" i="7"/>
  <c r="T669" i="7"/>
  <c r="S669" i="7"/>
  <c r="R669" i="7"/>
  <c r="Q669" i="7"/>
  <c r="P669" i="7"/>
  <c r="O669" i="7"/>
  <c r="N669" i="7"/>
  <c r="M669" i="7"/>
  <c r="L669" i="7"/>
  <c r="K669" i="7"/>
  <c r="J669" i="7"/>
  <c r="I669" i="7"/>
  <c r="H669" i="7"/>
  <c r="G669" i="7"/>
  <c r="CA668" i="7"/>
  <c r="BX668" i="7"/>
  <c r="BW668" i="7"/>
  <c r="BV668" i="7"/>
  <c r="BU668" i="7"/>
  <c r="BS668" i="7"/>
  <c r="BR668" i="7"/>
  <c r="BQ668" i="7"/>
  <c r="BP668" i="7"/>
  <c r="BO668" i="7"/>
  <c r="BN668" i="7"/>
  <c r="BM668" i="7"/>
  <c r="BL668" i="7"/>
  <c r="BK668" i="7"/>
  <c r="BJ668" i="7"/>
  <c r="BI668" i="7"/>
  <c r="BH668" i="7"/>
  <c r="BG668" i="7"/>
  <c r="BF668" i="7"/>
  <c r="BE668" i="7"/>
  <c r="BD668" i="7"/>
  <c r="BC668" i="7"/>
  <c r="BB668" i="7"/>
  <c r="BA668" i="7"/>
  <c r="AZ668" i="7"/>
  <c r="AY668" i="7"/>
  <c r="AX668" i="7"/>
  <c r="AW668" i="7"/>
  <c r="AV668" i="7"/>
  <c r="AU668" i="7"/>
  <c r="AT668" i="7"/>
  <c r="AS668" i="7"/>
  <c r="AR668" i="7"/>
  <c r="AQ668" i="7"/>
  <c r="AP668" i="7"/>
  <c r="AO668" i="7"/>
  <c r="AN668" i="7"/>
  <c r="AM668" i="7"/>
  <c r="AL668" i="7"/>
  <c r="AK668" i="7"/>
  <c r="AJ668" i="7"/>
  <c r="AI668" i="7"/>
  <c r="AH668" i="7"/>
  <c r="AG668" i="7"/>
  <c r="AF668" i="7"/>
  <c r="AE668" i="7"/>
  <c r="AD668" i="7"/>
  <c r="AC668" i="7"/>
  <c r="AB668" i="7"/>
  <c r="AA668" i="7"/>
  <c r="Z668" i="7"/>
  <c r="Y668" i="7"/>
  <c r="X668" i="7"/>
  <c r="W668" i="7"/>
  <c r="V668" i="7"/>
  <c r="U668" i="7"/>
  <c r="T668" i="7"/>
  <c r="S668" i="7"/>
  <c r="R668" i="7"/>
  <c r="Q668" i="7"/>
  <c r="P668" i="7"/>
  <c r="O668" i="7"/>
  <c r="N668" i="7"/>
  <c r="M668" i="7"/>
  <c r="L668" i="7"/>
  <c r="K668" i="7"/>
  <c r="J668" i="7"/>
  <c r="I668" i="7"/>
  <c r="H668" i="7"/>
  <c r="G668" i="7"/>
  <c r="CA667" i="7"/>
  <c r="BX667" i="7"/>
  <c r="BW667" i="7"/>
  <c r="BV667" i="7"/>
  <c r="BU667" i="7"/>
  <c r="BS667" i="7"/>
  <c r="BR667" i="7"/>
  <c r="BQ667" i="7"/>
  <c r="BP667" i="7"/>
  <c r="BO667" i="7"/>
  <c r="BN667" i="7"/>
  <c r="BM667" i="7"/>
  <c r="BL667" i="7"/>
  <c r="BK667" i="7"/>
  <c r="BJ667" i="7"/>
  <c r="BI667" i="7"/>
  <c r="BH667" i="7"/>
  <c r="BG667" i="7"/>
  <c r="BF667" i="7"/>
  <c r="BE667" i="7"/>
  <c r="BD667" i="7"/>
  <c r="BC667" i="7"/>
  <c r="BB667" i="7"/>
  <c r="BA667" i="7"/>
  <c r="AZ667" i="7"/>
  <c r="AY667" i="7"/>
  <c r="AX667" i="7"/>
  <c r="AW667" i="7"/>
  <c r="AV667" i="7"/>
  <c r="AU667" i="7"/>
  <c r="AT667" i="7"/>
  <c r="AS667" i="7"/>
  <c r="AR667" i="7"/>
  <c r="AQ667" i="7"/>
  <c r="AP667" i="7"/>
  <c r="AO667" i="7"/>
  <c r="AN667" i="7"/>
  <c r="AM667" i="7"/>
  <c r="AL667" i="7"/>
  <c r="AK667" i="7"/>
  <c r="AJ667" i="7"/>
  <c r="AI667" i="7"/>
  <c r="AH667" i="7"/>
  <c r="AG667" i="7"/>
  <c r="AF667" i="7"/>
  <c r="AE667" i="7"/>
  <c r="AD667" i="7"/>
  <c r="AC667" i="7"/>
  <c r="AB667" i="7"/>
  <c r="AA667" i="7"/>
  <c r="Z667" i="7"/>
  <c r="Y667" i="7"/>
  <c r="X667" i="7"/>
  <c r="W667" i="7"/>
  <c r="V667" i="7"/>
  <c r="U667" i="7"/>
  <c r="T667" i="7"/>
  <c r="S667" i="7"/>
  <c r="R667" i="7"/>
  <c r="Q667" i="7"/>
  <c r="P667" i="7"/>
  <c r="O667" i="7"/>
  <c r="N667" i="7"/>
  <c r="M667" i="7"/>
  <c r="L667" i="7"/>
  <c r="K667" i="7"/>
  <c r="J667" i="7"/>
  <c r="I667" i="7"/>
  <c r="H667" i="7"/>
  <c r="G667" i="7"/>
  <c r="CA666" i="7"/>
  <c r="BX666" i="7"/>
  <c r="BW666" i="7"/>
  <c r="BV666" i="7"/>
  <c r="BU666" i="7"/>
  <c r="BS666" i="7"/>
  <c r="BR666" i="7"/>
  <c r="BQ666" i="7"/>
  <c r="BP666" i="7"/>
  <c r="BN666" i="7"/>
  <c r="BM666" i="7"/>
  <c r="BL666" i="7"/>
  <c r="BK666" i="7"/>
  <c r="BI666" i="7"/>
  <c r="BH666" i="7"/>
  <c r="BG666" i="7"/>
  <c r="BF666" i="7"/>
  <c r="BD666" i="7"/>
  <c r="BC666" i="7"/>
  <c r="BB666" i="7"/>
  <c r="BA666" i="7"/>
  <c r="AY666" i="7"/>
  <c r="AX666" i="7"/>
  <c r="AW666" i="7"/>
  <c r="AV666" i="7"/>
  <c r="AT666" i="7"/>
  <c r="AS666" i="7"/>
  <c r="AR666" i="7"/>
  <c r="AQ666" i="7"/>
  <c r="AO666" i="7"/>
  <c r="AN666" i="7"/>
  <c r="AM666" i="7"/>
  <c r="AL666" i="7"/>
  <c r="AJ666" i="7"/>
  <c r="AI666" i="7"/>
  <c r="AH666" i="7"/>
  <c r="AG666" i="7"/>
  <c r="AE666" i="7"/>
  <c r="AD666" i="7"/>
  <c r="AC666" i="7"/>
  <c r="AB666" i="7"/>
  <c r="Z666" i="7"/>
  <c r="Y666" i="7"/>
  <c r="X666" i="7"/>
  <c r="W666" i="7"/>
  <c r="U666" i="7"/>
  <c r="T666" i="7"/>
  <c r="S666" i="7"/>
  <c r="R666" i="7"/>
  <c r="P666" i="7"/>
  <c r="O666" i="7"/>
  <c r="N666" i="7"/>
  <c r="M666" i="7"/>
  <c r="K666" i="7"/>
  <c r="J666" i="7"/>
  <c r="I666" i="7"/>
  <c r="H666" i="7"/>
  <c r="CA665" i="7"/>
  <c r="BZ665" i="7"/>
  <c r="BX665" i="7"/>
  <c r="BW665" i="7"/>
  <c r="BV665" i="7"/>
  <c r="BU665" i="7"/>
  <c r="BT665" i="7"/>
  <c r="BS665" i="7"/>
  <c r="BR665" i="7"/>
  <c r="BQ665" i="7"/>
  <c r="BP665" i="7"/>
  <c r="BO665" i="7"/>
  <c r="BN665" i="7"/>
  <c r="BM665" i="7"/>
  <c r="BL665" i="7"/>
  <c r="BK665" i="7"/>
  <c r="BJ665" i="7"/>
  <c r="BI665" i="7"/>
  <c r="BH665" i="7"/>
  <c r="BG665" i="7"/>
  <c r="BF665" i="7"/>
  <c r="BE665" i="7"/>
  <c r="BD665" i="7"/>
  <c r="BC665" i="7"/>
  <c r="BB665" i="7"/>
  <c r="BA665" i="7"/>
  <c r="AZ665" i="7"/>
  <c r="AY665" i="7"/>
  <c r="AX665" i="7"/>
  <c r="AW665" i="7"/>
  <c r="AV665" i="7"/>
  <c r="AU665" i="7"/>
  <c r="AT665" i="7"/>
  <c r="AS665" i="7"/>
  <c r="AR665" i="7"/>
  <c r="AQ665" i="7"/>
  <c r="AP665" i="7"/>
  <c r="AO665" i="7"/>
  <c r="AN665" i="7"/>
  <c r="AM665" i="7"/>
  <c r="AL665" i="7"/>
  <c r="AK665" i="7"/>
  <c r="AJ665" i="7"/>
  <c r="AI665" i="7"/>
  <c r="AH665" i="7"/>
  <c r="AG665" i="7"/>
  <c r="AF665" i="7"/>
  <c r="AE665" i="7"/>
  <c r="AD665" i="7"/>
  <c r="AC665" i="7"/>
  <c r="AB665" i="7"/>
  <c r="AA665" i="7"/>
  <c r="Z665" i="7"/>
  <c r="Y665" i="7"/>
  <c r="X665" i="7"/>
  <c r="W665" i="7"/>
  <c r="V665" i="7"/>
  <c r="U665" i="7"/>
  <c r="T665" i="7"/>
  <c r="S665" i="7"/>
  <c r="R665" i="7"/>
  <c r="Q665" i="7"/>
  <c r="P665" i="7"/>
  <c r="O665" i="7"/>
  <c r="N665" i="7"/>
  <c r="M665" i="7"/>
  <c r="L665" i="7"/>
  <c r="K665" i="7"/>
  <c r="J665" i="7"/>
  <c r="I665" i="7"/>
  <c r="H665" i="7"/>
  <c r="G665" i="7"/>
  <c r="CA664" i="7"/>
  <c r="BX664" i="7"/>
  <c r="BW664" i="7"/>
  <c r="BV664" i="7"/>
  <c r="BU664" i="7"/>
  <c r="BS664" i="7"/>
  <c r="BR664" i="7"/>
  <c r="BQ664" i="7"/>
  <c r="BP664" i="7"/>
  <c r="BN664" i="7"/>
  <c r="BM664" i="7"/>
  <c r="BL664" i="7"/>
  <c r="BK664" i="7"/>
  <c r="BI664" i="7"/>
  <c r="BH664" i="7"/>
  <c r="BG664" i="7"/>
  <c r="BF664" i="7"/>
  <c r="BD664" i="7"/>
  <c r="BC664" i="7"/>
  <c r="BB664" i="7"/>
  <c r="BA664" i="7"/>
  <c r="AY664" i="7"/>
  <c r="AX664" i="7"/>
  <c r="AW664" i="7"/>
  <c r="AV664" i="7"/>
  <c r="AT664" i="7"/>
  <c r="AS664" i="7"/>
  <c r="AR664" i="7"/>
  <c r="AQ664" i="7"/>
  <c r="AO664" i="7"/>
  <c r="AN664" i="7"/>
  <c r="AM664" i="7"/>
  <c r="AL664" i="7"/>
  <c r="AJ664" i="7"/>
  <c r="AI664" i="7"/>
  <c r="AH664" i="7"/>
  <c r="AG664" i="7"/>
  <c r="AE664" i="7"/>
  <c r="AD664" i="7"/>
  <c r="AC664" i="7"/>
  <c r="AB664" i="7"/>
  <c r="Z664" i="7"/>
  <c r="Y664" i="7"/>
  <c r="X664" i="7"/>
  <c r="W664" i="7"/>
  <c r="U664" i="7"/>
  <c r="T664" i="7"/>
  <c r="S664" i="7"/>
  <c r="R664" i="7"/>
  <c r="P664" i="7"/>
  <c r="O664" i="7"/>
  <c r="N664" i="7"/>
  <c r="M664" i="7"/>
  <c r="K664" i="7"/>
  <c r="J664" i="7"/>
  <c r="I664" i="7"/>
  <c r="H664" i="7"/>
  <c r="CA663" i="7"/>
  <c r="BX663" i="7"/>
  <c r="BW663" i="7"/>
  <c r="BV663" i="7"/>
  <c r="BU663" i="7"/>
  <c r="BS663" i="7"/>
  <c r="BR663" i="7"/>
  <c r="BQ663" i="7"/>
  <c r="BP663" i="7"/>
  <c r="BN663" i="7"/>
  <c r="BM663" i="7"/>
  <c r="BL663" i="7"/>
  <c r="BK663" i="7"/>
  <c r="BI663" i="7"/>
  <c r="BH663" i="7"/>
  <c r="BG663" i="7"/>
  <c r="BF663" i="7"/>
  <c r="BD663" i="7"/>
  <c r="BC663" i="7"/>
  <c r="BB663" i="7"/>
  <c r="BA663" i="7"/>
  <c r="AY663" i="7"/>
  <c r="AX663" i="7"/>
  <c r="AW663" i="7"/>
  <c r="AV663" i="7"/>
  <c r="AT663" i="7"/>
  <c r="AS663" i="7"/>
  <c r="AR663" i="7"/>
  <c r="AQ663" i="7"/>
  <c r="AO663" i="7"/>
  <c r="AN663" i="7"/>
  <c r="AM663" i="7"/>
  <c r="AL663" i="7"/>
  <c r="AJ663" i="7"/>
  <c r="AI663" i="7"/>
  <c r="AH663" i="7"/>
  <c r="AG663" i="7"/>
  <c r="AE663" i="7"/>
  <c r="AD663" i="7"/>
  <c r="AC663" i="7"/>
  <c r="AB663" i="7"/>
  <c r="Z663" i="7"/>
  <c r="Y663" i="7"/>
  <c r="X663" i="7"/>
  <c r="W663" i="7"/>
  <c r="U663" i="7"/>
  <c r="T663" i="7"/>
  <c r="S663" i="7"/>
  <c r="R663" i="7"/>
  <c r="Q663" i="7"/>
  <c r="P663" i="7"/>
  <c r="O663" i="7"/>
  <c r="N663" i="7"/>
  <c r="M663" i="7"/>
  <c r="K663" i="7"/>
  <c r="J663" i="7"/>
  <c r="I663" i="7"/>
  <c r="H663" i="7"/>
  <c r="CA662" i="7"/>
  <c r="BX662" i="7"/>
  <c r="BW662" i="7"/>
  <c r="BV662" i="7"/>
  <c r="BU662" i="7"/>
  <c r="BS662" i="7"/>
  <c r="BR662" i="7"/>
  <c r="BQ662" i="7"/>
  <c r="BP662" i="7"/>
  <c r="BN662" i="7"/>
  <c r="BM662" i="7"/>
  <c r="BL662" i="7"/>
  <c r="BK662" i="7"/>
  <c r="BI662" i="7"/>
  <c r="BH662" i="7"/>
  <c r="BG662" i="7"/>
  <c r="BF662" i="7"/>
  <c r="BD662" i="7"/>
  <c r="BC662" i="7"/>
  <c r="BB662" i="7"/>
  <c r="BA662" i="7"/>
  <c r="AY662" i="7"/>
  <c r="AX662" i="7"/>
  <c r="AW662" i="7"/>
  <c r="AV662" i="7"/>
  <c r="AT662" i="7"/>
  <c r="AS662" i="7"/>
  <c r="AR662" i="7"/>
  <c r="AQ662" i="7"/>
  <c r="AO662" i="7"/>
  <c r="AN662" i="7"/>
  <c r="AM662" i="7"/>
  <c r="AL662" i="7"/>
  <c r="AJ662" i="7"/>
  <c r="AI662" i="7"/>
  <c r="AH662" i="7"/>
  <c r="AG662" i="7"/>
  <c r="AE662" i="7"/>
  <c r="AD662" i="7"/>
  <c r="AC662" i="7"/>
  <c r="AB662" i="7"/>
  <c r="Z662" i="7"/>
  <c r="Y662" i="7"/>
  <c r="X662" i="7"/>
  <c r="W662" i="7"/>
  <c r="U662" i="7"/>
  <c r="T662" i="7"/>
  <c r="S662" i="7"/>
  <c r="R662" i="7"/>
  <c r="P662" i="7"/>
  <c r="O662" i="7"/>
  <c r="N662" i="7"/>
  <c r="M662" i="7"/>
  <c r="K662" i="7"/>
  <c r="J662" i="7"/>
  <c r="I662" i="7"/>
  <c r="H662" i="7"/>
  <c r="CA661" i="7"/>
  <c r="BX661" i="7"/>
  <c r="BW661" i="7"/>
  <c r="BV661" i="7"/>
  <c r="BU661" i="7"/>
  <c r="BS661" i="7"/>
  <c r="BR661" i="7"/>
  <c r="BQ661" i="7"/>
  <c r="BP661" i="7"/>
  <c r="BN661" i="7"/>
  <c r="BM661" i="7"/>
  <c r="BL661" i="7"/>
  <c r="BK661" i="7"/>
  <c r="BI661" i="7"/>
  <c r="BH661" i="7"/>
  <c r="BG661" i="7"/>
  <c r="BF661" i="7"/>
  <c r="BD661" i="7"/>
  <c r="BC661" i="7"/>
  <c r="BB661" i="7"/>
  <c r="BA661" i="7"/>
  <c r="AY661" i="7"/>
  <c r="AX661" i="7"/>
  <c r="AW661" i="7"/>
  <c r="AV661" i="7"/>
  <c r="AT661" i="7"/>
  <c r="AS661" i="7"/>
  <c r="AR661" i="7"/>
  <c r="AQ661" i="7"/>
  <c r="AO661" i="7"/>
  <c r="AN661" i="7"/>
  <c r="AM661" i="7"/>
  <c r="AL661" i="7"/>
  <c r="AJ661" i="7"/>
  <c r="AI661" i="7"/>
  <c r="AH661" i="7"/>
  <c r="AG661" i="7"/>
  <c r="AE661" i="7"/>
  <c r="AD661" i="7"/>
  <c r="AC661" i="7"/>
  <c r="AB661" i="7"/>
  <c r="Z661" i="7"/>
  <c r="Y661" i="7"/>
  <c r="X661" i="7"/>
  <c r="W661" i="7"/>
  <c r="U661" i="7"/>
  <c r="T661" i="7"/>
  <c r="S661" i="7"/>
  <c r="R661" i="7"/>
  <c r="P661" i="7"/>
  <c r="O661" i="7"/>
  <c r="N661" i="7"/>
  <c r="M661" i="7"/>
  <c r="K661" i="7"/>
  <c r="J661" i="7"/>
  <c r="I661" i="7"/>
  <c r="H661" i="7"/>
  <c r="CA660" i="7"/>
  <c r="BX660" i="7"/>
  <c r="BW660" i="7"/>
  <c r="BV660" i="7"/>
  <c r="BU660" i="7"/>
  <c r="BS660" i="7"/>
  <c r="BR660" i="7"/>
  <c r="BQ660" i="7"/>
  <c r="BP660" i="7"/>
  <c r="BN660" i="7"/>
  <c r="BM660" i="7"/>
  <c r="BL660" i="7"/>
  <c r="BK660" i="7"/>
  <c r="BI660" i="7"/>
  <c r="BH660" i="7"/>
  <c r="BG660" i="7"/>
  <c r="BF660" i="7"/>
  <c r="BD660" i="7"/>
  <c r="BC660" i="7"/>
  <c r="BB660" i="7"/>
  <c r="BA660" i="7"/>
  <c r="AY660" i="7"/>
  <c r="AX660" i="7"/>
  <c r="AW660" i="7"/>
  <c r="AV660" i="7"/>
  <c r="AT660" i="7"/>
  <c r="AS660" i="7"/>
  <c r="AR660" i="7"/>
  <c r="AQ660" i="7"/>
  <c r="AO660" i="7"/>
  <c r="AN660" i="7"/>
  <c r="AM660" i="7"/>
  <c r="AL660" i="7"/>
  <c r="AJ660" i="7"/>
  <c r="AI660" i="7"/>
  <c r="AH660" i="7"/>
  <c r="AG660" i="7"/>
  <c r="AE660" i="7"/>
  <c r="AD660" i="7"/>
  <c r="AC660" i="7"/>
  <c r="AB660" i="7"/>
  <c r="Z660" i="7"/>
  <c r="Y660" i="7"/>
  <c r="X660" i="7"/>
  <c r="W660" i="7"/>
  <c r="U660" i="7"/>
  <c r="T660" i="7"/>
  <c r="S660" i="7"/>
  <c r="R660" i="7"/>
  <c r="P660" i="7"/>
  <c r="O660" i="7"/>
  <c r="N660" i="7"/>
  <c r="M660" i="7"/>
  <c r="K660" i="7"/>
  <c r="J660" i="7"/>
  <c r="I660" i="7"/>
  <c r="H660" i="7"/>
  <c r="CA659" i="7"/>
  <c r="BZ659" i="7"/>
  <c r="BX659" i="7"/>
  <c r="BW659" i="7"/>
  <c r="BV659" i="7"/>
  <c r="BU659" i="7"/>
  <c r="BT659" i="7"/>
  <c r="BS659" i="7"/>
  <c r="BR659" i="7"/>
  <c r="BQ659" i="7"/>
  <c r="BP659" i="7"/>
  <c r="BO659" i="7"/>
  <c r="BN659" i="7"/>
  <c r="BM659" i="7"/>
  <c r="BL659" i="7"/>
  <c r="BK659" i="7"/>
  <c r="BJ659" i="7"/>
  <c r="BI659" i="7"/>
  <c r="BH659" i="7"/>
  <c r="BG659" i="7"/>
  <c r="BF659" i="7"/>
  <c r="BE659" i="7"/>
  <c r="BD659" i="7"/>
  <c r="BC659" i="7"/>
  <c r="BB659" i="7"/>
  <c r="BA659" i="7"/>
  <c r="AZ659" i="7"/>
  <c r="AY659" i="7"/>
  <c r="AX659" i="7"/>
  <c r="AW659" i="7"/>
  <c r="AV659" i="7"/>
  <c r="AU659" i="7"/>
  <c r="AT659" i="7"/>
  <c r="AS659" i="7"/>
  <c r="AR659" i="7"/>
  <c r="AQ659" i="7"/>
  <c r="AP659" i="7"/>
  <c r="AO659" i="7"/>
  <c r="AN659" i="7"/>
  <c r="AM659" i="7"/>
  <c r="AL659" i="7"/>
  <c r="AK659" i="7"/>
  <c r="AJ659" i="7"/>
  <c r="AI659" i="7"/>
  <c r="AH659" i="7"/>
  <c r="AG659" i="7"/>
  <c r="AF659" i="7"/>
  <c r="AE659" i="7"/>
  <c r="AD659" i="7"/>
  <c r="AC659" i="7"/>
  <c r="AB659" i="7"/>
  <c r="AA659" i="7"/>
  <c r="Z659" i="7"/>
  <c r="Y659" i="7"/>
  <c r="X659" i="7"/>
  <c r="W659" i="7"/>
  <c r="V659" i="7"/>
  <c r="U659" i="7"/>
  <c r="T659" i="7"/>
  <c r="S659" i="7"/>
  <c r="R659" i="7"/>
  <c r="Q659" i="7"/>
  <c r="P659" i="7"/>
  <c r="O659" i="7"/>
  <c r="N659" i="7"/>
  <c r="M659" i="7"/>
  <c r="L659" i="7"/>
  <c r="K659" i="7"/>
  <c r="J659" i="7"/>
  <c r="I659" i="7"/>
  <c r="H659" i="7"/>
  <c r="G659" i="7"/>
  <c r="CA658" i="7"/>
  <c r="BX658" i="7"/>
  <c r="BW658" i="7"/>
  <c r="BV658" i="7"/>
  <c r="BU658" i="7"/>
  <c r="BS658" i="7"/>
  <c r="BR658" i="7"/>
  <c r="BQ658" i="7"/>
  <c r="BP658" i="7"/>
  <c r="BO658" i="7"/>
  <c r="BN658" i="7"/>
  <c r="BM658" i="7"/>
  <c r="BL658" i="7"/>
  <c r="BK658" i="7"/>
  <c r="BJ658" i="7"/>
  <c r="BI658" i="7"/>
  <c r="BH658" i="7"/>
  <c r="BG658" i="7"/>
  <c r="BF658" i="7"/>
  <c r="BE658" i="7"/>
  <c r="BD658" i="7"/>
  <c r="BC658" i="7"/>
  <c r="BB658" i="7"/>
  <c r="BA658" i="7"/>
  <c r="AZ658" i="7"/>
  <c r="AY658" i="7"/>
  <c r="AX658" i="7"/>
  <c r="AW658" i="7"/>
  <c r="AV658" i="7"/>
  <c r="AU658" i="7"/>
  <c r="AT658" i="7"/>
  <c r="AS658" i="7"/>
  <c r="AR658" i="7"/>
  <c r="AQ658" i="7"/>
  <c r="AP658" i="7"/>
  <c r="AO658" i="7"/>
  <c r="AN658" i="7"/>
  <c r="AM658" i="7"/>
  <c r="AL658" i="7"/>
  <c r="AK658" i="7"/>
  <c r="AJ658" i="7"/>
  <c r="AI658" i="7"/>
  <c r="AH658" i="7"/>
  <c r="AG658" i="7"/>
  <c r="AF658" i="7"/>
  <c r="AE658" i="7"/>
  <c r="AD658" i="7"/>
  <c r="AC658" i="7"/>
  <c r="AB658" i="7"/>
  <c r="AA658" i="7"/>
  <c r="Z658" i="7"/>
  <c r="Y658" i="7"/>
  <c r="X658" i="7"/>
  <c r="W658" i="7"/>
  <c r="V658" i="7"/>
  <c r="U658" i="7"/>
  <c r="T658" i="7"/>
  <c r="S658" i="7"/>
  <c r="R658" i="7"/>
  <c r="Q658" i="7"/>
  <c r="P658" i="7"/>
  <c r="O658" i="7"/>
  <c r="N658" i="7"/>
  <c r="M658" i="7"/>
  <c r="L658" i="7"/>
  <c r="K658" i="7"/>
  <c r="J658" i="7"/>
  <c r="I658" i="7"/>
  <c r="H658" i="7"/>
  <c r="G658" i="7"/>
  <c r="CA657" i="7"/>
  <c r="BX657" i="7"/>
  <c r="BW657" i="7"/>
  <c r="BV657" i="7"/>
  <c r="BU657" i="7"/>
  <c r="BS657" i="7"/>
  <c r="BR657" i="7"/>
  <c r="BQ657" i="7"/>
  <c r="BP657" i="7"/>
  <c r="BO657" i="7"/>
  <c r="BN657" i="7"/>
  <c r="BM657" i="7"/>
  <c r="BL657" i="7"/>
  <c r="BK657" i="7"/>
  <c r="BJ657" i="7"/>
  <c r="BI657" i="7"/>
  <c r="BH657" i="7"/>
  <c r="BG657" i="7"/>
  <c r="BF657" i="7"/>
  <c r="BE657" i="7"/>
  <c r="BD657" i="7"/>
  <c r="BC657" i="7"/>
  <c r="BB657" i="7"/>
  <c r="BA657" i="7"/>
  <c r="AZ657" i="7"/>
  <c r="AY657" i="7"/>
  <c r="AX657" i="7"/>
  <c r="AW657" i="7"/>
  <c r="AV657" i="7"/>
  <c r="AU657" i="7"/>
  <c r="AT657" i="7"/>
  <c r="AS657" i="7"/>
  <c r="AR657" i="7"/>
  <c r="AQ657" i="7"/>
  <c r="AP657" i="7"/>
  <c r="AO657" i="7"/>
  <c r="AN657" i="7"/>
  <c r="AM657" i="7"/>
  <c r="AL657" i="7"/>
  <c r="AK657" i="7"/>
  <c r="AJ657" i="7"/>
  <c r="AI657" i="7"/>
  <c r="AH657" i="7"/>
  <c r="AG657" i="7"/>
  <c r="AF657" i="7"/>
  <c r="AE657" i="7"/>
  <c r="AD657" i="7"/>
  <c r="AC657" i="7"/>
  <c r="AB657" i="7"/>
  <c r="AA657" i="7"/>
  <c r="Z657" i="7"/>
  <c r="Y657" i="7"/>
  <c r="X657" i="7"/>
  <c r="W657" i="7"/>
  <c r="V657" i="7"/>
  <c r="U657" i="7"/>
  <c r="T657" i="7"/>
  <c r="S657" i="7"/>
  <c r="R657" i="7"/>
  <c r="Q657" i="7"/>
  <c r="P657" i="7"/>
  <c r="O657" i="7"/>
  <c r="N657" i="7"/>
  <c r="M657" i="7"/>
  <c r="L657" i="7"/>
  <c r="K657" i="7"/>
  <c r="J657" i="7"/>
  <c r="I657" i="7"/>
  <c r="H657" i="7"/>
  <c r="G657" i="7"/>
  <c r="CA656" i="7"/>
  <c r="BX656" i="7"/>
  <c r="BW656" i="7"/>
  <c r="BV656" i="7"/>
  <c r="BU656" i="7"/>
  <c r="BS656" i="7"/>
  <c r="BR656" i="7"/>
  <c r="BQ656" i="7"/>
  <c r="BP656" i="7"/>
  <c r="BO656" i="7"/>
  <c r="BN656" i="7"/>
  <c r="BM656" i="7"/>
  <c r="BL656" i="7"/>
  <c r="BK656" i="7"/>
  <c r="BJ656" i="7"/>
  <c r="BI656" i="7"/>
  <c r="BH656" i="7"/>
  <c r="BG656" i="7"/>
  <c r="BF656" i="7"/>
  <c r="BE656" i="7"/>
  <c r="BD656" i="7"/>
  <c r="BC656" i="7"/>
  <c r="BB656" i="7"/>
  <c r="BA656" i="7"/>
  <c r="AZ656" i="7"/>
  <c r="AY656" i="7"/>
  <c r="AX656" i="7"/>
  <c r="AW656" i="7"/>
  <c r="AV656" i="7"/>
  <c r="AU656" i="7"/>
  <c r="AT656" i="7"/>
  <c r="AS656" i="7"/>
  <c r="AR656" i="7"/>
  <c r="AQ656" i="7"/>
  <c r="AP656" i="7"/>
  <c r="AO656" i="7"/>
  <c r="AN656" i="7"/>
  <c r="AM656" i="7"/>
  <c r="AL656" i="7"/>
  <c r="AK656" i="7"/>
  <c r="AJ656" i="7"/>
  <c r="AI656" i="7"/>
  <c r="AH656" i="7"/>
  <c r="AG656" i="7"/>
  <c r="AF656" i="7"/>
  <c r="AE656" i="7"/>
  <c r="AD656" i="7"/>
  <c r="AC656" i="7"/>
  <c r="AB656" i="7"/>
  <c r="AA656" i="7"/>
  <c r="Z656" i="7"/>
  <c r="Y656" i="7"/>
  <c r="X656" i="7"/>
  <c r="W656" i="7"/>
  <c r="V656" i="7"/>
  <c r="U656" i="7"/>
  <c r="T656" i="7"/>
  <c r="S656" i="7"/>
  <c r="R656" i="7"/>
  <c r="Q656" i="7"/>
  <c r="P656" i="7"/>
  <c r="O656" i="7"/>
  <c r="N656" i="7"/>
  <c r="M656" i="7"/>
  <c r="L656" i="7"/>
  <c r="K656" i="7"/>
  <c r="J656" i="7"/>
  <c r="I656" i="7"/>
  <c r="H656" i="7"/>
  <c r="G656" i="7"/>
  <c r="CA655" i="7"/>
  <c r="BX655" i="7"/>
  <c r="BW655" i="7"/>
  <c r="BV655" i="7"/>
  <c r="BU655" i="7"/>
  <c r="BS655" i="7"/>
  <c r="BR655" i="7"/>
  <c r="BQ655" i="7"/>
  <c r="BP655" i="7"/>
  <c r="BO655" i="7"/>
  <c r="BN655" i="7"/>
  <c r="BM655" i="7"/>
  <c r="BL655" i="7"/>
  <c r="BK655" i="7"/>
  <c r="BJ655" i="7"/>
  <c r="BI655" i="7"/>
  <c r="BH655" i="7"/>
  <c r="BG655" i="7"/>
  <c r="BF655" i="7"/>
  <c r="BE655" i="7"/>
  <c r="BD655" i="7"/>
  <c r="BC655" i="7"/>
  <c r="BB655" i="7"/>
  <c r="BA655" i="7"/>
  <c r="AZ655" i="7"/>
  <c r="AY655" i="7"/>
  <c r="AX655" i="7"/>
  <c r="AW655" i="7"/>
  <c r="AV655" i="7"/>
  <c r="AU655" i="7"/>
  <c r="AT655" i="7"/>
  <c r="AS655" i="7"/>
  <c r="AR655" i="7"/>
  <c r="AQ655" i="7"/>
  <c r="AP655" i="7"/>
  <c r="AO655" i="7"/>
  <c r="AN655" i="7"/>
  <c r="AM655" i="7"/>
  <c r="AL655" i="7"/>
  <c r="AK655" i="7"/>
  <c r="AJ655" i="7"/>
  <c r="AI655" i="7"/>
  <c r="AH655" i="7"/>
  <c r="AG655" i="7"/>
  <c r="AF655" i="7"/>
  <c r="AE655" i="7"/>
  <c r="AD655" i="7"/>
  <c r="AC655" i="7"/>
  <c r="AB655" i="7"/>
  <c r="AA655" i="7"/>
  <c r="Z655" i="7"/>
  <c r="Y655" i="7"/>
  <c r="X655" i="7"/>
  <c r="W655" i="7"/>
  <c r="V655" i="7"/>
  <c r="U655" i="7"/>
  <c r="T655" i="7"/>
  <c r="S655" i="7"/>
  <c r="R655" i="7"/>
  <c r="Q655" i="7"/>
  <c r="P655" i="7"/>
  <c r="O655" i="7"/>
  <c r="N655" i="7"/>
  <c r="M655" i="7"/>
  <c r="L655" i="7"/>
  <c r="K655" i="7"/>
  <c r="J655" i="7"/>
  <c r="I655" i="7"/>
  <c r="H655" i="7"/>
  <c r="G655" i="7"/>
  <c r="CA654" i="7"/>
  <c r="BX654" i="7"/>
  <c r="BW654" i="7"/>
  <c r="BV654" i="7"/>
  <c r="BU654" i="7"/>
  <c r="BS654" i="7"/>
  <c r="BR654" i="7"/>
  <c r="BQ654" i="7"/>
  <c r="BP654" i="7"/>
  <c r="BN654" i="7"/>
  <c r="BM654" i="7"/>
  <c r="BL654" i="7"/>
  <c r="BK654" i="7"/>
  <c r="BI654" i="7"/>
  <c r="BH654" i="7"/>
  <c r="BG654" i="7"/>
  <c r="BF654" i="7"/>
  <c r="BD654" i="7"/>
  <c r="BC654" i="7"/>
  <c r="BB654" i="7"/>
  <c r="BA654" i="7"/>
  <c r="AY654" i="7"/>
  <c r="AX654" i="7"/>
  <c r="AW654" i="7"/>
  <c r="AV654" i="7"/>
  <c r="AT654" i="7"/>
  <c r="AS654" i="7"/>
  <c r="AR654" i="7"/>
  <c r="AQ654" i="7"/>
  <c r="AO654" i="7"/>
  <c r="AN654" i="7"/>
  <c r="AM654" i="7"/>
  <c r="AL654" i="7"/>
  <c r="AJ654" i="7"/>
  <c r="AI654" i="7"/>
  <c r="AH654" i="7"/>
  <c r="AG654" i="7"/>
  <c r="AE654" i="7"/>
  <c r="AD654" i="7"/>
  <c r="AC654" i="7"/>
  <c r="AB654" i="7"/>
  <c r="Z654" i="7"/>
  <c r="Y654" i="7"/>
  <c r="X654" i="7"/>
  <c r="W654" i="7"/>
  <c r="U654" i="7"/>
  <c r="T654" i="7"/>
  <c r="S654" i="7"/>
  <c r="R654" i="7"/>
  <c r="P654" i="7"/>
  <c r="O654" i="7"/>
  <c r="N654" i="7"/>
  <c r="M654" i="7"/>
  <c r="K654" i="7"/>
  <c r="J654" i="7"/>
  <c r="I654" i="7"/>
  <c r="H654" i="7"/>
  <c r="CA653" i="7"/>
  <c r="BZ653" i="7"/>
  <c r="BX653" i="7"/>
  <c r="BW653" i="7"/>
  <c r="BV653" i="7"/>
  <c r="BU653" i="7"/>
  <c r="BT653" i="7"/>
  <c r="BS653" i="7"/>
  <c r="BR653" i="7"/>
  <c r="BQ653" i="7"/>
  <c r="BP653" i="7"/>
  <c r="BO653" i="7"/>
  <c r="BN653" i="7"/>
  <c r="BM653" i="7"/>
  <c r="BL653" i="7"/>
  <c r="BK653" i="7"/>
  <c r="BJ653" i="7"/>
  <c r="BI653" i="7"/>
  <c r="BH653" i="7"/>
  <c r="BG653" i="7"/>
  <c r="BF653" i="7"/>
  <c r="BE653" i="7"/>
  <c r="BD653" i="7"/>
  <c r="BC653" i="7"/>
  <c r="BB653" i="7"/>
  <c r="BA653" i="7"/>
  <c r="AZ653" i="7"/>
  <c r="AY653" i="7"/>
  <c r="AX653" i="7"/>
  <c r="AW653" i="7"/>
  <c r="AV653" i="7"/>
  <c r="AU653" i="7"/>
  <c r="AT653" i="7"/>
  <c r="AS653" i="7"/>
  <c r="AR653" i="7"/>
  <c r="AQ653" i="7"/>
  <c r="AP653" i="7"/>
  <c r="AO653" i="7"/>
  <c r="AN653" i="7"/>
  <c r="AM653" i="7"/>
  <c r="AL653" i="7"/>
  <c r="AK653" i="7"/>
  <c r="AJ653" i="7"/>
  <c r="AI653" i="7"/>
  <c r="AH653" i="7"/>
  <c r="AG653" i="7"/>
  <c r="AF653" i="7"/>
  <c r="AE653" i="7"/>
  <c r="AD653" i="7"/>
  <c r="AC653" i="7"/>
  <c r="AB653" i="7"/>
  <c r="AA653" i="7"/>
  <c r="Z653" i="7"/>
  <c r="Y653" i="7"/>
  <c r="X653" i="7"/>
  <c r="W653" i="7"/>
  <c r="V653" i="7"/>
  <c r="U653" i="7"/>
  <c r="T653" i="7"/>
  <c r="S653" i="7"/>
  <c r="R653" i="7"/>
  <c r="Q653" i="7"/>
  <c r="P653" i="7"/>
  <c r="O653" i="7"/>
  <c r="N653" i="7"/>
  <c r="M653" i="7"/>
  <c r="L653" i="7"/>
  <c r="K653" i="7"/>
  <c r="J653" i="7"/>
  <c r="I653" i="7"/>
  <c r="H653" i="7"/>
  <c r="G653" i="7"/>
  <c r="CA652" i="7"/>
  <c r="BZ652" i="7"/>
  <c r="BX652" i="7"/>
  <c r="BW652" i="7"/>
  <c r="BV652" i="7"/>
  <c r="BU652" i="7"/>
  <c r="BT652" i="7"/>
  <c r="BS652" i="7"/>
  <c r="BR652" i="7"/>
  <c r="BQ652" i="7"/>
  <c r="BP652" i="7"/>
  <c r="BO652" i="7"/>
  <c r="BN652" i="7"/>
  <c r="BM652" i="7"/>
  <c r="BL652" i="7"/>
  <c r="BK652" i="7"/>
  <c r="BJ652" i="7"/>
  <c r="BI652" i="7"/>
  <c r="BH652" i="7"/>
  <c r="BG652" i="7"/>
  <c r="BF652" i="7"/>
  <c r="BE652" i="7"/>
  <c r="BD652" i="7"/>
  <c r="BC652" i="7"/>
  <c r="BB652" i="7"/>
  <c r="BA652" i="7"/>
  <c r="AZ652" i="7"/>
  <c r="AY652" i="7"/>
  <c r="AX652" i="7"/>
  <c r="AW652" i="7"/>
  <c r="AV652" i="7"/>
  <c r="AU652" i="7"/>
  <c r="AT652" i="7"/>
  <c r="AS652" i="7"/>
  <c r="AR652" i="7"/>
  <c r="AQ652" i="7"/>
  <c r="AP652" i="7"/>
  <c r="AO652" i="7"/>
  <c r="AN652" i="7"/>
  <c r="AM652" i="7"/>
  <c r="AL652" i="7"/>
  <c r="AK652" i="7"/>
  <c r="AJ652" i="7"/>
  <c r="AI652" i="7"/>
  <c r="AH652" i="7"/>
  <c r="AG652" i="7"/>
  <c r="AF652" i="7"/>
  <c r="AE652" i="7"/>
  <c r="AD652" i="7"/>
  <c r="AC652" i="7"/>
  <c r="AB652" i="7"/>
  <c r="AA652" i="7"/>
  <c r="Z652" i="7"/>
  <c r="Y652" i="7"/>
  <c r="X652" i="7"/>
  <c r="W652" i="7"/>
  <c r="V652" i="7"/>
  <c r="U652" i="7"/>
  <c r="T652" i="7"/>
  <c r="S652" i="7"/>
  <c r="R652" i="7"/>
  <c r="Q652" i="7"/>
  <c r="P652" i="7"/>
  <c r="O652" i="7"/>
  <c r="N652" i="7"/>
  <c r="M652" i="7"/>
  <c r="L652" i="7"/>
  <c r="K652" i="7"/>
  <c r="J652" i="7"/>
  <c r="I652" i="7"/>
  <c r="H652" i="7"/>
  <c r="G652" i="7"/>
  <c r="CA651" i="7"/>
  <c r="BZ651" i="7"/>
  <c r="BX651" i="7"/>
  <c r="BW651" i="7"/>
  <c r="BV651" i="7"/>
  <c r="BU651" i="7"/>
  <c r="BT651" i="7"/>
  <c r="BS651" i="7"/>
  <c r="BR651" i="7"/>
  <c r="BQ651" i="7"/>
  <c r="BP651" i="7"/>
  <c r="BO651" i="7"/>
  <c r="BN651" i="7"/>
  <c r="BM651" i="7"/>
  <c r="BL651" i="7"/>
  <c r="BK651" i="7"/>
  <c r="BJ651" i="7"/>
  <c r="BI651" i="7"/>
  <c r="BH651" i="7"/>
  <c r="BG651" i="7"/>
  <c r="BF651" i="7"/>
  <c r="BE651" i="7"/>
  <c r="BD651" i="7"/>
  <c r="BC651" i="7"/>
  <c r="BB651" i="7"/>
  <c r="BA651" i="7"/>
  <c r="AZ651" i="7"/>
  <c r="AY651" i="7"/>
  <c r="AX651" i="7"/>
  <c r="AW651" i="7"/>
  <c r="AV651" i="7"/>
  <c r="AU651" i="7"/>
  <c r="AT651" i="7"/>
  <c r="AS651" i="7"/>
  <c r="AR651" i="7"/>
  <c r="AQ651" i="7"/>
  <c r="AP651" i="7"/>
  <c r="AO651" i="7"/>
  <c r="AN651" i="7"/>
  <c r="AM651" i="7"/>
  <c r="AL651" i="7"/>
  <c r="AK651" i="7"/>
  <c r="AJ651" i="7"/>
  <c r="AI651" i="7"/>
  <c r="AH651" i="7"/>
  <c r="AG651" i="7"/>
  <c r="AF651" i="7"/>
  <c r="AE651" i="7"/>
  <c r="AD651" i="7"/>
  <c r="AC651" i="7"/>
  <c r="AB651" i="7"/>
  <c r="AA651" i="7"/>
  <c r="Z651" i="7"/>
  <c r="Y651" i="7"/>
  <c r="X651" i="7"/>
  <c r="W651" i="7"/>
  <c r="V651" i="7"/>
  <c r="U651" i="7"/>
  <c r="T651" i="7"/>
  <c r="S651" i="7"/>
  <c r="R651" i="7"/>
  <c r="Q651" i="7"/>
  <c r="P651" i="7"/>
  <c r="O651" i="7"/>
  <c r="N651" i="7"/>
  <c r="M651" i="7"/>
  <c r="L651" i="7"/>
  <c r="K651" i="7"/>
  <c r="J651" i="7"/>
  <c r="I651" i="7"/>
  <c r="H651" i="7"/>
  <c r="G651" i="7"/>
  <c r="CA650" i="7"/>
  <c r="BX650" i="7"/>
  <c r="BW650" i="7"/>
  <c r="BV650" i="7"/>
  <c r="BU650" i="7"/>
  <c r="BS650" i="7"/>
  <c r="BR650" i="7"/>
  <c r="BQ650" i="7"/>
  <c r="BP650" i="7"/>
  <c r="BO650" i="7"/>
  <c r="BN650" i="7"/>
  <c r="BM650" i="7"/>
  <c r="BL650" i="7"/>
  <c r="BK650" i="7"/>
  <c r="BJ650" i="7"/>
  <c r="BI650" i="7"/>
  <c r="BH650" i="7"/>
  <c r="BG650" i="7"/>
  <c r="BF650" i="7"/>
  <c r="BE650" i="7"/>
  <c r="BD650" i="7"/>
  <c r="BC650" i="7"/>
  <c r="BB650" i="7"/>
  <c r="BA650" i="7"/>
  <c r="AZ650" i="7"/>
  <c r="AY650" i="7"/>
  <c r="AX650" i="7"/>
  <c r="AW650" i="7"/>
  <c r="AV650" i="7"/>
  <c r="AU650" i="7"/>
  <c r="AT650" i="7"/>
  <c r="AS650" i="7"/>
  <c r="AR650" i="7"/>
  <c r="AQ650" i="7"/>
  <c r="AP650" i="7"/>
  <c r="AO650" i="7"/>
  <c r="AN650" i="7"/>
  <c r="AM650" i="7"/>
  <c r="AL650" i="7"/>
  <c r="AK650" i="7"/>
  <c r="AJ650" i="7"/>
  <c r="AI650" i="7"/>
  <c r="AH650" i="7"/>
  <c r="AG650" i="7"/>
  <c r="AF650" i="7"/>
  <c r="AE650" i="7"/>
  <c r="AD650" i="7"/>
  <c r="AC650" i="7"/>
  <c r="AB650" i="7"/>
  <c r="AA650" i="7"/>
  <c r="Z650" i="7"/>
  <c r="Y650" i="7"/>
  <c r="X650" i="7"/>
  <c r="W650" i="7"/>
  <c r="V650" i="7"/>
  <c r="U650" i="7"/>
  <c r="T650" i="7"/>
  <c r="S650" i="7"/>
  <c r="R650" i="7"/>
  <c r="Q650" i="7"/>
  <c r="P650" i="7"/>
  <c r="O650" i="7"/>
  <c r="N650" i="7"/>
  <c r="M650" i="7"/>
  <c r="L650" i="7"/>
  <c r="K650" i="7"/>
  <c r="J650" i="7"/>
  <c r="I650" i="7"/>
  <c r="H650" i="7"/>
  <c r="G650" i="7"/>
  <c r="CA649" i="7"/>
  <c r="BZ649" i="7"/>
  <c r="BX649" i="7"/>
  <c r="BW649" i="7"/>
  <c r="BV649" i="7"/>
  <c r="BU649" i="7"/>
  <c r="BT649" i="7"/>
  <c r="BS649" i="7"/>
  <c r="BR649" i="7"/>
  <c r="BQ649" i="7"/>
  <c r="BP649" i="7"/>
  <c r="BO649" i="7"/>
  <c r="BN649" i="7"/>
  <c r="BM649" i="7"/>
  <c r="BL649" i="7"/>
  <c r="BK649" i="7"/>
  <c r="BJ649" i="7"/>
  <c r="BI649" i="7"/>
  <c r="BH649" i="7"/>
  <c r="BG649" i="7"/>
  <c r="BF649" i="7"/>
  <c r="BE649" i="7"/>
  <c r="BD649" i="7"/>
  <c r="BC649" i="7"/>
  <c r="BB649" i="7"/>
  <c r="BA649" i="7"/>
  <c r="AZ649" i="7"/>
  <c r="AY649" i="7"/>
  <c r="AX649" i="7"/>
  <c r="AW649" i="7"/>
  <c r="AV649" i="7"/>
  <c r="AU649" i="7"/>
  <c r="AT649" i="7"/>
  <c r="AS649" i="7"/>
  <c r="AR649" i="7"/>
  <c r="AQ649" i="7"/>
  <c r="AP649" i="7"/>
  <c r="AO649" i="7"/>
  <c r="AN649" i="7"/>
  <c r="AM649" i="7"/>
  <c r="AL649" i="7"/>
  <c r="AK649" i="7"/>
  <c r="AJ649" i="7"/>
  <c r="AI649" i="7"/>
  <c r="AH649" i="7"/>
  <c r="AG649" i="7"/>
  <c r="AF649" i="7"/>
  <c r="AE649" i="7"/>
  <c r="AD649" i="7"/>
  <c r="AC649" i="7"/>
  <c r="AB649" i="7"/>
  <c r="AA649" i="7"/>
  <c r="Z649" i="7"/>
  <c r="Y649" i="7"/>
  <c r="X649" i="7"/>
  <c r="W649" i="7"/>
  <c r="V649" i="7"/>
  <c r="U649" i="7"/>
  <c r="T649" i="7"/>
  <c r="S649" i="7"/>
  <c r="R649" i="7"/>
  <c r="Q649" i="7"/>
  <c r="P649" i="7"/>
  <c r="O649" i="7"/>
  <c r="N649" i="7"/>
  <c r="M649" i="7"/>
  <c r="L649" i="7"/>
  <c r="K649" i="7"/>
  <c r="J649" i="7"/>
  <c r="I649" i="7"/>
  <c r="H649" i="7"/>
  <c r="G649" i="7"/>
  <c r="CA648" i="7"/>
  <c r="BZ648" i="7"/>
  <c r="BX648" i="7"/>
  <c r="BW648" i="7"/>
  <c r="BV648" i="7"/>
  <c r="BU648" i="7"/>
  <c r="BT648" i="7"/>
  <c r="BS648" i="7"/>
  <c r="BR648" i="7"/>
  <c r="BQ648" i="7"/>
  <c r="BP648" i="7"/>
  <c r="BO648" i="7"/>
  <c r="BN648" i="7"/>
  <c r="BM648" i="7"/>
  <c r="BL648" i="7"/>
  <c r="BK648" i="7"/>
  <c r="BJ648" i="7"/>
  <c r="BI648" i="7"/>
  <c r="BH648" i="7"/>
  <c r="BG648" i="7"/>
  <c r="BF648" i="7"/>
  <c r="BE648" i="7"/>
  <c r="BD648" i="7"/>
  <c r="BC648" i="7"/>
  <c r="BB648" i="7"/>
  <c r="BA648" i="7"/>
  <c r="AZ648" i="7"/>
  <c r="AY648" i="7"/>
  <c r="AX648" i="7"/>
  <c r="AW648" i="7"/>
  <c r="AV648" i="7"/>
  <c r="AU648" i="7"/>
  <c r="AT648" i="7"/>
  <c r="AS648" i="7"/>
  <c r="AR648" i="7"/>
  <c r="AQ648" i="7"/>
  <c r="AP648" i="7"/>
  <c r="AO648" i="7"/>
  <c r="AN648" i="7"/>
  <c r="AM648" i="7"/>
  <c r="AL648" i="7"/>
  <c r="AK648" i="7"/>
  <c r="AJ648" i="7"/>
  <c r="AI648" i="7"/>
  <c r="AH648" i="7"/>
  <c r="AG648" i="7"/>
  <c r="AF648" i="7"/>
  <c r="AE648" i="7"/>
  <c r="AD648" i="7"/>
  <c r="AC648" i="7"/>
  <c r="AB648" i="7"/>
  <c r="AA648" i="7"/>
  <c r="Z648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L648" i="7"/>
  <c r="K648" i="7"/>
  <c r="J648" i="7"/>
  <c r="I648" i="7"/>
  <c r="H648" i="7"/>
  <c r="G648" i="7"/>
  <c r="CA647" i="7"/>
  <c r="BZ647" i="7"/>
  <c r="BX647" i="7"/>
  <c r="BW647" i="7"/>
  <c r="BV647" i="7"/>
  <c r="BU647" i="7"/>
  <c r="BT647" i="7"/>
  <c r="BS647" i="7"/>
  <c r="BR647" i="7"/>
  <c r="BQ647" i="7"/>
  <c r="BP647" i="7"/>
  <c r="BO647" i="7"/>
  <c r="BN647" i="7"/>
  <c r="BM647" i="7"/>
  <c r="BL647" i="7"/>
  <c r="BK647" i="7"/>
  <c r="BJ647" i="7"/>
  <c r="BI647" i="7"/>
  <c r="BH647" i="7"/>
  <c r="BG647" i="7"/>
  <c r="BF647" i="7"/>
  <c r="BE647" i="7"/>
  <c r="BD647" i="7"/>
  <c r="BC647" i="7"/>
  <c r="BB647" i="7"/>
  <c r="BA647" i="7"/>
  <c r="AZ647" i="7"/>
  <c r="AY647" i="7"/>
  <c r="AX647" i="7"/>
  <c r="AW647" i="7"/>
  <c r="AV647" i="7"/>
  <c r="AU647" i="7"/>
  <c r="AT647" i="7"/>
  <c r="AS647" i="7"/>
  <c r="AR647" i="7"/>
  <c r="AQ647" i="7"/>
  <c r="AP647" i="7"/>
  <c r="AO647" i="7"/>
  <c r="AN647" i="7"/>
  <c r="AM647" i="7"/>
  <c r="AL647" i="7"/>
  <c r="AK647" i="7"/>
  <c r="AJ647" i="7"/>
  <c r="AI647" i="7"/>
  <c r="AH647" i="7"/>
  <c r="AG647" i="7"/>
  <c r="AF647" i="7"/>
  <c r="AE647" i="7"/>
  <c r="AD647" i="7"/>
  <c r="AC647" i="7"/>
  <c r="AB647" i="7"/>
  <c r="AA647" i="7"/>
  <c r="Z647" i="7"/>
  <c r="Y647" i="7"/>
  <c r="X647" i="7"/>
  <c r="W647" i="7"/>
  <c r="V647" i="7"/>
  <c r="U647" i="7"/>
  <c r="T647" i="7"/>
  <c r="S647" i="7"/>
  <c r="R647" i="7"/>
  <c r="Q647" i="7"/>
  <c r="P647" i="7"/>
  <c r="O647" i="7"/>
  <c r="N647" i="7"/>
  <c r="M647" i="7"/>
  <c r="L647" i="7"/>
  <c r="K647" i="7"/>
  <c r="J647" i="7"/>
  <c r="I647" i="7"/>
  <c r="H647" i="7"/>
  <c r="G647" i="7"/>
  <c r="CA646" i="7"/>
  <c r="BZ646" i="7"/>
  <c r="BX646" i="7"/>
  <c r="BW646" i="7"/>
  <c r="BV646" i="7"/>
  <c r="BU646" i="7"/>
  <c r="BT646" i="7"/>
  <c r="BS646" i="7"/>
  <c r="BR646" i="7"/>
  <c r="BQ646" i="7"/>
  <c r="BP646" i="7"/>
  <c r="BO646" i="7"/>
  <c r="BN646" i="7"/>
  <c r="BM646" i="7"/>
  <c r="BL646" i="7"/>
  <c r="BK646" i="7"/>
  <c r="BJ646" i="7"/>
  <c r="BI646" i="7"/>
  <c r="BH646" i="7"/>
  <c r="BG646" i="7"/>
  <c r="BF646" i="7"/>
  <c r="BE646" i="7"/>
  <c r="BD646" i="7"/>
  <c r="BC646" i="7"/>
  <c r="BB646" i="7"/>
  <c r="BA646" i="7"/>
  <c r="AZ646" i="7"/>
  <c r="AY646" i="7"/>
  <c r="AX646" i="7"/>
  <c r="AW646" i="7"/>
  <c r="AV646" i="7"/>
  <c r="AU646" i="7"/>
  <c r="AT646" i="7"/>
  <c r="AS646" i="7"/>
  <c r="AR646" i="7"/>
  <c r="AQ646" i="7"/>
  <c r="AP646" i="7"/>
  <c r="AO646" i="7"/>
  <c r="AN646" i="7"/>
  <c r="AM646" i="7"/>
  <c r="AL646" i="7"/>
  <c r="AK646" i="7"/>
  <c r="AJ646" i="7"/>
  <c r="AI646" i="7"/>
  <c r="AH646" i="7"/>
  <c r="AG646" i="7"/>
  <c r="AF646" i="7"/>
  <c r="AE646" i="7"/>
  <c r="AD646" i="7"/>
  <c r="AC646" i="7"/>
  <c r="AB646" i="7"/>
  <c r="AA646" i="7"/>
  <c r="Z646" i="7"/>
  <c r="Y646" i="7"/>
  <c r="X646" i="7"/>
  <c r="W646" i="7"/>
  <c r="V646" i="7"/>
  <c r="U646" i="7"/>
  <c r="T646" i="7"/>
  <c r="S646" i="7"/>
  <c r="R646" i="7"/>
  <c r="Q646" i="7"/>
  <c r="P646" i="7"/>
  <c r="O646" i="7"/>
  <c r="N646" i="7"/>
  <c r="M646" i="7"/>
  <c r="L646" i="7"/>
  <c r="K646" i="7"/>
  <c r="J646" i="7"/>
  <c r="I646" i="7"/>
  <c r="H646" i="7"/>
  <c r="G646" i="7"/>
  <c r="CA645" i="7"/>
  <c r="BZ645" i="7"/>
  <c r="BX645" i="7"/>
  <c r="BW645" i="7"/>
  <c r="BV645" i="7"/>
  <c r="BU645" i="7"/>
  <c r="BT645" i="7"/>
  <c r="BS645" i="7"/>
  <c r="BR645" i="7"/>
  <c r="BQ645" i="7"/>
  <c r="BP645" i="7"/>
  <c r="BO645" i="7"/>
  <c r="BN645" i="7"/>
  <c r="BM645" i="7"/>
  <c r="BL645" i="7"/>
  <c r="BK645" i="7"/>
  <c r="BJ645" i="7"/>
  <c r="BI645" i="7"/>
  <c r="BH645" i="7"/>
  <c r="BG645" i="7"/>
  <c r="BF645" i="7"/>
  <c r="BE645" i="7"/>
  <c r="BD645" i="7"/>
  <c r="BC645" i="7"/>
  <c r="BB645" i="7"/>
  <c r="BA645" i="7"/>
  <c r="AZ645" i="7"/>
  <c r="AY645" i="7"/>
  <c r="AX645" i="7"/>
  <c r="AW645" i="7"/>
  <c r="AV645" i="7"/>
  <c r="AU645" i="7"/>
  <c r="AT645" i="7"/>
  <c r="AS645" i="7"/>
  <c r="AR645" i="7"/>
  <c r="AQ645" i="7"/>
  <c r="AP645" i="7"/>
  <c r="AO645" i="7"/>
  <c r="AN645" i="7"/>
  <c r="AM645" i="7"/>
  <c r="AL645" i="7"/>
  <c r="AK645" i="7"/>
  <c r="AJ645" i="7"/>
  <c r="AI645" i="7"/>
  <c r="AH645" i="7"/>
  <c r="AG645" i="7"/>
  <c r="AF645" i="7"/>
  <c r="AE645" i="7"/>
  <c r="AD645" i="7"/>
  <c r="AC645" i="7"/>
  <c r="AB645" i="7"/>
  <c r="AA645" i="7"/>
  <c r="Z645" i="7"/>
  <c r="Y645" i="7"/>
  <c r="X645" i="7"/>
  <c r="W645" i="7"/>
  <c r="V645" i="7"/>
  <c r="U645" i="7"/>
  <c r="T645" i="7"/>
  <c r="S645" i="7"/>
  <c r="R645" i="7"/>
  <c r="Q645" i="7"/>
  <c r="P645" i="7"/>
  <c r="O645" i="7"/>
  <c r="N645" i="7"/>
  <c r="M645" i="7"/>
  <c r="L645" i="7"/>
  <c r="K645" i="7"/>
  <c r="J645" i="7"/>
  <c r="I645" i="7"/>
  <c r="H645" i="7"/>
  <c r="G645" i="7"/>
  <c r="CA644" i="7"/>
  <c r="BZ644" i="7"/>
  <c r="BX644" i="7"/>
  <c r="BW644" i="7"/>
  <c r="BV644" i="7"/>
  <c r="BU644" i="7"/>
  <c r="BT644" i="7"/>
  <c r="BS644" i="7"/>
  <c r="BR644" i="7"/>
  <c r="BQ644" i="7"/>
  <c r="BP644" i="7"/>
  <c r="BO644" i="7"/>
  <c r="BN644" i="7"/>
  <c r="BM644" i="7"/>
  <c r="BL644" i="7"/>
  <c r="BK644" i="7"/>
  <c r="BJ644" i="7"/>
  <c r="BI644" i="7"/>
  <c r="BH644" i="7"/>
  <c r="BG644" i="7"/>
  <c r="BF644" i="7"/>
  <c r="BE644" i="7"/>
  <c r="BD644" i="7"/>
  <c r="BC644" i="7"/>
  <c r="BB644" i="7"/>
  <c r="BA644" i="7"/>
  <c r="AZ644" i="7"/>
  <c r="AY644" i="7"/>
  <c r="AX644" i="7"/>
  <c r="AW644" i="7"/>
  <c r="AV644" i="7"/>
  <c r="AU644" i="7"/>
  <c r="AT644" i="7"/>
  <c r="AS644" i="7"/>
  <c r="AR644" i="7"/>
  <c r="AQ644" i="7"/>
  <c r="AP644" i="7"/>
  <c r="AO644" i="7"/>
  <c r="AN644" i="7"/>
  <c r="AM644" i="7"/>
  <c r="AL644" i="7"/>
  <c r="AK644" i="7"/>
  <c r="AJ644" i="7"/>
  <c r="AI644" i="7"/>
  <c r="AH644" i="7"/>
  <c r="AG644" i="7"/>
  <c r="AF644" i="7"/>
  <c r="AE644" i="7"/>
  <c r="AD644" i="7"/>
  <c r="AC644" i="7"/>
  <c r="AB644" i="7"/>
  <c r="AA644" i="7"/>
  <c r="Z644" i="7"/>
  <c r="Y644" i="7"/>
  <c r="X644" i="7"/>
  <c r="W644" i="7"/>
  <c r="V644" i="7"/>
  <c r="U644" i="7"/>
  <c r="T644" i="7"/>
  <c r="S644" i="7"/>
  <c r="R644" i="7"/>
  <c r="Q644" i="7"/>
  <c r="P644" i="7"/>
  <c r="O644" i="7"/>
  <c r="N644" i="7"/>
  <c r="M644" i="7"/>
  <c r="L644" i="7"/>
  <c r="K644" i="7"/>
  <c r="J644" i="7"/>
  <c r="I644" i="7"/>
  <c r="H644" i="7"/>
  <c r="G644" i="7"/>
  <c r="CA643" i="7"/>
  <c r="BZ643" i="7"/>
  <c r="BX643" i="7"/>
  <c r="BW643" i="7"/>
  <c r="BV643" i="7"/>
  <c r="BU643" i="7"/>
  <c r="BT643" i="7"/>
  <c r="BS643" i="7"/>
  <c r="BR643" i="7"/>
  <c r="BQ643" i="7"/>
  <c r="BP643" i="7"/>
  <c r="BO643" i="7"/>
  <c r="BN643" i="7"/>
  <c r="BM643" i="7"/>
  <c r="BL643" i="7"/>
  <c r="BK643" i="7"/>
  <c r="BJ643" i="7"/>
  <c r="BI643" i="7"/>
  <c r="BH643" i="7"/>
  <c r="BG643" i="7"/>
  <c r="BF643" i="7"/>
  <c r="BE643" i="7"/>
  <c r="BD643" i="7"/>
  <c r="BC643" i="7"/>
  <c r="BB643" i="7"/>
  <c r="BA643" i="7"/>
  <c r="AZ643" i="7"/>
  <c r="AY643" i="7"/>
  <c r="AX643" i="7"/>
  <c r="AW643" i="7"/>
  <c r="AV643" i="7"/>
  <c r="AU643" i="7"/>
  <c r="AT643" i="7"/>
  <c r="AS643" i="7"/>
  <c r="AR643" i="7"/>
  <c r="AQ643" i="7"/>
  <c r="AP643" i="7"/>
  <c r="AO643" i="7"/>
  <c r="AN643" i="7"/>
  <c r="AM643" i="7"/>
  <c r="AL643" i="7"/>
  <c r="AK643" i="7"/>
  <c r="AJ643" i="7"/>
  <c r="AI643" i="7"/>
  <c r="AH643" i="7"/>
  <c r="AG643" i="7"/>
  <c r="AF643" i="7"/>
  <c r="AE643" i="7"/>
  <c r="AD643" i="7"/>
  <c r="AC643" i="7"/>
  <c r="AB643" i="7"/>
  <c r="AA643" i="7"/>
  <c r="Z643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L643" i="7"/>
  <c r="K643" i="7"/>
  <c r="J643" i="7"/>
  <c r="I643" i="7"/>
  <c r="H643" i="7"/>
  <c r="G643" i="7"/>
  <c r="CA642" i="7"/>
  <c r="BZ642" i="7"/>
  <c r="BX642" i="7"/>
  <c r="BW642" i="7"/>
  <c r="BV642" i="7"/>
  <c r="BU642" i="7"/>
  <c r="BT642" i="7"/>
  <c r="BS642" i="7"/>
  <c r="BR642" i="7"/>
  <c r="BQ642" i="7"/>
  <c r="BP642" i="7"/>
  <c r="BO642" i="7"/>
  <c r="BN642" i="7"/>
  <c r="BM642" i="7"/>
  <c r="BL642" i="7"/>
  <c r="BK642" i="7"/>
  <c r="BJ642" i="7"/>
  <c r="BI642" i="7"/>
  <c r="BH642" i="7"/>
  <c r="BG642" i="7"/>
  <c r="BF642" i="7"/>
  <c r="BE642" i="7"/>
  <c r="BD642" i="7"/>
  <c r="BC642" i="7"/>
  <c r="BB642" i="7"/>
  <c r="BA642" i="7"/>
  <c r="AZ642" i="7"/>
  <c r="AY642" i="7"/>
  <c r="AX642" i="7"/>
  <c r="AW642" i="7"/>
  <c r="AV642" i="7"/>
  <c r="AU642" i="7"/>
  <c r="AT642" i="7"/>
  <c r="AS642" i="7"/>
  <c r="AR642" i="7"/>
  <c r="AQ642" i="7"/>
  <c r="AP642" i="7"/>
  <c r="AO642" i="7"/>
  <c r="AN642" i="7"/>
  <c r="AM642" i="7"/>
  <c r="AL642" i="7"/>
  <c r="AK642" i="7"/>
  <c r="AJ642" i="7"/>
  <c r="AI642" i="7"/>
  <c r="AH642" i="7"/>
  <c r="AG642" i="7"/>
  <c r="AF642" i="7"/>
  <c r="AE642" i="7"/>
  <c r="AD642" i="7"/>
  <c r="AC642" i="7"/>
  <c r="AB642" i="7"/>
  <c r="AA642" i="7"/>
  <c r="Z642" i="7"/>
  <c r="Y642" i="7"/>
  <c r="X642" i="7"/>
  <c r="W642" i="7"/>
  <c r="V642" i="7"/>
  <c r="U642" i="7"/>
  <c r="T642" i="7"/>
  <c r="S642" i="7"/>
  <c r="R642" i="7"/>
  <c r="Q642" i="7"/>
  <c r="P642" i="7"/>
  <c r="O642" i="7"/>
  <c r="N642" i="7"/>
  <c r="M642" i="7"/>
  <c r="L642" i="7"/>
  <c r="K642" i="7"/>
  <c r="J642" i="7"/>
  <c r="I642" i="7"/>
  <c r="H642" i="7"/>
  <c r="G642" i="7"/>
  <c r="CA641" i="7"/>
  <c r="BX641" i="7"/>
  <c r="BW641" i="7"/>
  <c r="BV641" i="7"/>
  <c r="BU641" i="7"/>
  <c r="BT641" i="7"/>
  <c r="BS641" i="7"/>
  <c r="BR641" i="7"/>
  <c r="BQ641" i="7"/>
  <c r="BP641" i="7"/>
  <c r="BO641" i="7"/>
  <c r="BN641" i="7"/>
  <c r="BM641" i="7"/>
  <c r="BL641" i="7"/>
  <c r="BK641" i="7"/>
  <c r="BJ641" i="7"/>
  <c r="BI641" i="7"/>
  <c r="BH641" i="7"/>
  <c r="BG641" i="7"/>
  <c r="BF641" i="7"/>
  <c r="BE641" i="7"/>
  <c r="BD641" i="7"/>
  <c r="BC641" i="7"/>
  <c r="BB641" i="7"/>
  <c r="BA641" i="7"/>
  <c r="AZ641" i="7"/>
  <c r="AY641" i="7"/>
  <c r="AX641" i="7"/>
  <c r="AW641" i="7"/>
  <c r="AV641" i="7"/>
  <c r="AU641" i="7"/>
  <c r="AT641" i="7"/>
  <c r="AS641" i="7"/>
  <c r="AR641" i="7"/>
  <c r="AQ641" i="7"/>
  <c r="AP641" i="7"/>
  <c r="AO641" i="7"/>
  <c r="AN641" i="7"/>
  <c r="AM641" i="7"/>
  <c r="AL641" i="7"/>
  <c r="AK641" i="7"/>
  <c r="AJ641" i="7"/>
  <c r="AI641" i="7"/>
  <c r="AH641" i="7"/>
  <c r="AG641" i="7"/>
  <c r="AF641" i="7"/>
  <c r="AE641" i="7"/>
  <c r="AD641" i="7"/>
  <c r="AC641" i="7"/>
  <c r="AB641" i="7"/>
  <c r="AA641" i="7"/>
  <c r="Z641" i="7"/>
  <c r="Y641" i="7"/>
  <c r="X641" i="7"/>
  <c r="W641" i="7"/>
  <c r="V641" i="7"/>
  <c r="U641" i="7"/>
  <c r="T641" i="7"/>
  <c r="S641" i="7"/>
  <c r="R641" i="7"/>
  <c r="Q641" i="7"/>
  <c r="P641" i="7"/>
  <c r="O641" i="7"/>
  <c r="N641" i="7"/>
  <c r="M641" i="7"/>
  <c r="L641" i="7"/>
  <c r="K641" i="7"/>
  <c r="J641" i="7"/>
  <c r="I641" i="7"/>
  <c r="H641" i="7"/>
  <c r="G641" i="7"/>
  <c r="CA640" i="7"/>
  <c r="BX640" i="7"/>
  <c r="BW640" i="7"/>
  <c r="BV640" i="7"/>
  <c r="BU640" i="7"/>
  <c r="BS640" i="7"/>
  <c r="BR640" i="7"/>
  <c r="BQ640" i="7"/>
  <c r="BP640" i="7"/>
  <c r="BN640" i="7"/>
  <c r="BM640" i="7"/>
  <c r="BL640" i="7"/>
  <c r="BK640" i="7"/>
  <c r="BI640" i="7"/>
  <c r="BH640" i="7"/>
  <c r="BG640" i="7"/>
  <c r="BF640" i="7"/>
  <c r="BD640" i="7"/>
  <c r="BC640" i="7"/>
  <c r="BB640" i="7"/>
  <c r="BA640" i="7"/>
  <c r="AY640" i="7"/>
  <c r="AX640" i="7"/>
  <c r="AW640" i="7"/>
  <c r="AV640" i="7"/>
  <c r="AT640" i="7"/>
  <c r="AS640" i="7"/>
  <c r="AR640" i="7"/>
  <c r="AQ640" i="7"/>
  <c r="AO640" i="7"/>
  <c r="AN640" i="7"/>
  <c r="AM640" i="7"/>
  <c r="AL640" i="7"/>
  <c r="AJ640" i="7"/>
  <c r="AI640" i="7"/>
  <c r="AH640" i="7"/>
  <c r="AG640" i="7"/>
  <c r="AE640" i="7"/>
  <c r="AD640" i="7"/>
  <c r="AC640" i="7"/>
  <c r="AB640" i="7"/>
  <c r="Z640" i="7"/>
  <c r="Y640" i="7"/>
  <c r="X640" i="7"/>
  <c r="W640" i="7"/>
  <c r="U640" i="7"/>
  <c r="T640" i="7"/>
  <c r="S640" i="7"/>
  <c r="R640" i="7"/>
  <c r="P640" i="7"/>
  <c r="O640" i="7"/>
  <c r="N640" i="7"/>
  <c r="M640" i="7"/>
  <c r="K640" i="7"/>
  <c r="J640" i="7"/>
  <c r="I640" i="7"/>
  <c r="H640" i="7"/>
  <c r="CA639" i="7"/>
  <c r="BZ639" i="7"/>
  <c r="BX639" i="7"/>
  <c r="BW639" i="7"/>
  <c r="BV639" i="7"/>
  <c r="BU639" i="7"/>
  <c r="BT639" i="7"/>
  <c r="BS639" i="7"/>
  <c r="BR639" i="7"/>
  <c r="BQ639" i="7"/>
  <c r="BP639" i="7"/>
  <c r="BO639" i="7"/>
  <c r="BN639" i="7"/>
  <c r="BM639" i="7"/>
  <c r="BL639" i="7"/>
  <c r="BK639" i="7"/>
  <c r="BJ639" i="7"/>
  <c r="BI639" i="7"/>
  <c r="BH639" i="7"/>
  <c r="BG639" i="7"/>
  <c r="BF639" i="7"/>
  <c r="BE639" i="7"/>
  <c r="BD639" i="7"/>
  <c r="BC639" i="7"/>
  <c r="BB639" i="7"/>
  <c r="BA639" i="7"/>
  <c r="AZ639" i="7"/>
  <c r="AY639" i="7"/>
  <c r="AX639" i="7"/>
  <c r="AW639" i="7"/>
  <c r="AV639" i="7"/>
  <c r="AU639" i="7"/>
  <c r="AT639" i="7"/>
  <c r="AS639" i="7"/>
  <c r="AR639" i="7"/>
  <c r="AQ639" i="7"/>
  <c r="AP639" i="7"/>
  <c r="AO639" i="7"/>
  <c r="AN639" i="7"/>
  <c r="AM639" i="7"/>
  <c r="AL639" i="7"/>
  <c r="AK639" i="7"/>
  <c r="AJ639" i="7"/>
  <c r="AI639" i="7"/>
  <c r="AH639" i="7"/>
  <c r="AG639" i="7"/>
  <c r="AF639" i="7"/>
  <c r="AE639" i="7"/>
  <c r="AD639" i="7"/>
  <c r="AC639" i="7"/>
  <c r="AB639" i="7"/>
  <c r="AA639" i="7"/>
  <c r="Z639" i="7"/>
  <c r="Y639" i="7"/>
  <c r="X639" i="7"/>
  <c r="W639" i="7"/>
  <c r="V639" i="7"/>
  <c r="U639" i="7"/>
  <c r="T639" i="7"/>
  <c r="S639" i="7"/>
  <c r="R639" i="7"/>
  <c r="Q639" i="7"/>
  <c r="P639" i="7"/>
  <c r="O639" i="7"/>
  <c r="N639" i="7"/>
  <c r="M639" i="7"/>
  <c r="L639" i="7"/>
  <c r="K639" i="7"/>
  <c r="J639" i="7"/>
  <c r="I639" i="7"/>
  <c r="H639" i="7"/>
  <c r="G639" i="7"/>
  <c r="CA635" i="7"/>
  <c r="BZ635" i="7"/>
  <c r="BX635" i="7"/>
  <c r="BW635" i="7"/>
  <c r="BV635" i="7"/>
  <c r="BU635" i="7"/>
  <c r="BT635" i="7"/>
  <c r="BS635" i="7"/>
  <c r="BR635" i="7"/>
  <c r="BQ635" i="7"/>
  <c r="BP635" i="7"/>
  <c r="BO635" i="7"/>
  <c r="BN635" i="7"/>
  <c r="BM635" i="7"/>
  <c r="BL635" i="7"/>
  <c r="BK635" i="7"/>
  <c r="BJ635" i="7"/>
  <c r="BI635" i="7"/>
  <c r="BH635" i="7"/>
  <c r="BG635" i="7"/>
  <c r="BF635" i="7"/>
  <c r="BE635" i="7"/>
  <c r="BD635" i="7"/>
  <c r="BC635" i="7"/>
  <c r="BB635" i="7"/>
  <c r="BA635" i="7"/>
  <c r="AZ635" i="7"/>
  <c r="AY635" i="7"/>
  <c r="AX635" i="7"/>
  <c r="AW635" i="7"/>
  <c r="AV635" i="7"/>
  <c r="AU635" i="7"/>
  <c r="AT635" i="7"/>
  <c r="AS635" i="7"/>
  <c r="AR635" i="7"/>
  <c r="AQ635" i="7"/>
  <c r="AP635" i="7"/>
  <c r="AO635" i="7"/>
  <c r="AN635" i="7"/>
  <c r="AM635" i="7"/>
  <c r="AL635" i="7"/>
  <c r="AK635" i="7"/>
  <c r="AJ635" i="7"/>
  <c r="AI635" i="7"/>
  <c r="AH635" i="7"/>
  <c r="AG635" i="7"/>
  <c r="AF635" i="7"/>
  <c r="AE635" i="7"/>
  <c r="AD635" i="7"/>
  <c r="AC635" i="7"/>
  <c r="AB635" i="7"/>
  <c r="AA635" i="7"/>
  <c r="Z635" i="7"/>
  <c r="Y635" i="7"/>
  <c r="X635" i="7"/>
  <c r="W635" i="7"/>
  <c r="V635" i="7"/>
  <c r="U635" i="7"/>
  <c r="T635" i="7"/>
  <c r="S635" i="7"/>
  <c r="R635" i="7"/>
  <c r="Q635" i="7"/>
  <c r="P635" i="7"/>
  <c r="O635" i="7"/>
  <c r="N635" i="7"/>
  <c r="M635" i="7"/>
  <c r="L635" i="7"/>
  <c r="K635" i="7"/>
  <c r="J635" i="7"/>
  <c r="I635" i="7"/>
  <c r="H635" i="7"/>
  <c r="G635" i="7"/>
  <c r="CA634" i="7"/>
  <c r="BZ634" i="7"/>
  <c r="BX634" i="7"/>
  <c r="BW634" i="7"/>
  <c r="BV634" i="7"/>
  <c r="BU634" i="7"/>
  <c r="BT634" i="7"/>
  <c r="BS634" i="7"/>
  <c r="BR634" i="7"/>
  <c r="BQ634" i="7"/>
  <c r="BP634" i="7"/>
  <c r="BO634" i="7"/>
  <c r="BN634" i="7"/>
  <c r="BM634" i="7"/>
  <c r="BL634" i="7"/>
  <c r="BK634" i="7"/>
  <c r="BJ634" i="7"/>
  <c r="BI634" i="7"/>
  <c r="BH634" i="7"/>
  <c r="BG634" i="7"/>
  <c r="BF634" i="7"/>
  <c r="BE634" i="7"/>
  <c r="BD634" i="7"/>
  <c r="BC634" i="7"/>
  <c r="BB634" i="7"/>
  <c r="BA634" i="7"/>
  <c r="AZ634" i="7"/>
  <c r="AY634" i="7"/>
  <c r="AX634" i="7"/>
  <c r="AW634" i="7"/>
  <c r="AV634" i="7"/>
  <c r="AU634" i="7"/>
  <c r="AT634" i="7"/>
  <c r="AS634" i="7"/>
  <c r="AR634" i="7"/>
  <c r="AQ634" i="7"/>
  <c r="AP634" i="7"/>
  <c r="AO634" i="7"/>
  <c r="AN634" i="7"/>
  <c r="AM634" i="7"/>
  <c r="AL634" i="7"/>
  <c r="AK634" i="7"/>
  <c r="AJ634" i="7"/>
  <c r="AI634" i="7"/>
  <c r="AH634" i="7"/>
  <c r="AG634" i="7"/>
  <c r="AF634" i="7"/>
  <c r="AE634" i="7"/>
  <c r="AD634" i="7"/>
  <c r="AC634" i="7"/>
  <c r="AB634" i="7"/>
  <c r="AA634" i="7"/>
  <c r="Z634" i="7"/>
  <c r="Y634" i="7"/>
  <c r="X634" i="7"/>
  <c r="W634" i="7"/>
  <c r="V634" i="7"/>
  <c r="U634" i="7"/>
  <c r="T634" i="7"/>
  <c r="S634" i="7"/>
  <c r="R634" i="7"/>
  <c r="Q634" i="7"/>
  <c r="P634" i="7"/>
  <c r="O634" i="7"/>
  <c r="N634" i="7"/>
  <c r="M634" i="7"/>
  <c r="L634" i="7"/>
  <c r="K634" i="7"/>
  <c r="J634" i="7"/>
  <c r="I634" i="7"/>
  <c r="H634" i="7"/>
  <c r="G634" i="7"/>
  <c r="CA633" i="7"/>
  <c r="BZ633" i="7"/>
  <c r="BX633" i="7"/>
  <c r="BW633" i="7"/>
  <c r="BV633" i="7"/>
  <c r="BU633" i="7"/>
  <c r="BT633" i="7"/>
  <c r="BS633" i="7"/>
  <c r="BR633" i="7"/>
  <c r="BQ633" i="7"/>
  <c r="BP633" i="7"/>
  <c r="BO633" i="7"/>
  <c r="BN633" i="7"/>
  <c r="BM633" i="7"/>
  <c r="BL633" i="7"/>
  <c r="BK633" i="7"/>
  <c r="BJ633" i="7"/>
  <c r="BI633" i="7"/>
  <c r="BH633" i="7"/>
  <c r="BG633" i="7"/>
  <c r="BF633" i="7"/>
  <c r="BE633" i="7"/>
  <c r="BD633" i="7"/>
  <c r="BC633" i="7"/>
  <c r="BB633" i="7"/>
  <c r="BA633" i="7"/>
  <c r="AZ633" i="7"/>
  <c r="AY633" i="7"/>
  <c r="AX633" i="7"/>
  <c r="AW633" i="7"/>
  <c r="AV633" i="7"/>
  <c r="AU633" i="7"/>
  <c r="AT633" i="7"/>
  <c r="AS633" i="7"/>
  <c r="AR633" i="7"/>
  <c r="AQ633" i="7"/>
  <c r="AP633" i="7"/>
  <c r="AO633" i="7"/>
  <c r="AN633" i="7"/>
  <c r="AM633" i="7"/>
  <c r="AL633" i="7"/>
  <c r="AK633" i="7"/>
  <c r="AJ633" i="7"/>
  <c r="AI633" i="7"/>
  <c r="AH633" i="7"/>
  <c r="AG633" i="7"/>
  <c r="AF633" i="7"/>
  <c r="AE633" i="7"/>
  <c r="AD633" i="7"/>
  <c r="AC633" i="7"/>
  <c r="AB633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CA632" i="7"/>
  <c r="BZ632" i="7"/>
  <c r="BX632" i="7"/>
  <c r="BW632" i="7"/>
  <c r="BV632" i="7"/>
  <c r="BU632" i="7"/>
  <c r="BT632" i="7"/>
  <c r="BS632" i="7"/>
  <c r="BR632" i="7"/>
  <c r="BQ632" i="7"/>
  <c r="BP632" i="7"/>
  <c r="BO632" i="7"/>
  <c r="BN632" i="7"/>
  <c r="BM632" i="7"/>
  <c r="BL632" i="7"/>
  <c r="BK632" i="7"/>
  <c r="BJ632" i="7"/>
  <c r="BI632" i="7"/>
  <c r="BH632" i="7"/>
  <c r="BG632" i="7"/>
  <c r="BF632" i="7"/>
  <c r="BE632" i="7"/>
  <c r="BD632" i="7"/>
  <c r="BC632" i="7"/>
  <c r="BB632" i="7"/>
  <c r="BA632" i="7"/>
  <c r="AZ632" i="7"/>
  <c r="AY632" i="7"/>
  <c r="AX632" i="7"/>
  <c r="AW632" i="7"/>
  <c r="AV632" i="7"/>
  <c r="AU632" i="7"/>
  <c r="AT632" i="7"/>
  <c r="AS632" i="7"/>
  <c r="AR632" i="7"/>
  <c r="AQ632" i="7"/>
  <c r="AP632" i="7"/>
  <c r="AO632" i="7"/>
  <c r="AN632" i="7"/>
  <c r="AM632" i="7"/>
  <c r="AL632" i="7"/>
  <c r="AK632" i="7"/>
  <c r="AJ632" i="7"/>
  <c r="AI632" i="7"/>
  <c r="AH632" i="7"/>
  <c r="AG632" i="7"/>
  <c r="AF632" i="7"/>
  <c r="AE632" i="7"/>
  <c r="AD632" i="7"/>
  <c r="AC632" i="7"/>
  <c r="AB632" i="7"/>
  <c r="AA632" i="7"/>
  <c r="Z632" i="7"/>
  <c r="Y632" i="7"/>
  <c r="X632" i="7"/>
  <c r="W632" i="7"/>
  <c r="V632" i="7"/>
  <c r="U632" i="7"/>
  <c r="T632" i="7"/>
  <c r="S632" i="7"/>
  <c r="R632" i="7"/>
  <c r="Q632" i="7"/>
  <c r="P632" i="7"/>
  <c r="O632" i="7"/>
  <c r="N632" i="7"/>
  <c r="M632" i="7"/>
  <c r="L632" i="7"/>
  <c r="K632" i="7"/>
  <c r="J632" i="7"/>
  <c r="I632" i="7"/>
  <c r="H632" i="7"/>
  <c r="G632" i="7"/>
  <c r="CA631" i="7"/>
  <c r="BZ631" i="7"/>
  <c r="BX631" i="7"/>
  <c r="BW631" i="7"/>
  <c r="BV631" i="7"/>
  <c r="BU631" i="7"/>
  <c r="BT631" i="7"/>
  <c r="BS631" i="7"/>
  <c r="BR631" i="7"/>
  <c r="BQ631" i="7"/>
  <c r="BP631" i="7"/>
  <c r="BO631" i="7"/>
  <c r="BN631" i="7"/>
  <c r="BM631" i="7"/>
  <c r="BL631" i="7"/>
  <c r="BK631" i="7"/>
  <c r="BJ631" i="7"/>
  <c r="BI631" i="7"/>
  <c r="BH631" i="7"/>
  <c r="BG631" i="7"/>
  <c r="BF631" i="7"/>
  <c r="BE631" i="7"/>
  <c r="BD631" i="7"/>
  <c r="BC631" i="7"/>
  <c r="BB631" i="7"/>
  <c r="BA631" i="7"/>
  <c r="AZ631" i="7"/>
  <c r="AY631" i="7"/>
  <c r="AX631" i="7"/>
  <c r="AW631" i="7"/>
  <c r="AV631" i="7"/>
  <c r="AU631" i="7"/>
  <c r="AT631" i="7"/>
  <c r="AS631" i="7"/>
  <c r="AR631" i="7"/>
  <c r="AQ631" i="7"/>
  <c r="AP631" i="7"/>
  <c r="AO631" i="7"/>
  <c r="AN631" i="7"/>
  <c r="AM631" i="7"/>
  <c r="AL631" i="7"/>
  <c r="AK631" i="7"/>
  <c r="AJ631" i="7"/>
  <c r="AI631" i="7"/>
  <c r="AH631" i="7"/>
  <c r="AG631" i="7"/>
  <c r="AF631" i="7"/>
  <c r="AE631" i="7"/>
  <c r="AD631" i="7"/>
  <c r="AC631" i="7"/>
  <c r="AB631" i="7"/>
  <c r="AA631" i="7"/>
  <c r="Z631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L631" i="7"/>
  <c r="K631" i="7"/>
  <c r="J631" i="7"/>
  <c r="I631" i="7"/>
  <c r="H631" i="7"/>
  <c r="G631" i="7"/>
  <c r="CA630" i="7"/>
  <c r="BZ630" i="7"/>
  <c r="BX630" i="7"/>
  <c r="BW630" i="7"/>
  <c r="BV630" i="7"/>
  <c r="BU630" i="7"/>
  <c r="BT630" i="7"/>
  <c r="BS630" i="7"/>
  <c r="BR630" i="7"/>
  <c r="BQ630" i="7"/>
  <c r="BP630" i="7"/>
  <c r="BO630" i="7"/>
  <c r="BN630" i="7"/>
  <c r="BM630" i="7"/>
  <c r="BL630" i="7"/>
  <c r="BK630" i="7"/>
  <c r="BJ630" i="7"/>
  <c r="BI630" i="7"/>
  <c r="BH630" i="7"/>
  <c r="BG630" i="7"/>
  <c r="BF630" i="7"/>
  <c r="BE630" i="7"/>
  <c r="BD630" i="7"/>
  <c r="BC630" i="7"/>
  <c r="BB630" i="7"/>
  <c r="BA630" i="7"/>
  <c r="AZ630" i="7"/>
  <c r="AY630" i="7"/>
  <c r="AX630" i="7"/>
  <c r="AW630" i="7"/>
  <c r="AV630" i="7"/>
  <c r="AU630" i="7"/>
  <c r="AT630" i="7"/>
  <c r="AS630" i="7"/>
  <c r="AR630" i="7"/>
  <c r="AQ630" i="7"/>
  <c r="AP630" i="7"/>
  <c r="AO630" i="7"/>
  <c r="AN630" i="7"/>
  <c r="AM630" i="7"/>
  <c r="AL630" i="7"/>
  <c r="AK630" i="7"/>
  <c r="AJ630" i="7"/>
  <c r="AI630" i="7"/>
  <c r="AH630" i="7"/>
  <c r="AG630" i="7"/>
  <c r="AF630" i="7"/>
  <c r="AE630" i="7"/>
  <c r="AD630" i="7"/>
  <c r="AC630" i="7"/>
  <c r="AB630" i="7"/>
  <c r="AA630" i="7"/>
  <c r="Z630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L630" i="7"/>
  <c r="K630" i="7"/>
  <c r="J630" i="7"/>
  <c r="I630" i="7"/>
  <c r="H630" i="7"/>
  <c r="G630" i="7"/>
  <c r="CA629" i="7"/>
  <c r="BZ629" i="7"/>
  <c r="BX629" i="7"/>
  <c r="BW629" i="7"/>
  <c r="BV629" i="7"/>
  <c r="BU629" i="7"/>
  <c r="BT629" i="7"/>
  <c r="BS629" i="7"/>
  <c r="BR629" i="7"/>
  <c r="BQ629" i="7"/>
  <c r="BP629" i="7"/>
  <c r="BO629" i="7"/>
  <c r="BN629" i="7"/>
  <c r="BM629" i="7"/>
  <c r="BL629" i="7"/>
  <c r="BK629" i="7"/>
  <c r="BJ629" i="7"/>
  <c r="BI629" i="7"/>
  <c r="BH629" i="7"/>
  <c r="BG629" i="7"/>
  <c r="BF629" i="7"/>
  <c r="BE629" i="7"/>
  <c r="BD629" i="7"/>
  <c r="BC629" i="7"/>
  <c r="BB629" i="7"/>
  <c r="BA629" i="7"/>
  <c r="AZ629" i="7"/>
  <c r="AY629" i="7"/>
  <c r="AX629" i="7"/>
  <c r="AW629" i="7"/>
  <c r="AV629" i="7"/>
  <c r="AU629" i="7"/>
  <c r="AT629" i="7"/>
  <c r="AS629" i="7"/>
  <c r="AR629" i="7"/>
  <c r="AQ629" i="7"/>
  <c r="AP629" i="7"/>
  <c r="AO629" i="7"/>
  <c r="AN629" i="7"/>
  <c r="AM629" i="7"/>
  <c r="AL629" i="7"/>
  <c r="AK629" i="7"/>
  <c r="AJ629" i="7"/>
  <c r="AI629" i="7"/>
  <c r="AH629" i="7"/>
  <c r="AG629" i="7"/>
  <c r="AF629" i="7"/>
  <c r="AE629" i="7"/>
  <c r="AD629" i="7"/>
  <c r="AC629" i="7"/>
  <c r="AB629" i="7"/>
  <c r="AA629" i="7"/>
  <c r="Z629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G629" i="7"/>
  <c r="CA628" i="7"/>
  <c r="BZ628" i="7"/>
  <c r="BX628" i="7"/>
  <c r="BW628" i="7"/>
  <c r="BV628" i="7"/>
  <c r="BU628" i="7"/>
  <c r="BT628" i="7"/>
  <c r="BS628" i="7"/>
  <c r="BR628" i="7"/>
  <c r="BQ628" i="7"/>
  <c r="BP628" i="7"/>
  <c r="BO628" i="7"/>
  <c r="BN628" i="7"/>
  <c r="BM628" i="7"/>
  <c r="BL628" i="7"/>
  <c r="BK628" i="7"/>
  <c r="BJ628" i="7"/>
  <c r="BI628" i="7"/>
  <c r="BH628" i="7"/>
  <c r="BG628" i="7"/>
  <c r="BF628" i="7"/>
  <c r="BE628" i="7"/>
  <c r="BD628" i="7"/>
  <c r="BC628" i="7"/>
  <c r="BB628" i="7"/>
  <c r="BA628" i="7"/>
  <c r="AZ628" i="7"/>
  <c r="AY628" i="7"/>
  <c r="AX628" i="7"/>
  <c r="AW628" i="7"/>
  <c r="AV628" i="7"/>
  <c r="AU628" i="7"/>
  <c r="AT628" i="7"/>
  <c r="AS628" i="7"/>
  <c r="AR628" i="7"/>
  <c r="AQ628" i="7"/>
  <c r="AP628" i="7"/>
  <c r="AO628" i="7"/>
  <c r="AN628" i="7"/>
  <c r="AM628" i="7"/>
  <c r="AL628" i="7"/>
  <c r="AK628" i="7"/>
  <c r="AJ628" i="7"/>
  <c r="AI628" i="7"/>
  <c r="AH628" i="7"/>
  <c r="AG628" i="7"/>
  <c r="AF628" i="7"/>
  <c r="AE628" i="7"/>
  <c r="AD628" i="7"/>
  <c r="AC628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CA627" i="7"/>
  <c r="BZ627" i="7"/>
  <c r="BX627" i="7"/>
  <c r="BW627" i="7"/>
  <c r="BV627" i="7"/>
  <c r="BU627" i="7"/>
  <c r="BT627" i="7"/>
  <c r="BS627" i="7"/>
  <c r="BR627" i="7"/>
  <c r="BQ627" i="7"/>
  <c r="BP627" i="7"/>
  <c r="BO627" i="7"/>
  <c r="BN627" i="7"/>
  <c r="BM627" i="7"/>
  <c r="BL627" i="7"/>
  <c r="BK627" i="7"/>
  <c r="BJ627" i="7"/>
  <c r="BI627" i="7"/>
  <c r="BH627" i="7"/>
  <c r="BG627" i="7"/>
  <c r="BF627" i="7"/>
  <c r="BE627" i="7"/>
  <c r="BD627" i="7"/>
  <c r="BC627" i="7"/>
  <c r="BB627" i="7"/>
  <c r="BA627" i="7"/>
  <c r="AZ627" i="7"/>
  <c r="AY627" i="7"/>
  <c r="AX627" i="7"/>
  <c r="AW627" i="7"/>
  <c r="AV627" i="7"/>
  <c r="AU627" i="7"/>
  <c r="AT627" i="7"/>
  <c r="AS627" i="7"/>
  <c r="AR627" i="7"/>
  <c r="AQ627" i="7"/>
  <c r="AP627" i="7"/>
  <c r="AO627" i="7"/>
  <c r="AN627" i="7"/>
  <c r="AM627" i="7"/>
  <c r="AL627" i="7"/>
  <c r="AK627" i="7"/>
  <c r="AJ627" i="7"/>
  <c r="AI627" i="7"/>
  <c r="AH627" i="7"/>
  <c r="AG627" i="7"/>
  <c r="AF627" i="7"/>
  <c r="AE627" i="7"/>
  <c r="AD627" i="7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CA626" i="7"/>
  <c r="BZ626" i="7"/>
  <c r="BX626" i="7"/>
  <c r="BW626" i="7"/>
  <c r="BV626" i="7"/>
  <c r="BU626" i="7"/>
  <c r="BT626" i="7"/>
  <c r="BS626" i="7"/>
  <c r="BR626" i="7"/>
  <c r="BQ626" i="7"/>
  <c r="BP626" i="7"/>
  <c r="BO626" i="7"/>
  <c r="BN626" i="7"/>
  <c r="BM626" i="7"/>
  <c r="BL626" i="7"/>
  <c r="BK626" i="7"/>
  <c r="BJ626" i="7"/>
  <c r="BI626" i="7"/>
  <c r="BH626" i="7"/>
  <c r="BG626" i="7"/>
  <c r="BF626" i="7"/>
  <c r="BE626" i="7"/>
  <c r="BD626" i="7"/>
  <c r="BC626" i="7"/>
  <c r="BB626" i="7"/>
  <c r="BA626" i="7"/>
  <c r="AZ626" i="7"/>
  <c r="AY626" i="7"/>
  <c r="AX626" i="7"/>
  <c r="AW626" i="7"/>
  <c r="AV626" i="7"/>
  <c r="AU626" i="7"/>
  <c r="AT626" i="7"/>
  <c r="AS626" i="7"/>
  <c r="AR626" i="7"/>
  <c r="AQ626" i="7"/>
  <c r="AP626" i="7"/>
  <c r="AO626" i="7"/>
  <c r="AN626" i="7"/>
  <c r="AM626" i="7"/>
  <c r="AL626" i="7"/>
  <c r="AK626" i="7"/>
  <c r="AJ626" i="7"/>
  <c r="AI626" i="7"/>
  <c r="AH626" i="7"/>
  <c r="AG626" i="7"/>
  <c r="AF626" i="7"/>
  <c r="AE626" i="7"/>
  <c r="AD626" i="7"/>
  <c r="AC626" i="7"/>
  <c r="AB626" i="7"/>
  <c r="AA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CA625" i="7"/>
  <c r="BZ625" i="7"/>
  <c r="BX625" i="7"/>
  <c r="BW625" i="7"/>
  <c r="BV625" i="7"/>
  <c r="BU625" i="7"/>
  <c r="BT625" i="7"/>
  <c r="BS625" i="7"/>
  <c r="BR625" i="7"/>
  <c r="BQ625" i="7"/>
  <c r="BP625" i="7"/>
  <c r="BO625" i="7"/>
  <c r="BN625" i="7"/>
  <c r="BM625" i="7"/>
  <c r="BL625" i="7"/>
  <c r="BK625" i="7"/>
  <c r="BJ625" i="7"/>
  <c r="BI625" i="7"/>
  <c r="BH625" i="7"/>
  <c r="BG625" i="7"/>
  <c r="BF625" i="7"/>
  <c r="BE625" i="7"/>
  <c r="BD625" i="7"/>
  <c r="BC625" i="7"/>
  <c r="BB625" i="7"/>
  <c r="BA625" i="7"/>
  <c r="AZ625" i="7"/>
  <c r="AY625" i="7"/>
  <c r="AX625" i="7"/>
  <c r="AW625" i="7"/>
  <c r="AV625" i="7"/>
  <c r="AU625" i="7"/>
  <c r="AT625" i="7"/>
  <c r="AS625" i="7"/>
  <c r="AR625" i="7"/>
  <c r="AQ625" i="7"/>
  <c r="AP625" i="7"/>
  <c r="AO625" i="7"/>
  <c r="AN625" i="7"/>
  <c r="AM625" i="7"/>
  <c r="AL625" i="7"/>
  <c r="AK625" i="7"/>
  <c r="AJ625" i="7"/>
  <c r="AI625" i="7"/>
  <c r="AH625" i="7"/>
  <c r="AG625" i="7"/>
  <c r="AF625" i="7"/>
  <c r="AE625" i="7"/>
  <c r="AD625" i="7"/>
  <c r="AC625" i="7"/>
  <c r="AB625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CA624" i="7"/>
  <c r="BZ624" i="7"/>
  <c r="BX624" i="7"/>
  <c r="BW624" i="7"/>
  <c r="BV624" i="7"/>
  <c r="BU624" i="7"/>
  <c r="BT624" i="7"/>
  <c r="BS624" i="7"/>
  <c r="BR624" i="7"/>
  <c r="BQ624" i="7"/>
  <c r="BP624" i="7"/>
  <c r="BO624" i="7"/>
  <c r="BN624" i="7"/>
  <c r="BM624" i="7"/>
  <c r="BL624" i="7"/>
  <c r="BK624" i="7"/>
  <c r="BJ624" i="7"/>
  <c r="BI624" i="7"/>
  <c r="BH624" i="7"/>
  <c r="BG624" i="7"/>
  <c r="BF624" i="7"/>
  <c r="BE624" i="7"/>
  <c r="BD624" i="7"/>
  <c r="BC624" i="7"/>
  <c r="BB624" i="7"/>
  <c r="BA624" i="7"/>
  <c r="AZ624" i="7"/>
  <c r="AY624" i="7"/>
  <c r="AX624" i="7"/>
  <c r="AW624" i="7"/>
  <c r="AV624" i="7"/>
  <c r="AU624" i="7"/>
  <c r="AT624" i="7"/>
  <c r="AS624" i="7"/>
  <c r="AR624" i="7"/>
  <c r="AQ624" i="7"/>
  <c r="AP624" i="7"/>
  <c r="AO624" i="7"/>
  <c r="AN624" i="7"/>
  <c r="AM624" i="7"/>
  <c r="AL624" i="7"/>
  <c r="AK624" i="7"/>
  <c r="AJ624" i="7"/>
  <c r="AI624" i="7"/>
  <c r="AH624" i="7"/>
  <c r="AG624" i="7"/>
  <c r="AF624" i="7"/>
  <c r="AE624" i="7"/>
  <c r="AD624" i="7"/>
  <c r="AC624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CA623" i="7"/>
  <c r="BZ623" i="7"/>
  <c r="BX623" i="7"/>
  <c r="BW623" i="7"/>
  <c r="BV623" i="7"/>
  <c r="BU623" i="7"/>
  <c r="BT623" i="7"/>
  <c r="BS623" i="7"/>
  <c r="BR623" i="7"/>
  <c r="BQ623" i="7"/>
  <c r="BP623" i="7"/>
  <c r="BO623" i="7"/>
  <c r="BN623" i="7"/>
  <c r="BM623" i="7"/>
  <c r="BL623" i="7"/>
  <c r="BK623" i="7"/>
  <c r="BJ623" i="7"/>
  <c r="BI623" i="7"/>
  <c r="BH623" i="7"/>
  <c r="BG623" i="7"/>
  <c r="BF623" i="7"/>
  <c r="BE623" i="7"/>
  <c r="BD623" i="7"/>
  <c r="BC623" i="7"/>
  <c r="BB623" i="7"/>
  <c r="BA623" i="7"/>
  <c r="AZ623" i="7"/>
  <c r="AY623" i="7"/>
  <c r="AX623" i="7"/>
  <c r="AW623" i="7"/>
  <c r="AV623" i="7"/>
  <c r="AU623" i="7"/>
  <c r="AT623" i="7"/>
  <c r="AS623" i="7"/>
  <c r="AR623" i="7"/>
  <c r="AQ623" i="7"/>
  <c r="AP623" i="7"/>
  <c r="AO623" i="7"/>
  <c r="AN623" i="7"/>
  <c r="AM623" i="7"/>
  <c r="AL623" i="7"/>
  <c r="AK623" i="7"/>
  <c r="AJ623" i="7"/>
  <c r="AI623" i="7"/>
  <c r="AH623" i="7"/>
  <c r="AG623" i="7"/>
  <c r="AF623" i="7"/>
  <c r="AE623" i="7"/>
  <c r="AD623" i="7"/>
  <c r="AC623" i="7"/>
  <c r="AB623" i="7"/>
  <c r="AA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G623" i="7"/>
  <c r="CA622" i="7"/>
  <c r="BZ622" i="7"/>
  <c r="BX622" i="7"/>
  <c r="BW622" i="7"/>
  <c r="BV622" i="7"/>
  <c r="BU622" i="7"/>
  <c r="BT622" i="7"/>
  <c r="BS622" i="7"/>
  <c r="BR622" i="7"/>
  <c r="BQ622" i="7"/>
  <c r="BP622" i="7"/>
  <c r="BO622" i="7"/>
  <c r="BN622" i="7"/>
  <c r="BM622" i="7"/>
  <c r="BL622" i="7"/>
  <c r="BK622" i="7"/>
  <c r="BJ622" i="7"/>
  <c r="BI622" i="7"/>
  <c r="BH622" i="7"/>
  <c r="BG622" i="7"/>
  <c r="BF622" i="7"/>
  <c r="BE622" i="7"/>
  <c r="BD622" i="7"/>
  <c r="BC622" i="7"/>
  <c r="BB622" i="7"/>
  <c r="BA622" i="7"/>
  <c r="AZ622" i="7"/>
  <c r="AY622" i="7"/>
  <c r="AX622" i="7"/>
  <c r="AW622" i="7"/>
  <c r="AV622" i="7"/>
  <c r="AU622" i="7"/>
  <c r="AT622" i="7"/>
  <c r="AS622" i="7"/>
  <c r="AR622" i="7"/>
  <c r="AQ622" i="7"/>
  <c r="AP622" i="7"/>
  <c r="AO622" i="7"/>
  <c r="AN622" i="7"/>
  <c r="AM622" i="7"/>
  <c r="AL622" i="7"/>
  <c r="AK622" i="7"/>
  <c r="AJ622" i="7"/>
  <c r="AI622" i="7"/>
  <c r="AH622" i="7"/>
  <c r="AG622" i="7"/>
  <c r="AF622" i="7"/>
  <c r="AE622" i="7"/>
  <c r="AD622" i="7"/>
  <c r="AC622" i="7"/>
  <c r="AB622" i="7"/>
  <c r="AA622" i="7"/>
  <c r="Z622" i="7"/>
  <c r="Y622" i="7"/>
  <c r="X622" i="7"/>
  <c r="W622" i="7"/>
  <c r="V622" i="7"/>
  <c r="U622" i="7"/>
  <c r="T622" i="7"/>
  <c r="S622" i="7"/>
  <c r="R622" i="7"/>
  <c r="Q622" i="7"/>
  <c r="P622" i="7"/>
  <c r="O622" i="7"/>
  <c r="N622" i="7"/>
  <c r="M622" i="7"/>
  <c r="L622" i="7"/>
  <c r="K622" i="7"/>
  <c r="J622" i="7"/>
  <c r="I622" i="7"/>
  <c r="H622" i="7"/>
  <c r="G622" i="7"/>
  <c r="CA621" i="7"/>
  <c r="BZ621" i="7"/>
  <c r="BX621" i="7"/>
  <c r="BW621" i="7"/>
  <c r="BV621" i="7"/>
  <c r="BU621" i="7"/>
  <c r="BT621" i="7"/>
  <c r="BS621" i="7"/>
  <c r="BR621" i="7"/>
  <c r="BQ621" i="7"/>
  <c r="BP621" i="7"/>
  <c r="BO621" i="7"/>
  <c r="BN621" i="7"/>
  <c r="BM621" i="7"/>
  <c r="BL621" i="7"/>
  <c r="BK621" i="7"/>
  <c r="BJ621" i="7"/>
  <c r="BI621" i="7"/>
  <c r="BH621" i="7"/>
  <c r="BG621" i="7"/>
  <c r="BF621" i="7"/>
  <c r="BE621" i="7"/>
  <c r="BD621" i="7"/>
  <c r="BC621" i="7"/>
  <c r="BB621" i="7"/>
  <c r="BA621" i="7"/>
  <c r="AZ621" i="7"/>
  <c r="AY621" i="7"/>
  <c r="AX621" i="7"/>
  <c r="AW621" i="7"/>
  <c r="AV621" i="7"/>
  <c r="AU621" i="7"/>
  <c r="AT621" i="7"/>
  <c r="AS621" i="7"/>
  <c r="AR621" i="7"/>
  <c r="AQ621" i="7"/>
  <c r="AP621" i="7"/>
  <c r="AO621" i="7"/>
  <c r="AN621" i="7"/>
  <c r="AM621" i="7"/>
  <c r="AL621" i="7"/>
  <c r="AK621" i="7"/>
  <c r="AJ621" i="7"/>
  <c r="AI621" i="7"/>
  <c r="AH621" i="7"/>
  <c r="AG621" i="7"/>
  <c r="AF621" i="7"/>
  <c r="AE621" i="7"/>
  <c r="AD621" i="7"/>
  <c r="AC621" i="7"/>
  <c r="AB621" i="7"/>
  <c r="AA621" i="7"/>
  <c r="Z621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G621" i="7"/>
  <c r="CA620" i="7"/>
  <c r="BZ620" i="7"/>
  <c r="BX620" i="7"/>
  <c r="BW620" i="7"/>
  <c r="BV620" i="7"/>
  <c r="BU620" i="7"/>
  <c r="BT620" i="7"/>
  <c r="BS620" i="7"/>
  <c r="BR620" i="7"/>
  <c r="BQ620" i="7"/>
  <c r="BP620" i="7"/>
  <c r="BO620" i="7"/>
  <c r="BN620" i="7"/>
  <c r="BM620" i="7"/>
  <c r="BL620" i="7"/>
  <c r="BK620" i="7"/>
  <c r="BJ620" i="7"/>
  <c r="BI620" i="7"/>
  <c r="BH620" i="7"/>
  <c r="BG620" i="7"/>
  <c r="BF620" i="7"/>
  <c r="BE620" i="7"/>
  <c r="BD620" i="7"/>
  <c r="BC620" i="7"/>
  <c r="BB620" i="7"/>
  <c r="BA620" i="7"/>
  <c r="AZ620" i="7"/>
  <c r="AY620" i="7"/>
  <c r="AX620" i="7"/>
  <c r="AW620" i="7"/>
  <c r="AV620" i="7"/>
  <c r="AU620" i="7"/>
  <c r="AT620" i="7"/>
  <c r="AS620" i="7"/>
  <c r="AR620" i="7"/>
  <c r="AQ620" i="7"/>
  <c r="AP620" i="7"/>
  <c r="AO620" i="7"/>
  <c r="AN620" i="7"/>
  <c r="AM620" i="7"/>
  <c r="AL620" i="7"/>
  <c r="AK620" i="7"/>
  <c r="AJ620" i="7"/>
  <c r="AI620" i="7"/>
  <c r="AH620" i="7"/>
  <c r="AG620" i="7"/>
  <c r="AF620" i="7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L620" i="7"/>
  <c r="K620" i="7"/>
  <c r="J620" i="7"/>
  <c r="I620" i="7"/>
  <c r="H620" i="7"/>
  <c r="G620" i="7"/>
  <c r="CA619" i="7"/>
  <c r="BZ619" i="7"/>
  <c r="BX619" i="7"/>
  <c r="BW619" i="7"/>
  <c r="BV619" i="7"/>
  <c r="BU619" i="7"/>
  <c r="BT619" i="7"/>
  <c r="BS619" i="7"/>
  <c r="BR619" i="7"/>
  <c r="BQ619" i="7"/>
  <c r="BP619" i="7"/>
  <c r="BO619" i="7"/>
  <c r="BN619" i="7"/>
  <c r="BM619" i="7"/>
  <c r="BL619" i="7"/>
  <c r="BK619" i="7"/>
  <c r="BJ619" i="7"/>
  <c r="BI619" i="7"/>
  <c r="BH619" i="7"/>
  <c r="BG619" i="7"/>
  <c r="BF619" i="7"/>
  <c r="BE619" i="7"/>
  <c r="BD619" i="7"/>
  <c r="BC619" i="7"/>
  <c r="BB619" i="7"/>
  <c r="BA619" i="7"/>
  <c r="AZ619" i="7"/>
  <c r="AY619" i="7"/>
  <c r="AX619" i="7"/>
  <c r="AW619" i="7"/>
  <c r="AV619" i="7"/>
  <c r="AU619" i="7"/>
  <c r="AT619" i="7"/>
  <c r="AS619" i="7"/>
  <c r="AR619" i="7"/>
  <c r="AQ619" i="7"/>
  <c r="AP619" i="7"/>
  <c r="AO619" i="7"/>
  <c r="AN619" i="7"/>
  <c r="AM619" i="7"/>
  <c r="AL619" i="7"/>
  <c r="AK619" i="7"/>
  <c r="AJ619" i="7"/>
  <c r="AI619" i="7"/>
  <c r="AH619" i="7"/>
  <c r="AG619" i="7"/>
  <c r="AF619" i="7"/>
  <c r="AE619" i="7"/>
  <c r="AD619" i="7"/>
  <c r="AC619" i="7"/>
  <c r="AB619" i="7"/>
  <c r="AA619" i="7"/>
  <c r="Z619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L619" i="7"/>
  <c r="K619" i="7"/>
  <c r="J619" i="7"/>
  <c r="I619" i="7"/>
  <c r="H619" i="7"/>
  <c r="G619" i="7"/>
  <c r="CA618" i="7"/>
  <c r="BZ618" i="7"/>
  <c r="BX618" i="7"/>
  <c r="BW618" i="7"/>
  <c r="BV618" i="7"/>
  <c r="BU618" i="7"/>
  <c r="BT618" i="7"/>
  <c r="BS618" i="7"/>
  <c r="BR618" i="7"/>
  <c r="BQ618" i="7"/>
  <c r="BP618" i="7"/>
  <c r="BO618" i="7"/>
  <c r="BN618" i="7"/>
  <c r="BM618" i="7"/>
  <c r="BL618" i="7"/>
  <c r="BK618" i="7"/>
  <c r="BJ618" i="7"/>
  <c r="BI618" i="7"/>
  <c r="BH618" i="7"/>
  <c r="BG618" i="7"/>
  <c r="BF618" i="7"/>
  <c r="BE618" i="7"/>
  <c r="BD618" i="7"/>
  <c r="BC618" i="7"/>
  <c r="BB618" i="7"/>
  <c r="BA618" i="7"/>
  <c r="AZ618" i="7"/>
  <c r="AY618" i="7"/>
  <c r="AX618" i="7"/>
  <c r="AW618" i="7"/>
  <c r="AV618" i="7"/>
  <c r="AU618" i="7"/>
  <c r="AT618" i="7"/>
  <c r="AS618" i="7"/>
  <c r="AR618" i="7"/>
  <c r="AQ618" i="7"/>
  <c r="AP618" i="7"/>
  <c r="AO618" i="7"/>
  <c r="AN618" i="7"/>
  <c r="AM618" i="7"/>
  <c r="AL618" i="7"/>
  <c r="AK618" i="7"/>
  <c r="AJ618" i="7"/>
  <c r="AI618" i="7"/>
  <c r="AH618" i="7"/>
  <c r="AG618" i="7"/>
  <c r="AF618" i="7"/>
  <c r="AE618" i="7"/>
  <c r="AD618" i="7"/>
  <c r="AC618" i="7"/>
  <c r="AB618" i="7"/>
  <c r="AA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G618" i="7"/>
  <c r="CA617" i="7"/>
  <c r="BZ617" i="7"/>
  <c r="BX617" i="7"/>
  <c r="BW617" i="7"/>
  <c r="BV617" i="7"/>
  <c r="BU617" i="7"/>
  <c r="BT617" i="7"/>
  <c r="BS617" i="7"/>
  <c r="BR617" i="7"/>
  <c r="BQ617" i="7"/>
  <c r="BP617" i="7"/>
  <c r="BO617" i="7"/>
  <c r="BN617" i="7"/>
  <c r="BM617" i="7"/>
  <c r="BL617" i="7"/>
  <c r="BK617" i="7"/>
  <c r="BJ617" i="7"/>
  <c r="BI617" i="7"/>
  <c r="BH617" i="7"/>
  <c r="BG617" i="7"/>
  <c r="BF617" i="7"/>
  <c r="BE617" i="7"/>
  <c r="BD617" i="7"/>
  <c r="BC617" i="7"/>
  <c r="BB617" i="7"/>
  <c r="BA617" i="7"/>
  <c r="AZ617" i="7"/>
  <c r="AY617" i="7"/>
  <c r="AX617" i="7"/>
  <c r="AW617" i="7"/>
  <c r="AV617" i="7"/>
  <c r="AU617" i="7"/>
  <c r="AT617" i="7"/>
  <c r="AS617" i="7"/>
  <c r="AR617" i="7"/>
  <c r="AQ617" i="7"/>
  <c r="AP617" i="7"/>
  <c r="AO617" i="7"/>
  <c r="AN617" i="7"/>
  <c r="AM617" i="7"/>
  <c r="AL617" i="7"/>
  <c r="AK617" i="7"/>
  <c r="AJ617" i="7"/>
  <c r="AI617" i="7"/>
  <c r="AH617" i="7"/>
  <c r="AG617" i="7"/>
  <c r="AF617" i="7"/>
  <c r="AE617" i="7"/>
  <c r="AD617" i="7"/>
  <c r="AC617" i="7"/>
  <c r="AB617" i="7"/>
  <c r="AA617" i="7"/>
  <c r="Z617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G617" i="7"/>
  <c r="CA616" i="7"/>
  <c r="BZ616" i="7"/>
  <c r="BX616" i="7"/>
  <c r="BW616" i="7"/>
  <c r="BV616" i="7"/>
  <c r="BU616" i="7"/>
  <c r="BT616" i="7"/>
  <c r="BS616" i="7"/>
  <c r="BR616" i="7"/>
  <c r="BQ616" i="7"/>
  <c r="BP616" i="7"/>
  <c r="BO616" i="7"/>
  <c r="BN616" i="7"/>
  <c r="BM616" i="7"/>
  <c r="BL616" i="7"/>
  <c r="BK616" i="7"/>
  <c r="BJ616" i="7"/>
  <c r="BI616" i="7"/>
  <c r="BH616" i="7"/>
  <c r="BG616" i="7"/>
  <c r="BF616" i="7"/>
  <c r="BE616" i="7"/>
  <c r="BD616" i="7"/>
  <c r="BC616" i="7"/>
  <c r="BB616" i="7"/>
  <c r="BA616" i="7"/>
  <c r="AZ616" i="7"/>
  <c r="AY616" i="7"/>
  <c r="AX616" i="7"/>
  <c r="AW616" i="7"/>
  <c r="AV616" i="7"/>
  <c r="AU616" i="7"/>
  <c r="AT616" i="7"/>
  <c r="AS616" i="7"/>
  <c r="AR616" i="7"/>
  <c r="AQ616" i="7"/>
  <c r="AP616" i="7"/>
  <c r="AO616" i="7"/>
  <c r="AN616" i="7"/>
  <c r="AM616" i="7"/>
  <c r="AL616" i="7"/>
  <c r="AK616" i="7"/>
  <c r="AJ616" i="7"/>
  <c r="AI616" i="7"/>
  <c r="AH616" i="7"/>
  <c r="AG616" i="7"/>
  <c r="AF616" i="7"/>
  <c r="AE616" i="7"/>
  <c r="AD616" i="7"/>
  <c r="AC616" i="7"/>
  <c r="AB616" i="7"/>
  <c r="AA616" i="7"/>
  <c r="Z616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G616" i="7"/>
  <c r="CA615" i="7"/>
  <c r="BZ615" i="7"/>
  <c r="BX615" i="7"/>
  <c r="BW615" i="7"/>
  <c r="BV615" i="7"/>
  <c r="BU615" i="7"/>
  <c r="BT615" i="7"/>
  <c r="BS615" i="7"/>
  <c r="BR615" i="7"/>
  <c r="BQ615" i="7"/>
  <c r="BP615" i="7"/>
  <c r="BO615" i="7"/>
  <c r="BN615" i="7"/>
  <c r="BM615" i="7"/>
  <c r="BL615" i="7"/>
  <c r="BK615" i="7"/>
  <c r="BJ615" i="7"/>
  <c r="BI615" i="7"/>
  <c r="BH615" i="7"/>
  <c r="BG615" i="7"/>
  <c r="BF615" i="7"/>
  <c r="BE615" i="7"/>
  <c r="BD615" i="7"/>
  <c r="BC615" i="7"/>
  <c r="BB615" i="7"/>
  <c r="BA615" i="7"/>
  <c r="AZ615" i="7"/>
  <c r="AY615" i="7"/>
  <c r="AX615" i="7"/>
  <c r="AW615" i="7"/>
  <c r="AV615" i="7"/>
  <c r="AU615" i="7"/>
  <c r="AT615" i="7"/>
  <c r="AS615" i="7"/>
  <c r="AR615" i="7"/>
  <c r="AQ615" i="7"/>
  <c r="AP615" i="7"/>
  <c r="AO615" i="7"/>
  <c r="AN615" i="7"/>
  <c r="AM615" i="7"/>
  <c r="AL615" i="7"/>
  <c r="AK615" i="7"/>
  <c r="AJ615" i="7"/>
  <c r="AI615" i="7"/>
  <c r="AH615" i="7"/>
  <c r="AG615" i="7"/>
  <c r="AF615" i="7"/>
  <c r="AE615" i="7"/>
  <c r="AD615" i="7"/>
  <c r="AC615" i="7"/>
  <c r="AB615" i="7"/>
  <c r="AA615" i="7"/>
  <c r="Z615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G615" i="7"/>
  <c r="CA614" i="7"/>
  <c r="BX614" i="7"/>
  <c r="BW614" i="7"/>
  <c r="BV614" i="7"/>
  <c r="BU614" i="7"/>
  <c r="BS614" i="7"/>
  <c r="BR614" i="7"/>
  <c r="BQ614" i="7"/>
  <c r="BP614" i="7"/>
  <c r="BO614" i="7"/>
  <c r="BN614" i="7"/>
  <c r="BM614" i="7"/>
  <c r="BL614" i="7"/>
  <c r="BK614" i="7"/>
  <c r="BJ614" i="7"/>
  <c r="BI614" i="7"/>
  <c r="BH614" i="7"/>
  <c r="BG614" i="7"/>
  <c r="BF614" i="7"/>
  <c r="BE614" i="7"/>
  <c r="BD614" i="7"/>
  <c r="BC614" i="7"/>
  <c r="BB614" i="7"/>
  <c r="BA614" i="7"/>
  <c r="AZ614" i="7"/>
  <c r="AY614" i="7"/>
  <c r="AX614" i="7"/>
  <c r="AW614" i="7"/>
  <c r="AV614" i="7"/>
  <c r="AU614" i="7"/>
  <c r="AT614" i="7"/>
  <c r="AS614" i="7"/>
  <c r="AR614" i="7"/>
  <c r="AQ614" i="7"/>
  <c r="AP614" i="7"/>
  <c r="AO614" i="7"/>
  <c r="AN614" i="7"/>
  <c r="AM614" i="7"/>
  <c r="AL614" i="7"/>
  <c r="AK614" i="7"/>
  <c r="AJ614" i="7"/>
  <c r="AI614" i="7"/>
  <c r="AH614" i="7"/>
  <c r="AG614" i="7"/>
  <c r="AF614" i="7"/>
  <c r="AE614" i="7"/>
  <c r="AD614" i="7"/>
  <c r="AC614" i="7"/>
  <c r="AB614" i="7"/>
  <c r="AA614" i="7"/>
  <c r="Z614" i="7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G614" i="7"/>
  <c r="CA613" i="7"/>
  <c r="BX613" i="7"/>
  <c r="BW613" i="7"/>
  <c r="BV613" i="7"/>
  <c r="BU613" i="7"/>
  <c r="BS613" i="7"/>
  <c r="BR613" i="7"/>
  <c r="BQ613" i="7"/>
  <c r="BP613" i="7"/>
  <c r="BO613" i="7"/>
  <c r="BN613" i="7"/>
  <c r="BM613" i="7"/>
  <c r="BL613" i="7"/>
  <c r="BK613" i="7"/>
  <c r="BJ613" i="7"/>
  <c r="BI613" i="7"/>
  <c r="BH613" i="7"/>
  <c r="BG613" i="7"/>
  <c r="BF613" i="7"/>
  <c r="BE613" i="7"/>
  <c r="BD613" i="7"/>
  <c r="BC613" i="7"/>
  <c r="BB613" i="7"/>
  <c r="BA613" i="7"/>
  <c r="AZ613" i="7"/>
  <c r="AY613" i="7"/>
  <c r="AX613" i="7"/>
  <c r="AW613" i="7"/>
  <c r="AV613" i="7"/>
  <c r="AU613" i="7"/>
  <c r="AT613" i="7"/>
  <c r="AS613" i="7"/>
  <c r="AR613" i="7"/>
  <c r="AQ613" i="7"/>
  <c r="AP613" i="7"/>
  <c r="AO613" i="7"/>
  <c r="AN613" i="7"/>
  <c r="AM613" i="7"/>
  <c r="AL613" i="7"/>
  <c r="AK613" i="7"/>
  <c r="AJ613" i="7"/>
  <c r="AI613" i="7"/>
  <c r="AH613" i="7"/>
  <c r="AG613" i="7"/>
  <c r="AF613" i="7"/>
  <c r="AE613" i="7"/>
  <c r="AD613" i="7"/>
  <c r="AC613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CA612" i="7"/>
  <c r="BX612" i="7"/>
  <c r="BW612" i="7"/>
  <c r="BV612" i="7"/>
  <c r="BU612" i="7"/>
  <c r="BS612" i="7"/>
  <c r="BR612" i="7"/>
  <c r="BQ612" i="7"/>
  <c r="BP612" i="7"/>
  <c r="BO612" i="7"/>
  <c r="BN612" i="7"/>
  <c r="BM612" i="7"/>
  <c r="BL612" i="7"/>
  <c r="BK612" i="7"/>
  <c r="BJ612" i="7"/>
  <c r="BI612" i="7"/>
  <c r="BH612" i="7"/>
  <c r="BG612" i="7"/>
  <c r="BF612" i="7"/>
  <c r="BE612" i="7"/>
  <c r="BD612" i="7"/>
  <c r="BC612" i="7"/>
  <c r="BB612" i="7"/>
  <c r="BA612" i="7"/>
  <c r="AY612" i="7"/>
  <c r="AX612" i="7"/>
  <c r="AW612" i="7"/>
  <c r="AV612" i="7"/>
  <c r="AT612" i="7"/>
  <c r="AS612" i="7"/>
  <c r="AR612" i="7"/>
  <c r="AQ612" i="7"/>
  <c r="AO612" i="7"/>
  <c r="AN612" i="7"/>
  <c r="AM612" i="7"/>
  <c r="AL612" i="7"/>
  <c r="AJ612" i="7"/>
  <c r="AI612" i="7"/>
  <c r="AH612" i="7"/>
  <c r="AG612" i="7"/>
  <c r="AE612" i="7"/>
  <c r="AD612" i="7"/>
  <c r="AC612" i="7"/>
  <c r="AB612" i="7"/>
  <c r="Z612" i="7"/>
  <c r="Y612" i="7"/>
  <c r="X612" i="7"/>
  <c r="W612" i="7"/>
  <c r="U612" i="7"/>
  <c r="T612" i="7"/>
  <c r="S612" i="7"/>
  <c r="R612" i="7"/>
  <c r="P612" i="7"/>
  <c r="O612" i="7"/>
  <c r="N612" i="7"/>
  <c r="M612" i="7"/>
  <c r="K612" i="7"/>
  <c r="J612" i="7"/>
  <c r="I612" i="7"/>
  <c r="H612" i="7"/>
  <c r="G612" i="7"/>
  <c r="CA611" i="7"/>
  <c r="BX611" i="7"/>
  <c r="BW611" i="7"/>
  <c r="BV611" i="7"/>
  <c r="BU611" i="7"/>
  <c r="BS611" i="7"/>
  <c r="BR611" i="7"/>
  <c r="BQ611" i="7"/>
  <c r="BP611" i="7"/>
  <c r="BN611" i="7"/>
  <c r="BM611" i="7"/>
  <c r="BL611" i="7"/>
  <c r="BK611" i="7"/>
  <c r="BI611" i="7"/>
  <c r="BH611" i="7"/>
  <c r="BG611" i="7"/>
  <c r="BF611" i="7"/>
  <c r="BD611" i="7"/>
  <c r="BC611" i="7"/>
  <c r="BB611" i="7"/>
  <c r="BA611" i="7"/>
  <c r="AY611" i="7"/>
  <c r="AX611" i="7"/>
  <c r="AW611" i="7"/>
  <c r="AV611" i="7"/>
  <c r="AT611" i="7"/>
  <c r="AS611" i="7"/>
  <c r="AR611" i="7"/>
  <c r="AQ611" i="7"/>
  <c r="AO611" i="7"/>
  <c r="AN611" i="7"/>
  <c r="AM611" i="7"/>
  <c r="AL611" i="7"/>
  <c r="AJ611" i="7"/>
  <c r="AI611" i="7"/>
  <c r="AH611" i="7"/>
  <c r="AG611" i="7"/>
  <c r="AE611" i="7"/>
  <c r="AD611" i="7"/>
  <c r="AC611" i="7"/>
  <c r="AB611" i="7"/>
  <c r="Z611" i="7"/>
  <c r="Y611" i="7"/>
  <c r="X611" i="7"/>
  <c r="W611" i="7"/>
  <c r="U611" i="7"/>
  <c r="T611" i="7"/>
  <c r="S611" i="7"/>
  <c r="R611" i="7"/>
  <c r="P611" i="7"/>
  <c r="O611" i="7"/>
  <c r="N611" i="7"/>
  <c r="M611" i="7"/>
  <c r="K611" i="7"/>
  <c r="J611" i="7"/>
  <c r="I611" i="7"/>
  <c r="H611" i="7"/>
  <c r="CA610" i="7"/>
  <c r="BZ610" i="7"/>
  <c r="BX610" i="7"/>
  <c r="BW610" i="7"/>
  <c r="BV610" i="7"/>
  <c r="BU610" i="7"/>
  <c r="BT610" i="7"/>
  <c r="BS610" i="7"/>
  <c r="BR610" i="7"/>
  <c r="BQ610" i="7"/>
  <c r="BP610" i="7"/>
  <c r="BO610" i="7"/>
  <c r="BN610" i="7"/>
  <c r="BM610" i="7"/>
  <c r="BL610" i="7"/>
  <c r="BK610" i="7"/>
  <c r="BJ610" i="7"/>
  <c r="BI610" i="7"/>
  <c r="BH610" i="7"/>
  <c r="BG610" i="7"/>
  <c r="BF610" i="7"/>
  <c r="BE610" i="7"/>
  <c r="BD610" i="7"/>
  <c r="BC610" i="7"/>
  <c r="BB610" i="7"/>
  <c r="BA610" i="7"/>
  <c r="AZ610" i="7"/>
  <c r="AY610" i="7"/>
  <c r="AX610" i="7"/>
  <c r="AW610" i="7"/>
  <c r="AV610" i="7"/>
  <c r="AU610" i="7"/>
  <c r="AT610" i="7"/>
  <c r="AS610" i="7"/>
  <c r="AR610" i="7"/>
  <c r="AQ610" i="7"/>
  <c r="AP610" i="7"/>
  <c r="AO610" i="7"/>
  <c r="AN610" i="7"/>
  <c r="AM610" i="7"/>
  <c r="AL610" i="7"/>
  <c r="AK610" i="7"/>
  <c r="AJ610" i="7"/>
  <c r="AI610" i="7"/>
  <c r="AH610" i="7"/>
  <c r="AG610" i="7"/>
  <c r="AF610" i="7"/>
  <c r="AE610" i="7"/>
  <c r="AD610" i="7"/>
  <c r="AC610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CA609" i="7"/>
  <c r="BX609" i="7"/>
  <c r="BW609" i="7"/>
  <c r="BV609" i="7"/>
  <c r="BU609" i="7"/>
  <c r="BS609" i="7"/>
  <c r="BR609" i="7"/>
  <c r="BQ609" i="7"/>
  <c r="BP609" i="7"/>
  <c r="BO609" i="7"/>
  <c r="BN609" i="7"/>
  <c r="BM609" i="7"/>
  <c r="BL609" i="7"/>
  <c r="BK609" i="7"/>
  <c r="BJ609" i="7"/>
  <c r="BI609" i="7"/>
  <c r="BH609" i="7"/>
  <c r="BG609" i="7"/>
  <c r="BF609" i="7"/>
  <c r="BE609" i="7"/>
  <c r="BD609" i="7"/>
  <c r="BC609" i="7"/>
  <c r="BB609" i="7"/>
  <c r="BA609" i="7"/>
  <c r="AZ609" i="7"/>
  <c r="AY609" i="7"/>
  <c r="AX609" i="7"/>
  <c r="AW609" i="7"/>
  <c r="AV609" i="7"/>
  <c r="AU609" i="7"/>
  <c r="AT609" i="7"/>
  <c r="AS609" i="7"/>
  <c r="AR609" i="7"/>
  <c r="AQ609" i="7"/>
  <c r="AP609" i="7"/>
  <c r="AO609" i="7"/>
  <c r="AN609" i="7"/>
  <c r="AM609" i="7"/>
  <c r="AL609" i="7"/>
  <c r="AK609" i="7"/>
  <c r="AJ609" i="7"/>
  <c r="AI609" i="7"/>
  <c r="AH609" i="7"/>
  <c r="AG609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P609" i="7"/>
  <c r="O609" i="7"/>
  <c r="N609" i="7"/>
  <c r="M609" i="7"/>
  <c r="L609" i="7"/>
  <c r="K609" i="7"/>
  <c r="J609" i="7"/>
  <c r="I609" i="7"/>
  <c r="H609" i="7"/>
  <c r="G609" i="7"/>
  <c r="CA608" i="7"/>
  <c r="BX608" i="7"/>
  <c r="BW608" i="7"/>
  <c r="BV608" i="7"/>
  <c r="BU608" i="7"/>
  <c r="BS608" i="7"/>
  <c r="BR608" i="7"/>
  <c r="BQ608" i="7"/>
  <c r="BP608" i="7"/>
  <c r="BO608" i="7"/>
  <c r="BN608" i="7"/>
  <c r="BM608" i="7"/>
  <c r="BL608" i="7"/>
  <c r="BK608" i="7"/>
  <c r="BJ608" i="7"/>
  <c r="BI608" i="7"/>
  <c r="BH608" i="7"/>
  <c r="BG608" i="7"/>
  <c r="BF608" i="7"/>
  <c r="BE608" i="7"/>
  <c r="BD608" i="7"/>
  <c r="BC608" i="7"/>
  <c r="BB608" i="7"/>
  <c r="BA608" i="7"/>
  <c r="AZ608" i="7"/>
  <c r="AY608" i="7"/>
  <c r="AX608" i="7"/>
  <c r="AW608" i="7"/>
  <c r="AV608" i="7"/>
  <c r="AU608" i="7"/>
  <c r="AT608" i="7"/>
  <c r="AS608" i="7"/>
  <c r="AR608" i="7"/>
  <c r="AQ608" i="7"/>
  <c r="AP608" i="7"/>
  <c r="AO608" i="7"/>
  <c r="AN608" i="7"/>
  <c r="AM608" i="7"/>
  <c r="AL608" i="7"/>
  <c r="AK608" i="7"/>
  <c r="AJ608" i="7"/>
  <c r="AI608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CA607" i="7"/>
  <c r="BX607" i="7"/>
  <c r="BW607" i="7"/>
  <c r="BV607" i="7"/>
  <c r="BU607" i="7"/>
  <c r="BS607" i="7"/>
  <c r="BR607" i="7"/>
  <c r="BQ607" i="7"/>
  <c r="BP607" i="7"/>
  <c r="BO607" i="7"/>
  <c r="BN607" i="7"/>
  <c r="BM607" i="7"/>
  <c r="BL607" i="7"/>
  <c r="BK607" i="7"/>
  <c r="BJ607" i="7"/>
  <c r="BI607" i="7"/>
  <c r="BH607" i="7"/>
  <c r="BG607" i="7"/>
  <c r="BF607" i="7"/>
  <c r="BE607" i="7"/>
  <c r="BD607" i="7"/>
  <c r="BC607" i="7"/>
  <c r="BB607" i="7"/>
  <c r="BA607" i="7"/>
  <c r="AY607" i="7"/>
  <c r="AX607" i="7"/>
  <c r="AW607" i="7"/>
  <c r="AV607" i="7"/>
  <c r="AT607" i="7"/>
  <c r="AS607" i="7"/>
  <c r="AR607" i="7"/>
  <c r="AQ607" i="7"/>
  <c r="AO607" i="7"/>
  <c r="AN607" i="7"/>
  <c r="AM607" i="7"/>
  <c r="AL607" i="7"/>
  <c r="AJ607" i="7"/>
  <c r="AI607" i="7"/>
  <c r="AH607" i="7"/>
  <c r="AG607" i="7"/>
  <c r="AE607" i="7"/>
  <c r="AD607" i="7"/>
  <c r="AC607" i="7"/>
  <c r="AB607" i="7"/>
  <c r="Z607" i="7"/>
  <c r="Y607" i="7"/>
  <c r="X607" i="7"/>
  <c r="W607" i="7"/>
  <c r="U607" i="7"/>
  <c r="T607" i="7"/>
  <c r="S607" i="7"/>
  <c r="R607" i="7"/>
  <c r="P607" i="7"/>
  <c r="O607" i="7"/>
  <c r="N607" i="7"/>
  <c r="M607" i="7"/>
  <c r="K607" i="7"/>
  <c r="J607" i="7"/>
  <c r="I607" i="7"/>
  <c r="H607" i="7"/>
  <c r="G607" i="7"/>
  <c r="CA606" i="7"/>
  <c r="BX606" i="7"/>
  <c r="BW606" i="7"/>
  <c r="BV606" i="7"/>
  <c r="BU606" i="7"/>
  <c r="BS606" i="7"/>
  <c r="BR606" i="7"/>
  <c r="BQ606" i="7"/>
  <c r="BP606" i="7"/>
  <c r="BN606" i="7"/>
  <c r="BM606" i="7"/>
  <c r="BL606" i="7"/>
  <c r="BK606" i="7"/>
  <c r="BI606" i="7"/>
  <c r="BH606" i="7"/>
  <c r="BG606" i="7"/>
  <c r="BF606" i="7"/>
  <c r="BD606" i="7"/>
  <c r="BC606" i="7"/>
  <c r="BB606" i="7"/>
  <c r="BA606" i="7"/>
  <c r="AY606" i="7"/>
  <c r="AX606" i="7"/>
  <c r="AW606" i="7"/>
  <c r="AV606" i="7"/>
  <c r="AT606" i="7"/>
  <c r="AS606" i="7"/>
  <c r="AR606" i="7"/>
  <c r="AQ606" i="7"/>
  <c r="AO606" i="7"/>
  <c r="AN606" i="7"/>
  <c r="AM606" i="7"/>
  <c r="AL606" i="7"/>
  <c r="AJ606" i="7"/>
  <c r="AI606" i="7"/>
  <c r="AH606" i="7"/>
  <c r="AG606" i="7"/>
  <c r="AE606" i="7"/>
  <c r="AD606" i="7"/>
  <c r="AC606" i="7"/>
  <c r="AB606" i="7"/>
  <c r="Z606" i="7"/>
  <c r="Y606" i="7"/>
  <c r="X606" i="7"/>
  <c r="W606" i="7"/>
  <c r="U606" i="7"/>
  <c r="T606" i="7"/>
  <c r="S606" i="7"/>
  <c r="R606" i="7"/>
  <c r="P606" i="7"/>
  <c r="O606" i="7"/>
  <c r="N606" i="7"/>
  <c r="M606" i="7"/>
  <c r="K606" i="7"/>
  <c r="J606" i="7"/>
  <c r="I606" i="7"/>
  <c r="H606" i="7"/>
  <c r="CA605" i="7"/>
  <c r="BZ605" i="7"/>
  <c r="BX605" i="7"/>
  <c r="BW605" i="7"/>
  <c r="BV605" i="7"/>
  <c r="BU605" i="7"/>
  <c r="BT605" i="7"/>
  <c r="BS605" i="7"/>
  <c r="BR605" i="7"/>
  <c r="BQ605" i="7"/>
  <c r="BP605" i="7"/>
  <c r="BO605" i="7"/>
  <c r="BN605" i="7"/>
  <c r="BM605" i="7"/>
  <c r="BL605" i="7"/>
  <c r="BK605" i="7"/>
  <c r="BJ605" i="7"/>
  <c r="BI605" i="7"/>
  <c r="BH605" i="7"/>
  <c r="BG605" i="7"/>
  <c r="BF605" i="7"/>
  <c r="BE605" i="7"/>
  <c r="BD605" i="7"/>
  <c r="BC605" i="7"/>
  <c r="BB605" i="7"/>
  <c r="BA605" i="7"/>
  <c r="AZ605" i="7"/>
  <c r="AY605" i="7"/>
  <c r="AX605" i="7"/>
  <c r="AW605" i="7"/>
  <c r="AV605" i="7"/>
  <c r="AU605" i="7"/>
  <c r="AT605" i="7"/>
  <c r="AS605" i="7"/>
  <c r="AR605" i="7"/>
  <c r="AQ605" i="7"/>
  <c r="AP605" i="7"/>
  <c r="AO605" i="7"/>
  <c r="AN605" i="7"/>
  <c r="AM605" i="7"/>
  <c r="AL605" i="7"/>
  <c r="AK605" i="7"/>
  <c r="AJ605" i="7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CA604" i="7"/>
  <c r="BX604" i="7"/>
  <c r="BW604" i="7"/>
  <c r="BV604" i="7"/>
  <c r="BU604" i="7"/>
  <c r="BS604" i="7"/>
  <c r="BR604" i="7"/>
  <c r="BQ604" i="7"/>
  <c r="BP604" i="7"/>
  <c r="BO604" i="7"/>
  <c r="BN604" i="7"/>
  <c r="BM604" i="7"/>
  <c r="BL604" i="7"/>
  <c r="BK604" i="7"/>
  <c r="BJ604" i="7"/>
  <c r="BI604" i="7"/>
  <c r="BH604" i="7"/>
  <c r="BG604" i="7"/>
  <c r="BF604" i="7"/>
  <c r="BE604" i="7"/>
  <c r="BD604" i="7"/>
  <c r="BC604" i="7"/>
  <c r="BB604" i="7"/>
  <c r="BA604" i="7"/>
  <c r="AZ604" i="7"/>
  <c r="AY604" i="7"/>
  <c r="AX604" i="7"/>
  <c r="AW604" i="7"/>
  <c r="AV604" i="7"/>
  <c r="AU604" i="7"/>
  <c r="AT604" i="7"/>
  <c r="AS604" i="7"/>
  <c r="AR604" i="7"/>
  <c r="AQ604" i="7"/>
  <c r="AP604" i="7"/>
  <c r="AO604" i="7"/>
  <c r="AN604" i="7"/>
  <c r="AM604" i="7"/>
  <c r="AL604" i="7"/>
  <c r="AK604" i="7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CA603" i="7"/>
  <c r="BX603" i="7"/>
  <c r="BW603" i="7"/>
  <c r="BV603" i="7"/>
  <c r="BU603" i="7"/>
  <c r="BS603" i="7"/>
  <c r="BR603" i="7"/>
  <c r="BQ603" i="7"/>
  <c r="BP603" i="7"/>
  <c r="BO603" i="7"/>
  <c r="BN603" i="7"/>
  <c r="BM603" i="7"/>
  <c r="BL603" i="7"/>
  <c r="BK603" i="7"/>
  <c r="BJ603" i="7"/>
  <c r="BI603" i="7"/>
  <c r="BH603" i="7"/>
  <c r="BG603" i="7"/>
  <c r="BF603" i="7"/>
  <c r="BE603" i="7"/>
  <c r="BD603" i="7"/>
  <c r="BC603" i="7"/>
  <c r="BB603" i="7"/>
  <c r="BA603" i="7"/>
  <c r="AZ603" i="7"/>
  <c r="AY603" i="7"/>
  <c r="AX603" i="7"/>
  <c r="AW603" i="7"/>
  <c r="AV603" i="7"/>
  <c r="AU603" i="7"/>
  <c r="AT603" i="7"/>
  <c r="AS603" i="7"/>
  <c r="AR603" i="7"/>
  <c r="AQ603" i="7"/>
  <c r="AP603" i="7"/>
  <c r="AO603" i="7"/>
  <c r="AN603" i="7"/>
  <c r="AM603" i="7"/>
  <c r="AL603" i="7"/>
  <c r="AK603" i="7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CA602" i="7"/>
  <c r="BX602" i="7"/>
  <c r="BW602" i="7"/>
  <c r="BV602" i="7"/>
  <c r="BU602" i="7"/>
  <c r="BS602" i="7"/>
  <c r="BR602" i="7"/>
  <c r="BQ602" i="7"/>
  <c r="BP602" i="7"/>
  <c r="BO602" i="7"/>
  <c r="BN602" i="7"/>
  <c r="BM602" i="7"/>
  <c r="BL602" i="7"/>
  <c r="BK602" i="7"/>
  <c r="BJ602" i="7"/>
  <c r="BI602" i="7"/>
  <c r="BH602" i="7"/>
  <c r="BG602" i="7"/>
  <c r="BF602" i="7"/>
  <c r="BE602" i="7"/>
  <c r="BD602" i="7"/>
  <c r="BC602" i="7"/>
  <c r="BB602" i="7"/>
  <c r="BA602" i="7"/>
  <c r="AY602" i="7"/>
  <c r="AX602" i="7"/>
  <c r="AW602" i="7"/>
  <c r="AV602" i="7"/>
  <c r="AT602" i="7"/>
  <c r="AS602" i="7"/>
  <c r="AR602" i="7"/>
  <c r="AQ602" i="7"/>
  <c r="AO602" i="7"/>
  <c r="AN602" i="7"/>
  <c r="AM602" i="7"/>
  <c r="AL602" i="7"/>
  <c r="AJ602" i="7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CA601" i="7"/>
  <c r="BX601" i="7"/>
  <c r="BW601" i="7"/>
  <c r="BV601" i="7"/>
  <c r="BU601" i="7"/>
  <c r="BS601" i="7"/>
  <c r="BR601" i="7"/>
  <c r="BQ601" i="7"/>
  <c r="BP601" i="7"/>
  <c r="BO601" i="7"/>
  <c r="BN601" i="7"/>
  <c r="BM601" i="7"/>
  <c r="BL601" i="7"/>
  <c r="BK601" i="7"/>
  <c r="BI601" i="7"/>
  <c r="BH601" i="7"/>
  <c r="BG601" i="7"/>
  <c r="BF601" i="7"/>
  <c r="BD601" i="7"/>
  <c r="BC601" i="7"/>
  <c r="BB601" i="7"/>
  <c r="BA601" i="7"/>
  <c r="AY601" i="7"/>
  <c r="AX601" i="7"/>
  <c r="AW601" i="7"/>
  <c r="AV601" i="7"/>
  <c r="AT601" i="7"/>
  <c r="AS601" i="7"/>
  <c r="AR601" i="7"/>
  <c r="AQ601" i="7"/>
  <c r="AO601" i="7"/>
  <c r="AN601" i="7"/>
  <c r="AM601" i="7"/>
  <c r="AL601" i="7"/>
  <c r="AJ601" i="7"/>
  <c r="AI601" i="7"/>
  <c r="AH601" i="7"/>
  <c r="AG601" i="7"/>
  <c r="AE601" i="7"/>
  <c r="AD601" i="7"/>
  <c r="AC601" i="7"/>
  <c r="AB601" i="7"/>
  <c r="Z601" i="7"/>
  <c r="Y601" i="7"/>
  <c r="X601" i="7"/>
  <c r="W601" i="7"/>
  <c r="U601" i="7"/>
  <c r="T601" i="7"/>
  <c r="S601" i="7"/>
  <c r="R601" i="7"/>
  <c r="P601" i="7"/>
  <c r="O601" i="7"/>
  <c r="N601" i="7"/>
  <c r="M601" i="7"/>
  <c r="K601" i="7"/>
  <c r="J601" i="7"/>
  <c r="I601" i="7"/>
  <c r="H601" i="7"/>
  <c r="CA600" i="7"/>
  <c r="BZ600" i="7"/>
  <c r="BX600" i="7"/>
  <c r="BW600" i="7"/>
  <c r="BV600" i="7"/>
  <c r="BU600" i="7"/>
  <c r="BT600" i="7"/>
  <c r="BS600" i="7"/>
  <c r="BR600" i="7"/>
  <c r="BQ600" i="7"/>
  <c r="BP600" i="7"/>
  <c r="BO600" i="7"/>
  <c r="BN600" i="7"/>
  <c r="BM600" i="7"/>
  <c r="BL600" i="7"/>
  <c r="BK600" i="7"/>
  <c r="BJ600" i="7"/>
  <c r="BI600" i="7"/>
  <c r="BH600" i="7"/>
  <c r="BG600" i="7"/>
  <c r="BF600" i="7"/>
  <c r="BE600" i="7"/>
  <c r="BD600" i="7"/>
  <c r="BC600" i="7"/>
  <c r="BB600" i="7"/>
  <c r="BA600" i="7"/>
  <c r="AZ600" i="7"/>
  <c r="AY600" i="7"/>
  <c r="AX600" i="7"/>
  <c r="AW600" i="7"/>
  <c r="AV600" i="7"/>
  <c r="AU600" i="7"/>
  <c r="AT600" i="7"/>
  <c r="AS600" i="7"/>
  <c r="AR600" i="7"/>
  <c r="AQ600" i="7"/>
  <c r="AP600" i="7"/>
  <c r="AO600" i="7"/>
  <c r="AN600" i="7"/>
  <c r="AM600" i="7"/>
  <c r="AL600" i="7"/>
  <c r="AK600" i="7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CA599" i="7"/>
  <c r="BX599" i="7"/>
  <c r="BW599" i="7"/>
  <c r="BV599" i="7"/>
  <c r="BU599" i="7"/>
  <c r="BT599" i="7"/>
  <c r="BS599" i="7"/>
  <c r="BR599" i="7"/>
  <c r="BQ599" i="7"/>
  <c r="BP599" i="7"/>
  <c r="BO599" i="7"/>
  <c r="BN599" i="7"/>
  <c r="BM599" i="7"/>
  <c r="BL599" i="7"/>
  <c r="BK599" i="7"/>
  <c r="BJ599" i="7"/>
  <c r="BI599" i="7"/>
  <c r="BH599" i="7"/>
  <c r="BG599" i="7"/>
  <c r="BF599" i="7"/>
  <c r="BE599" i="7"/>
  <c r="BD599" i="7"/>
  <c r="BC599" i="7"/>
  <c r="BB599" i="7"/>
  <c r="BA599" i="7"/>
  <c r="AZ599" i="7"/>
  <c r="AY599" i="7"/>
  <c r="AX599" i="7"/>
  <c r="AW599" i="7"/>
  <c r="AV599" i="7"/>
  <c r="AU599" i="7"/>
  <c r="AT599" i="7"/>
  <c r="AS599" i="7"/>
  <c r="AR599" i="7"/>
  <c r="AQ599" i="7"/>
  <c r="AP599" i="7"/>
  <c r="AO599" i="7"/>
  <c r="AN599" i="7"/>
  <c r="AM599" i="7"/>
  <c r="AL599" i="7"/>
  <c r="AK599" i="7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CA598" i="7"/>
  <c r="BX598" i="7"/>
  <c r="BW598" i="7"/>
  <c r="BV598" i="7"/>
  <c r="BU598" i="7"/>
  <c r="BS598" i="7"/>
  <c r="BR598" i="7"/>
  <c r="BQ598" i="7"/>
  <c r="BP598" i="7"/>
  <c r="BO598" i="7"/>
  <c r="BN598" i="7"/>
  <c r="BM598" i="7"/>
  <c r="BL598" i="7"/>
  <c r="BK598" i="7"/>
  <c r="BJ598" i="7"/>
  <c r="BI598" i="7"/>
  <c r="BH598" i="7"/>
  <c r="BG598" i="7"/>
  <c r="BF598" i="7"/>
  <c r="BE598" i="7"/>
  <c r="BD598" i="7"/>
  <c r="BC598" i="7"/>
  <c r="BB598" i="7"/>
  <c r="BA598" i="7"/>
  <c r="AZ598" i="7"/>
  <c r="AY598" i="7"/>
  <c r="AX598" i="7"/>
  <c r="AW598" i="7"/>
  <c r="AV598" i="7"/>
  <c r="AU598" i="7"/>
  <c r="AT598" i="7"/>
  <c r="AS598" i="7"/>
  <c r="AR598" i="7"/>
  <c r="AQ598" i="7"/>
  <c r="AP598" i="7"/>
  <c r="AO598" i="7"/>
  <c r="AN598" i="7"/>
  <c r="AM598" i="7"/>
  <c r="AL598" i="7"/>
  <c r="AK598" i="7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CA597" i="7"/>
  <c r="BX597" i="7"/>
  <c r="BW597" i="7"/>
  <c r="BV597" i="7"/>
  <c r="BU597" i="7"/>
  <c r="BS597" i="7"/>
  <c r="BR597" i="7"/>
  <c r="BQ597" i="7"/>
  <c r="BP597" i="7"/>
  <c r="BO597" i="7"/>
  <c r="BN597" i="7"/>
  <c r="BM597" i="7"/>
  <c r="BL597" i="7"/>
  <c r="BK597" i="7"/>
  <c r="BJ597" i="7"/>
  <c r="BI597" i="7"/>
  <c r="BH597" i="7"/>
  <c r="BG597" i="7"/>
  <c r="BF597" i="7"/>
  <c r="BE597" i="7"/>
  <c r="BD597" i="7"/>
  <c r="BC597" i="7"/>
  <c r="BB597" i="7"/>
  <c r="BA597" i="7"/>
  <c r="AY597" i="7"/>
  <c r="AX597" i="7"/>
  <c r="AW597" i="7"/>
  <c r="AV597" i="7"/>
  <c r="AT597" i="7"/>
  <c r="AS597" i="7"/>
  <c r="AR597" i="7"/>
  <c r="AQ597" i="7"/>
  <c r="AO597" i="7"/>
  <c r="AN597" i="7"/>
  <c r="AM597" i="7"/>
  <c r="AL597" i="7"/>
  <c r="AK597" i="7"/>
  <c r="AJ597" i="7"/>
  <c r="AI597" i="7"/>
  <c r="AH597" i="7"/>
  <c r="AG597" i="7"/>
  <c r="AE597" i="7"/>
  <c r="AD597" i="7"/>
  <c r="AC597" i="7"/>
  <c r="AB597" i="7"/>
  <c r="Z597" i="7"/>
  <c r="Y597" i="7"/>
  <c r="X597" i="7"/>
  <c r="W597" i="7"/>
  <c r="V597" i="7"/>
  <c r="U597" i="7"/>
  <c r="T597" i="7"/>
  <c r="S597" i="7"/>
  <c r="R597" i="7"/>
  <c r="P597" i="7"/>
  <c r="O597" i="7"/>
  <c r="N597" i="7"/>
  <c r="M597" i="7"/>
  <c r="L597" i="7"/>
  <c r="K597" i="7"/>
  <c r="J597" i="7"/>
  <c r="I597" i="7"/>
  <c r="H597" i="7"/>
  <c r="G597" i="7"/>
  <c r="CA596" i="7"/>
  <c r="BX596" i="7"/>
  <c r="BW596" i="7"/>
  <c r="BV596" i="7"/>
  <c r="BU596" i="7"/>
  <c r="BS596" i="7"/>
  <c r="BR596" i="7"/>
  <c r="BQ596" i="7"/>
  <c r="BP596" i="7"/>
  <c r="BN596" i="7"/>
  <c r="BM596" i="7"/>
  <c r="BL596" i="7"/>
  <c r="BK596" i="7"/>
  <c r="BI596" i="7"/>
  <c r="BH596" i="7"/>
  <c r="BG596" i="7"/>
  <c r="BF596" i="7"/>
  <c r="BD596" i="7"/>
  <c r="BC596" i="7"/>
  <c r="BB596" i="7"/>
  <c r="BA596" i="7"/>
  <c r="AY596" i="7"/>
  <c r="AX596" i="7"/>
  <c r="AW596" i="7"/>
  <c r="AV596" i="7"/>
  <c r="AT596" i="7"/>
  <c r="AS596" i="7"/>
  <c r="AR596" i="7"/>
  <c r="AQ596" i="7"/>
  <c r="AO596" i="7"/>
  <c r="AN596" i="7"/>
  <c r="AM596" i="7"/>
  <c r="AL596" i="7"/>
  <c r="AJ596" i="7"/>
  <c r="AI596" i="7"/>
  <c r="AH596" i="7"/>
  <c r="AG596" i="7"/>
  <c r="AE596" i="7"/>
  <c r="AD596" i="7"/>
  <c r="AC596" i="7"/>
  <c r="AB596" i="7"/>
  <c r="Z596" i="7"/>
  <c r="Y596" i="7"/>
  <c r="X596" i="7"/>
  <c r="W596" i="7"/>
  <c r="U596" i="7"/>
  <c r="T596" i="7"/>
  <c r="S596" i="7"/>
  <c r="R596" i="7"/>
  <c r="P596" i="7"/>
  <c r="O596" i="7"/>
  <c r="N596" i="7"/>
  <c r="M596" i="7"/>
  <c r="K596" i="7"/>
  <c r="J596" i="7"/>
  <c r="I596" i="7"/>
  <c r="H596" i="7"/>
  <c r="CA595" i="7"/>
  <c r="BZ595" i="7"/>
  <c r="BX595" i="7"/>
  <c r="BW595" i="7"/>
  <c r="BV595" i="7"/>
  <c r="BU595" i="7"/>
  <c r="BT595" i="7"/>
  <c r="BS595" i="7"/>
  <c r="BR595" i="7"/>
  <c r="BQ595" i="7"/>
  <c r="BP595" i="7"/>
  <c r="BO595" i="7"/>
  <c r="BN595" i="7"/>
  <c r="BM595" i="7"/>
  <c r="BL595" i="7"/>
  <c r="BK595" i="7"/>
  <c r="BJ595" i="7"/>
  <c r="BI595" i="7"/>
  <c r="BH595" i="7"/>
  <c r="BG595" i="7"/>
  <c r="BF595" i="7"/>
  <c r="BE595" i="7"/>
  <c r="BD595" i="7"/>
  <c r="BC595" i="7"/>
  <c r="BB595" i="7"/>
  <c r="BA595" i="7"/>
  <c r="AZ595" i="7"/>
  <c r="AY595" i="7"/>
  <c r="AX595" i="7"/>
  <c r="AW595" i="7"/>
  <c r="AV595" i="7"/>
  <c r="AU595" i="7"/>
  <c r="AT595" i="7"/>
  <c r="AS595" i="7"/>
  <c r="AR595" i="7"/>
  <c r="AQ595" i="7"/>
  <c r="AP595" i="7"/>
  <c r="AO595" i="7"/>
  <c r="AN595" i="7"/>
  <c r="AM595" i="7"/>
  <c r="AL595" i="7"/>
  <c r="AK595" i="7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CA594" i="7"/>
  <c r="BX594" i="7"/>
  <c r="BW594" i="7"/>
  <c r="BV594" i="7"/>
  <c r="BU594" i="7"/>
  <c r="BS594" i="7"/>
  <c r="BR594" i="7"/>
  <c r="BQ594" i="7"/>
  <c r="BP594" i="7"/>
  <c r="BO594" i="7"/>
  <c r="BN594" i="7"/>
  <c r="BM594" i="7"/>
  <c r="BL594" i="7"/>
  <c r="BK594" i="7"/>
  <c r="BJ594" i="7"/>
  <c r="BI594" i="7"/>
  <c r="BH594" i="7"/>
  <c r="BG594" i="7"/>
  <c r="BF594" i="7"/>
  <c r="BE594" i="7"/>
  <c r="BD594" i="7"/>
  <c r="BC594" i="7"/>
  <c r="BB594" i="7"/>
  <c r="BA594" i="7"/>
  <c r="AZ594" i="7"/>
  <c r="AY594" i="7"/>
  <c r="AX594" i="7"/>
  <c r="AW594" i="7"/>
  <c r="AV594" i="7"/>
  <c r="AU594" i="7"/>
  <c r="AT594" i="7"/>
  <c r="AS594" i="7"/>
  <c r="AR594" i="7"/>
  <c r="AQ594" i="7"/>
  <c r="AP594" i="7"/>
  <c r="AO594" i="7"/>
  <c r="AN594" i="7"/>
  <c r="AM594" i="7"/>
  <c r="AL594" i="7"/>
  <c r="AK594" i="7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CA593" i="7"/>
  <c r="BX593" i="7"/>
  <c r="BW593" i="7"/>
  <c r="BV593" i="7"/>
  <c r="BU593" i="7"/>
  <c r="BS593" i="7"/>
  <c r="BR593" i="7"/>
  <c r="BQ593" i="7"/>
  <c r="BP593" i="7"/>
  <c r="BO593" i="7"/>
  <c r="BN593" i="7"/>
  <c r="BM593" i="7"/>
  <c r="BL593" i="7"/>
  <c r="BK593" i="7"/>
  <c r="BJ593" i="7"/>
  <c r="BI593" i="7"/>
  <c r="BH593" i="7"/>
  <c r="BG593" i="7"/>
  <c r="BF593" i="7"/>
  <c r="BE593" i="7"/>
  <c r="BD593" i="7"/>
  <c r="BC593" i="7"/>
  <c r="BB593" i="7"/>
  <c r="BA593" i="7"/>
  <c r="AZ593" i="7"/>
  <c r="AY593" i="7"/>
  <c r="AX593" i="7"/>
  <c r="AW593" i="7"/>
  <c r="AV593" i="7"/>
  <c r="AU593" i="7"/>
  <c r="AT593" i="7"/>
  <c r="AS593" i="7"/>
  <c r="AR593" i="7"/>
  <c r="AQ593" i="7"/>
  <c r="AP593" i="7"/>
  <c r="AO593" i="7"/>
  <c r="AN593" i="7"/>
  <c r="AM593" i="7"/>
  <c r="AL593" i="7"/>
  <c r="AK593" i="7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CA592" i="7"/>
  <c r="BX592" i="7"/>
  <c r="BW592" i="7"/>
  <c r="BV592" i="7"/>
  <c r="BU592" i="7"/>
  <c r="BS592" i="7"/>
  <c r="BR592" i="7"/>
  <c r="BQ592" i="7"/>
  <c r="BP592" i="7"/>
  <c r="BO592" i="7"/>
  <c r="BN592" i="7"/>
  <c r="BM592" i="7"/>
  <c r="BL592" i="7"/>
  <c r="BK592" i="7"/>
  <c r="BJ592" i="7"/>
  <c r="BI592" i="7"/>
  <c r="BH592" i="7"/>
  <c r="BG592" i="7"/>
  <c r="BF592" i="7"/>
  <c r="BE592" i="7"/>
  <c r="BD592" i="7"/>
  <c r="BC592" i="7"/>
  <c r="BB592" i="7"/>
  <c r="BA592" i="7"/>
  <c r="AZ592" i="7"/>
  <c r="AY592" i="7"/>
  <c r="AX592" i="7"/>
  <c r="AW592" i="7"/>
  <c r="AV592" i="7"/>
  <c r="AU592" i="7"/>
  <c r="AT592" i="7"/>
  <c r="AS592" i="7"/>
  <c r="AR592" i="7"/>
  <c r="AQ592" i="7"/>
  <c r="AP592" i="7"/>
  <c r="AO592" i="7"/>
  <c r="AN592" i="7"/>
  <c r="AM592" i="7"/>
  <c r="AL592" i="7"/>
  <c r="AK592" i="7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CA591" i="7"/>
  <c r="BX591" i="7"/>
  <c r="BW591" i="7"/>
  <c r="BV591" i="7"/>
  <c r="BU591" i="7"/>
  <c r="BS591" i="7"/>
  <c r="BR591" i="7"/>
  <c r="BQ591" i="7"/>
  <c r="BP591" i="7"/>
  <c r="BN591" i="7"/>
  <c r="BM591" i="7"/>
  <c r="BL591" i="7"/>
  <c r="BK591" i="7"/>
  <c r="BI591" i="7"/>
  <c r="BH591" i="7"/>
  <c r="BG591" i="7"/>
  <c r="BF591" i="7"/>
  <c r="BD591" i="7"/>
  <c r="BC591" i="7"/>
  <c r="BB591" i="7"/>
  <c r="BA591" i="7"/>
  <c r="AY591" i="7"/>
  <c r="AX591" i="7"/>
  <c r="AW591" i="7"/>
  <c r="AV591" i="7"/>
  <c r="AT591" i="7"/>
  <c r="AS591" i="7"/>
  <c r="AR591" i="7"/>
  <c r="AQ591" i="7"/>
  <c r="AO591" i="7"/>
  <c r="AN591" i="7"/>
  <c r="AM591" i="7"/>
  <c r="AL591" i="7"/>
  <c r="AJ591" i="7"/>
  <c r="AI591" i="7"/>
  <c r="AH591" i="7"/>
  <c r="AG591" i="7"/>
  <c r="AE591" i="7"/>
  <c r="AD591" i="7"/>
  <c r="AC591" i="7"/>
  <c r="AB591" i="7"/>
  <c r="Z591" i="7"/>
  <c r="Y591" i="7"/>
  <c r="X591" i="7"/>
  <c r="W591" i="7"/>
  <c r="U591" i="7"/>
  <c r="T591" i="7"/>
  <c r="S591" i="7"/>
  <c r="R591" i="7"/>
  <c r="P591" i="7"/>
  <c r="O591" i="7"/>
  <c r="N591" i="7"/>
  <c r="M591" i="7"/>
  <c r="K591" i="7"/>
  <c r="J591" i="7"/>
  <c r="I591" i="7"/>
  <c r="H591" i="7"/>
  <c r="CA590" i="7"/>
  <c r="BZ590" i="7"/>
  <c r="BX590" i="7"/>
  <c r="BW590" i="7"/>
  <c r="BV590" i="7"/>
  <c r="BU590" i="7"/>
  <c r="BT590" i="7"/>
  <c r="BS590" i="7"/>
  <c r="BR590" i="7"/>
  <c r="BQ590" i="7"/>
  <c r="BP590" i="7"/>
  <c r="BO590" i="7"/>
  <c r="BN590" i="7"/>
  <c r="BM590" i="7"/>
  <c r="BL590" i="7"/>
  <c r="BK590" i="7"/>
  <c r="BJ590" i="7"/>
  <c r="BI590" i="7"/>
  <c r="BH590" i="7"/>
  <c r="BG590" i="7"/>
  <c r="BF590" i="7"/>
  <c r="BE590" i="7"/>
  <c r="BD590" i="7"/>
  <c r="BC590" i="7"/>
  <c r="BB590" i="7"/>
  <c r="BA590" i="7"/>
  <c r="AZ590" i="7"/>
  <c r="AY590" i="7"/>
  <c r="AX590" i="7"/>
  <c r="AW590" i="7"/>
  <c r="AV590" i="7"/>
  <c r="AU590" i="7"/>
  <c r="AT590" i="7"/>
  <c r="AS590" i="7"/>
  <c r="AR590" i="7"/>
  <c r="AQ590" i="7"/>
  <c r="AP590" i="7"/>
  <c r="AO590" i="7"/>
  <c r="AN590" i="7"/>
  <c r="AM590" i="7"/>
  <c r="AL590" i="7"/>
  <c r="AK590" i="7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CA589" i="7"/>
  <c r="BX589" i="7"/>
  <c r="BW589" i="7"/>
  <c r="BV589" i="7"/>
  <c r="BU589" i="7"/>
  <c r="BS589" i="7"/>
  <c r="BR589" i="7"/>
  <c r="BQ589" i="7"/>
  <c r="BP589" i="7"/>
  <c r="BO589" i="7"/>
  <c r="BN589" i="7"/>
  <c r="BM589" i="7"/>
  <c r="BL589" i="7"/>
  <c r="BK589" i="7"/>
  <c r="BJ589" i="7"/>
  <c r="BI589" i="7"/>
  <c r="BH589" i="7"/>
  <c r="BG589" i="7"/>
  <c r="BF589" i="7"/>
  <c r="BE589" i="7"/>
  <c r="BD589" i="7"/>
  <c r="BC589" i="7"/>
  <c r="BB589" i="7"/>
  <c r="BA589" i="7"/>
  <c r="AZ589" i="7"/>
  <c r="AY589" i="7"/>
  <c r="AX589" i="7"/>
  <c r="AW589" i="7"/>
  <c r="AV589" i="7"/>
  <c r="AU589" i="7"/>
  <c r="AT589" i="7"/>
  <c r="AS589" i="7"/>
  <c r="AR589" i="7"/>
  <c r="AQ589" i="7"/>
  <c r="AP589" i="7"/>
  <c r="AO589" i="7"/>
  <c r="AN589" i="7"/>
  <c r="AM589" i="7"/>
  <c r="AL589" i="7"/>
  <c r="AK589" i="7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CA588" i="7"/>
  <c r="BZ588" i="7"/>
  <c r="BX588" i="7"/>
  <c r="BW588" i="7"/>
  <c r="BV588" i="7"/>
  <c r="BU588" i="7"/>
  <c r="BT588" i="7"/>
  <c r="BS588" i="7"/>
  <c r="BR588" i="7"/>
  <c r="BQ588" i="7"/>
  <c r="BP588" i="7"/>
  <c r="BO588" i="7"/>
  <c r="BN588" i="7"/>
  <c r="BM588" i="7"/>
  <c r="BL588" i="7"/>
  <c r="BK588" i="7"/>
  <c r="BJ588" i="7"/>
  <c r="BI588" i="7"/>
  <c r="BH588" i="7"/>
  <c r="BG588" i="7"/>
  <c r="BF588" i="7"/>
  <c r="BE588" i="7"/>
  <c r="BD588" i="7"/>
  <c r="BC588" i="7"/>
  <c r="BB588" i="7"/>
  <c r="BA588" i="7"/>
  <c r="AZ588" i="7"/>
  <c r="AY588" i="7"/>
  <c r="AX588" i="7"/>
  <c r="AW588" i="7"/>
  <c r="AV588" i="7"/>
  <c r="AU588" i="7"/>
  <c r="AT588" i="7"/>
  <c r="AS588" i="7"/>
  <c r="AR588" i="7"/>
  <c r="AQ588" i="7"/>
  <c r="AP588" i="7"/>
  <c r="AO588" i="7"/>
  <c r="AN588" i="7"/>
  <c r="AM588" i="7"/>
  <c r="AL588" i="7"/>
  <c r="AK588" i="7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CA587" i="7"/>
  <c r="BX587" i="7"/>
  <c r="BW587" i="7"/>
  <c r="BV587" i="7"/>
  <c r="BU587" i="7"/>
  <c r="BS587" i="7"/>
  <c r="BR587" i="7"/>
  <c r="BQ587" i="7"/>
  <c r="BP587" i="7"/>
  <c r="BO587" i="7"/>
  <c r="BN587" i="7"/>
  <c r="BM587" i="7"/>
  <c r="BL587" i="7"/>
  <c r="BK587" i="7"/>
  <c r="BJ587" i="7"/>
  <c r="BI587" i="7"/>
  <c r="BH587" i="7"/>
  <c r="BG587" i="7"/>
  <c r="BF587" i="7"/>
  <c r="BE587" i="7"/>
  <c r="BD587" i="7"/>
  <c r="BC587" i="7"/>
  <c r="BB587" i="7"/>
  <c r="BA587" i="7"/>
  <c r="AZ587" i="7"/>
  <c r="AY587" i="7"/>
  <c r="AX587" i="7"/>
  <c r="AW587" i="7"/>
  <c r="AV587" i="7"/>
  <c r="AU587" i="7"/>
  <c r="AT587" i="7"/>
  <c r="AS587" i="7"/>
  <c r="AR587" i="7"/>
  <c r="AQ587" i="7"/>
  <c r="AP587" i="7"/>
  <c r="AO587" i="7"/>
  <c r="AN587" i="7"/>
  <c r="AM587" i="7"/>
  <c r="AL587" i="7"/>
  <c r="AK587" i="7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CA586" i="7"/>
  <c r="BX586" i="7"/>
  <c r="BW586" i="7"/>
  <c r="BV586" i="7"/>
  <c r="BU586" i="7"/>
  <c r="BS586" i="7"/>
  <c r="BR586" i="7"/>
  <c r="BQ586" i="7"/>
  <c r="BP586" i="7"/>
  <c r="BO586" i="7"/>
  <c r="BN586" i="7"/>
  <c r="BM586" i="7"/>
  <c r="BL586" i="7"/>
  <c r="BK586" i="7"/>
  <c r="BJ586" i="7"/>
  <c r="BI586" i="7"/>
  <c r="BH586" i="7"/>
  <c r="BG586" i="7"/>
  <c r="BF586" i="7"/>
  <c r="BE586" i="7"/>
  <c r="BD586" i="7"/>
  <c r="BC586" i="7"/>
  <c r="BB586" i="7"/>
  <c r="BA586" i="7"/>
  <c r="AY586" i="7"/>
  <c r="AX586" i="7"/>
  <c r="AW586" i="7"/>
  <c r="AV586" i="7"/>
  <c r="AT586" i="7"/>
  <c r="AS586" i="7"/>
  <c r="AR586" i="7"/>
  <c r="AQ586" i="7"/>
  <c r="AO586" i="7"/>
  <c r="AN586" i="7"/>
  <c r="AM586" i="7"/>
  <c r="AL586" i="7"/>
  <c r="AJ586" i="7"/>
  <c r="AI586" i="7"/>
  <c r="AH586" i="7"/>
  <c r="AG586" i="7"/>
  <c r="AE586" i="7"/>
  <c r="AD586" i="7"/>
  <c r="AC586" i="7"/>
  <c r="AB586" i="7"/>
  <c r="Z586" i="7"/>
  <c r="Y586" i="7"/>
  <c r="X586" i="7"/>
  <c r="W586" i="7"/>
  <c r="U586" i="7"/>
  <c r="T586" i="7"/>
  <c r="S586" i="7"/>
  <c r="R586" i="7"/>
  <c r="P586" i="7"/>
  <c r="O586" i="7"/>
  <c r="N586" i="7"/>
  <c r="M586" i="7"/>
  <c r="K586" i="7"/>
  <c r="J586" i="7"/>
  <c r="I586" i="7"/>
  <c r="H586" i="7"/>
  <c r="G586" i="7"/>
  <c r="CA585" i="7"/>
  <c r="BX585" i="7"/>
  <c r="BW585" i="7"/>
  <c r="BV585" i="7"/>
  <c r="BU585" i="7"/>
  <c r="BS585" i="7"/>
  <c r="BR585" i="7"/>
  <c r="BQ585" i="7"/>
  <c r="BP585" i="7"/>
  <c r="BO585" i="7"/>
  <c r="BN585" i="7"/>
  <c r="BM585" i="7"/>
  <c r="BL585" i="7"/>
  <c r="BK585" i="7"/>
  <c r="BI585" i="7"/>
  <c r="BH585" i="7"/>
  <c r="BG585" i="7"/>
  <c r="BF585" i="7"/>
  <c r="BD585" i="7"/>
  <c r="BC585" i="7"/>
  <c r="BB585" i="7"/>
  <c r="BA585" i="7"/>
  <c r="AY585" i="7"/>
  <c r="AX585" i="7"/>
  <c r="AW585" i="7"/>
  <c r="AV585" i="7"/>
  <c r="AT585" i="7"/>
  <c r="AS585" i="7"/>
  <c r="AR585" i="7"/>
  <c r="AQ585" i="7"/>
  <c r="AO585" i="7"/>
  <c r="AN585" i="7"/>
  <c r="AM585" i="7"/>
  <c r="AL585" i="7"/>
  <c r="AJ585" i="7"/>
  <c r="AI585" i="7"/>
  <c r="AH585" i="7"/>
  <c r="AG585" i="7"/>
  <c r="AE585" i="7"/>
  <c r="AD585" i="7"/>
  <c r="AC585" i="7"/>
  <c r="AB585" i="7"/>
  <c r="Z585" i="7"/>
  <c r="Y585" i="7"/>
  <c r="X585" i="7"/>
  <c r="W585" i="7"/>
  <c r="U585" i="7"/>
  <c r="T585" i="7"/>
  <c r="S585" i="7"/>
  <c r="R585" i="7"/>
  <c r="P585" i="7"/>
  <c r="O585" i="7"/>
  <c r="N585" i="7"/>
  <c r="M585" i="7"/>
  <c r="K585" i="7"/>
  <c r="J585" i="7"/>
  <c r="I585" i="7"/>
  <c r="H585" i="7"/>
  <c r="CA584" i="7"/>
  <c r="BZ584" i="7"/>
  <c r="BX584" i="7"/>
  <c r="BW584" i="7"/>
  <c r="BV584" i="7"/>
  <c r="BU584" i="7"/>
  <c r="BT584" i="7"/>
  <c r="BS584" i="7"/>
  <c r="BR584" i="7"/>
  <c r="BQ584" i="7"/>
  <c r="BP584" i="7"/>
  <c r="BO584" i="7"/>
  <c r="BN584" i="7"/>
  <c r="BM584" i="7"/>
  <c r="BL584" i="7"/>
  <c r="BK584" i="7"/>
  <c r="BJ584" i="7"/>
  <c r="BI584" i="7"/>
  <c r="BH584" i="7"/>
  <c r="BG584" i="7"/>
  <c r="BF584" i="7"/>
  <c r="BE584" i="7"/>
  <c r="BD584" i="7"/>
  <c r="BC584" i="7"/>
  <c r="BB584" i="7"/>
  <c r="BA584" i="7"/>
  <c r="AZ584" i="7"/>
  <c r="AY584" i="7"/>
  <c r="AX584" i="7"/>
  <c r="AW584" i="7"/>
  <c r="AV584" i="7"/>
  <c r="AU584" i="7"/>
  <c r="AT584" i="7"/>
  <c r="AS584" i="7"/>
  <c r="AR584" i="7"/>
  <c r="AQ584" i="7"/>
  <c r="AP584" i="7"/>
  <c r="AO584" i="7"/>
  <c r="AN584" i="7"/>
  <c r="AM584" i="7"/>
  <c r="AL584" i="7"/>
  <c r="AK584" i="7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CA583" i="7"/>
  <c r="BZ583" i="7"/>
  <c r="BX583" i="7"/>
  <c r="BW583" i="7"/>
  <c r="BV583" i="7"/>
  <c r="BU583" i="7"/>
  <c r="BT583" i="7"/>
  <c r="BS583" i="7"/>
  <c r="BR583" i="7"/>
  <c r="BQ583" i="7"/>
  <c r="BP583" i="7"/>
  <c r="BO583" i="7"/>
  <c r="BN583" i="7"/>
  <c r="BM583" i="7"/>
  <c r="BL583" i="7"/>
  <c r="BK583" i="7"/>
  <c r="BJ583" i="7"/>
  <c r="BI583" i="7"/>
  <c r="BH583" i="7"/>
  <c r="BG583" i="7"/>
  <c r="BF583" i="7"/>
  <c r="BE583" i="7"/>
  <c r="BD583" i="7"/>
  <c r="BC583" i="7"/>
  <c r="BB583" i="7"/>
  <c r="BA583" i="7"/>
  <c r="AZ583" i="7"/>
  <c r="AY583" i="7"/>
  <c r="AX583" i="7"/>
  <c r="AW583" i="7"/>
  <c r="AV583" i="7"/>
  <c r="AU583" i="7"/>
  <c r="AT583" i="7"/>
  <c r="AS583" i="7"/>
  <c r="AR583" i="7"/>
  <c r="AQ583" i="7"/>
  <c r="AP583" i="7"/>
  <c r="AO583" i="7"/>
  <c r="AN583" i="7"/>
  <c r="AM583" i="7"/>
  <c r="AL583" i="7"/>
  <c r="AK583" i="7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CA582" i="7"/>
  <c r="BZ582" i="7"/>
  <c r="BX582" i="7"/>
  <c r="BW582" i="7"/>
  <c r="BV582" i="7"/>
  <c r="BU582" i="7"/>
  <c r="BT582" i="7"/>
  <c r="BS582" i="7"/>
  <c r="BR582" i="7"/>
  <c r="BQ582" i="7"/>
  <c r="BP582" i="7"/>
  <c r="BO582" i="7"/>
  <c r="BN582" i="7"/>
  <c r="BM582" i="7"/>
  <c r="BL582" i="7"/>
  <c r="BK582" i="7"/>
  <c r="BJ582" i="7"/>
  <c r="BI582" i="7"/>
  <c r="BH582" i="7"/>
  <c r="BG582" i="7"/>
  <c r="BF582" i="7"/>
  <c r="BE582" i="7"/>
  <c r="BD582" i="7"/>
  <c r="BC582" i="7"/>
  <c r="BB582" i="7"/>
  <c r="BA582" i="7"/>
  <c r="AZ582" i="7"/>
  <c r="AY582" i="7"/>
  <c r="AX582" i="7"/>
  <c r="AW582" i="7"/>
  <c r="AV582" i="7"/>
  <c r="AU582" i="7"/>
  <c r="AT582" i="7"/>
  <c r="AS582" i="7"/>
  <c r="AR582" i="7"/>
  <c r="AQ582" i="7"/>
  <c r="AP582" i="7"/>
  <c r="AO582" i="7"/>
  <c r="AN582" i="7"/>
  <c r="AM582" i="7"/>
  <c r="AL582" i="7"/>
  <c r="AK582" i="7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CA581" i="7"/>
  <c r="BZ581" i="7"/>
  <c r="BX581" i="7"/>
  <c r="BW581" i="7"/>
  <c r="BV581" i="7"/>
  <c r="BU581" i="7"/>
  <c r="BT581" i="7"/>
  <c r="BS581" i="7"/>
  <c r="BR581" i="7"/>
  <c r="BQ581" i="7"/>
  <c r="BP581" i="7"/>
  <c r="BO581" i="7"/>
  <c r="BN581" i="7"/>
  <c r="BM581" i="7"/>
  <c r="BL581" i="7"/>
  <c r="BK581" i="7"/>
  <c r="BJ581" i="7"/>
  <c r="BI581" i="7"/>
  <c r="BH581" i="7"/>
  <c r="BG581" i="7"/>
  <c r="BF581" i="7"/>
  <c r="BE581" i="7"/>
  <c r="BD581" i="7"/>
  <c r="BC581" i="7"/>
  <c r="BB581" i="7"/>
  <c r="BA581" i="7"/>
  <c r="AZ581" i="7"/>
  <c r="AY581" i="7"/>
  <c r="AX581" i="7"/>
  <c r="AW581" i="7"/>
  <c r="AV581" i="7"/>
  <c r="AU581" i="7"/>
  <c r="AT581" i="7"/>
  <c r="AS581" i="7"/>
  <c r="AR581" i="7"/>
  <c r="AQ581" i="7"/>
  <c r="AP581" i="7"/>
  <c r="AO581" i="7"/>
  <c r="AN581" i="7"/>
  <c r="AM581" i="7"/>
  <c r="AL581" i="7"/>
  <c r="AK581" i="7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CA580" i="7"/>
  <c r="BZ580" i="7"/>
  <c r="BX580" i="7"/>
  <c r="BW580" i="7"/>
  <c r="BV580" i="7"/>
  <c r="BU580" i="7"/>
  <c r="BT580" i="7"/>
  <c r="BS580" i="7"/>
  <c r="BR580" i="7"/>
  <c r="BQ580" i="7"/>
  <c r="BP580" i="7"/>
  <c r="BO580" i="7"/>
  <c r="BN580" i="7"/>
  <c r="BM580" i="7"/>
  <c r="BL580" i="7"/>
  <c r="BK580" i="7"/>
  <c r="BJ580" i="7"/>
  <c r="BI580" i="7"/>
  <c r="BH580" i="7"/>
  <c r="BG580" i="7"/>
  <c r="BF580" i="7"/>
  <c r="BE580" i="7"/>
  <c r="BD580" i="7"/>
  <c r="BC580" i="7"/>
  <c r="BB580" i="7"/>
  <c r="BA580" i="7"/>
  <c r="AZ580" i="7"/>
  <c r="AY580" i="7"/>
  <c r="AX580" i="7"/>
  <c r="AW580" i="7"/>
  <c r="AV580" i="7"/>
  <c r="AU580" i="7"/>
  <c r="AT580" i="7"/>
  <c r="AS580" i="7"/>
  <c r="AR580" i="7"/>
  <c r="AQ580" i="7"/>
  <c r="AP580" i="7"/>
  <c r="AO580" i="7"/>
  <c r="AN580" i="7"/>
  <c r="AM580" i="7"/>
  <c r="AL580" i="7"/>
  <c r="AK580" i="7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CA579" i="7"/>
  <c r="BZ579" i="7"/>
  <c r="BX579" i="7"/>
  <c r="BW579" i="7"/>
  <c r="BV579" i="7"/>
  <c r="BU579" i="7"/>
  <c r="BT579" i="7"/>
  <c r="BS579" i="7"/>
  <c r="BR579" i="7"/>
  <c r="BQ579" i="7"/>
  <c r="BP579" i="7"/>
  <c r="BO579" i="7"/>
  <c r="BN579" i="7"/>
  <c r="BM579" i="7"/>
  <c r="BL579" i="7"/>
  <c r="BK579" i="7"/>
  <c r="BJ579" i="7"/>
  <c r="BI579" i="7"/>
  <c r="BH579" i="7"/>
  <c r="BG579" i="7"/>
  <c r="BF579" i="7"/>
  <c r="BE579" i="7"/>
  <c r="BD579" i="7"/>
  <c r="BC579" i="7"/>
  <c r="BB579" i="7"/>
  <c r="BA579" i="7"/>
  <c r="AZ579" i="7"/>
  <c r="AY579" i="7"/>
  <c r="AX579" i="7"/>
  <c r="AW579" i="7"/>
  <c r="AV579" i="7"/>
  <c r="AU579" i="7"/>
  <c r="AT579" i="7"/>
  <c r="AS579" i="7"/>
  <c r="AR579" i="7"/>
  <c r="AQ579" i="7"/>
  <c r="AP579" i="7"/>
  <c r="AO579" i="7"/>
  <c r="AN579" i="7"/>
  <c r="AM579" i="7"/>
  <c r="AL579" i="7"/>
  <c r="AK579" i="7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CA578" i="7"/>
  <c r="BZ578" i="7"/>
  <c r="BX578" i="7"/>
  <c r="BW578" i="7"/>
  <c r="BV578" i="7"/>
  <c r="BU578" i="7"/>
  <c r="BT578" i="7"/>
  <c r="BS578" i="7"/>
  <c r="BR578" i="7"/>
  <c r="BQ578" i="7"/>
  <c r="BP578" i="7"/>
  <c r="BO578" i="7"/>
  <c r="BN578" i="7"/>
  <c r="BM578" i="7"/>
  <c r="BL578" i="7"/>
  <c r="BK578" i="7"/>
  <c r="BJ578" i="7"/>
  <c r="BI578" i="7"/>
  <c r="BH578" i="7"/>
  <c r="BG578" i="7"/>
  <c r="BF578" i="7"/>
  <c r="BE578" i="7"/>
  <c r="BD578" i="7"/>
  <c r="BC578" i="7"/>
  <c r="BB578" i="7"/>
  <c r="BA578" i="7"/>
  <c r="AZ578" i="7"/>
  <c r="AY578" i="7"/>
  <c r="AX578" i="7"/>
  <c r="AW578" i="7"/>
  <c r="AV578" i="7"/>
  <c r="AU578" i="7"/>
  <c r="AT578" i="7"/>
  <c r="AS578" i="7"/>
  <c r="AR578" i="7"/>
  <c r="AQ578" i="7"/>
  <c r="AP578" i="7"/>
  <c r="AO578" i="7"/>
  <c r="AN578" i="7"/>
  <c r="AM578" i="7"/>
  <c r="AL578" i="7"/>
  <c r="AK578" i="7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CA577" i="7"/>
  <c r="BZ577" i="7"/>
  <c r="BX577" i="7"/>
  <c r="BW577" i="7"/>
  <c r="BV577" i="7"/>
  <c r="BU577" i="7"/>
  <c r="BT577" i="7"/>
  <c r="BS577" i="7"/>
  <c r="BR577" i="7"/>
  <c r="BQ577" i="7"/>
  <c r="BP577" i="7"/>
  <c r="BO577" i="7"/>
  <c r="BN577" i="7"/>
  <c r="BM577" i="7"/>
  <c r="BL577" i="7"/>
  <c r="BK577" i="7"/>
  <c r="BJ577" i="7"/>
  <c r="BI577" i="7"/>
  <c r="BH577" i="7"/>
  <c r="BG577" i="7"/>
  <c r="BF577" i="7"/>
  <c r="BE577" i="7"/>
  <c r="BD577" i="7"/>
  <c r="BC577" i="7"/>
  <c r="BB577" i="7"/>
  <c r="BA577" i="7"/>
  <c r="AZ577" i="7"/>
  <c r="AY577" i="7"/>
  <c r="AX577" i="7"/>
  <c r="AW577" i="7"/>
  <c r="AV577" i="7"/>
  <c r="AU577" i="7"/>
  <c r="AT577" i="7"/>
  <c r="AS577" i="7"/>
  <c r="AR577" i="7"/>
  <c r="AQ577" i="7"/>
  <c r="AP577" i="7"/>
  <c r="AO577" i="7"/>
  <c r="AN577" i="7"/>
  <c r="AM577" i="7"/>
  <c r="AL577" i="7"/>
  <c r="AK577" i="7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CA576" i="7"/>
  <c r="BZ576" i="7"/>
  <c r="BX576" i="7"/>
  <c r="BW576" i="7"/>
  <c r="BV576" i="7"/>
  <c r="BU576" i="7"/>
  <c r="BT576" i="7"/>
  <c r="BS576" i="7"/>
  <c r="BR576" i="7"/>
  <c r="BQ576" i="7"/>
  <c r="BP576" i="7"/>
  <c r="BO576" i="7"/>
  <c r="BN576" i="7"/>
  <c r="BM576" i="7"/>
  <c r="BL576" i="7"/>
  <c r="BK576" i="7"/>
  <c r="BJ576" i="7"/>
  <c r="BI576" i="7"/>
  <c r="BH576" i="7"/>
  <c r="BG576" i="7"/>
  <c r="BF576" i="7"/>
  <c r="BE576" i="7"/>
  <c r="BD576" i="7"/>
  <c r="BC576" i="7"/>
  <c r="BB576" i="7"/>
  <c r="BA576" i="7"/>
  <c r="AZ576" i="7"/>
  <c r="AY576" i="7"/>
  <c r="AX576" i="7"/>
  <c r="AW576" i="7"/>
  <c r="AV576" i="7"/>
  <c r="AU576" i="7"/>
  <c r="AT576" i="7"/>
  <c r="AS576" i="7"/>
  <c r="AR576" i="7"/>
  <c r="AQ576" i="7"/>
  <c r="AP576" i="7"/>
  <c r="AO576" i="7"/>
  <c r="AN576" i="7"/>
  <c r="AM576" i="7"/>
  <c r="AL576" i="7"/>
  <c r="AK576" i="7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CA575" i="7"/>
  <c r="BZ575" i="7"/>
  <c r="BX575" i="7"/>
  <c r="BW575" i="7"/>
  <c r="BV575" i="7"/>
  <c r="BU575" i="7"/>
  <c r="BT575" i="7"/>
  <c r="BS575" i="7"/>
  <c r="BR575" i="7"/>
  <c r="BQ575" i="7"/>
  <c r="BP575" i="7"/>
  <c r="BO575" i="7"/>
  <c r="BN575" i="7"/>
  <c r="BM575" i="7"/>
  <c r="BL575" i="7"/>
  <c r="BK575" i="7"/>
  <c r="BJ575" i="7"/>
  <c r="BI575" i="7"/>
  <c r="BH575" i="7"/>
  <c r="BG575" i="7"/>
  <c r="BF575" i="7"/>
  <c r="BE575" i="7"/>
  <c r="BD575" i="7"/>
  <c r="BC575" i="7"/>
  <c r="BB575" i="7"/>
  <c r="BA575" i="7"/>
  <c r="AZ575" i="7"/>
  <c r="AY575" i="7"/>
  <c r="AX575" i="7"/>
  <c r="AW575" i="7"/>
  <c r="AV575" i="7"/>
  <c r="AU575" i="7"/>
  <c r="AT575" i="7"/>
  <c r="AS575" i="7"/>
  <c r="AR575" i="7"/>
  <c r="AQ575" i="7"/>
  <c r="AP575" i="7"/>
  <c r="AO575" i="7"/>
  <c r="AN575" i="7"/>
  <c r="AM575" i="7"/>
  <c r="AL575" i="7"/>
  <c r="AK575" i="7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CA574" i="7"/>
  <c r="BZ574" i="7"/>
  <c r="BX574" i="7"/>
  <c r="BW574" i="7"/>
  <c r="BV574" i="7"/>
  <c r="BU574" i="7"/>
  <c r="BT574" i="7"/>
  <c r="BS574" i="7"/>
  <c r="BR574" i="7"/>
  <c r="BQ574" i="7"/>
  <c r="BP574" i="7"/>
  <c r="BO574" i="7"/>
  <c r="BN574" i="7"/>
  <c r="BM574" i="7"/>
  <c r="BL574" i="7"/>
  <c r="BK574" i="7"/>
  <c r="BJ574" i="7"/>
  <c r="BI574" i="7"/>
  <c r="BH574" i="7"/>
  <c r="BG574" i="7"/>
  <c r="BF574" i="7"/>
  <c r="BE574" i="7"/>
  <c r="BD574" i="7"/>
  <c r="BC574" i="7"/>
  <c r="BB574" i="7"/>
  <c r="BA574" i="7"/>
  <c r="AZ574" i="7"/>
  <c r="AY574" i="7"/>
  <c r="AX574" i="7"/>
  <c r="AW574" i="7"/>
  <c r="AV574" i="7"/>
  <c r="AU574" i="7"/>
  <c r="AT574" i="7"/>
  <c r="AS574" i="7"/>
  <c r="AR574" i="7"/>
  <c r="AQ574" i="7"/>
  <c r="AP574" i="7"/>
  <c r="AO574" i="7"/>
  <c r="AN574" i="7"/>
  <c r="AM574" i="7"/>
  <c r="AL574" i="7"/>
  <c r="AK574" i="7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CA573" i="7"/>
  <c r="BZ573" i="7"/>
  <c r="BX573" i="7"/>
  <c r="BW573" i="7"/>
  <c r="BV573" i="7"/>
  <c r="BU573" i="7"/>
  <c r="BT573" i="7"/>
  <c r="BS573" i="7"/>
  <c r="BR573" i="7"/>
  <c r="BQ573" i="7"/>
  <c r="BP573" i="7"/>
  <c r="BO573" i="7"/>
  <c r="BN573" i="7"/>
  <c r="BM573" i="7"/>
  <c r="BL573" i="7"/>
  <c r="BK573" i="7"/>
  <c r="BJ573" i="7"/>
  <c r="BI573" i="7"/>
  <c r="BH573" i="7"/>
  <c r="BG573" i="7"/>
  <c r="BF573" i="7"/>
  <c r="BE573" i="7"/>
  <c r="BD573" i="7"/>
  <c r="BC573" i="7"/>
  <c r="BB573" i="7"/>
  <c r="BA573" i="7"/>
  <c r="AZ573" i="7"/>
  <c r="AY573" i="7"/>
  <c r="AX573" i="7"/>
  <c r="AW573" i="7"/>
  <c r="AV573" i="7"/>
  <c r="AU573" i="7"/>
  <c r="AT573" i="7"/>
  <c r="AS573" i="7"/>
  <c r="AR573" i="7"/>
  <c r="AQ573" i="7"/>
  <c r="AP573" i="7"/>
  <c r="AO573" i="7"/>
  <c r="AN573" i="7"/>
  <c r="AM573" i="7"/>
  <c r="AL573" i="7"/>
  <c r="AK573" i="7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CA572" i="7"/>
  <c r="BZ572" i="7"/>
  <c r="BX572" i="7"/>
  <c r="BW572" i="7"/>
  <c r="BV572" i="7"/>
  <c r="BU572" i="7"/>
  <c r="BT572" i="7"/>
  <c r="BS572" i="7"/>
  <c r="BR572" i="7"/>
  <c r="BQ572" i="7"/>
  <c r="BP572" i="7"/>
  <c r="BO572" i="7"/>
  <c r="BN572" i="7"/>
  <c r="BM572" i="7"/>
  <c r="BL572" i="7"/>
  <c r="BK572" i="7"/>
  <c r="BJ572" i="7"/>
  <c r="BI572" i="7"/>
  <c r="BH572" i="7"/>
  <c r="BG572" i="7"/>
  <c r="BF572" i="7"/>
  <c r="BE572" i="7"/>
  <c r="BD572" i="7"/>
  <c r="BC572" i="7"/>
  <c r="BB572" i="7"/>
  <c r="BA572" i="7"/>
  <c r="AZ572" i="7"/>
  <c r="AY572" i="7"/>
  <c r="AX572" i="7"/>
  <c r="AW572" i="7"/>
  <c r="AV572" i="7"/>
  <c r="AU572" i="7"/>
  <c r="AT572" i="7"/>
  <c r="AS572" i="7"/>
  <c r="AR572" i="7"/>
  <c r="AQ572" i="7"/>
  <c r="AP572" i="7"/>
  <c r="AO572" i="7"/>
  <c r="AN572" i="7"/>
  <c r="AM572" i="7"/>
  <c r="AL572" i="7"/>
  <c r="AK572" i="7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CA571" i="7"/>
  <c r="BX571" i="7"/>
  <c r="BW571" i="7"/>
  <c r="BV571" i="7"/>
  <c r="BU571" i="7"/>
  <c r="BS571" i="7"/>
  <c r="BR571" i="7"/>
  <c r="BQ571" i="7"/>
  <c r="BP571" i="7"/>
  <c r="BO571" i="7"/>
  <c r="BN571" i="7"/>
  <c r="BM571" i="7"/>
  <c r="BL571" i="7"/>
  <c r="BK571" i="7"/>
  <c r="BJ571" i="7"/>
  <c r="BI571" i="7"/>
  <c r="BH571" i="7"/>
  <c r="BG571" i="7"/>
  <c r="BF571" i="7"/>
  <c r="BE571" i="7"/>
  <c r="BD571" i="7"/>
  <c r="BC571" i="7"/>
  <c r="BB571" i="7"/>
  <c r="BA571" i="7"/>
  <c r="AZ571" i="7"/>
  <c r="AY571" i="7"/>
  <c r="AX571" i="7"/>
  <c r="AW571" i="7"/>
  <c r="AV571" i="7"/>
  <c r="AU571" i="7"/>
  <c r="AT571" i="7"/>
  <c r="AS571" i="7"/>
  <c r="AR571" i="7"/>
  <c r="AQ571" i="7"/>
  <c r="AP571" i="7"/>
  <c r="AO571" i="7"/>
  <c r="AN571" i="7"/>
  <c r="AM571" i="7"/>
  <c r="AL571" i="7"/>
  <c r="AK571" i="7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CA570" i="7"/>
  <c r="BX570" i="7"/>
  <c r="BW570" i="7"/>
  <c r="BV570" i="7"/>
  <c r="BU570" i="7"/>
  <c r="BS570" i="7"/>
  <c r="BR570" i="7"/>
  <c r="BQ570" i="7"/>
  <c r="BP570" i="7"/>
  <c r="BO570" i="7"/>
  <c r="BN570" i="7"/>
  <c r="BM570" i="7"/>
  <c r="BL570" i="7"/>
  <c r="BK570" i="7"/>
  <c r="BJ570" i="7"/>
  <c r="BI570" i="7"/>
  <c r="BH570" i="7"/>
  <c r="BG570" i="7"/>
  <c r="BF570" i="7"/>
  <c r="BE570" i="7"/>
  <c r="BD570" i="7"/>
  <c r="BC570" i="7"/>
  <c r="BB570" i="7"/>
  <c r="BA570" i="7"/>
  <c r="AZ570" i="7"/>
  <c r="AY570" i="7"/>
  <c r="AX570" i="7"/>
  <c r="AW570" i="7"/>
  <c r="AV570" i="7"/>
  <c r="AU570" i="7"/>
  <c r="AT570" i="7"/>
  <c r="AS570" i="7"/>
  <c r="AR570" i="7"/>
  <c r="AQ570" i="7"/>
  <c r="AP570" i="7"/>
  <c r="AO570" i="7"/>
  <c r="AN570" i="7"/>
  <c r="AM570" i="7"/>
  <c r="AL570" i="7"/>
  <c r="AK570" i="7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CA569" i="7"/>
  <c r="BX569" i="7"/>
  <c r="BW569" i="7"/>
  <c r="BV569" i="7"/>
  <c r="BU569" i="7"/>
  <c r="BS569" i="7"/>
  <c r="BR569" i="7"/>
  <c r="BQ569" i="7"/>
  <c r="BP569" i="7"/>
  <c r="BO569" i="7"/>
  <c r="BN569" i="7"/>
  <c r="BM569" i="7"/>
  <c r="BL569" i="7"/>
  <c r="BK569" i="7"/>
  <c r="BJ569" i="7"/>
  <c r="BI569" i="7"/>
  <c r="BH569" i="7"/>
  <c r="BG569" i="7"/>
  <c r="BF569" i="7"/>
  <c r="BE569" i="7"/>
  <c r="BD569" i="7"/>
  <c r="BC569" i="7"/>
  <c r="BB569" i="7"/>
  <c r="BA569" i="7"/>
  <c r="AY569" i="7"/>
  <c r="AX569" i="7"/>
  <c r="AW569" i="7"/>
  <c r="AV569" i="7"/>
  <c r="AT569" i="7"/>
  <c r="AS569" i="7"/>
  <c r="AR569" i="7"/>
  <c r="AQ569" i="7"/>
  <c r="AP569" i="7"/>
  <c r="AO569" i="7"/>
  <c r="AN569" i="7"/>
  <c r="AM569" i="7"/>
  <c r="AL569" i="7"/>
  <c r="AJ569" i="7"/>
  <c r="AI569" i="7"/>
  <c r="AH569" i="7"/>
  <c r="AG569" i="7"/>
  <c r="AE569" i="7"/>
  <c r="AD569" i="7"/>
  <c r="AC569" i="7"/>
  <c r="AB569" i="7"/>
  <c r="Z569" i="7"/>
  <c r="Y569" i="7"/>
  <c r="X569" i="7"/>
  <c r="W569" i="7"/>
  <c r="U569" i="7"/>
  <c r="T569" i="7"/>
  <c r="S569" i="7"/>
  <c r="R569" i="7"/>
  <c r="P569" i="7"/>
  <c r="O569" i="7"/>
  <c r="N569" i="7"/>
  <c r="M569" i="7"/>
  <c r="L569" i="7"/>
  <c r="K569" i="7"/>
  <c r="J569" i="7"/>
  <c r="I569" i="7"/>
  <c r="H569" i="7"/>
  <c r="G569" i="7"/>
  <c r="CA568" i="7"/>
  <c r="BX568" i="7"/>
  <c r="BW568" i="7"/>
  <c r="BV568" i="7"/>
  <c r="BU568" i="7"/>
  <c r="BS568" i="7"/>
  <c r="BR568" i="7"/>
  <c r="BQ568" i="7"/>
  <c r="BP568" i="7"/>
  <c r="BN568" i="7"/>
  <c r="BM568" i="7"/>
  <c r="BL568" i="7"/>
  <c r="BK568" i="7"/>
  <c r="BI568" i="7"/>
  <c r="BH568" i="7"/>
  <c r="BG568" i="7"/>
  <c r="BF568" i="7"/>
  <c r="BD568" i="7"/>
  <c r="BC568" i="7"/>
  <c r="BB568" i="7"/>
  <c r="BA568" i="7"/>
  <c r="AY568" i="7"/>
  <c r="AX568" i="7"/>
  <c r="AW568" i="7"/>
  <c r="AV568" i="7"/>
  <c r="AT568" i="7"/>
  <c r="AS568" i="7"/>
  <c r="AR568" i="7"/>
  <c r="AQ568" i="7"/>
  <c r="AO568" i="7"/>
  <c r="AN568" i="7"/>
  <c r="AM568" i="7"/>
  <c r="AL568" i="7"/>
  <c r="AJ568" i="7"/>
  <c r="AI568" i="7"/>
  <c r="AH568" i="7"/>
  <c r="AG568" i="7"/>
  <c r="AE568" i="7"/>
  <c r="AD568" i="7"/>
  <c r="AC568" i="7"/>
  <c r="AB568" i="7"/>
  <c r="Z568" i="7"/>
  <c r="Y568" i="7"/>
  <c r="X568" i="7"/>
  <c r="W568" i="7"/>
  <c r="U568" i="7"/>
  <c r="T568" i="7"/>
  <c r="S568" i="7"/>
  <c r="R568" i="7"/>
  <c r="P568" i="7"/>
  <c r="O568" i="7"/>
  <c r="N568" i="7"/>
  <c r="M568" i="7"/>
  <c r="K568" i="7"/>
  <c r="J568" i="7"/>
  <c r="I568" i="7"/>
  <c r="H568" i="7"/>
  <c r="CA567" i="7"/>
  <c r="BX567" i="7"/>
  <c r="BW567" i="7"/>
  <c r="BV567" i="7"/>
  <c r="BU567" i="7"/>
  <c r="BT567" i="7"/>
  <c r="BS567" i="7"/>
  <c r="BR567" i="7"/>
  <c r="BQ567" i="7"/>
  <c r="BP567" i="7"/>
  <c r="BO567" i="7"/>
  <c r="BN567" i="7"/>
  <c r="BM567" i="7"/>
  <c r="BL567" i="7"/>
  <c r="BK567" i="7"/>
  <c r="BJ567" i="7"/>
  <c r="BI567" i="7"/>
  <c r="BH567" i="7"/>
  <c r="BG567" i="7"/>
  <c r="BF567" i="7"/>
  <c r="BE567" i="7"/>
  <c r="BD567" i="7"/>
  <c r="BC567" i="7"/>
  <c r="BB567" i="7"/>
  <c r="BA567" i="7"/>
  <c r="AZ567" i="7"/>
  <c r="AY567" i="7"/>
  <c r="AX567" i="7"/>
  <c r="AW567" i="7"/>
  <c r="AV567" i="7"/>
  <c r="AU567" i="7"/>
  <c r="AT567" i="7"/>
  <c r="AS567" i="7"/>
  <c r="AR567" i="7"/>
  <c r="AQ567" i="7"/>
  <c r="AP567" i="7"/>
  <c r="AO567" i="7"/>
  <c r="AN567" i="7"/>
  <c r="AM567" i="7"/>
  <c r="AL567" i="7"/>
  <c r="AK567" i="7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CA566" i="7"/>
  <c r="BX566" i="7"/>
  <c r="BW566" i="7"/>
  <c r="BV566" i="7"/>
  <c r="BU566" i="7"/>
  <c r="BT566" i="7"/>
  <c r="BS566" i="7"/>
  <c r="BR566" i="7"/>
  <c r="BQ566" i="7"/>
  <c r="BP566" i="7"/>
  <c r="BO566" i="7"/>
  <c r="BN566" i="7"/>
  <c r="BM566" i="7"/>
  <c r="BL566" i="7"/>
  <c r="BK566" i="7"/>
  <c r="BJ566" i="7"/>
  <c r="BI566" i="7"/>
  <c r="BH566" i="7"/>
  <c r="BG566" i="7"/>
  <c r="BF566" i="7"/>
  <c r="BE566" i="7"/>
  <c r="BD566" i="7"/>
  <c r="BC566" i="7"/>
  <c r="BB566" i="7"/>
  <c r="BA566" i="7"/>
  <c r="AZ566" i="7"/>
  <c r="AY566" i="7"/>
  <c r="AX566" i="7"/>
  <c r="AW566" i="7"/>
  <c r="AV566" i="7"/>
  <c r="AU566" i="7"/>
  <c r="AT566" i="7"/>
  <c r="AS566" i="7"/>
  <c r="AR566" i="7"/>
  <c r="AQ566" i="7"/>
  <c r="AP566" i="7"/>
  <c r="AO566" i="7"/>
  <c r="AN566" i="7"/>
  <c r="AM566" i="7"/>
  <c r="AL566" i="7"/>
  <c r="AK566" i="7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CA565" i="7"/>
  <c r="BX565" i="7"/>
  <c r="BW565" i="7"/>
  <c r="BV565" i="7"/>
  <c r="BU565" i="7"/>
  <c r="BS565" i="7"/>
  <c r="BR565" i="7"/>
  <c r="BQ565" i="7"/>
  <c r="BP565" i="7"/>
  <c r="BO565" i="7"/>
  <c r="BN565" i="7"/>
  <c r="BM565" i="7"/>
  <c r="BL565" i="7"/>
  <c r="BK565" i="7"/>
  <c r="BJ565" i="7"/>
  <c r="BI565" i="7"/>
  <c r="BH565" i="7"/>
  <c r="BG565" i="7"/>
  <c r="BF565" i="7"/>
  <c r="BE565" i="7"/>
  <c r="BD565" i="7"/>
  <c r="BC565" i="7"/>
  <c r="BB565" i="7"/>
  <c r="BA565" i="7"/>
  <c r="AZ565" i="7"/>
  <c r="AY565" i="7"/>
  <c r="AX565" i="7"/>
  <c r="AW565" i="7"/>
  <c r="AV565" i="7"/>
  <c r="AU565" i="7"/>
  <c r="AT565" i="7"/>
  <c r="AS565" i="7"/>
  <c r="AR565" i="7"/>
  <c r="AQ565" i="7"/>
  <c r="AP565" i="7"/>
  <c r="AO565" i="7"/>
  <c r="AN565" i="7"/>
  <c r="AM565" i="7"/>
  <c r="AL565" i="7"/>
  <c r="AK565" i="7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CA564" i="7"/>
  <c r="BX564" i="7"/>
  <c r="BW564" i="7"/>
  <c r="BV564" i="7"/>
  <c r="BU564" i="7"/>
  <c r="BS564" i="7"/>
  <c r="BR564" i="7"/>
  <c r="BQ564" i="7"/>
  <c r="BP564" i="7"/>
  <c r="BO564" i="7"/>
  <c r="BN564" i="7"/>
  <c r="BM564" i="7"/>
  <c r="BL564" i="7"/>
  <c r="BK564" i="7"/>
  <c r="BJ564" i="7"/>
  <c r="BI564" i="7"/>
  <c r="BH564" i="7"/>
  <c r="BG564" i="7"/>
  <c r="BF564" i="7"/>
  <c r="BE564" i="7"/>
  <c r="BD564" i="7"/>
  <c r="BC564" i="7"/>
  <c r="BB564" i="7"/>
  <c r="BA564" i="7"/>
  <c r="AZ564" i="7"/>
  <c r="AY564" i="7"/>
  <c r="AX564" i="7"/>
  <c r="AW564" i="7"/>
  <c r="AV564" i="7"/>
  <c r="AU564" i="7"/>
  <c r="AT564" i="7"/>
  <c r="AS564" i="7"/>
  <c r="AR564" i="7"/>
  <c r="AQ564" i="7"/>
  <c r="AP564" i="7"/>
  <c r="AO564" i="7"/>
  <c r="AN564" i="7"/>
  <c r="AM564" i="7"/>
  <c r="AL564" i="7"/>
  <c r="AK564" i="7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CA563" i="7"/>
  <c r="BX563" i="7"/>
  <c r="BW563" i="7"/>
  <c r="BV563" i="7"/>
  <c r="BU563" i="7"/>
  <c r="BS563" i="7"/>
  <c r="BR563" i="7"/>
  <c r="BQ563" i="7"/>
  <c r="BP563" i="7"/>
  <c r="BN563" i="7"/>
  <c r="BM563" i="7"/>
  <c r="BL563" i="7"/>
  <c r="BK563" i="7"/>
  <c r="BI563" i="7"/>
  <c r="BH563" i="7"/>
  <c r="BG563" i="7"/>
  <c r="BF563" i="7"/>
  <c r="BD563" i="7"/>
  <c r="BC563" i="7"/>
  <c r="BB563" i="7"/>
  <c r="BA563" i="7"/>
  <c r="AY563" i="7"/>
  <c r="AX563" i="7"/>
  <c r="AW563" i="7"/>
  <c r="AV563" i="7"/>
  <c r="AT563" i="7"/>
  <c r="AS563" i="7"/>
  <c r="AR563" i="7"/>
  <c r="AQ563" i="7"/>
  <c r="AO563" i="7"/>
  <c r="AN563" i="7"/>
  <c r="AM563" i="7"/>
  <c r="AL563" i="7"/>
  <c r="AJ563" i="7"/>
  <c r="AI563" i="7"/>
  <c r="AH563" i="7"/>
  <c r="AG563" i="7"/>
  <c r="AE563" i="7"/>
  <c r="AD563" i="7"/>
  <c r="AC563" i="7"/>
  <c r="AB563" i="7"/>
  <c r="Z563" i="7"/>
  <c r="Y563" i="7"/>
  <c r="X563" i="7"/>
  <c r="W563" i="7"/>
  <c r="U563" i="7"/>
  <c r="T563" i="7"/>
  <c r="S563" i="7"/>
  <c r="R563" i="7"/>
  <c r="P563" i="7"/>
  <c r="O563" i="7"/>
  <c r="N563" i="7"/>
  <c r="M563" i="7"/>
  <c r="K563" i="7"/>
  <c r="J563" i="7"/>
  <c r="I563" i="7"/>
  <c r="H563" i="7"/>
  <c r="CA562" i="7"/>
  <c r="BZ562" i="7"/>
  <c r="BX562" i="7"/>
  <c r="BW562" i="7"/>
  <c r="BV562" i="7"/>
  <c r="BU562" i="7"/>
  <c r="BT562" i="7"/>
  <c r="BS562" i="7"/>
  <c r="BR562" i="7"/>
  <c r="BQ562" i="7"/>
  <c r="BP562" i="7"/>
  <c r="BO562" i="7"/>
  <c r="BN562" i="7"/>
  <c r="BM562" i="7"/>
  <c r="BL562" i="7"/>
  <c r="BK562" i="7"/>
  <c r="BJ562" i="7"/>
  <c r="BI562" i="7"/>
  <c r="BH562" i="7"/>
  <c r="BG562" i="7"/>
  <c r="BF562" i="7"/>
  <c r="BE562" i="7"/>
  <c r="BD562" i="7"/>
  <c r="BC562" i="7"/>
  <c r="BB562" i="7"/>
  <c r="BA562" i="7"/>
  <c r="AZ562" i="7"/>
  <c r="AY562" i="7"/>
  <c r="AX562" i="7"/>
  <c r="AW562" i="7"/>
  <c r="AV562" i="7"/>
  <c r="AU562" i="7"/>
  <c r="AT562" i="7"/>
  <c r="AS562" i="7"/>
  <c r="AR562" i="7"/>
  <c r="AQ562" i="7"/>
  <c r="AP562" i="7"/>
  <c r="AO562" i="7"/>
  <c r="AN562" i="7"/>
  <c r="AM562" i="7"/>
  <c r="AL562" i="7"/>
  <c r="AK562" i="7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CA561" i="7"/>
  <c r="BX561" i="7"/>
  <c r="BW561" i="7"/>
  <c r="BV561" i="7"/>
  <c r="BU561" i="7"/>
  <c r="BS561" i="7"/>
  <c r="BR561" i="7"/>
  <c r="BQ561" i="7"/>
  <c r="BP561" i="7"/>
  <c r="BO561" i="7"/>
  <c r="BN561" i="7"/>
  <c r="BM561" i="7"/>
  <c r="BL561" i="7"/>
  <c r="BK561" i="7"/>
  <c r="BJ561" i="7"/>
  <c r="BI561" i="7"/>
  <c r="BH561" i="7"/>
  <c r="BG561" i="7"/>
  <c r="BF561" i="7"/>
  <c r="BE561" i="7"/>
  <c r="BD561" i="7"/>
  <c r="BC561" i="7"/>
  <c r="BB561" i="7"/>
  <c r="BA561" i="7"/>
  <c r="AZ561" i="7"/>
  <c r="AY561" i="7"/>
  <c r="AX561" i="7"/>
  <c r="AW561" i="7"/>
  <c r="AV561" i="7"/>
  <c r="AU561" i="7"/>
  <c r="AT561" i="7"/>
  <c r="AS561" i="7"/>
  <c r="AR561" i="7"/>
  <c r="AQ561" i="7"/>
  <c r="AP561" i="7"/>
  <c r="AO561" i="7"/>
  <c r="AN561" i="7"/>
  <c r="AM561" i="7"/>
  <c r="AL561" i="7"/>
  <c r="AK561" i="7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CA560" i="7"/>
  <c r="BX560" i="7"/>
  <c r="BW560" i="7"/>
  <c r="BV560" i="7"/>
  <c r="BU560" i="7"/>
  <c r="BT560" i="7"/>
  <c r="BS560" i="7"/>
  <c r="BR560" i="7"/>
  <c r="BQ560" i="7"/>
  <c r="BP560" i="7"/>
  <c r="BO560" i="7"/>
  <c r="BN560" i="7"/>
  <c r="BM560" i="7"/>
  <c r="BL560" i="7"/>
  <c r="BK560" i="7"/>
  <c r="BJ560" i="7"/>
  <c r="BI560" i="7"/>
  <c r="BH560" i="7"/>
  <c r="BG560" i="7"/>
  <c r="BF560" i="7"/>
  <c r="BE560" i="7"/>
  <c r="BD560" i="7"/>
  <c r="BC560" i="7"/>
  <c r="BB560" i="7"/>
  <c r="BA560" i="7"/>
  <c r="AZ560" i="7"/>
  <c r="AY560" i="7"/>
  <c r="AX560" i="7"/>
  <c r="AW560" i="7"/>
  <c r="AV560" i="7"/>
  <c r="AU560" i="7"/>
  <c r="AT560" i="7"/>
  <c r="AS560" i="7"/>
  <c r="AR560" i="7"/>
  <c r="AQ560" i="7"/>
  <c r="AP560" i="7"/>
  <c r="AO560" i="7"/>
  <c r="AN560" i="7"/>
  <c r="AM560" i="7"/>
  <c r="AL560" i="7"/>
  <c r="AK560" i="7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CA559" i="7"/>
  <c r="BX559" i="7"/>
  <c r="BW559" i="7"/>
  <c r="BV559" i="7"/>
  <c r="BU559" i="7"/>
  <c r="BS559" i="7"/>
  <c r="BR559" i="7"/>
  <c r="BQ559" i="7"/>
  <c r="BP559" i="7"/>
  <c r="BO559" i="7"/>
  <c r="BN559" i="7"/>
  <c r="BM559" i="7"/>
  <c r="BL559" i="7"/>
  <c r="BK559" i="7"/>
  <c r="BJ559" i="7"/>
  <c r="BI559" i="7"/>
  <c r="BH559" i="7"/>
  <c r="BG559" i="7"/>
  <c r="BF559" i="7"/>
  <c r="BE559" i="7"/>
  <c r="BD559" i="7"/>
  <c r="BC559" i="7"/>
  <c r="BB559" i="7"/>
  <c r="BA559" i="7"/>
  <c r="AY559" i="7"/>
  <c r="AX559" i="7"/>
  <c r="AW559" i="7"/>
  <c r="AV559" i="7"/>
  <c r="AT559" i="7"/>
  <c r="AS559" i="7"/>
  <c r="AR559" i="7"/>
  <c r="AQ559" i="7"/>
  <c r="AO559" i="7"/>
  <c r="AN559" i="7"/>
  <c r="AM559" i="7"/>
  <c r="AL559" i="7"/>
  <c r="AJ559" i="7"/>
  <c r="AI559" i="7"/>
  <c r="AH559" i="7"/>
  <c r="AG559" i="7"/>
  <c r="AE559" i="7"/>
  <c r="AD559" i="7"/>
  <c r="AC559" i="7"/>
  <c r="AB559" i="7"/>
  <c r="Z559" i="7"/>
  <c r="Y559" i="7"/>
  <c r="X559" i="7"/>
  <c r="W559" i="7"/>
  <c r="U559" i="7"/>
  <c r="T559" i="7"/>
  <c r="S559" i="7"/>
  <c r="R559" i="7"/>
  <c r="P559" i="7"/>
  <c r="O559" i="7"/>
  <c r="N559" i="7"/>
  <c r="M559" i="7"/>
  <c r="K559" i="7"/>
  <c r="J559" i="7"/>
  <c r="I559" i="7"/>
  <c r="H559" i="7"/>
  <c r="G559" i="7"/>
  <c r="CA558" i="7"/>
  <c r="BX558" i="7"/>
  <c r="BW558" i="7"/>
  <c r="BV558" i="7"/>
  <c r="BU558" i="7"/>
  <c r="BS558" i="7"/>
  <c r="BR558" i="7"/>
  <c r="BQ558" i="7"/>
  <c r="BP558" i="7"/>
  <c r="BN558" i="7"/>
  <c r="BM558" i="7"/>
  <c r="BL558" i="7"/>
  <c r="BK558" i="7"/>
  <c r="BI558" i="7"/>
  <c r="BH558" i="7"/>
  <c r="BG558" i="7"/>
  <c r="BF558" i="7"/>
  <c r="BD558" i="7"/>
  <c r="BC558" i="7"/>
  <c r="BB558" i="7"/>
  <c r="BA558" i="7"/>
  <c r="AY558" i="7"/>
  <c r="AX558" i="7"/>
  <c r="AW558" i="7"/>
  <c r="AV558" i="7"/>
  <c r="AT558" i="7"/>
  <c r="AS558" i="7"/>
  <c r="AR558" i="7"/>
  <c r="AQ558" i="7"/>
  <c r="AO558" i="7"/>
  <c r="AN558" i="7"/>
  <c r="AM558" i="7"/>
  <c r="AL558" i="7"/>
  <c r="AJ558" i="7"/>
  <c r="AI558" i="7"/>
  <c r="AH558" i="7"/>
  <c r="AG558" i="7"/>
  <c r="AE558" i="7"/>
  <c r="AD558" i="7"/>
  <c r="AC558" i="7"/>
  <c r="AB558" i="7"/>
  <c r="Z558" i="7"/>
  <c r="Y558" i="7"/>
  <c r="X558" i="7"/>
  <c r="W558" i="7"/>
  <c r="U558" i="7"/>
  <c r="T558" i="7"/>
  <c r="S558" i="7"/>
  <c r="R558" i="7"/>
  <c r="P558" i="7"/>
  <c r="O558" i="7"/>
  <c r="N558" i="7"/>
  <c r="M558" i="7"/>
  <c r="K558" i="7"/>
  <c r="J558" i="7"/>
  <c r="I558" i="7"/>
  <c r="H558" i="7"/>
  <c r="CA557" i="7"/>
  <c r="BZ557" i="7"/>
  <c r="BX557" i="7"/>
  <c r="BW557" i="7"/>
  <c r="BV557" i="7"/>
  <c r="BU557" i="7"/>
  <c r="BT557" i="7"/>
  <c r="BS557" i="7"/>
  <c r="BR557" i="7"/>
  <c r="BQ557" i="7"/>
  <c r="BP557" i="7"/>
  <c r="BO557" i="7"/>
  <c r="BN557" i="7"/>
  <c r="BM557" i="7"/>
  <c r="BL557" i="7"/>
  <c r="BK557" i="7"/>
  <c r="BJ557" i="7"/>
  <c r="BI557" i="7"/>
  <c r="BH557" i="7"/>
  <c r="BG557" i="7"/>
  <c r="BF557" i="7"/>
  <c r="BE557" i="7"/>
  <c r="BD557" i="7"/>
  <c r="BC557" i="7"/>
  <c r="BB557" i="7"/>
  <c r="BA557" i="7"/>
  <c r="AZ557" i="7"/>
  <c r="AY557" i="7"/>
  <c r="AX557" i="7"/>
  <c r="AW557" i="7"/>
  <c r="AV557" i="7"/>
  <c r="AU557" i="7"/>
  <c r="AT557" i="7"/>
  <c r="AS557" i="7"/>
  <c r="AR557" i="7"/>
  <c r="AQ557" i="7"/>
  <c r="AP557" i="7"/>
  <c r="AO557" i="7"/>
  <c r="AN557" i="7"/>
  <c r="AM557" i="7"/>
  <c r="AL557" i="7"/>
  <c r="AK557" i="7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CA556" i="7"/>
  <c r="BX556" i="7"/>
  <c r="BW556" i="7"/>
  <c r="BV556" i="7"/>
  <c r="BU556" i="7"/>
  <c r="BS556" i="7"/>
  <c r="BR556" i="7"/>
  <c r="BQ556" i="7"/>
  <c r="BP556" i="7"/>
  <c r="BO556" i="7"/>
  <c r="BN556" i="7"/>
  <c r="BM556" i="7"/>
  <c r="BL556" i="7"/>
  <c r="BK556" i="7"/>
  <c r="BJ556" i="7"/>
  <c r="BI556" i="7"/>
  <c r="BH556" i="7"/>
  <c r="BG556" i="7"/>
  <c r="BF556" i="7"/>
  <c r="BE556" i="7"/>
  <c r="BD556" i="7"/>
  <c r="BC556" i="7"/>
  <c r="BB556" i="7"/>
  <c r="BA556" i="7"/>
  <c r="AZ556" i="7"/>
  <c r="AY556" i="7"/>
  <c r="AX556" i="7"/>
  <c r="AW556" i="7"/>
  <c r="AV556" i="7"/>
  <c r="AU556" i="7"/>
  <c r="AT556" i="7"/>
  <c r="AS556" i="7"/>
  <c r="AR556" i="7"/>
  <c r="AQ556" i="7"/>
  <c r="AP556" i="7"/>
  <c r="AO556" i="7"/>
  <c r="AN556" i="7"/>
  <c r="AM556" i="7"/>
  <c r="AL556" i="7"/>
  <c r="AK556" i="7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CA555" i="7"/>
  <c r="BX555" i="7"/>
  <c r="BW555" i="7"/>
  <c r="BV555" i="7"/>
  <c r="BU555" i="7"/>
  <c r="BS555" i="7"/>
  <c r="BR555" i="7"/>
  <c r="BQ555" i="7"/>
  <c r="BP555" i="7"/>
  <c r="BO555" i="7"/>
  <c r="BN555" i="7"/>
  <c r="BM555" i="7"/>
  <c r="BL555" i="7"/>
  <c r="BK555" i="7"/>
  <c r="BJ555" i="7"/>
  <c r="BI555" i="7"/>
  <c r="BH555" i="7"/>
  <c r="BG555" i="7"/>
  <c r="BF555" i="7"/>
  <c r="BE555" i="7"/>
  <c r="BD555" i="7"/>
  <c r="BC555" i="7"/>
  <c r="BB555" i="7"/>
  <c r="BA555" i="7"/>
  <c r="AZ555" i="7"/>
  <c r="AY555" i="7"/>
  <c r="AX555" i="7"/>
  <c r="AW555" i="7"/>
  <c r="AV555" i="7"/>
  <c r="AU555" i="7"/>
  <c r="AT555" i="7"/>
  <c r="AS555" i="7"/>
  <c r="AR555" i="7"/>
  <c r="AQ555" i="7"/>
  <c r="AP555" i="7"/>
  <c r="AO555" i="7"/>
  <c r="AN555" i="7"/>
  <c r="AM555" i="7"/>
  <c r="AL555" i="7"/>
  <c r="AK555" i="7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CA554" i="7"/>
  <c r="BX554" i="7"/>
  <c r="BW554" i="7"/>
  <c r="BV554" i="7"/>
  <c r="BU554" i="7"/>
  <c r="BS554" i="7"/>
  <c r="BR554" i="7"/>
  <c r="BQ554" i="7"/>
  <c r="BP554" i="7"/>
  <c r="BO554" i="7"/>
  <c r="BN554" i="7"/>
  <c r="BM554" i="7"/>
  <c r="BL554" i="7"/>
  <c r="BK554" i="7"/>
  <c r="BJ554" i="7"/>
  <c r="BI554" i="7"/>
  <c r="BH554" i="7"/>
  <c r="BG554" i="7"/>
  <c r="BF554" i="7"/>
  <c r="BE554" i="7"/>
  <c r="BD554" i="7"/>
  <c r="BC554" i="7"/>
  <c r="BB554" i="7"/>
  <c r="BA554" i="7"/>
  <c r="AZ554" i="7"/>
  <c r="AY554" i="7"/>
  <c r="AX554" i="7"/>
  <c r="AW554" i="7"/>
  <c r="AV554" i="7"/>
  <c r="AU554" i="7"/>
  <c r="AT554" i="7"/>
  <c r="AS554" i="7"/>
  <c r="AR554" i="7"/>
  <c r="AQ554" i="7"/>
  <c r="AP554" i="7"/>
  <c r="AO554" i="7"/>
  <c r="AN554" i="7"/>
  <c r="AM554" i="7"/>
  <c r="AL554" i="7"/>
  <c r="AJ554" i="7"/>
  <c r="AI554" i="7"/>
  <c r="AH554" i="7"/>
  <c r="AG554" i="7"/>
  <c r="AE554" i="7"/>
  <c r="AD554" i="7"/>
  <c r="AC554" i="7"/>
  <c r="AB554" i="7"/>
  <c r="Z554" i="7"/>
  <c r="Y554" i="7"/>
  <c r="X554" i="7"/>
  <c r="W554" i="7"/>
  <c r="U554" i="7"/>
  <c r="T554" i="7"/>
  <c r="S554" i="7"/>
  <c r="R554" i="7"/>
  <c r="P554" i="7"/>
  <c r="O554" i="7"/>
  <c r="N554" i="7"/>
  <c r="M554" i="7"/>
  <c r="K554" i="7"/>
  <c r="J554" i="7"/>
  <c r="I554" i="7"/>
  <c r="H554" i="7"/>
  <c r="G554" i="7"/>
  <c r="CA553" i="7"/>
  <c r="BX553" i="7"/>
  <c r="BW553" i="7"/>
  <c r="BV553" i="7"/>
  <c r="BU553" i="7"/>
  <c r="BS553" i="7"/>
  <c r="BR553" i="7"/>
  <c r="BQ553" i="7"/>
  <c r="BP553" i="7"/>
  <c r="BN553" i="7"/>
  <c r="BM553" i="7"/>
  <c r="BL553" i="7"/>
  <c r="BK553" i="7"/>
  <c r="BI553" i="7"/>
  <c r="BH553" i="7"/>
  <c r="BG553" i="7"/>
  <c r="BF553" i="7"/>
  <c r="BD553" i="7"/>
  <c r="BC553" i="7"/>
  <c r="BB553" i="7"/>
  <c r="BA553" i="7"/>
  <c r="AY553" i="7"/>
  <c r="AX553" i="7"/>
  <c r="AW553" i="7"/>
  <c r="AV553" i="7"/>
  <c r="AT553" i="7"/>
  <c r="AS553" i="7"/>
  <c r="AR553" i="7"/>
  <c r="AQ553" i="7"/>
  <c r="AO553" i="7"/>
  <c r="AN553" i="7"/>
  <c r="AM553" i="7"/>
  <c r="AL553" i="7"/>
  <c r="AJ553" i="7"/>
  <c r="AI553" i="7"/>
  <c r="AH553" i="7"/>
  <c r="AG553" i="7"/>
  <c r="AE553" i="7"/>
  <c r="AD553" i="7"/>
  <c r="AC553" i="7"/>
  <c r="AB553" i="7"/>
  <c r="Z553" i="7"/>
  <c r="Y553" i="7"/>
  <c r="X553" i="7"/>
  <c r="W553" i="7"/>
  <c r="U553" i="7"/>
  <c r="T553" i="7"/>
  <c r="S553" i="7"/>
  <c r="R553" i="7"/>
  <c r="P553" i="7"/>
  <c r="O553" i="7"/>
  <c r="N553" i="7"/>
  <c r="M553" i="7"/>
  <c r="K553" i="7"/>
  <c r="J553" i="7"/>
  <c r="I553" i="7"/>
  <c r="H553" i="7"/>
  <c r="CA552" i="7"/>
  <c r="BZ552" i="7"/>
  <c r="BX552" i="7"/>
  <c r="BW552" i="7"/>
  <c r="BV552" i="7"/>
  <c r="BU552" i="7"/>
  <c r="BT552" i="7"/>
  <c r="BS552" i="7"/>
  <c r="BR552" i="7"/>
  <c r="BQ552" i="7"/>
  <c r="BP552" i="7"/>
  <c r="BO552" i="7"/>
  <c r="BN552" i="7"/>
  <c r="BM552" i="7"/>
  <c r="BL552" i="7"/>
  <c r="BK552" i="7"/>
  <c r="BJ552" i="7"/>
  <c r="BI552" i="7"/>
  <c r="BH552" i="7"/>
  <c r="BG552" i="7"/>
  <c r="BF552" i="7"/>
  <c r="BE552" i="7"/>
  <c r="BD552" i="7"/>
  <c r="BC552" i="7"/>
  <c r="BB552" i="7"/>
  <c r="BA552" i="7"/>
  <c r="AZ552" i="7"/>
  <c r="AY552" i="7"/>
  <c r="AX552" i="7"/>
  <c r="AW552" i="7"/>
  <c r="AV552" i="7"/>
  <c r="AU552" i="7"/>
  <c r="AT552" i="7"/>
  <c r="AS552" i="7"/>
  <c r="AR552" i="7"/>
  <c r="AQ552" i="7"/>
  <c r="AP552" i="7"/>
  <c r="AO552" i="7"/>
  <c r="AN552" i="7"/>
  <c r="AM552" i="7"/>
  <c r="AL552" i="7"/>
  <c r="AK552" i="7"/>
  <c r="AJ552" i="7"/>
  <c r="AI552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CA551" i="7"/>
  <c r="BX551" i="7"/>
  <c r="BW551" i="7"/>
  <c r="BV551" i="7"/>
  <c r="BU551" i="7"/>
  <c r="BS551" i="7"/>
  <c r="BR551" i="7"/>
  <c r="BQ551" i="7"/>
  <c r="BP551" i="7"/>
  <c r="BO551" i="7"/>
  <c r="BN551" i="7"/>
  <c r="BM551" i="7"/>
  <c r="BL551" i="7"/>
  <c r="BK551" i="7"/>
  <c r="BJ551" i="7"/>
  <c r="BI551" i="7"/>
  <c r="BH551" i="7"/>
  <c r="BG551" i="7"/>
  <c r="BF551" i="7"/>
  <c r="BE551" i="7"/>
  <c r="BD551" i="7"/>
  <c r="BC551" i="7"/>
  <c r="BB551" i="7"/>
  <c r="BA551" i="7"/>
  <c r="AZ551" i="7"/>
  <c r="AY551" i="7"/>
  <c r="AX551" i="7"/>
  <c r="AW551" i="7"/>
  <c r="AV551" i="7"/>
  <c r="AU551" i="7"/>
  <c r="AT551" i="7"/>
  <c r="AS551" i="7"/>
  <c r="AR551" i="7"/>
  <c r="AQ551" i="7"/>
  <c r="AP551" i="7"/>
  <c r="AO551" i="7"/>
  <c r="AN551" i="7"/>
  <c r="AM551" i="7"/>
  <c r="AL551" i="7"/>
  <c r="AK551" i="7"/>
  <c r="AJ551" i="7"/>
  <c r="AI551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CA550" i="7"/>
  <c r="BX550" i="7"/>
  <c r="BW550" i="7"/>
  <c r="BV550" i="7"/>
  <c r="BU550" i="7"/>
  <c r="BT550" i="7"/>
  <c r="BS550" i="7"/>
  <c r="BR550" i="7"/>
  <c r="BQ550" i="7"/>
  <c r="BP550" i="7"/>
  <c r="BO550" i="7"/>
  <c r="BN550" i="7"/>
  <c r="BM550" i="7"/>
  <c r="BL550" i="7"/>
  <c r="BK550" i="7"/>
  <c r="BJ550" i="7"/>
  <c r="BI550" i="7"/>
  <c r="BH550" i="7"/>
  <c r="BG550" i="7"/>
  <c r="BF550" i="7"/>
  <c r="BE550" i="7"/>
  <c r="BD550" i="7"/>
  <c r="BC550" i="7"/>
  <c r="BB550" i="7"/>
  <c r="BA550" i="7"/>
  <c r="AZ550" i="7"/>
  <c r="AY550" i="7"/>
  <c r="AX550" i="7"/>
  <c r="AW550" i="7"/>
  <c r="AV550" i="7"/>
  <c r="AU550" i="7"/>
  <c r="AT550" i="7"/>
  <c r="AS550" i="7"/>
  <c r="AR550" i="7"/>
  <c r="AQ550" i="7"/>
  <c r="AP550" i="7"/>
  <c r="AO550" i="7"/>
  <c r="AN550" i="7"/>
  <c r="AM550" i="7"/>
  <c r="AL550" i="7"/>
  <c r="AK550" i="7"/>
  <c r="AJ550" i="7"/>
  <c r="AI550" i="7"/>
  <c r="AH550" i="7"/>
  <c r="AG550" i="7"/>
  <c r="AF550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CA549" i="7"/>
  <c r="BX549" i="7"/>
  <c r="BW549" i="7"/>
  <c r="BV549" i="7"/>
  <c r="BU549" i="7"/>
  <c r="BS549" i="7"/>
  <c r="BR549" i="7"/>
  <c r="BQ549" i="7"/>
  <c r="BP549" i="7"/>
  <c r="BO549" i="7"/>
  <c r="BN549" i="7"/>
  <c r="BM549" i="7"/>
  <c r="BL549" i="7"/>
  <c r="BK549" i="7"/>
  <c r="BJ549" i="7"/>
  <c r="BI549" i="7"/>
  <c r="BH549" i="7"/>
  <c r="BG549" i="7"/>
  <c r="BF549" i="7"/>
  <c r="BE549" i="7"/>
  <c r="BD549" i="7"/>
  <c r="BC549" i="7"/>
  <c r="BB549" i="7"/>
  <c r="BA549" i="7"/>
  <c r="AZ549" i="7"/>
  <c r="AY549" i="7"/>
  <c r="AX549" i="7"/>
  <c r="AW549" i="7"/>
  <c r="AV549" i="7"/>
  <c r="AT549" i="7"/>
  <c r="AS549" i="7"/>
  <c r="AR549" i="7"/>
  <c r="AQ549" i="7"/>
  <c r="AO549" i="7"/>
  <c r="AN549" i="7"/>
  <c r="AM549" i="7"/>
  <c r="AL549" i="7"/>
  <c r="AJ549" i="7"/>
  <c r="AI549" i="7"/>
  <c r="AH549" i="7"/>
  <c r="AG549" i="7"/>
  <c r="AE549" i="7"/>
  <c r="AD549" i="7"/>
  <c r="AC549" i="7"/>
  <c r="AB549" i="7"/>
  <c r="Z549" i="7"/>
  <c r="Y549" i="7"/>
  <c r="X549" i="7"/>
  <c r="W549" i="7"/>
  <c r="U549" i="7"/>
  <c r="T549" i="7"/>
  <c r="S549" i="7"/>
  <c r="R549" i="7"/>
  <c r="P549" i="7"/>
  <c r="O549" i="7"/>
  <c r="N549" i="7"/>
  <c r="M549" i="7"/>
  <c r="K549" i="7"/>
  <c r="J549" i="7"/>
  <c r="I549" i="7"/>
  <c r="H549" i="7"/>
  <c r="G549" i="7"/>
  <c r="CA548" i="7"/>
  <c r="BX548" i="7"/>
  <c r="BW548" i="7"/>
  <c r="BV548" i="7"/>
  <c r="BU548" i="7"/>
  <c r="BS548" i="7"/>
  <c r="BR548" i="7"/>
  <c r="BQ548" i="7"/>
  <c r="BP548" i="7"/>
  <c r="BN548" i="7"/>
  <c r="BM548" i="7"/>
  <c r="BL548" i="7"/>
  <c r="BK548" i="7"/>
  <c r="BI548" i="7"/>
  <c r="BH548" i="7"/>
  <c r="BG548" i="7"/>
  <c r="BF548" i="7"/>
  <c r="BD548" i="7"/>
  <c r="BC548" i="7"/>
  <c r="BB548" i="7"/>
  <c r="BA548" i="7"/>
  <c r="AY548" i="7"/>
  <c r="AX548" i="7"/>
  <c r="AW548" i="7"/>
  <c r="AV548" i="7"/>
  <c r="AT548" i="7"/>
  <c r="AS548" i="7"/>
  <c r="AR548" i="7"/>
  <c r="AQ548" i="7"/>
  <c r="AO548" i="7"/>
  <c r="AN548" i="7"/>
  <c r="AM548" i="7"/>
  <c r="AL548" i="7"/>
  <c r="AJ548" i="7"/>
  <c r="AI548" i="7"/>
  <c r="AH548" i="7"/>
  <c r="AG548" i="7"/>
  <c r="AE548" i="7"/>
  <c r="AD548" i="7"/>
  <c r="AC548" i="7"/>
  <c r="AB548" i="7"/>
  <c r="Z548" i="7"/>
  <c r="Y548" i="7"/>
  <c r="X548" i="7"/>
  <c r="W548" i="7"/>
  <c r="U548" i="7"/>
  <c r="T548" i="7"/>
  <c r="S548" i="7"/>
  <c r="R548" i="7"/>
  <c r="P548" i="7"/>
  <c r="O548" i="7"/>
  <c r="N548" i="7"/>
  <c r="M548" i="7"/>
  <c r="K548" i="7"/>
  <c r="J548" i="7"/>
  <c r="I548" i="7"/>
  <c r="H548" i="7"/>
  <c r="CA547" i="7"/>
  <c r="BZ547" i="7"/>
  <c r="BX547" i="7"/>
  <c r="BW547" i="7"/>
  <c r="BV547" i="7"/>
  <c r="BU547" i="7"/>
  <c r="BT547" i="7"/>
  <c r="BS547" i="7"/>
  <c r="BR547" i="7"/>
  <c r="BQ547" i="7"/>
  <c r="BP547" i="7"/>
  <c r="BO547" i="7"/>
  <c r="BN547" i="7"/>
  <c r="BM547" i="7"/>
  <c r="BL547" i="7"/>
  <c r="BK547" i="7"/>
  <c r="BJ547" i="7"/>
  <c r="BI547" i="7"/>
  <c r="BH547" i="7"/>
  <c r="BG547" i="7"/>
  <c r="BF547" i="7"/>
  <c r="BE547" i="7"/>
  <c r="BD547" i="7"/>
  <c r="BC547" i="7"/>
  <c r="BB547" i="7"/>
  <c r="BA547" i="7"/>
  <c r="AZ547" i="7"/>
  <c r="AY547" i="7"/>
  <c r="AX547" i="7"/>
  <c r="AW547" i="7"/>
  <c r="AV547" i="7"/>
  <c r="AU547" i="7"/>
  <c r="AT547" i="7"/>
  <c r="AS547" i="7"/>
  <c r="AR547" i="7"/>
  <c r="AQ547" i="7"/>
  <c r="AP547" i="7"/>
  <c r="AO547" i="7"/>
  <c r="AN547" i="7"/>
  <c r="AM547" i="7"/>
  <c r="AL547" i="7"/>
  <c r="AK547" i="7"/>
  <c r="AJ547" i="7"/>
  <c r="AI547" i="7"/>
  <c r="AH547" i="7"/>
  <c r="AG547" i="7"/>
  <c r="AF547" i="7"/>
  <c r="AE547" i="7"/>
  <c r="AD547" i="7"/>
  <c r="AC547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CA546" i="7"/>
  <c r="BX546" i="7"/>
  <c r="BW546" i="7"/>
  <c r="BV546" i="7"/>
  <c r="BU546" i="7"/>
  <c r="BS546" i="7"/>
  <c r="BR546" i="7"/>
  <c r="BQ546" i="7"/>
  <c r="BP546" i="7"/>
  <c r="BO546" i="7"/>
  <c r="BN546" i="7"/>
  <c r="BM546" i="7"/>
  <c r="BL546" i="7"/>
  <c r="BK546" i="7"/>
  <c r="BJ546" i="7"/>
  <c r="BI546" i="7"/>
  <c r="BH546" i="7"/>
  <c r="BG546" i="7"/>
  <c r="BF546" i="7"/>
  <c r="BE546" i="7"/>
  <c r="BD546" i="7"/>
  <c r="BC546" i="7"/>
  <c r="BB546" i="7"/>
  <c r="BA546" i="7"/>
  <c r="AZ546" i="7"/>
  <c r="AY546" i="7"/>
  <c r="AX546" i="7"/>
  <c r="AW546" i="7"/>
  <c r="AV546" i="7"/>
  <c r="AU546" i="7"/>
  <c r="AT546" i="7"/>
  <c r="AS546" i="7"/>
  <c r="AR546" i="7"/>
  <c r="AQ546" i="7"/>
  <c r="AP546" i="7"/>
  <c r="AO546" i="7"/>
  <c r="AN546" i="7"/>
  <c r="AM546" i="7"/>
  <c r="AL546" i="7"/>
  <c r="AK546" i="7"/>
  <c r="AJ546" i="7"/>
  <c r="AI546" i="7"/>
  <c r="AH546" i="7"/>
  <c r="AG546" i="7"/>
  <c r="AF546" i="7"/>
  <c r="AE546" i="7"/>
  <c r="AD546" i="7"/>
  <c r="AC546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CA545" i="7"/>
  <c r="BX545" i="7"/>
  <c r="BW545" i="7"/>
  <c r="BV545" i="7"/>
  <c r="BU545" i="7"/>
  <c r="BS545" i="7"/>
  <c r="BR545" i="7"/>
  <c r="BQ545" i="7"/>
  <c r="BP545" i="7"/>
  <c r="BO545" i="7"/>
  <c r="BN545" i="7"/>
  <c r="BM545" i="7"/>
  <c r="BL545" i="7"/>
  <c r="BK545" i="7"/>
  <c r="BJ545" i="7"/>
  <c r="BI545" i="7"/>
  <c r="BH545" i="7"/>
  <c r="BG545" i="7"/>
  <c r="BF545" i="7"/>
  <c r="BE545" i="7"/>
  <c r="BD545" i="7"/>
  <c r="BC545" i="7"/>
  <c r="BB545" i="7"/>
  <c r="BA545" i="7"/>
  <c r="AZ545" i="7"/>
  <c r="AY545" i="7"/>
  <c r="AX545" i="7"/>
  <c r="AW545" i="7"/>
  <c r="AV545" i="7"/>
  <c r="AU545" i="7"/>
  <c r="AT545" i="7"/>
  <c r="AS545" i="7"/>
  <c r="AR545" i="7"/>
  <c r="AQ545" i="7"/>
  <c r="AP545" i="7"/>
  <c r="AO545" i="7"/>
  <c r="AN545" i="7"/>
  <c r="AM545" i="7"/>
  <c r="AL545" i="7"/>
  <c r="AK545" i="7"/>
  <c r="AJ545" i="7"/>
  <c r="AI545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CA544" i="7"/>
  <c r="BX544" i="7"/>
  <c r="BW544" i="7"/>
  <c r="BV544" i="7"/>
  <c r="BU544" i="7"/>
  <c r="BS544" i="7"/>
  <c r="BR544" i="7"/>
  <c r="BQ544" i="7"/>
  <c r="BP544" i="7"/>
  <c r="BO544" i="7"/>
  <c r="BN544" i="7"/>
  <c r="BM544" i="7"/>
  <c r="BL544" i="7"/>
  <c r="BK544" i="7"/>
  <c r="BJ544" i="7"/>
  <c r="BI544" i="7"/>
  <c r="BH544" i="7"/>
  <c r="BG544" i="7"/>
  <c r="BF544" i="7"/>
  <c r="BE544" i="7"/>
  <c r="BD544" i="7"/>
  <c r="BC544" i="7"/>
  <c r="BB544" i="7"/>
  <c r="BA544" i="7"/>
  <c r="AZ544" i="7"/>
  <c r="AY544" i="7"/>
  <c r="AX544" i="7"/>
  <c r="AW544" i="7"/>
  <c r="AV544" i="7"/>
  <c r="AU544" i="7"/>
  <c r="AT544" i="7"/>
  <c r="AS544" i="7"/>
  <c r="AR544" i="7"/>
  <c r="AQ544" i="7"/>
  <c r="AP544" i="7"/>
  <c r="AO544" i="7"/>
  <c r="AN544" i="7"/>
  <c r="AM544" i="7"/>
  <c r="AL544" i="7"/>
  <c r="AK544" i="7"/>
  <c r="AJ544" i="7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CA543" i="7"/>
  <c r="BX543" i="7"/>
  <c r="BW543" i="7"/>
  <c r="BV543" i="7"/>
  <c r="BU543" i="7"/>
  <c r="BS543" i="7"/>
  <c r="BR543" i="7"/>
  <c r="BQ543" i="7"/>
  <c r="BP543" i="7"/>
  <c r="BN543" i="7"/>
  <c r="BM543" i="7"/>
  <c r="BL543" i="7"/>
  <c r="BK543" i="7"/>
  <c r="BI543" i="7"/>
  <c r="BH543" i="7"/>
  <c r="BG543" i="7"/>
  <c r="BF543" i="7"/>
  <c r="BD543" i="7"/>
  <c r="BC543" i="7"/>
  <c r="BB543" i="7"/>
  <c r="BA543" i="7"/>
  <c r="AY543" i="7"/>
  <c r="AX543" i="7"/>
  <c r="AW543" i="7"/>
  <c r="AV543" i="7"/>
  <c r="AT543" i="7"/>
  <c r="AS543" i="7"/>
  <c r="AR543" i="7"/>
  <c r="AQ543" i="7"/>
  <c r="AO543" i="7"/>
  <c r="AN543" i="7"/>
  <c r="AM543" i="7"/>
  <c r="AL543" i="7"/>
  <c r="AJ543" i="7"/>
  <c r="AI543" i="7"/>
  <c r="AH543" i="7"/>
  <c r="AG543" i="7"/>
  <c r="AE543" i="7"/>
  <c r="AD543" i="7"/>
  <c r="AC543" i="7"/>
  <c r="AB543" i="7"/>
  <c r="Z543" i="7"/>
  <c r="Y543" i="7"/>
  <c r="X543" i="7"/>
  <c r="W543" i="7"/>
  <c r="U543" i="7"/>
  <c r="T543" i="7"/>
  <c r="S543" i="7"/>
  <c r="R543" i="7"/>
  <c r="P543" i="7"/>
  <c r="O543" i="7"/>
  <c r="N543" i="7"/>
  <c r="M543" i="7"/>
  <c r="K543" i="7"/>
  <c r="J543" i="7"/>
  <c r="I543" i="7"/>
  <c r="H543" i="7"/>
  <c r="CA542" i="7"/>
  <c r="BZ542" i="7"/>
  <c r="BX542" i="7"/>
  <c r="BW542" i="7"/>
  <c r="BV542" i="7"/>
  <c r="BU542" i="7"/>
  <c r="BT542" i="7"/>
  <c r="BS542" i="7"/>
  <c r="BR542" i="7"/>
  <c r="BQ542" i="7"/>
  <c r="BP542" i="7"/>
  <c r="BO542" i="7"/>
  <c r="BN542" i="7"/>
  <c r="BM542" i="7"/>
  <c r="BL542" i="7"/>
  <c r="BK542" i="7"/>
  <c r="BJ542" i="7"/>
  <c r="BI542" i="7"/>
  <c r="BH542" i="7"/>
  <c r="BG542" i="7"/>
  <c r="BF542" i="7"/>
  <c r="BE542" i="7"/>
  <c r="BD542" i="7"/>
  <c r="BC542" i="7"/>
  <c r="BB542" i="7"/>
  <c r="BA542" i="7"/>
  <c r="AZ542" i="7"/>
  <c r="AY542" i="7"/>
  <c r="AX542" i="7"/>
  <c r="AW542" i="7"/>
  <c r="AV542" i="7"/>
  <c r="AU542" i="7"/>
  <c r="AT542" i="7"/>
  <c r="AS542" i="7"/>
  <c r="AR542" i="7"/>
  <c r="AQ542" i="7"/>
  <c r="AP542" i="7"/>
  <c r="AO542" i="7"/>
  <c r="AN542" i="7"/>
  <c r="AM542" i="7"/>
  <c r="AL542" i="7"/>
  <c r="AK542" i="7"/>
  <c r="AJ542" i="7"/>
  <c r="AI542" i="7"/>
  <c r="AH542" i="7"/>
  <c r="AG542" i="7"/>
  <c r="AF542" i="7"/>
  <c r="AE542" i="7"/>
  <c r="AD542" i="7"/>
  <c r="AC542" i="7"/>
  <c r="AB542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CA541" i="7"/>
  <c r="BX541" i="7"/>
  <c r="BW541" i="7"/>
  <c r="BV541" i="7"/>
  <c r="BU541" i="7"/>
  <c r="BS541" i="7"/>
  <c r="BR541" i="7"/>
  <c r="BQ541" i="7"/>
  <c r="BP541" i="7"/>
  <c r="BO541" i="7"/>
  <c r="BN541" i="7"/>
  <c r="BM541" i="7"/>
  <c r="BL541" i="7"/>
  <c r="BK541" i="7"/>
  <c r="BJ541" i="7"/>
  <c r="BI541" i="7"/>
  <c r="BH541" i="7"/>
  <c r="BG541" i="7"/>
  <c r="BF541" i="7"/>
  <c r="BE541" i="7"/>
  <c r="BD541" i="7"/>
  <c r="BC541" i="7"/>
  <c r="BB541" i="7"/>
  <c r="BA541" i="7"/>
  <c r="AZ541" i="7"/>
  <c r="AY541" i="7"/>
  <c r="AX541" i="7"/>
  <c r="AW541" i="7"/>
  <c r="AV541" i="7"/>
  <c r="AU541" i="7"/>
  <c r="AT541" i="7"/>
  <c r="AS541" i="7"/>
  <c r="AR541" i="7"/>
  <c r="AQ541" i="7"/>
  <c r="AP541" i="7"/>
  <c r="AO541" i="7"/>
  <c r="AN541" i="7"/>
  <c r="AM541" i="7"/>
  <c r="AL541" i="7"/>
  <c r="AK541" i="7"/>
  <c r="AJ541" i="7"/>
  <c r="AI541" i="7"/>
  <c r="AH541" i="7"/>
  <c r="AG541" i="7"/>
  <c r="AF541" i="7"/>
  <c r="AE541" i="7"/>
  <c r="AD541" i="7"/>
  <c r="AC541" i="7"/>
  <c r="AB541" i="7"/>
  <c r="AA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N541" i="7"/>
  <c r="M541" i="7"/>
  <c r="L541" i="7"/>
  <c r="K541" i="7"/>
  <c r="J541" i="7"/>
  <c r="I541" i="7"/>
  <c r="H541" i="7"/>
  <c r="G541" i="7"/>
  <c r="CA540" i="7"/>
  <c r="BZ540" i="7"/>
  <c r="BX540" i="7"/>
  <c r="BW540" i="7"/>
  <c r="BV540" i="7"/>
  <c r="BU540" i="7"/>
  <c r="BS540" i="7"/>
  <c r="BR540" i="7"/>
  <c r="BQ540" i="7"/>
  <c r="BP540" i="7"/>
  <c r="BO540" i="7"/>
  <c r="BN540" i="7"/>
  <c r="BM540" i="7"/>
  <c r="BL540" i="7"/>
  <c r="BK540" i="7"/>
  <c r="BJ540" i="7"/>
  <c r="BI540" i="7"/>
  <c r="BH540" i="7"/>
  <c r="BG540" i="7"/>
  <c r="BF540" i="7"/>
  <c r="BE540" i="7"/>
  <c r="BD540" i="7"/>
  <c r="BC540" i="7"/>
  <c r="BB540" i="7"/>
  <c r="BA540" i="7"/>
  <c r="AZ540" i="7"/>
  <c r="AY540" i="7"/>
  <c r="AX540" i="7"/>
  <c r="AW540" i="7"/>
  <c r="AV540" i="7"/>
  <c r="AU540" i="7"/>
  <c r="AT540" i="7"/>
  <c r="AS540" i="7"/>
  <c r="AR540" i="7"/>
  <c r="AQ540" i="7"/>
  <c r="AP540" i="7"/>
  <c r="AO540" i="7"/>
  <c r="AN540" i="7"/>
  <c r="AM540" i="7"/>
  <c r="AL540" i="7"/>
  <c r="AK540" i="7"/>
  <c r="AJ540" i="7"/>
  <c r="AI540" i="7"/>
  <c r="AH540" i="7"/>
  <c r="AG540" i="7"/>
  <c r="AF540" i="7"/>
  <c r="AE540" i="7"/>
  <c r="AD540" i="7"/>
  <c r="AC540" i="7"/>
  <c r="AB540" i="7"/>
  <c r="AA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CA539" i="7"/>
  <c r="BX539" i="7"/>
  <c r="BW539" i="7"/>
  <c r="BV539" i="7"/>
  <c r="BU539" i="7"/>
  <c r="BS539" i="7"/>
  <c r="BR539" i="7"/>
  <c r="BQ539" i="7"/>
  <c r="BP539" i="7"/>
  <c r="BO539" i="7"/>
  <c r="BN539" i="7"/>
  <c r="BM539" i="7"/>
  <c r="BL539" i="7"/>
  <c r="BK539" i="7"/>
  <c r="BJ539" i="7"/>
  <c r="BI539" i="7"/>
  <c r="BH539" i="7"/>
  <c r="BG539" i="7"/>
  <c r="BF539" i="7"/>
  <c r="BE539" i="7"/>
  <c r="BD539" i="7"/>
  <c r="BC539" i="7"/>
  <c r="BB539" i="7"/>
  <c r="BA539" i="7"/>
  <c r="AZ539" i="7"/>
  <c r="AY539" i="7"/>
  <c r="AX539" i="7"/>
  <c r="AW539" i="7"/>
  <c r="AV539" i="7"/>
  <c r="AU539" i="7"/>
  <c r="AT539" i="7"/>
  <c r="AS539" i="7"/>
  <c r="AR539" i="7"/>
  <c r="AQ539" i="7"/>
  <c r="AP539" i="7"/>
  <c r="AO539" i="7"/>
  <c r="AN539" i="7"/>
  <c r="AM539" i="7"/>
  <c r="AL539" i="7"/>
  <c r="AK539" i="7"/>
  <c r="AJ539" i="7"/>
  <c r="AI539" i="7"/>
  <c r="AH539" i="7"/>
  <c r="AG539" i="7"/>
  <c r="AF539" i="7"/>
  <c r="AE539" i="7"/>
  <c r="AD539" i="7"/>
  <c r="AC539" i="7"/>
  <c r="AB539" i="7"/>
  <c r="AA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CA538" i="7"/>
  <c r="BX538" i="7"/>
  <c r="BW538" i="7"/>
  <c r="BV538" i="7"/>
  <c r="BU538" i="7"/>
  <c r="BS538" i="7"/>
  <c r="BR538" i="7"/>
  <c r="BQ538" i="7"/>
  <c r="BP538" i="7"/>
  <c r="BN538" i="7"/>
  <c r="BM538" i="7"/>
  <c r="BL538" i="7"/>
  <c r="BK538" i="7"/>
  <c r="BI538" i="7"/>
  <c r="BH538" i="7"/>
  <c r="BG538" i="7"/>
  <c r="BF538" i="7"/>
  <c r="BD538" i="7"/>
  <c r="BC538" i="7"/>
  <c r="BB538" i="7"/>
  <c r="BA538" i="7"/>
  <c r="AY538" i="7"/>
  <c r="AX538" i="7"/>
  <c r="AW538" i="7"/>
  <c r="AV538" i="7"/>
  <c r="AT538" i="7"/>
  <c r="AS538" i="7"/>
  <c r="AR538" i="7"/>
  <c r="AQ538" i="7"/>
  <c r="AO538" i="7"/>
  <c r="AN538" i="7"/>
  <c r="AM538" i="7"/>
  <c r="AL538" i="7"/>
  <c r="AJ538" i="7"/>
  <c r="AI538" i="7"/>
  <c r="AH538" i="7"/>
  <c r="AG538" i="7"/>
  <c r="AE538" i="7"/>
  <c r="AD538" i="7"/>
  <c r="AC538" i="7"/>
  <c r="AB538" i="7"/>
  <c r="Z538" i="7"/>
  <c r="Y538" i="7"/>
  <c r="X538" i="7"/>
  <c r="W538" i="7"/>
  <c r="U538" i="7"/>
  <c r="T538" i="7"/>
  <c r="S538" i="7"/>
  <c r="R538" i="7"/>
  <c r="P538" i="7"/>
  <c r="O538" i="7"/>
  <c r="N538" i="7"/>
  <c r="M538" i="7"/>
  <c r="K538" i="7"/>
  <c r="J538" i="7"/>
  <c r="I538" i="7"/>
  <c r="H538" i="7"/>
  <c r="CA537" i="7"/>
  <c r="BZ537" i="7"/>
  <c r="BX537" i="7"/>
  <c r="BW537" i="7"/>
  <c r="BV537" i="7"/>
  <c r="BU537" i="7"/>
  <c r="BT537" i="7"/>
  <c r="BS537" i="7"/>
  <c r="BR537" i="7"/>
  <c r="BQ537" i="7"/>
  <c r="BP537" i="7"/>
  <c r="BO537" i="7"/>
  <c r="BN537" i="7"/>
  <c r="BM537" i="7"/>
  <c r="BL537" i="7"/>
  <c r="BK537" i="7"/>
  <c r="BJ537" i="7"/>
  <c r="BI537" i="7"/>
  <c r="BH537" i="7"/>
  <c r="BG537" i="7"/>
  <c r="BF537" i="7"/>
  <c r="BE537" i="7"/>
  <c r="BD537" i="7"/>
  <c r="BC537" i="7"/>
  <c r="BB537" i="7"/>
  <c r="BA537" i="7"/>
  <c r="AZ537" i="7"/>
  <c r="AY537" i="7"/>
  <c r="AX537" i="7"/>
  <c r="AW537" i="7"/>
  <c r="AV537" i="7"/>
  <c r="AU537" i="7"/>
  <c r="AT537" i="7"/>
  <c r="AS537" i="7"/>
  <c r="AR537" i="7"/>
  <c r="AQ537" i="7"/>
  <c r="AP537" i="7"/>
  <c r="AO537" i="7"/>
  <c r="AN537" i="7"/>
  <c r="AM537" i="7"/>
  <c r="AL537" i="7"/>
  <c r="AK537" i="7"/>
  <c r="AJ537" i="7"/>
  <c r="AI537" i="7"/>
  <c r="AH537" i="7"/>
  <c r="AG537" i="7"/>
  <c r="AF537" i="7"/>
  <c r="AE537" i="7"/>
  <c r="AD537" i="7"/>
  <c r="AC537" i="7"/>
  <c r="AB537" i="7"/>
  <c r="AA537" i="7"/>
  <c r="Z537" i="7"/>
  <c r="Y537" i="7"/>
  <c r="X537" i="7"/>
  <c r="W537" i="7"/>
  <c r="V537" i="7"/>
  <c r="U537" i="7"/>
  <c r="T537" i="7"/>
  <c r="S537" i="7"/>
  <c r="R537" i="7"/>
  <c r="Q537" i="7"/>
  <c r="P537" i="7"/>
  <c r="O537" i="7"/>
  <c r="N537" i="7"/>
  <c r="M537" i="7"/>
  <c r="L537" i="7"/>
  <c r="K537" i="7"/>
  <c r="J537" i="7"/>
  <c r="I537" i="7"/>
  <c r="H537" i="7"/>
  <c r="G537" i="7"/>
  <c r="CA536" i="7"/>
  <c r="BX536" i="7"/>
  <c r="BW536" i="7"/>
  <c r="BV536" i="7"/>
  <c r="BU536" i="7"/>
  <c r="BS536" i="7"/>
  <c r="BR536" i="7"/>
  <c r="BQ536" i="7"/>
  <c r="BP536" i="7"/>
  <c r="BO536" i="7"/>
  <c r="BN536" i="7"/>
  <c r="BM536" i="7"/>
  <c r="BL536" i="7"/>
  <c r="BK536" i="7"/>
  <c r="BJ536" i="7"/>
  <c r="BI536" i="7"/>
  <c r="BH536" i="7"/>
  <c r="BG536" i="7"/>
  <c r="BF536" i="7"/>
  <c r="BE536" i="7"/>
  <c r="BD536" i="7"/>
  <c r="BC536" i="7"/>
  <c r="BB536" i="7"/>
  <c r="BA536" i="7"/>
  <c r="AZ536" i="7"/>
  <c r="AY536" i="7"/>
  <c r="AX536" i="7"/>
  <c r="AW536" i="7"/>
  <c r="AV536" i="7"/>
  <c r="AU536" i="7"/>
  <c r="AT536" i="7"/>
  <c r="AS536" i="7"/>
  <c r="AR536" i="7"/>
  <c r="AQ536" i="7"/>
  <c r="AP536" i="7"/>
  <c r="AO536" i="7"/>
  <c r="AN536" i="7"/>
  <c r="AM536" i="7"/>
  <c r="AL536" i="7"/>
  <c r="AK536" i="7"/>
  <c r="AJ536" i="7"/>
  <c r="AI536" i="7"/>
  <c r="AH536" i="7"/>
  <c r="AG536" i="7"/>
  <c r="AF536" i="7"/>
  <c r="AE536" i="7"/>
  <c r="AD536" i="7"/>
  <c r="AC536" i="7"/>
  <c r="AB536" i="7"/>
  <c r="AA536" i="7"/>
  <c r="Z536" i="7"/>
  <c r="Y536" i="7"/>
  <c r="X536" i="7"/>
  <c r="W536" i="7"/>
  <c r="V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H536" i="7"/>
  <c r="G536" i="7"/>
  <c r="CA535" i="7"/>
  <c r="BX535" i="7"/>
  <c r="BW535" i="7"/>
  <c r="BV535" i="7"/>
  <c r="BU535" i="7"/>
  <c r="BS535" i="7"/>
  <c r="BR535" i="7"/>
  <c r="BQ535" i="7"/>
  <c r="BP535" i="7"/>
  <c r="BO535" i="7"/>
  <c r="BN535" i="7"/>
  <c r="BM535" i="7"/>
  <c r="BL535" i="7"/>
  <c r="BK535" i="7"/>
  <c r="BJ535" i="7"/>
  <c r="BI535" i="7"/>
  <c r="BH535" i="7"/>
  <c r="BG535" i="7"/>
  <c r="BF535" i="7"/>
  <c r="BE535" i="7"/>
  <c r="BD535" i="7"/>
  <c r="BC535" i="7"/>
  <c r="BB535" i="7"/>
  <c r="BA535" i="7"/>
  <c r="AZ535" i="7"/>
  <c r="AY535" i="7"/>
  <c r="AX535" i="7"/>
  <c r="AW535" i="7"/>
  <c r="AV535" i="7"/>
  <c r="AU535" i="7"/>
  <c r="AT535" i="7"/>
  <c r="AS535" i="7"/>
  <c r="AR535" i="7"/>
  <c r="AQ535" i="7"/>
  <c r="AP535" i="7"/>
  <c r="AO535" i="7"/>
  <c r="AN535" i="7"/>
  <c r="AM535" i="7"/>
  <c r="AL535" i="7"/>
  <c r="AK535" i="7"/>
  <c r="AJ535" i="7"/>
  <c r="AI535" i="7"/>
  <c r="AH535" i="7"/>
  <c r="AG535" i="7"/>
  <c r="AF535" i="7"/>
  <c r="AE535" i="7"/>
  <c r="AD535" i="7"/>
  <c r="AC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CA534" i="7"/>
  <c r="BX534" i="7"/>
  <c r="BW534" i="7"/>
  <c r="BV534" i="7"/>
  <c r="BU534" i="7"/>
  <c r="BS534" i="7"/>
  <c r="BR534" i="7"/>
  <c r="BQ534" i="7"/>
  <c r="BP534" i="7"/>
  <c r="BO534" i="7"/>
  <c r="BN534" i="7"/>
  <c r="BM534" i="7"/>
  <c r="BL534" i="7"/>
  <c r="BK534" i="7"/>
  <c r="BJ534" i="7"/>
  <c r="BI534" i="7"/>
  <c r="BH534" i="7"/>
  <c r="BG534" i="7"/>
  <c r="BF534" i="7"/>
  <c r="BE534" i="7"/>
  <c r="BD534" i="7"/>
  <c r="BC534" i="7"/>
  <c r="BB534" i="7"/>
  <c r="BA534" i="7"/>
  <c r="AZ534" i="7"/>
  <c r="AY534" i="7"/>
  <c r="AX534" i="7"/>
  <c r="AW534" i="7"/>
  <c r="AV534" i="7"/>
  <c r="AU534" i="7"/>
  <c r="AT534" i="7"/>
  <c r="AS534" i="7"/>
  <c r="AR534" i="7"/>
  <c r="AQ534" i="7"/>
  <c r="AP534" i="7"/>
  <c r="AO534" i="7"/>
  <c r="AN534" i="7"/>
  <c r="AM534" i="7"/>
  <c r="AL534" i="7"/>
  <c r="AK534" i="7"/>
  <c r="AJ534" i="7"/>
  <c r="AI534" i="7"/>
  <c r="AH534" i="7"/>
  <c r="AG534" i="7"/>
  <c r="AF534" i="7"/>
  <c r="AE534" i="7"/>
  <c r="AD534" i="7"/>
  <c r="AC534" i="7"/>
  <c r="AB534" i="7"/>
  <c r="AA534" i="7"/>
  <c r="Z534" i="7"/>
  <c r="Y534" i="7"/>
  <c r="X534" i="7"/>
  <c r="W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J534" i="7"/>
  <c r="I534" i="7"/>
  <c r="H534" i="7"/>
  <c r="G534" i="7"/>
  <c r="CA533" i="7"/>
  <c r="BX533" i="7"/>
  <c r="BW533" i="7"/>
  <c r="BV533" i="7"/>
  <c r="BU533" i="7"/>
  <c r="BS533" i="7"/>
  <c r="BR533" i="7"/>
  <c r="BQ533" i="7"/>
  <c r="BP533" i="7"/>
  <c r="BO533" i="7"/>
  <c r="BN533" i="7"/>
  <c r="BM533" i="7"/>
  <c r="BL533" i="7"/>
  <c r="BK533" i="7"/>
  <c r="BJ533" i="7"/>
  <c r="BI533" i="7"/>
  <c r="BH533" i="7"/>
  <c r="BG533" i="7"/>
  <c r="BF533" i="7"/>
  <c r="BE533" i="7"/>
  <c r="BD533" i="7"/>
  <c r="BC533" i="7"/>
  <c r="BB533" i="7"/>
  <c r="BA533" i="7"/>
  <c r="AZ533" i="7"/>
  <c r="AY533" i="7"/>
  <c r="AX533" i="7"/>
  <c r="AW533" i="7"/>
  <c r="AV533" i="7"/>
  <c r="AU533" i="7"/>
  <c r="AT533" i="7"/>
  <c r="AS533" i="7"/>
  <c r="AR533" i="7"/>
  <c r="AQ533" i="7"/>
  <c r="AP533" i="7"/>
  <c r="AO533" i="7"/>
  <c r="AN533" i="7"/>
  <c r="AM533" i="7"/>
  <c r="AL533" i="7"/>
  <c r="AK533" i="7"/>
  <c r="AJ533" i="7"/>
  <c r="AI533" i="7"/>
  <c r="AH533" i="7"/>
  <c r="AG533" i="7"/>
  <c r="AF533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CA532" i="7"/>
  <c r="BX532" i="7"/>
  <c r="BW532" i="7"/>
  <c r="BV532" i="7"/>
  <c r="BU532" i="7"/>
  <c r="BS532" i="7"/>
  <c r="BR532" i="7"/>
  <c r="BQ532" i="7"/>
  <c r="BP532" i="7"/>
  <c r="BN532" i="7"/>
  <c r="BM532" i="7"/>
  <c r="BL532" i="7"/>
  <c r="BK532" i="7"/>
  <c r="BI532" i="7"/>
  <c r="BH532" i="7"/>
  <c r="BG532" i="7"/>
  <c r="BF532" i="7"/>
  <c r="BD532" i="7"/>
  <c r="BC532" i="7"/>
  <c r="BB532" i="7"/>
  <c r="BA532" i="7"/>
  <c r="AY532" i="7"/>
  <c r="AX532" i="7"/>
  <c r="AW532" i="7"/>
  <c r="AV532" i="7"/>
  <c r="AT532" i="7"/>
  <c r="AS532" i="7"/>
  <c r="AR532" i="7"/>
  <c r="AQ532" i="7"/>
  <c r="AO532" i="7"/>
  <c r="AN532" i="7"/>
  <c r="AM532" i="7"/>
  <c r="AL532" i="7"/>
  <c r="AJ532" i="7"/>
  <c r="AI532" i="7"/>
  <c r="AH532" i="7"/>
  <c r="AG532" i="7"/>
  <c r="AE532" i="7"/>
  <c r="AD532" i="7"/>
  <c r="AC532" i="7"/>
  <c r="AB532" i="7"/>
  <c r="Z532" i="7"/>
  <c r="Y532" i="7"/>
  <c r="X532" i="7"/>
  <c r="W532" i="7"/>
  <c r="U532" i="7"/>
  <c r="T532" i="7"/>
  <c r="S532" i="7"/>
  <c r="R532" i="7"/>
  <c r="P532" i="7"/>
  <c r="O532" i="7"/>
  <c r="N532" i="7"/>
  <c r="M532" i="7"/>
  <c r="K532" i="7"/>
  <c r="J532" i="7"/>
  <c r="I532" i="7"/>
  <c r="H532" i="7"/>
  <c r="CA531" i="7"/>
  <c r="BZ531" i="7"/>
  <c r="BX531" i="7"/>
  <c r="BW531" i="7"/>
  <c r="BV531" i="7"/>
  <c r="BU531" i="7"/>
  <c r="BT531" i="7"/>
  <c r="BS531" i="7"/>
  <c r="BR531" i="7"/>
  <c r="BQ531" i="7"/>
  <c r="BP531" i="7"/>
  <c r="BO531" i="7"/>
  <c r="BN531" i="7"/>
  <c r="BM531" i="7"/>
  <c r="BL531" i="7"/>
  <c r="BK531" i="7"/>
  <c r="BJ531" i="7"/>
  <c r="BI531" i="7"/>
  <c r="BH531" i="7"/>
  <c r="BG531" i="7"/>
  <c r="BF531" i="7"/>
  <c r="BE531" i="7"/>
  <c r="BD531" i="7"/>
  <c r="BC531" i="7"/>
  <c r="BB531" i="7"/>
  <c r="BA531" i="7"/>
  <c r="AZ531" i="7"/>
  <c r="AY531" i="7"/>
  <c r="AX531" i="7"/>
  <c r="AW531" i="7"/>
  <c r="AV531" i="7"/>
  <c r="AU531" i="7"/>
  <c r="AT531" i="7"/>
  <c r="AS531" i="7"/>
  <c r="AR531" i="7"/>
  <c r="AQ531" i="7"/>
  <c r="AP531" i="7"/>
  <c r="AO531" i="7"/>
  <c r="AN531" i="7"/>
  <c r="AM531" i="7"/>
  <c r="AL531" i="7"/>
  <c r="AK531" i="7"/>
  <c r="AJ531" i="7"/>
  <c r="AI531" i="7"/>
  <c r="AH531" i="7"/>
  <c r="AG531" i="7"/>
  <c r="AF531" i="7"/>
  <c r="AE531" i="7"/>
  <c r="AD531" i="7"/>
  <c r="AC531" i="7"/>
  <c r="AB531" i="7"/>
  <c r="AA531" i="7"/>
  <c r="Z531" i="7"/>
  <c r="Y531" i="7"/>
  <c r="X531" i="7"/>
  <c r="W531" i="7"/>
  <c r="V531" i="7"/>
  <c r="U531" i="7"/>
  <c r="T531" i="7"/>
  <c r="S531" i="7"/>
  <c r="R531" i="7"/>
  <c r="Q531" i="7"/>
  <c r="P531" i="7"/>
  <c r="O531" i="7"/>
  <c r="N531" i="7"/>
  <c r="M531" i="7"/>
  <c r="L531" i="7"/>
  <c r="K531" i="7"/>
  <c r="J531" i="7"/>
  <c r="I531" i="7"/>
  <c r="H531" i="7"/>
  <c r="G531" i="7"/>
  <c r="CA530" i="7"/>
  <c r="BX530" i="7"/>
  <c r="BW530" i="7"/>
  <c r="BV530" i="7"/>
  <c r="BU530" i="7"/>
  <c r="BS530" i="7"/>
  <c r="BR530" i="7"/>
  <c r="BQ530" i="7"/>
  <c r="BP530" i="7"/>
  <c r="BO530" i="7"/>
  <c r="BN530" i="7"/>
  <c r="BM530" i="7"/>
  <c r="BL530" i="7"/>
  <c r="BK530" i="7"/>
  <c r="BJ530" i="7"/>
  <c r="BI530" i="7"/>
  <c r="BH530" i="7"/>
  <c r="BG530" i="7"/>
  <c r="BF530" i="7"/>
  <c r="BE530" i="7"/>
  <c r="BD530" i="7"/>
  <c r="BC530" i="7"/>
  <c r="BB530" i="7"/>
  <c r="BA530" i="7"/>
  <c r="AZ530" i="7"/>
  <c r="AY530" i="7"/>
  <c r="AX530" i="7"/>
  <c r="AW530" i="7"/>
  <c r="AV530" i="7"/>
  <c r="AU530" i="7"/>
  <c r="AT530" i="7"/>
  <c r="AS530" i="7"/>
  <c r="AR530" i="7"/>
  <c r="AQ530" i="7"/>
  <c r="AP530" i="7"/>
  <c r="AO530" i="7"/>
  <c r="AN530" i="7"/>
  <c r="AM530" i="7"/>
  <c r="AL530" i="7"/>
  <c r="AK530" i="7"/>
  <c r="AJ530" i="7"/>
  <c r="AI530" i="7"/>
  <c r="AH530" i="7"/>
  <c r="AG530" i="7"/>
  <c r="AF530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R530" i="7"/>
  <c r="Q530" i="7"/>
  <c r="P530" i="7"/>
  <c r="O530" i="7"/>
  <c r="N530" i="7"/>
  <c r="M530" i="7"/>
  <c r="L530" i="7"/>
  <c r="K530" i="7"/>
  <c r="J530" i="7"/>
  <c r="I530" i="7"/>
  <c r="H530" i="7"/>
  <c r="G530" i="7"/>
  <c r="CA529" i="7"/>
  <c r="BX529" i="7"/>
  <c r="BW529" i="7"/>
  <c r="BV529" i="7"/>
  <c r="BU529" i="7"/>
  <c r="BS529" i="7"/>
  <c r="BR529" i="7"/>
  <c r="BQ529" i="7"/>
  <c r="BP529" i="7"/>
  <c r="BO529" i="7"/>
  <c r="BN529" i="7"/>
  <c r="BM529" i="7"/>
  <c r="BL529" i="7"/>
  <c r="BK529" i="7"/>
  <c r="BJ529" i="7"/>
  <c r="BI529" i="7"/>
  <c r="BH529" i="7"/>
  <c r="BG529" i="7"/>
  <c r="BF529" i="7"/>
  <c r="BE529" i="7"/>
  <c r="BD529" i="7"/>
  <c r="BC529" i="7"/>
  <c r="BB529" i="7"/>
  <c r="BA529" i="7"/>
  <c r="AZ529" i="7"/>
  <c r="AY529" i="7"/>
  <c r="AX529" i="7"/>
  <c r="AW529" i="7"/>
  <c r="AV529" i="7"/>
  <c r="AU529" i="7"/>
  <c r="AT529" i="7"/>
  <c r="AS529" i="7"/>
  <c r="AR529" i="7"/>
  <c r="AQ529" i="7"/>
  <c r="AP529" i="7"/>
  <c r="AO529" i="7"/>
  <c r="AN529" i="7"/>
  <c r="AM529" i="7"/>
  <c r="AL529" i="7"/>
  <c r="AK529" i="7"/>
  <c r="AJ529" i="7"/>
  <c r="AI529" i="7"/>
  <c r="AH529" i="7"/>
  <c r="AG529" i="7"/>
  <c r="AF529" i="7"/>
  <c r="AE529" i="7"/>
  <c r="AD529" i="7"/>
  <c r="AC529" i="7"/>
  <c r="AB529" i="7"/>
  <c r="AA529" i="7"/>
  <c r="Z529" i="7"/>
  <c r="Y529" i="7"/>
  <c r="X529" i="7"/>
  <c r="W529" i="7"/>
  <c r="V529" i="7"/>
  <c r="U529" i="7"/>
  <c r="T529" i="7"/>
  <c r="S529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CA528" i="7"/>
  <c r="BX528" i="7"/>
  <c r="BW528" i="7"/>
  <c r="BV528" i="7"/>
  <c r="BU528" i="7"/>
  <c r="BS528" i="7"/>
  <c r="BR528" i="7"/>
  <c r="BQ528" i="7"/>
  <c r="BP528" i="7"/>
  <c r="BO528" i="7"/>
  <c r="BN528" i="7"/>
  <c r="BM528" i="7"/>
  <c r="BL528" i="7"/>
  <c r="BK528" i="7"/>
  <c r="BJ528" i="7"/>
  <c r="BI528" i="7"/>
  <c r="BH528" i="7"/>
  <c r="BG528" i="7"/>
  <c r="BF528" i="7"/>
  <c r="BE528" i="7"/>
  <c r="BD528" i="7"/>
  <c r="BC528" i="7"/>
  <c r="BB528" i="7"/>
  <c r="BA528" i="7"/>
  <c r="AZ528" i="7"/>
  <c r="AY528" i="7"/>
  <c r="AX528" i="7"/>
  <c r="AW528" i="7"/>
  <c r="AV528" i="7"/>
  <c r="AT528" i="7"/>
  <c r="AS528" i="7"/>
  <c r="AR528" i="7"/>
  <c r="AQ528" i="7"/>
  <c r="AO528" i="7"/>
  <c r="AN528" i="7"/>
  <c r="AM528" i="7"/>
  <c r="AL528" i="7"/>
  <c r="AJ528" i="7"/>
  <c r="AI528" i="7"/>
  <c r="AH528" i="7"/>
  <c r="AG528" i="7"/>
  <c r="AF528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CA527" i="7"/>
  <c r="BX527" i="7"/>
  <c r="BW527" i="7"/>
  <c r="BV527" i="7"/>
  <c r="BU527" i="7"/>
  <c r="BS527" i="7"/>
  <c r="BR527" i="7"/>
  <c r="BQ527" i="7"/>
  <c r="BP527" i="7"/>
  <c r="BN527" i="7"/>
  <c r="BM527" i="7"/>
  <c r="BL527" i="7"/>
  <c r="BK527" i="7"/>
  <c r="BI527" i="7"/>
  <c r="BH527" i="7"/>
  <c r="BG527" i="7"/>
  <c r="BF527" i="7"/>
  <c r="BD527" i="7"/>
  <c r="BC527" i="7"/>
  <c r="BB527" i="7"/>
  <c r="BA527" i="7"/>
  <c r="AY527" i="7"/>
  <c r="AX527" i="7"/>
  <c r="AW527" i="7"/>
  <c r="AV527" i="7"/>
  <c r="AT527" i="7"/>
  <c r="AS527" i="7"/>
  <c r="AR527" i="7"/>
  <c r="AQ527" i="7"/>
  <c r="AO527" i="7"/>
  <c r="AN527" i="7"/>
  <c r="AM527" i="7"/>
  <c r="AL527" i="7"/>
  <c r="AJ527" i="7"/>
  <c r="AI527" i="7"/>
  <c r="AH527" i="7"/>
  <c r="AG527" i="7"/>
  <c r="AE527" i="7"/>
  <c r="AD527" i="7"/>
  <c r="AC527" i="7"/>
  <c r="AB527" i="7"/>
  <c r="Z527" i="7"/>
  <c r="Y527" i="7"/>
  <c r="X527" i="7"/>
  <c r="W527" i="7"/>
  <c r="U527" i="7"/>
  <c r="T527" i="7"/>
  <c r="S527" i="7"/>
  <c r="R527" i="7"/>
  <c r="P527" i="7"/>
  <c r="O527" i="7"/>
  <c r="N527" i="7"/>
  <c r="M527" i="7"/>
  <c r="K527" i="7"/>
  <c r="J527" i="7"/>
  <c r="I527" i="7"/>
  <c r="H527" i="7"/>
  <c r="CA526" i="7"/>
  <c r="BZ526" i="7"/>
  <c r="BX526" i="7"/>
  <c r="BW526" i="7"/>
  <c r="BV526" i="7"/>
  <c r="BU526" i="7"/>
  <c r="BT526" i="7"/>
  <c r="BS526" i="7"/>
  <c r="BR526" i="7"/>
  <c r="BQ526" i="7"/>
  <c r="BP526" i="7"/>
  <c r="BO526" i="7"/>
  <c r="BN526" i="7"/>
  <c r="BM526" i="7"/>
  <c r="BL526" i="7"/>
  <c r="BK526" i="7"/>
  <c r="BJ526" i="7"/>
  <c r="BI526" i="7"/>
  <c r="BH526" i="7"/>
  <c r="BG526" i="7"/>
  <c r="BF526" i="7"/>
  <c r="BE526" i="7"/>
  <c r="BD526" i="7"/>
  <c r="BC526" i="7"/>
  <c r="BB526" i="7"/>
  <c r="BA526" i="7"/>
  <c r="AZ526" i="7"/>
  <c r="AY526" i="7"/>
  <c r="AX526" i="7"/>
  <c r="AW526" i="7"/>
  <c r="AV526" i="7"/>
  <c r="AU526" i="7"/>
  <c r="AT526" i="7"/>
  <c r="AS526" i="7"/>
  <c r="AR526" i="7"/>
  <c r="AQ526" i="7"/>
  <c r="AP526" i="7"/>
  <c r="AO526" i="7"/>
  <c r="AN526" i="7"/>
  <c r="AM526" i="7"/>
  <c r="AL526" i="7"/>
  <c r="AK526" i="7"/>
  <c r="AJ526" i="7"/>
  <c r="AI526" i="7"/>
  <c r="AH526" i="7"/>
  <c r="AG526" i="7"/>
  <c r="AF526" i="7"/>
  <c r="AE526" i="7"/>
  <c r="AD526" i="7"/>
  <c r="AC526" i="7"/>
  <c r="AB526" i="7"/>
  <c r="AA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K526" i="7"/>
  <c r="J526" i="7"/>
  <c r="I526" i="7"/>
  <c r="H526" i="7"/>
  <c r="G526" i="7"/>
  <c r="CA525" i="7"/>
  <c r="BX525" i="7"/>
  <c r="BW525" i="7"/>
  <c r="BV525" i="7"/>
  <c r="BU525" i="7"/>
  <c r="BS525" i="7"/>
  <c r="BR525" i="7"/>
  <c r="BQ525" i="7"/>
  <c r="BP525" i="7"/>
  <c r="BO525" i="7"/>
  <c r="BN525" i="7"/>
  <c r="BM525" i="7"/>
  <c r="BL525" i="7"/>
  <c r="BK525" i="7"/>
  <c r="BJ525" i="7"/>
  <c r="BI525" i="7"/>
  <c r="BH525" i="7"/>
  <c r="BG525" i="7"/>
  <c r="BF525" i="7"/>
  <c r="BE525" i="7"/>
  <c r="BD525" i="7"/>
  <c r="BC525" i="7"/>
  <c r="BB525" i="7"/>
  <c r="BA525" i="7"/>
  <c r="AZ525" i="7"/>
  <c r="AY525" i="7"/>
  <c r="AX525" i="7"/>
  <c r="AW525" i="7"/>
  <c r="AV525" i="7"/>
  <c r="AU525" i="7"/>
  <c r="AT525" i="7"/>
  <c r="AS525" i="7"/>
  <c r="AR525" i="7"/>
  <c r="AQ525" i="7"/>
  <c r="AP525" i="7"/>
  <c r="AO525" i="7"/>
  <c r="AN525" i="7"/>
  <c r="AM525" i="7"/>
  <c r="AL525" i="7"/>
  <c r="AK525" i="7"/>
  <c r="AJ525" i="7"/>
  <c r="AI525" i="7"/>
  <c r="AH525" i="7"/>
  <c r="AG525" i="7"/>
  <c r="AF525" i="7"/>
  <c r="AE525" i="7"/>
  <c r="AD525" i="7"/>
  <c r="AC525" i="7"/>
  <c r="AB525" i="7"/>
  <c r="AA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CA524" i="7"/>
  <c r="BZ524" i="7"/>
  <c r="BX524" i="7"/>
  <c r="BW524" i="7"/>
  <c r="BV524" i="7"/>
  <c r="BU524" i="7"/>
  <c r="BS524" i="7"/>
  <c r="BR524" i="7"/>
  <c r="BQ524" i="7"/>
  <c r="BP524" i="7"/>
  <c r="BO524" i="7"/>
  <c r="BN524" i="7"/>
  <c r="BM524" i="7"/>
  <c r="BL524" i="7"/>
  <c r="BK524" i="7"/>
  <c r="BJ524" i="7"/>
  <c r="BI524" i="7"/>
  <c r="BH524" i="7"/>
  <c r="BG524" i="7"/>
  <c r="BF524" i="7"/>
  <c r="BE524" i="7"/>
  <c r="BD524" i="7"/>
  <c r="BC524" i="7"/>
  <c r="BB524" i="7"/>
  <c r="BA524" i="7"/>
  <c r="AZ524" i="7"/>
  <c r="AY524" i="7"/>
  <c r="AX524" i="7"/>
  <c r="AW524" i="7"/>
  <c r="AV524" i="7"/>
  <c r="AU524" i="7"/>
  <c r="AT524" i="7"/>
  <c r="AS524" i="7"/>
  <c r="AR524" i="7"/>
  <c r="AQ524" i="7"/>
  <c r="AP524" i="7"/>
  <c r="AO524" i="7"/>
  <c r="AN524" i="7"/>
  <c r="AM524" i="7"/>
  <c r="AL524" i="7"/>
  <c r="AK524" i="7"/>
  <c r="AJ524" i="7"/>
  <c r="AI524" i="7"/>
  <c r="AH524" i="7"/>
  <c r="AG524" i="7"/>
  <c r="AF524" i="7"/>
  <c r="AE524" i="7"/>
  <c r="AD524" i="7"/>
  <c r="AC524" i="7"/>
  <c r="AB524" i="7"/>
  <c r="AA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CA523" i="7"/>
  <c r="BX523" i="7"/>
  <c r="BW523" i="7"/>
  <c r="BV523" i="7"/>
  <c r="BU523" i="7"/>
  <c r="BS523" i="7"/>
  <c r="BR523" i="7"/>
  <c r="BQ523" i="7"/>
  <c r="BP523" i="7"/>
  <c r="BO523" i="7"/>
  <c r="BN523" i="7"/>
  <c r="BM523" i="7"/>
  <c r="BL523" i="7"/>
  <c r="BK523" i="7"/>
  <c r="BJ523" i="7"/>
  <c r="BI523" i="7"/>
  <c r="BH523" i="7"/>
  <c r="BG523" i="7"/>
  <c r="BF523" i="7"/>
  <c r="BE523" i="7"/>
  <c r="BD523" i="7"/>
  <c r="BC523" i="7"/>
  <c r="BB523" i="7"/>
  <c r="BA523" i="7"/>
  <c r="AZ523" i="7"/>
  <c r="AY523" i="7"/>
  <c r="AX523" i="7"/>
  <c r="AW523" i="7"/>
  <c r="AV523" i="7"/>
  <c r="AU523" i="7"/>
  <c r="AT523" i="7"/>
  <c r="AS523" i="7"/>
  <c r="AR523" i="7"/>
  <c r="AQ523" i="7"/>
  <c r="AP523" i="7"/>
  <c r="AO523" i="7"/>
  <c r="AN523" i="7"/>
  <c r="AM523" i="7"/>
  <c r="AL523" i="7"/>
  <c r="AK523" i="7"/>
  <c r="AJ523" i="7"/>
  <c r="AI523" i="7"/>
  <c r="AH523" i="7"/>
  <c r="AG523" i="7"/>
  <c r="AF523" i="7"/>
  <c r="AE523" i="7"/>
  <c r="AD523" i="7"/>
  <c r="AC523" i="7"/>
  <c r="AB523" i="7"/>
  <c r="AA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CA522" i="7"/>
  <c r="BX522" i="7"/>
  <c r="BW522" i="7"/>
  <c r="BV522" i="7"/>
  <c r="BU522" i="7"/>
  <c r="BS522" i="7"/>
  <c r="BR522" i="7"/>
  <c r="BQ522" i="7"/>
  <c r="BP522" i="7"/>
  <c r="BO522" i="7"/>
  <c r="BN522" i="7"/>
  <c r="BM522" i="7"/>
  <c r="BL522" i="7"/>
  <c r="BK522" i="7"/>
  <c r="BJ522" i="7"/>
  <c r="BI522" i="7"/>
  <c r="BH522" i="7"/>
  <c r="BG522" i="7"/>
  <c r="BF522" i="7"/>
  <c r="BE522" i="7"/>
  <c r="BD522" i="7"/>
  <c r="BC522" i="7"/>
  <c r="BB522" i="7"/>
  <c r="BA522" i="7"/>
  <c r="AY522" i="7"/>
  <c r="AX522" i="7"/>
  <c r="AW522" i="7"/>
  <c r="AV522" i="7"/>
  <c r="AT522" i="7"/>
  <c r="AS522" i="7"/>
  <c r="AR522" i="7"/>
  <c r="AQ522" i="7"/>
  <c r="AO522" i="7"/>
  <c r="AN522" i="7"/>
  <c r="AM522" i="7"/>
  <c r="AL522" i="7"/>
  <c r="AJ522" i="7"/>
  <c r="AI522" i="7"/>
  <c r="AH522" i="7"/>
  <c r="AG522" i="7"/>
  <c r="AE522" i="7"/>
  <c r="AD522" i="7"/>
  <c r="AC522" i="7"/>
  <c r="AB522" i="7"/>
  <c r="Z522" i="7"/>
  <c r="Y522" i="7"/>
  <c r="X522" i="7"/>
  <c r="W522" i="7"/>
  <c r="U522" i="7"/>
  <c r="T522" i="7"/>
  <c r="S522" i="7"/>
  <c r="R522" i="7"/>
  <c r="P522" i="7"/>
  <c r="O522" i="7"/>
  <c r="N522" i="7"/>
  <c r="M522" i="7"/>
  <c r="K522" i="7"/>
  <c r="J522" i="7"/>
  <c r="I522" i="7"/>
  <c r="H522" i="7"/>
  <c r="G522" i="7"/>
  <c r="CA521" i="7"/>
  <c r="BX521" i="7"/>
  <c r="BW521" i="7"/>
  <c r="BV521" i="7"/>
  <c r="BU521" i="7"/>
  <c r="BS521" i="7"/>
  <c r="BR521" i="7"/>
  <c r="BQ521" i="7"/>
  <c r="BP521" i="7"/>
  <c r="BN521" i="7"/>
  <c r="BM521" i="7"/>
  <c r="BL521" i="7"/>
  <c r="BK521" i="7"/>
  <c r="BI521" i="7"/>
  <c r="BH521" i="7"/>
  <c r="BG521" i="7"/>
  <c r="BF521" i="7"/>
  <c r="BD521" i="7"/>
  <c r="BC521" i="7"/>
  <c r="BB521" i="7"/>
  <c r="BA521" i="7"/>
  <c r="AY521" i="7"/>
  <c r="AX521" i="7"/>
  <c r="AW521" i="7"/>
  <c r="AV521" i="7"/>
  <c r="AT521" i="7"/>
  <c r="AS521" i="7"/>
  <c r="AR521" i="7"/>
  <c r="AQ521" i="7"/>
  <c r="AO521" i="7"/>
  <c r="AN521" i="7"/>
  <c r="AM521" i="7"/>
  <c r="AL521" i="7"/>
  <c r="AJ521" i="7"/>
  <c r="AI521" i="7"/>
  <c r="AH521" i="7"/>
  <c r="AG521" i="7"/>
  <c r="AE521" i="7"/>
  <c r="AD521" i="7"/>
  <c r="AC521" i="7"/>
  <c r="AB521" i="7"/>
  <c r="Z521" i="7"/>
  <c r="Y521" i="7"/>
  <c r="X521" i="7"/>
  <c r="W521" i="7"/>
  <c r="U521" i="7"/>
  <c r="T521" i="7"/>
  <c r="S521" i="7"/>
  <c r="R521" i="7"/>
  <c r="P521" i="7"/>
  <c r="O521" i="7"/>
  <c r="N521" i="7"/>
  <c r="M521" i="7"/>
  <c r="K521" i="7"/>
  <c r="J521" i="7"/>
  <c r="I521" i="7"/>
  <c r="H521" i="7"/>
  <c r="CA520" i="7"/>
  <c r="BZ520" i="7"/>
  <c r="BX520" i="7"/>
  <c r="BW520" i="7"/>
  <c r="BV520" i="7"/>
  <c r="BU520" i="7"/>
  <c r="BT520" i="7"/>
  <c r="BS520" i="7"/>
  <c r="BR520" i="7"/>
  <c r="BQ520" i="7"/>
  <c r="BP520" i="7"/>
  <c r="BO520" i="7"/>
  <c r="BN520" i="7"/>
  <c r="BM520" i="7"/>
  <c r="BL520" i="7"/>
  <c r="BK520" i="7"/>
  <c r="BJ520" i="7"/>
  <c r="BI520" i="7"/>
  <c r="BH520" i="7"/>
  <c r="BG520" i="7"/>
  <c r="BF520" i="7"/>
  <c r="BE520" i="7"/>
  <c r="BD520" i="7"/>
  <c r="BC520" i="7"/>
  <c r="BB520" i="7"/>
  <c r="BA520" i="7"/>
  <c r="AZ520" i="7"/>
  <c r="AY520" i="7"/>
  <c r="AX520" i="7"/>
  <c r="AW520" i="7"/>
  <c r="AV520" i="7"/>
  <c r="AU520" i="7"/>
  <c r="AT520" i="7"/>
  <c r="AS520" i="7"/>
  <c r="AR520" i="7"/>
  <c r="AQ520" i="7"/>
  <c r="AP520" i="7"/>
  <c r="AO520" i="7"/>
  <c r="AN520" i="7"/>
  <c r="AM520" i="7"/>
  <c r="AL520" i="7"/>
  <c r="AK520" i="7"/>
  <c r="AJ520" i="7"/>
  <c r="AI520" i="7"/>
  <c r="AH520" i="7"/>
  <c r="AG520" i="7"/>
  <c r="AF520" i="7"/>
  <c r="AE520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CA519" i="7"/>
  <c r="BX519" i="7"/>
  <c r="BW519" i="7"/>
  <c r="BV519" i="7"/>
  <c r="BU519" i="7"/>
  <c r="BS519" i="7"/>
  <c r="BR519" i="7"/>
  <c r="BQ519" i="7"/>
  <c r="BP519" i="7"/>
  <c r="BO519" i="7"/>
  <c r="BN519" i="7"/>
  <c r="BM519" i="7"/>
  <c r="BL519" i="7"/>
  <c r="BK519" i="7"/>
  <c r="BJ519" i="7"/>
  <c r="BI519" i="7"/>
  <c r="BH519" i="7"/>
  <c r="BG519" i="7"/>
  <c r="BF519" i="7"/>
  <c r="BE519" i="7"/>
  <c r="BD519" i="7"/>
  <c r="BC519" i="7"/>
  <c r="BB519" i="7"/>
  <c r="BA519" i="7"/>
  <c r="AZ519" i="7"/>
  <c r="AY519" i="7"/>
  <c r="AX519" i="7"/>
  <c r="AW519" i="7"/>
  <c r="AV519" i="7"/>
  <c r="AU519" i="7"/>
  <c r="AT519" i="7"/>
  <c r="AS519" i="7"/>
  <c r="AR519" i="7"/>
  <c r="AQ519" i="7"/>
  <c r="AP519" i="7"/>
  <c r="AO519" i="7"/>
  <c r="AN519" i="7"/>
  <c r="AM519" i="7"/>
  <c r="AL519" i="7"/>
  <c r="AK519" i="7"/>
  <c r="AJ519" i="7"/>
  <c r="AI519" i="7"/>
  <c r="AH519" i="7"/>
  <c r="AG519" i="7"/>
  <c r="AF519" i="7"/>
  <c r="AE519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CA518" i="7"/>
  <c r="BX518" i="7"/>
  <c r="BW518" i="7"/>
  <c r="BV518" i="7"/>
  <c r="BU518" i="7"/>
  <c r="BS518" i="7"/>
  <c r="BR518" i="7"/>
  <c r="BQ518" i="7"/>
  <c r="BP518" i="7"/>
  <c r="BO518" i="7"/>
  <c r="BN518" i="7"/>
  <c r="BM518" i="7"/>
  <c r="BL518" i="7"/>
  <c r="BK518" i="7"/>
  <c r="BJ518" i="7"/>
  <c r="BI518" i="7"/>
  <c r="BH518" i="7"/>
  <c r="BG518" i="7"/>
  <c r="BF518" i="7"/>
  <c r="BE518" i="7"/>
  <c r="BD518" i="7"/>
  <c r="BC518" i="7"/>
  <c r="BB518" i="7"/>
  <c r="BA518" i="7"/>
  <c r="AZ518" i="7"/>
  <c r="AY518" i="7"/>
  <c r="AX518" i="7"/>
  <c r="AW518" i="7"/>
  <c r="AV518" i="7"/>
  <c r="AU518" i="7"/>
  <c r="AT518" i="7"/>
  <c r="AS518" i="7"/>
  <c r="AR518" i="7"/>
  <c r="AQ518" i="7"/>
  <c r="AP518" i="7"/>
  <c r="AO518" i="7"/>
  <c r="AN518" i="7"/>
  <c r="AM518" i="7"/>
  <c r="AL518" i="7"/>
  <c r="AK518" i="7"/>
  <c r="AJ518" i="7"/>
  <c r="AI518" i="7"/>
  <c r="AH518" i="7"/>
  <c r="AG518" i="7"/>
  <c r="AF518" i="7"/>
  <c r="AE518" i="7"/>
  <c r="AD518" i="7"/>
  <c r="AC518" i="7"/>
  <c r="AB518" i="7"/>
  <c r="AA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CA517" i="7"/>
  <c r="BX517" i="7"/>
  <c r="BW517" i="7"/>
  <c r="BV517" i="7"/>
  <c r="BU517" i="7"/>
  <c r="BS517" i="7"/>
  <c r="BR517" i="7"/>
  <c r="BQ517" i="7"/>
  <c r="BP517" i="7"/>
  <c r="BO517" i="7"/>
  <c r="BN517" i="7"/>
  <c r="BM517" i="7"/>
  <c r="BL517" i="7"/>
  <c r="BK517" i="7"/>
  <c r="BJ517" i="7"/>
  <c r="BI517" i="7"/>
  <c r="BH517" i="7"/>
  <c r="BG517" i="7"/>
  <c r="BF517" i="7"/>
  <c r="BE517" i="7"/>
  <c r="BD517" i="7"/>
  <c r="BC517" i="7"/>
  <c r="BB517" i="7"/>
  <c r="BA517" i="7"/>
  <c r="AZ517" i="7"/>
  <c r="AY517" i="7"/>
  <c r="AX517" i="7"/>
  <c r="AW517" i="7"/>
  <c r="AV517" i="7"/>
  <c r="AU517" i="7"/>
  <c r="AT517" i="7"/>
  <c r="AS517" i="7"/>
  <c r="AR517" i="7"/>
  <c r="AQ517" i="7"/>
  <c r="AP517" i="7"/>
  <c r="AO517" i="7"/>
  <c r="AN517" i="7"/>
  <c r="AM517" i="7"/>
  <c r="AL517" i="7"/>
  <c r="AK517" i="7"/>
  <c r="AJ517" i="7"/>
  <c r="AI517" i="7"/>
  <c r="AH517" i="7"/>
  <c r="AG517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CA516" i="7"/>
  <c r="BX516" i="7"/>
  <c r="BW516" i="7"/>
  <c r="BV516" i="7"/>
  <c r="BU516" i="7"/>
  <c r="BS516" i="7"/>
  <c r="BR516" i="7"/>
  <c r="BQ516" i="7"/>
  <c r="BP516" i="7"/>
  <c r="BO516" i="7"/>
  <c r="BN516" i="7"/>
  <c r="BM516" i="7"/>
  <c r="BL516" i="7"/>
  <c r="BK516" i="7"/>
  <c r="BJ516" i="7"/>
  <c r="BI516" i="7"/>
  <c r="BH516" i="7"/>
  <c r="BG516" i="7"/>
  <c r="BF516" i="7"/>
  <c r="BE516" i="7"/>
  <c r="BD516" i="7"/>
  <c r="BC516" i="7"/>
  <c r="BB516" i="7"/>
  <c r="BA516" i="7"/>
  <c r="AY516" i="7"/>
  <c r="AX516" i="7"/>
  <c r="AW516" i="7"/>
  <c r="AV516" i="7"/>
  <c r="AT516" i="7"/>
  <c r="AS516" i="7"/>
  <c r="AR516" i="7"/>
  <c r="AQ516" i="7"/>
  <c r="AO516" i="7"/>
  <c r="AN516" i="7"/>
  <c r="AM516" i="7"/>
  <c r="AL516" i="7"/>
  <c r="AJ516" i="7"/>
  <c r="AI516" i="7"/>
  <c r="AH516" i="7"/>
  <c r="AG516" i="7"/>
  <c r="AE516" i="7"/>
  <c r="AD516" i="7"/>
  <c r="AC516" i="7"/>
  <c r="AB516" i="7"/>
  <c r="Z516" i="7"/>
  <c r="Y516" i="7"/>
  <c r="X516" i="7"/>
  <c r="W516" i="7"/>
  <c r="U516" i="7"/>
  <c r="T516" i="7"/>
  <c r="S516" i="7"/>
  <c r="R516" i="7"/>
  <c r="P516" i="7"/>
  <c r="O516" i="7"/>
  <c r="N516" i="7"/>
  <c r="M516" i="7"/>
  <c r="K516" i="7"/>
  <c r="J516" i="7"/>
  <c r="I516" i="7"/>
  <c r="H516" i="7"/>
  <c r="G516" i="7"/>
  <c r="CA515" i="7"/>
  <c r="BX515" i="7"/>
  <c r="BW515" i="7"/>
  <c r="BV515" i="7"/>
  <c r="BU515" i="7"/>
  <c r="BS515" i="7"/>
  <c r="BR515" i="7"/>
  <c r="BQ515" i="7"/>
  <c r="BP515" i="7"/>
  <c r="BN515" i="7"/>
  <c r="BM515" i="7"/>
  <c r="BL515" i="7"/>
  <c r="BK515" i="7"/>
  <c r="BI515" i="7"/>
  <c r="BH515" i="7"/>
  <c r="BG515" i="7"/>
  <c r="BF515" i="7"/>
  <c r="BD515" i="7"/>
  <c r="BC515" i="7"/>
  <c r="BB515" i="7"/>
  <c r="BA515" i="7"/>
  <c r="AZ515" i="7"/>
  <c r="AY515" i="7"/>
  <c r="AX515" i="7"/>
  <c r="AW515" i="7"/>
  <c r="AV515" i="7"/>
  <c r="AT515" i="7"/>
  <c r="AS515" i="7"/>
  <c r="AR515" i="7"/>
  <c r="AQ515" i="7"/>
  <c r="AO515" i="7"/>
  <c r="AN515" i="7"/>
  <c r="AM515" i="7"/>
  <c r="AL515" i="7"/>
  <c r="AJ515" i="7"/>
  <c r="AI515" i="7"/>
  <c r="AH515" i="7"/>
  <c r="AG515" i="7"/>
  <c r="AE515" i="7"/>
  <c r="AD515" i="7"/>
  <c r="AC515" i="7"/>
  <c r="AB515" i="7"/>
  <c r="Z515" i="7"/>
  <c r="Y515" i="7"/>
  <c r="X515" i="7"/>
  <c r="W515" i="7"/>
  <c r="U515" i="7"/>
  <c r="T515" i="7"/>
  <c r="S515" i="7"/>
  <c r="R515" i="7"/>
  <c r="P515" i="7"/>
  <c r="O515" i="7"/>
  <c r="N515" i="7"/>
  <c r="M515" i="7"/>
  <c r="K515" i="7"/>
  <c r="J515" i="7"/>
  <c r="I515" i="7"/>
  <c r="H515" i="7"/>
  <c r="CA514" i="7"/>
  <c r="BZ514" i="7"/>
  <c r="BX514" i="7"/>
  <c r="BW514" i="7"/>
  <c r="BV514" i="7"/>
  <c r="BU514" i="7"/>
  <c r="BT514" i="7"/>
  <c r="BS514" i="7"/>
  <c r="BR514" i="7"/>
  <c r="BQ514" i="7"/>
  <c r="BP514" i="7"/>
  <c r="BO514" i="7"/>
  <c r="BN514" i="7"/>
  <c r="BM514" i="7"/>
  <c r="BL514" i="7"/>
  <c r="BK514" i="7"/>
  <c r="BJ514" i="7"/>
  <c r="BI514" i="7"/>
  <c r="BH514" i="7"/>
  <c r="BG514" i="7"/>
  <c r="BF514" i="7"/>
  <c r="BE514" i="7"/>
  <c r="BD514" i="7"/>
  <c r="BC514" i="7"/>
  <c r="BB514" i="7"/>
  <c r="BA514" i="7"/>
  <c r="AZ514" i="7"/>
  <c r="AY514" i="7"/>
  <c r="AX514" i="7"/>
  <c r="AW514" i="7"/>
  <c r="AV514" i="7"/>
  <c r="AU514" i="7"/>
  <c r="AT514" i="7"/>
  <c r="AS514" i="7"/>
  <c r="AR514" i="7"/>
  <c r="AQ514" i="7"/>
  <c r="AP514" i="7"/>
  <c r="AO514" i="7"/>
  <c r="AN514" i="7"/>
  <c r="AM514" i="7"/>
  <c r="AL514" i="7"/>
  <c r="AK514" i="7"/>
  <c r="AJ514" i="7"/>
  <c r="AI514" i="7"/>
  <c r="AH514" i="7"/>
  <c r="AG514" i="7"/>
  <c r="AF514" i="7"/>
  <c r="AE514" i="7"/>
  <c r="AD514" i="7"/>
  <c r="AC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CA513" i="7"/>
  <c r="BX513" i="7"/>
  <c r="BW513" i="7"/>
  <c r="BV513" i="7"/>
  <c r="BU513" i="7"/>
  <c r="BS513" i="7"/>
  <c r="BR513" i="7"/>
  <c r="BQ513" i="7"/>
  <c r="BP513" i="7"/>
  <c r="BO513" i="7"/>
  <c r="BN513" i="7"/>
  <c r="BM513" i="7"/>
  <c r="BL513" i="7"/>
  <c r="BK513" i="7"/>
  <c r="BJ513" i="7"/>
  <c r="BI513" i="7"/>
  <c r="BH513" i="7"/>
  <c r="BG513" i="7"/>
  <c r="BF513" i="7"/>
  <c r="BE513" i="7"/>
  <c r="BD513" i="7"/>
  <c r="BC513" i="7"/>
  <c r="BB513" i="7"/>
  <c r="BA513" i="7"/>
  <c r="AZ513" i="7"/>
  <c r="AY513" i="7"/>
  <c r="AX513" i="7"/>
  <c r="AW513" i="7"/>
  <c r="AV513" i="7"/>
  <c r="AU513" i="7"/>
  <c r="AT513" i="7"/>
  <c r="AS513" i="7"/>
  <c r="AR513" i="7"/>
  <c r="AQ513" i="7"/>
  <c r="AP513" i="7"/>
  <c r="AO513" i="7"/>
  <c r="AN513" i="7"/>
  <c r="AM513" i="7"/>
  <c r="AL513" i="7"/>
  <c r="AK513" i="7"/>
  <c r="AJ513" i="7"/>
  <c r="AI513" i="7"/>
  <c r="AH513" i="7"/>
  <c r="AG513" i="7"/>
  <c r="AF513" i="7"/>
  <c r="AE513" i="7"/>
  <c r="AD513" i="7"/>
  <c r="AC513" i="7"/>
  <c r="AB513" i="7"/>
  <c r="AA513" i="7"/>
  <c r="Z513" i="7"/>
  <c r="Y513" i="7"/>
  <c r="X513" i="7"/>
  <c r="W513" i="7"/>
  <c r="V513" i="7"/>
  <c r="U513" i="7"/>
  <c r="T513" i="7"/>
  <c r="S513" i="7"/>
  <c r="R513" i="7"/>
  <c r="Q513" i="7"/>
  <c r="P513" i="7"/>
  <c r="O513" i="7"/>
  <c r="N513" i="7"/>
  <c r="M513" i="7"/>
  <c r="L513" i="7"/>
  <c r="K513" i="7"/>
  <c r="J513" i="7"/>
  <c r="I513" i="7"/>
  <c r="H513" i="7"/>
  <c r="G513" i="7"/>
  <c r="CA512" i="7"/>
  <c r="BX512" i="7"/>
  <c r="BW512" i="7"/>
  <c r="BV512" i="7"/>
  <c r="BU512" i="7"/>
  <c r="BS512" i="7"/>
  <c r="BR512" i="7"/>
  <c r="BQ512" i="7"/>
  <c r="BP512" i="7"/>
  <c r="BO512" i="7"/>
  <c r="BN512" i="7"/>
  <c r="BM512" i="7"/>
  <c r="BL512" i="7"/>
  <c r="BK512" i="7"/>
  <c r="BJ512" i="7"/>
  <c r="BI512" i="7"/>
  <c r="BH512" i="7"/>
  <c r="BG512" i="7"/>
  <c r="BF512" i="7"/>
  <c r="BE512" i="7"/>
  <c r="BD512" i="7"/>
  <c r="BC512" i="7"/>
  <c r="BB512" i="7"/>
  <c r="BA512" i="7"/>
  <c r="AZ512" i="7"/>
  <c r="AY512" i="7"/>
  <c r="AX512" i="7"/>
  <c r="AW512" i="7"/>
  <c r="AV512" i="7"/>
  <c r="AU512" i="7"/>
  <c r="AT512" i="7"/>
  <c r="AS512" i="7"/>
  <c r="AR512" i="7"/>
  <c r="AQ512" i="7"/>
  <c r="AP512" i="7"/>
  <c r="AO512" i="7"/>
  <c r="AN512" i="7"/>
  <c r="AM512" i="7"/>
  <c r="AL512" i="7"/>
  <c r="AK512" i="7"/>
  <c r="AJ512" i="7"/>
  <c r="AI512" i="7"/>
  <c r="AH512" i="7"/>
  <c r="AG512" i="7"/>
  <c r="AF512" i="7"/>
  <c r="AE512" i="7"/>
  <c r="AD512" i="7"/>
  <c r="AC512" i="7"/>
  <c r="AB512" i="7"/>
  <c r="AA512" i="7"/>
  <c r="Z512" i="7"/>
  <c r="Y512" i="7"/>
  <c r="X512" i="7"/>
  <c r="W512" i="7"/>
  <c r="V512" i="7"/>
  <c r="U512" i="7"/>
  <c r="T512" i="7"/>
  <c r="S512" i="7"/>
  <c r="R512" i="7"/>
  <c r="Q512" i="7"/>
  <c r="P512" i="7"/>
  <c r="O512" i="7"/>
  <c r="N512" i="7"/>
  <c r="M512" i="7"/>
  <c r="L512" i="7"/>
  <c r="K512" i="7"/>
  <c r="J512" i="7"/>
  <c r="I512" i="7"/>
  <c r="H512" i="7"/>
  <c r="G512" i="7"/>
  <c r="CA511" i="7"/>
  <c r="BX511" i="7"/>
  <c r="BW511" i="7"/>
  <c r="BV511" i="7"/>
  <c r="BU511" i="7"/>
  <c r="BS511" i="7"/>
  <c r="BR511" i="7"/>
  <c r="BQ511" i="7"/>
  <c r="BP511" i="7"/>
  <c r="BO511" i="7"/>
  <c r="BN511" i="7"/>
  <c r="BM511" i="7"/>
  <c r="BL511" i="7"/>
  <c r="BK511" i="7"/>
  <c r="BJ511" i="7"/>
  <c r="BI511" i="7"/>
  <c r="BH511" i="7"/>
  <c r="BG511" i="7"/>
  <c r="BF511" i="7"/>
  <c r="BE511" i="7"/>
  <c r="BD511" i="7"/>
  <c r="BC511" i="7"/>
  <c r="BB511" i="7"/>
  <c r="BA511" i="7"/>
  <c r="AY511" i="7"/>
  <c r="AX511" i="7"/>
  <c r="AW511" i="7"/>
  <c r="AV511" i="7"/>
  <c r="AT511" i="7"/>
  <c r="AS511" i="7"/>
  <c r="AR511" i="7"/>
  <c r="AQ511" i="7"/>
  <c r="AO511" i="7"/>
  <c r="AN511" i="7"/>
  <c r="AM511" i="7"/>
  <c r="AL511" i="7"/>
  <c r="AK511" i="7"/>
  <c r="AJ511" i="7"/>
  <c r="AI511" i="7"/>
  <c r="AH511" i="7"/>
  <c r="AG511" i="7"/>
  <c r="AE511" i="7"/>
  <c r="AD511" i="7"/>
  <c r="AC511" i="7"/>
  <c r="AB511" i="7"/>
  <c r="Z511" i="7"/>
  <c r="Y511" i="7"/>
  <c r="X511" i="7"/>
  <c r="W511" i="7"/>
  <c r="V511" i="7"/>
  <c r="U511" i="7"/>
  <c r="T511" i="7"/>
  <c r="S511" i="7"/>
  <c r="R511" i="7"/>
  <c r="P511" i="7"/>
  <c r="O511" i="7"/>
  <c r="N511" i="7"/>
  <c r="M511" i="7"/>
  <c r="K511" i="7"/>
  <c r="J511" i="7"/>
  <c r="I511" i="7"/>
  <c r="H511" i="7"/>
  <c r="G511" i="7"/>
  <c r="CA510" i="7"/>
  <c r="BX510" i="7"/>
  <c r="BW510" i="7"/>
  <c r="BV510" i="7"/>
  <c r="BU510" i="7"/>
  <c r="BS510" i="7"/>
  <c r="BR510" i="7"/>
  <c r="BQ510" i="7"/>
  <c r="BP510" i="7"/>
  <c r="BN510" i="7"/>
  <c r="BM510" i="7"/>
  <c r="BL510" i="7"/>
  <c r="BK510" i="7"/>
  <c r="BI510" i="7"/>
  <c r="BH510" i="7"/>
  <c r="BG510" i="7"/>
  <c r="BF510" i="7"/>
  <c r="BD510" i="7"/>
  <c r="BC510" i="7"/>
  <c r="BB510" i="7"/>
  <c r="BA510" i="7"/>
  <c r="AY510" i="7"/>
  <c r="AX510" i="7"/>
  <c r="AW510" i="7"/>
  <c r="AV510" i="7"/>
  <c r="AT510" i="7"/>
  <c r="AS510" i="7"/>
  <c r="AR510" i="7"/>
  <c r="AQ510" i="7"/>
  <c r="AO510" i="7"/>
  <c r="AN510" i="7"/>
  <c r="AM510" i="7"/>
  <c r="AL510" i="7"/>
  <c r="AJ510" i="7"/>
  <c r="AI510" i="7"/>
  <c r="AH510" i="7"/>
  <c r="AG510" i="7"/>
  <c r="AE510" i="7"/>
  <c r="AD510" i="7"/>
  <c r="AC510" i="7"/>
  <c r="AB510" i="7"/>
  <c r="Z510" i="7"/>
  <c r="Y510" i="7"/>
  <c r="X510" i="7"/>
  <c r="W510" i="7"/>
  <c r="U510" i="7"/>
  <c r="T510" i="7"/>
  <c r="S510" i="7"/>
  <c r="R510" i="7"/>
  <c r="P510" i="7"/>
  <c r="O510" i="7"/>
  <c r="N510" i="7"/>
  <c r="M510" i="7"/>
  <c r="K510" i="7"/>
  <c r="J510" i="7"/>
  <c r="I510" i="7"/>
  <c r="H510" i="7"/>
  <c r="CA509" i="7"/>
  <c r="BZ509" i="7"/>
  <c r="BX509" i="7"/>
  <c r="BW509" i="7"/>
  <c r="BV509" i="7"/>
  <c r="BU509" i="7"/>
  <c r="BT509" i="7"/>
  <c r="BS509" i="7"/>
  <c r="BR509" i="7"/>
  <c r="BQ509" i="7"/>
  <c r="BP509" i="7"/>
  <c r="BO509" i="7"/>
  <c r="BN509" i="7"/>
  <c r="BM509" i="7"/>
  <c r="BL509" i="7"/>
  <c r="BK509" i="7"/>
  <c r="BJ509" i="7"/>
  <c r="BI509" i="7"/>
  <c r="BH509" i="7"/>
  <c r="BG509" i="7"/>
  <c r="BF509" i="7"/>
  <c r="BE509" i="7"/>
  <c r="BD509" i="7"/>
  <c r="BC509" i="7"/>
  <c r="BB509" i="7"/>
  <c r="BA509" i="7"/>
  <c r="AZ509" i="7"/>
  <c r="AY509" i="7"/>
  <c r="AX509" i="7"/>
  <c r="AW509" i="7"/>
  <c r="AV509" i="7"/>
  <c r="AU509" i="7"/>
  <c r="AT509" i="7"/>
  <c r="AS509" i="7"/>
  <c r="AR509" i="7"/>
  <c r="AQ509" i="7"/>
  <c r="AP509" i="7"/>
  <c r="AO509" i="7"/>
  <c r="AN509" i="7"/>
  <c r="AM509" i="7"/>
  <c r="AL509" i="7"/>
  <c r="AK509" i="7"/>
  <c r="AJ509" i="7"/>
  <c r="AI509" i="7"/>
  <c r="AH509" i="7"/>
  <c r="AG509" i="7"/>
  <c r="AF509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CA508" i="7"/>
  <c r="BX508" i="7"/>
  <c r="BW508" i="7"/>
  <c r="BV508" i="7"/>
  <c r="BU508" i="7"/>
  <c r="BS508" i="7"/>
  <c r="BR508" i="7"/>
  <c r="BQ508" i="7"/>
  <c r="BP508" i="7"/>
  <c r="BO508" i="7"/>
  <c r="BN508" i="7"/>
  <c r="BM508" i="7"/>
  <c r="BL508" i="7"/>
  <c r="BK508" i="7"/>
  <c r="BJ508" i="7"/>
  <c r="BI508" i="7"/>
  <c r="BH508" i="7"/>
  <c r="BG508" i="7"/>
  <c r="BF508" i="7"/>
  <c r="BE508" i="7"/>
  <c r="BD508" i="7"/>
  <c r="BC508" i="7"/>
  <c r="BB508" i="7"/>
  <c r="BA508" i="7"/>
  <c r="AZ508" i="7"/>
  <c r="AY508" i="7"/>
  <c r="AX508" i="7"/>
  <c r="AW508" i="7"/>
  <c r="AV508" i="7"/>
  <c r="AU508" i="7"/>
  <c r="AT508" i="7"/>
  <c r="AS508" i="7"/>
  <c r="AR508" i="7"/>
  <c r="AQ508" i="7"/>
  <c r="AP508" i="7"/>
  <c r="AO508" i="7"/>
  <c r="AN508" i="7"/>
  <c r="AM508" i="7"/>
  <c r="AL508" i="7"/>
  <c r="AK508" i="7"/>
  <c r="AJ508" i="7"/>
  <c r="AI508" i="7"/>
  <c r="AH508" i="7"/>
  <c r="AG508" i="7"/>
  <c r="AF508" i="7"/>
  <c r="AE508" i="7"/>
  <c r="AD508" i="7"/>
  <c r="AC508" i="7"/>
  <c r="AB508" i="7"/>
  <c r="AA508" i="7"/>
  <c r="Z508" i="7"/>
  <c r="Y508" i="7"/>
  <c r="X508" i="7"/>
  <c r="W508" i="7"/>
  <c r="V508" i="7"/>
  <c r="U508" i="7"/>
  <c r="T508" i="7"/>
  <c r="S508" i="7"/>
  <c r="R508" i="7"/>
  <c r="Q508" i="7"/>
  <c r="P508" i="7"/>
  <c r="O508" i="7"/>
  <c r="N508" i="7"/>
  <c r="M508" i="7"/>
  <c r="L508" i="7"/>
  <c r="K508" i="7"/>
  <c r="J508" i="7"/>
  <c r="I508" i="7"/>
  <c r="H508" i="7"/>
  <c r="G508" i="7"/>
  <c r="CA507" i="7"/>
  <c r="BX507" i="7"/>
  <c r="BW507" i="7"/>
  <c r="BV507" i="7"/>
  <c r="BU507" i="7"/>
  <c r="BS507" i="7"/>
  <c r="BR507" i="7"/>
  <c r="BQ507" i="7"/>
  <c r="BP507" i="7"/>
  <c r="BO507" i="7"/>
  <c r="BN507" i="7"/>
  <c r="BM507" i="7"/>
  <c r="BL507" i="7"/>
  <c r="BK507" i="7"/>
  <c r="BJ507" i="7"/>
  <c r="BI507" i="7"/>
  <c r="BH507" i="7"/>
  <c r="BG507" i="7"/>
  <c r="BF507" i="7"/>
  <c r="BE507" i="7"/>
  <c r="BD507" i="7"/>
  <c r="BC507" i="7"/>
  <c r="BB507" i="7"/>
  <c r="BA507" i="7"/>
  <c r="AZ507" i="7"/>
  <c r="AY507" i="7"/>
  <c r="AX507" i="7"/>
  <c r="AW507" i="7"/>
  <c r="AV507" i="7"/>
  <c r="AU507" i="7"/>
  <c r="AT507" i="7"/>
  <c r="AS507" i="7"/>
  <c r="AR507" i="7"/>
  <c r="AQ507" i="7"/>
  <c r="AP507" i="7"/>
  <c r="AO507" i="7"/>
  <c r="AN507" i="7"/>
  <c r="AM507" i="7"/>
  <c r="AL507" i="7"/>
  <c r="AK507" i="7"/>
  <c r="AJ507" i="7"/>
  <c r="AI507" i="7"/>
  <c r="AH507" i="7"/>
  <c r="AG507" i="7"/>
  <c r="AF507" i="7"/>
  <c r="AE507" i="7"/>
  <c r="AD507" i="7"/>
  <c r="AC507" i="7"/>
  <c r="AB507" i="7"/>
  <c r="AA507" i="7"/>
  <c r="Z507" i="7"/>
  <c r="Y507" i="7"/>
  <c r="X507" i="7"/>
  <c r="W507" i="7"/>
  <c r="V507" i="7"/>
  <c r="U507" i="7"/>
  <c r="T507" i="7"/>
  <c r="S507" i="7"/>
  <c r="R507" i="7"/>
  <c r="Q507" i="7"/>
  <c r="P507" i="7"/>
  <c r="O507" i="7"/>
  <c r="N507" i="7"/>
  <c r="M507" i="7"/>
  <c r="L507" i="7"/>
  <c r="K507" i="7"/>
  <c r="J507" i="7"/>
  <c r="I507" i="7"/>
  <c r="H507" i="7"/>
  <c r="G507" i="7"/>
  <c r="CA506" i="7"/>
  <c r="BX506" i="7"/>
  <c r="BW506" i="7"/>
  <c r="BV506" i="7"/>
  <c r="BU506" i="7"/>
  <c r="BS506" i="7"/>
  <c r="BR506" i="7"/>
  <c r="BQ506" i="7"/>
  <c r="BP506" i="7"/>
  <c r="BO506" i="7"/>
  <c r="BN506" i="7"/>
  <c r="BM506" i="7"/>
  <c r="BL506" i="7"/>
  <c r="BK506" i="7"/>
  <c r="BJ506" i="7"/>
  <c r="BI506" i="7"/>
  <c r="BH506" i="7"/>
  <c r="BG506" i="7"/>
  <c r="BF506" i="7"/>
  <c r="BE506" i="7"/>
  <c r="BD506" i="7"/>
  <c r="BC506" i="7"/>
  <c r="BB506" i="7"/>
  <c r="BA506" i="7"/>
  <c r="AZ506" i="7"/>
  <c r="AY506" i="7"/>
  <c r="AX506" i="7"/>
  <c r="AW506" i="7"/>
  <c r="AV506" i="7"/>
  <c r="AU506" i="7"/>
  <c r="AT506" i="7"/>
  <c r="AS506" i="7"/>
  <c r="AR506" i="7"/>
  <c r="AQ506" i="7"/>
  <c r="AP506" i="7"/>
  <c r="AO506" i="7"/>
  <c r="AN506" i="7"/>
  <c r="AM506" i="7"/>
  <c r="AL506" i="7"/>
  <c r="AJ506" i="7"/>
  <c r="AI506" i="7"/>
  <c r="AH506" i="7"/>
  <c r="AG506" i="7"/>
  <c r="AF506" i="7"/>
  <c r="AE506" i="7"/>
  <c r="AD506" i="7"/>
  <c r="AC506" i="7"/>
  <c r="AB506" i="7"/>
  <c r="AA506" i="7"/>
  <c r="Z506" i="7"/>
  <c r="Y506" i="7"/>
  <c r="X506" i="7"/>
  <c r="W506" i="7"/>
  <c r="V506" i="7"/>
  <c r="U506" i="7"/>
  <c r="T506" i="7"/>
  <c r="S506" i="7"/>
  <c r="R506" i="7"/>
  <c r="Q506" i="7"/>
  <c r="P506" i="7"/>
  <c r="O506" i="7"/>
  <c r="N506" i="7"/>
  <c r="M506" i="7"/>
  <c r="L506" i="7"/>
  <c r="K506" i="7"/>
  <c r="J506" i="7"/>
  <c r="I506" i="7"/>
  <c r="H506" i="7"/>
  <c r="G506" i="7"/>
  <c r="CA505" i="7"/>
  <c r="BX505" i="7"/>
  <c r="BW505" i="7"/>
  <c r="BV505" i="7"/>
  <c r="BU505" i="7"/>
  <c r="BS505" i="7"/>
  <c r="BR505" i="7"/>
  <c r="BQ505" i="7"/>
  <c r="BP505" i="7"/>
  <c r="BN505" i="7"/>
  <c r="BM505" i="7"/>
  <c r="BL505" i="7"/>
  <c r="BK505" i="7"/>
  <c r="BI505" i="7"/>
  <c r="BH505" i="7"/>
  <c r="BG505" i="7"/>
  <c r="BF505" i="7"/>
  <c r="BD505" i="7"/>
  <c r="BC505" i="7"/>
  <c r="BB505" i="7"/>
  <c r="BA505" i="7"/>
  <c r="AY505" i="7"/>
  <c r="AX505" i="7"/>
  <c r="AW505" i="7"/>
  <c r="AV505" i="7"/>
  <c r="AT505" i="7"/>
  <c r="AS505" i="7"/>
  <c r="AR505" i="7"/>
  <c r="AQ505" i="7"/>
  <c r="AO505" i="7"/>
  <c r="AN505" i="7"/>
  <c r="AM505" i="7"/>
  <c r="AL505" i="7"/>
  <c r="AJ505" i="7"/>
  <c r="AI505" i="7"/>
  <c r="AH505" i="7"/>
  <c r="AG505" i="7"/>
  <c r="AE505" i="7"/>
  <c r="AD505" i="7"/>
  <c r="AC505" i="7"/>
  <c r="AB505" i="7"/>
  <c r="Z505" i="7"/>
  <c r="Y505" i="7"/>
  <c r="X505" i="7"/>
  <c r="W505" i="7"/>
  <c r="U505" i="7"/>
  <c r="T505" i="7"/>
  <c r="S505" i="7"/>
  <c r="R505" i="7"/>
  <c r="P505" i="7"/>
  <c r="O505" i="7"/>
  <c r="N505" i="7"/>
  <c r="M505" i="7"/>
  <c r="K505" i="7"/>
  <c r="J505" i="7"/>
  <c r="I505" i="7"/>
  <c r="H505" i="7"/>
  <c r="CA504" i="7"/>
  <c r="BZ504" i="7"/>
  <c r="BX504" i="7"/>
  <c r="BW504" i="7"/>
  <c r="BV504" i="7"/>
  <c r="BU504" i="7"/>
  <c r="BT504" i="7"/>
  <c r="BS504" i="7"/>
  <c r="BR504" i="7"/>
  <c r="BQ504" i="7"/>
  <c r="BP504" i="7"/>
  <c r="BO504" i="7"/>
  <c r="BN504" i="7"/>
  <c r="BM504" i="7"/>
  <c r="BL504" i="7"/>
  <c r="BK504" i="7"/>
  <c r="BJ504" i="7"/>
  <c r="BI504" i="7"/>
  <c r="BH504" i="7"/>
  <c r="BG504" i="7"/>
  <c r="BF504" i="7"/>
  <c r="BE504" i="7"/>
  <c r="BD504" i="7"/>
  <c r="BC504" i="7"/>
  <c r="BB504" i="7"/>
  <c r="BA504" i="7"/>
  <c r="AZ504" i="7"/>
  <c r="AY504" i="7"/>
  <c r="AX504" i="7"/>
  <c r="AW504" i="7"/>
  <c r="AV504" i="7"/>
  <c r="AU504" i="7"/>
  <c r="AT504" i="7"/>
  <c r="AS504" i="7"/>
  <c r="AR504" i="7"/>
  <c r="AQ504" i="7"/>
  <c r="AP504" i="7"/>
  <c r="AO504" i="7"/>
  <c r="AN504" i="7"/>
  <c r="AM504" i="7"/>
  <c r="AL504" i="7"/>
  <c r="AK504" i="7"/>
  <c r="AJ504" i="7"/>
  <c r="AI504" i="7"/>
  <c r="AH504" i="7"/>
  <c r="AG504" i="7"/>
  <c r="AF504" i="7"/>
  <c r="AE504" i="7"/>
  <c r="AD504" i="7"/>
  <c r="AC504" i="7"/>
  <c r="AB504" i="7"/>
  <c r="AA504" i="7"/>
  <c r="Z504" i="7"/>
  <c r="Y504" i="7"/>
  <c r="X504" i="7"/>
  <c r="W504" i="7"/>
  <c r="V504" i="7"/>
  <c r="U504" i="7"/>
  <c r="T504" i="7"/>
  <c r="S504" i="7"/>
  <c r="R504" i="7"/>
  <c r="Q504" i="7"/>
  <c r="P504" i="7"/>
  <c r="O504" i="7"/>
  <c r="N504" i="7"/>
  <c r="M504" i="7"/>
  <c r="L504" i="7"/>
  <c r="K504" i="7"/>
  <c r="J504" i="7"/>
  <c r="I504" i="7"/>
  <c r="H504" i="7"/>
  <c r="G504" i="7"/>
  <c r="CA503" i="7"/>
  <c r="BX503" i="7"/>
  <c r="BW503" i="7"/>
  <c r="BV503" i="7"/>
  <c r="BU503" i="7"/>
  <c r="BS503" i="7"/>
  <c r="BR503" i="7"/>
  <c r="BQ503" i="7"/>
  <c r="BP503" i="7"/>
  <c r="BO503" i="7"/>
  <c r="BN503" i="7"/>
  <c r="BM503" i="7"/>
  <c r="BL503" i="7"/>
  <c r="BK503" i="7"/>
  <c r="BJ503" i="7"/>
  <c r="BI503" i="7"/>
  <c r="BH503" i="7"/>
  <c r="BG503" i="7"/>
  <c r="BF503" i="7"/>
  <c r="BE503" i="7"/>
  <c r="BD503" i="7"/>
  <c r="BC503" i="7"/>
  <c r="BB503" i="7"/>
  <c r="BA503" i="7"/>
  <c r="AZ503" i="7"/>
  <c r="AY503" i="7"/>
  <c r="AX503" i="7"/>
  <c r="AW503" i="7"/>
  <c r="AV503" i="7"/>
  <c r="AU503" i="7"/>
  <c r="AT503" i="7"/>
  <c r="AS503" i="7"/>
  <c r="AR503" i="7"/>
  <c r="AQ503" i="7"/>
  <c r="AP503" i="7"/>
  <c r="AO503" i="7"/>
  <c r="AN503" i="7"/>
  <c r="AM503" i="7"/>
  <c r="AL503" i="7"/>
  <c r="AK503" i="7"/>
  <c r="AJ503" i="7"/>
  <c r="AI503" i="7"/>
  <c r="AH503" i="7"/>
  <c r="AG503" i="7"/>
  <c r="AF503" i="7"/>
  <c r="AE503" i="7"/>
  <c r="AD503" i="7"/>
  <c r="AC503" i="7"/>
  <c r="AB503" i="7"/>
  <c r="AA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CA502" i="7"/>
  <c r="BX502" i="7"/>
  <c r="BW502" i="7"/>
  <c r="BV502" i="7"/>
  <c r="BU502" i="7"/>
  <c r="BS502" i="7"/>
  <c r="BR502" i="7"/>
  <c r="BQ502" i="7"/>
  <c r="BP502" i="7"/>
  <c r="BO502" i="7"/>
  <c r="BN502" i="7"/>
  <c r="BM502" i="7"/>
  <c r="BL502" i="7"/>
  <c r="BK502" i="7"/>
  <c r="BJ502" i="7"/>
  <c r="BI502" i="7"/>
  <c r="BH502" i="7"/>
  <c r="BG502" i="7"/>
  <c r="BF502" i="7"/>
  <c r="BE502" i="7"/>
  <c r="BD502" i="7"/>
  <c r="BC502" i="7"/>
  <c r="BB502" i="7"/>
  <c r="BA502" i="7"/>
  <c r="AZ502" i="7"/>
  <c r="AY502" i="7"/>
  <c r="AX502" i="7"/>
  <c r="AW502" i="7"/>
  <c r="AV502" i="7"/>
  <c r="AU502" i="7"/>
  <c r="AT502" i="7"/>
  <c r="AS502" i="7"/>
  <c r="AR502" i="7"/>
  <c r="AQ502" i="7"/>
  <c r="AP502" i="7"/>
  <c r="AO502" i="7"/>
  <c r="AN502" i="7"/>
  <c r="AM502" i="7"/>
  <c r="AL502" i="7"/>
  <c r="AK502" i="7"/>
  <c r="AJ502" i="7"/>
  <c r="AI502" i="7"/>
  <c r="AH502" i="7"/>
  <c r="AG502" i="7"/>
  <c r="AF502" i="7"/>
  <c r="AE502" i="7"/>
  <c r="AD502" i="7"/>
  <c r="AC502" i="7"/>
  <c r="AB502" i="7"/>
  <c r="AA502" i="7"/>
  <c r="Z502" i="7"/>
  <c r="Y502" i="7"/>
  <c r="X502" i="7"/>
  <c r="W502" i="7"/>
  <c r="V502" i="7"/>
  <c r="U502" i="7"/>
  <c r="T502" i="7"/>
  <c r="S502" i="7"/>
  <c r="R502" i="7"/>
  <c r="Q502" i="7"/>
  <c r="P502" i="7"/>
  <c r="O502" i="7"/>
  <c r="N502" i="7"/>
  <c r="M502" i="7"/>
  <c r="L502" i="7"/>
  <c r="K502" i="7"/>
  <c r="J502" i="7"/>
  <c r="I502" i="7"/>
  <c r="H502" i="7"/>
  <c r="G502" i="7"/>
  <c r="CA501" i="7"/>
  <c r="BX501" i="7"/>
  <c r="BW501" i="7"/>
  <c r="BV501" i="7"/>
  <c r="BU501" i="7"/>
  <c r="BS501" i="7"/>
  <c r="BR501" i="7"/>
  <c r="BQ501" i="7"/>
  <c r="BP501" i="7"/>
  <c r="BO501" i="7"/>
  <c r="BN501" i="7"/>
  <c r="BM501" i="7"/>
  <c r="BL501" i="7"/>
  <c r="BK501" i="7"/>
  <c r="BJ501" i="7"/>
  <c r="BI501" i="7"/>
  <c r="BH501" i="7"/>
  <c r="BG501" i="7"/>
  <c r="BF501" i="7"/>
  <c r="BE501" i="7"/>
  <c r="BD501" i="7"/>
  <c r="BC501" i="7"/>
  <c r="BB501" i="7"/>
  <c r="BA501" i="7"/>
  <c r="AZ501" i="7"/>
  <c r="AY501" i="7"/>
  <c r="AX501" i="7"/>
  <c r="AW501" i="7"/>
  <c r="AV501" i="7"/>
  <c r="AU501" i="7"/>
  <c r="AT501" i="7"/>
  <c r="AS501" i="7"/>
  <c r="AR501" i="7"/>
  <c r="AQ501" i="7"/>
  <c r="AP501" i="7"/>
  <c r="AO501" i="7"/>
  <c r="AN501" i="7"/>
  <c r="AM501" i="7"/>
  <c r="AL501" i="7"/>
  <c r="AK501" i="7"/>
  <c r="AJ501" i="7"/>
  <c r="AI501" i="7"/>
  <c r="AH501" i="7"/>
  <c r="AG501" i="7"/>
  <c r="AF501" i="7"/>
  <c r="AE501" i="7"/>
  <c r="AD501" i="7"/>
  <c r="AC501" i="7"/>
  <c r="AB501" i="7"/>
  <c r="AA501" i="7"/>
  <c r="Z501" i="7"/>
  <c r="Y501" i="7"/>
  <c r="X501" i="7"/>
  <c r="W501" i="7"/>
  <c r="V501" i="7"/>
  <c r="U501" i="7"/>
  <c r="T501" i="7"/>
  <c r="S501" i="7"/>
  <c r="R501" i="7"/>
  <c r="Q501" i="7"/>
  <c r="P501" i="7"/>
  <c r="O501" i="7"/>
  <c r="N501" i="7"/>
  <c r="M501" i="7"/>
  <c r="L501" i="7"/>
  <c r="K501" i="7"/>
  <c r="J501" i="7"/>
  <c r="I501" i="7"/>
  <c r="H501" i="7"/>
  <c r="G501" i="7"/>
  <c r="CA500" i="7"/>
  <c r="BX500" i="7"/>
  <c r="BW500" i="7"/>
  <c r="BV500" i="7"/>
  <c r="BU500" i="7"/>
  <c r="BS500" i="7"/>
  <c r="BR500" i="7"/>
  <c r="BQ500" i="7"/>
  <c r="BP500" i="7"/>
  <c r="BO500" i="7"/>
  <c r="BN500" i="7"/>
  <c r="BM500" i="7"/>
  <c r="BL500" i="7"/>
  <c r="BK500" i="7"/>
  <c r="BJ500" i="7"/>
  <c r="BI500" i="7"/>
  <c r="BH500" i="7"/>
  <c r="BG500" i="7"/>
  <c r="BF500" i="7"/>
  <c r="BE500" i="7"/>
  <c r="BD500" i="7"/>
  <c r="BC500" i="7"/>
  <c r="BB500" i="7"/>
  <c r="BA500" i="7"/>
  <c r="AY500" i="7"/>
  <c r="AX500" i="7"/>
  <c r="AW500" i="7"/>
  <c r="AV500" i="7"/>
  <c r="AT500" i="7"/>
  <c r="AS500" i="7"/>
  <c r="AR500" i="7"/>
  <c r="AQ500" i="7"/>
  <c r="AO500" i="7"/>
  <c r="AN500" i="7"/>
  <c r="AM500" i="7"/>
  <c r="AL500" i="7"/>
  <c r="AJ500" i="7"/>
  <c r="AI500" i="7"/>
  <c r="AH500" i="7"/>
  <c r="AG500" i="7"/>
  <c r="AE500" i="7"/>
  <c r="AD500" i="7"/>
  <c r="AC500" i="7"/>
  <c r="AB500" i="7"/>
  <c r="Z500" i="7"/>
  <c r="Y500" i="7"/>
  <c r="X500" i="7"/>
  <c r="W500" i="7"/>
  <c r="U500" i="7"/>
  <c r="T500" i="7"/>
  <c r="S500" i="7"/>
  <c r="R500" i="7"/>
  <c r="P500" i="7"/>
  <c r="O500" i="7"/>
  <c r="N500" i="7"/>
  <c r="M500" i="7"/>
  <c r="L500" i="7"/>
  <c r="K500" i="7"/>
  <c r="J500" i="7"/>
  <c r="I500" i="7"/>
  <c r="H500" i="7"/>
  <c r="G500" i="7"/>
  <c r="CA499" i="7"/>
  <c r="BX499" i="7"/>
  <c r="BW499" i="7"/>
  <c r="BV499" i="7"/>
  <c r="BU499" i="7"/>
  <c r="BS499" i="7"/>
  <c r="BR499" i="7"/>
  <c r="BQ499" i="7"/>
  <c r="BP499" i="7"/>
  <c r="BN499" i="7"/>
  <c r="BM499" i="7"/>
  <c r="BL499" i="7"/>
  <c r="BK499" i="7"/>
  <c r="BI499" i="7"/>
  <c r="BH499" i="7"/>
  <c r="BG499" i="7"/>
  <c r="BF499" i="7"/>
  <c r="BD499" i="7"/>
  <c r="BC499" i="7"/>
  <c r="BB499" i="7"/>
  <c r="BA499" i="7"/>
  <c r="AY499" i="7"/>
  <c r="AX499" i="7"/>
  <c r="AW499" i="7"/>
  <c r="AV499" i="7"/>
  <c r="AT499" i="7"/>
  <c r="AS499" i="7"/>
  <c r="AR499" i="7"/>
  <c r="AQ499" i="7"/>
  <c r="AO499" i="7"/>
  <c r="AN499" i="7"/>
  <c r="AM499" i="7"/>
  <c r="AL499" i="7"/>
  <c r="AJ499" i="7"/>
  <c r="AI499" i="7"/>
  <c r="AH499" i="7"/>
  <c r="AG499" i="7"/>
  <c r="AE499" i="7"/>
  <c r="AD499" i="7"/>
  <c r="AC499" i="7"/>
  <c r="AB499" i="7"/>
  <c r="Z499" i="7"/>
  <c r="Y499" i="7"/>
  <c r="X499" i="7"/>
  <c r="W499" i="7"/>
  <c r="U499" i="7"/>
  <c r="T499" i="7"/>
  <c r="S499" i="7"/>
  <c r="R499" i="7"/>
  <c r="P499" i="7"/>
  <c r="O499" i="7"/>
  <c r="N499" i="7"/>
  <c r="M499" i="7"/>
  <c r="K499" i="7"/>
  <c r="J499" i="7"/>
  <c r="I499" i="7"/>
  <c r="H499" i="7"/>
  <c r="CA498" i="7"/>
  <c r="BZ498" i="7"/>
  <c r="BX498" i="7"/>
  <c r="BW498" i="7"/>
  <c r="BV498" i="7"/>
  <c r="BU498" i="7"/>
  <c r="BT498" i="7"/>
  <c r="BS498" i="7"/>
  <c r="BR498" i="7"/>
  <c r="BQ498" i="7"/>
  <c r="BP498" i="7"/>
  <c r="BO498" i="7"/>
  <c r="BN498" i="7"/>
  <c r="BM498" i="7"/>
  <c r="BL498" i="7"/>
  <c r="BK498" i="7"/>
  <c r="BJ498" i="7"/>
  <c r="BI498" i="7"/>
  <c r="BH498" i="7"/>
  <c r="BG498" i="7"/>
  <c r="BF498" i="7"/>
  <c r="BE498" i="7"/>
  <c r="BD498" i="7"/>
  <c r="BC498" i="7"/>
  <c r="BB498" i="7"/>
  <c r="BA498" i="7"/>
  <c r="AZ498" i="7"/>
  <c r="AY498" i="7"/>
  <c r="AX498" i="7"/>
  <c r="AW498" i="7"/>
  <c r="AV498" i="7"/>
  <c r="AU498" i="7"/>
  <c r="AT498" i="7"/>
  <c r="AS498" i="7"/>
  <c r="AR498" i="7"/>
  <c r="AQ498" i="7"/>
  <c r="AP498" i="7"/>
  <c r="AO498" i="7"/>
  <c r="AN498" i="7"/>
  <c r="AM498" i="7"/>
  <c r="AL498" i="7"/>
  <c r="AK498" i="7"/>
  <c r="AJ498" i="7"/>
  <c r="AI498" i="7"/>
  <c r="AH498" i="7"/>
  <c r="AG498" i="7"/>
  <c r="AF498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CA497" i="7"/>
  <c r="BX497" i="7"/>
  <c r="BW497" i="7"/>
  <c r="BV497" i="7"/>
  <c r="BU497" i="7"/>
  <c r="BS497" i="7"/>
  <c r="BR497" i="7"/>
  <c r="BQ497" i="7"/>
  <c r="BP497" i="7"/>
  <c r="BO497" i="7"/>
  <c r="BN497" i="7"/>
  <c r="BM497" i="7"/>
  <c r="BL497" i="7"/>
  <c r="BK497" i="7"/>
  <c r="BJ497" i="7"/>
  <c r="BI497" i="7"/>
  <c r="BH497" i="7"/>
  <c r="BG497" i="7"/>
  <c r="BF497" i="7"/>
  <c r="BE497" i="7"/>
  <c r="BD497" i="7"/>
  <c r="BC497" i="7"/>
  <c r="BB497" i="7"/>
  <c r="BA497" i="7"/>
  <c r="AZ497" i="7"/>
  <c r="AY497" i="7"/>
  <c r="AX497" i="7"/>
  <c r="AW497" i="7"/>
  <c r="AV497" i="7"/>
  <c r="AU497" i="7"/>
  <c r="AT497" i="7"/>
  <c r="AS497" i="7"/>
  <c r="AR497" i="7"/>
  <c r="AQ497" i="7"/>
  <c r="AP497" i="7"/>
  <c r="AO497" i="7"/>
  <c r="AN497" i="7"/>
  <c r="AM497" i="7"/>
  <c r="AL497" i="7"/>
  <c r="AK497" i="7"/>
  <c r="AJ497" i="7"/>
  <c r="AI497" i="7"/>
  <c r="AH497" i="7"/>
  <c r="AG497" i="7"/>
  <c r="AF497" i="7"/>
  <c r="AE497" i="7"/>
  <c r="AD497" i="7"/>
  <c r="AC497" i="7"/>
  <c r="AB497" i="7"/>
  <c r="AA497" i="7"/>
  <c r="Z497" i="7"/>
  <c r="Y497" i="7"/>
  <c r="X497" i="7"/>
  <c r="W497" i="7"/>
  <c r="V497" i="7"/>
  <c r="U497" i="7"/>
  <c r="T497" i="7"/>
  <c r="S497" i="7"/>
  <c r="R497" i="7"/>
  <c r="Q497" i="7"/>
  <c r="P497" i="7"/>
  <c r="O497" i="7"/>
  <c r="N497" i="7"/>
  <c r="M497" i="7"/>
  <c r="L497" i="7"/>
  <c r="K497" i="7"/>
  <c r="J497" i="7"/>
  <c r="I497" i="7"/>
  <c r="H497" i="7"/>
  <c r="G497" i="7"/>
  <c r="CA496" i="7"/>
  <c r="BX496" i="7"/>
  <c r="BW496" i="7"/>
  <c r="BV496" i="7"/>
  <c r="BU496" i="7"/>
  <c r="BS496" i="7"/>
  <c r="BR496" i="7"/>
  <c r="BQ496" i="7"/>
  <c r="BP496" i="7"/>
  <c r="BO496" i="7"/>
  <c r="BN496" i="7"/>
  <c r="BM496" i="7"/>
  <c r="BL496" i="7"/>
  <c r="BK496" i="7"/>
  <c r="BJ496" i="7"/>
  <c r="BI496" i="7"/>
  <c r="BH496" i="7"/>
  <c r="BG496" i="7"/>
  <c r="BF496" i="7"/>
  <c r="BE496" i="7"/>
  <c r="BD496" i="7"/>
  <c r="BC496" i="7"/>
  <c r="BB496" i="7"/>
  <c r="BA496" i="7"/>
  <c r="AZ496" i="7"/>
  <c r="AY496" i="7"/>
  <c r="AX496" i="7"/>
  <c r="AW496" i="7"/>
  <c r="AV496" i="7"/>
  <c r="AU496" i="7"/>
  <c r="AT496" i="7"/>
  <c r="AS496" i="7"/>
  <c r="AR496" i="7"/>
  <c r="AQ496" i="7"/>
  <c r="AP496" i="7"/>
  <c r="AO496" i="7"/>
  <c r="AN496" i="7"/>
  <c r="AM496" i="7"/>
  <c r="AL496" i="7"/>
  <c r="AK496" i="7"/>
  <c r="AJ496" i="7"/>
  <c r="AI496" i="7"/>
  <c r="AH496" i="7"/>
  <c r="AG496" i="7"/>
  <c r="AF496" i="7"/>
  <c r="AE496" i="7"/>
  <c r="AD496" i="7"/>
  <c r="AC496" i="7"/>
  <c r="AB496" i="7"/>
  <c r="AA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CA495" i="7"/>
  <c r="BZ495" i="7"/>
  <c r="BX495" i="7"/>
  <c r="BW495" i="7"/>
  <c r="BV495" i="7"/>
  <c r="BU495" i="7"/>
  <c r="BS495" i="7"/>
  <c r="BR495" i="7"/>
  <c r="BQ495" i="7"/>
  <c r="BP495" i="7"/>
  <c r="BO495" i="7"/>
  <c r="BN495" i="7"/>
  <c r="BM495" i="7"/>
  <c r="BL495" i="7"/>
  <c r="BK495" i="7"/>
  <c r="BJ495" i="7"/>
  <c r="BI495" i="7"/>
  <c r="BH495" i="7"/>
  <c r="BG495" i="7"/>
  <c r="BF495" i="7"/>
  <c r="BE495" i="7"/>
  <c r="BD495" i="7"/>
  <c r="BC495" i="7"/>
  <c r="BB495" i="7"/>
  <c r="BA495" i="7"/>
  <c r="AZ495" i="7"/>
  <c r="AY495" i="7"/>
  <c r="AX495" i="7"/>
  <c r="AW495" i="7"/>
  <c r="AV495" i="7"/>
  <c r="AU495" i="7"/>
  <c r="AT495" i="7"/>
  <c r="AS495" i="7"/>
  <c r="AR495" i="7"/>
  <c r="AQ495" i="7"/>
  <c r="AP495" i="7"/>
  <c r="AO495" i="7"/>
  <c r="AN495" i="7"/>
  <c r="AM495" i="7"/>
  <c r="AL495" i="7"/>
  <c r="AK495" i="7"/>
  <c r="AJ495" i="7"/>
  <c r="AI495" i="7"/>
  <c r="AH495" i="7"/>
  <c r="AG495" i="7"/>
  <c r="AF495" i="7"/>
  <c r="AE495" i="7"/>
  <c r="AD495" i="7"/>
  <c r="AC495" i="7"/>
  <c r="AB495" i="7"/>
  <c r="AA495" i="7"/>
  <c r="Z495" i="7"/>
  <c r="Y495" i="7"/>
  <c r="X495" i="7"/>
  <c r="W495" i="7"/>
  <c r="V495" i="7"/>
  <c r="U495" i="7"/>
  <c r="T495" i="7"/>
  <c r="S495" i="7"/>
  <c r="R495" i="7"/>
  <c r="Q495" i="7"/>
  <c r="P495" i="7"/>
  <c r="O495" i="7"/>
  <c r="N495" i="7"/>
  <c r="M495" i="7"/>
  <c r="L495" i="7"/>
  <c r="K495" i="7"/>
  <c r="J495" i="7"/>
  <c r="I495" i="7"/>
  <c r="H495" i="7"/>
  <c r="G495" i="7"/>
  <c r="CA494" i="7"/>
  <c r="BX494" i="7"/>
  <c r="BW494" i="7"/>
  <c r="BV494" i="7"/>
  <c r="BU494" i="7"/>
  <c r="BS494" i="7"/>
  <c r="BR494" i="7"/>
  <c r="BQ494" i="7"/>
  <c r="BP494" i="7"/>
  <c r="BO494" i="7"/>
  <c r="BN494" i="7"/>
  <c r="BM494" i="7"/>
  <c r="BL494" i="7"/>
  <c r="BK494" i="7"/>
  <c r="BJ494" i="7"/>
  <c r="BI494" i="7"/>
  <c r="BH494" i="7"/>
  <c r="BG494" i="7"/>
  <c r="BF494" i="7"/>
  <c r="BE494" i="7"/>
  <c r="BD494" i="7"/>
  <c r="BC494" i="7"/>
  <c r="BB494" i="7"/>
  <c r="BA494" i="7"/>
  <c r="AZ494" i="7"/>
  <c r="AY494" i="7"/>
  <c r="AX494" i="7"/>
  <c r="AW494" i="7"/>
  <c r="AV494" i="7"/>
  <c r="AT494" i="7"/>
  <c r="AS494" i="7"/>
  <c r="AR494" i="7"/>
  <c r="AQ494" i="7"/>
  <c r="AO494" i="7"/>
  <c r="AN494" i="7"/>
  <c r="AM494" i="7"/>
  <c r="AL494" i="7"/>
  <c r="AJ494" i="7"/>
  <c r="AI494" i="7"/>
  <c r="AH494" i="7"/>
  <c r="AG494" i="7"/>
  <c r="AF494" i="7"/>
  <c r="AE494" i="7"/>
  <c r="AD494" i="7"/>
  <c r="AC494" i="7"/>
  <c r="AB494" i="7"/>
  <c r="AA494" i="7"/>
  <c r="Z494" i="7"/>
  <c r="Y494" i="7"/>
  <c r="X494" i="7"/>
  <c r="W494" i="7"/>
  <c r="V494" i="7"/>
  <c r="U494" i="7"/>
  <c r="T494" i="7"/>
  <c r="S494" i="7"/>
  <c r="R494" i="7"/>
  <c r="P494" i="7"/>
  <c r="O494" i="7"/>
  <c r="N494" i="7"/>
  <c r="M494" i="7"/>
  <c r="K494" i="7"/>
  <c r="J494" i="7"/>
  <c r="I494" i="7"/>
  <c r="H494" i="7"/>
  <c r="G494" i="7"/>
  <c r="CA493" i="7"/>
  <c r="BX493" i="7"/>
  <c r="BW493" i="7"/>
  <c r="BV493" i="7"/>
  <c r="BU493" i="7"/>
  <c r="BS493" i="7"/>
  <c r="BR493" i="7"/>
  <c r="BQ493" i="7"/>
  <c r="BP493" i="7"/>
  <c r="BN493" i="7"/>
  <c r="BM493" i="7"/>
  <c r="BL493" i="7"/>
  <c r="BK493" i="7"/>
  <c r="BI493" i="7"/>
  <c r="BH493" i="7"/>
  <c r="BG493" i="7"/>
  <c r="BF493" i="7"/>
  <c r="BD493" i="7"/>
  <c r="BC493" i="7"/>
  <c r="BB493" i="7"/>
  <c r="BA493" i="7"/>
  <c r="AY493" i="7"/>
  <c r="AX493" i="7"/>
  <c r="AW493" i="7"/>
  <c r="AV493" i="7"/>
  <c r="AT493" i="7"/>
  <c r="AS493" i="7"/>
  <c r="AR493" i="7"/>
  <c r="AQ493" i="7"/>
  <c r="AO493" i="7"/>
  <c r="AN493" i="7"/>
  <c r="AM493" i="7"/>
  <c r="AL493" i="7"/>
  <c r="AJ493" i="7"/>
  <c r="AI493" i="7"/>
  <c r="AH493" i="7"/>
  <c r="AG493" i="7"/>
  <c r="AE493" i="7"/>
  <c r="AD493" i="7"/>
  <c r="AC493" i="7"/>
  <c r="AB493" i="7"/>
  <c r="Z493" i="7"/>
  <c r="Y493" i="7"/>
  <c r="X493" i="7"/>
  <c r="W493" i="7"/>
  <c r="U493" i="7"/>
  <c r="T493" i="7"/>
  <c r="S493" i="7"/>
  <c r="R493" i="7"/>
  <c r="P493" i="7"/>
  <c r="O493" i="7"/>
  <c r="N493" i="7"/>
  <c r="M493" i="7"/>
  <c r="K493" i="7"/>
  <c r="J493" i="7"/>
  <c r="I493" i="7"/>
  <c r="H493" i="7"/>
  <c r="CA492" i="7"/>
  <c r="BZ492" i="7"/>
  <c r="BX492" i="7"/>
  <c r="BW492" i="7"/>
  <c r="BV492" i="7"/>
  <c r="BU492" i="7"/>
  <c r="BT492" i="7"/>
  <c r="BS492" i="7"/>
  <c r="BR492" i="7"/>
  <c r="BQ492" i="7"/>
  <c r="BP492" i="7"/>
  <c r="BO492" i="7"/>
  <c r="BN492" i="7"/>
  <c r="BM492" i="7"/>
  <c r="BL492" i="7"/>
  <c r="BK492" i="7"/>
  <c r="BJ492" i="7"/>
  <c r="BI492" i="7"/>
  <c r="BH492" i="7"/>
  <c r="BG492" i="7"/>
  <c r="BF492" i="7"/>
  <c r="BE492" i="7"/>
  <c r="BD492" i="7"/>
  <c r="BC492" i="7"/>
  <c r="BB492" i="7"/>
  <c r="BA492" i="7"/>
  <c r="AZ492" i="7"/>
  <c r="AY492" i="7"/>
  <c r="AX492" i="7"/>
  <c r="AW492" i="7"/>
  <c r="AV492" i="7"/>
  <c r="AU492" i="7"/>
  <c r="AT492" i="7"/>
  <c r="AS492" i="7"/>
  <c r="AR492" i="7"/>
  <c r="AQ492" i="7"/>
  <c r="AP492" i="7"/>
  <c r="AO492" i="7"/>
  <c r="AN492" i="7"/>
  <c r="AM492" i="7"/>
  <c r="AL492" i="7"/>
  <c r="AK492" i="7"/>
  <c r="AJ492" i="7"/>
  <c r="AI492" i="7"/>
  <c r="AH492" i="7"/>
  <c r="AG492" i="7"/>
  <c r="AF492" i="7"/>
  <c r="AE492" i="7"/>
  <c r="AD492" i="7"/>
  <c r="AC492" i="7"/>
  <c r="AB492" i="7"/>
  <c r="AA492" i="7"/>
  <c r="Z492" i="7"/>
  <c r="Y492" i="7"/>
  <c r="X492" i="7"/>
  <c r="W492" i="7"/>
  <c r="V492" i="7"/>
  <c r="U492" i="7"/>
  <c r="T492" i="7"/>
  <c r="S492" i="7"/>
  <c r="R492" i="7"/>
  <c r="Q492" i="7"/>
  <c r="P492" i="7"/>
  <c r="O492" i="7"/>
  <c r="N492" i="7"/>
  <c r="M492" i="7"/>
  <c r="L492" i="7"/>
  <c r="K492" i="7"/>
  <c r="J492" i="7"/>
  <c r="I492" i="7"/>
  <c r="H492" i="7"/>
  <c r="G492" i="7"/>
  <c r="CA491" i="7"/>
  <c r="BX491" i="7"/>
  <c r="BW491" i="7"/>
  <c r="BV491" i="7"/>
  <c r="BU491" i="7"/>
  <c r="BS491" i="7"/>
  <c r="BR491" i="7"/>
  <c r="BQ491" i="7"/>
  <c r="BP491" i="7"/>
  <c r="BO491" i="7"/>
  <c r="BN491" i="7"/>
  <c r="BM491" i="7"/>
  <c r="BL491" i="7"/>
  <c r="BK491" i="7"/>
  <c r="BJ491" i="7"/>
  <c r="BI491" i="7"/>
  <c r="BH491" i="7"/>
  <c r="BG491" i="7"/>
  <c r="BF491" i="7"/>
  <c r="BE491" i="7"/>
  <c r="BD491" i="7"/>
  <c r="BC491" i="7"/>
  <c r="BB491" i="7"/>
  <c r="BA491" i="7"/>
  <c r="AZ491" i="7"/>
  <c r="AY491" i="7"/>
  <c r="AX491" i="7"/>
  <c r="AW491" i="7"/>
  <c r="AV491" i="7"/>
  <c r="AU491" i="7"/>
  <c r="AT491" i="7"/>
  <c r="AS491" i="7"/>
  <c r="AR491" i="7"/>
  <c r="AQ491" i="7"/>
  <c r="AP491" i="7"/>
  <c r="AO491" i="7"/>
  <c r="AN491" i="7"/>
  <c r="AM491" i="7"/>
  <c r="AL491" i="7"/>
  <c r="AK491" i="7"/>
  <c r="AJ491" i="7"/>
  <c r="AI491" i="7"/>
  <c r="AH491" i="7"/>
  <c r="AG491" i="7"/>
  <c r="AF491" i="7"/>
  <c r="AE491" i="7"/>
  <c r="AD491" i="7"/>
  <c r="AC491" i="7"/>
  <c r="AB491" i="7"/>
  <c r="AA491" i="7"/>
  <c r="Z491" i="7"/>
  <c r="Y491" i="7"/>
  <c r="X491" i="7"/>
  <c r="W491" i="7"/>
  <c r="V491" i="7"/>
  <c r="U491" i="7"/>
  <c r="T491" i="7"/>
  <c r="S491" i="7"/>
  <c r="R491" i="7"/>
  <c r="Q491" i="7"/>
  <c r="P491" i="7"/>
  <c r="O491" i="7"/>
  <c r="N491" i="7"/>
  <c r="M491" i="7"/>
  <c r="L491" i="7"/>
  <c r="K491" i="7"/>
  <c r="J491" i="7"/>
  <c r="I491" i="7"/>
  <c r="H491" i="7"/>
  <c r="G491" i="7"/>
  <c r="CA490" i="7"/>
  <c r="BX490" i="7"/>
  <c r="BW490" i="7"/>
  <c r="BV490" i="7"/>
  <c r="BU490" i="7"/>
  <c r="BS490" i="7"/>
  <c r="BR490" i="7"/>
  <c r="BQ490" i="7"/>
  <c r="BP490" i="7"/>
  <c r="BO490" i="7"/>
  <c r="BN490" i="7"/>
  <c r="BM490" i="7"/>
  <c r="BL490" i="7"/>
  <c r="BK490" i="7"/>
  <c r="BJ490" i="7"/>
  <c r="BI490" i="7"/>
  <c r="BH490" i="7"/>
  <c r="BG490" i="7"/>
  <c r="BF490" i="7"/>
  <c r="BE490" i="7"/>
  <c r="BD490" i="7"/>
  <c r="BC490" i="7"/>
  <c r="BB490" i="7"/>
  <c r="BA490" i="7"/>
  <c r="AZ490" i="7"/>
  <c r="AY490" i="7"/>
  <c r="AX490" i="7"/>
  <c r="AW490" i="7"/>
  <c r="AV490" i="7"/>
  <c r="AU490" i="7"/>
  <c r="AT490" i="7"/>
  <c r="AS490" i="7"/>
  <c r="AR490" i="7"/>
  <c r="AQ490" i="7"/>
  <c r="AP490" i="7"/>
  <c r="AO490" i="7"/>
  <c r="AN490" i="7"/>
  <c r="AM490" i="7"/>
  <c r="AL490" i="7"/>
  <c r="AK490" i="7"/>
  <c r="AJ490" i="7"/>
  <c r="AI490" i="7"/>
  <c r="AH490" i="7"/>
  <c r="AG490" i="7"/>
  <c r="AF490" i="7"/>
  <c r="AE490" i="7"/>
  <c r="AD490" i="7"/>
  <c r="AC490" i="7"/>
  <c r="AB490" i="7"/>
  <c r="AA490" i="7"/>
  <c r="Z490" i="7"/>
  <c r="Y490" i="7"/>
  <c r="X490" i="7"/>
  <c r="W490" i="7"/>
  <c r="V490" i="7"/>
  <c r="U490" i="7"/>
  <c r="T490" i="7"/>
  <c r="S490" i="7"/>
  <c r="R490" i="7"/>
  <c r="Q490" i="7"/>
  <c r="P490" i="7"/>
  <c r="O490" i="7"/>
  <c r="N490" i="7"/>
  <c r="M490" i="7"/>
  <c r="L490" i="7"/>
  <c r="K490" i="7"/>
  <c r="J490" i="7"/>
  <c r="I490" i="7"/>
  <c r="H490" i="7"/>
  <c r="G490" i="7"/>
  <c r="CA489" i="7"/>
  <c r="BX489" i="7"/>
  <c r="BW489" i="7"/>
  <c r="BV489" i="7"/>
  <c r="BU489" i="7"/>
  <c r="BS489" i="7"/>
  <c r="BR489" i="7"/>
  <c r="BQ489" i="7"/>
  <c r="BP489" i="7"/>
  <c r="BO489" i="7"/>
  <c r="BN489" i="7"/>
  <c r="BM489" i="7"/>
  <c r="BL489" i="7"/>
  <c r="BK489" i="7"/>
  <c r="BJ489" i="7"/>
  <c r="BI489" i="7"/>
  <c r="BH489" i="7"/>
  <c r="BG489" i="7"/>
  <c r="BF489" i="7"/>
  <c r="BE489" i="7"/>
  <c r="BD489" i="7"/>
  <c r="BC489" i="7"/>
  <c r="BB489" i="7"/>
  <c r="BA489" i="7"/>
  <c r="AZ489" i="7"/>
  <c r="AY489" i="7"/>
  <c r="AX489" i="7"/>
  <c r="AW489" i="7"/>
  <c r="AV489" i="7"/>
  <c r="AU489" i="7"/>
  <c r="AT489" i="7"/>
  <c r="AS489" i="7"/>
  <c r="AR489" i="7"/>
  <c r="AQ489" i="7"/>
  <c r="AP489" i="7"/>
  <c r="AO489" i="7"/>
  <c r="AN489" i="7"/>
  <c r="AM489" i="7"/>
  <c r="AL489" i="7"/>
  <c r="AK489" i="7"/>
  <c r="AJ489" i="7"/>
  <c r="AI489" i="7"/>
  <c r="AH489" i="7"/>
  <c r="AG489" i="7"/>
  <c r="AF489" i="7"/>
  <c r="AE489" i="7"/>
  <c r="AD489" i="7"/>
  <c r="AC489" i="7"/>
  <c r="AB489" i="7"/>
  <c r="AA489" i="7"/>
  <c r="Z489" i="7"/>
  <c r="Y489" i="7"/>
  <c r="X489" i="7"/>
  <c r="W489" i="7"/>
  <c r="V489" i="7"/>
  <c r="U489" i="7"/>
  <c r="T489" i="7"/>
  <c r="S489" i="7"/>
  <c r="R489" i="7"/>
  <c r="Q489" i="7"/>
  <c r="P489" i="7"/>
  <c r="O489" i="7"/>
  <c r="N489" i="7"/>
  <c r="M489" i="7"/>
  <c r="L489" i="7"/>
  <c r="K489" i="7"/>
  <c r="J489" i="7"/>
  <c r="I489" i="7"/>
  <c r="H489" i="7"/>
  <c r="G489" i="7"/>
  <c r="CA488" i="7"/>
  <c r="BX488" i="7"/>
  <c r="BW488" i="7"/>
  <c r="BV488" i="7"/>
  <c r="BU488" i="7"/>
  <c r="BS488" i="7"/>
  <c r="BR488" i="7"/>
  <c r="BQ488" i="7"/>
  <c r="BP488" i="7"/>
  <c r="BO488" i="7"/>
  <c r="BN488" i="7"/>
  <c r="BM488" i="7"/>
  <c r="BL488" i="7"/>
  <c r="BK488" i="7"/>
  <c r="BJ488" i="7"/>
  <c r="BI488" i="7"/>
  <c r="BH488" i="7"/>
  <c r="BG488" i="7"/>
  <c r="BF488" i="7"/>
  <c r="BE488" i="7"/>
  <c r="BD488" i="7"/>
  <c r="BC488" i="7"/>
  <c r="BB488" i="7"/>
  <c r="BA488" i="7"/>
  <c r="AY488" i="7"/>
  <c r="AX488" i="7"/>
  <c r="AW488" i="7"/>
  <c r="AV488" i="7"/>
  <c r="AT488" i="7"/>
  <c r="AS488" i="7"/>
  <c r="AR488" i="7"/>
  <c r="AQ488" i="7"/>
  <c r="AP488" i="7"/>
  <c r="AO488" i="7"/>
  <c r="AN488" i="7"/>
  <c r="AM488" i="7"/>
  <c r="AL488" i="7"/>
  <c r="AJ488" i="7"/>
  <c r="AI488" i="7"/>
  <c r="AH488" i="7"/>
  <c r="AG488" i="7"/>
  <c r="AF488" i="7"/>
  <c r="AE488" i="7"/>
  <c r="AD488" i="7"/>
  <c r="AC488" i="7"/>
  <c r="AB488" i="7"/>
  <c r="AA488" i="7"/>
  <c r="Z488" i="7"/>
  <c r="Y488" i="7"/>
  <c r="X488" i="7"/>
  <c r="W488" i="7"/>
  <c r="V488" i="7"/>
  <c r="U488" i="7"/>
  <c r="T488" i="7"/>
  <c r="S488" i="7"/>
  <c r="R488" i="7"/>
  <c r="Q488" i="7"/>
  <c r="P488" i="7"/>
  <c r="O488" i="7"/>
  <c r="N488" i="7"/>
  <c r="M488" i="7"/>
  <c r="L488" i="7"/>
  <c r="K488" i="7"/>
  <c r="J488" i="7"/>
  <c r="I488" i="7"/>
  <c r="H488" i="7"/>
  <c r="G488" i="7"/>
  <c r="CA487" i="7"/>
  <c r="BX487" i="7"/>
  <c r="BW487" i="7"/>
  <c r="BV487" i="7"/>
  <c r="BU487" i="7"/>
  <c r="BS487" i="7"/>
  <c r="BR487" i="7"/>
  <c r="BQ487" i="7"/>
  <c r="BP487" i="7"/>
  <c r="BN487" i="7"/>
  <c r="BM487" i="7"/>
  <c r="BL487" i="7"/>
  <c r="BK487" i="7"/>
  <c r="BI487" i="7"/>
  <c r="BH487" i="7"/>
  <c r="BG487" i="7"/>
  <c r="BF487" i="7"/>
  <c r="BD487" i="7"/>
  <c r="BC487" i="7"/>
  <c r="BB487" i="7"/>
  <c r="BA487" i="7"/>
  <c r="AY487" i="7"/>
  <c r="AX487" i="7"/>
  <c r="AW487" i="7"/>
  <c r="AV487" i="7"/>
  <c r="AT487" i="7"/>
  <c r="AS487" i="7"/>
  <c r="AR487" i="7"/>
  <c r="AQ487" i="7"/>
  <c r="AO487" i="7"/>
  <c r="AN487" i="7"/>
  <c r="AM487" i="7"/>
  <c r="AL487" i="7"/>
  <c r="AJ487" i="7"/>
  <c r="AI487" i="7"/>
  <c r="AH487" i="7"/>
  <c r="AG487" i="7"/>
  <c r="AE487" i="7"/>
  <c r="AD487" i="7"/>
  <c r="AC487" i="7"/>
  <c r="AB487" i="7"/>
  <c r="Z487" i="7"/>
  <c r="Y487" i="7"/>
  <c r="X487" i="7"/>
  <c r="W487" i="7"/>
  <c r="U487" i="7"/>
  <c r="T487" i="7"/>
  <c r="S487" i="7"/>
  <c r="R487" i="7"/>
  <c r="P487" i="7"/>
  <c r="O487" i="7"/>
  <c r="N487" i="7"/>
  <c r="M487" i="7"/>
  <c r="K487" i="7"/>
  <c r="J487" i="7"/>
  <c r="I487" i="7"/>
  <c r="H487" i="7"/>
  <c r="CA486" i="7"/>
  <c r="BZ486" i="7"/>
  <c r="BX486" i="7"/>
  <c r="BW486" i="7"/>
  <c r="BV486" i="7"/>
  <c r="BU486" i="7"/>
  <c r="BT486" i="7"/>
  <c r="BS486" i="7"/>
  <c r="BR486" i="7"/>
  <c r="BQ486" i="7"/>
  <c r="BP486" i="7"/>
  <c r="BO486" i="7"/>
  <c r="BN486" i="7"/>
  <c r="BM486" i="7"/>
  <c r="BL486" i="7"/>
  <c r="BK486" i="7"/>
  <c r="BJ486" i="7"/>
  <c r="BI486" i="7"/>
  <c r="BH486" i="7"/>
  <c r="BG486" i="7"/>
  <c r="BF486" i="7"/>
  <c r="BE486" i="7"/>
  <c r="BD486" i="7"/>
  <c r="BC486" i="7"/>
  <c r="BB486" i="7"/>
  <c r="BA486" i="7"/>
  <c r="AZ486" i="7"/>
  <c r="AY486" i="7"/>
  <c r="AX486" i="7"/>
  <c r="AW486" i="7"/>
  <c r="AV486" i="7"/>
  <c r="AU486" i="7"/>
  <c r="AT486" i="7"/>
  <c r="AS486" i="7"/>
  <c r="AR486" i="7"/>
  <c r="AQ486" i="7"/>
  <c r="AP486" i="7"/>
  <c r="AO486" i="7"/>
  <c r="AN486" i="7"/>
  <c r="AM486" i="7"/>
  <c r="AL486" i="7"/>
  <c r="AK486" i="7"/>
  <c r="AJ486" i="7"/>
  <c r="AI486" i="7"/>
  <c r="AH486" i="7"/>
  <c r="AG486" i="7"/>
  <c r="AF486" i="7"/>
  <c r="AE486" i="7"/>
  <c r="AD486" i="7"/>
  <c r="AC486" i="7"/>
  <c r="AB486" i="7"/>
  <c r="AA486" i="7"/>
  <c r="Z486" i="7"/>
  <c r="Y486" i="7"/>
  <c r="X486" i="7"/>
  <c r="W486" i="7"/>
  <c r="V486" i="7"/>
  <c r="U486" i="7"/>
  <c r="T486" i="7"/>
  <c r="S486" i="7"/>
  <c r="R486" i="7"/>
  <c r="Q486" i="7"/>
  <c r="P486" i="7"/>
  <c r="O486" i="7"/>
  <c r="N486" i="7"/>
  <c r="M486" i="7"/>
  <c r="L486" i="7"/>
  <c r="K486" i="7"/>
  <c r="J486" i="7"/>
  <c r="I486" i="7"/>
  <c r="H486" i="7"/>
  <c r="G486" i="7"/>
  <c r="CA485" i="7"/>
  <c r="BX485" i="7"/>
  <c r="BW485" i="7"/>
  <c r="BV485" i="7"/>
  <c r="BU485" i="7"/>
  <c r="BS485" i="7"/>
  <c r="BR485" i="7"/>
  <c r="BQ485" i="7"/>
  <c r="BP485" i="7"/>
  <c r="BO485" i="7"/>
  <c r="BN485" i="7"/>
  <c r="BM485" i="7"/>
  <c r="BL485" i="7"/>
  <c r="BK485" i="7"/>
  <c r="BJ485" i="7"/>
  <c r="BI485" i="7"/>
  <c r="BH485" i="7"/>
  <c r="BG485" i="7"/>
  <c r="BF485" i="7"/>
  <c r="BE485" i="7"/>
  <c r="BD485" i="7"/>
  <c r="BC485" i="7"/>
  <c r="BB485" i="7"/>
  <c r="BA485" i="7"/>
  <c r="AZ485" i="7"/>
  <c r="AY485" i="7"/>
  <c r="AX485" i="7"/>
  <c r="AW485" i="7"/>
  <c r="AV485" i="7"/>
  <c r="AU485" i="7"/>
  <c r="AT485" i="7"/>
  <c r="AS485" i="7"/>
  <c r="AR485" i="7"/>
  <c r="AQ485" i="7"/>
  <c r="AP485" i="7"/>
  <c r="AO485" i="7"/>
  <c r="AN485" i="7"/>
  <c r="AM485" i="7"/>
  <c r="AL485" i="7"/>
  <c r="AK485" i="7"/>
  <c r="AJ485" i="7"/>
  <c r="AI485" i="7"/>
  <c r="AH485" i="7"/>
  <c r="AG485" i="7"/>
  <c r="AF485" i="7"/>
  <c r="AE485" i="7"/>
  <c r="AD485" i="7"/>
  <c r="AC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CA484" i="7"/>
  <c r="BX484" i="7"/>
  <c r="BW484" i="7"/>
  <c r="BV484" i="7"/>
  <c r="BU484" i="7"/>
  <c r="BS484" i="7"/>
  <c r="BR484" i="7"/>
  <c r="BQ484" i="7"/>
  <c r="BP484" i="7"/>
  <c r="BO484" i="7"/>
  <c r="BN484" i="7"/>
  <c r="BM484" i="7"/>
  <c r="BL484" i="7"/>
  <c r="BK484" i="7"/>
  <c r="BJ484" i="7"/>
  <c r="BI484" i="7"/>
  <c r="BH484" i="7"/>
  <c r="BG484" i="7"/>
  <c r="BF484" i="7"/>
  <c r="BE484" i="7"/>
  <c r="BD484" i="7"/>
  <c r="BC484" i="7"/>
  <c r="BB484" i="7"/>
  <c r="BA484" i="7"/>
  <c r="AZ484" i="7"/>
  <c r="AY484" i="7"/>
  <c r="AX484" i="7"/>
  <c r="AW484" i="7"/>
  <c r="AV484" i="7"/>
  <c r="AU484" i="7"/>
  <c r="AT484" i="7"/>
  <c r="AS484" i="7"/>
  <c r="AR484" i="7"/>
  <c r="AQ484" i="7"/>
  <c r="AP484" i="7"/>
  <c r="AO484" i="7"/>
  <c r="AN484" i="7"/>
  <c r="AM484" i="7"/>
  <c r="AL484" i="7"/>
  <c r="AK484" i="7"/>
  <c r="AJ484" i="7"/>
  <c r="AI484" i="7"/>
  <c r="AH484" i="7"/>
  <c r="AG484" i="7"/>
  <c r="AF484" i="7"/>
  <c r="AE484" i="7"/>
  <c r="AD484" i="7"/>
  <c r="AC484" i="7"/>
  <c r="AB484" i="7"/>
  <c r="AA484" i="7"/>
  <c r="Z484" i="7"/>
  <c r="Y484" i="7"/>
  <c r="X484" i="7"/>
  <c r="W484" i="7"/>
  <c r="V484" i="7"/>
  <c r="U484" i="7"/>
  <c r="T484" i="7"/>
  <c r="S484" i="7"/>
  <c r="R484" i="7"/>
  <c r="Q484" i="7"/>
  <c r="P484" i="7"/>
  <c r="O484" i="7"/>
  <c r="N484" i="7"/>
  <c r="M484" i="7"/>
  <c r="L484" i="7"/>
  <c r="K484" i="7"/>
  <c r="J484" i="7"/>
  <c r="I484" i="7"/>
  <c r="H484" i="7"/>
  <c r="G484" i="7"/>
  <c r="CA483" i="7"/>
  <c r="BX483" i="7"/>
  <c r="BW483" i="7"/>
  <c r="BV483" i="7"/>
  <c r="BU483" i="7"/>
  <c r="BS483" i="7"/>
  <c r="BR483" i="7"/>
  <c r="BQ483" i="7"/>
  <c r="BP483" i="7"/>
  <c r="BO483" i="7"/>
  <c r="BN483" i="7"/>
  <c r="BM483" i="7"/>
  <c r="BL483" i="7"/>
  <c r="BK483" i="7"/>
  <c r="BJ483" i="7"/>
  <c r="BI483" i="7"/>
  <c r="BH483" i="7"/>
  <c r="BG483" i="7"/>
  <c r="BF483" i="7"/>
  <c r="BE483" i="7"/>
  <c r="BD483" i="7"/>
  <c r="BC483" i="7"/>
  <c r="BB483" i="7"/>
  <c r="BA483" i="7"/>
  <c r="AZ483" i="7"/>
  <c r="AY483" i="7"/>
  <c r="AX483" i="7"/>
  <c r="AW483" i="7"/>
  <c r="AV483" i="7"/>
  <c r="AU483" i="7"/>
  <c r="AT483" i="7"/>
  <c r="AS483" i="7"/>
  <c r="AR483" i="7"/>
  <c r="AQ483" i="7"/>
  <c r="AP483" i="7"/>
  <c r="AO483" i="7"/>
  <c r="AN483" i="7"/>
  <c r="AM483" i="7"/>
  <c r="AL483" i="7"/>
  <c r="AK483" i="7"/>
  <c r="AJ483" i="7"/>
  <c r="AI483" i="7"/>
  <c r="AH483" i="7"/>
  <c r="AG483" i="7"/>
  <c r="AF483" i="7"/>
  <c r="AE483" i="7"/>
  <c r="AD483" i="7"/>
  <c r="AC483" i="7"/>
  <c r="AB483" i="7"/>
  <c r="AA483" i="7"/>
  <c r="Z483" i="7"/>
  <c r="Y483" i="7"/>
  <c r="X483" i="7"/>
  <c r="W483" i="7"/>
  <c r="V483" i="7"/>
  <c r="U483" i="7"/>
  <c r="T483" i="7"/>
  <c r="S483" i="7"/>
  <c r="R483" i="7"/>
  <c r="Q483" i="7"/>
  <c r="P483" i="7"/>
  <c r="O483" i="7"/>
  <c r="N483" i="7"/>
  <c r="M483" i="7"/>
  <c r="L483" i="7"/>
  <c r="K483" i="7"/>
  <c r="J483" i="7"/>
  <c r="I483" i="7"/>
  <c r="H483" i="7"/>
  <c r="G483" i="7"/>
  <c r="CA482" i="7"/>
  <c r="BX482" i="7"/>
  <c r="BW482" i="7"/>
  <c r="BV482" i="7"/>
  <c r="BU482" i="7"/>
  <c r="BS482" i="7"/>
  <c r="BR482" i="7"/>
  <c r="BQ482" i="7"/>
  <c r="BP482" i="7"/>
  <c r="BO482" i="7"/>
  <c r="BN482" i="7"/>
  <c r="BM482" i="7"/>
  <c r="BL482" i="7"/>
  <c r="BK482" i="7"/>
  <c r="BJ482" i="7"/>
  <c r="BI482" i="7"/>
  <c r="BH482" i="7"/>
  <c r="BG482" i="7"/>
  <c r="BF482" i="7"/>
  <c r="BE482" i="7"/>
  <c r="BD482" i="7"/>
  <c r="BC482" i="7"/>
  <c r="BB482" i="7"/>
  <c r="BA482" i="7"/>
  <c r="AZ482" i="7"/>
  <c r="AY482" i="7"/>
  <c r="AX482" i="7"/>
  <c r="AW482" i="7"/>
  <c r="AV482" i="7"/>
  <c r="AU482" i="7"/>
  <c r="AT482" i="7"/>
  <c r="AS482" i="7"/>
  <c r="AR482" i="7"/>
  <c r="AQ482" i="7"/>
  <c r="AP482" i="7"/>
  <c r="AO482" i="7"/>
  <c r="AN482" i="7"/>
  <c r="AM482" i="7"/>
  <c r="AL482" i="7"/>
  <c r="AK482" i="7"/>
  <c r="AJ482" i="7"/>
  <c r="AI482" i="7"/>
  <c r="AH482" i="7"/>
  <c r="AG482" i="7"/>
  <c r="AF482" i="7"/>
  <c r="AE482" i="7"/>
  <c r="AD482" i="7"/>
  <c r="AC482" i="7"/>
  <c r="AB482" i="7"/>
  <c r="AA482" i="7"/>
  <c r="Z482" i="7"/>
  <c r="Y482" i="7"/>
  <c r="X482" i="7"/>
  <c r="W482" i="7"/>
  <c r="V482" i="7"/>
  <c r="U482" i="7"/>
  <c r="T482" i="7"/>
  <c r="S482" i="7"/>
  <c r="R482" i="7"/>
  <c r="Q482" i="7"/>
  <c r="P482" i="7"/>
  <c r="O482" i="7"/>
  <c r="N482" i="7"/>
  <c r="M482" i="7"/>
  <c r="L482" i="7"/>
  <c r="K482" i="7"/>
  <c r="J482" i="7"/>
  <c r="I482" i="7"/>
  <c r="H482" i="7"/>
  <c r="G482" i="7"/>
  <c r="CA481" i="7"/>
  <c r="BX481" i="7"/>
  <c r="BW481" i="7"/>
  <c r="BV481" i="7"/>
  <c r="BU481" i="7"/>
  <c r="BS481" i="7"/>
  <c r="BR481" i="7"/>
  <c r="BQ481" i="7"/>
  <c r="BP481" i="7"/>
  <c r="BN481" i="7"/>
  <c r="BM481" i="7"/>
  <c r="BL481" i="7"/>
  <c r="BK481" i="7"/>
  <c r="BI481" i="7"/>
  <c r="BH481" i="7"/>
  <c r="BG481" i="7"/>
  <c r="BF481" i="7"/>
  <c r="BD481" i="7"/>
  <c r="BC481" i="7"/>
  <c r="BB481" i="7"/>
  <c r="BA481" i="7"/>
  <c r="AY481" i="7"/>
  <c r="AX481" i="7"/>
  <c r="AW481" i="7"/>
  <c r="AV481" i="7"/>
  <c r="AT481" i="7"/>
  <c r="AS481" i="7"/>
  <c r="AR481" i="7"/>
  <c r="AQ481" i="7"/>
  <c r="AO481" i="7"/>
  <c r="AN481" i="7"/>
  <c r="AM481" i="7"/>
  <c r="AL481" i="7"/>
  <c r="AJ481" i="7"/>
  <c r="AI481" i="7"/>
  <c r="AH481" i="7"/>
  <c r="AG481" i="7"/>
  <c r="AE481" i="7"/>
  <c r="AD481" i="7"/>
  <c r="AC481" i="7"/>
  <c r="AB481" i="7"/>
  <c r="Z481" i="7"/>
  <c r="Y481" i="7"/>
  <c r="X481" i="7"/>
  <c r="W481" i="7"/>
  <c r="U481" i="7"/>
  <c r="T481" i="7"/>
  <c r="S481" i="7"/>
  <c r="R481" i="7"/>
  <c r="P481" i="7"/>
  <c r="O481" i="7"/>
  <c r="N481" i="7"/>
  <c r="M481" i="7"/>
  <c r="K481" i="7"/>
  <c r="J481" i="7"/>
  <c r="I481" i="7"/>
  <c r="H481" i="7"/>
  <c r="CA480" i="7"/>
  <c r="BZ480" i="7"/>
  <c r="BX480" i="7"/>
  <c r="BW480" i="7"/>
  <c r="BV480" i="7"/>
  <c r="BU480" i="7"/>
  <c r="BT480" i="7"/>
  <c r="BS480" i="7"/>
  <c r="BR480" i="7"/>
  <c r="BQ480" i="7"/>
  <c r="BP480" i="7"/>
  <c r="BO480" i="7"/>
  <c r="BN480" i="7"/>
  <c r="BM480" i="7"/>
  <c r="BL480" i="7"/>
  <c r="BK480" i="7"/>
  <c r="BJ480" i="7"/>
  <c r="BI480" i="7"/>
  <c r="BH480" i="7"/>
  <c r="BG480" i="7"/>
  <c r="BF480" i="7"/>
  <c r="BE480" i="7"/>
  <c r="BD480" i="7"/>
  <c r="BC480" i="7"/>
  <c r="BB480" i="7"/>
  <c r="BA480" i="7"/>
  <c r="AZ480" i="7"/>
  <c r="AY480" i="7"/>
  <c r="AX480" i="7"/>
  <c r="AW480" i="7"/>
  <c r="AV480" i="7"/>
  <c r="AU480" i="7"/>
  <c r="AT480" i="7"/>
  <c r="AS480" i="7"/>
  <c r="AR480" i="7"/>
  <c r="AQ480" i="7"/>
  <c r="AP480" i="7"/>
  <c r="AO480" i="7"/>
  <c r="AN480" i="7"/>
  <c r="AM480" i="7"/>
  <c r="AL480" i="7"/>
  <c r="AK480" i="7"/>
  <c r="AJ480" i="7"/>
  <c r="AI480" i="7"/>
  <c r="AH480" i="7"/>
  <c r="AG480" i="7"/>
  <c r="AF480" i="7"/>
  <c r="AE480" i="7"/>
  <c r="AD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CA479" i="7"/>
  <c r="BX479" i="7"/>
  <c r="BW479" i="7"/>
  <c r="BV479" i="7"/>
  <c r="BU479" i="7"/>
  <c r="BS479" i="7"/>
  <c r="BR479" i="7"/>
  <c r="BQ479" i="7"/>
  <c r="BP479" i="7"/>
  <c r="BO479" i="7"/>
  <c r="BN479" i="7"/>
  <c r="BM479" i="7"/>
  <c r="BL479" i="7"/>
  <c r="BK479" i="7"/>
  <c r="BJ479" i="7"/>
  <c r="BI479" i="7"/>
  <c r="BH479" i="7"/>
  <c r="BG479" i="7"/>
  <c r="BF479" i="7"/>
  <c r="BE479" i="7"/>
  <c r="BD479" i="7"/>
  <c r="BC479" i="7"/>
  <c r="BB479" i="7"/>
  <c r="BA479" i="7"/>
  <c r="AZ479" i="7"/>
  <c r="AY479" i="7"/>
  <c r="AX479" i="7"/>
  <c r="AW479" i="7"/>
  <c r="AV479" i="7"/>
  <c r="AU479" i="7"/>
  <c r="AT479" i="7"/>
  <c r="AS479" i="7"/>
  <c r="AR479" i="7"/>
  <c r="AQ479" i="7"/>
  <c r="AP479" i="7"/>
  <c r="AO479" i="7"/>
  <c r="AN479" i="7"/>
  <c r="AM479" i="7"/>
  <c r="AL479" i="7"/>
  <c r="AK479" i="7"/>
  <c r="AJ479" i="7"/>
  <c r="AI479" i="7"/>
  <c r="AH479" i="7"/>
  <c r="AG479" i="7"/>
  <c r="AF479" i="7"/>
  <c r="AE479" i="7"/>
  <c r="AD479" i="7"/>
  <c r="AC479" i="7"/>
  <c r="AB479" i="7"/>
  <c r="AA479" i="7"/>
  <c r="Z479" i="7"/>
  <c r="Y479" i="7"/>
  <c r="X479" i="7"/>
  <c r="W479" i="7"/>
  <c r="V479" i="7"/>
  <c r="U479" i="7"/>
  <c r="T479" i="7"/>
  <c r="S479" i="7"/>
  <c r="R479" i="7"/>
  <c r="Q479" i="7"/>
  <c r="P479" i="7"/>
  <c r="O479" i="7"/>
  <c r="N479" i="7"/>
  <c r="M479" i="7"/>
  <c r="L479" i="7"/>
  <c r="K479" i="7"/>
  <c r="J479" i="7"/>
  <c r="I479" i="7"/>
  <c r="H479" i="7"/>
  <c r="G479" i="7"/>
  <c r="CA478" i="7"/>
  <c r="BX478" i="7"/>
  <c r="BW478" i="7"/>
  <c r="BV478" i="7"/>
  <c r="BU478" i="7"/>
  <c r="BT478" i="7"/>
  <c r="BS478" i="7"/>
  <c r="BR478" i="7"/>
  <c r="BQ478" i="7"/>
  <c r="BP478" i="7"/>
  <c r="BO478" i="7"/>
  <c r="BN478" i="7"/>
  <c r="BM478" i="7"/>
  <c r="BL478" i="7"/>
  <c r="BK478" i="7"/>
  <c r="BJ478" i="7"/>
  <c r="BI478" i="7"/>
  <c r="BH478" i="7"/>
  <c r="BG478" i="7"/>
  <c r="BF478" i="7"/>
  <c r="BE478" i="7"/>
  <c r="BD478" i="7"/>
  <c r="BC478" i="7"/>
  <c r="BB478" i="7"/>
  <c r="BA478" i="7"/>
  <c r="AZ478" i="7"/>
  <c r="AY478" i="7"/>
  <c r="AX478" i="7"/>
  <c r="AW478" i="7"/>
  <c r="AV478" i="7"/>
  <c r="AU478" i="7"/>
  <c r="AT478" i="7"/>
  <c r="AS478" i="7"/>
  <c r="AR478" i="7"/>
  <c r="AQ478" i="7"/>
  <c r="AP478" i="7"/>
  <c r="AO478" i="7"/>
  <c r="AN478" i="7"/>
  <c r="AM478" i="7"/>
  <c r="AL478" i="7"/>
  <c r="AK478" i="7"/>
  <c r="AJ478" i="7"/>
  <c r="AI478" i="7"/>
  <c r="AH478" i="7"/>
  <c r="AG478" i="7"/>
  <c r="AF478" i="7"/>
  <c r="AE478" i="7"/>
  <c r="AD478" i="7"/>
  <c r="AC478" i="7"/>
  <c r="AB478" i="7"/>
  <c r="AA478" i="7"/>
  <c r="Z478" i="7"/>
  <c r="Y478" i="7"/>
  <c r="X478" i="7"/>
  <c r="W478" i="7"/>
  <c r="V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CA477" i="7"/>
  <c r="BX477" i="7"/>
  <c r="BW477" i="7"/>
  <c r="BV477" i="7"/>
  <c r="BU477" i="7"/>
  <c r="BS477" i="7"/>
  <c r="BR477" i="7"/>
  <c r="BQ477" i="7"/>
  <c r="BP477" i="7"/>
  <c r="BO477" i="7"/>
  <c r="BN477" i="7"/>
  <c r="BM477" i="7"/>
  <c r="BL477" i="7"/>
  <c r="BK477" i="7"/>
  <c r="BJ477" i="7"/>
  <c r="BI477" i="7"/>
  <c r="BH477" i="7"/>
  <c r="BG477" i="7"/>
  <c r="BF477" i="7"/>
  <c r="BE477" i="7"/>
  <c r="BD477" i="7"/>
  <c r="BC477" i="7"/>
  <c r="BB477" i="7"/>
  <c r="BA477" i="7"/>
  <c r="AZ477" i="7"/>
  <c r="AY477" i="7"/>
  <c r="AX477" i="7"/>
  <c r="AW477" i="7"/>
  <c r="AV477" i="7"/>
  <c r="AU477" i="7"/>
  <c r="AT477" i="7"/>
  <c r="AS477" i="7"/>
  <c r="AR477" i="7"/>
  <c r="AQ477" i="7"/>
  <c r="AP477" i="7"/>
  <c r="AO477" i="7"/>
  <c r="AN477" i="7"/>
  <c r="AM477" i="7"/>
  <c r="AL477" i="7"/>
  <c r="AK477" i="7"/>
  <c r="AJ477" i="7"/>
  <c r="AI477" i="7"/>
  <c r="AH477" i="7"/>
  <c r="AG477" i="7"/>
  <c r="AF477" i="7"/>
  <c r="AE477" i="7"/>
  <c r="AD477" i="7"/>
  <c r="AC477" i="7"/>
  <c r="AB477" i="7"/>
  <c r="AA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I477" i="7"/>
  <c r="H477" i="7"/>
  <c r="G477" i="7"/>
  <c r="CA476" i="7"/>
  <c r="BX476" i="7"/>
  <c r="BW476" i="7"/>
  <c r="BV476" i="7"/>
  <c r="BU476" i="7"/>
  <c r="BT476" i="7"/>
  <c r="BS476" i="7"/>
  <c r="BR476" i="7"/>
  <c r="BQ476" i="7"/>
  <c r="BP476" i="7"/>
  <c r="BO476" i="7"/>
  <c r="BN476" i="7"/>
  <c r="BM476" i="7"/>
  <c r="BL476" i="7"/>
  <c r="BK476" i="7"/>
  <c r="BJ476" i="7"/>
  <c r="BI476" i="7"/>
  <c r="BH476" i="7"/>
  <c r="BG476" i="7"/>
  <c r="BF476" i="7"/>
  <c r="BE476" i="7"/>
  <c r="BD476" i="7"/>
  <c r="BC476" i="7"/>
  <c r="BB476" i="7"/>
  <c r="BA476" i="7"/>
  <c r="AZ476" i="7"/>
  <c r="AY476" i="7"/>
  <c r="AX476" i="7"/>
  <c r="AW476" i="7"/>
  <c r="AV476" i="7"/>
  <c r="AU476" i="7"/>
  <c r="AT476" i="7"/>
  <c r="AS476" i="7"/>
  <c r="AR476" i="7"/>
  <c r="AQ476" i="7"/>
  <c r="AP476" i="7"/>
  <c r="AO476" i="7"/>
  <c r="AN476" i="7"/>
  <c r="AM476" i="7"/>
  <c r="AL476" i="7"/>
  <c r="AK476" i="7"/>
  <c r="AJ476" i="7"/>
  <c r="AI476" i="7"/>
  <c r="AH476" i="7"/>
  <c r="AG476" i="7"/>
  <c r="AF476" i="7"/>
  <c r="AE476" i="7"/>
  <c r="AD476" i="7"/>
  <c r="AC476" i="7"/>
  <c r="AB476" i="7"/>
  <c r="AA476" i="7"/>
  <c r="Z476" i="7"/>
  <c r="Y476" i="7"/>
  <c r="X476" i="7"/>
  <c r="W476" i="7"/>
  <c r="V476" i="7"/>
  <c r="U476" i="7"/>
  <c r="T476" i="7"/>
  <c r="S476" i="7"/>
  <c r="R476" i="7"/>
  <c r="Q476" i="7"/>
  <c r="P476" i="7"/>
  <c r="O476" i="7"/>
  <c r="N476" i="7"/>
  <c r="M476" i="7"/>
  <c r="L476" i="7"/>
  <c r="K476" i="7"/>
  <c r="J476" i="7"/>
  <c r="I476" i="7"/>
  <c r="H476" i="7"/>
  <c r="G476" i="7"/>
  <c r="CA475" i="7"/>
  <c r="BX475" i="7"/>
  <c r="BW475" i="7"/>
  <c r="BV475" i="7"/>
  <c r="BU475" i="7"/>
  <c r="BS475" i="7"/>
  <c r="BR475" i="7"/>
  <c r="BQ475" i="7"/>
  <c r="BP475" i="7"/>
  <c r="BN475" i="7"/>
  <c r="BM475" i="7"/>
  <c r="BL475" i="7"/>
  <c r="BK475" i="7"/>
  <c r="BJ475" i="7"/>
  <c r="BI475" i="7"/>
  <c r="BH475" i="7"/>
  <c r="BG475" i="7"/>
  <c r="BF475" i="7"/>
  <c r="BD475" i="7"/>
  <c r="BC475" i="7"/>
  <c r="BB475" i="7"/>
  <c r="BA475" i="7"/>
  <c r="AY475" i="7"/>
  <c r="AX475" i="7"/>
  <c r="AW475" i="7"/>
  <c r="AV475" i="7"/>
  <c r="AU475" i="7"/>
  <c r="AT475" i="7"/>
  <c r="AS475" i="7"/>
  <c r="AR475" i="7"/>
  <c r="AQ475" i="7"/>
  <c r="AO475" i="7"/>
  <c r="AN475" i="7"/>
  <c r="AM475" i="7"/>
  <c r="AL475" i="7"/>
  <c r="AJ475" i="7"/>
  <c r="AI475" i="7"/>
  <c r="AH475" i="7"/>
  <c r="AG475" i="7"/>
  <c r="AE475" i="7"/>
  <c r="AD475" i="7"/>
  <c r="AC475" i="7"/>
  <c r="AB475" i="7"/>
  <c r="Z475" i="7"/>
  <c r="Y475" i="7"/>
  <c r="X475" i="7"/>
  <c r="W475" i="7"/>
  <c r="U475" i="7"/>
  <c r="T475" i="7"/>
  <c r="S475" i="7"/>
  <c r="R475" i="7"/>
  <c r="P475" i="7"/>
  <c r="O475" i="7"/>
  <c r="N475" i="7"/>
  <c r="M475" i="7"/>
  <c r="K475" i="7"/>
  <c r="J475" i="7"/>
  <c r="I475" i="7"/>
  <c r="H475" i="7"/>
  <c r="CA474" i="7"/>
  <c r="BZ474" i="7"/>
  <c r="BX474" i="7"/>
  <c r="BW474" i="7"/>
  <c r="BV474" i="7"/>
  <c r="BU474" i="7"/>
  <c r="BT474" i="7"/>
  <c r="BS474" i="7"/>
  <c r="BR474" i="7"/>
  <c r="BQ474" i="7"/>
  <c r="BP474" i="7"/>
  <c r="BO474" i="7"/>
  <c r="BN474" i="7"/>
  <c r="BM474" i="7"/>
  <c r="BL474" i="7"/>
  <c r="BK474" i="7"/>
  <c r="BJ474" i="7"/>
  <c r="BI474" i="7"/>
  <c r="BH474" i="7"/>
  <c r="BG474" i="7"/>
  <c r="BF474" i="7"/>
  <c r="BE474" i="7"/>
  <c r="BD474" i="7"/>
  <c r="BC474" i="7"/>
  <c r="BB474" i="7"/>
  <c r="BA474" i="7"/>
  <c r="AZ474" i="7"/>
  <c r="AY474" i="7"/>
  <c r="AX474" i="7"/>
  <c r="AW474" i="7"/>
  <c r="AV474" i="7"/>
  <c r="AU474" i="7"/>
  <c r="AT474" i="7"/>
  <c r="AS474" i="7"/>
  <c r="AR474" i="7"/>
  <c r="AQ474" i="7"/>
  <c r="AP474" i="7"/>
  <c r="AO474" i="7"/>
  <c r="AN474" i="7"/>
  <c r="AM474" i="7"/>
  <c r="AL474" i="7"/>
  <c r="AK474" i="7"/>
  <c r="AJ474" i="7"/>
  <c r="AI474" i="7"/>
  <c r="AH474" i="7"/>
  <c r="AG474" i="7"/>
  <c r="AF474" i="7"/>
  <c r="AE474" i="7"/>
  <c r="AD474" i="7"/>
  <c r="AC474" i="7"/>
  <c r="AB474" i="7"/>
  <c r="AA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N474" i="7"/>
  <c r="M474" i="7"/>
  <c r="L474" i="7"/>
  <c r="K474" i="7"/>
  <c r="J474" i="7"/>
  <c r="I474" i="7"/>
  <c r="H474" i="7"/>
  <c r="G474" i="7"/>
  <c r="CA473" i="7"/>
  <c r="BX473" i="7"/>
  <c r="BW473" i="7"/>
  <c r="BV473" i="7"/>
  <c r="BU473" i="7"/>
  <c r="BS473" i="7"/>
  <c r="BR473" i="7"/>
  <c r="BQ473" i="7"/>
  <c r="BP473" i="7"/>
  <c r="BO473" i="7"/>
  <c r="BN473" i="7"/>
  <c r="BM473" i="7"/>
  <c r="BL473" i="7"/>
  <c r="BK473" i="7"/>
  <c r="BJ473" i="7"/>
  <c r="BI473" i="7"/>
  <c r="BH473" i="7"/>
  <c r="BG473" i="7"/>
  <c r="BF473" i="7"/>
  <c r="BE473" i="7"/>
  <c r="BD473" i="7"/>
  <c r="BC473" i="7"/>
  <c r="BB473" i="7"/>
  <c r="BA473" i="7"/>
  <c r="AZ473" i="7"/>
  <c r="AY473" i="7"/>
  <c r="AX473" i="7"/>
  <c r="AW473" i="7"/>
  <c r="AV473" i="7"/>
  <c r="AU473" i="7"/>
  <c r="AT473" i="7"/>
  <c r="AS473" i="7"/>
  <c r="AR473" i="7"/>
  <c r="AQ473" i="7"/>
  <c r="AP473" i="7"/>
  <c r="AO473" i="7"/>
  <c r="AN473" i="7"/>
  <c r="AM473" i="7"/>
  <c r="AL473" i="7"/>
  <c r="AK473" i="7"/>
  <c r="AJ473" i="7"/>
  <c r="AI473" i="7"/>
  <c r="AH473" i="7"/>
  <c r="AG473" i="7"/>
  <c r="AF473" i="7"/>
  <c r="AE473" i="7"/>
  <c r="AD473" i="7"/>
  <c r="AC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CA472" i="7"/>
  <c r="BX472" i="7"/>
  <c r="BW472" i="7"/>
  <c r="BV472" i="7"/>
  <c r="BU472" i="7"/>
  <c r="BS472" i="7"/>
  <c r="BR472" i="7"/>
  <c r="BQ472" i="7"/>
  <c r="BP472" i="7"/>
  <c r="BN472" i="7"/>
  <c r="BM472" i="7"/>
  <c r="BL472" i="7"/>
  <c r="BK472" i="7"/>
  <c r="BI472" i="7"/>
  <c r="BH472" i="7"/>
  <c r="BG472" i="7"/>
  <c r="BF472" i="7"/>
  <c r="BD472" i="7"/>
  <c r="BC472" i="7"/>
  <c r="BB472" i="7"/>
  <c r="BA472" i="7"/>
  <c r="AY472" i="7"/>
  <c r="AX472" i="7"/>
  <c r="AW472" i="7"/>
  <c r="AV472" i="7"/>
  <c r="AT472" i="7"/>
  <c r="AS472" i="7"/>
  <c r="AR472" i="7"/>
  <c r="AQ472" i="7"/>
  <c r="AO472" i="7"/>
  <c r="AN472" i="7"/>
  <c r="AM472" i="7"/>
  <c r="AL472" i="7"/>
  <c r="AJ472" i="7"/>
  <c r="AI472" i="7"/>
  <c r="AH472" i="7"/>
  <c r="AG472" i="7"/>
  <c r="AE472" i="7"/>
  <c r="AD472" i="7"/>
  <c r="AC472" i="7"/>
  <c r="AB472" i="7"/>
  <c r="Z472" i="7"/>
  <c r="Y472" i="7"/>
  <c r="X472" i="7"/>
  <c r="W472" i="7"/>
  <c r="U472" i="7"/>
  <c r="T472" i="7"/>
  <c r="S472" i="7"/>
  <c r="R472" i="7"/>
  <c r="P472" i="7"/>
  <c r="O472" i="7"/>
  <c r="N472" i="7"/>
  <c r="M472" i="7"/>
  <c r="K472" i="7"/>
  <c r="J472" i="7"/>
  <c r="I472" i="7"/>
  <c r="H472" i="7"/>
  <c r="CA471" i="7"/>
  <c r="BZ471" i="7"/>
  <c r="BX471" i="7"/>
  <c r="BW471" i="7"/>
  <c r="BV471" i="7"/>
  <c r="BU471" i="7"/>
  <c r="BT471" i="7"/>
  <c r="BS471" i="7"/>
  <c r="BR471" i="7"/>
  <c r="BQ471" i="7"/>
  <c r="BP471" i="7"/>
  <c r="BO471" i="7"/>
  <c r="BN471" i="7"/>
  <c r="BM471" i="7"/>
  <c r="BL471" i="7"/>
  <c r="BK471" i="7"/>
  <c r="BJ471" i="7"/>
  <c r="BI471" i="7"/>
  <c r="BH471" i="7"/>
  <c r="BG471" i="7"/>
  <c r="BF471" i="7"/>
  <c r="BE471" i="7"/>
  <c r="BD471" i="7"/>
  <c r="BC471" i="7"/>
  <c r="BB471" i="7"/>
  <c r="BA471" i="7"/>
  <c r="AZ471" i="7"/>
  <c r="AY471" i="7"/>
  <c r="AX471" i="7"/>
  <c r="AW471" i="7"/>
  <c r="AV471" i="7"/>
  <c r="AU471" i="7"/>
  <c r="AT471" i="7"/>
  <c r="AS471" i="7"/>
  <c r="AR471" i="7"/>
  <c r="AQ471" i="7"/>
  <c r="AP471" i="7"/>
  <c r="AO471" i="7"/>
  <c r="AN471" i="7"/>
  <c r="AM471" i="7"/>
  <c r="AL471" i="7"/>
  <c r="AK471" i="7"/>
  <c r="AJ471" i="7"/>
  <c r="AI471" i="7"/>
  <c r="AH471" i="7"/>
  <c r="AG471" i="7"/>
  <c r="AF471" i="7"/>
  <c r="AE471" i="7"/>
  <c r="AD471" i="7"/>
  <c r="AC471" i="7"/>
  <c r="AB471" i="7"/>
  <c r="AA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CA470" i="7"/>
  <c r="BX470" i="7"/>
  <c r="BW470" i="7"/>
  <c r="BV470" i="7"/>
  <c r="BU470" i="7"/>
  <c r="BS470" i="7"/>
  <c r="BR470" i="7"/>
  <c r="BQ470" i="7"/>
  <c r="BP470" i="7"/>
  <c r="BN470" i="7"/>
  <c r="BM470" i="7"/>
  <c r="BL470" i="7"/>
  <c r="BK470" i="7"/>
  <c r="BI470" i="7"/>
  <c r="BH470" i="7"/>
  <c r="BG470" i="7"/>
  <c r="BF470" i="7"/>
  <c r="BE470" i="7"/>
  <c r="BD470" i="7"/>
  <c r="BC470" i="7"/>
  <c r="BB470" i="7"/>
  <c r="BA470" i="7"/>
  <c r="AY470" i="7"/>
  <c r="AX470" i="7"/>
  <c r="AW470" i="7"/>
  <c r="AV470" i="7"/>
  <c r="AT470" i="7"/>
  <c r="AS470" i="7"/>
  <c r="AR470" i="7"/>
  <c r="AQ470" i="7"/>
  <c r="AO470" i="7"/>
  <c r="AN470" i="7"/>
  <c r="AM470" i="7"/>
  <c r="AL470" i="7"/>
  <c r="AJ470" i="7"/>
  <c r="AI470" i="7"/>
  <c r="AH470" i="7"/>
  <c r="AG470" i="7"/>
  <c r="AE470" i="7"/>
  <c r="AD470" i="7"/>
  <c r="AC470" i="7"/>
  <c r="AB470" i="7"/>
  <c r="Z470" i="7"/>
  <c r="Y470" i="7"/>
  <c r="X470" i="7"/>
  <c r="W470" i="7"/>
  <c r="U470" i="7"/>
  <c r="T470" i="7"/>
  <c r="S470" i="7"/>
  <c r="R470" i="7"/>
  <c r="P470" i="7"/>
  <c r="O470" i="7"/>
  <c r="N470" i="7"/>
  <c r="M470" i="7"/>
  <c r="K470" i="7"/>
  <c r="J470" i="7"/>
  <c r="I470" i="7"/>
  <c r="H470" i="7"/>
  <c r="CA469" i="7"/>
  <c r="BX469" i="7"/>
  <c r="BW469" i="7"/>
  <c r="BV469" i="7"/>
  <c r="BU469" i="7"/>
  <c r="BS469" i="7"/>
  <c r="BR469" i="7"/>
  <c r="BQ469" i="7"/>
  <c r="BP469" i="7"/>
  <c r="BN469" i="7"/>
  <c r="BM469" i="7"/>
  <c r="BL469" i="7"/>
  <c r="BK469" i="7"/>
  <c r="BI469" i="7"/>
  <c r="BH469" i="7"/>
  <c r="BG469" i="7"/>
  <c r="BF469" i="7"/>
  <c r="BE469" i="7"/>
  <c r="BD469" i="7"/>
  <c r="BC469" i="7"/>
  <c r="BB469" i="7"/>
  <c r="BA469" i="7"/>
  <c r="AY469" i="7"/>
  <c r="AX469" i="7"/>
  <c r="AW469" i="7"/>
  <c r="AV469" i="7"/>
  <c r="AT469" i="7"/>
  <c r="AS469" i="7"/>
  <c r="AR469" i="7"/>
  <c r="AQ469" i="7"/>
  <c r="AP469" i="7"/>
  <c r="AO469" i="7"/>
  <c r="AN469" i="7"/>
  <c r="AM469" i="7"/>
  <c r="AL469" i="7"/>
  <c r="AJ469" i="7"/>
  <c r="AI469" i="7"/>
  <c r="AH469" i="7"/>
  <c r="AG469" i="7"/>
  <c r="AE469" i="7"/>
  <c r="AD469" i="7"/>
  <c r="AC469" i="7"/>
  <c r="AB469" i="7"/>
  <c r="Z469" i="7"/>
  <c r="Y469" i="7"/>
  <c r="X469" i="7"/>
  <c r="W469" i="7"/>
  <c r="V469" i="7"/>
  <c r="U469" i="7"/>
  <c r="T469" i="7"/>
  <c r="S469" i="7"/>
  <c r="R469" i="7"/>
  <c r="P469" i="7"/>
  <c r="O469" i="7"/>
  <c r="N469" i="7"/>
  <c r="M469" i="7"/>
  <c r="K469" i="7"/>
  <c r="J469" i="7"/>
  <c r="I469" i="7"/>
  <c r="H469" i="7"/>
  <c r="CA468" i="7"/>
  <c r="BX468" i="7"/>
  <c r="BW468" i="7"/>
  <c r="BV468" i="7"/>
  <c r="BU468" i="7"/>
  <c r="BS468" i="7"/>
  <c r="BR468" i="7"/>
  <c r="BQ468" i="7"/>
  <c r="BP468" i="7"/>
  <c r="BN468" i="7"/>
  <c r="BM468" i="7"/>
  <c r="BL468" i="7"/>
  <c r="BK468" i="7"/>
  <c r="BI468" i="7"/>
  <c r="BH468" i="7"/>
  <c r="BG468" i="7"/>
  <c r="BF468" i="7"/>
  <c r="BD468" i="7"/>
  <c r="BC468" i="7"/>
  <c r="BB468" i="7"/>
  <c r="BA468" i="7"/>
  <c r="AY468" i="7"/>
  <c r="AX468" i="7"/>
  <c r="AW468" i="7"/>
  <c r="AV468" i="7"/>
  <c r="AT468" i="7"/>
  <c r="AS468" i="7"/>
  <c r="AR468" i="7"/>
  <c r="AQ468" i="7"/>
  <c r="AO468" i="7"/>
  <c r="AN468" i="7"/>
  <c r="AM468" i="7"/>
  <c r="AL468" i="7"/>
  <c r="AJ468" i="7"/>
  <c r="AI468" i="7"/>
  <c r="AH468" i="7"/>
  <c r="AG468" i="7"/>
  <c r="AE468" i="7"/>
  <c r="AD468" i="7"/>
  <c r="AC468" i="7"/>
  <c r="AB468" i="7"/>
  <c r="Z468" i="7"/>
  <c r="Y468" i="7"/>
  <c r="X468" i="7"/>
  <c r="W468" i="7"/>
  <c r="V468" i="7"/>
  <c r="U468" i="7"/>
  <c r="T468" i="7"/>
  <c r="S468" i="7"/>
  <c r="R468" i="7"/>
  <c r="P468" i="7"/>
  <c r="O468" i="7"/>
  <c r="N468" i="7"/>
  <c r="M468" i="7"/>
  <c r="K468" i="7"/>
  <c r="J468" i="7"/>
  <c r="I468" i="7"/>
  <c r="H468" i="7"/>
  <c r="CA467" i="7"/>
  <c r="BX467" i="7"/>
  <c r="BW467" i="7"/>
  <c r="BV467" i="7"/>
  <c r="BU467" i="7"/>
  <c r="BS467" i="7"/>
  <c r="BR467" i="7"/>
  <c r="BQ467" i="7"/>
  <c r="BP467" i="7"/>
  <c r="BN467" i="7"/>
  <c r="BM467" i="7"/>
  <c r="BL467" i="7"/>
  <c r="BK467" i="7"/>
  <c r="BI467" i="7"/>
  <c r="BH467" i="7"/>
  <c r="BG467" i="7"/>
  <c r="BF467" i="7"/>
  <c r="BD467" i="7"/>
  <c r="BC467" i="7"/>
  <c r="BB467" i="7"/>
  <c r="BA467" i="7"/>
  <c r="AY467" i="7"/>
  <c r="AX467" i="7"/>
  <c r="AW467" i="7"/>
  <c r="AV467" i="7"/>
  <c r="AT467" i="7"/>
  <c r="AS467" i="7"/>
  <c r="AR467" i="7"/>
  <c r="AQ467" i="7"/>
  <c r="AO467" i="7"/>
  <c r="AN467" i="7"/>
  <c r="AM467" i="7"/>
  <c r="AL467" i="7"/>
  <c r="AJ467" i="7"/>
  <c r="AI467" i="7"/>
  <c r="AH467" i="7"/>
  <c r="AG467" i="7"/>
  <c r="AE467" i="7"/>
  <c r="AD467" i="7"/>
  <c r="AC467" i="7"/>
  <c r="AB467" i="7"/>
  <c r="Z467" i="7"/>
  <c r="Y467" i="7"/>
  <c r="X467" i="7"/>
  <c r="W467" i="7"/>
  <c r="U467" i="7"/>
  <c r="T467" i="7"/>
  <c r="S467" i="7"/>
  <c r="R467" i="7"/>
  <c r="P467" i="7"/>
  <c r="O467" i="7"/>
  <c r="N467" i="7"/>
  <c r="M467" i="7"/>
  <c r="K467" i="7"/>
  <c r="J467" i="7"/>
  <c r="I467" i="7"/>
  <c r="H467" i="7"/>
  <c r="CA466" i="7"/>
  <c r="BX466" i="7"/>
  <c r="BW466" i="7"/>
  <c r="BV466" i="7"/>
  <c r="BU466" i="7"/>
  <c r="BS466" i="7"/>
  <c r="BR466" i="7"/>
  <c r="BQ466" i="7"/>
  <c r="BP466" i="7"/>
  <c r="BN466" i="7"/>
  <c r="BM466" i="7"/>
  <c r="BL466" i="7"/>
  <c r="BK466" i="7"/>
  <c r="BI466" i="7"/>
  <c r="BH466" i="7"/>
  <c r="BG466" i="7"/>
  <c r="BF466" i="7"/>
  <c r="BD466" i="7"/>
  <c r="BC466" i="7"/>
  <c r="BB466" i="7"/>
  <c r="BA466" i="7"/>
  <c r="AY466" i="7"/>
  <c r="AX466" i="7"/>
  <c r="AW466" i="7"/>
  <c r="AV466" i="7"/>
  <c r="AT466" i="7"/>
  <c r="AS466" i="7"/>
  <c r="AR466" i="7"/>
  <c r="AQ466" i="7"/>
  <c r="AO466" i="7"/>
  <c r="AN466" i="7"/>
  <c r="AM466" i="7"/>
  <c r="AL466" i="7"/>
  <c r="AJ466" i="7"/>
  <c r="AI466" i="7"/>
  <c r="AH466" i="7"/>
  <c r="AG466" i="7"/>
  <c r="AE466" i="7"/>
  <c r="AD466" i="7"/>
  <c r="AC466" i="7"/>
  <c r="AB466" i="7"/>
  <c r="Z466" i="7"/>
  <c r="Y466" i="7"/>
  <c r="X466" i="7"/>
  <c r="W466" i="7"/>
  <c r="U466" i="7"/>
  <c r="T466" i="7"/>
  <c r="S466" i="7"/>
  <c r="R466" i="7"/>
  <c r="P466" i="7"/>
  <c r="O466" i="7"/>
  <c r="N466" i="7"/>
  <c r="M466" i="7"/>
  <c r="K466" i="7"/>
  <c r="J466" i="7"/>
  <c r="I466" i="7"/>
  <c r="H466" i="7"/>
  <c r="CA465" i="7"/>
  <c r="BZ465" i="7"/>
  <c r="BX465" i="7"/>
  <c r="BW465" i="7"/>
  <c r="BV465" i="7"/>
  <c r="BU465" i="7"/>
  <c r="BT465" i="7"/>
  <c r="BS465" i="7"/>
  <c r="BR465" i="7"/>
  <c r="BQ465" i="7"/>
  <c r="BP465" i="7"/>
  <c r="BO465" i="7"/>
  <c r="BN465" i="7"/>
  <c r="BM465" i="7"/>
  <c r="BL465" i="7"/>
  <c r="BK465" i="7"/>
  <c r="BJ465" i="7"/>
  <c r="BI465" i="7"/>
  <c r="BH465" i="7"/>
  <c r="BG465" i="7"/>
  <c r="BF465" i="7"/>
  <c r="BE465" i="7"/>
  <c r="BD465" i="7"/>
  <c r="BC465" i="7"/>
  <c r="BB465" i="7"/>
  <c r="BA465" i="7"/>
  <c r="AZ465" i="7"/>
  <c r="AY465" i="7"/>
  <c r="AX465" i="7"/>
  <c r="AW465" i="7"/>
  <c r="AV465" i="7"/>
  <c r="AU465" i="7"/>
  <c r="AT465" i="7"/>
  <c r="AS465" i="7"/>
  <c r="AR465" i="7"/>
  <c r="AQ465" i="7"/>
  <c r="AP465" i="7"/>
  <c r="AO465" i="7"/>
  <c r="AN465" i="7"/>
  <c r="AM465" i="7"/>
  <c r="AL465" i="7"/>
  <c r="AK465" i="7"/>
  <c r="AJ465" i="7"/>
  <c r="AI465" i="7"/>
  <c r="AH465" i="7"/>
  <c r="AG465" i="7"/>
  <c r="AF465" i="7"/>
  <c r="AE465" i="7"/>
  <c r="AD465" i="7"/>
  <c r="AC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CA464" i="7"/>
  <c r="BZ464" i="7"/>
  <c r="BX464" i="7"/>
  <c r="BW464" i="7"/>
  <c r="BV464" i="7"/>
  <c r="BU464" i="7"/>
  <c r="BT464" i="7"/>
  <c r="BS464" i="7"/>
  <c r="BR464" i="7"/>
  <c r="BQ464" i="7"/>
  <c r="BP464" i="7"/>
  <c r="BO464" i="7"/>
  <c r="BN464" i="7"/>
  <c r="BM464" i="7"/>
  <c r="BL464" i="7"/>
  <c r="BK464" i="7"/>
  <c r="BJ464" i="7"/>
  <c r="BI464" i="7"/>
  <c r="BH464" i="7"/>
  <c r="BG464" i="7"/>
  <c r="BF464" i="7"/>
  <c r="BE464" i="7"/>
  <c r="BD464" i="7"/>
  <c r="BC464" i="7"/>
  <c r="BB464" i="7"/>
  <c r="BA464" i="7"/>
  <c r="AZ464" i="7"/>
  <c r="AY464" i="7"/>
  <c r="AX464" i="7"/>
  <c r="AW464" i="7"/>
  <c r="AV464" i="7"/>
  <c r="AU464" i="7"/>
  <c r="AT464" i="7"/>
  <c r="AS464" i="7"/>
  <c r="AR464" i="7"/>
  <c r="AQ464" i="7"/>
  <c r="AP464" i="7"/>
  <c r="AO464" i="7"/>
  <c r="AN464" i="7"/>
  <c r="AM464" i="7"/>
  <c r="AL464" i="7"/>
  <c r="AK464" i="7"/>
  <c r="AJ464" i="7"/>
  <c r="AI464" i="7"/>
  <c r="AH464" i="7"/>
  <c r="AG464" i="7"/>
  <c r="AF464" i="7"/>
  <c r="AE464" i="7"/>
  <c r="AD464" i="7"/>
  <c r="AC464" i="7"/>
  <c r="AB464" i="7"/>
  <c r="AA464" i="7"/>
  <c r="Z464" i="7"/>
  <c r="Y464" i="7"/>
  <c r="X464" i="7"/>
  <c r="W464" i="7"/>
  <c r="V464" i="7"/>
  <c r="U464" i="7"/>
  <c r="T464" i="7"/>
  <c r="S464" i="7"/>
  <c r="R464" i="7"/>
  <c r="Q464" i="7"/>
  <c r="P464" i="7"/>
  <c r="O464" i="7"/>
  <c r="N464" i="7"/>
  <c r="M464" i="7"/>
  <c r="L464" i="7"/>
  <c r="K464" i="7"/>
  <c r="J464" i="7"/>
  <c r="I464" i="7"/>
  <c r="H464" i="7"/>
  <c r="G464" i="7"/>
  <c r="CA463" i="7"/>
  <c r="BX463" i="7"/>
  <c r="BW463" i="7"/>
  <c r="BV463" i="7"/>
  <c r="BU463" i="7"/>
  <c r="BS463" i="7"/>
  <c r="BR463" i="7"/>
  <c r="BQ463" i="7"/>
  <c r="BP463" i="7"/>
  <c r="BN463" i="7"/>
  <c r="BM463" i="7"/>
  <c r="BL463" i="7"/>
  <c r="BK463" i="7"/>
  <c r="BI463" i="7"/>
  <c r="BH463" i="7"/>
  <c r="BG463" i="7"/>
  <c r="BF463" i="7"/>
  <c r="BD463" i="7"/>
  <c r="BC463" i="7"/>
  <c r="BB463" i="7"/>
  <c r="BA463" i="7"/>
  <c r="AY463" i="7"/>
  <c r="AX463" i="7"/>
  <c r="AW463" i="7"/>
  <c r="AV463" i="7"/>
  <c r="AT463" i="7"/>
  <c r="AS463" i="7"/>
  <c r="AR463" i="7"/>
  <c r="AQ463" i="7"/>
  <c r="AO463" i="7"/>
  <c r="AN463" i="7"/>
  <c r="AM463" i="7"/>
  <c r="AL463" i="7"/>
  <c r="AJ463" i="7"/>
  <c r="AI463" i="7"/>
  <c r="AH463" i="7"/>
  <c r="AG463" i="7"/>
  <c r="AE463" i="7"/>
  <c r="AD463" i="7"/>
  <c r="AC463" i="7"/>
  <c r="AB463" i="7"/>
  <c r="Z463" i="7"/>
  <c r="Y463" i="7"/>
  <c r="X463" i="7"/>
  <c r="W463" i="7"/>
  <c r="U463" i="7"/>
  <c r="T463" i="7"/>
  <c r="S463" i="7"/>
  <c r="R463" i="7"/>
  <c r="P463" i="7"/>
  <c r="O463" i="7"/>
  <c r="N463" i="7"/>
  <c r="M463" i="7"/>
  <c r="K463" i="7"/>
  <c r="J463" i="7"/>
  <c r="I463" i="7"/>
  <c r="H463" i="7"/>
  <c r="CA462" i="7"/>
  <c r="BX462" i="7"/>
  <c r="BW462" i="7"/>
  <c r="BV462" i="7"/>
  <c r="BU462" i="7"/>
  <c r="BS462" i="7"/>
  <c r="BR462" i="7"/>
  <c r="BQ462" i="7"/>
  <c r="BP462" i="7"/>
  <c r="BN462" i="7"/>
  <c r="BM462" i="7"/>
  <c r="BL462" i="7"/>
  <c r="BK462" i="7"/>
  <c r="BI462" i="7"/>
  <c r="BH462" i="7"/>
  <c r="BG462" i="7"/>
  <c r="BF462" i="7"/>
  <c r="BD462" i="7"/>
  <c r="BC462" i="7"/>
  <c r="BB462" i="7"/>
  <c r="BA462" i="7"/>
  <c r="AY462" i="7"/>
  <c r="AX462" i="7"/>
  <c r="AW462" i="7"/>
  <c r="AV462" i="7"/>
  <c r="AT462" i="7"/>
  <c r="AS462" i="7"/>
  <c r="AR462" i="7"/>
  <c r="AQ462" i="7"/>
  <c r="AO462" i="7"/>
  <c r="AN462" i="7"/>
  <c r="AM462" i="7"/>
  <c r="AL462" i="7"/>
  <c r="AJ462" i="7"/>
  <c r="AI462" i="7"/>
  <c r="AH462" i="7"/>
  <c r="AG462" i="7"/>
  <c r="AE462" i="7"/>
  <c r="AD462" i="7"/>
  <c r="AC462" i="7"/>
  <c r="AB462" i="7"/>
  <c r="Z462" i="7"/>
  <c r="Y462" i="7"/>
  <c r="X462" i="7"/>
  <c r="W462" i="7"/>
  <c r="U462" i="7"/>
  <c r="T462" i="7"/>
  <c r="S462" i="7"/>
  <c r="R462" i="7"/>
  <c r="P462" i="7"/>
  <c r="O462" i="7"/>
  <c r="N462" i="7"/>
  <c r="M462" i="7"/>
  <c r="K462" i="7"/>
  <c r="J462" i="7"/>
  <c r="I462" i="7"/>
  <c r="H462" i="7"/>
  <c r="CA461" i="7"/>
  <c r="BX461" i="7"/>
  <c r="BW461" i="7"/>
  <c r="BV461" i="7"/>
  <c r="BU461" i="7"/>
  <c r="BS461" i="7"/>
  <c r="BR461" i="7"/>
  <c r="BQ461" i="7"/>
  <c r="BP461" i="7"/>
  <c r="BN461" i="7"/>
  <c r="BM461" i="7"/>
  <c r="BL461" i="7"/>
  <c r="BK461" i="7"/>
  <c r="BI461" i="7"/>
  <c r="BH461" i="7"/>
  <c r="BG461" i="7"/>
  <c r="BF461" i="7"/>
  <c r="BD461" i="7"/>
  <c r="BC461" i="7"/>
  <c r="BB461" i="7"/>
  <c r="BA461" i="7"/>
  <c r="AY461" i="7"/>
  <c r="AX461" i="7"/>
  <c r="AW461" i="7"/>
  <c r="AV461" i="7"/>
  <c r="AT461" i="7"/>
  <c r="AS461" i="7"/>
  <c r="AR461" i="7"/>
  <c r="AQ461" i="7"/>
  <c r="AO461" i="7"/>
  <c r="AN461" i="7"/>
  <c r="AM461" i="7"/>
  <c r="AL461" i="7"/>
  <c r="AJ461" i="7"/>
  <c r="AI461" i="7"/>
  <c r="AH461" i="7"/>
  <c r="AG461" i="7"/>
  <c r="AE461" i="7"/>
  <c r="AD461" i="7"/>
  <c r="AC461" i="7"/>
  <c r="AB461" i="7"/>
  <c r="Z461" i="7"/>
  <c r="Y461" i="7"/>
  <c r="X461" i="7"/>
  <c r="W461" i="7"/>
  <c r="U461" i="7"/>
  <c r="T461" i="7"/>
  <c r="S461" i="7"/>
  <c r="R461" i="7"/>
  <c r="P461" i="7"/>
  <c r="O461" i="7"/>
  <c r="N461" i="7"/>
  <c r="M461" i="7"/>
  <c r="K461" i="7"/>
  <c r="J461" i="7"/>
  <c r="I461" i="7"/>
  <c r="H461" i="7"/>
  <c r="CA460" i="7"/>
  <c r="BX460" i="7"/>
  <c r="BW460" i="7"/>
  <c r="BV460" i="7"/>
  <c r="BU460" i="7"/>
  <c r="BS460" i="7"/>
  <c r="BR460" i="7"/>
  <c r="BQ460" i="7"/>
  <c r="BP460" i="7"/>
  <c r="BN460" i="7"/>
  <c r="BM460" i="7"/>
  <c r="BL460" i="7"/>
  <c r="BK460" i="7"/>
  <c r="BI460" i="7"/>
  <c r="BH460" i="7"/>
  <c r="BG460" i="7"/>
  <c r="BF460" i="7"/>
  <c r="BD460" i="7"/>
  <c r="BC460" i="7"/>
  <c r="BB460" i="7"/>
  <c r="BA460" i="7"/>
  <c r="AY460" i="7"/>
  <c r="AX460" i="7"/>
  <c r="AW460" i="7"/>
  <c r="AV460" i="7"/>
  <c r="AT460" i="7"/>
  <c r="AS460" i="7"/>
  <c r="AR460" i="7"/>
  <c r="AQ460" i="7"/>
  <c r="AO460" i="7"/>
  <c r="AN460" i="7"/>
  <c r="AM460" i="7"/>
  <c r="AL460" i="7"/>
  <c r="AJ460" i="7"/>
  <c r="AI460" i="7"/>
  <c r="AH460" i="7"/>
  <c r="AG460" i="7"/>
  <c r="AE460" i="7"/>
  <c r="AD460" i="7"/>
  <c r="AC460" i="7"/>
  <c r="AB460" i="7"/>
  <c r="Z460" i="7"/>
  <c r="Y460" i="7"/>
  <c r="X460" i="7"/>
  <c r="W460" i="7"/>
  <c r="U460" i="7"/>
  <c r="T460" i="7"/>
  <c r="S460" i="7"/>
  <c r="R460" i="7"/>
  <c r="P460" i="7"/>
  <c r="O460" i="7"/>
  <c r="N460" i="7"/>
  <c r="M460" i="7"/>
  <c r="K460" i="7"/>
  <c r="J460" i="7"/>
  <c r="I460" i="7"/>
  <c r="H460" i="7"/>
  <c r="EL452" i="7"/>
  <c r="EQ452" i="7" s="1"/>
  <c r="BT452" i="7"/>
  <c r="EQ451" i="7"/>
  <c r="EL451" i="7"/>
  <c r="EG451" i="7"/>
  <c r="EB451" i="7"/>
  <c r="DW451" i="7"/>
  <c r="DR451" i="7"/>
  <c r="DM451" i="7"/>
  <c r="DH451" i="7"/>
  <c r="DC451" i="7"/>
  <c r="CX451" i="7"/>
  <c r="CS451" i="7"/>
  <c r="CN451" i="7"/>
  <c r="CI451" i="7"/>
  <c r="CD451" i="7"/>
  <c r="BY451" i="7"/>
  <c r="BT451" i="7"/>
  <c r="BO451" i="7"/>
  <c r="BJ451" i="7"/>
  <c r="BE451" i="7"/>
  <c r="AZ451" i="7"/>
  <c r="AU451" i="7"/>
  <c r="AP451" i="7"/>
  <c r="AK451" i="7"/>
  <c r="AF451" i="7"/>
  <c r="AA451" i="7"/>
  <c r="V451" i="7"/>
  <c r="Q451" i="7"/>
  <c r="L451" i="7"/>
  <c r="G451" i="7"/>
  <c r="EL449" i="7"/>
  <c r="BT449" i="7"/>
  <c r="EL448" i="7"/>
  <c r="EQ448" i="7" s="1"/>
  <c r="EG448" i="7"/>
  <c r="EB448" i="7"/>
  <c r="DW448" i="7"/>
  <c r="DR448" i="7"/>
  <c r="DM448" i="7"/>
  <c r="DH448" i="7"/>
  <c r="DC448" i="7"/>
  <c r="CX448" i="7"/>
  <c r="CS448" i="7"/>
  <c r="CN448" i="7"/>
  <c r="CI448" i="7"/>
  <c r="CD448" i="7"/>
  <c r="BY448" i="7"/>
  <c r="BT448" i="7"/>
  <c r="BO448" i="7"/>
  <c r="BJ448" i="7"/>
  <c r="BE448" i="7"/>
  <c r="AZ448" i="7"/>
  <c r="AU448" i="7"/>
  <c r="AP448" i="7"/>
  <c r="AK448" i="7"/>
  <c r="AF448" i="7"/>
  <c r="AA448" i="7"/>
  <c r="V448" i="7"/>
  <c r="Q448" i="7"/>
  <c r="L448" i="7"/>
  <c r="G448" i="7"/>
  <c r="EL446" i="7"/>
  <c r="BT446" i="7"/>
  <c r="EG445" i="7"/>
  <c r="EB445" i="7"/>
  <c r="DW445" i="7"/>
  <c r="DR445" i="7"/>
  <c r="DM445" i="7"/>
  <c r="DH445" i="7"/>
  <c r="DC445" i="7"/>
  <c r="CX445" i="7"/>
  <c r="CS445" i="7"/>
  <c r="CN445" i="7"/>
  <c r="CI445" i="7"/>
  <c r="CD445" i="7"/>
  <c r="BY445" i="7"/>
  <c r="BT445" i="7"/>
  <c r="BO445" i="7"/>
  <c r="BJ445" i="7"/>
  <c r="BE445" i="7"/>
  <c r="AZ445" i="7"/>
  <c r="AU445" i="7"/>
  <c r="AP445" i="7"/>
  <c r="AK445" i="7"/>
  <c r="AF445" i="7"/>
  <c r="AA445" i="7"/>
  <c r="V445" i="7"/>
  <c r="Q445" i="7"/>
  <c r="L445" i="7"/>
  <c r="G445" i="7"/>
  <c r="EL443" i="7"/>
  <c r="BT443" i="7"/>
  <c r="EG442" i="7"/>
  <c r="EB442" i="7"/>
  <c r="DW442" i="7"/>
  <c r="DR442" i="7"/>
  <c r="DM442" i="7"/>
  <c r="DH442" i="7"/>
  <c r="DC442" i="7"/>
  <c r="CX442" i="7"/>
  <c r="CS442" i="7"/>
  <c r="CN442" i="7"/>
  <c r="CI442" i="7"/>
  <c r="CD442" i="7"/>
  <c r="BY442" i="7"/>
  <c r="BT442" i="7"/>
  <c r="BO442" i="7"/>
  <c r="BJ442" i="7"/>
  <c r="BE442" i="7"/>
  <c r="AZ442" i="7"/>
  <c r="AU442" i="7"/>
  <c r="AP442" i="7"/>
  <c r="AK442" i="7"/>
  <c r="AF442" i="7"/>
  <c r="AA442" i="7"/>
  <c r="V442" i="7"/>
  <c r="Q442" i="7"/>
  <c r="L442" i="7"/>
  <c r="G442" i="7"/>
  <c r="EL440" i="7"/>
  <c r="EL439" i="7" s="1"/>
  <c r="BT440" i="7"/>
  <c r="BT439" i="7" s="1"/>
  <c r="EG439" i="7"/>
  <c r="EB439" i="7"/>
  <c r="DW439" i="7"/>
  <c r="DR439" i="7"/>
  <c r="DM439" i="7"/>
  <c r="DH439" i="7"/>
  <c r="DC439" i="7"/>
  <c r="CX439" i="7"/>
  <c r="CS439" i="7"/>
  <c r="CN439" i="7"/>
  <c r="CI439" i="7"/>
  <c r="CD439" i="7"/>
  <c r="BY439" i="7"/>
  <c r="BO439" i="7"/>
  <c r="BJ439" i="7"/>
  <c r="BE439" i="7"/>
  <c r="AZ439" i="7"/>
  <c r="AU439" i="7"/>
  <c r="AP439" i="7"/>
  <c r="AK439" i="7"/>
  <c r="AF439" i="7"/>
  <c r="AA439" i="7"/>
  <c r="V439" i="7"/>
  <c r="Q439" i="7"/>
  <c r="L439" i="7"/>
  <c r="G439" i="7"/>
  <c r="EQ437" i="7"/>
  <c r="EL437" i="7"/>
  <c r="EL436" i="7" s="1"/>
  <c r="BT437" i="7"/>
  <c r="EG436" i="7"/>
  <c r="EB436" i="7"/>
  <c r="DW436" i="7"/>
  <c r="DR436" i="7"/>
  <c r="DM436" i="7"/>
  <c r="DH436" i="7"/>
  <c r="DC436" i="7"/>
  <c r="CX436" i="7"/>
  <c r="CS436" i="7"/>
  <c r="CN436" i="7"/>
  <c r="CI436" i="7"/>
  <c r="CD436" i="7"/>
  <c r="BY436" i="7"/>
  <c r="BT436" i="7"/>
  <c r="BO436" i="7"/>
  <c r="BJ436" i="7"/>
  <c r="BE436" i="7"/>
  <c r="AZ436" i="7"/>
  <c r="AU436" i="7"/>
  <c r="AP436" i="7"/>
  <c r="AK436" i="7"/>
  <c r="AF436" i="7"/>
  <c r="AA436" i="7"/>
  <c r="V436" i="7"/>
  <c r="Q436" i="7"/>
  <c r="L436" i="7"/>
  <c r="G436" i="7"/>
  <c r="EL434" i="7"/>
  <c r="BZ793" i="7" s="1"/>
  <c r="BT434" i="7"/>
  <c r="EQ433" i="7"/>
  <c r="EL433" i="7"/>
  <c r="BZ792" i="7" s="1"/>
  <c r="EG433" i="7"/>
  <c r="EB433" i="7"/>
  <c r="DW433" i="7"/>
  <c r="BE792" i="7" s="1"/>
  <c r="DR433" i="7"/>
  <c r="DM433" i="7"/>
  <c r="DH433" i="7"/>
  <c r="DC433" i="7"/>
  <c r="CX433" i="7"/>
  <c r="CS433" i="7"/>
  <c r="CN433" i="7"/>
  <c r="CI433" i="7"/>
  <c r="CD433" i="7"/>
  <c r="BY433" i="7"/>
  <c r="BO433" i="7"/>
  <c r="BO792" i="7" s="1"/>
  <c r="BJ433" i="7"/>
  <c r="BJ792" i="7" s="1"/>
  <c r="BE433" i="7"/>
  <c r="AZ433" i="7"/>
  <c r="AU433" i="7"/>
  <c r="AU792" i="7" s="1"/>
  <c r="AP433" i="7"/>
  <c r="AP792" i="7" s="1"/>
  <c r="AK433" i="7"/>
  <c r="AF433" i="7"/>
  <c r="AF792" i="7" s="1"/>
  <c r="AA433" i="7"/>
  <c r="AA792" i="7" s="1"/>
  <c r="V433" i="7"/>
  <c r="V792" i="7" s="1"/>
  <c r="Q433" i="7"/>
  <c r="Q792" i="7" s="1"/>
  <c r="L433" i="7"/>
  <c r="G433" i="7"/>
  <c r="EQ431" i="7"/>
  <c r="EL431" i="7"/>
  <c r="BT431" i="7"/>
  <c r="BT790" i="7" s="1"/>
  <c r="BZ789" i="7"/>
  <c r="EL430" i="7"/>
  <c r="EQ430" i="7" s="1"/>
  <c r="EG430" i="7"/>
  <c r="EB430" i="7"/>
  <c r="DW430" i="7"/>
  <c r="DR430" i="7"/>
  <c r="DM430" i="7"/>
  <c r="DH430" i="7"/>
  <c r="DC430" i="7"/>
  <c r="CX430" i="7"/>
  <c r="CS430" i="7"/>
  <c r="CN430" i="7"/>
  <c r="CI430" i="7"/>
  <c r="CD430" i="7"/>
  <c r="BY430" i="7"/>
  <c r="BT430" i="7"/>
  <c r="BT789" i="7" s="1"/>
  <c r="BO430" i="7"/>
  <c r="BJ430" i="7"/>
  <c r="BE430" i="7"/>
  <c r="BE789" i="7" s="1"/>
  <c r="AZ430" i="7"/>
  <c r="AZ789" i="7" s="1"/>
  <c r="AU430" i="7"/>
  <c r="AU789" i="7" s="1"/>
  <c r="AP430" i="7"/>
  <c r="AP789" i="7" s="1"/>
  <c r="AK430" i="7"/>
  <c r="AK789" i="7" s="1"/>
  <c r="AF430" i="7"/>
  <c r="AF789" i="7" s="1"/>
  <c r="AA430" i="7"/>
  <c r="AA789" i="7" s="1"/>
  <c r="V430" i="7"/>
  <c r="V789" i="7" s="1"/>
  <c r="Q430" i="7"/>
  <c r="Q789" i="7" s="1"/>
  <c r="L430" i="7"/>
  <c r="G430" i="7"/>
  <c r="G789" i="7" s="1"/>
  <c r="BZ787" i="7"/>
  <c r="EL428" i="7"/>
  <c r="EQ428" i="7" s="1"/>
  <c r="BT428" i="7"/>
  <c r="BZ786" i="7"/>
  <c r="EL427" i="7"/>
  <c r="EQ427" i="7" s="1"/>
  <c r="EG427" i="7"/>
  <c r="EB427" i="7"/>
  <c r="DW427" i="7"/>
  <c r="DR427" i="7"/>
  <c r="DM427" i="7"/>
  <c r="DH427" i="7"/>
  <c r="DC427" i="7"/>
  <c r="CX427" i="7"/>
  <c r="CS427" i="7"/>
  <c r="CN427" i="7"/>
  <c r="CI427" i="7"/>
  <c r="CD427" i="7"/>
  <c r="BY427" i="7"/>
  <c r="BT427" i="7"/>
  <c r="BT786" i="7" s="1"/>
  <c r="BO427" i="7"/>
  <c r="BO786" i="7" s="1"/>
  <c r="BJ427" i="7"/>
  <c r="BE427" i="7"/>
  <c r="AZ427" i="7"/>
  <c r="AZ786" i="7" s="1"/>
  <c r="AU427" i="7"/>
  <c r="AU786" i="7" s="1"/>
  <c r="AP427" i="7"/>
  <c r="AP786" i="7" s="1"/>
  <c r="AK427" i="7"/>
  <c r="AK786" i="7" s="1"/>
  <c r="AF427" i="7"/>
  <c r="AF786" i="7" s="1"/>
  <c r="AA427" i="7"/>
  <c r="V427" i="7"/>
  <c r="Q427" i="7"/>
  <c r="Q786" i="7" s="1"/>
  <c r="L427" i="7"/>
  <c r="G427" i="7"/>
  <c r="G786" i="7" s="1"/>
  <c r="BZ784" i="7"/>
  <c r="EL425" i="7"/>
  <c r="EQ425" i="7" s="1"/>
  <c r="BT425" i="7"/>
  <c r="EL424" i="7"/>
  <c r="EG424" i="7"/>
  <c r="BO783" i="7" s="1"/>
  <c r="EB424" i="7"/>
  <c r="DW424" i="7"/>
  <c r="DR424" i="7"/>
  <c r="DM424" i="7"/>
  <c r="DH424" i="7"/>
  <c r="DC424" i="7"/>
  <c r="CX424" i="7"/>
  <c r="CS424" i="7"/>
  <c r="CN424" i="7"/>
  <c r="CI424" i="7"/>
  <c r="CD424" i="7"/>
  <c r="BY424" i="7"/>
  <c r="BO424" i="7"/>
  <c r="BJ424" i="7"/>
  <c r="BJ783" i="7" s="1"/>
  <c r="BE424" i="7"/>
  <c r="AZ424" i="7"/>
  <c r="AU424" i="7"/>
  <c r="AU783" i="7" s="1"/>
  <c r="AP424" i="7"/>
  <c r="AP783" i="7" s="1"/>
  <c r="AK424" i="7"/>
  <c r="AK783" i="7" s="1"/>
  <c r="AF424" i="7"/>
  <c r="AF783" i="7" s="1"/>
  <c r="AA424" i="7"/>
  <c r="V424" i="7"/>
  <c r="Q424" i="7"/>
  <c r="L424" i="7"/>
  <c r="G424" i="7"/>
  <c r="BZ781" i="7"/>
  <c r="EQ422" i="7"/>
  <c r="EL422" i="7"/>
  <c r="BT422" i="7"/>
  <c r="BZ780" i="7"/>
  <c r="EQ421" i="7"/>
  <c r="EL421" i="7"/>
  <c r="EG421" i="7"/>
  <c r="EB421" i="7"/>
  <c r="DW421" i="7"/>
  <c r="DR421" i="7"/>
  <c r="DM421" i="7"/>
  <c r="DH421" i="7"/>
  <c r="DC421" i="7"/>
  <c r="CX421" i="7"/>
  <c r="CS421" i="7"/>
  <c r="CN421" i="7"/>
  <c r="CI421" i="7"/>
  <c r="CD421" i="7"/>
  <c r="BY421" i="7"/>
  <c r="BT421" i="7"/>
  <c r="BT780" i="7" s="1"/>
  <c r="BO421" i="7"/>
  <c r="BO780" i="7" s="1"/>
  <c r="BJ421" i="7"/>
  <c r="BE421" i="7"/>
  <c r="AZ421" i="7"/>
  <c r="AZ780" i="7" s="1"/>
  <c r="AU421" i="7"/>
  <c r="AU780" i="7" s="1"/>
  <c r="AP421" i="7"/>
  <c r="AP780" i="7" s="1"/>
  <c r="AK421" i="7"/>
  <c r="AF421" i="7"/>
  <c r="AA421" i="7"/>
  <c r="AA780" i="7" s="1"/>
  <c r="V421" i="7"/>
  <c r="Q421" i="7"/>
  <c r="L421" i="7"/>
  <c r="L780" i="7" s="1"/>
  <c r="G421" i="7"/>
  <c r="G780" i="7" s="1"/>
  <c r="BZ778" i="7"/>
  <c r="EL419" i="7"/>
  <c r="EQ419" i="7" s="1"/>
  <c r="BT419" i="7"/>
  <c r="BT778" i="7" s="1"/>
  <c r="BZ777" i="7"/>
  <c r="EL418" i="7"/>
  <c r="EQ418" i="7" s="1"/>
  <c r="EG418" i="7"/>
  <c r="EB418" i="7"/>
  <c r="DW418" i="7"/>
  <c r="DR418" i="7"/>
  <c r="DM418" i="7"/>
  <c r="DH418" i="7"/>
  <c r="DC418" i="7"/>
  <c r="CX418" i="7"/>
  <c r="CS418" i="7"/>
  <c r="CN418" i="7"/>
  <c r="CI418" i="7"/>
  <c r="CD418" i="7"/>
  <c r="BY418" i="7"/>
  <c r="BT418" i="7"/>
  <c r="BT777" i="7" s="1"/>
  <c r="BO418" i="7"/>
  <c r="BJ418" i="7"/>
  <c r="BE418" i="7"/>
  <c r="BE777" i="7" s="1"/>
  <c r="AZ418" i="7"/>
  <c r="AZ777" i="7" s="1"/>
  <c r="AU418" i="7"/>
  <c r="AU777" i="7" s="1"/>
  <c r="AP418" i="7"/>
  <c r="AK418" i="7"/>
  <c r="AF418" i="7"/>
  <c r="AF777" i="7" s="1"/>
  <c r="AA418" i="7"/>
  <c r="V418" i="7"/>
  <c r="Q418" i="7"/>
  <c r="Q777" i="7" s="1"/>
  <c r="L418" i="7"/>
  <c r="L777" i="7" s="1"/>
  <c r="G418" i="7"/>
  <c r="EL416" i="7"/>
  <c r="BZ775" i="7" s="1"/>
  <c r="BT416" i="7"/>
  <c r="BT775" i="7" s="1"/>
  <c r="EL415" i="7"/>
  <c r="BZ774" i="7" s="1"/>
  <c r="EG415" i="7"/>
  <c r="EB415" i="7"/>
  <c r="DW415" i="7"/>
  <c r="DR415" i="7"/>
  <c r="DM415" i="7"/>
  <c r="DH415" i="7"/>
  <c r="DC415" i="7"/>
  <c r="CX415" i="7"/>
  <c r="CS415" i="7"/>
  <c r="CN415" i="7"/>
  <c r="CI415" i="7"/>
  <c r="CD415" i="7"/>
  <c r="BY415" i="7"/>
  <c r="BO415" i="7"/>
  <c r="BJ415" i="7"/>
  <c r="BJ774" i="7" s="1"/>
  <c r="BE415" i="7"/>
  <c r="BE774" i="7" s="1"/>
  <c r="AZ415" i="7"/>
  <c r="AU415" i="7"/>
  <c r="AP415" i="7"/>
  <c r="AP774" i="7" s="1"/>
  <c r="AK415" i="7"/>
  <c r="AF415" i="7"/>
  <c r="AA415" i="7"/>
  <c r="AA774" i="7" s="1"/>
  <c r="V415" i="7"/>
  <c r="V774" i="7" s="1"/>
  <c r="Q415" i="7"/>
  <c r="L415" i="7"/>
  <c r="G415" i="7"/>
  <c r="BZ772" i="7"/>
  <c r="EQ413" i="7"/>
  <c r="EL413" i="7"/>
  <c r="EL412" i="7" s="1"/>
  <c r="BT413" i="7"/>
  <c r="BT772" i="7" s="1"/>
  <c r="BZ771" i="7"/>
  <c r="EQ412" i="7"/>
  <c r="EG412" i="7"/>
  <c r="EB412" i="7"/>
  <c r="DW412" i="7"/>
  <c r="DR412" i="7"/>
  <c r="DM412" i="7"/>
  <c r="DH412" i="7"/>
  <c r="DC412" i="7"/>
  <c r="CX412" i="7"/>
  <c r="CS412" i="7"/>
  <c r="CN412" i="7"/>
  <c r="CI412" i="7"/>
  <c r="CD412" i="7"/>
  <c r="BY412" i="7"/>
  <c r="BT412" i="7"/>
  <c r="BT771" i="7" s="1"/>
  <c r="BO412" i="7"/>
  <c r="BO771" i="7" s="1"/>
  <c r="BJ412" i="7"/>
  <c r="BE412" i="7"/>
  <c r="AZ412" i="7"/>
  <c r="AZ771" i="7" s="1"/>
  <c r="AU412" i="7"/>
  <c r="AU771" i="7" s="1"/>
  <c r="AP412" i="7"/>
  <c r="AK412" i="7"/>
  <c r="AK771" i="7" s="1"/>
  <c r="AF412" i="7"/>
  <c r="AF771" i="7" s="1"/>
  <c r="AA412" i="7"/>
  <c r="V412" i="7"/>
  <c r="Q412" i="7"/>
  <c r="L412" i="7"/>
  <c r="G412" i="7"/>
  <c r="G771" i="7" s="1"/>
  <c r="EL410" i="7"/>
  <c r="EQ410" i="7" s="1"/>
  <c r="BT410" i="7"/>
  <c r="BT409" i="7" s="1"/>
  <c r="EL409" i="7"/>
  <c r="EG409" i="7"/>
  <c r="EB409" i="7"/>
  <c r="DW409" i="7"/>
  <c r="DR409" i="7"/>
  <c r="DM409" i="7"/>
  <c r="DH409" i="7"/>
  <c r="DC409" i="7"/>
  <c r="CX409" i="7"/>
  <c r="CS409" i="7"/>
  <c r="CN409" i="7"/>
  <c r="CI409" i="7"/>
  <c r="CD409" i="7"/>
  <c r="BY409" i="7"/>
  <c r="BO409" i="7"/>
  <c r="BJ409" i="7"/>
  <c r="BE409" i="7"/>
  <c r="AZ409" i="7"/>
  <c r="AU409" i="7"/>
  <c r="AP409" i="7"/>
  <c r="AK409" i="7"/>
  <c r="AF409" i="7"/>
  <c r="AA409" i="7"/>
  <c r="V409" i="7"/>
  <c r="Q409" i="7"/>
  <c r="L409" i="7"/>
  <c r="G409" i="7"/>
  <c r="BZ769" i="7"/>
  <c r="EQ407" i="7"/>
  <c r="EL407" i="7"/>
  <c r="EL406" i="7" s="1"/>
  <c r="BT407" i="7"/>
  <c r="BT769" i="7" s="1"/>
  <c r="BZ768" i="7"/>
  <c r="EQ406" i="7"/>
  <c r="EI406" i="7"/>
  <c r="EH406" i="7"/>
  <c r="EG406" i="7"/>
  <c r="EB406" i="7"/>
  <c r="DW406" i="7"/>
  <c r="DR406" i="7"/>
  <c r="DM406" i="7"/>
  <c r="DH406" i="7"/>
  <c r="DC406" i="7"/>
  <c r="CX406" i="7"/>
  <c r="CS406" i="7"/>
  <c r="CN406" i="7"/>
  <c r="CI406" i="7"/>
  <c r="CE406" i="7"/>
  <c r="M768" i="7" s="1"/>
  <c r="CD406" i="7"/>
  <c r="BY406" i="7"/>
  <c r="BT406" i="7"/>
  <c r="BQ406" i="7"/>
  <c r="BP406" i="7"/>
  <c r="BO406" i="7"/>
  <c r="BO768" i="7" s="1"/>
  <c r="BN406" i="7"/>
  <c r="BN768" i="7" s="1"/>
  <c r="BM406" i="7"/>
  <c r="BM768" i="7" s="1"/>
  <c r="BL406" i="7"/>
  <c r="BL768" i="7" s="1"/>
  <c r="BK406" i="7"/>
  <c r="BK768" i="7" s="1"/>
  <c r="BJ406" i="7"/>
  <c r="BJ768" i="7" s="1"/>
  <c r="BI406" i="7"/>
  <c r="BI768" i="7" s="1"/>
  <c r="BH406" i="7"/>
  <c r="BH768" i="7" s="1"/>
  <c r="BG406" i="7"/>
  <c r="BG768" i="7" s="1"/>
  <c r="BF406" i="7"/>
  <c r="BF768" i="7" s="1"/>
  <c r="BE406" i="7"/>
  <c r="BE768" i="7" s="1"/>
  <c r="BD406" i="7"/>
  <c r="BD768" i="7" s="1"/>
  <c r="BC406" i="7"/>
  <c r="BC768" i="7" s="1"/>
  <c r="BB406" i="7"/>
  <c r="BB768" i="7" s="1"/>
  <c r="BA406" i="7"/>
  <c r="BA768" i="7" s="1"/>
  <c r="AZ406" i="7"/>
  <c r="AY406" i="7"/>
  <c r="AY768" i="7" s="1"/>
  <c r="AX406" i="7"/>
  <c r="AX768" i="7" s="1"/>
  <c r="AW406" i="7"/>
  <c r="AW768" i="7" s="1"/>
  <c r="AV406" i="7"/>
  <c r="AV768" i="7" s="1"/>
  <c r="AU406" i="7"/>
  <c r="AU768" i="7" s="1"/>
  <c r="AT406" i="7"/>
  <c r="AT768" i="7" s="1"/>
  <c r="AS406" i="7"/>
  <c r="AS768" i="7" s="1"/>
  <c r="AR406" i="7"/>
  <c r="AR768" i="7" s="1"/>
  <c r="AQ406" i="7"/>
  <c r="AQ768" i="7" s="1"/>
  <c r="AP406" i="7"/>
  <c r="AP768" i="7" s="1"/>
  <c r="AO406" i="7"/>
  <c r="AO768" i="7" s="1"/>
  <c r="AN406" i="7"/>
  <c r="AN768" i="7" s="1"/>
  <c r="AM406" i="7"/>
  <c r="AM768" i="7" s="1"/>
  <c r="AL406" i="7"/>
  <c r="AL768" i="7" s="1"/>
  <c r="AK406" i="7"/>
  <c r="AK768" i="7" s="1"/>
  <c r="AJ406" i="7"/>
  <c r="AJ768" i="7" s="1"/>
  <c r="AI406" i="7"/>
  <c r="AI768" i="7" s="1"/>
  <c r="AH406" i="7"/>
  <c r="AH768" i="7" s="1"/>
  <c r="AG406" i="7"/>
  <c r="AG768" i="7" s="1"/>
  <c r="AF406" i="7"/>
  <c r="AE406" i="7"/>
  <c r="AE768" i="7" s="1"/>
  <c r="AD406" i="7"/>
  <c r="AD768" i="7" s="1"/>
  <c r="AC406" i="7"/>
  <c r="AC768" i="7" s="1"/>
  <c r="AB406" i="7"/>
  <c r="AB768" i="7" s="1"/>
  <c r="AA406" i="7"/>
  <c r="Z406" i="7"/>
  <c r="Z768" i="7" s="1"/>
  <c r="V406" i="7"/>
  <c r="V768" i="7" s="1"/>
  <c r="Q406" i="7"/>
  <c r="Q768" i="7" s="1"/>
  <c r="L406" i="7"/>
  <c r="G406" i="7"/>
  <c r="G768" i="7" s="1"/>
  <c r="BZ766" i="7"/>
  <c r="EQ404" i="7"/>
  <c r="EL404" i="7"/>
  <c r="BZ765" i="7" s="1"/>
  <c r="BT404" i="7"/>
  <c r="BT765" i="7" s="1"/>
  <c r="EL403" i="7"/>
  <c r="BZ764" i="7" s="1"/>
  <c r="EG403" i="7"/>
  <c r="EB403" i="7"/>
  <c r="DW403" i="7"/>
  <c r="DR403" i="7"/>
  <c r="DM403" i="7"/>
  <c r="DH403" i="7"/>
  <c r="AP764" i="7" s="1"/>
  <c r="DC403" i="7"/>
  <c r="CX403" i="7"/>
  <c r="CS403" i="7"/>
  <c r="CN403" i="7"/>
  <c r="CI403" i="7"/>
  <c r="CD403" i="7"/>
  <c r="BY403" i="7"/>
  <c r="BT403" i="7"/>
  <c r="BO403" i="7"/>
  <c r="BO764" i="7" s="1"/>
  <c r="BJ403" i="7"/>
  <c r="BE403" i="7"/>
  <c r="AZ403" i="7"/>
  <c r="AZ764" i="7" s="1"/>
  <c r="AU403" i="7"/>
  <c r="AU764" i="7" s="1"/>
  <c r="AP403" i="7"/>
  <c r="AK403" i="7"/>
  <c r="AF403" i="7"/>
  <c r="AF764" i="7" s="1"/>
  <c r="AA403" i="7"/>
  <c r="AA764" i="7" s="1"/>
  <c r="V403" i="7"/>
  <c r="V764" i="7" s="1"/>
  <c r="Q403" i="7"/>
  <c r="Q764" i="7" s="1"/>
  <c r="L403" i="7"/>
  <c r="L764" i="7" s="1"/>
  <c r="G403" i="7"/>
  <c r="G764" i="7" s="1"/>
  <c r="BZ762" i="7"/>
  <c r="EL401" i="7"/>
  <c r="BZ761" i="7" s="1"/>
  <c r="BY401" i="7"/>
  <c r="EQ401" i="7" s="1"/>
  <c r="BO401" i="7"/>
  <c r="BJ401" i="7"/>
  <c r="BE401" i="7"/>
  <c r="BE761" i="7" s="1"/>
  <c r="AZ401" i="7"/>
  <c r="AZ761" i="7" s="1"/>
  <c r="AU401" i="7"/>
  <c r="AU368" i="7" s="1"/>
  <c r="AU367" i="7" s="1"/>
  <c r="AP401" i="7"/>
  <c r="AK401" i="7"/>
  <c r="AK761" i="7" s="1"/>
  <c r="AF401" i="7"/>
  <c r="AA401" i="7"/>
  <c r="AA761" i="7" s="1"/>
  <c r="V401" i="7"/>
  <c r="V761" i="7" s="1"/>
  <c r="Q401" i="7"/>
  <c r="L401" i="7"/>
  <c r="L761" i="7" s="1"/>
  <c r="G401" i="7"/>
  <c r="EG400" i="7"/>
  <c r="EB400" i="7"/>
  <c r="DW400" i="7"/>
  <c r="DR400" i="7"/>
  <c r="DM400" i="7"/>
  <c r="DH400" i="7"/>
  <c r="DC400" i="7"/>
  <c r="CX400" i="7"/>
  <c r="CS400" i="7"/>
  <c r="CN400" i="7"/>
  <c r="CI400" i="7"/>
  <c r="CD400" i="7"/>
  <c r="BE400" i="7"/>
  <c r="BE760" i="7" s="1"/>
  <c r="AZ400" i="7"/>
  <c r="AZ760" i="7" s="1"/>
  <c r="AK400" i="7"/>
  <c r="AK760" i="7" s="1"/>
  <c r="AF400" i="7"/>
  <c r="AF760" i="7" s="1"/>
  <c r="AA400" i="7"/>
  <c r="AA760" i="7" s="1"/>
  <c r="V400" i="7"/>
  <c r="V760" i="7" s="1"/>
  <c r="L400" i="7"/>
  <c r="L760" i="7" s="1"/>
  <c r="G400" i="7"/>
  <c r="EQ398" i="7"/>
  <c r="EL398" i="7"/>
  <c r="BZ758" i="7" s="1"/>
  <c r="BT398" i="7"/>
  <c r="BT397" i="7" s="1"/>
  <c r="EG397" i="7"/>
  <c r="EB397" i="7"/>
  <c r="DW397" i="7"/>
  <c r="DR397" i="7"/>
  <c r="DM397" i="7"/>
  <c r="DH397" i="7"/>
  <c r="DC397" i="7"/>
  <c r="CX397" i="7"/>
  <c r="CS397" i="7"/>
  <c r="CN397" i="7"/>
  <c r="CI397" i="7"/>
  <c r="CD397" i="7"/>
  <c r="BY397" i="7"/>
  <c r="BO397" i="7"/>
  <c r="BJ397" i="7"/>
  <c r="BJ757" i="7" s="1"/>
  <c r="BE397" i="7"/>
  <c r="BE757" i="7" s="1"/>
  <c r="AZ397" i="7"/>
  <c r="AU397" i="7"/>
  <c r="AP397" i="7"/>
  <c r="AP757" i="7" s="1"/>
  <c r="AK397" i="7"/>
  <c r="AK757" i="7" s="1"/>
  <c r="AF397" i="7"/>
  <c r="AA397" i="7"/>
  <c r="V397" i="7"/>
  <c r="V757" i="7" s="1"/>
  <c r="Q397" i="7"/>
  <c r="Q757" i="7" s="1"/>
  <c r="L397" i="7"/>
  <c r="G397" i="7"/>
  <c r="G757" i="7" s="1"/>
  <c r="BZ755" i="7"/>
  <c r="EQ395" i="7"/>
  <c r="EL395" i="7"/>
  <c r="EL394" i="7" s="1"/>
  <c r="BT395" i="7"/>
  <c r="BT755" i="7" s="1"/>
  <c r="EG394" i="7"/>
  <c r="EB394" i="7"/>
  <c r="DW394" i="7"/>
  <c r="DR394" i="7"/>
  <c r="DM394" i="7"/>
  <c r="DH394" i="7"/>
  <c r="DC394" i="7"/>
  <c r="CX394" i="7"/>
  <c r="CS394" i="7"/>
  <c r="CN394" i="7"/>
  <c r="CI394" i="7"/>
  <c r="CE394" i="7"/>
  <c r="M754" i="7" s="1"/>
  <c r="CD394" i="7"/>
  <c r="BY394" i="7"/>
  <c r="BZ754" i="7" s="1"/>
  <c r="BO394" i="7"/>
  <c r="BJ394" i="7"/>
  <c r="BE394" i="7"/>
  <c r="BE754" i="7" s="1"/>
  <c r="AZ394" i="7"/>
  <c r="AZ754" i="7" s="1"/>
  <c r="AU394" i="7"/>
  <c r="AU754" i="7" s="1"/>
  <c r="AP394" i="7"/>
  <c r="AK394" i="7"/>
  <c r="AK754" i="7" s="1"/>
  <c r="AF394" i="7"/>
  <c r="AF754" i="7" s="1"/>
  <c r="AA394" i="7"/>
  <c r="V394" i="7"/>
  <c r="V754" i="7" s="1"/>
  <c r="Q394" i="7"/>
  <c r="Q754" i="7" s="1"/>
  <c r="L394" i="7"/>
  <c r="L754" i="7" s="1"/>
  <c r="G394" i="7"/>
  <c r="EQ392" i="7"/>
  <c r="EL392" i="7"/>
  <c r="BZ752" i="7" s="1"/>
  <c r="BT392" i="7"/>
  <c r="EL391" i="7"/>
  <c r="EG391" i="7"/>
  <c r="EB391" i="7"/>
  <c r="DW391" i="7"/>
  <c r="DR391" i="7"/>
  <c r="DM391" i="7"/>
  <c r="DH391" i="7"/>
  <c r="DC391" i="7"/>
  <c r="CX391" i="7"/>
  <c r="CS391" i="7"/>
  <c r="CN391" i="7"/>
  <c r="CI391" i="7"/>
  <c r="CE391" i="7"/>
  <c r="M751" i="7" s="1"/>
  <c r="CD391" i="7"/>
  <c r="BY391" i="7"/>
  <c r="BT391" i="7"/>
  <c r="BO391" i="7"/>
  <c r="BO751" i="7" s="1"/>
  <c r="BJ391" i="7"/>
  <c r="BJ751" i="7" s="1"/>
  <c r="BE391" i="7"/>
  <c r="AZ391" i="7"/>
  <c r="AZ751" i="7" s="1"/>
  <c r="AU391" i="7"/>
  <c r="AU751" i="7" s="1"/>
  <c r="AP391" i="7"/>
  <c r="AK391" i="7"/>
  <c r="AK751" i="7" s="1"/>
  <c r="AF391" i="7"/>
  <c r="AF751" i="7" s="1"/>
  <c r="AA391" i="7"/>
  <c r="AA751" i="7" s="1"/>
  <c r="V391" i="7"/>
  <c r="V751" i="7" s="1"/>
  <c r="Q391" i="7"/>
  <c r="Q751" i="7" s="1"/>
  <c r="L391" i="7"/>
  <c r="L751" i="7" s="1"/>
  <c r="G391" i="7"/>
  <c r="G751" i="7" s="1"/>
  <c r="EL389" i="7"/>
  <c r="EL388" i="7" s="1"/>
  <c r="BT389" i="7"/>
  <c r="BT749" i="7" s="1"/>
  <c r="EG388" i="7"/>
  <c r="EB388" i="7"/>
  <c r="DW388" i="7"/>
  <c r="DR388" i="7"/>
  <c r="DM388" i="7"/>
  <c r="DH388" i="7"/>
  <c r="DC388" i="7"/>
  <c r="CX388" i="7"/>
  <c r="CS388" i="7"/>
  <c r="CN388" i="7"/>
  <c r="CI388" i="7"/>
  <c r="CD388" i="7"/>
  <c r="BY388" i="7"/>
  <c r="BO388" i="7"/>
  <c r="BJ388" i="7"/>
  <c r="BE388" i="7"/>
  <c r="BE748" i="7" s="1"/>
  <c r="AZ388" i="7"/>
  <c r="AZ748" i="7" s="1"/>
  <c r="AU388" i="7"/>
  <c r="AP388" i="7"/>
  <c r="AP748" i="7" s="1"/>
  <c r="AK388" i="7"/>
  <c r="AK748" i="7" s="1"/>
  <c r="AF388" i="7"/>
  <c r="AF748" i="7" s="1"/>
  <c r="AA388" i="7"/>
  <c r="AA748" i="7" s="1"/>
  <c r="V388" i="7"/>
  <c r="V748" i="7" s="1"/>
  <c r="Q388" i="7"/>
  <c r="Q748" i="7" s="1"/>
  <c r="L388" i="7"/>
  <c r="L748" i="7" s="1"/>
  <c r="G388" i="7"/>
  <c r="EL386" i="7"/>
  <c r="BT386" i="7"/>
  <c r="EL385" i="7"/>
  <c r="EG385" i="7"/>
  <c r="EB385" i="7"/>
  <c r="DW385" i="7"/>
  <c r="DR385" i="7"/>
  <c r="DM385" i="7"/>
  <c r="DH385" i="7"/>
  <c r="DC385" i="7"/>
  <c r="CX385" i="7"/>
  <c r="CS385" i="7"/>
  <c r="CN385" i="7"/>
  <c r="CI385" i="7"/>
  <c r="CE385" i="7"/>
  <c r="CD385" i="7"/>
  <c r="BY385" i="7"/>
  <c r="BT385" i="7"/>
  <c r="BO385" i="7"/>
  <c r="BJ385" i="7"/>
  <c r="BE385" i="7"/>
  <c r="AZ385" i="7"/>
  <c r="AU385" i="7"/>
  <c r="AP385" i="7"/>
  <c r="AK385" i="7"/>
  <c r="AF385" i="7"/>
  <c r="AA385" i="7"/>
  <c r="V385" i="7"/>
  <c r="Q385" i="7"/>
  <c r="L385" i="7"/>
  <c r="G385" i="7"/>
  <c r="EL383" i="7"/>
  <c r="BT383" i="7"/>
  <c r="BT746" i="7" s="1"/>
  <c r="EL382" i="7"/>
  <c r="EG382" i="7"/>
  <c r="BO745" i="7" s="1"/>
  <c r="EB382" i="7"/>
  <c r="DW382" i="7"/>
  <c r="DR382" i="7"/>
  <c r="DM382" i="7"/>
  <c r="DH382" i="7"/>
  <c r="DC382" i="7"/>
  <c r="CX382" i="7"/>
  <c r="CS382" i="7"/>
  <c r="CN382" i="7"/>
  <c r="CI382" i="7"/>
  <c r="CD382" i="7"/>
  <c r="BY382" i="7"/>
  <c r="BT382" i="7"/>
  <c r="BO382" i="7"/>
  <c r="BJ382" i="7"/>
  <c r="BJ745" i="7" s="1"/>
  <c r="BE382" i="7"/>
  <c r="AZ382" i="7"/>
  <c r="AU382" i="7"/>
  <c r="AP382" i="7"/>
  <c r="AK382" i="7"/>
  <c r="AK745" i="7" s="1"/>
  <c r="AF382" i="7"/>
  <c r="AF745" i="7" s="1"/>
  <c r="AA382" i="7"/>
  <c r="V382" i="7"/>
  <c r="V745" i="7" s="1"/>
  <c r="Q382" i="7"/>
  <c r="Q745" i="7" s="1"/>
  <c r="L382" i="7"/>
  <c r="G382" i="7"/>
  <c r="EL380" i="7"/>
  <c r="BZ743" i="7" s="1"/>
  <c r="BT380" i="7"/>
  <c r="EL379" i="7"/>
  <c r="BZ742" i="7" s="1"/>
  <c r="EG379" i="7"/>
  <c r="EB379" i="7"/>
  <c r="DW379" i="7"/>
  <c r="DR379" i="7"/>
  <c r="DM379" i="7"/>
  <c r="DH379" i="7"/>
  <c r="DC379" i="7"/>
  <c r="CX379" i="7"/>
  <c r="CS379" i="7"/>
  <c r="CN379" i="7"/>
  <c r="CI379" i="7"/>
  <c r="CD379" i="7"/>
  <c r="BY379" i="7"/>
  <c r="BT379" i="7"/>
  <c r="BO379" i="7"/>
  <c r="BJ379" i="7"/>
  <c r="BJ742" i="7" s="1"/>
  <c r="BE379" i="7"/>
  <c r="AZ379" i="7"/>
  <c r="AU379" i="7"/>
  <c r="AU742" i="7" s="1"/>
  <c r="AP379" i="7"/>
  <c r="AP742" i="7" s="1"/>
  <c r="AK379" i="7"/>
  <c r="AF379" i="7"/>
  <c r="AF742" i="7" s="1"/>
  <c r="AA379" i="7"/>
  <c r="AA742" i="7" s="1"/>
  <c r="V379" i="7"/>
  <c r="Q379" i="7"/>
  <c r="L379" i="7"/>
  <c r="L742" i="7" s="1"/>
  <c r="G379" i="7"/>
  <c r="G742" i="7" s="1"/>
  <c r="BZ740" i="7"/>
  <c r="EL377" i="7"/>
  <c r="EQ377" i="7" s="1"/>
  <c r="BT377" i="7"/>
  <c r="BT740" i="7" s="1"/>
  <c r="EQ376" i="7"/>
  <c r="EL376" i="7"/>
  <c r="BZ739" i="7" s="1"/>
  <c r="EG376" i="7"/>
  <c r="EB376" i="7"/>
  <c r="DW376" i="7"/>
  <c r="DR376" i="7"/>
  <c r="DM376" i="7"/>
  <c r="DH376" i="7"/>
  <c r="DC376" i="7"/>
  <c r="CX376" i="7"/>
  <c r="CS376" i="7"/>
  <c r="CN376" i="7"/>
  <c r="CI376" i="7"/>
  <c r="CD376" i="7"/>
  <c r="BY376" i="7"/>
  <c r="BT376" i="7"/>
  <c r="BO376" i="7"/>
  <c r="BO739" i="7" s="1"/>
  <c r="BJ376" i="7"/>
  <c r="BE376" i="7"/>
  <c r="BE739" i="7" s="1"/>
  <c r="AZ376" i="7"/>
  <c r="AZ739" i="7" s="1"/>
  <c r="AU376" i="7"/>
  <c r="AU739" i="7" s="1"/>
  <c r="AP376" i="7"/>
  <c r="AP739" i="7" s="1"/>
  <c r="AK376" i="7"/>
  <c r="AK739" i="7" s="1"/>
  <c r="AF376" i="7"/>
  <c r="AF739" i="7" s="1"/>
  <c r="AA376" i="7"/>
  <c r="V376" i="7"/>
  <c r="Q376" i="7"/>
  <c r="Q739" i="7" s="1"/>
  <c r="L376" i="7"/>
  <c r="L739" i="7" s="1"/>
  <c r="G376" i="7"/>
  <c r="EL375" i="7"/>
  <c r="BT738" i="7" s="1"/>
  <c r="EL374" i="7"/>
  <c r="EL373" i="7" s="1"/>
  <c r="BZ736" i="7" s="1"/>
  <c r="BT374" i="7"/>
  <c r="EQ373" i="7"/>
  <c r="EG373" i="7"/>
  <c r="EB373" i="7"/>
  <c r="DW373" i="7"/>
  <c r="DR373" i="7"/>
  <c r="DM373" i="7"/>
  <c r="DH373" i="7"/>
  <c r="DC373" i="7"/>
  <c r="CX373" i="7"/>
  <c r="CS373" i="7"/>
  <c r="CN373" i="7"/>
  <c r="CI373" i="7"/>
  <c r="CD373" i="7"/>
  <c r="BY373" i="7"/>
  <c r="BT373" i="7"/>
  <c r="BO373" i="7"/>
  <c r="BJ373" i="7"/>
  <c r="BE373" i="7"/>
  <c r="BE736" i="7" s="1"/>
  <c r="AZ373" i="7"/>
  <c r="AZ736" i="7" s="1"/>
  <c r="AU373" i="7"/>
  <c r="AU736" i="7" s="1"/>
  <c r="AP373" i="7"/>
  <c r="AP736" i="7" s="1"/>
  <c r="AK373" i="7"/>
  <c r="AF373" i="7"/>
  <c r="AF736" i="7" s="1"/>
  <c r="AA373" i="7"/>
  <c r="AA736" i="7" s="1"/>
  <c r="V373" i="7"/>
  <c r="Q373" i="7"/>
  <c r="L373" i="7"/>
  <c r="G373" i="7"/>
  <c r="BZ735" i="7"/>
  <c r="EQ372" i="7"/>
  <c r="BZ734" i="7"/>
  <c r="EQ371" i="7"/>
  <c r="EL371" i="7"/>
  <c r="EL370" i="7" s="1"/>
  <c r="BT371" i="7"/>
  <c r="BT370" i="7" s="1"/>
  <c r="BT733" i="7" s="1"/>
  <c r="EG370" i="7"/>
  <c r="EB370" i="7"/>
  <c r="DW370" i="7"/>
  <c r="DR370" i="7"/>
  <c r="DM370" i="7"/>
  <c r="DH370" i="7"/>
  <c r="DC370" i="7"/>
  <c r="CX370" i="7"/>
  <c r="CS370" i="7"/>
  <c r="CN370" i="7"/>
  <c r="CI370" i="7"/>
  <c r="CD370" i="7"/>
  <c r="BY370" i="7"/>
  <c r="BO370" i="7"/>
  <c r="BO733" i="7" s="1"/>
  <c r="BJ370" i="7"/>
  <c r="BE370" i="7"/>
  <c r="BE733" i="7" s="1"/>
  <c r="AZ370" i="7"/>
  <c r="AZ733" i="7" s="1"/>
  <c r="AU370" i="7"/>
  <c r="AP370" i="7"/>
  <c r="AK370" i="7"/>
  <c r="AK733" i="7" s="1"/>
  <c r="AF370" i="7"/>
  <c r="AA370" i="7"/>
  <c r="V370" i="7"/>
  <c r="V733" i="7" s="1"/>
  <c r="Q370" i="7"/>
  <c r="Q733" i="7" s="1"/>
  <c r="L370" i="7"/>
  <c r="L733" i="7" s="1"/>
  <c r="G370" i="7"/>
  <c r="EG368" i="7"/>
  <c r="EB368" i="7"/>
  <c r="DW368" i="7"/>
  <c r="DR368" i="7"/>
  <c r="DR367" i="7" s="1"/>
  <c r="DM368" i="7"/>
  <c r="DH368" i="7"/>
  <c r="DC368" i="7"/>
  <c r="CX368" i="7"/>
  <c r="CX367" i="7" s="1"/>
  <c r="CS368" i="7"/>
  <c r="CN368" i="7"/>
  <c r="CI368" i="7"/>
  <c r="CI367" i="7" s="1"/>
  <c r="CD368" i="7"/>
  <c r="CD367" i="7" s="1"/>
  <c r="BY368" i="7"/>
  <c r="BY367" i="7" s="1"/>
  <c r="BE368" i="7"/>
  <c r="AK368" i="7"/>
  <c r="AK731" i="7" s="1"/>
  <c r="AA368" i="7"/>
  <c r="AA731" i="7" s="1"/>
  <c r="Q368" i="7"/>
  <c r="L368" i="7"/>
  <c r="G368" i="7"/>
  <c r="EG367" i="7"/>
  <c r="EB367" i="7"/>
  <c r="EB15" i="7" s="1"/>
  <c r="DW367" i="7"/>
  <c r="DM367" i="7"/>
  <c r="DH367" i="7"/>
  <c r="DC367" i="7"/>
  <c r="CS367" i="7"/>
  <c r="CN367" i="7"/>
  <c r="AK367" i="7"/>
  <c r="AK730" i="7" s="1"/>
  <c r="AA367" i="7"/>
  <c r="AA730" i="7" s="1"/>
  <c r="Q367" i="7"/>
  <c r="Q730" i="7" s="1"/>
  <c r="L367" i="7"/>
  <c r="L730" i="7" s="1"/>
  <c r="G367" i="7"/>
  <c r="EL365" i="7"/>
  <c r="EQ365" i="7" s="1"/>
  <c r="BT365" i="7"/>
  <c r="EQ364" i="7"/>
  <c r="EL364" i="7"/>
  <c r="BT364" i="7"/>
  <c r="EL363" i="7"/>
  <c r="BT363" i="7"/>
  <c r="EL362" i="7"/>
  <c r="EG362" i="7"/>
  <c r="EB362" i="7"/>
  <c r="DW362" i="7"/>
  <c r="DR362" i="7"/>
  <c r="DM362" i="7"/>
  <c r="DH362" i="7"/>
  <c r="DC362" i="7"/>
  <c r="CX362" i="7"/>
  <c r="CS362" i="7"/>
  <c r="CN362" i="7"/>
  <c r="CI362" i="7"/>
  <c r="CD362" i="7"/>
  <c r="BY362" i="7"/>
  <c r="BO362" i="7"/>
  <c r="BJ362" i="7"/>
  <c r="BE362" i="7"/>
  <c r="AZ362" i="7"/>
  <c r="AU362" i="7"/>
  <c r="AP362" i="7"/>
  <c r="AK362" i="7"/>
  <c r="AF362" i="7"/>
  <c r="AA362" i="7"/>
  <c r="V362" i="7"/>
  <c r="Q362" i="7"/>
  <c r="L362" i="7"/>
  <c r="G362" i="7"/>
  <c r="EQ360" i="7"/>
  <c r="EL360" i="7"/>
  <c r="BT360" i="7"/>
  <c r="EL359" i="7"/>
  <c r="EL357" i="7" s="1"/>
  <c r="BT359" i="7"/>
  <c r="EQ358" i="7"/>
  <c r="EL358" i="7"/>
  <c r="AZ358" i="7"/>
  <c r="AZ357" i="7" s="1"/>
  <c r="AK358" i="7"/>
  <c r="BT358" i="7" s="1"/>
  <c r="BT357" i="7" s="1"/>
  <c r="AF358" i="7"/>
  <c r="EG357" i="7"/>
  <c r="EB357" i="7"/>
  <c r="DW357" i="7"/>
  <c r="DR357" i="7"/>
  <c r="DM357" i="7"/>
  <c r="DH357" i="7"/>
  <c r="DC357" i="7"/>
  <c r="CX357" i="7"/>
  <c r="CS357" i="7"/>
  <c r="CN357" i="7"/>
  <c r="CI357" i="7"/>
  <c r="CD357" i="7"/>
  <c r="BY357" i="7"/>
  <c r="BO357" i="7"/>
  <c r="BJ357" i="7"/>
  <c r="BE357" i="7"/>
  <c r="AU357" i="7"/>
  <c r="AP357" i="7"/>
  <c r="AK357" i="7"/>
  <c r="AF357" i="7"/>
  <c r="AA357" i="7"/>
  <c r="V357" i="7"/>
  <c r="Q357" i="7"/>
  <c r="L357" i="7"/>
  <c r="G357" i="7"/>
  <c r="EL355" i="7"/>
  <c r="EQ355" i="7" s="1"/>
  <c r="BT355" i="7"/>
  <c r="EL354" i="7"/>
  <c r="EQ354" i="7" s="1"/>
  <c r="BT354" i="7"/>
  <c r="EL353" i="7"/>
  <c r="BT353" i="7"/>
  <c r="BT352" i="7" s="1"/>
  <c r="AK353" i="7"/>
  <c r="AK352" i="7" s="1"/>
  <c r="AF353" i="7"/>
  <c r="EG352" i="7"/>
  <c r="EB352" i="7"/>
  <c r="DW352" i="7"/>
  <c r="DR352" i="7"/>
  <c r="DM352" i="7"/>
  <c r="DH352" i="7"/>
  <c r="DC352" i="7"/>
  <c r="CX352" i="7"/>
  <c r="CS352" i="7"/>
  <c r="CN352" i="7"/>
  <c r="CI352" i="7"/>
  <c r="CD352" i="7"/>
  <c r="BY352" i="7"/>
  <c r="BO352" i="7"/>
  <c r="BJ352" i="7"/>
  <c r="BE352" i="7"/>
  <c r="AZ352" i="7"/>
  <c r="AU352" i="7"/>
  <c r="AP352" i="7"/>
  <c r="AF352" i="7"/>
  <c r="AA352" i="7"/>
  <c r="V352" i="7"/>
  <c r="Q352" i="7"/>
  <c r="L352" i="7"/>
  <c r="G352" i="7"/>
  <c r="EL350" i="7"/>
  <c r="EQ350" i="7" s="1"/>
  <c r="BT350" i="7"/>
  <c r="EL349" i="7"/>
  <c r="EQ349" i="7" s="1"/>
  <c r="BT349" i="7"/>
  <c r="EL348" i="7"/>
  <c r="EQ348" i="7" s="1"/>
  <c r="BT348" i="7"/>
  <c r="BT347" i="7" s="1"/>
  <c r="EG347" i="7"/>
  <c r="EB347" i="7"/>
  <c r="DW347" i="7"/>
  <c r="DR347" i="7"/>
  <c r="DM347" i="7"/>
  <c r="DH347" i="7"/>
  <c r="DC347" i="7"/>
  <c r="CX347" i="7"/>
  <c r="CS347" i="7"/>
  <c r="CN347" i="7"/>
  <c r="CI347" i="7"/>
  <c r="CD347" i="7"/>
  <c r="BY347" i="7"/>
  <c r="BO347" i="7"/>
  <c r="BJ347" i="7"/>
  <c r="BE347" i="7"/>
  <c r="AZ347" i="7"/>
  <c r="AU347" i="7"/>
  <c r="AP347" i="7"/>
  <c r="AK347" i="7"/>
  <c r="AF347" i="7"/>
  <c r="AA347" i="7"/>
  <c r="V347" i="7"/>
  <c r="Q347" i="7"/>
  <c r="L347" i="7"/>
  <c r="G347" i="7"/>
  <c r="EQ345" i="7"/>
  <c r="EL345" i="7"/>
  <c r="BT345" i="7"/>
  <c r="EQ344" i="7"/>
  <c r="EL344" i="7"/>
  <c r="BT344" i="7"/>
  <c r="EL343" i="7"/>
  <c r="BT343" i="7"/>
  <c r="EG342" i="7"/>
  <c r="EB342" i="7"/>
  <c r="DW342" i="7"/>
  <c r="DR342" i="7"/>
  <c r="DM342" i="7"/>
  <c r="DH342" i="7"/>
  <c r="DC342" i="7"/>
  <c r="CX342" i="7"/>
  <c r="CS342" i="7"/>
  <c r="CN342" i="7"/>
  <c r="CI342" i="7"/>
  <c r="CD342" i="7"/>
  <c r="BY342" i="7"/>
  <c r="BT342" i="7"/>
  <c r="BO342" i="7"/>
  <c r="BJ342" i="7"/>
  <c r="BE342" i="7"/>
  <c r="AZ342" i="7"/>
  <c r="AU342" i="7"/>
  <c r="AP342" i="7"/>
  <c r="AK342" i="7"/>
  <c r="AF342" i="7"/>
  <c r="AA342" i="7"/>
  <c r="V342" i="7"/>
  <c r="Q342" i="7"/>
  <c r="L342" i="7"/>
  <c r="G342" i="7"/>
  <c r="EL340" i="7"/>
  <c r="BT340" i="7"/>
  <c r="EL339" i="7"/>
  <c r="EQ339" i="7" s="1"/>
  <c r="BT339" i="7"/>
  <c r="EQ338" i="7"/>
  <c r="EL338" i="7"/>
  <c r="BT338" i="7"/>
  <c r="AZ338" i="7"/>
  <c r="AK338" i="7"/>
  <c r="AF338" i="7"/>
  <c r="EG337" i="7"/>
  <c r="EB337" i="7"/>
  <c r="DW337" i="7"/>
  <c r="DR337" i="7"/>
  <c r="DM337" i="7"/>
  <c r="DH337" i="7"/>
  <c r="DC337" i="7"/>
  <c r="CX337" i="7"/>
  <c r="CS337" i="7"/>
  <c r="CN337" i="7"/>
  <c r="CI337" i="7"/>
  <c r="CD337" i="7"/>
  <c r="BY337" i="7"/>
  <c r="BO337" i="7"/>
  <c r="BJ337" i="7"/>
  <c r="BE337" i="7"/>
  <c r="AZ337" i="7"/>
  <c r="AU337" i="7"/>
  <c r="AP337" i="7"/>
  <c r="AK337" i="7"/>
  <c r="AF337" i="7"/>
  <c r="AA337" i="7"/>
  <c r="V337" i="7"/>
  <c r="Q337" i="7"/>
  <c r="L337" i="7"/>
  <c r="G337" i="7"/>
  <c r="EQ335" i="7"/>
  <c r="EL335" i="7"/>
  <c r="BT335" i="7"/>
  <c r="EQ334" i="7"/>
  <c r="EL334" i="7"/>
  <c r="BT334" i="7"/>
  <c r="EL333" i="7"/>
  <c r="EQ333" i="7" s="1"/>
  <c r="AZ333" i="7"/>
  <c r="EG332" i="7"/>
  <c r="EB332" i="7"/>
  <c r="DW332" i="7"/>
  <c r="DR332" i="7"/>
  <c r="DM332" i="7"/>
  <c r="DH332" i="7"/>
  <c r="DC332" i="7"/>
  <c r="CX332" i="7"/>
  <c r="CS332" i="7"/>
  <c r="CN332" i="7"/>
  <c r="CI332" i="7"/>
  <c r="CD332" i="7"/>
  <c r="BY332" i="7"/>
  <c r="BO332" i="7"/>
  <c r="BJ332" i="7"/>
  <c r="BE332" i="7"/>
  <c r="AU332" i="7"/>
  <c r="AP332" i="7"/>
  <c r="AK332" i="7"/>
  <c r="AF332" i="7"/>
  <c r="AA332" i="7"/>
  <c r="V332" i="7"/>
  <c r="Q332" i="7"/>
  <c r="L332" i="7"/>
  <c r="G332" i="7"/>
  <c r="EQ330" i="7"/>
  <c r="EL330" i="7"/>
  <c r="BT330" i="7"/>
  <c r="BT327" i="7" s="1"/>
  <c r="EL329" i="7"/>
  <c r="EQ329" i="7" s="1"/>
  <c r="BT329" i="7"/>
  <c r="EL328" i="7"/>
  <c r="EQ328" i="7" s="1"/>
  <c r="BT328" i="7"/>
  <c r="EL327" i="7"/>
  <c r="EG327" i="7"/>
  <c r="EB327" i="7"/>
  <c r="DW327" i="7"/>
  <c r="DR327" i="7"/>
  <c r="DM327" i="7"/>
  <c r="DH327" i="7"/>
  <c r="DC327" i="7"/>
  <c r="CX327" i="7"/>
  <c r="CS327" i="7"/>
  <c r="CN327" i="7"/>
  <c r="CI327" i="7"/>
  <c r="CD327" i="7"/>
  <c r="BY327" i="7"/>
  <c r="BO327" i="7"/>
  <c r="BJ327" i="7"/>
  <c r="BE327" i="7"/>
  <c r="AZ327" i="7"/>
  <c r="AU327" i="7"/>
  <c r="AP327" i="7"/>
  <c r="AK327" i="7"/>
  <c r="AF327" i="7"/>
  <c r="AA327" i="7"/>
  <c r="V327" i="7"/>
  <c r="Q327" i="7"/>
  <c r="L327" i="7"/>
  <c r="G327" i="7"/>
  <c r="EL325" i="7"/>
  <c r="EQ325" i="7" s="1"/>
  <c r="BT325" i="7"/>
  <c r="EQ324" i="7"/>
  <c r="EL324" i="7"/>
  <c r="BT324" i="7"/>
  <c r="BT322" i="7" s="1"/>
  <c r="EQ323" i="7"/>
  <c r="EL323" i="7"/>
  <c r="AK323" i="7"/>
  <c r="BT323" i="7" s="1"/>
  <c r="EG322" i="7"/>
  <c r="EB322" i="7"/>
  <c r="DW322" i="7"/>
  <c r="DR322" i="7"/>
  <c r="DM322" i="7"/>
  <c r="DH322" i="7"/>
  <c r="DC322" i="7"/>
  <c r="CX322" i="7"/>
  <c r="CS322" i="7"/>
  <c r="CN322" i="7"/>
  <c r="CI322" i="7"/>
  <c r="CD322" i="7"/>
  <c r="BY322" i="7"/>
  <c r="BO322" i="7"/>
  <c r="BJ322" i="7"/>
  <c r="BE322" i="7"/>
  <c r="AZ322" i="7"/>
  <c r="AU322" i="7"/>
  <c r="AP322" i="7"/>
  <c r="AF322" i="7"/>
  <c r="AA322" i="7"/>
  <c r="V322" i="7"/>
  <c r="Q322" i="7"/>
  <c r="L322" i="7"/>
  <c r="G322" i="7"/>
  <c r="EQ320" i="7"/>
  <c r="EL320" i="7"/>
  <c r="BT320" i="7"/>
  <c r="BT317" i="7" s="1"/>
  <c r="EL319" i="7"/>
  <c r="BT319" i="7"/>
  <c r="EL318" i="7"/>
  <c r="BT318" i="7"/>
  <c r="EL317" i="7"/>
  <c r="EG317" i="7"/>
  <c r="EB317" i="7"/>
  <c r="DW317" i="7"/>
  <c r="DR317" i="7"/>
  <c r="DM317" i="7"/>
  <c r="DH317" i="7"/>
  <c r="DC317" i="7"/>
  <c r="CX317" i="7"/>
  <c r="CS317" i="7"/>
  <c r="CN317" i="7"/>
  <c r="CI317" i="7"/>
  <c r="CD317" i="7"/>
  <c r="BY317" i="7"/>
  <c r="BO317" i="7"/>
  <c r="BJ317" i="7"/>
  <c r="BE317" i="7"/>
  <c r="AZ317" i="7"/>
  <c r="AU317" i="7"/>
  <c r="AP317" i="7"/>
  <c r="AK317" i="7"/>
  <c r="AF317" i="7"/>
  <c r="AA317" i="7"/>
  <c r="V317" i="7"/>
  <c r="Q317" i="7"/>
  <c r="L317" i="7"/>
  <c r="G317" i="7"/>
  <c r="EL315" i="7"/>
  <c r="EQ315" i="7" s="1"/>
  <c r="BT315" i="7"/>
  <c r="EL314" i="7"/>
  <c r="BT314" i="7"/>
  <c r="BT312" i="7" s="1"/>
  <c r="EQ313" i="7"/>
  <c r="EL313" i="7"/>
  <c r="EL312" i="7" s="1"/>
  <c r="BT313" i="7"/>
  <c r="EG312" i="7"/>
  <c r="EB312" i="7"/>
  <c r="DW312" i="7"/>
  <c r="DR312" i="7"/>
  <c r="DM312" i="7"/>
  <c r="DH312" i="7"/>
  <c r="DC312" i="7"/>
  <c r="CX312" i="7"/>
  <c r="CS312" i="7"/>
  <c r="CN312" i="7"/>
  <c r="CI312" i="7"/>
  <c r="CD312" i="7"/>
  <c r="BY312" i="7"/>
  <c r="BO312" i="7"/>
  <c r="BJ312" i="7"/>
  <c r="BE312" i="7"/>
  <c r="AZ312" i="7"/>
  <c r="AU312" i="7"/>
  <c r="AP312" i="7"/>
  <c r="AK312" i="7"/>
  <c r="AF312" i="7"/>
  <c r="AA312" i="7"/>
  <c r="V312" i="7"/>
  <c r="Q312" i="7"/>
  <c r="L312" i="7"/>
  <c r="G312" i="7"/>
  <c r="EQ310" i="7"/>
  <c r="EL310" i="7"/>
  <c r="BZ728" i="7" s="1"/>
  <c r="BT310" i="7"/>
  <c r="EL309" i="7"/>
  <c r="BZ727" i="7" s="1"/>
  <c r="BT309" i="7"/>
  <c r="EQ308" i="7"/>
  <c r="EL308" i="7"/>
  <c r="BZ726" i="7" s="1"/>
  <c r="BT308" i="7"/>
  <c r="BT726" i="7" s="1"/>
  <c r="EQ307" i="7"/>
  <c r="EL307" i="7"/>
  <c r="BZ725" i="7" s="1"/>
  <c r="EG307" i="7"/>
  <c r="EB307" i="7"/>
  <c r="DW307" i="7"/>
  <c r="DR307" i="7"/>
  <c r="DM307" i="7"/>
  <c r="DH307" i="7"/>
  <c r="DC307" i="7"/>
  <c r="CX307" i="7"/>
  <c r="AF725" i="7" s="1"/>
  <c r="CS307" i="7"/>
  <c r="CN307" i="7"/>
  <c r="CI307" i="7"/>
  <c r="CD307" i="7"/>
  <c r="BY307" i="7"/>
  <c r="BO307" i="7"/>
  <c r="BO725" i="7" s="1"/>
  <c r="BJ307" i="7"/>
  <c r="BJ725" i="7" s="1"/>
  <c r="BE307" i="7"/>
  <c r="BE725" i="7" s="1"/>
  <c r="AZ307" i="7"/>
  <c r="AU307" i="7"/>
  <c r="AU725" i="7" s="1"/>
  <c r="AP307" i="7"/>
  <c r="AP725" i="7" s="1"/>
  <c r="AK307" i="7"/>
  <c r="AK725" i="7" s="1"/>
  <c r="AF307" i="7"/>
  <c r="AA307" i="7"/>
  <c r="AA725" i="7" s="1"/>
  <c r="V307" i="7"/>
  <c r="V725" i="7" s="1"/>
  <c r="Q307" i="7"/>
  <c r="L307" i="7"/>
  <c r="G307" i="7"/>
  <c r="G725" i="7" s="1"/>
  <c r="BZ723" i="7"/>
  <c r="EQ305" i="7"/>
  <c r="EL305" i="7"/>
  <c r="EL302" i="7" s="1"/>
  <c r="BT305" i="7"/>
  <c r="BT723" i="7" s="1"/>
  <c r="BZ722" i="7"/>
  <c r="EQ304" i="7"/>
  <c r="EL304" i="7"/>
  <c r="BT304" i="7"/>
  <c r="BZ721" i="7"/>
  <c r="EQ303" i="7"/>
  <c r="EL303" i="7"/>
  <c r="BT303" i="7"/>
  <c r="BT721" i="7" s="1"/>
  <c r="EG302" i="7"/>
  <c r="EB302" i="7"/>
  <c r="DW302" i="7"/>
  <c r="DR302" i="7"/>
  <c r="DM302" i="7"/>
  <c r="DH302" i="7"/>
  <c r="DC302" i="7"/>
  <c r="CX302" i="7"/>
  <c r="CS302" i="7"/>
  <c r="CN302" i="7"/>
  <c r="CI302" i="7"/>
  <c r="CD302" i="7"/>
  <c r="BY302" i="7"/>
  <c r="BO302" i="7"/>
  <c r="BJ302" i="7"/>
  <c r="BE302" i="7"/>
  <c r="BE720" i="7" s="1"/>
  <c r="AZ302" i="7"/>
  <c r="AZ720" i="7" s="1"/>
  <c r="AU302" i="7"/>
  <c r="AP302" i="7"/>
  <c r="AK302" i="7"/>
  <c r="AF302" i="7"/>
  <c r="AF720" i="7" s="1"/>
  <c r="AA302" i="7"/>
  <c r="AA720" i="7" s="1"/>
  <c r="V302" i="7"/>
  <c r="Q302" i="7"/>
  <c r="Q720" i="7" s="1"/>
  <c r="L302" i="7"/>
  <c r="L720" i="7" s="1"/>
  <c r="G302" i="7"/>
  <c r="G720" i="7" s="1"/>
  <c r="EL300" i="7"/>
  <c r="BT300" i="7"/>
  <c r="EL299" i="7"/>
  <c r="BT299" i="7"/>
  <c r="EL298" i="7"/>
  <c r="BT298" i="7"/>
  <c r="BT296" i="7" s="1"/>
  <c r="EL297" i="7"/>
  <c r="BT297" i="7"/>
  <c r="AU297" i="7"/>
  <c r="AU296" i="7" s="1"/>
  <c r="EL296" i="7"/>
  <c r="EG296" i="7"/>
  <c r="EB296" i="7"/>
  <c r="DW296" i="7"/>
  <c r="DR296" i="7"/>
  <c r="DM296" i="7"/>
  <c r="DH296" i="7"/>
  <c r="DC296" i="7"/>
  <c r="CX296" i="7"/>
  <c r="CS296" i="7"/>
  <c r="CN296" i="7"/>
  <c r="CI296" i="7"/>
  <c r="CD296" i="7"/>
  <c r="BY296" i="7"/>
  <c r="BO296" i="7"/>
  <c r="BJ296" i="7"/>
  <c r="BE296" i="7"/>
  <c r="AZ296" i="7"/>
  <c r="AP296" i="7"/>
  <c r="AK296" i="7"/>
  <c r="AF296" i="7"/>
  <c r="AA296" i="7"/>
  <c r="V296" i="7"/>
  <c r="Q296" i="7"/>
  <c r="L296" i="7"/>
  <c r="G296" i="7"/>
  <c r="EQ294" i="7"/>
  <c r="EL294" i="7"/>
  <c r="BZ718" i="7" s="1"/>
  <c r="BT294" i="7"/>
  <c r="EL293" i="7"/>
  <c r="BT293" i="7"/>
  <c r="EL292" i="7"/>
  <c r="EQ292" i="7" s="1"/>
  <c r="BT292" i="7"/>
  <c r="BT717" i="7" s="1"/>
  <c r="BZ716" i="7"/>
  <c r="EL291" i="7"/>
  <c r="BT291" i="7"/>
  <c r="EG290" i="7"/>
  <c r="EB290" i="7"/>
  <c r="DW290" i="7"/>
  <c r="DR290" i="7"/>
  <c r="DM290" i="7"/>
  <c r="DH290" i="7"/>
  <c r="DC290" i="7"/>
  <c r="CX290" i="7"/>
  <c r="CS290" i="7"/>
  <c r="CN290" i="7"/>
  <c r="CI290" i="7"/>
  <c r="CD290" i="7"/>
  <c r="BY290" i="7"/>
  <c r="BO290" i="7"/>
  <c r="BO715" i="7" s="1"/>
  <c r="BJ290" i="7"/>
  <c r="BJ715" i="7" s="1"/>
  <c r="BE290" i="7"/>
  <c r="AZ290" i="7"/>
  <c r="AU290" i="7"/>
  <c r="AU715" i="7" s="1"/>
  <c r="AP290" i="7"/>
  <c r="AP715" i="7" s="1"/>
  <c r="AK290" i="7"/>
  <c r="AK715" i="7" s="1"/>
  <c r="AF290" i="7"/>
  <c r="AA290" i="7"/>
  <c r="V290" i="7"/>
  <c r="Q290" i="7"/>
  <c r="Q715" i="7" s="1"/>
  <c r="L290" i="7"/>
  <c r="G290" i="7"/>
  <c r="BZ712" i="7"/>
  <c r="EQ288" i="7"/>
  <c r="EL288" i="7"/>
  <c r="BT288" i="7"/>
  <c r="BT712" i="7" s="1"/>
  <c r="EQ287" i="7"/>
  <c r="EL287" i="7"/>
  <c r="BT287" i="7"/>
  <c r="BZ711" i="7"/>
  <c r="EQ286" i="7"/>
  <c r="EL286" i="7"/>
  <c r="BT286" i="7"/>
  <c r="EL285" i="7"/>
  <c r="EL284" i="7" s="1"/>
  <c r="BZ709" i="7" s="1"/>
  <c r="BT285" i="7"/>
  <c r="EQ284" i="7"/>
  <c r="EG284" i="7"/>
  <c r="EB284" i="7"/>
  <c r="DW284" i="7"/>
  <c r="DR284" i="7"/>
  <c r="DM284" i="7"/>
  <c r="DH284" i="7"/>
  <c r="DC284" i="7"/>
  <c r="CX284" i="7"/>
  <c r="CS284" i="7"/>
  <c r="CN284" i="7"/>
  <c r="CI284" i="7"/>
  <c r="CD284" i="7"/>
  <c r="BY284" i="7"/>
  <c r="BT284" i="7"/>
  <c r="BO284" i="7"/>
  <c r="BO709" i="7" s="1"/>
  <c r="BJ284" i="7"/>
  <c r="BE284" i="7"/>
  <c r="BE709" i="7" s="1"/>
  <c r="AZ284" i="7"/>
  <c r="AZ709" i="7" s="1"/>
  <c r="AU284" i="7"/>
  <c r="AU709" i="7" s="1"/>
  <c r="AP284" i="7"/>
  <c r="AK284" i="7"/>
  <c r="AK709" i="7" s="1"/>
  <c r="AF284" i="7"/>
  <c r="AF709" i="7" s="1"/>
  <c r="AA284" i="7"/>
  <c r="AA709" i="7" s="1"/>
  <c r="V284" i="7"/>
  <c r="Q284" i="7"/>
  <c r="L284" i="7"/>
  <c r="L709" i="7" s="1"/>
  <c r="G284" i="7"/>
  <c r="G709" i="7" s="1"/>
  <c r="EQ283" i="7"/>
  <c r="EQ282" i="7"/>
  <c r="EL282" i="7"/>
  <c r="BZ707" i="7" s="1"/>
  <c r="BT282" i="7"/>
  <c r="EL281" i="7"/>
  <c r="BZ706" i="7" s="1"/>
  <c r="BT281" i="7"/>
  <c r="EQ280" i="7"/>
  <c r="EL280" i="7"/>
  <c r="BZ705" i="7" s="1"/>
  <c r="BT280" i="7"/>
  <c r="BT705" i="7" s="1"/>
  <c r="EL279" i="7"/>
  <c r="BT279" i="7"/>
  <c r="AP279" i="7"/>
  <c r="EG278" i="7"/>
  <c r="EB278" i="7"/>
  <c r="DW278" i="7"/>
  <c r="DR278" i="7"/>
  <c r="DM278" i="7"/>
  <c r="DH278" i="7"/>
  <c r="DC278" i="7"/>
  <c r="CX278" i="7"/>
  <c r="CS278" i="7"/>
  <c r="CN278" i="7"/>
  <c r="CI278" i="7"/>
  <c r="CD278" i="7"/>
  <c r="BY278" i="7"/>
  <c r="BO278" i="7"/>
  <c r="BO703" i="7" s="1"/>
  <c r="BJ278" i="7"/>
  <c r="BJ703" i="7" s="1"/>
  <c r="BE278" i="7"/>
  <c r="BE703" i="7" s="1"/>
  <c r="AZ278" i="7"/>
  <c r="AU278" i="7"/>
  <c r="AP278" i="7"/>
  <c r="AP703" i="7" s="1"/>
  <c r="AK278" i="7"/>
  <c r="AF278" i="7"/>
  <c r="AA278" i="7"/>
  <c r="AA703" i="7" s="1"/>
  <c r="V278" i="7"/>
  <c r="V703" i="7" s="1"/>
  <c r="Q278" i="7"/>
  <c r="L278" i="7"/>
  <c r="G278" i="7"/>
  <c r="G703" i="7" s="1"/>
  <c r="EQ277" i="7"/>
  <c r="EQ276" i="7"/>
  <c r="EL276" i="7"/>
  <c r="BZ700" i="7" s="1"/>
  <c r="BT276" i="7"/>
  <c r="BT700" i="7" s="1"/>
  <c r="EQ275" i="7"/>
  <c r="EL275" i="7"/>
  <c r="BT275" i="7"/>
  <c r="BZ699" i="7"/>
  <c r="EQ274" i="7"/>
  <c r="EL274" i="7"/>
  <c r="BT274" i="7"/>
  <c r="BT699" i="7" s="1"/>
  <c r="EL273" i="7"/>
  <c r="BZ698" i="7" s="1"/>
  <c r="BT273" i="7"/>
  <c r="EL272" i="7"/>
  <c r="BZ697" i="7" s="1"/>
  <c r="BT272" i="7"/>
  <c r="BT697" i="7" s="1"/>
  <c r="EL270" i="7"/>
  <c r="BZ695" i="7" s="1"/>
  <c r="BT270" i="7"/>
  <c r="EL269" i="7"/>
  <c r="BT269" i="7"/>
  <c r="BZ694" i="7"/>
  <c r="EQ268" i="7"/>
  <c r="EL268" i="7"/>
  <c r="BT268" i="7"/>
  <c r="BT694" i="7" s="1"/>
  <c r="BZ693" i="7"/>
  <c r="EQ267" i="7"/>
  <c r="EL267" i="7"/>
  <c r="BT267" i="7"/>
  <c r="BT693" i="7" s="1"/>
  <c r="EG266" i="7"/>
  <c r="EB266" i="7"/>
  <c r="DW266" i="7"/>
  <c r="DR266" i="7"/>
  <c r="DM266" i="7"/>
  <c r="DH266" i="7"/>
  <c r="DC266" i="7"/>
  <c r="CX266" i="7"/>
  <c r="CS266" i="7"/>
  <c r="CN266" i="7"/>
  <c r="CI266" i="7"/>
  <c r="CD266" i="7"/>
  <c r="BY266" i="7"/>
  <c r="BO266" i="7"/>
  <c r="BO692" i="7" s="1"/>
  <c r="BJ266" i="7"/>
  <c r="BE266" i="7"/>
  <c r="AZ266" i="7"/>
  <c r="AZ692" i="7" s="1"/>
  <c r="AU266" i="7"/>
  <c r="AU692" i="7" s="1"/>
  <c r="AP266" i="7"/>
  <c r="AK266" i="7"/>
  <c r="AK692" i="7" s="1"/>
  <c r="AF266" i="7"/>
  <c r="AF692" i="7" s="1"/>
  <c r="AA266" i="7"/>
  <c r="V266" i="7"/>
  <c r="Q266" i="7"/>
  <c r="Q692" i="7" s="1"/>
  <c r="L266" i="7"/>
  <c r="L692" i="7" s="1"/>
  <c r="G266" i="7"/>
  <c r="EL264" i="7"/>
  <c r="EL260" i="7" s="1"/>
  <c r="BT264" i="7"/>
  <c r="EQ263" i="7"/>
  <c r="EL263" i="7"/>
  <c r="BT263" i="7"/>
  <c r="BZ689" i="7"/>
  <c r="EL262" i="7"/>
  <c r="EQ262" i="7" s="1"/>
  <c r="BT262" i="7"/>
  <c r="BT689" i="7" s="1"/>
  <c r="EQ261" i="7"/>
  <c r="EL261" i="7"/>
  <c r="BZ688" i="7" s="1"/>
  <c r="BT261" i="7"/>
  <c r="BT688" i="7" s="1"/>
  <c r="AU261" i="7"/>
  <c r="AU688" i="7" s="1"/>
  <c r="AP261" i="7"/>
  <c r="AP688" i="7" s="1"/>
  <c r="EG260" i="7"/>
  <c r="EB260" i="7"/>
  <c r="DW260" i="7"/>
  <c r="DR260" i="7"/>
  <c r="DM260" i="7"/>
  <c r="DH260" i="7"/>
  <c r="DC260" i="7"/>
  <c r="CX260" i="7"/>
  <c r="CS260" i="7"/>
  <c r="CN260" i="7"/>
  <c r="CI260" i="7"/>
  <c r="CD260" i="7"/>
  <c r="BY260" i="7"/>
  <c r="BO260" i="7"/>
  <c r="BO687" i="7" s="1"/>
  <c r="BJ260" i="7"/>
  <c r="BE260" i="7"/>
  <c r="AZ260" i="7"/>
  <c r="AU260" i="7"/>
  <c r="AU687" i="7" s="1"/>
  <c r="AP260" i="7"/>
  <c r="AP687" i="7" s="1"/>
  <c r="AK260" i="7"/>
  <c r="AK687" i="7" s="1"/>
  <c r="AF260" i="7"/>
  <c r="AA260" i="7"/>
  <c r="AA687" i="7" s="1"/>
  <c r="V260" i="7"/>
  <c r="V687" i="7" s="1"/>
  <c r="Q260" i="7"/>
  <c r="Q687" i="7" s="1"/>
  <c r="L260" i="7"/>
  <c r="L687" i="7" s="1"/>
  <c r="G260" i="7"/>
  <c r="G687" i="7" s="1"/>
  <c r="EL258" i="7"/>
  <c r="BZ685" i="7" s="1"/>
  <c r="BT258" i="7"/>
  <c r="EL257" i="7"/>
  <c r="BT257" i="7"/>
  <c r="BZ684" i="7"/>
  <c r="EL256" i="7"/>
  <c r="EL254" i="7" s="1"/>
  <c r="BT256" i="7"/>
  <c r="BZ683" i="7"/>
  <c r="EQ255" i="7"/>
  <c r="EL255" i="7"/>
  <c r="AU255" i="7"/>
  <c r="AU683" i="7" s="1"/>
  <c r="AP255" i="7"/>
  <c r="AP683" i="7" s="1"/>
  <c r="EG254" i="7"/>
  <c r="EB254" i="7"/>
  <c r="DW254" i="7"/>
  <c r="DR254" i="7"/>
  <c r="DM254" i="7"/>
  <c r="DH254" i="7"/>
  <c r="DC254" i="7"/>
  <c r="CX254" i="7"/>
  <c r="CS254" i="7"/>
  <c r="CN254" i="7"/>
  <c r="CI254" i="7"/>
  <c r="CD254" i="7"/>
  <c r="BY254" i="7"/>
  <c r="BO254" i="7"/>
  <c r="BJ254" i="7"/>
  <c r="BE254" i="7"/>
  <c r="BE682" i="7" s="1"/>
  <c r="AZ254" i="7"/>
  <c r="AU254" i="7"/>
  <c r="AP254" i="7"/>
  <c r="AK254" i="7"/>
  <c r="AK682" i="7" s="1"/>
  <c r="AF254" i="7"/>
  <c r="AF682" i="7" s="1"/>
  <c r="AA254" i="7"/>
  <c r="V254" i="7"/>
  <c r="V682" i="7" s="1"/>
  <c r="Q254" i="7"/>
  <c r="Q682" i="7" s="1"/>
  <c r="L254" i="7"/>
  <c r="L682" i="7" s="1"/>
  <c r="G254" i="7"/>
  <c r="EQ252" i="7"/>
  <c r="EL252" i="7"/>
  <c r="BZ680" i="7" s="1"/>
  <c r="BT252" i="7"/>
  <c r="BT680" i="7" s="1"/>
  <c r="EQ251" i="7"/>
  <c r="EL251" i="7"/>
  <c r="BZ679" i="7" s="1"/>
  <c r="BT251" i="7"/>
  <c r="BT679" i="7" s="1"/>
  <c r="BZ678" i="7"/>
  <c r="EQ250" i="7"/>
  <c r="EL250" i="7"/>
  <c r="BT250" i="7"/>
  <c r="EL249" i="7"/>
  <c r="BZ677" i="7" s="1"/>
  <c r="BT249" i="7"/>
  <c r="EG248" i="7"/>
  <c r="EB248" i="7"/>
  <c r="DW248" i="7"/>
  <c r="DR248" i="7"/>
  <c r="DM248" i="7"/>
  <c r="DH248" i="7"/>
  <c r="DC248" i="7"/>
  <c r="CX248" i="7"/>
  <c r="CS248" i="7"/>
  <c r="CN248" i="7"/>
  <c r="CI248" i="7"/>
  <c r="CD248" i="7"/>
  <c r="BY248" i="7"/>
  <c r="BO248" i="7"/>
  <c r="BJ248" i="7"/>
  <c r="BJ676" i="7" s="1"/>
  <c r="BE248" i="7"/>
  <c r="BE676" i="7" s="1"/>
  <c r="AZ248" i="7"/>
  <c r="AU248" i="7"/>
  <c r="AP248" i="7"/>
  <c r="AP676" i="7" s="1"/>
  <c r="AK248" i="7"/>
  <c r="AK676" i="7" s="1"/>
  <c r="AF248" i="7"/>
  <c r="AA248" i="7"/>
  <c r="AA676" i="7" s="1"/>
  <c r="V248" i="7"/>
  <c r="Q248" i="7"/>
  <c r="Q676" i="7" s="1"/>
  <c r="L248" i="7"/>
  <c r="L676" i="7" s="1"/>
  <c r="G248" i="7"/>
  <c r="BZ674" i="7"/>
  <c r="EQ246" i="7"/>
  <c r="EL246" i="7"/>
  <c r="BT246" i="7"/>
  <c r="EL245" i="7"/>
  <c r="BT245" i="7"/>
  <c r="EL244" i="7"/>
  <c r="BT244" i="7"/>
  <c r="BZ672" i="7"/>
  <c r="EQ243" i="7"/>
  <c r="EL243" i="7"/>
  <c r="BT243" i="7"/>
  <c r="EG242" i="7"/>
  <c r="EB242" i="7"/>
  <c r="DW242" i="7"/>
  <c r="DR242" i="7"/>
  <c r="DM242" i="7"/>
  <c r="DH242" i="7"/>
  <c r="DC242" i="7"/>
  <c r="CX242" i="7"/>
  <c r="AF671" i="7" s="1"/>
  <c r="CS242" i="7"/>
  <c r="CN242" i="7"/>
  <c r="CI242" i="7"/>
  <c r="CD242" i="7"/>
  <c r="BY242" i="7"/>
  <c r="BO242" i="7"/>
  <c r="BJ242" i="7"/>
  <c r="BJ671" i="7" s="1"/>
  <c r="BE242" i="7"/>
  <c r="BE671" i="7" s="1"/>
  <c r="AZ242" i="7"/>
  <c r="AU242" i="7"/>
  <c r="AP242" i="7"/>
  <c r="AP671" i="7" s="1"/>
  <c r="AK242" i="7"/>
  <c r="AK671" i="7" s="1"/>
  <c r="AF242" i="7"/>
  <c r="AA242" i="7"/>
  <c r="V242" i="7"/>
  <c r="Q242" i="7"/>
  <c r="Q671" i="7" s="1"/>
  <c r="L242" i="7"/>
  <c r="G242" i="7"/>
  <c r="BZ669" i="7"/>
  <c r="EQ240" i="7"/>
  <c r="EL240" i="7"/>
  <c r="BT240" i="7"/>
  <c r="EL239" i="7"/>
  <c r="BT239" i="7"/>
  <c r="EL238" i="7"/>
  <c r="BZ668" i="7" s="1"/>
  <c r="BT238" i="7"/>
  <c r="EL237" i="7"/>
  <c r="BT237" i="7"/>
  <c r="BT236" i="7" s="1"/>
  <c r="BT666" i="7" s="1"/>
  <c r="EL236" i="7"/>
  <c r="EQ236" i="7" s="1"/>
  <c r="EG236" i="7"/>
  <c r="EB236" i="7"/>
  <c r="DW236" i="7"/>
  <c r="DR236" i="7"/>
  <c r="DM236" i="7"/>
  <c r="DH236" i="7"/>
  <c r="DC236" i="7"/>
  <c r="CX236" i="7"/>
  <c r="CS236" i="7"/>
  <c r="CN236" i="7"/>
  <c r="CI236" i="7"/>
  <c r="CD236" i="7"/>
  <c r="BY236" i="7"/>
  <c r="BO236" i="7"/>
  <c r="BJ236" i="7"/>
  <c r="BE236" i="7"/>
  <c r="BE666" i="7" s="1"/>
  <c r="AZ236" i="7"/>
  <c r="AZ666" i="7" s="1"/>
  <c r="AU236" i="7"/>
  <c r="AP236" i="7"/>
  <c r="AP666" i="7" s="1"/>
  <c r="AK236" i="7"/>
  <c r="AK666" i="7" s="1"/>
  <c r="AF236" i="7"/>
  <c r="AA236" i="7"/>
  <c r="V236" i="7"/>
  <c r="V666" i="7" s="1"/>
  <c r="Q236" i="7"/>
  <c r="Q666" i="7" s="1"/>
  <c r="L236" i="7"/>
  <c r="G236" i="7"/>
  <c r="EG234" i="7"/>
  <c r="EB234" i="7"/>
  <c r="DW234" i="7"/>
  <c r="DR234" i="7"/>
  <c r="DM234" i="7"/>
  <c r="DH234" i="7"/>
  <c r="DC234" i="7"/>
  <c r="CX234" i="7"/>
  <c r="CS234" i="7"/>
  <c r="CN234" i="7"/>
  <c r="CI234" i="7"/>
  <c r="CD234" i="7"/>
  <c r="BY234" i="7"/>
  <c r="BO234" i="7"/>
  <c r="BJ234" i="7"/>
  <c r="BE234" i="7"/>
  <c r="AZ234" i="7"/>
  <c r="AU234" i="7"/>
  <c r="AU664" i="7" s="1"/>
  <c r="AP234" i="7"/>
  <c r="AP664" i="7" s="1"/>
  <c r="AK234" i="7"/>
  <c r="AF234" i="7"/>
  <c r="AF664" i="7" s="1"/>
  <c r="AA234" i="7"/>
  <c r="AA664" i="7" s="1"/>
  <c r="V234" i="7"/>
  <c r="Q234" i="7"/>
  <c r="L234" i="7"/>
  <c r="L664" i="7" s="1"/>
  <c r="G234" i="7"/>
  <c r="G664" i="7" s="1"/>
  <c r="EG233" i="7"/>
  <c r="EB233" i="7"/>
  <c r="DW233" i="7"/>
  <c r="DR233" i="7"/>
  <c r="DM233" i="7"/>
  <c r="DH233" i="7"/>
  <c r="DC233" i="7"/>
  <c r="CX233" i="7"/>
  <c r="CS233" i="7"/>
  <c r="CN233" i="7"/>
  <c r="CI233" i="7"/>
  <c r="CD233" i="7"/>
  <c r="BY233" i="7"/>
  <c r="BO233" i="7"/>
  <c r="BJ233" i="7"/>
  <c r="BE233" i="7"/>
  <c r="AZ233" i="7"/>
  <c r="AZ663" i="7" s="1"/>
  <c r="AU233" i="7"/>
  <c r="AP233" i="7"/>
  <c r="AK233" i="7"/>
  <c r="AK663" i="7" s="1"/>
  <c r="AF233" i="7"/>
  <c r="AF663" i="7" s="1"/>
  <c r="AA233" i="7"/>
  <c r="V233" i="7"/>
  <c r="V663" i="7" s="1"/>
  <c r="Q233" i="7"/>
  <c r="L233" i="7"/>
  <c r="G233" i="7"/>
  <c r="EG232" i="7"/>
  <c r="EB232" i="7"/>
  <c r="DW232" i="7"/>
  <c r="DR232" i="7"/>
  <c r="DM232" i="7"/>
  <c r="DH232" i="7"/>
  <c r="DC232" i="7"/>
  <c r="CX232" i="7"/>
  <c r="CS232" i="7"/>
  <c r="CN232" i="7"/>
  <c r="CI232" i="7"/>
  <c r="CD232" i="7"/>
  <c r="BY232" i="7"/>
  <c r="BO232" i="7"/>
  <c r="BO662" i="7" s="1"/>
  <c r="BJ232" i="7"/>
  <c r="BE232" i="7"/>
  <c r="AZ232" i="7"/>
  <c r="AZ662" i="7" s="1"/>
  <c r="AU232" i="7"/>
  <c r="AP232" i="7"/>
  <c r="AP662" i="7" s="1"/>
  <c r="AK232" i="7"/>
  <c r="AK662" i="7" s="1"/>
  <c r="AF232" i="7"/>
  <c r="AA232" i="7"/>
  <c r="AA662" i="7" s="1"/>
  <c r="V232" i="7"/>
  <c r="V662" i="7" s="1"/>
  <c r="Q232" i="7"/>
  <c r="L232" i="7"/>
  <c r="L662" i="7" s="1"/>
  <c r="G232" i="7"/>
  <c r="G662" i="7" s="1"/>
  <c r="EG231" i="7"/>
  <c r="EG230" i="7" s="1"/>
  <c r="EB231" i="7"/>
  <c r="DW231" i="7"/>
  <c r="DR231" i="7"/>
  <c r="DM231" i="7"/>
  <c r="DM230" i="7" s="1"/>
  <c r="DM14" i="7" s="1"/>
  <c r="DH231" i="7"/>
  <c r="DH230" i="7" s="1"/>
  <c r="DH14" i="7" s="1"/>
  <c r="DC231" i="7"/>
  <c r="DC230" i="7" s="1"/>
  <c r="DC14" i="7" s="1"/>
  <c r="CX231" i="7"/>
  <c r="CX230" i="7" s="1"/>
  <c r="CX14" i="7" s="1"/>
  <c r="CS231" i="7"/>
  <c r="CN231" i="7"/>
  <c r="CI231" i="7"/>
  <c r="CD231" i="7"/>
  <c r="BY231" i="7"/>
  <c r="BY230" i="7" s="1"/>
  <c r="BO231" i="7"/>
  <c r="BO661" i="7" s="1"/>
  <c r="BJ231" i="7"/>
  <c r="BJ661" i="7" s="1"/>
  <c r="BE231" i="7"/>
  <c r="BE661" i="7" s="1"/>
  <c r="AU231" i="7"/>
  <c r="AP231" i="7"/>
  <c r="AK231" i="7"/>
  <c r="AF231" i="7"/>
  <c r="AA231" i="7"/>
  <c r="V231" i="7"/>
  <c r="V661" i="7" s="1"/>
  <c r="Q231" i="7"/>
  <c r="Q661" i="7" s="1"/>
  <c r="L231" i="7"/>
  <c r="L661" i="7" s="1"/>
  <c r="G231" i="7"/>
  <c r="CS230" i="7"/>
  <c r="CN230" i="7"/>
  <c r="CN14" i="7" s="1"/>
  <c r="CI230" i="7"/>
  <c r="CD230" i="7"/>
  <c r="L230" i="7"/>
  <c r="G230" i="7"/>
  <c r="EQ229" i="7"/>
  <c r="EL228" i="7"/>
  <c r="BZ658" i="7" s="1"/>
  <c r="BT228" i="7"/>
  <c r="EL227" i="7"/>
  <c r="BT227" i="7"/>
  <c r="EL226" i="7"/>
  <c r="BT226" i="7"/>
  <c r="EL225" i="7"/>
  <c r="BT225" i="7"/>
  <c r="BT221" i="7" s="1"/>
  <c r="EL224" i="7"/>
  <c r="BZ657" i="7" s="1"/>
  <c r="BT224" i="7"/>
  <c r="EL223" i="7"/>
  <c r="BZ656" i="7" s="1"/>
  <c r="BT223" i="7"/>
  <c r="EQ222" i="7"/>
  <c r="EL222" i="7"/>
  <c r="BZ655" i="7" s="1"/>
  <c r="BT222" i="7"/>
  <c r="EG221" i="7"/>
  <c r="EB221" i="7"/>
  <c r="DW221" i="7"/>
  <c r="DR221" i="7"/>
  <c r="DM221" i="7"/>
  <c r="DH221" i="7"/>
  <c r="DC221" i="7"/>
  <c r="CX221" i="7"/>
  <c r="CS221" i="7"/>
  <c r="CN221" i="7"/>
  <c r="CI221" i="7"/>
  <c r="CI18" i="7" s="1"/>
  <c r="CD221" i="7"/>
  <c r="CD18" i="7" s="1"/>
  <c r="BY221" i="7"/>
  <c r="BO221" i="7"/>
  <c r="BO654" i="7" s="1"/>
  <c r="BJ221" i="7"/>
  <c r="BE221" i="7"/>
  <c r="BE654" i="7" s="1"/>
  <c r="AZ221" i="7"/>
  <c r="AU221" i="7"/>
  <c r="AU654" i="7" s="1"/>
  <c r="AP221" i="7"/>
  <c r="AP654" i="7" s="1"/>
  <c r="AK221" i="7"/>
  <c r="AF221" i="7"/>
  <c r="AA221" i="7"/>
  <c r="AA654" i="7" s="1"/>
  <c r="V221" i="7"/>
  <c r="V654" i="7" s="1"/>
  <c r="Q221" i="7"/>
  <c r="L221" i="7"/>
  <c r="G221" i="7"/>
  <c r="G654" i="7" s="1"/>
  <c r="EQ220" i="7"/>
  <c r="EQ219" i="7"/>
  <c r="EL219" i="7"/>
  <c r="BZ650" i="7" s="1"/>
  <c r="BT219" i="7"/>
  <c r="BZ641" i="7"/>
  <c r="EL218" i="7"/>
  <c r="EQ218" i="7" s="1"/>
  <c r="BY218" i="7"/>
  <c r="BY217" i="7" s="1"/>
  <c r="G640" i="7" s="1"/>
  <c r="BT218" i="7"/>
  <c r="BT217" i="7" s="1"/>
  <c r="EG217" i="7"/>
  <c r="EB217" i="7"/>
  <c r="DW217" i="7"/>
  <c r="DW18" i="7" s="1"/>
  <c r="DW17" i="7" s="1"/>
  <c r="DW13" i="7" s="1"/>
  <c r="DR217" i="7"/>
  <c r="DR18" i="7" s="1"/>
  <c r="DR17" i="7" s="1"/>
  <c r="DR13" i="7" s="1"/>
  <c r="DM217" i="7"/>
  <c r="DM18" i="7" s="1"/>
  <c r="DM17" i="7" s="1"/>
  <c r="DM13" i="7" s="1"/>
  <c r="DM12" i="7" s="1"/>
  <c r="DH217" i="7"/>
  <c r="AP640" i="7" s="1"/>
  <c r="DC217" i="7"/>
  <c r="DC18" i="7" s="1"/>
  <c r="CX217" i="7"/>
  <c r="CS217" i="7"/>
  <c r="CN217" i="7"/>
  <c r="CI217" i="7"/>
  <c r="CD217" i="7"/>
  <c r="BO217" i="7"/>
  <c r="BO640" i="7" s="1"/>
  <c r="BJ217" i="7"/>
  <c r="BJ640" i="7" s="1"/>
  <c r="BE217" i="7"/>
  <c r="AZ217" i="7"/>
  <c r="AU217" i="7"/>
  <c r="AP217" i="7"/>
  <c r="AK217" i="7"/>
  <c r="AK640" i="7" s="1"/>
  <c r="AF217" i="7"/>
  <c r="AF640" i="7" s="1"/>
  <c r="AA217" i="7"/>
  <c r="AA18" i="7" s="1"/>
  <c r="V217" i="7"/>
  <c r="V640" i="7" s="1"/>
  <c r="Q217" i="7"/>
  <c r="Q640" i="7" s="1"/>
  <c r="L217" i="7"/>
  <c r="EQ207" i="7"/>
  <c r="EL207" i="7"/>
  <c r="BT207" i="7"/>
  <c r="EQ206" i="7"/>
  <c r="EL206" i="7"/>
  <c r="BT206" i="7"/>
  <c r="BT204" i="7" s="1"/>
  <c r="EL205" i="7"/>
  <c r="BT205" i="7"/>
  <c r="EG204" i="7"/>
  <c r="EB204" i="7"/>
  <c r="DW204" i="7"/>
  <c r="DR204" i="7"/>
  <c r="DM204" i="7"/>
  <c r="DH204" i="7"/>
  <c r="DC204" i="7"/>
  <c r="CX204" i="7"/>
  <c r="CS204" i="7"/>
  <c r="CN204" i="7"/>
  <c r="CI204" i="7"/>
  <c r="CD204" i="7"/>
  <c r="BY204" i="7"/>
  <c r="BO204" i="7"/>
  <c r="BJ204" i="7"/>
  <c r="BE204" i="7"/>
  <c r="AZ204" i="7"/>
  <c r="AU204" i="7"/>
  <c r="AP204" i="7"/>
  <c r="AK204" i="7"/>
  <c r="AF204" i="7"/>
  <c r="AA204" i="7"/>
  <c r="V204" i="7"/>
  <c r="Q204" i="7"/>
  <c r="L204" i="7"/>
  <c r="G204" i="7"/>
  <c r="EL202" i="7"/>
  <c r="EQ202" i="7" s="1"/>
  <c r="BT202" i="7"/>
  <c r="EL201" i="7"/>
  <c r="BT201" i="7"/>
  <c r="EL200" i="7"/>
  <c r="BT200" i="7"/>
  <c r="BT199" i="7" s="1"/>
  <c r="EG199" i="7"/>
  <c r="EB199" i="7"/>
  <c r="DW199" i="7"/>
  <c r="DR199" i="7"/>
  <c r="DM199" i="7"/>
  <c r="DH199" i="7"/>
  <c r="DC199" i="7"/>
  <c r="CX199" i="7"/>
  <c r="CS199" i="7"/>
  <c r="CN199" i="7"/>
  <c r="CI199" i="7"/>
  <c r="CD199" i="7"/>
  <c r="BY199" i="7"/>
  <c r="BO199" i="7"/>
  <c r="BJ199" i="7"/>
  <c r="BE199" i="7"/>
  <c r="AZ199" i="7"/>
  <c r="AU199" i="7"/>
  <c r="AP199" i="7"/>
  <c r="AK199" i="7"/>
  <c r="AF199" i="7"/>
  <c r="AA199" i="7"/>
  <c r="V199" i="7"/>
  <c r="Q199" i="7"/>
  <c r="L199" i="7"/>
  <c r="G199" i="7"/>
  <c r="EL197" i="7"/>
  <c r="EQ197" i="7" s="1"/>
  <c r="BT197" i="7"/>
  <c r="EL196" i="7"/>
  <c r="BT196" i="7"/>
  <c r="EQ195" i="7"/>
  <c r="EL195" i="7"/>
  <c r="BT195" i="7"/>
  <c r="EG194" i="7"/>
  <c r="EB194" i="7"/>
  <c r="DW194" i="7"/>
  <c r="DR194" i="7"/>
  <c r="DM194" i="7"/>
  <c r="DH194" i="7"/>
  <c r="DC194" i="7"/>
  <c r="CX194" i="7"/>
  <c r="CS194" i="7"/>
  <c r="CN194" i="7"/>
  <c r="CI194" i="7"/>
  <c r="CD194" i="7"/>
  <c r="BY194" i="7"/>
  <c r="BO194" i="7"/>
  <c r="BJ194" i="7"/>
  <c r="BE194" i="7"/>
  <c r="AZ194" i="7"/>
  <c r="AU194" i="7"/>
  <c r="AP194" i="7"/>
  <c r="AK194" i="7"/>
  <c r="AF194" i="7"/>
  <c r="AA194" i="7"/>
  <c r="V194" i="7"/>
  <c r="Q194" i="7"/>
  <c r="L194" i="7"/>
  <c r="G194" i="7"/>
  <c r="EL192" i="7"/>
  <c r="BT192" i="7"/>
  <c r="EL191" i="7"/>
  <c r="BT191" i="7"/>
  <c r="EQ190" i="7"/>
  <c r="EL190" i="7"/>
  <c r="EL189" i="7" s="1"/>
  <c r="BT190" i="7"/>
  <c r="BT189" i="7" s="1"/>
  <c r="EG189" i="7"/>
  <c r="EB189" i="7"/>
  <c r="DW189" i="7"/>
  <c r="DR189" i="7"/>
  <c r="DM189" i="7"/>
  <c r="DH189" i="7"/>
  <c r="DC189" i="7"/>
  <c r="CX189" i="7"/>
  <c r="CS189" i="7"/>
  <c r="CN189" i="7"/>
  <c r="CI189" i="7"/>
  <c r="CD189" i="7"/>
  <c r="BY189" i="7"/>
  <c r="BO189" i="7"/>
  <c r="BJ189" i="7"/>
  <c r="BE189" i="7"/>
  <c r="AZ189" i="7"/>
  <c r="AU189" i="7"/>
  <c r="AP189" i="7"/>
  <c r="AK189" i="7"/>
  <c r="AF189" i="7"/>
  <c r="AA189" i="7"/>
  <c r="V189" i="7"/>
  <c r="Q189" i="7"/>
  <c r="L189" i="7"/>
  <c r="G189" i="7"/>
  <c r="EQ187" i="7"/>
  <c r="EL187" i="7"/>
  <c r="EL184" i="7" s="1"/>
  <c r="BT187" i="7"/>
  <c r="EQ186" i="7"/>
  <c r="EL186" i="7"/>
  <c r="BT186" i="7"/>
  <c r="EQ185" i="7"/>
  <c r="EL185" i="7"/>
  <c r="BT185" i="7"/>
  <c r="EG184" i="7"/>
  <c r="EB184" i="7"/>
  <c r="DW184" i="7"/>
  <c r="DR184" i="7"/>
  <c r="DM184" i="7"/>
  <c r="DH184" i="7"/>
  <c r="DC184" i="7"/>
  <c r="CX184" i="7"/>
  <c r="CS184" i="7"/>
  <c r="CN184" i="7"/>
  <c r="CI184" i="7"/>
  <c r="CD184" i="7"/>
  <c r="BY184" i="7"/>
  <c r="BT184" i="7"/>
  <c r="BO184" i="7"/>
  <c r="BJ184" i="7"/>
  <c r="BE184" i="7"/>
  <c r="AZ184" i="7"/>
  <c r="AU184" i="7"/>
  <c r="AP184" i="7"/>
  <c r="AK184" i="7"/>
  <c r="AF184" i="7"/>
  <c r="AA184" i="7"/>
  <c r="V184" i="7"/>
  <c r="Q184" i="7"/>
  <c r="L184" i="7"/>
  <c r="G184" i="7"/>
  <c r="EL181" i="7"/>
  <c r="BT181" i="7"/>
  <c r="BZ613" i="7"/>
  <c r="EQ180" i="7"/>
  <c r="EL180" i="7"/>
  <c r="BT180" i="7"/>
  <c r="BT613" i="7" s="1"/>
  <c r="BZ612" i="7"/>
  <c r="EL179" i="7"/>
  <c r="EQ179" i="7" s="1"/>
  <c r="AZ179" i="7"/>
  <c r="AZ612" i="7" s="1"/>
  <c r="AU179" i="7"/>
  <c r="AU612" i="7" s="1"/>
  <c r="AP179" i="7"/>
  <c r="AP612" i="7" s="1"/>
  <c r="AK179" i="7"/>
  <c r="AK612" i="7" s="1"/>
  <c r="AF179" i="7"/>
  <c r="AF612" i="7" s="1"/>
  <c r="AA179" i="7"/>
  <c r="AA612" i="7" s="1"/>
  <c r="V179" i="7"/>
  <c r="Q179" i="7"/>
  <c r="L179" i="7"/>
  <c r="EQ178" i="7"/>
  <c r="EL178" i="7"/>
  <c r="BZ611" i="7" s="1"/>
  <c r="EG178" i="7"/>
  <c r="EB178" i="7"/>
  <c r="DW178" i="7"/>
  <c r="DR178" i="7"/>
  <c r="DM178" i="7"/>
  <c r="DH178" i="7"/>
  <c r="DC178" i="7"/>
  <c r="CX178" i="7"/>
  <c r="CS178" i="7"/>
  <c r="CN178" i="7"/>
  <c r="CI178" i="7"/>
  <c r="CD178" i="7"/>
  <c r="BY178" i="7"/>
  <c r="BO178" i="7"/>
  <c r="BO611" i="7" s="1"/>
  <c r="BJ178" i="7"/>
  <c r="BJ611" i="7" s="1"/>
  <c r="BE178" i="7"/>
  <c r="BE611" i="7" s="1"/>
  <c r="AZ178" i="7"/>
  <c r="AU178" i="7"/>
  <c r="AU611" i="7" s="1"/>
  <c r="AP178" i="7"/>
  <c r="AP611" i="7" s="1"/>
  <c r="AA178" i="7"/>
  <c r="AA611" i="7" s="1"/>
  <c r="G178" i="7"/>
  <c r="G611" i="7" s="1"/>
  <c r="EQ176" i="7"/>
  <c r="EL176" i="7"/>
  <c r="BT176" i="7"/>
  <c r="BT609" i="7" s="1"/>
  <c r="Q176" i="7"/>
  <c r="Q173" i="7" s="1"/>
  <c r="Q606" i="7" s="1"/>
  <c r="BZ608" i="7"/>
  <c r="EL175" i="7"/>
  <c r="EQ175" i="7" s="1"/>
  <c r="BT175" i="7"/>
  <c r="BT608" i="7" s="1"/>
  <c r="EL174" i="7"/>
  <c r="BZ607" i="7" s="1"/>
  <c r="AZ174" i="7"/>
  <c r="AZ607" i="7" s="1"/>
  <c r="AU174" i="7"/>
  <c r="AU607" i="7" s="1"/>
  <c r="AP174" i="7"/>
  <c r="AK174" i="7"/>
  <c r="AF174" i="7"/>
  <c r="AA174" i="7"/>
  <c r="AA607" i="7" s="1"/>
  <c r="V174" i="7"/>
  <c r="V607" i="7" s="1"/>
  <c r="Q174" i="7"/>
  <c r="Q607" i="7" s="1"/>
  <c r="L174" i="7"/>
  <c r="EG173" i="7"/>
  <c r="EB173" i="7"/>
  <c r="DW173" i="7"/>
  <c r="DR173" i="7"/>
  <c r="DM173" i="7"/>
  <c r="DH173" i="7"/>
  <c r="DC173" i="7"/>
  <c r="CX173" i="7"/>
  <c r="CS173" i="7"/>
  <c r="CN173" i="7"/>
  <c r="CI173" i="7"/>
  <c r="CD173" i="7"/>
  <c r="BY173" i="7"/>
  <c r="BO173" i="7"/>
  <c r="BO606" i="7" s="1"/>
  <c r="BJ173" i="7"/>
  <c r="BJ606" i="7" s="1"/>
  <c r="BE173" i="7"/>
  <c r="AU173" i="7"/>
  <c r="AU606" i="7" s="1"/>
  <c r="AA173" i="7"/>
  <c r="AA606" i="7" s="1"/>
  <c r="V173" i="7"/>
  <c r="V606" i="7" s="1"/>
  <c r="G173" i="7"/>
  <c r="G606" i="7" s="1"/>
  <c r="EQ170" i="7"/>
  <c r="EL170" i="7"/>
  <c r="EL167" i="7" s="1"/>
  <c r="BT170" i="7"/>
  <c r="EQ169" i="7"/>
  <c r="EL169" i="7"/>
  <c r="BT169" i="7"/>
  <c r="EQ168" i="7"/>
  <c r="EL168" i="7"/>
  <c r="AZ168" i="7"/>
  <c r="AZ167" i="7" s="1"/>
  <c r="AU168" i="7"/>
  <c r="AU167" i="7" s="1"/>
  <c r="AP168" i="7"/>
  <c r="AK168" i="7"/>
  <c r="AK167" i="7" s="1"/>
  <c r="AF168" i="7"/>
  <c r="AA168" i="7"/>
  <c r="V168" i="7"/>
  <c r="Q168" i="7"/>
  <c r="L168" i="7"/>
  <c r="EG167" i="7"/>
  <c r="EB167" i="7"/>
  <c r="DW167" i="7"/>
  <c r="DR167" i="7"/>
  <c r="DM167" i="7"/>
  <c r="DH167" i="7"/>
  <c r="DC167" i="7"/>
  <c r="CX167" i="7"/>
  <c r="CS167" i="7"/>
  <c r="CN167" i="7"/>
  <c r="CI167" i="7"/>
  <c r="CD167" i="7"/>
  <c r="BY167" i="7"/>
  <c r="BO167" i="7"/>
  <c r="BJ167" i="7"/>
  <c r="BE167" i="7"/>
  <c r="AP167" i="7"/>
  <c r="AF167" i="7"/>
  <c r="AA167" i="7"/>
  <c r="V167" i="7"/>
  <c r="Q167" i="7"/>
  <c r="L167" i="7"/>
  <c r="G167" i="7"/>
  <c r="BZ604" i="7"/>
  <c r="EQ165" i="7"/>
  <c r="EL165" i="7"/>
  <c r="BT165" i="7"/>
  <c r="BZ603" i="7"/>
  <c r="EQ164" i="7"/>
  <c r="EL164" i="7"/>
  <c r="BT164" i="7"/>
  <c r="BT603" i="7" s="1"/>
  <c r="EL163" i="7"/>
  <c r="EL162" i="7" s="1"/>
  <c r="AZ163" i="7"/>
  <c r="AU163" i="7"/>
  <c r="AP163" i="7"/>
  <c r="AK163" i="7"/>
  <c r="AK602" i="7" s="1"/>
  <c r="AF163" i="7"/>
  <c r="V163" i="7"/>
  <c r="V602" i="7" s="1"/>
  <c r="EG162" i="7"/>
  <c r="EB162" i="7"/>
  <c r="DW162" i="7"/>
  <c r="DR162" i="7"/>
  <c r="DM162" i="7"/>
  <c r="DH162" i="7"/>
  <c r="DC162" i="7"/>
  <c r="CX162" i="7"/>
  <c r="CS162" i="7"/>
  <c r="CN162" i="7"/>
  <c r="CI162" i="7"/>
  <c r="CD162" i="7"/>
  <c r="BY162" i="7"/>
  <c r="BO162" i="7"/>
  <c r="BJ162" i="7"/>
  <c r="BJ601" i="7" s="1"/>
  <c r="BE162" i="7"/>
  <c r="BE601" i="7" s="1"/>
  <c r="AK162" i="7"/>
  <c r="AK601" i="7" s="1"/>
  <c r="AF162" i="7"/>
  <c r="AF601" i="7" s="1"/>
  <c r="AA162" i="7"/>
  <c r="V162" i="7"/>
  <c r="Q162" i="7"/>
  <c r="Q601" i="7" s="1"/>
  <c r="L162" i="7"/>
  <c r="L601" i="7" s="1"/>
  <c r="G162" i="7"/>
  <c r="EQ161" i="7"/>
  <c r="BZ599" i="7"/>
  <c r="EQ160" i="7"/>
  <c r="EL160" i="7"/>
  <c r="BT160" i="7"/>
  <c r="BZ598" i="7"/>
  <c r="EQ159" i="7"/>
  <c r="EL159" i="7"/>
  <c r="BT159" i="7"/>
  <c r="BT598" i="7" s="1"/>
  <c r="BZ597" i="7"/>
  <c r="EQ158" i="7"/>
  <c r="EL158" i="7"/>
  <c r="EL157" i="7" s="1"/>
  <c r="AZ158" i="7"/>
  <c r="AZ597" i="7" s="1"/>
  <c r="AU158" i="7"/>
  <c r="AU597" i="7" s="1"/>
  <c r="AP158" i="7"/>
  <c r="AP597" i="7" s="1"/>
  <c r="AK158" i="7"/>
  <c r="AF158" i="7"/>
  <c r="AF597" i="7" s="1"/>
  <c r="AA158" i="7"/>
  <c r="AA597" i="7" s="1"/>
  <c r="Q158" i="7"/>
  <c r="Q597" i="7" s="1"/>
  <c r="EG157" i="7"/>
  <c r="EB157" i="7"/>
  <c r="DW157" i="7"/>
  <c r="DR157" i="7"/>
  <c r="DM157" i="7"/>
  <c r="DH157" i="7"/>
  <c r="DC157" i="7"/>
  <c r="CX157" i="7"/>
  <c r="CS157" i="7"/>
  <c r="CN157" i="7"/>
  <c r="CI157" i="7"/>
  <c r="CD157" i="7"/>
  <c r="BY157" i="7"/>
  <c r="BO157" i="7"/>
  <c r="BO596" i="7" s="1"/>
  <c r="BJ157" i="7"/>
  <c r="BE157" i="7"/>
  <c r="AZ157" i="7"/>
  <c r="AZ596" i="7" s="1"/>
  <c r="AU157" i="7"/>
  <c r="AU596" i="7" s="1"/>
  <c r="AP157" i="7"/>
  <c r="AP596" i="7" s="1"/>
  <c r="AK157" i="7"/>
  <c r="AA157" i="7"/>
  <c r="AA596" i="7" s="1"/>
  <c r="V157" i="7"/>
  <c r="Q157" i="7"/>
  <c r="L157" i="7"/>
  <c r="L596" i="7" s="1"/>
  <c r="G157" i="7"/>
  <c r="G596" i="7" s="1"/>
  <c r="EQ156" i="7"/>
  <c r="EL155" i="7"/>
  <c r="BZ594" i="7" s="1"/>
  <c r="BT155" i="7"/>
  <c r="EL154" i="7"/>
  <c r="BT154" i="7"/>
  <c r="BT593" i="7" s="1"/>
  <c r="EL153" i="7"/>
  <c r="EL152" i="7" s="1"/>
  <c r="BT153" i="7"/>
  <c r="EG152" i="7"/>
  <c r="EB152" i="7"/>
  <c r="DW152" i="7"/>
  <c r="DR152" i="7"/>
  <c r="DM152" i="7"/>
  <c r="DH152" i="7"/>
  <c r="DC152" i="7"/>
  <c r="AK591" i="7" s="1"/>
  <c r="CX152" i="7"/>
  <c r="CS152" i="7"/>
  <c r="CN152" i="7"/>
  <c r="CI152" i="7"/>
  <c r="CD152" i="7"/>
  <c r="BY152" i="7"/>
  <c r="BO152" i="7"/>
  <c r="BO591" i="7" s="1"/>
  <c r="BJ152" i="7"/>
  <c r="BJ591" i="7" s="1"/>
  <c r="BE152" i="7"/>
  <c r="AZ152" i="7"/>
  <c r="AZ591" i="7" s="1"/>
  <c r="AU152" i="7"/>
  <c r="AU591" i="7" s="1"/>
  <c r="AP152" i="7"/>
  <c r="AP591" i="7" s="1"/>
  <c r="AK152" i="7"/>
  <c r="AF152" i="7"/>
  <c r="AA152" i="7"/>
  <c r="V152" i="7"/>
  <c r="Q152" i="7"/>
  <c r="L152" i="7"/>
  <c r="L591" i="7" s="1"/>
  <c r="G152" i="7"/>
  <c r="EL150" i="7"/>
  <c r="EL147" i="7" s="1"/>
  <c r="BT150" i="7"/>
  <c r="BZ587" i="7"/>
  <c r="EQ149" i="7"/>
  <c r="EL149" i="7"/>
  <c r="BT149" i="7"/>
  <c r="BT587" i="7" s="1"/>
  <c r="BZ586" i="7"/>
  <c r="EQ148" i="7"/>
  <c r="EL148" i="7"/>
  <c r="AZ148" i="7"/>
  <c r="AU148" i="7"/>
  <c r="AP148" i="7"/>
  <c r="AK148" i="7"/>
  <c r="AF148" i="7"/>
  <c r="AA148" i="7"/>
  <c r="V148" i="7"/>
  <c r="Q148" i="7"/>
  <c r="Q586" i="7" s="1"/>
  <c r="L148" i="7"/>
  <c r="L586" i="7" s="1"/>
  <c r="EG147" i="7"/>
  <c r="EB147" i="7"/>
  <c r="DW147" i="7"/>
  <c r="DR147" i="7"/>
  <c r="DM147" i="7"/>
  <c r="DH147" i="7"/>
  <c r="DC147" i="7"/>
  <c r="CX147" i="7"/>
  <c r="CS147" i="7"/>
  <c r="CN147" i="7"/>
  <c r="CI147" i="7"/>
  <c r="CD147" i="7"/>
  <c r="BY147" i="7"/>
  <c r="BO147" i="7"/>
  <c r="BJ147" i="7"/>
  <c r="BJ585" i="7" s="1"/>
  <c r="BE147" i="7"/>
  <c r="BE585" i="7" s="1"/>
  <c r="Q147" i="7"/>
  <c r="G147" i="7"/>
  <c r="BZ571" i="7"/>
  <c r="EQ145" i="7"/>
  <c r="EL145" i="7"/>
  <c r="BT145" i="7"/>
  <c r="BZ570" i="7"/>
  <c r="EQ144" i="7"/>
  <c r="EL144" i="7"/>
  <c r="BT144" i="7"/>
  <c r="BZ569" i="7"/>
  <c r="EQ143" i="7"/>
  <c r="EL143" i="7"/>
  <c r="EL142" i="7" s="1"/>
  <c r="AZ143" i="7"/>
  <c r="AU143" i="7"/>
  <c r="AU569" i="7" s="1"/>
  <c r="AK143" i="7"/>
  <c r="AK569" i="7" s="1"/>
  <c r="AF143" i="7"/>
  <c r="AF569" i="7" s="1"/>
  <c r="AA143" i="7"/>
  <c r="AA569" i="7" s="1"/>
  <c r="V143" i="7"/>
  <c r="Q143" i="7"/>
  <c r="Q569" i="7" s="1"/>
  <c r="EG142" i="7"/>
  <c r="EB142" i="7"/>
  <c r="DW142" i="7"/>
  <c r="DR142" i="7"/>
  <c r="DM142" i="7"/>
  <c r="DH142" i="7"/>
  <c r="DC142" i="7"/>
  <c r="CX142" i="7"/>
  <c r="CS142" i="7"/>
  <c r="CN142" i="7"/>
  <c r="CI142" i="7"/>
  <c r="CD142" i="7"/>
  <c r="BY142" i="7"/>
  <c r="BO142" i="7"/>
  <c r="BO568" i="7" s="1"/>
  <c r="BJ142" i="7"/>
  <c r="BJ568" i="7" s="1"/>
  <c r="BE142" i="7"/>
  <c r="AU142" i="7"/>
  <c r="AU568" i="7" s="1"/>
  <c r="AP142" i="7"/>
  <c r="AP568" i="7" s="1"/>
  <c r="AK142" i="7"/>
  <c r="AK568" i="7" s="1"/>
  <c r="Q142" i="7"/>
  <c r="Q568" i="7" s="1"/>
  <c r="L142" i="7"/>
  <c r="G142" i="7"/>
  <c r="G568" i="7" s="1"/>
  <c r="BZ567" i="7"/>
  <c r="EQ141" i="7"/>
  <c r="EL140" i="7"/>
  <c r="BZ566" i="7" s="1"/>
  <c r="BT140" i="7"/>
  <c r="EL139" i="7"/>
  <c r="BT139" i="7"/>
  <c r="BT565" i="7" s="1"/>
  <c r="EL138" i="7"/>
  <c r="EL137" i="7" s="1"/>
  <c r="BT138" i="7"/>
  <c r="BT137" i="7" s="1"/>
  <c r="BT563" i="7" s="1"/>
  <c r="EG137" i="7"/>
  <c r="EB137" i="7"/>
  <c r="DW137" i="7"/>
  <c r="DR137" i="7"/>
  <c r="DM137" i="7"/>
  <c r="DH137" i="7"/>
  <c r="DC137" i="7"/>
  <c r="AK563" i="7" s="1"/>
  <c r="CX137" i="7"/>
  <c r="CS137" i="7"/>
  <c r="CN137" i="7"/>
  <c r="CI137" i="7"/>
  <c r="CD137" i="7"/>
  <c r="BY137" i="7"/>
  <c r="BO137" i="7"/>
  <c r="BO563" i="7" s="1"/>
  <c r="BJ137" i="7"/>
  <c r="BJ563" i="7" s="1"/>
  <c r="BE137" i="7"/>
  <c r="AZ137" i="7"/>
  <c r="AZ563" i="7" s="1"/>
  <c r="AU137" i="7"/>
  <c r="AU563" i="7" s="1"/>
  <c r="AP137" i="7"/>
  <c r="AP563" i="7" s="1"/>
  <c r="AK137" i="7"/>
  <c r="AF137" i="7"/>
  <c r="AA137" i="7"/>
  <c r="V137" i="7"/>
  <c r="V563" i="7" s="1"/>
  <c r="Q137" i="7"/>
  <c r="L137" i="7"/>
  <c r="G137" i="7"/>
  <c r="G563" i="7" s="1"/>
  <c r="BZ561" i="7"/>
  <c r="EQ135" i="7"/>
  <c r="EL135" i="7"/>
  <c r="EL132" i="7" s="1"/>
  <c r="BT135" i="7"/>
  <c r="BT561" i="7" s="1"/>
  <c r="BZ560" i="7"/>
  <c r="EQ134" i="7"/>
  <c r="EL134" i="7"/>
  <c r="BT134" i="7"/>
  <c r="BZ559" i="7"/>
  <c r="EQ133" i="7"/>
  <c r="EL133" i="7"/>
  <c r="AZ133" i="7"/>
  <c r="AU133" i="7"/>
  <c r="AP133" i="7"/>
  <c r="AK133" i="7"/>
  <c r="AF133" i="7"/>
  <c r="AA133" i="7"/>
  <c r="AA559" i="7" s="1"/>
  <c r="V133" i="7"/>
  <c r="V559" i="7" s="1"/>
  <c r="Q133" i="7"/>
  <c r="Q559" i="7" s="1"/>
  <c r="L133" i="7"/>
  <c r="L559" i="7" s="1"/>
  <c r="EG132" i="7"/>
  <c r="EB132" i="7"/>
  <c r="DW132" i="7"/>
  <c r="DR132" i="7"/>
  <c r="DM132" i="7"/>
  <c r="DH132" i="7"/>
  <c r="DC132" i="7"/>
  <c r="CX132" i="7"/>
  <c r="CS132" i="7"/>
  <c r="CN132" i="7"/>
  <c r="CI132" i="7"/>
  <c r="CD132" i="7"/>
  <c r="BY132" i="7"/>
  <c r="BO132" i="7"/>
  <c r="BJ132" i="7"/>
  <c r="BJ558" i="7" s="1"/>
  <c r="BE132" i="7"/>
  <c r="BE558" i="7" s="1"/>
  <c r="AA132" i="7"/>
  <c r="Q132" i="7"/>
  <c r="L132" i="7"/>
  <c r="G132" i="7"/>
  <c r="G558" i="7" s="1"/>
  <c r="BZ556" i="7"/>
  <c r="EQ130" i="7"/>
  <c r="EL130" i="7"/>
  <c r="BT130" i="7"/>
  <c r="BT556" i="7" s="1"/>
  <c r="BZ555" i="7"/>
  <c r="EQ129" i="7"/>
  <c r="EL129" i="7"/>
  <c r="BT129" i="7"/>
  <c r="EL128" i="7"/>
  <c r="BZ554" i="7" s="1"/>
  <c r="AK128" i="7"/>
  <c r="AK554" i="7" s="1"/>
  <c r="AF128" i="7"/>
  <c r="AF554" i="7" s="1"/>
  <c r="AA128" i="7"/>
  <c r="AA554" i="7" s="1"/>
  <c r="V128" i="7"/>
  <c r="Q128" i="7"/>
  <c r="L128" i="7"/>
  <c r="EL127" i="7"/>
  <c r="EG127" i="7"/>
  <c r="EB127" i="7"/>
  <c r="DW127" i="7"/>
  <c r="DR127" i="7"/>
  <c r="DM127" i="7"/>
  <c r="DH127" i="7"/>
  <c r="DC127" i="7"/>
  <c r="CX127" i="7"/>
  <c r="CS127" i="7"/>
  <c r="CN127" i="7"/>
  <c r="CI127" i="7"/>
  <c r="CD127" i="7"/>
  <c r="BY127" i="7"/>
  <c r="BO127" i="7"/>
  <c r="BJ127" i="7"/>
  <c r="BJ553" i="7" s="1"/>
  <c r="BE127" i="7"/>
  <c r="BE553" i="7" s="1"/>
  <c r="AZ127" i="7"/>
  <c r="AU127" i="7"/>
  <c r="AP127" i="7"/>
  <c r="AP553" i="7" s="1"/>
  <c r="AK127" i="7"/>
  <c r="AK553" i="7" s="1"/>
  <c r="G127" i="7"/>
  <c r="BZ551" i="7"/>
  <c r="EQ125" i="7"/>
  <c r="EL125" i="7"/>
  <c r="BT125" i="7"/>
  <c r="BZ550" i="7"/>
  <c r="EQ124" i="7"/>
  <c r="EL124" i="7"/>
  <c r="BT124" i="7"/>
  <c r="EQ123" i="7"/>
  <c r="EL123" i="7"/>
  <c r="EL122" i="7" s="1"/>
  <c r="AU123" i="7"/>
  <c r="AU549" i="7" s="1"/>
  <c r="AP123" i="7"/>
  <c r="AP549" i="7" s="1"/>
  <c r="AK123" i="7"/>
  <c r="AK549" i="7" s="1"/>
  <c r="AF123" i="7"/>
  <c r="AF549" i="7" s="1"/>
  <c r="AA123" i="7"/>
  <c r="AA549" i="7" s="1"/>
  <c r="V123" i="7"/>
  <c r="V549" i="7" s="1"/>
  <c r="Q123" i="7"/>
  <c r="Q549" i="7" s="1"/>
  <c r="L123" i="7"/>
  <c r="L549" i="7" s="1"/>
  <c r="BZ548" i="7"/>
  <c r="EQ122" i="7"/>
  <c r="EG122" i="7"/>
  <c r="EB122" i="7"/>
  <c r="DW122" i="7"/>
  <c r="DR122" i="7"/>
  <c r="DM122" i="7"/>
  <c r="DH122" i="7"/>
  <c r="DC122" i="7"/>
  <c r="CX122" i="7"/>
  <c r="CS122" i="7"/>
  <c r="CN122" i="7"/>
  <c r="CI122" i="7"/>
  <c r="CD122" i="7"/>
  <c r="BY122" i="7"/>
  <c r="BO122" i="7"/>
  <c r="BO548" i="7" s="1"/>
  <c r="BJ122" i="7"/>
  <c r="BE122" i="7"/>
  <c r="AZ122" i="7"/>
  <c r="AK122" i="7"/>
  <c r="AK548" i="7" s="1"/>
  <c r="Q122" i="7"/>
  <c r="L122" i="7"/>
  <c r="L548" i="7" s="1"/>
  <c r="G122" i="7"/>
  <c r="G548" i="7" s="1"/>
  <c r="EL120" i="7"/>
  <c r="BT120" i="7"/>
  <c r="BT546" i="7" s="1"/>
  <c r="EL119" i="7"/>
  <c r="BT119" i="7"/>
  <c r="BZ544" i="7"/>
  <c r="EQ118" i="7"/>
  <c r="EL118" i="7"/>
  <c r="EL117" i="7" s="1"/>
  <c r="BT118" i="7"/>
  <c r="EG117" i="7"/>
  <c r="EB117" i="7"/>
  <c r="DW117" i="7"/>
  <c r="DR117" i="7"/>
  <c r="DM117" i="7"/>
  <c r="DH117" i="7"/>
  <c r="DC117" i="7"/>
  <c r="CX117" i="7"/>
  <c r="CS117" i="7"/>
  <c r="CN117" i="7"/>
  <c r="CI117" i="7"/>
  <c r="CD117" i="7"/>
  <c r="BY117" i="7"/>
  <c r="BO117" i="7"/>
  <c r="BO543" i="7" s="1"/>
  <c r="BJ117" i="7"/>
  <c r="BJ543" i="7" s="1"/>
  <c r="BE117" i="7"/>
  <c r="BE543" i="7" s="1"/>
  <c r="AZ117" i="7"/>
  <c r="AU117" i="7"/>
  <c r="AP117" i="7"/>
  <c r="AP543" i="7" s="1"/>
  <c r="AK117" i="7"/>
  <c r="AK543" i="7" s="1"/>
  <c r="AF117" i="7"/>
  <c r="AA117" i="7"/>
  <c r="V117" i="7"/>
  <c r="V543" i="7" s="1"/>
  <c r="Q117" i="7"/>
  <c r="Q543" i="7" s="1"/>
  <c r="L117" i="7"/>
  <c r="L543" i="7" s="1"/>
  <c r="G117" i="7"/>
  <c r="G543" i="7" s="1"/>
  <c r="EL115" i="7"/>
  <c r="BZ541" i="7" s="1"/>
  <c r="BT115" i="7"/>
  <c r="EQ114" i="7"/>
  <c r="EL114" i="7"/>
  <c r="BT114" i="7"/>
  <c r="BZ539" i="7"/>
  <c r="EQ113" i="7"/>
  <c r="EL113" i="7"/>
  <c r="BT113" i="7"/>
  <c r="EL112" i="7"/>
  <c r="EQ112" i="7" s="1"/>
  <c r="EG112" i="7"/>
  <c r="EB112" i="7"/>
  <c r="DW112" i="7"/>
  <c r="DR112" i="7"/>
  <c r="DM112" i="7"/>
  <c r="DH112" i="7"/>
  <c r="DC112" i="7"/>
  <c r="CX112" i="7"/>
  <c r="CS112" i="7"/>
  <c r="CN112" i="7"/>
  <c r="CI112" i="7"/>
  <c r="CD112" i="7"/>
  <c r="BY112" i="7"/>
  <c r="BT112" i="7"/>
  <c r="BO112" i="7"/>
  <c r="BJ112" i="7"/>
  <c r="BJ538" i="7" s="1"/>
  <c r="BE112" i="7"/>
  <c r="BE538" i="7" s="1"/>
  <c r="AZ112" i="7"/>
  <c r="AU112" i="7"/>
  <c r="AP112" i="7"/>
  <c r="AP538" i="7" s="1"/>
  <c r="AK112" i="7"/>
  <c r="AK538" i="7" s="1"/>
  <c r="AF112" i="7"/>
  <c r="AF538" i="7" s="1"/>
  <c r="AA112" i="7"/>
  <c r="AA538" i="7" s="1"/>
  <c r="V112" i="7"/>
  <c r="Q112" i="7"/>
  <c r="L112" i="7"/>
  <c r="L538" i="7" s="1"/>
  <c r="G112" i="7"/>
  <c r="G538" i="7" s="1"/>
  <c r="EQ110" i="7"/>
  <c r="EL109" i="7"/>
  <c r="BT109" i="7"/>
  <c r="BT21" i="7" s="1"/>
  <c r="EQ108" i="7"/>
  <c r="EL108" i="7"/>
  <c r="BT108" i="7"/>
  <c r="EQ107" i="7"/>
  <c r="EL107" i="7"/>
  <c r="BT107" i="7"/>
  <c r="EQ106" i="7"/>
  <c r="EL106" i="7"/>
  <c r="BT106" i="7"/>
  <c r="EG105" i="7"/>
  <c r="EB105" i="7"/>
  <c r="DW105" i="7"/>
  <c r="DR105" i="7"/>
  <c r="DM105" i="7"/>
  <c r="DH105" i="7"/>
  <c r="DC105" i="7"/>
  <c r="CX105" i="7"/>
  <c r="CS105" i="7"/>
  <c r="CN105" i="7"/>
  <c r="CI105" i="7"/>
  <c r="CD105" i="7"/>
  <c r="BY105" i="7"/>
  <c r="BO105" i="7"/>
  <c r="BJ105" i="7"/>
  <c r="BE105" i="7"/>
  <c r="AZ105" i="7"/>
  <c r="AU105" i="7"/>
  <c r="AP105" i="7"/>
  <c r="AK105" i="7"/>
  <c r="AF105" i="7"/>
  <c r="AA105" i="7"/>
  <c r="V105" i="7"/>
  <c r="Q105" i="7"/>
  <c r="L105" i="7"/>
  <c r="G105" i="7"/>
  <c r="BZ536" i="7"/>
  <c r="EQ103" i="7"/>
  <c r="EL103" i="7"/>
  <c r="BT103" i="7"/>
  <c r="BT536" i="7" s="1"/>
  <c r="EL102" i="7"/>
  <c r="BT102" i="7"/>
  <c r="BT535" i="7" s="1"/>
  <c r="EL101" i="7"/>
  <c r="EL99" i="7" s="1"/>
  <c r="BT101" i="7"/>
  <c r="BT99" i="7" s="1"/>
  <c r="BT532" i="7" s="1"/>
  <c r="BZ533" i="7"/>
  <c r="EQ100" i="7"/>
  <c r="EL100" i="7"/>
  <c r="BT100" i="7"/>
  <c r="BT533" i="7" s="1"/>
  <c r="EG99" i="7"/>
  <c r="EB99" i="7"/>
  <c r="DW99" i="7"/>
  <c r="DR99" i="7"/>
  <c r="DM99" i="7"/>
  <c r="DH99" i="7"/>
  <c r="DC99" i="7"/>
  <c r="CX99" i="7"/>
  <c r="CS99" i="7"/>
  <c r="CN99" i="7"/>
  <c r="CI99" i="7"/>
  <c r="CD99" i="7"/>
  <c r="BY99" i="7"/>
  <c r="BO99" i="7"/>
  <c r="BJ99" i="7"/>
  <c r="BJ532" i="7" s="1"/>
  <c r="BE99" i="7"/>
  <c r="AZ99" i="7"/>
  <c r="AU99" i="7"/>
  <c r="AP99" i="7"/>
  <c r="AK99" i="7"/>
  <c r="AF99" i="7"/>
  <c r="AF532" i="7" s="1"/>
  <c r="AA99" i="7"/>
  <c r="V99" i="7"/>
  <c r="V532" i="7" s="1"/>
  <c r="Q99" i="7"/>
  <c r="Q532" i="7" s="1"/>
  <c r="L99" i="7"/>
  <c r="L532" i="7" s="1"/>
  <c r="G99" i="7"/>
  <c r="EQ98" i="7"/>
  <c r="BZ530" i="7"/>
  <c r="EL97" i="7"/>
  <c r="EQ97" i="7" s="1"/>
  <c r="BT97" i="7"/>
  <c r="BT530" i="7" s="1"/>
  <c r="EL96" i="7"/>
  <c r="BT96" i="7"/>
  <c r="EL95" i="7"/>
  <c r="BT95" i="7"/>
  <c r="BT529" i="7" s="1"/>
  <c r="EL94" i="7"/>
  <c r="EL93" i="7" s="1"/>
  <c r="AU94" i="7"/>
  <c r="AU528" i="7" s="1"/>
  <c r="AP94" i="7"/>
  <c r="AP528" i="7" s="1"/>
  <c r="AK94" i="7"/>
  <c r="AK528" i="7" s="1"/>
  <c r="EG93" i="7"/>
  <c r="EB93" i="7"/>
  <c r="DW93" i="7"/>
  <c r="DR93" i="7"/>
  <c r="DM93" i="7"/>
  <c r="DH93" i="7"/>
  <c r="DC93" i="7"/>
  <c r="CX93" i="7"/>
  <c r="CS93" i="7"/>
  <c r="CN93" i="7"/>
  <c r="CI93" i="7"/>
  <c r="CD93" i="7"/>
  <c r="BY93" i="7"/>
  <c r="BO93" i="7"/>
  <c r="BJ93" i="7"/>
  <c r="BE93" i="7"/>
  <c r="BE527" i="7" s="1"/>
  <c r="AZ93" i="7"/>
  <c r="AU93" i="7"/>
  <c r="AP93" i="7"/>
  <c r="AK93" i="7"/>
  <c r="AF93" i="7"/>
  <c r="AA93" i="7"/>
  <c r="AA527" i="7" s="1"/>
  <c r="V93" i="7"/>
  <c r="V527" i="7" s="1"/>
  <c r="Q93" i="7"/>
  <c r="Q527" i="7" s="1"/>
  <c r="L93" i="7"/>
  <c r="L527" i="7" s="1"/>
  <c r="G93" i="7"/>
  <c r="EL91" i="7"/>
  <c r="BZ525" i="7" s="1"/>
  <c r="BT91" i="7"/>
  <c r="EL90" i="7"/>
  <c r="BT90" i="7"/>
  <c r="BT524" i="7" s="1"/>
  <c r="BZ523" i="7"/>
  <c r="EQ89" i="7"/>
  <c r="EL89" i="7"/>
  <c r="BT89" i="7"/>
  <c r="BT523" i="7" s="1"/>
  <c r="EL88" i="7"/>
  <c r="AZ88" i="7"/>
  <c r="AZ522" i="7" s="1"/>
  <c r="AU88" i="7"/>
  <c r="AU522" i="7" s="1"/>
  <c r="AP88" i="7"/>
  <c r="AP522" i="7" s="1"/>
  <c r="AK88" i="7"/>
  <c r="AK522" i="7" s="1"/>
  <c r="AF88" i="7"/>
  <c r="AA88" i="7"/>
  <c r="V88" i="7"/>
  <c r="V522" i="7" s="1"/>
  <c r="Q88" i="7"/>
  <c r="Q522" i="7" s="1"/>
  <c r="L88" i="7"/>
  <c r="L522" i="7" s="1"/>
  <c r="EG87" i="7"/>
  <c r="EB87" i="7"/>
  <c r="DW87" i="7"/>
  <c r="DR87" i="7"/>
  <c r="DM87" i="7"/>
  <c r="DH87" i="7"/>
  <c r="DC87" i="7"/>
  <c r="CX87" i="7"/>
  <c r="CS87" i="7"/>
  <c r="CN87" i="7"/>
  <c r="CI87" i="7"/>
  <c r="CD87" i="7"/>
  <c r="BY87" i="7"/>
  <c r="BO87" i="7"/>
  <c r="BJ87" i="7"/>
  <c r="BE87" i="7"/>
  <c r="AU87" i="7"/>
  <c r="AP87" i="7"/>
  <c r="AP521" i="7" s="1"/>
  <c r="AK87" i="7"/>
  <c r="AK521" i="7" s="1"/>
  <c r="V87" i="7"/>
  <c r="V521" i="7" s="1"/>
  <c r="Q87" i="7"/>
  <c r="Q521" i="7" s="1"/>
  <c r="G87" i="7"/>
  <c r="BZ519" i="7"/>
  <c r="EL85" i="7"/>
  <c r="EQ85" i="7" s="1"/>
  <c r="BT85" i="7"/>
  <c r="BT519" i="7" s="1"/>
  <c r="EL84" i="7"/>
  <c r="BZ518" i="7" s="1"/>
  <c r="BT84" i="7"/>
  <c r="BT518" i="7" s="1"/>
  <c r="BZ517" i="7"/>
  <c r="EQ83" i="7"/>
  <c r="EL83" i="7"/>
  <c r="BT83" i="7"/>
  <c r="BZ516" i="7"/>
  <c r="EQ82" i="7"/>
  <c r="EL82" i="7"/>
  <c r="AZ82" i="7"/>
  <c r="AZ516" i="7" s="1"/>
  <c r="AU82" i="7"/>
  <c r="AU516" i="7" s="1"/>
  <c r="AP82" i="7"/>
  <c r="AK82" i="7"/>
  <c r="AK516" i="7" s="1"/>
  <c r="AF82" i="7"/>
  <c r="AF516" i="7" s="1"/>
  <c r="AA82" i="7"/>
  <c r="AA516" i="7" s="1"/>
  <c r="V82" i="7"/>
  <c r="V516" i="7" s="1"/>
  <c r="Q82" i="7"/>
  <c r="Q516" i="7" s="1"/>
  <c r="L82" i="7"/>
  <c r="EG81" i="7"/>
  <c r="EB81" i="7"/>
  <c r="DW81" i="7"/>
  <c r="DR81" i="7"/>
  <c r="DM81" i="7"/>
  <c r="DH81" i="7"/>
  <c r="DC81" i="7"/>
  <c r="CX81" i="7"/>
  <c r="CS81" i="7"/>
  <c r="CN81" i="7"/>
  <c r="CI81" i="7"/>
  <c r="CD81" i="7"/>
  <c r="BY81" i="7"/>
  <c r="BO81" i="7"/>
  <c r="BJ81" i="7"/>
  <c r="BE81" i="7"/>
  <c r="AZ81" i="7"/>
  <c r="AU81" i="7"/>
  <c r="AU515" i="7" s="1"/>
  <c r="AK81" i="7"/>
  <c r="AK515" i="7" s="1"/>
  <c r="V81" i="7"/>
  <c r="V515" i="7" s="1"/>
  <c r="G81" i="7"/>
  <c r="G515" i="7" s="1"/>
  <c r="EQ79" i="7"/>
  <c r="EL79" i="7"/>
  <c r="BT79" i="7"/>
  <c r="EL78" i="7"/>
  <c r="EL20" i="7" s="1"/>
  <c r="BT78" i="7"/>
  <c r="EL77" i="7"/>
  <c r="BT77" i="7"/>
  <c r="EL76" i="7"/>
  <c r="BT76" i="7"/>
  <c r="AP76" i="7"/>
  <c r="AP75" i="7" s="1"/>
  <c r="AK76" i="7"/>
  <c r="EG75" i="7"/>
  <c r="EB75" i="7"/>
  <c r="DW75" i="7"/>
  <c r="DR75" i="7"/>
  <c r="DM75" i="7"/>
  <c r="DH75" i="7"/>
  <c r="DC75" i="7"/>
  <c r="CX75" i="7"/>
  <c r="CS75" i="7"/>
  <c r="CN75" i="7"/>
  <c r="CI75" i="7"/>
  <c r="CD75" i="7"/>
  <c r="BY75" i="7"/>
  <c r="BO75" i="7"/>
  <c r="BJ75" i="7"/>
  <c r="BE75" i="7"/>
  <c r="AZ75" i="7"/>
  <c r="AU75" i="7"/>
  <c r="AK75" i="7"/>
  <c r="AF75" i="7"/>
  <c r="AA75" i="7"/>
  <c r="V75" i="7"/>
  <c r="Q75" i="7"/>
  <c r="L75" i="7"/>
  <c r="G75" i="7"/>
  <c r="EQ73" i="7"/>
  <c r="EL73" i="7"/>
  <c r="BZ513" i="7" s="1"/>
  <c r="BT73" i="7"/>
  <c r="EL72" i="7"/>
  <c r="BT72" i="7"/>
  <c r="BZ512" i="7"/>
  <c r="EQ71" i="7"/>
  <c r="EL71" i="7"/>
  <c r="BT71" i="7"/>
  <c r="BT512" i="7" s="1"/>
  <c r="EL70" i="7"/>
  <c r="EL69" i="7" s="1"/>
  <c r="AZ70" i="7"/>
  <c r="AU70" i="7"/>
  <c r="AU511" i="7" s="1"/>
  <c r="AP70" i="7"/>
  <c r="AP511" i="7" s="1"/>
  <c r="AF70" i="7"/>
  <c r="AF511" i="7" s="1"/>
  <c r="AA70" i="7"/>
  <c r="AA511" i="7" s="1"/>
  <c r="Q70" i="7"/>
  <c r="Q511" i="7" s="1"/>
  <c r="L70" i="7"/>
  <c r="L511" i="7" s="1"/>
  <c r="EG69" i="7"/>
  <c r="EB69" i="7"/>
  <c r="DW69" i="7"/>
  <c r="BE510" i="7" s="1"/>
  <c r="DR69" i="7"/>
  <c r="DM69" i="7"/>
  <c r="DH69" i="7"/>
  <c r="DC69" i="7"/>
  <c r="CX69" i="7"/>
  <c r="CS69" i="7"/>
  <c r="CN69" i="7"/>
  <c r="CI69" i="7"/>
  <c r="CD69" i="7"/>
  <c r="BY69" i="7"/>
  <c r="BO69" i="7"/>
  <c r="BO510" i="7" s="1"/>
  <c r="BJ69" i="7"/>
  <c r="BE69" i="7"/>
  <c r="AU69" i="7"/>
  <c r="AU510" i="7" s="1"/>
  <c r="AP69" i="7"/>
  <c r="AK69" i="7"/>
  <c r="AF69" i="7"/>
  <c r="AF510" i="7" s="1"/>
  <c r="AA69" i="7"/>
  <c r="AA510" i="7" s="1"/>
  <c r="V69" i="7"/>
  <c r="Q69" i="7"/>
  <c r="L69" i="7"/>
  <c r="L510" i="7" s="1"/>
  <c r="G69" i="7"/>
  <c r="G510" i="7" s="1"/>
  <c r="EL67" i="7"/>
  <c r="BT67" i="7"/>
  <c r="BT508" i="7" s="1"/>
  <c r="EL66" i="7"/>
  <c r="BT66" i="7"/>
  <c r="EL65" i="7"/>
  <c r="EQ65" i="7" s="1"/>
  <c r="BT65" i="7"/>
  <c r="BT507" i="7" s="1"/>
  <c r="BZ506" i="7"/>
  <c r="EQ64" i="7"/>
  <c r="EL64" i="7"/>
  <c r="EL63" i="7" s="1"/>
  <c r="BT64" i="7"/>
  <c r="AK64" i="7"/>
  <c r="AK506" i="7" s="1"/>
  <c r="EG63" i="7"/>
  <c r="EB63" i="7"/>
  <c r="DW63" i="7"/>
  <c r="DR63" i="7"/>
  <c r="DM63" i="7"/>
  <c r="DH63" i="7"/>
  <c r="DC63" i="7"/>
  <c r="CX63" i="7"/>
  <c r="CS63" i="7"/>
  <c r="CN63" i="7"/>
  <c r="CI63" i="7"/>
  <c r="CD63" i="7"/>
  <c r="BY63" i="7"/>
  <c r="BO63" i="7"/>
  <c r="BJ63" i="7"/>
  <c r="BE63" i="7"/>
  <c r="BE505" i="7" s="1"/>
  <c r="AZ63" i="7"/>
  <c r="AZ505" i="7" s="1"/>
  <c r="AU63" i="7"/>
  <c r="AP63" i="7"/>
  <c r="AK63" i="7"/>
  <c r="AK505" i="7" s="1"/>
  <c r="AF63" i="7"/>
  <c r="AA63" i="7"/>
  <c r="V63" i="7"/>
  <c r="Q63" i="7"/>
  <c r="Q505" i="7" s="1"/>
  <c r="L63" i="7"/>
  <c r="L505" i="7" s="1"/>
  <c r="G63" i="7"/>
  <c r="BZ503" i="7"/>
  <c r="EQ61" i="7"/>
  <c r="EL61" i="7"/>
  <c r="BT61" i="7"/>
  <c r="EL60" i="7"/>
  <c r="BZ502" i="7" s="1"/>
  <c r="BT60" i="7"/>
  <c r="EL59" i="7"/>
  <c r="BZ501" i="7" s="1"/>
  <c r="BT59" i="7"/>
  <c r="BT501" i="7" s="1"/>
  <c r="EL58" i="7"/>
  <c r="EL57" i="7" s="1"/>
  <c r="AZ58" i="7"/>
  <c r="AU58" i="7"/>
  <c r="AP58" i="7"/>
  <c r="BT58" i="7" s="1"/>
  <c r="AK58" i="7"/>
  <c r="AK500" i="7" s="1"/>
  <c r="AF58" i="7"/>
  <c r="AF500" i="7" s="1"/>
  <c r="AA58" i="7"/>
  <c r="AA500" i="7" s="1"/>
  <c r="V58" i="7"/>
  <c r="V500" i="7" s="1"/>
  <c r="Q58" i="7"/>
  <c r="EG57" i="7"/>
  <c r="EB57" i="7"/>
  <c r="DW57" i="7"/>
  <c r="DR57" i="7"/>
  <c r="DM57" i="7"/>
  <c r="DH57" i="7"/>
  <c r="DC57" i="7"/>
  <c r="CX57" i="7"/>
  <c r="CS57" i="7"/>
  <c r="CN57" i="7"/>
  <c r="CI57" i="7"/>
  <c r="CD57" i="7"/>
  <c r="BY57" i="7"/>
  <c r="BO57" i="7"/>
  <c r="BO499" i="7" s="1"/>
  <c r="BJ57" i="7"/>
  <c r="BE57" i="7"/>
  <c r="AK57" i="7"/>
  <c r="AF57" i="7"/>
  <c r="AA57" i="7"/>
  <c r="AA499" i="7" s="1"/>
  <c r="V57" i="7"/>
  <c r="V499" i="7" s="1"/>
  <c r="L57" i="7"/>
  <c r="G57" i="7"/>
  <c r="G499" i="7" s="1"/>
  <c r="EQ55" i="7"/>
  <c r="EL55" i="7"/>
  <c r="BT55" i="7"/>
  <c r="EQ54" i="7"/>
  <c r="EL54" i="7"/>
  <c r="BT54" i="7"/>
  <c r="EQ53" i="7"/>
  <c r="EL53" i="7"/>
  <c r="BT53" i="7"/>
  <c r="EQ52" i="7"/>
  <c r="EL52" i="7"/>
  <c r="AP52" i="7"/>
  <c r="AP51" i="7" s="1"/>
  <c r="AK52" i="7"/>
  <c r="AK51" i="7" s="1"/>
  <c r="AF52" i="7"/>
  <c r="V52" i="7"/>
  <c r="Q52" i="7"/>
  <c r="L52" i="7"/>
  <c r="L51" i="7" s="1"/>
  <c r="EL51" i="7"/>
  <c r="EG51" i="7"/>
  <c r="EB51" i="7"/>
  <c r="DW51" i="7"/>
  <c r="DR51" i="7"/>
  <c r="DM51" i="7"/>
  <c r="DH51" i="7"/>
  <c r="DC51" i="7"/>
  <c r="CX51" i="7"/>
  <c r="CS51" i="7"/>
  <c r="CN51" i="7"/>
  <c r="CI51" i="7"/>
  <c r="CD51" i="7"/>
  <c r="BY51" i="7"/>
  <c r="BO51" i="7"/>
  <c r="BJ51" i="7"/>
  <c r="BE51" i="7"/>
  <c r="AZ51" i="7"/>
  <c r="AU51" i="7"/>
  <c r="AF51" i="7"/>
  <c r="AA51" i="7"/>
  <c r="V51" i="7"/>
  <c r="Q51" i="7"/>
  <c r="G51" i="7"/>
  <c r="EL49" i="7"/>
  <c r="BZ497" i="7" s="1"/>
  <c r="BT49" i="7"/>
  <c r="EL48" i="7"/>
  <c r="BZ496" i="7" s="1"/>
  <c r="BT48" i="7"/>
  <c r="EQ47" i="7"/>
  <c r="EL47" i="7"/>
  <c r="BT47" i="7"/>
  <c r="BT495" i="7" s="1"/>
  <c r="BZ494" i="7"/>
  <c r="EQ46" i="7"/>
  <c r="EL46" i="7"/>
  <c r="BT46" i="7"/>
  <c r="AU46" i="7"/>
  <c r="AU494" i="7" s="1"/>
  <c r="AP46" i="7"/>
  <c r="AP494" i="7" s="1"/>
  <c r="AK46" i="7"/>
  <c r="AK494" i="7" s="1"/>
  <c r="AF46" i="7"/>
  <c r="AF45" i="7" s="1"/>
  <c r="AF493" i="7" s="1"/>
  <c r="Q46" i="7"/>
  <c r="Q494" i="7" s="1"/>
  <c r="L46" i="7"/>
  <c r="L494" i="7" s="1"/>
  <c r="EG45" i="7"/>
  <c r="EB45" i="7"/>
  <c r="DW45" i="7"/>
  <c r="DR45" i="7"/>
  <c r="AZ493" i="7" s="1"/>
  <c r="DM45" i="7"/>
  <c r="DH45" i="7"/>
  <c r="DC45" i="7"/>
  <c r="CX45" i="7"/>
  <c r="CS45" i="7"/>
  <c r="CN45" i="7"/>
  <c r="CI45" i="7"/>
  <c r="CD45" i="7"/>
  <c r="BY45" i="7"/>
  <c r="BO45" i="7"/>
  <c r="BO493" i="7" s="1"/>
  <c r="BJ45" i="7"/>
  <c r="BJ493" i="7" s="1"/>
  <c r="BE45" i="7"/>
  <c r="AZ45" i="7"/>
  <c r="AU45" i="7"/>
  <c r="AP45" i="7"/>
  <c r="AP493" i="7" s="1"/>
  <c r="AK45" i="7"/>
  <c r="AK493" i="7" s="1"/>
  <c r="AA45" i="7"/>
  <c r="AA493" i="7" s="1"/>
  <c r="V45" i="7"/>
  <c r="V493" i="7" s="1"/>
  <c r="Q45" i="7"/>
  <c r="L45" i="7"/>
  <c r="L493" i="7" s="1"/>
  <c r="G45" i="7"/>
  <c r="G493" i="7" s="1"/>
  <c r="BZ491" i="7"/>
  <c r="EL43" i="7"/>
  <c r="EQ43" i="7" s="1"/>
  <c r="BT43" i="7"/>
  <c r="BT491" i="7" s="1"/>
  <c r="BZ490" i="7"/>
  <c r="EQ42" i="7"/>
  <c r="EL42" i="7"/>
  <c r="BT42" i="7"/>
  <c r="BT490" i="7" s="1"/>
  <c r="BZ489" i="7"/>
  <c r="EQ41" i="7"/>
  <c r="EL41" i="7"/>
  <c r="BT41" i="7"/>
  <c r="EQ40" i="7"/>
  <c r="EL40" i="7"/>
  <c r="EL39" i="7" s="1"/>
  <c r="EQ39" i="7" s="1"/>
  <c r="BT40" i="7"/>
  <c r="BT488" i="7" s="1"/>
  <c r="AZ40" i="7"/>
  <c r="AZ488" i="7" s="1"/>
  <c r="AU40" i="7"/>
  <c r="AU488" i="7" s="1"/>
  <c r="AK40" i="7"/>
  <c r="EG39" i="7"/>
  <c r="EB39" i="7"/>
  <c r="DW39" i="7"/>
  <c r="DR39" i="7"/>
  <c r="DM39" i="7"/>
  <c r="DH39" i="7"/>
  <c r="DC39" i="7"/>
  <c r="CX39" i="7"/>
  <c r="CS39" i="7"/>
  <c r="CN39" i="7"/>
  <c r="CI39" i="7"/>
  <c r="CD39" i="7"/>
  <c r="BY39" i="7"/>
  <c r="BO39" i="7"/>
  <c r="BO487" i="7" s="1"/>
  <c r="BJ39" i="7"/>
  <c r="BE39" i="7"/>
  <c r="AZ39" i="7"/>
  <c r="AU39" i="7"/>
  <c r="AU487" i="7" s="1"/>
  <c r="AP39" i="7"/>
  <c r="AF39" i="7"/>
  <c r="AF487" i="7" s="1"/>
  <c r="AA39" i="7"/>
  <c r="AA487" i="7" s="1"/>
  <c r="V39" i="7"/>
  <c r="V487" i="7" s="1"/>
  <c r="Q39" i="7"/>
  <c r="Q487" i="7" s="1"/>
  <c r="L39" i="7"/>
  <c r="L487" i="7" s="1"/>
  <c r="G39" i="7"/>
  <c r="G487" i="7" s="1"/>
  <c r="BZ485" i="7"/>
  <c r="EL37" i="7"/>
  <c r="EQ37" i="7" s="1"/>
  <c r="BT37" i="7"/>
  <c r="BT485" i="7" s="1"/>
  <c r="BZ484" i="7"/>
  <c r="EL36" i="7"/>
  <c r="EQ36" i="7" s="1"/>
  <c r="BT36" i="7"/>
  <c r="BT484" i="7" s="1"/>
  <c r="EL35" i="7"/>
  <c r="EQ35" i="7" s="1"/>
  <c r="BT35" i="7"/>
  <c r="EL34" i="7"/>
  <c r="EL33" i="7" s="1"/>
  <c r="BT34" i="7"/>
  <c r="BT33" i="7" s="1"/>
  <c r="BT481" i="7" s="1"/>
  <c r="EG33" i="7"/>
  <c r="EB33" i="7"/>
  <c r="DW33" i="7"/>
  <c r="DR33" i="7"/>
  <c r="DM33" i="7"/>
  <c r="DH33" i="7"/>
  <c r="DC33" i="7"/>
  <c r="CX33" i="7"/>
  <c r="CS33" i="7"/>
  <c r="CN33" i="7"/>
  <c r="CI33" i="7"/>
  <c r="CD33" i="7"/>
  <c r="BY33" i="7"/>
  <c r="BO33" i="7"/>
  <c r="BO481" i="7" s="1"/>
  <c r="BJ33" i="7"/>
  <c r="BJ481" i="7" s="1"/>
  <c r="BE33" i="7"/>
  <c r="BE481" i="7" s="1"/>
  <c r="AZ33" i="7"/>
  <c r="AZ481" i="7" s="1"/>
  <c r="AU33" i="7"/>
  <c r="AU481" i="7" s="1"/>
  <c r="AP33" i="7"/>
  <c r="AK33" i="7"/>
  <c r="AK481" i="7" s="1"/>
  <c r="AF33" i="7"/>
  <c r="AF481" i="7" s="1"/>
  <c r="AA33" i="7"/>
  <c r="V33" i="7"/>
  <c r="V481" i="7" s="1"/>
  <c r="Q33" i="7"/>
  <c r="L33" i="7"/>
  <c r="G33" i="7"/>
  <c r="G481" i="7" s="1"/>
  <c r="BZ479" i="7"/>
  <c r="EQ31" i="7"/>
  <c r="EL31" i="7"/>
  <c r="BT31" i="7"/>
  <c r="BT479" i="7" s="1"/>
  <c r="BZ478" i="7"/>
  <c r="EL30" i="7"/>
  <c r="EQ30" i="7" s="1"/>
  <c r="BT30" i="7"/>
  <c r="EL29" i="7"/>
  <c r="BZ477" i="7" s="1"/>
  <c r="BT29" i="7"/>
  <c r="BT477" i="7" s="1"/>
  <c r="BZ476" i="7"/>
  <c r="EQ28" i="7"/>
  <c r="EL28" i="7"/>
  <c r="EL27" i="7" s="1"/>
  <c r="BT28" i="7"/>
  <c r="BT27" i="7" s="1"/>
  <c r="BT475" i="7" s="1"/>
  <c r="EG27" i="7"/>
  <c r="EB27" i="7"/>
  <c r="DW27" i="7"/>
  <c r="DR27" i="7"/>
  <c r="DM27" i="7"/>
  <c r="DH27" i="7"/>
  <c r="DC27" i="7"/>
  <c r="CX27" i="7"/>
  <c r="CS27" i="7"/>
  <c r="CN27" i="7"/>
  <c r="CI27" i="7"/>
  <c r="CD27" i="7"/>
  <c r="BY27" i="7"/>
  <c r="BZ475" i="7" s="1"/>
  <c r="BO27" i="7"/>
  <c r="BJ27" i="7"/>
  <c r="BE27" i="7"/>
  <c r="BE475" i="7" s="1"/>
  <c r="AZ27" i="7"/>
  <c r="AZ475" i="7" s="1"/>
  <c r="AU27" i="7"/>
  <c r="AP27" i="7"/>
  <c r="AK27" i="7"/>
  <c r="AK475" i="7" s="1"/>
  <c r="AF27" i="7"/>
  <c r="AA27" i="7"/>
  <c r="AA475" i="7" s="1"/>
  <c r="V27" i="7"/>
  <c r="Q27" i="7"/>
  <c r="L27" i="7"/>
  <c r="G27" i="7"/>
  <c r="BZ473" i="7"/>
  <c r="EQ24" i="7"/>
  <c r="EL24" i="7"/>
  <c r="BT24" i="7"/>
  <c r="BT23" i="7" s="1"/>
  <c r="EG23" i="7"/>
  <c r="EB23" i="7"/>
  <c r="DW23" i="7"/>
  <c r="DR23" i="7"/>
  <c r="DM23" i="7"/>
  <c r="DH23" i="7"/>
  <c r="DC23" i="7"/>
  <c r="CX23" i="7"/>
  <c r="CS23" i="7"/>
  <c r="CN23" i="7"/>
  <c r="CI23" i="7"/>
  <c r="CD23" i="7"/>
  <c r="BY23" i="7"/>
  <c r="BO23" i="7"/>
  <c r="BO472" i="7" s="1"/>
  <c r="BJ23" i="7"/>
  <c r="BJ472" i="7" s="1"/>
  <c r="BE23" i="7"/>
  <c r="BE472" i="7" s="1"/>
  <c r="AZ23" i="7"/>
  <c r="AU23" i="7"/>
  <c r="AP23" i="7"/>
  <c r="AP472" i="7" s="1"/>
  <c r="AK23" i="7"/>
  <c r="AK472" i="7" s="1"/>
  <c r="AF23" i="7"/>
  <c r="AA23" i="7"/>
  <c r="V23" i="7"/>
  <c r="Q23" i="7"/>
  <c r="L23" i="7"/>
  <c r="G23" i="7"/>
  <c r="G472" i="7" s="1"/>
  <c r="EG21" i="7"/>
  <c r="EB21" i="7"/>
  <c r="DW21" i="7"/>
  <c r="DR21" i="7"/>
  <c r="DM21" i="7"/>
  <c r="DH21" i="7"/>
  <c r="DC21" i="7"/>
  <c r="CX21" i="7"/>
  <c r="CS21" i="7"/>
  <c r="CN21" i="7"/>
  <c r="V470" i="7" s="1"/>
  <c r="CI21" i="7"/>
  <c r="Q470" i="7" s="1"/>
  <c r="CD21" i="7"/>
  <c r="BY21" i="7"/>
  <c r="BO21" i="7"/>
  <c r="BJ21" i="7"/>
  <c r="BE21" i="7"/>
  <c r="AZ21" i="7"/>
  <c r="AZ470" i="7" s="1"/>
  <c r="AU21" i="7"/>
  <c r="AU470" i="7" s="1"/>
  <c r="AP21" i="7"/>
  <c r="AK21" i="7"/>
  <c r="AF21" i="7"/>
  <c r="AA21" i="7"/>
  <c r="AA470" i="7" s="1"/>
  <c r="V21" i="7"/>
  <c r="Q21" i="7"/>
  <c r="L21" i="7"/>
  <c r="G21" i="7"/>
  <c r="EG20" i="7"/>
  <c r="EB20" i="7"/>
  <c r="DW20" i="7"/>
  <c r="DR20" i="7"/>
  <c r="DM20" i="7"/>
  <c r="DH20" i="7"/>
  <c r="DC20" i="7"/>
  <c r="CX20" i="7"/>
  <c r="CS20" i="7"/>
  <c r="CN20" i="7"/>
  <c r="CI20" i="7"/>
  <c r="CD20" i="7"/>
  <c r="BY20" i="7"/>
  <c r="BO20" i="7"/>
  <c r="BO469" i="7" s="1"/>
  <c r="BJ20" i="7"/>
  <c r="BJ469" i="7" s="1"/>
  <c r="BE20" i="7"/>
  <c r="AZ20" i="7"/>
  <c r="AU20" i="7"/>
  <c r="AU469" i="7" s="1"/>
  <c r="AP20" i="7"/>
  <c r="AK20" i="7"/>
  <c r="AK469" i="7" s="1"/>
  <c r="AF20" i="7"/>
  <c r="AA20" i="7"/>
  <c r="V20" i="7"/>
  <c r="L20" i="7"/>
  <c r="G20" i="7"/>
  <c r="EG19" i="7"/>
  <c r="EB19" i="7"/>
  <c r="DW19" i="7"/>
  <c r="DR19" i="7"/>
  <c r="DM19" i="7"/>
  <c r="DH19" i="7"/>
  <c r="DC19" i="7"/>
  <c r="CX19" i="7"/>
  <c r="CS19" i="7"/>
  <c r="CN19" i="7"/>
  <c r="CI19" i="7"/>
  <c r="CD19" i="7"/>
  <c r="BY19" i="7"/>
  <c r="G468" i="7" s="1"/>
  <c r="BO19" i="7"/>
  <c r="BJ19" i="7"/>
  <c r="BE19" i="7"/>
  <c r="BE468" i="7" s="1"/>
  <c r="AZ19" i="7"/>
  <c r="AZ468" i="7" s="1"/>
  <c r="AU19" i="7"/>
  <c r="AP19" i="7"/>
  <c r="AP468" i="7" s="1"/>
  <c r="AK19" i="7"/>
  <c r="AK468" i="7" s="1"/>
  <c r="AF19" i="7"/>
  <c r="AF468" i="7" s="1"/>
  <c r="AA19" i="7"/>
  <c r="AA468" i="7" s="1"/>
  <c r="V19" i="7"/>
  <c r="Q19" i="7"/>
  <c r="L19" i="7"/>
  <c r="EG18" i="7"/>
  <c r="EB18" i="7"/>
  <c r="CX18" i="7"/>
  <c r="CS18" i="7"/>
  <c r="CN18" i="7"/>
  <c r="BY18" i="7"/>
  <c r="BO18" i="7"/>
  <c r="AU18" i="7"/>
  <c r="AP18" i="7"/>
  <c r="AK18" i="7"/>
  <c r="G18" i="7"/>
  <c r="G467" i="7" s="1"/>
  <c r="DC17" i="7"/>
  <c r="DC13" i="7" s="1"/>
  <c r="CX17" i="7"/>
  <c r="CX13" i="7" s="1"/>
  <c r="CS17" i="7"/>
  <c r="CN17" i="7"/>
  <c r="CI17" i="7"/>
  <c r="CI13" i="7" s="1"/>
  <c r="CI12" i="7" s="1"/>
  <c r="CD17" i="7"/>
  <c r="CD13" i="7" s="1"/>
  <c r="CD12" i="7" s="1"/>
  <c r="G17" i="7"/>
  <c r="EG15" i="7"/>
  <c r="DW15" i="7"/>
  <c r="DR15" i="7"/>
  <c r="DM15" i="7"/>
  <c r="DH15" i="7"/>
  <c r="DC15" i="7"/>
  <c r="CX15" i="7"/>
  <c r="CS15" i="7"/>
  <c r="CN15" i="7"/>
  <c r="CI15" i="7"/>
  <c r="CD15" i="7"/>
  <c r="BY15" i="7"/>
  <c r="AA15" i="7"/>
  <c r="AA463" i="7" s="1"/>
  <c r="EG14" i="7"/>
  <c r="CS14" i="7"/>
  <c r="CI14" i="7"/>
  <c r="CD14" i="7"/>
  <c r="BY14" i="7"/>
  <c r="CS13" i="7"/>
  <c r="CS12" i="7" s="1"/>
  <c r="CN13" i="7"/>
  <c r="CN12" i="7" s="1"/>
  <c r="BY9" i="7"/>
  <c r="BY214" i="7" s="1"/>
  <c r="G9" i="7"/>
  <c r="G214" i="7" s="1"/>
  <c r="BY8" i="7"/>
  <c r="BY213" i="7" s="1"/>
  <c r="G8" i="7"/>
  <c r="E213" i="7" s="1"/>
  <c r="M1" i="7"/>
  <c r="BT500" i="7" l="1"/>
  <c r="BT57" i="7"/>
  <c r="BT499" i="7" s="1"/>
  <c r="AA467" i="7"/>
  <c r="AA17" i="7"/>
  <c r="DC12" i="7"/>
  <c r="BZ687" i="7"/>
  <c r="EQ260" i="7"/>
  <c r="EQ20" i="7"/>
  <c r="BZ469" i="7"/>
  <c r="BT470" i="7"/>
  <c r="G466" i="7"/>
  <c r="BZ553" i="7"/>
  <c r="EQ127" i="7"/>
  <c r="EQ77" i="7"/>
  <c r="AU467" i="7"/>
  <c r="AU17" i="7"/>
  <c r="V569" i="7"/>
  <c r="V142" i="7"/>
  <c r="V568" i="7" s="1"/>
  <c r="BT143" i="7"/>
  <c r="BZ522" i="7"/>
  <c r="EL87" i="7"/>
  <c r="EQ138" i="7"/>
  <c r="BZ564" i="7"/>
  <c r="BZ499" i="7"/>
  <c r="EQ57" i="7"/>
  <c r="G13" i="7"/>
  <c r="V472" i="7"/>
  <c r="BZ534" i="7"/>
  <c r="DH18" i="7"/>
  <c r="DH17" i="7" s="1"/>
  <c r="DH13" i="7" s="1"/>
  <c r="DH12" i="7" s="1"/>
  <c r="BY17" i="7"/>
  <c r="BY13" i="7" s="1"/>
  <c r="BY12" i="7" s="1"/>
  <c r="BZ482" i="7"/>
  <c r="AP487" i="7"/>
  <c r="BZ511" i="7"/>
  <c r="AU521" i="7"/>
  <c r="AF559" i="7"/>
  <c r="BT133" i="7"/>
  <c r="AF132" i="7"/>
  <c r="AF558" i="7" s="1"/>
  <c r="V586" i="7"/>
  <c r="V147" i="7"/>
  <c r="V585" i="7" s="1"/>
  <c r="EQ150" i="7"/>
  <c r="G660" i="7"/>
  <c r="G14" i="7"/>
  <c r="G462" i="7" s="1"/>
  <c r="BZ682" i="7"/>
  <c r="EQ254" i="7"/>
  <c r="AZ687" i="7"/>
  <c r="EQ340" i="7"/>
  <c r="AK467" i="7"/>
  <c r="AK17" i="7"/>
  <c r="BO761" i="7"/>
  <c r="BO400" i="7"/>
  <c r="BO760" i="7" s="1"/>
  <c r="BO368" i="7"/>
  <c r="G475" i="7"/>
  <c r="AK527" i="7"/>
  <c r="EL105" i="7"/>
  <c r="DR230" i="7"/>
  <c r="DR14" i="7" s="1"/>
  <c r="DR12" i="7" s="1"/>
  <c r="BT52" i="7"/>
  <c r="BT51" i="7" s="1"/>
  <c r="BJ468" i="7"/>
  <c r="EL19" i="7"/>
  <c r="G470" i="7"/>
  <c r="BO468" i="7"/>
  <c r="L470" i="7"/>
  <c r="BT483" i="7"/>
  <c r="AZ87" i="7"/>
  <c r="AZ521" i="7" s="1"/>
  <c r="EQ102" i="7"/>
  <c r="BZ535" i="7"/>
  <c r="AK559" i="7"/>
  <c r="AK132" i="7"/>
  <c r="AK558" i="7" s="1"/>
  <c r="L563" i="7"/>
  <c r="AA586" i="7"/>
  <c r="AA147" i="7"/>
  <c r="AA585" i="7" s="1"/>
  <c r="BZ589" i="7"/>
  <c r="BZ593" i="7"/>
  <c r="EQ154" i="7"/>
  <c r="Q612" i="7"/>
  <c r="Q178" i="7"/>
  <c r="Q611" i="7" s="1"/>
  <c r="L660" i="7"/>
  <c r="L14" i="7"/>
  <c r="L462" i="7" s="1"/>
  <c r="EL234" i="7"/>
  <c r="EQ256" i="7"/>
  <c r="BE687" i="7"/>
  <c r="AU500" i="7"/>
  <c r="AU57" i="7"/>
  <c r="AU499" i="7" s="1"/>
  <c r="V554" i="7"/>
  <c r="V127" i="7"/>
  <c r="V553" i="7" s="1"/>
  <c r="EQ272" i="7"/>
  <c r="BZ538" i="7"/>
  <c r="AU162" i="7"/>
  <c r="AU601" i="7" s="1"/>
  <c r="AU602" i="7"/>
  <c r="BT690" i="7"/>
  <c r="BT234" i="7"/>
  <c r="BT664" i="7" s="1"/>
  <c r="BT20" i="7"/>
  <c r="BT469" i="7" s="1"/>
  <c r="BZ690" i="7"/>
  <c r="EQ264" i="7"/>
  <c r="AZ487" i="7"/>
  <c r="AA532" i="7"/>
  <c r="BZ543" i="7"/>
  <c r="EQ117" i="7"/>
  <c r="AP559" i="7"/>
  <c r="AP132" i="7"/>
  <c r="AP558" i="7" s="1"/>
  <c r="Q563" i="7"/>
  <c r="AF586" i="7"/>
  <c r="AF147" i="7"/>
  <c r="AF585" i="7" s="1"/>
  <c r="G591" i="7"/>
  <c r="V612" i="7"/>
  <c r="V178" i="7"/>
  <c r="V611" i="7" s="1"/>
  <c r="Q230" i="7"/>
  <c r="BT673" i="7"/>
  <c r="BT232" i="7"/>
  <c r="BT242" i="7"/>
  <c r="AZ332" i="7"/>
  <c r="AZ231" i="7"/>
  <c r="AU731" i="7"/>
  <c r="L607" i="7"/>
  <c r="BT174" i="7"/>
  <c r="L173" i="7"/>
  <c r="L606" i="7" s="1"/>
  <c r="BZ751" i="7"/>
  <c r="EQ391" i="7"/>
  <c r="BT88" i="7"/>
  <c r="AZ511" i="7"/>
  <c r="AZ69" i="7"/>
  <c r="AZ510" i="7" s="1"/>
  <c r="AZ18" i="7"/>
  <c r="AA661" i="7"/>
  <c r="AA230" i="7"/>
  <c r="AZ602" i="7"/>
  <c r="AZ162" i="7"/>
  <c r="AZ601" i="7" s="1"/>
  <c r="BZ592" i="7"/>
  <c r="EL342" i="7"/>
  <c r="EQ343" i="7"/>
  <c r="AK510" i="7"/>
  <c r="BZ527" i="7"/>
  <c r="EQ93" i="7"/>
  <c r="AK586" i="7"/>
  <c r="AK147" i="7"/>
  <c r="AK585" i="7" s="1"/>
  <c r="V230" i="7"/>
  <c r="BZ673" i="7"/>
  <c r="EL232" i="7"/>
  <c r="EQ244" i="7"/>
  <c r="BT333" i="7"/>
  <c r="BT332" i="7" s="1"/>
  <c r="AP602" i="7"/>
  <c r="AP162" i="7"/>
  <c r="AP601" i="7" s="1"/>
  <c r="BT163" i="7"/>
  <c r="AU493" i="7"/>
  <c r="BT538" i="7"/>
  <c r="AF661" i="7"/>
  <c r="AF230" i="7"/>
  <c r="EQ101" i="7"/>
  <c r="EQ153" i="7"/>
  <c r="EL204" i="7"/>
  <c r="EQ205" i="7"/>
  <c r="EQ34" i="7"/>
  <c r="EQ70" i="7"/>
  <c r="CX12" i="7"/>
  <c r="BZ483" i="7"/>
  <c r="BT506" i="7"/>
  <c r="AU559" i="7"/>
  <c r="AU132" i="7"/>
  <c r="AU558" i="7" s="1"/>
  <c r="EB17" i="7"/>
  <c r="EB13" i="7" s="1"/>
  <c r="EB12" i="7" s="1"/>
  <c r="L481" i="7"/>
  <c r="BT494" i="7"/>
  <c r="BT45" i="7"/>
  <c r="BT63" i="7"/>
  <c r="BT505" i="7" s="1"/>
  <c r="EQ63" i="7"/>
  <c r="BZ505" i="7"/>
  <c r="AP510" i="7"/>
  <c r="EQ94" i="7"/>
  <c r="AK532" i="7"/>
  <c r="AZ559" i="7"/>
  <c r="AZ132" i="7"/>
  <c r="AZ558" i="7" s="1"/>
  <c r="AP586" i="7"/>
  <c r="AP147" i="7"/>
  <c r="AP585" i="7" s="1"/>
  <c r="Q591" i="7"/>
  <c r="G671" i="7"/>
  <c r="EL233" i="7"/>
  <c r="BT716" i="7"/>
  <c r="BT290" i="7"/>
  <c r="BZ720" i="7"/>
  <c r="EQ302" i="7"/>
  <c r="AU730" i="7"/>
  <c r="AU15" i="7"/>
  <c r="AU463" i="7" s="1"/>
  <c r="AP17" i="7"/>
  <c r="BZ488" i="7"/>
  <c r="BZ487" i="7"/>
  <c r="V505" i="7"/>
  <c r="Q554" i="7"/>
  <c r="Q127" i="7"/>
  <c r="Q553" i="7" s="1"/>
  <c r="AF527" i="7"/>
  <c r="BZ563" i="7"/>
  <c r="EQ137" i="7"/>
  <c r="EQ99" i="7"/>
  <c r="BZ532" i="7"/>
  <c r="EQ200" i="7"/>
  <c r="EL199" i="7"/>
  <c r="Q472" i="7"/>
  <c r="AK661" i="7"/>
  <c r="AK230" i="7"/>
  <c r="V18" i="7"/>
  <c r="EG17" i="7"/>
  <c r="EG13" i="7" s="1"/>
  <c r="EG12" i="7" s="1"/>
  <c r="Q481" i="7"/>
  <c r="BT75" i="7"/>
  <c r="BE515" i="7"/>
  <c r="BZ528" i="7"/>
  <c r="BT545" i="7"/>
  <c r="BT117" i="7"/>
  <c r="BT543" i="7" s="1"/>
  <c r="Q609" i="7"/>
  <c r="Q20" i="7"/>
  <c r="Q469" i="7" s="1"/>
  <c r="EQ184" i="7"/>
  <c r="L671" i="7"/>
  <c r="BT704" i="7"/>
  <c r="BT278" i="7"/>
  <c r="BT703" i="7" s="1"/>
  <c r="EQ291" i="7"/>
  <c r="EL290" i="7"/>
  <c r="BT757" i="7"/>
  <c r="L554" i="7"/>
  <c r="BT128" i="7"/>
  <c r="L127" i="7"/>
  <c r="L553" i="7" s="1"/>
  <c r="AP500" i="7"/>
  <c r="AP57" i="7"/>
  <c r="AP499" i="7" s="1"/>
  <c r="AA640" i="7"/>
  <c r="Q475" i="7"/>
  <c r="BZ481" i="7"/>
  <c r="EQ33" i="7"/>
  <c r="BZ510" i="7"/>
  <c r="EQ69" i="7"/>
  <c r="BZ565" i="7"/>
  <c r="EQ139" i="7"/>
  <c r="BT472" i="7"/>
  <c r="BZ545" i="7"/>
  <c r="EQ119" i="7"/>
  <c r="BZ704" i="7"/>
  <c r="EQ279" i="7"/>
  <c r="EL278" i="7"/>
  <c r="EL352" i="7"/>
  <c r="G730" i="7"/>
  <c r="G15" i="7"/>
  <c r="G463" i="7" s="1"/>
  <c r="BT39" i="7"/>
  <c r="BT487" i="7" s="1"/>
  <c r="BT489" i="7"/>
  <c r="L475" i="7"/>
  <c r="EQ78" i="7"/>
  <c r="BO538" i="7"/>
  <c r="AZ500" i="7"/>
  <c r="AZ57" i="7"/>
  <c r="AZ499" i="7" s="1"/>
  <c r="L472" i="7"/>
  <c r="BT70" i="7"/>
  <c r="EQ88" i="7"/>
  <c r="EQ109" i="7"/>
  <c r="BZ591" i="7"/>
  <c r="EQ152" i="7"/>
  <c r="BT266" i="7"/>
  <c r="BZ585" i="7"/>
  <c r="EQ147" i="7"/>
  <c r="BT19" i="7"/>
  <c r="AF18" i="7"/>
  <c r="EL23" i="7"/>
  <c r="EQ27" i="7"/>
  <c r="G505" i="7"/>
  <c r="EQ95" i="7"/>
  <c r="BZ529" i="7"/>
  <c r="BT168" i="7"/>
  <c r="BT167" i="7" s="1"/>
  <c r="EL173" i="7"/>
  <c r="BZ609" i="7"/>
  <c r="BT654" i="7"/>
  <c r="EQ353" i="7"/>
  <c r="BJ761" i="7"/>
  <c r="BJ400" i="7"/>
  <c r="BJ760" i="7" s="1"/>
  <c r="BJ368" i="7"/>
  <c r="AF472" i="7"/>
  <c r="V475" i="7"/>
  <c r="AF499" i="7"/>
  <c r="BJ521" i="7"/>
  <c r="AU532" i="7"/>
  <c r="Q558" i="7"/>
  <c r="G585" i="7"/>
  <c r="AZ586" i="7"/>
  <c r="AZ147" i="7"/>
  <c r="AZ585" i="7" s="1"/>
  <c r="AU640" i="7"/>
  <c r="AU661" i="7"/>
  <c r="BT678" i="7"/>
  <c r="BT248" i="7"/>
  <c r="BE18" i="7"/>
  <c r="EQ29" i="7"/>
  <c r="BJ487" i="7"/>
  <c r="EL45" i="7"/>
  <c r="AK499" i="7"/>
  <c r="EQ58" i="7"/>
  <c r="AA505" i="7"/>
  <c r="BZ507" i="7"/>
  <c r="BJ510" i="7"/>
  <c r="EQ84" i="7"/>
  <c r="BO521" i="7"/>
  <c r="AU527" i="7"/>
  <c r="AZ532" i="7"/>
  <c r="BT105" i="7"/>
  <c r="G553" i="7"/>
  <c r="V132" i="7"/>
  <c r="V558" i="7" s="1"/>
  <c r="L147" i="7"/>
  <c r="L585" i="7" s="1"/>
  <c r="BT148" i="7"/>
  <c r="AA591" i="7"/>
  <c r="EQ163" i="7"/>
  <c r="EQ189" i="7"/>
  <c r="EQ225" i="7"/>
  <c r="BJ664" i="7"/>
  <c r="BZ666" i="7"/>
  <c r="AP682" i="7"/>
  <c r="BT707" i="7"/>
  <c r="BZ717" i="7"/>
  <c r="AP720" i="7"/>
  <c r="BO736" i="7"/>
  <c r="AZ742" i="7"/>
  <c r="AZ745" i="7"/>
  <c r="BE521" i="7"/>
  <c r="AZ664" i="7"/>
  <c r="AP527" i="7"/>
  <c r="V591" i="7"/>
  <c r="BZ601" i="7"/>
  <c r="EQ162" i="7"/>
  <c r="BE664" i="7"/>
  <c r="BO666" i="7"/>
  <c r="EQ257" i="7"/>
  <c r="AK720" i="7"/>
  <c r="BZ733" i="7"/>
  <c r="EQ370" i="7"/>
  <c r="AU745" i="7"/>
  <c r="EQ388" i="7"/>
  <c r="BZ748" i="7"/>
  <c r="BO467" i="7"/>
  <c r="L468" i="7"/>
  <c r="AF470" i="7"/>
  <c r="AF475" i="7"/>
  <c r="AP481" i="7"/>
  <c r="BT496" i="7"/>
  <c r="BZ500" i="7"/>
  <c r="AF505" i="7"/>
  <c r="AZ527" i="7"/>
  <c r="BE532" i="7"/>
  <c r="Q548" i="7"/>
  <c r="AA558" i="7"/>
  <c r="Q585" i="7"/>
  <c r="AF591" i="7"/>
  <c r="BZ602" i="7"/>
  <c r="AF607" i="7"/>
  <c r="AF173" i="7"/>
  <c r="AF606" i="7" s="1"/>
  <c r="AP663" i="7"/>
  <c r="BO664" i="7"/>
  <c r="BO230" i="7"/>
  <c r="BT667" i="7"/>
  <c r="BT231" i="7"/>
  <c r="AU682" i="7"/>
  <c r="BT709" i="7"/>
  <c r="BT710" i="7"/>
  <c r="BE731" i="7"/>
  <c r="BE367" i="7"/>
  <c r="EL368" i="7"/>
  <c r="BT736" i="7"/>
  <c r="BT737" i="7"/>
  <c r="BJ739" i="7"/>
  <c r="BE742" i="7"/>
  <c r="BE745" i="7"/>
  <c r="EQ385" i="7"/>
  <c r="EL445" i="7"/>
  <c r="L558" i="7"/>
  <c r="EQ312" i="7"/>
  <c r="AK607" i="7"/>
  <c r="AK173" i="7"/>
  <c r="AK606" i="7" s="1"/>
  <c r="AU663" i="7"/>
  <c r="AZ682" i="7"/>
  <c r="EQ382" i="7"/>
  <c r="BZ745" i="7"/>
  <c r="AP475" i="7"/>
  <c r="AK488" i="7"/>
  <c r="AK39" i="7"/>
  <c r="AK487" i="7" s="1"/>
  <c r="EQ51" i="7"/>
  <c r="BO532" i="7"/>
  <c r="BT158" i="7"/>
  <c r="AP607" i="7"/>
  <c r="AP173" i="7"/>
  <c r="AP606" i="7" s="1"/>
  <c r="EQ285" i="7"/>
  <c r="EQ314" i="7"/>
  <c r="EQ359" i="7"/>
  <c r="G733" i="7"/>
  <c r="EQ374" i="7"/>
  <c r="BT739" i="7"/>
  <c r="BO742" i="7"/>
  <c r="EQ379" i="7"/>
  <c r="BO774" i="7"/>
  <c r="EQ415" i="7"/>
  <c r="BJ777" i="7"/>
  <c r="BE780" i="7"/>
  <c r="BE786" i="7"/>
  <c r="EQ436" i="7"/>
  <c r="EQ439" i="7"/>
  <c r="L516" i="7"/>
  <c r="BT82" i="7"/>
  <c r="AA563" i="7"/>
  <c r="AP661" i="7"/>
  <c r="AP230" i="7"/>
  <c r="L469" i="7"/>
  <c r="EL231" i="7"/>
  <c r="BZ667" i="7"/>
  <c r="EQ237" i="7"/>
  <c r="EQ357" i="7"/>
  <c r="Q15" i="7"/>
  <c r="Q463" i="7" s="1"/>
  <c r="AF469" i="7"/>
  <c r="AP470" i="7"/>
  <c r="AZ472" i="7"/>
  <c r="EQ48" i="7"/>
  <c r="AA122" i="7"/>
  <c r="AA548" i="7" s="1"/>
  <c r="EQ128" i="7"/>
  <c r="V601" i="7"/>
  <c r="BE499" i="7"/>
  <c r="EQ59" i="7"/>
  <c r="AU505" i="7"/>
  <c r="BZ508" i="7"/>
  <c r="EQ67" i="7"/>
  <c r="L81" i="7"/>
  <c r="L515" i="7" s="1"/>
  <c r="AP516" i="7"/>
  <c r="AP81" i="7"/>
  <c r="AP515" i="7" s="1"/>
  <c r="BO527" i="7"/>
  <c r="AF122" i="7"/>
  <c r="AF548" i="7" s="1"/>
  <c r="BT123" i="7"/>
  <c r="AA127" i="7"/>
  <c r="AA553" i="7" s="1"/>
  <c r="L568" i="7"/>
  <c r="BZ568" i="7"/>
  <c r="EQ142" i="7"/>
  <c r="BZ596" i="7"/>
  <c r="EQ157" i="7"/>
  <c r="AA601" i="7"/>
  <c r="EQ167" i="7"/>
  <c r="EQ191" i="7"/>
  <c r="BT650" i="7"/>
  <c r="BJ654" i="7"/>
  <c r="BJ18" i="7"/>
  <c r="EL221" i="7"/>
  <c r="EQ226" i="7"/>
  <c r="BE663" i="7"/>
  <c r="BJ682" i="7"/>
  <c r="BZ710" i="7"/>
  <c r="V715" i="7"/>
  <c r="EL322" i="7"/>
  <c r="EQ362" i="7"/>
  <c r="G736" i="7"/>
  <c r="BZ737" i="7"/>
  <c r="BT742" i="7"/>
  <c r="EQ409" i="7"/>
  <c r="BT415" i="7"/>
  <c r="BT774" i="7" s="1"/>
  <c r="BO777" i="7"/>
  <c r="BJ780" i="7"/>
  <c r="AZ783" i="7"/>
  <c r="BJ786" i="7"/>
  <c r="BJ789" i="7"/>
  <c r="EQ440" i="7"/>
  <c r="EQ443" i="7"/>
  <c r="EL442" i="7"/>
  <c r="AP532" i="7"/>
  <c r="BT497" i="7"/>
  <c r="BJ499" i="7"/>
  <c r="BT502" i="7"/>
  <c r="Q81" i="7"/>
  <c r="Q515" i="7" s="1"/>
  <c r="AA522" i="7"/>
  <c r="AA87" i="7"/>
  <c r="AA521" i="7" s="1"/>
  <c r="BT525" i="7"/>
  <c r="BT541" i="7"/>
  <c r="AF127" i="7"/>
  <c r="AF553" i="7" s="1"/>
  <c r="V596" i="7"/>
  <c r="BT194" i="7"/>
  <c r="AF662" i="7"/>
  <c r="BJ663" i="7"/>
  <c r="BT233" i="7"/>
  <c r="BT663" i="7" s="1"/>
  <c r="BT695" i="7"/>
  <c r="BT337" i="7"/>
  <c r="BE783" i="7"/>
  <c r="EQ424" i="7"/>
  <c r="BZ783" i="7"/>
  <c r="EQ449" i="7"/>
  <c r="BO515" i="7"/>
  <c r="AU586" i="7"/>
  <c r="AU147" i="7"/>
  <c r="AU585" i="7" s="1"/>
  <c r="V671" i="7"/>
  <c r="BJ687" i="7"/>
  <c r="AZ569" i="7"/>
  <c r="AZ142" i="7"/>
  <c r="AZ568" i="7" s="1"/>
  <c r="EQ317" i="7"/>
  <c r="Q500" i="7"/>
  <c r="Q57" i="7"/>
  <c r="Q499" i="7" s="1"/>
  <c r="EL75" i="7"/>
  <c r="AF522" i="7"/>
  <c r="AF87" i="7"/>
  <c r="AF521" i="7" s="1"/>
  <c r="AP122" i="7"/>
  <c r="AP548" i="7" s="1"/>
  <c r="EL194" i="7"/>
  <c r="V676" i="7"/>
  <c r="BT784" i="7"/>
  <c r="BT424" i="7"/>
  <c r="BT783" i="7" s="1"/>
  <c r="BT793" i="7"/>
  <c r="BT433" i="7"/>
  <c r="BT792" i="7" s="1"/>
  <c r="EQ446" i="7"/>
  <c r="BZ546" i="7"/>
  <c r="EQ120" i="7"/>
  <c r="BJ666" i="7"/>
  <c r="EL332" i="7"/>
  <c r="L15" i="7"/>
  <c r="L463" i="7" s="1"/>
  <c r="AK15" i="7"/>
  <c r="AK463" i="7" s="1"/>
  <c r="BO17" i="7"/>
  <c r="L18" i="7"/>
  <c r="AZ469" i="7"/>
  <c r="BJ470" i="7"/>
  <c r="EL21" i="7"/>
  <c r="EQ49" i="7"/>
  <c r="EQ60" i="7"/>
  <c r="Q510" i="7"/>
  <c r="EQ76" i="7"/>
  <c r="AA81" i="7"/>
  <c r="AA515" i="7" s="1"/>
  <c r="EL81" i="7"/>
  <c r="L87" i="7"/>
  <c r="L521" i="7" s="1"/>
  <c r="EQ91" i="7"/>
  <c r="AU538" i="7"/>
  <c r="EQ115" i="7"/>
  <c r="BT544" i="7"/>
  <c r="AU122" i="7"/>
  <c r="AU548" i="7" s="1"/>
  <c r="BZ549" i="7"/>
  <c r="BZ558" i="7"/>
  <c r="EQ132" i="7"/>
  <c r="AA142" i="7"/>
  <c r="AA568" i="7" s="1"/>
  <c r="AF157" i="7"/>
  <c r="AF596" i="7" s="1"/>
  <c r="BT614" i="7"/>
  <c r="EQ196" i="7"/>
  <c r="BT655" i="7"/>
  <c r="DW230" i="7"/>
  <c r="DW14" i="7" s="1"/>
  <c r="DW12" i="7" s="1"/>
  <c r="BT672" i="7"/>
  <c r="BE692" i="7"/>
  <c r="EQ270" i="7"/>
  <c r="BT722" i="7"/>
  <c r="BT302" i="7"/>
  <c r="BT720" i="7" s="1"/>
  <c r="AP754" i="7"/>
  <c r="AP761" i="7"/>
  <c r="AP400" i="7"/>
  <c r="AP760" i="7" s="1"/>
  <c r="AP368" i="7"/>
  <c r="L771" i="7"/>
  <c r="G774" i="7"/>
  <c r="EQ416" i="7"/>
  <c r="AP745" i="7"/>
  <c r="V122" i="7"/>
  <c r="V548" i="7" s="1"/>
  <c r="L715" i="7"/>
  <c r="Q18" i="7"/>
  <c r="AU468" i="7"/>
  <c r="BO470" i="7"/>
  <c r="BT473" i="7"/>
  <c r="BO475" i="7"/>
  <c r="BT482" i="7"/>
  <c r="Q493" i="7"/>
  <c r="V510" i="7"/>
  <c r="AF81" i="7"/>
  <c r="AF515" i="7" s="1"/>
  <c r="BT94" i="7"/>
  <c r="BT534" i="7"/>
  <c r="AZ538" i="7"/>
  <c r="AZ548" i="7"/>
  <c r="BT564" i="7"/>
  <c r="AF142" i="7"/>
  <c r="AF568" i="7" s="1"/>
  <c r="BT589" i="7"/>
  <c r="BT592" i="7"/>
  <c r="BT152" i="7"/>
  <c r="BT591" i="7" s="1"/>
  <c r="AK596" i="7"/>
  <c r="L612" i="7"/>
  <c r="BT179" i="7"/>
  <c r="L178" i="7"/>
  <c r="L611" i="7" s="1"/>
  <c r="BZ614" i="7"/>
  <c r="EQ181" i="7"/>
  <c r="AU662" i="7"/>
  <c r="AU230" i="7"/>
  <c r="EB230" i="7"/>
  <c r="EB14" i="7" s="1"/>
  <c r="EL242" i="7"/>
  <c r="AF676" i="7"/>
  <c r="BJ692" i="7"/>
  <c r="EL266" i="7"/>
  <c r="EQ327" i="7"/>
  <c r="AU761" i="7"/>
  <c r="AU400" i="7"/>
  <c r="AU760" i="7" s="1"/>
  <c r="G469" i="7"/>
  <c r="AA472" i="7"/>
  <c r="AA481" i="7"/>
  <c r="AP505" i="7"/>
  <c r="G521" i="7"/>
  <c r="BJ527" i="7"/>
  <c r="BT539" i="7"/>
  <c r="AA543" i="7"/>
  <c r="BE548" i="7"/>
  <c r="AU553" i="7"/>
  <c r="BT555" i="7"/>
  <c r="AF563" i="7"/>
  <c r="BT570" i="7"/>
  <c r="BE596" i="7"/>
  <c r="AZ640" i="7"/>
  <c r="L654" i="7"/>
  <c r="BE662" i="7"/>
  <c r="BO663" i="7"/>
  <c r="G666" i="7"/>
  <c r="AA671" i="7"/>
  <c r="AU676" i="7"/>
  <c r="BO682" i="7"/>
  <c r="BT685" i="7"/>
  <c r="BT260" i="7"/>
  <c r="BT687" i="7" s="1"/>
  <c r="BT698" i="7"/>
  <c r="L703" i="7"/>
  <c r="V709" i="7"/>
  <c r="AF715" i="7"/>
  <c r="BT307" i="7"/>
  <c r="BT725" i="7" s="1"/>
  <c r="BT362" i="7"/>
  <c r="AA733" i="7"/>
  <c r="L736" i="7"/>
  <c r="BJ748" i="7"/>
  <c r="BT751" i="7"/>
  <c r="EL400" i="7"/>
  <c r="BT401" i="7"/>
  <c r="BT368" i="7" s="1"/>
  <c r="BE764" i="7"/>
  <c r="Q771" i="7"/>
  <c r="AF543" i="7"/>
  <c r="BJ548" i="7"/>
  <c r="AZ553" i="7"/>
  <c r="BE568" i="7"/>
  <c r="BT594" i="7"/>
  <c r="BJ596" i="7"/>
  <c r="BE640" i="7"/>
  <c r="Q654" i="7"/>
  <c r="BT656" i="7"/>
  <c r="BJ662" i="7"/>
  <c r="L666" i="7"/>
  <c r="AZ676" i="7"/>
  <c r="G692" i="7"/>
  <c r="AU720" i="7"/>
  <c r="AK322" i="7"/>
  <c r="AF733" i="7"/>
  <c r="Q736" i="7"/>
  <c r="BT745" i="7"/>
  <c r="EQ394" i="7"/>
  <c r="BJ764" i="7"/>
  <c r="EL217" i="7"/>
  <c r="BT668" i="7"/>
  <c r="EQ258" i="7"/>
  <c r="EQ273" i="7"/>
  <c r="EL347" i="7"/>
  <c r="EQ363" i="7"/>
  <c r="G731" i="7"/>
  <c r="EQ380" i="7"/>
  <c r="BZ746" i="7"/>
  <c r="EQ383" i="7"/>
  <c r="BT388" i="7"/>
  <c r="BT748" i="7" s="1"/>
  <c r="BZ749" i="7"/>
  <c r="EQ389" i="7"/>
  <c r="BT394" i="7"/>
  <c r="BT754" i="7" s="1"/>
  <c r="EL397" i="7"/>
  <c r="EQ403" i="7"/>
  <c r="AF768" i="7"/>
  <c r="EQ140" i="7"/>
  <c r="EQ155" i="7"/>
  <c r="EQ223" i="7"/>
  <c r="EQ227" i="7"/>
  <c r="EL248" i="7"/>
  <c r="L731" i="7"/>
  <c r="BO757" i="7"/>
  <c r="BY400" i="7"/>
  <c r="G761" i="7"/>
  <c r="BT764" i="7"/>
  <c r="L786" i="7"/>
  <c r="Q468" i="7"/>
  <c r="AA469" i="7"/>
  <c r="AK470" i="7"/>
  <c r="AU472" i="7"/>
  <c r="BE487" i="7"/>
  <c r="L499" i="7"/>
  <c r="BJ505" i="7"/>
  <c r="BJ515" i="7"/>
  <c r="BT517" i="7"/>
  <c r="Q538" i="7"/>
  <c r="BT540" i="7"/>
  <c r="AU543" i="7"/>
  <c r="BT551" i="7"/>
  <c r="BO553" i="7"/>
  <c r="BO558" i="7"/>
  <c r="BT571" i="7"/>
  <c r="BT604" i="7"/>
  <c r="AZ173" i="7"/>
  <c r="AZ606" i="7" s="1"/>
  <c r="EQ174" i="7"/>
  <c r="AF178" i="7"/>
  <c r="AF611" i="7" s="1"/>
  <c r="EQ192" i="7"/>
  <c r="EQ201" i="7"/>
  <c r="AF654" i="7"/>
  <c r="BE230" i="7"/>
  <c r="G663" i="7"/>
  <c r="Q664" i="7"/>
  <c r="AA666" i="7"/>
  <c r="EQ238" i="7"/>
  <c r="BT674" i="7"/>
  <c r="BO676" i="7"/>
  <c r="G682" i="7"/>
  <c r="BT255" i="7"/>
  <c r="AP709" i="7"/>
  <c r="AZ715" i="7"/>
  <c r="BJ720" i="7"/>
  <c r="L725" i="7"/>
  <c r="EQ318" i="7"/>
  <c r="EL337" i="7"/>
  <c r="Q731" i="7"/>
  <c r="AU733" i="7"/>
  <c r="V739" i="7"/>
  <c r="EQ386" i="7"/>
  <c r="AA777" i="7"/>
  <c r="V780" i="7"/>
  <c r="L783" i="7"/>
  <c r="BE493" i="7"/>
  <c r="BT503" i="7"/>
  <c r="BO505" i="7"/>
  <c r="BT513" i="7"/>
  <c r="G527" i="7"/>
  <c r="G532" i="7"/>
  <c r="V538" i="7"/>
  <c r="AZ543" i="7"/>
  <c r="BE563" i="7"/>
  <c r="BE591" i="7"/>
  <c r="BE606" i="7"/>
  <c r="AK178" i="7"/>
  <c r="AK611" i="7" s="1"/>
  <c r="AK654" i="7"/>
  <c r="BT657" i="7"/>
  <c r="BT658" i="7"/>
  <c r="BJ230" i="7"/>
  <c r="L663" i="7"/>
  <c r="V664" i="7"/>
  <c r="AF666" i="7"/>
  <c r="AZ671" i="7"/>
  <c r="BT677" i="7"/>
  <c r="AA692" i="7"/>
  <c r="AK703" i="7"/>
  <c r="BT706" i="7"/>
  <c r="BE715" i="7"/>
  <c r="BO720" i="7"/>
  <c r="Q725" i="7"/>
  <c r="BT727" i="7"/>
  <c r="V368" i="7"/>
  <c r="AK736" i="7"/>
  <c r="G754" i="7"/>
  <c r="AK774" i="7"/>
  <c r="EQ224" i="7"/>
  <c r="EQ228" i="7"/>
  <c r="EQ249" i="7"/>
  <c r="EQ281" i="7"/>
  <c r="EQ309" i="7"/>
  <c r="EQ319" i="7"/>
  <c r="BQ768" i="7"/>
  <c r="Q596" i="7"/>
  <c r="G601" i="7"/>
  <c r="AZ611" i="7"/>
  <c r="L640" i="7"/>
  <c r="AZ654" i="7"/>
  <c r="G661" i="7"/>
  <c r="Q662" i="7"/>
  <c r="AA663" i="7"/>
  <c r="AK664" i="7"/>
  <c r="AU666" i="7"/>
  <c r="BT669" i="7"/>
  <c r="G676" i="7"/>
  <c r="AA682" i="7"/>
  <c r="BT684" i="7"/>
  <c r="AP692" i="7"/>
  <c r="AZ703" i="7"/>
  <c r="BJ709" i="7"/>
  <c r="BT728" i="7"/>
  <c r="G760" i="7"/>
  <c r="AF761" i="7"/>
  <c r="AF368" i="7"/>
  <c r="BT768" i="7"/>
  <c r="G715" i="7"/>
  <c r="AP733" i="7"/>
  <c r="V736" i="7"/>
  <c r="G739" i="7"/>
  <c r="BT743" i="7"/>
  <c r="AU748" i="7"/>
  <c r="AP751" i="7"/>
  <c r="AA754" i="7"/>
  <c r="L757" i="7"/>
  <c r="Q761" i="7"/>
  <c r="Q400" i="7"/>
  <c r="Q760" i="7" s="1"/>
  <c r="V771" i="7"/>
  <c r="L774" i="7"/>
  <c r="AZ792" i="7"/>
  <c r="V692" i="7"/>
  <c r="Q703" i="7"/>
  <c r="Q709" i="7"/>
  <c r="BT711" i="7"/>
  <c r="AA715" i="7"/>
  <c r="V720" i="7"/>
  <c r="AZ725" i="7"/>
  <c r="AZ368" i="7"/>
  <c r="BJ733" i="7"/>
  <c r="AA739" i="7"/>
  <c r="Q742" i="7"/>
  <c r="G745" i="7"/>
  <c r="AF757" i="7"/>
  <c r="L768" i="7"/>
  <c r="AP771" i="7"/>
  <c r="AF774" i="7"/>
  <c r="V777" i="7"/>
  <c r="Q780" i="7"/>
  <c r="G783" i="7"/>
  <c r="BJ754" i="7"/>
  <c r="AU757" i="7"/>
  <c r="AK764" i="7"/>
  <c r="BE771" i="7"/>
  <c r="AU774" i="7"/>
  <c r="AK777" i="7"/>
  <c r="AF780" i="7"/>
  <c r="V783" i="7"/>
  <c r="V786" i="7"/>
  <c r="L789" i="7"/>
  <c r="G792" i="7"/>
  <c r="EQ434" i="7"/>
  <c r="BJ736" i="7"/>
  <c r="AK742" i="7"/>
  <c r="AA745" i="7"/>
  <c r="G748" i="7"/>
  <c r="BT752" i="7"/>
  <c r="BO754" i="7"/>
  <c r="AZ757" i="7"/>
  <c r="AA768" i="7"/>
  <c r="BJ771" i="7"/>
  <c r="AZ774" i="7"/>
  <c r="AP777" i="7"/>
  <c r="AK780" i="7"/>
  <c r="AA783" i="7"/>
  <c r="AA786" i="7"/>
  <c r="L792" i="7"/>
  <c r="V742" i="7"/>
  <c r="L745" i="7"/>
  <c r="BO748" i="7"/>
  <c r="BE751" i="7"/>
  <c r="AA757" i="7"/>
  <c r="AZ768" i="7"/>
  <c r="BP768" i="7"/>
  <c r="AA771" i="7"/>
  <c r="Q774" i="7"/>
  <c r="G777" i="7"/>
  <c r="BT781" i="7"/>
  <c r="AK792" i="7"/>
  <c r="BT787" i="7"/>
  <c r="BT731" i="7" l="1"/>
  <c r="BT367" i="7"/>
  <c r="BZ676" i="7"/>
  <c r="EQ248" i="7"/>
  <c r="BE730" i="7"/>
  <c r="BE15" i="7"/>
  <c r="BE463" i="7" s="1"/>
  <c r="BZ715" i="7"/>
  <c r="EQ290" i="7"/>
  <c r="V467" i="7"/>
  <c r="V17" i="7"/>
  <c r="EQ332" i="7"/>
  <c r="AK660" i="7"/>
  <c r="AK14" i="7"/>
  <c r="AK462" i="7" s="1"/>
  <c r="AP466" i="7"/>
  <c r="AP13" i="7"/>
  <c r="EQ442" i="7"/>
  <c r="AP467" i="7"/>
  <c r="EQ337" i="7"/>
  <c r="Q467" i="7"/>
  <c r="Q17" i="7"/>
  <c r="BZ640" i="7"/>
  <c r="EQ217" i="7"/>
  <c r="AP660" i="7"/>
  <c r="AP14" i="7"/>
  <c r="AP462" i="7" s="1"/>
  <c r="Q660" i="7"/>
  <c r="Q14" i="7"/>
  <c r="Q462" i="7" s="1"/>
  <c r="EQ347" i="7"/>
  <c r="BT640" i="7"/>
  <c r="EQ199" i="7"/>
  <c r="EQ105" i="7"/>
  <c r="BZ757" i="7"/>
  <c r="EQ397" i="7"/>
  <c r="EQ242" i="7"/>
  <c r="BZ671" i="7"/>
  <c r="BT549" i="7"/>
  <c r="BT122" i="7"/>
  <c r="BT548" i="7" s="1"/>
  <c r="EQ445" i="7"/>
  <c r="BO660" i="7"/>
  <c r="BO14" i="7"/>
  <c r="BO462" i="7" s="1"/>
  <c r="BZ493" i="7"/>
  <c r="EQ45" i="7"/>
  <c r="BT468" i="7"/>
  <c r="BT493" i="7"/>
  <c r="BZ654" i="7"/>
  <c r="EQ221" i="7"/>
  <c r="BT157" i="7"/>
  <c r="BT596" i="7" s="1"/>
  <c r="BT597" i="7"/>
  <c r="BJ731" i="7"/>
  <c r="BJ367" i="7"/>
  <c r="BT715" i="7"/>
  <c r="AF660" i="7"/>
  <c r="AF14" i="7"/>
  <c r="AF462" i="7" s="1"/>
  <c r="BT607" i="7"/>
  <c r="BT173" i="7"/>
  <c r="BT606" i="7" s="1"/>
  <c r="BZ521" i="7"/>
  <c r="EQ87" i="7"/>
  <c r="BZ468" i="7"/>
  <c r="EQ19" i="7"/>
  <c r="EQ75" i="7"/>
  <c r="BT516" i="7"/>
  <c r="BT81" i="7"/>
  <c r="BT515" i="7" s="1"/>
  <c r="EQ266" i="7"/>
  <c r="BZ692" i="7"/>
  <c r="BT522" i="7"/>
  <c r="BT87" i="7"/>
  <c r="BT521" i="7" s="1"/>
  <c r="EL18" i="7"/>
  <c r="AU660" i="7"/>
  <c r="AU14" i="7"/>
  <c r="AU462" i="7" s="1"/>
  <c r="BJ17" i="7"/>
  <c r="BJ467" i="7"/>
  <c r="BT586" i="7"/>
  <c r="BT147" i="7"/>
  <c r="BT585" i="7" s="1"/>
  <c r="BO367" i="7"/>
  <c r="BO731" i="7"/>
  <c r="BT559" i="7"/>
  <c r="BT132" i="7"/>
  <c r="BT558" i="7" s="1"/>
  <c r="AF731" i="7"/>
  <c r="AF367" i="7"/>
  <c r="G461" i="7"/>
  <c r="G12" i="7"/>
  <c r="G460" i="7" s="1"/>
  <c r="EQ23" i="7"/>
  <c r="BZ472" i="7"/>
  <c r="EQ204" i="7"/>
  <c r="BT93" i="7"/>
  <c r="BT527" i="7" s="1"/>
  <c r="BT528" i="7"/>
  <c r="BE467" i="7"/>
  <c r="BE17" i="7"/>
  <c r="BT692" i="7"/>
  <c r="BZ663" i="7"/>
  <c r="EQ233" i="7"/>
  <c r="BT569" i="7"/>
  <c r="BT142" i="7"/>
  <c r="BT568" i="7" s="1"/>
  <c r="BT661" i="7"/>
  <c r="BT230" i="7"/>
  <c r="EQ21" i="7"/>
  <c r="BZ470" i="7"/>
  <c r="BT676" i="7"/>
  <c r="EQ342" i="7"/>
  <c r="AZ661" i="7"/>
  <c r="AZ230" i="7"/>
  <c r="AA13" i="7"/>
  <c r="AA466" i="7"/>
  <c r="V660" i="7"/>
  <c r="V14" i="7"/>
  <c r="V462" i="7" s="1"/>
  <c r="BT761" i="7"/>
  <c r="BT400" i="7"/>
  <c r="BT760" i="7" s="1"/>
  <c r="EQ352" i="7"/>
  <c r="BT602" i="7"/>
  <c r="BT162" i="7"/>
  <c r="BT601" i="7" s="1"/>
  <c r="BZ664" i="7"/>
  <c r="EQ234" i="7"/>
  <c r="AK466" i="7"/>
  <c r="AK13" i="7"/>
  <c r="EQ194" i="7"/>
  <c r="BZ703" i="7"/>
  <c r="EQ278" i="7"/>
  <c r="BT18" i="7"/>
  <c r="AU466" i="7"/>
  <c r="AU13" i="7"/>
  <c r="AZ467" i="7"/>
  <c r="AZ17" i="7"/>
  <c r="BE660" i="7"/>
  <c r="BE14" i="7"/>
  <c r="BE462" i="7" s="1"/>
  <c r="EQ322" i="7"/>
  <c r="AP731" i="7"/>
  <c r="AP367" i="7"/>
  <c r="BJ660" i="7"/>
  <c r="BJ14" i="7"/>
  <c r="BJ462" i="7" s="1"/>
  <c r="BT671" i="7"/>
  <c r="L467" i="7"/>
  <c r="L17" i="7"/>
  <c r="BZ661" i="7"/>
  <c r="EL230" i="7"/>
  <c r="EQ231" i="7"/>
  <c r="BZ606" i="7"/>
  <c r="EQ173" i="7"/>
  <c r="BT554" i="7"/>
  <c r="BT127" i="7"/>
  <c r="BT553" i="7" s="1"/>
  <c r="BT662" i="7"/>
  <c r="V731" i="7"/>
  <c r="V367" i="7"/>
  <c r="BZ662" i="7"/>
  <c r="EQ232" i="7"/>
  <c r="EQ81" i="7"/>
  <c r="BZ515" i="7"/>
  <c r="AF467" i="7"/>
  <c r="AF17" i="7"/>
  <c r="AZ731" i="7"/>
  <c r="AZ367" i="7"/>
  <c r="BT683" i="7"/>
  <c r="BT254" i="7"/>
  <c r="BT682" i="7" s="1"/>
  <c r="BZ760" i="7"/>
  <c r="EQ400" i="7"/>
  <c r="BT612" i="7"/>
  <c r="BT178" i="7"/>
  <c r="BT611" i="7" s="1"/>
  <c r="BO466" i="7"/>
  <c r="BO13" i="7"/>
  <c r="BZ731" i="7"/>
  <c r="EL367" i="7"/>
  <c r="EQ368" i="7"/>
  <c r="BT511" i="7"/>
  <c r="BT69" i="7"/>
  <c r="BT510" i="7" s="1"/>
  <c r="AA660" i="7"/>
  <c r="AA14" i="7"/>
  <c r="AA462" i="7" s="1"/>
  <c r="L466" i="7" l="1"/>
  <c r="L13" i="7"/>
  <c r="EL15" i="7"/>
  <c r="BZ730" i="7"/>
  <c r="EQ367" i="7"/>
  <c r="BJ730" i="7"/>
  <c r="BJ15" i="7"/>
  <c r="BJ463" i="7" s="1"/>
  <c r="AA461" i="7"/>
  <c r="AA12" i="7"/>
  <c r="AA460" i="7" s="1"/>
  <c r="AK461" i="7"/>
  <c r="AK12" i="7"/>
  <c r="AK460" i="7" s="1"/>
  <c r="AP730" i="7"/>
  <c r="AP15" i="7"/>
  <c r="AP463" i="7" s="1"/>
  <c r="V730" i="7"/>
  <c r="V15" i="7"/>
  <c r="V463" i="7" s="1"/>
  <c r="BT660" i="7"/>
  <c r="BT14" i="7"/>
  <c r="Q466" i="7"/>
  <c r="Q13" i="7"/>
  <c r="AF466" i="7"/>
  <c r="AF13" i="7"/>
  <c r="BE466" i="7"/>
  <c r="BE13" i="7"/>
  <c r="AP461" i="7"/>
  <c r="AZ660" i="7"/>
  <c r="AZ14" i="7"/>
  <c r="AZ462" i="7" s="1"/>
  <c r="BJ466" i="7"/>
  <c r="BJ13" i="7"/>
  <c r="BO461" i="7"/>
  <c r="AZ466" i="7"/>
  <c r="AZ13" i="7"/>
  <c r="BZ660" i="7"/>
  <c r="EQ230" i="7"/>
  <c r="EL14" i="7"/>
  <c r="BT730" i="7"/>
  <c r="BT15" i="7"/>
  <c r="BT463" i="7" s="1"/>
  <c r="EL17" i="7"/>
  <c r="EL13" i="7" s="1"/>
  <c r="EQ18" i="7"/>
  <c r="EQ17" i="7" s="1"/>
  <c r="V466" i="7"/>
  <c r="V13" i="7"/>
  <c r="AF730" i="7"/>
  <c r="AF15" i="7"/>
  <c r="AF463" i="7" s="1"/>
  <c r="AU461" i="7"/>
  <c r="AU12" i="7"/>
  <c r="AU460" i="7" s="1"/>
  <c r="AZ730" i="7"/>
  <c r="AZ15" i="7"/>
  <c r="AZ463" i="7" s="1"/>
  <c r="BT467" i="7"/>
  <c r="BT17" i="7"/>
  <c r="BO730" i="7"/>
  <c r="BO15" i="7"/>
  <c r="BO463" i="7" s="1"/>
  <c r="EQ13" i="7" l="1"/>
  <c r="EL12" i="7"/>
  <c r="BE461" i="7"/>
  <c r="BE12" i="7"/>
  <c r="BE460" i="7" s="1"/>
  <c r="AF12" i="7"/>
  <c r="AF460" i="7" s="1"/>
  <c r="AF461" i="7"/>
  <c r="BZ462" i="7"/>
  <c r="EQ14" i="7"/>
  <c r="BT466" i="7"/>
  <c r="BT13" i="7"/>
  <c r="Q12" i="7"/>
  <c r="Q460" i="7" s="1"/>
  <c r="Q461" i="7"/>
  <c r="EQ15" i="7"/>
  <c r="BZ463" i="7"/>
  <c r="L461" i="7"/>
  <c r="L12" i="7"/>
  <c r="L460" i="7" s="1"/>
  <c r="AZ12" i="7"/>
  <c r="AZ460" i="7" s="1"/>
  <c r="AZ461" i="7"/>
  <c r="BT462" i="7"/>
  <c r="BO12" i="7"/>
  <c r="BO460" i="7" s="1"/>
  <c r="BJ461" i="7"/>
  <c r="BJ12" i="7"/>
  <c r="BJ460" i="7" s="1"/>
  <c r="V461" i="7"/>
  <c r="V12" i="7"/>
  <c r="V460" i="7" s="1"/>
  <c r="BZ467" i="7"/>
  <c r="AP12" i="7"/>
  <c r="AP460" i="7" s="1"/>
  <c r="EQ12" i="7" l="1"/>
  <c r="BZ466" i="7"/>
  <c r="BT461" i="7"/>
  <c r="BT12" i="7"/>
  <c r="BT460" i="7" s="1"/>
  <c r="BZ461" i="7" l="1"/>
  <c r="BZ460" i="7"/>
</calcChain>
</file>

<file path=xl/sharedStrings.xml><?xml version="1.0" encoding="utf-8"?>
<sst xmlns="http://schemas.openxmlformats.org/spreadsheetml/2006/main" count="1918" uniqueCount="627">
  <si>
    <t>Detailed information is available on the website of the National Treasury at www.treasury.gov.za click the Communications &amp; Media link - Press Releases - Monthly Press Releases</t>
  </si>
  <si>
    <t>2023/24</t>
  </si>
  <si>
    <t>2022/23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</si>
  <si>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</si>
  <si>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</si>
  <si>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</si>
  <si>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</si>
  <si>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</si>
  <si>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</si>
  <si>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</si>
  <si>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</si>
  <si>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</si>
  <si>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</si>
  <si>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</si>
  <si>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</si>
  <si>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</si>
  <si>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</si>
  <si>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R thousand</t>
  </si>
  <si>
    <t>Table</t>
  </si>
  <si>
    <t>estimate</t>
  </si>
  <si>
    <t xml:space="preserve">                  outcome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</si>
  <si>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</si>
  <si>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</si>
  <si>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</si>
  <si>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</si>
  <si>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</si>
  <si>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</si>
  <si>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</si>
  <si>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</si>
  <si>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</si>
  <si>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</si>
  <si>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South African Airways (Public Enterprise)</t>
  </si>
  <si>
    <t>The South African Special Risk Insurance Association (National Treasury)</t>
  </si>
  <si>
    <t>Payments in terms of section 6(1)(b) of the Appropriation Act 2021 (Act No 10 of 2021)</t>
  </si>
  <si>
    <t>Main budget balance</t>
  </si>
  <si>
    <t>Domestic short-term loans (net)</t>
  </si>
  <si>
    <t>1) A negative value indicates an increase in cash and other balances. A positive value indicates that cash is used to finance part of the borrowing requirement.</t>
  </si>
  <si>
    <t>COMPILED BY: Millicent Bereda</t>
  </si>
  <si>
    <t xml:space="preserve">REVIEWED: Suzan Molokwane </t>
  </si>
  <si>
    <t>APPROVED: Lizette Labuschagne</t>
  </si>
  <si>
    <t xml:space="preserve">DATE: </t>
  </si>
  <si>
    <t>Provisional allocations not assigned to votes</t>
  </si>
  <si>
    <t>Infrastructure Fund not assigned to votes</t>
  </si>
  <si>
    <t>Contingency reserve</t>
  </si>
  <si>
    <t>National government projected underspending</t>
  </si>
  <si>
    <t>Local government repayment to the National Revenue Fund</t>
  </si>
  <si>
    <t>Table 1 Revenue*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</si>
  <si>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</si>
  <si>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</si>
  <si>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</si>
  <si>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</si>
  <si>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</si>
  <si>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</si>
  <si>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</si>
  <si>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</si>
  <si>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</si>
  <si>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</si>
  <si>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</si>
  <si>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</si>
  <si>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</si>
  <si>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</si>
  <si>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</si>
  <si>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</si>
  <si>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</si>
  <si>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</si>
  <si>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</si>
  <si>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</si>
  <si>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</si>
  <si>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</si>
  <si>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</si>
  <si>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</si>
  <si>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</si>
  <si>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</si>
  <si>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</si>
  <si>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</si>
  <si>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</si>
  <si>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</si>
  <si>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</si>
  <si>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</si>
  <si>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</si>
  <si>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</si>
  <si>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</si>
  <si>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</si>
  <si>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</si>
  <si>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</si>
  <si>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</si>
  <si>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</si>
  <si>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Vaping tobacco</t>
  </si>
  <si>
    <t>Pipe tobacco and cigars</t>
  </si>
  <si>
    <t>Petroleum products</t>
  </si>
  <si>
    <t>2)</t>
  </si>
  <si>
    <t>Revenue from neighbouring countries</t>
  </si>
  <si>
    <t>3)</t>
  </si>
  <si>
    <t>Ad valorem excise duties</t>
  </si>
  <si>
    <t>Health promotion levy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</si>
  <si>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</si>
  <si>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</si>
  <si>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</si>
  <si>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</si>
  <si>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</si>
  <si>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</si>
  <si>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</si>
  <si>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</si>
  <si>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</si>
  <si>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</si>
  <si>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</si>
  <si>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</si>
  <si>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</si>
  <si>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</si>
  <si>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</si>
  <si>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</si>
  <si>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</si>
  <si>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</si>
  <si>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</si>
  <si>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</si>
  <si>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</si>
  <si>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</si>
  <si>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</si>
  <si>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</si>
  <si>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</si>
  <si>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</si>
  <si>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</si>
  <si>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</si>
  <si>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</si>
  <si>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</si>
  <si>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</si>
  <si>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</si>
  <si>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</si>
  <si>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</si>
  <si>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</si>
  <si>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</si>
  <si>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</si>
  <si>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</si>
  <si>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</si>
  <si>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</si>
  <si>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</si>
  <si>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</si>
  <si>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</si>
  <si>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</si>
  <si>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</si>
  <si>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</si>
  <si>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</si>
  <si>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</si>
  <si>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</si>
  <si>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</si>
  <si>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</si>
  <si>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</si>
  <si>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</si>
  <si>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</si>
  <si>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</si>
  <si>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</si>
  <si>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</si>
  <si>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</si>
  <si>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</si>
  <si>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</si>
  <si>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</si>
  <si>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</si>
  <si>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</si>
  <si>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</si>
  <si>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</si>
  <si>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</si>
  <si>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</si>
  <si>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</si>
  <si>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</si>
  <si>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</si>
  <si>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</si>
  <si>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</si>
  <si>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</si>
  <si>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</si>
  <si>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</si>
  <si>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Bidvest</t>
  </si>
  <si>
    <t xml:space="preserve">  FSCA</t>
  </si>
  <si>
    <t xml:space="preserve">  Secret Service Account</t>
  </si>
  <si>
    <t xml:space="preserve">  Proceeds of organised Crime Act</t>
  </si>
  <si>
    <t xml:space="preserve">  DTI Various Entities</t>
  </si>
  <si>
    <t xml:space="preserve">  Competition Commission</t>
  </si>
  <si>
    <t xml:space="preserve">  GPAA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</si>
  <si>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</si>
  <si>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</si>
  <si>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</si>
  <si>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</si>
  <si>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</si>
  <si>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</si>
  <si>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</si>
  <si>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</si>
  <si>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</si>
  <si>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</si>
  <si>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</si>
  <si>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</si>
  <si>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</si>
  <si>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</si>
  <si>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</si>
  <si>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</si>
  <si>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</si>
  <si>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</si>
  <si>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</si>
  <si>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</si>
  <si>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</si>
  <si>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</si>
  <si>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</si>
  <si>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</si>
  <si>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</si>
  <si>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</si>
  <si>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</si>
  <si>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</si>
  <si>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</si>
  <si>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</si>
  <si>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</si>
  <si>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</si>
  <si>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</si>
  <si>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</si>
  <si>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</si>
  <si>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</si>
  <si>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</si>
  <si>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</si>
  <si>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</si>
  <si>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</si>
  <si>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</si>
  <si>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</si>
  <si>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</si>
  <si>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</si>
  <si>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</si>
  <si>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</si>
  <si>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</si>
  <si>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</si>
  <si>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</si>
  <si>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</si>
  <si>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</si>
  <si>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</si>
  <si>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</si>
  <si>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</si>
  <si>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</si>
  <si>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</si>
  <si>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</si>
  <si>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</si>
  <si>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</si>
  <si>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</si>
  <si>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</si>
  <si>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</si>
  <si>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</si>
  <si>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</si>
  <si>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</si>
  <si>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</si>
  <si>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</si>
  <si>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</si>
  <si>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</si>
  <si>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</si>
  <si>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</si>
  <si>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</si>
  <si>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</si>
  <si>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</si>
  <si>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</si>
  <si>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</si>
  <si>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</si>
  <si>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</si>
  <si>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</si>
  <si>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</si>
  <si>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</si>
  <si>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</si>
  <si>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</si>
  <si>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Denel (Public Enterprise)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</si>
  <si>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</si>
  <si>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</si>
  <si>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</si>
  <si>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</si>
  <si>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</si>
  <si>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-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</si>
  <si>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</si>
  <si>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</si>
  <si>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</si>
  <si>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</si>
  <si>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March*</t>
  </si>
  <si>
    <t xml:space="preserve">  Treasury bills</t>
  </si>
  <si>
    <t>Shorter than 91 days</t>
  </si>
  <si>
    <t>91 days</t>
  </si>
  <si>
    <t xml:space="preserve">                          -  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</si>
  <si>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</si>
  <si>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</si>
  <si>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</si>
  <si>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</si>
  <si>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</si>
  <si>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</si>
  <si>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</si>
  <si>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</si>
  <si>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</si>
  <si>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</si>
  <si>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</si>
  <si>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</si>
  <si>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</si>
  <si>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</si>
  <si>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</si>
  <si>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</si>
  <si>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</si>
  <si>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4.3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</si>
  <si>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</si>
  <si>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</si>
  <si>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</si>
  <si>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</si>
  <si>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</si>
  <si>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</si>
  <si>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</si>
  <si>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</si>
  <si>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</si>
  <si>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</si>
  <si>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</si>
  <si>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</si>
  <si>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</si>
  <si>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</si>
  <si>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</si>
  <si>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</si>
  <si>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</si>
  <si>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</si>
  <si>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</si>
  <si>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</si>
  <si>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</si>
  <si>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</si>
  <si>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</si>
  <si>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</si>
  <si>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</si>
  <si>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</si>
  <si>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</si>
  <si>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</si>
  <si>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</si>
  <si>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</si>
  <si>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</si>
  <si>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I2031 (4.25% due 2031/01/31)                                                  </t>
  </si>
  <si>
    <t xml:space="preserve">  I2033 (1.875% due 2033/02/28)                                                                       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</si>
  <si>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</si>
  <si>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</si>
  <si>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</si>
  <si>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</si>
  <si>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</si>
  <si>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</si>
  <si>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</si>
  <si>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</si>
  <si>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</si>
  <si>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</si>
  <si>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</si>
  <si>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</si>
  <si>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</si>
  <si>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</si>
  <si>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</si>
  <si>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</si>
  <si>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</si>
  <si>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</si>
  <si>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R2053 (11.625% due 2053/03/31)</t>
  </si>
  <si>
    <t xml:space="preserve">  RN2027 (8.567% (floating) due 2027/07/11)</t>
  </si>
  <si>
    <t xml:space="preserve">  RN2030 (8.918% (floating) due 2030/03/17)</t>
  </si>
  <si>
    <t>New bond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</si>
  <si>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</si>
  <si>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</si>
  <si>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</si>
  <si>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</si>
  <si>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</si>
  <si>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</si>
  <si>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</si>
  <si>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</si>
  <si>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</si>
  <si>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</si>
  <si>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</si>
  <si>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</si>
  <si>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</si>
  <si>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>New FRB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</si>
  <si>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</si>
  <si>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</si>
  <si>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</si>
  <si>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</si>
  <si>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</si>
  <si>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</si>
  <si>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</si>
  <si>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</si>
  <si>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</si>
  <si>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</si>
  <si>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</si>
  <si>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</si>
  <si>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</si>
  <si>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</si>
  <si>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</si>
  <si>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</si>
  <si>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</si>
  <si>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</si>
  <si>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</si>
  <si>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</si>
  <si>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</si>
  <si>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</si>
  <si>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</si>
  <si>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</si>
  <si>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</si>
  <si>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</si>
  <si>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Source bond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</si>
  <si>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</si>
  <si>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</si>
  <si>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</si>
  <si>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</si>
  <si>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</si>
  <si>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</si>
  <si>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</si>
  <si>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</si>
  <si>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</si>
  <si>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</si>
  <si>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</si>
  <si>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</si>
  <si>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</si>
  <si>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</si>
  <si>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</si>
  <si>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</si>
  <si>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</si>
  <si>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</si>
  <si>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</si>
  <si>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</si>
  <si>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</si>
  <si>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</si>
  <si>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</si>
  <si>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</si>
  <si>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</si>
  <si>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</si>
  <si>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</si>
  <si>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</si>
  <si>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</si>
  <si>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</si>
  <si>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</si>
  <si>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</si>
  <si>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</si>
  <si>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</si>
  <si>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</si>
  <si>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</si>
  <si>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</si>
  <si>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</si>
  <si>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</si>
  <si>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</si>
  <si>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</si>
  <si>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>TY2/105 SDR rate plus a % margin US Dollar Promissory Notes due 2025/07/29</t>
  </si>
  <si>
    <t xml:space="preserve">  TY2/89  4.665%  RSA Notes due 2024/01/17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</si>
  <si>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</si>
  <si>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</si>
  <si>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</si>
  <si>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</si>
  <si>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</si>
  <si>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</si>
  <si>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</si>
  <si>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</si>
  <si>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</si>
  <si>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</si>
  <si>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</si>
  <si>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</si>
  <si>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</si>
  <si>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</si>
  <si>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</si>
  <si>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</si>
  <si>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</si>
  <si>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</si>
  <si>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</si>
  <si>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</si>
  <si>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</si>
  <si>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</si>
  <si>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</si>
  <si>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</si>
  <si>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</si>
  <si>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</si>
  <si>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</si>
  <si>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2022/23 and prior</t>
  </si>
  <si>
    <t xml:space="preserve">Late requests by National Departments                 </t>
  </si>
  <si>
    <t xml:space="preserve">     2022/23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</si>
  <si>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</si>
  <si>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</si>
  <si>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</si>
  <si>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</si>
  <si>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</si>
  <si>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</si>
  <si>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</si>
  <si>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</si>
  <si>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</si>
  <si>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</si>
  <si>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</si>
  <si>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</si>
  <si>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</si>
  <si>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</si>
  <si>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</si>
  <si>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Total financing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</si>
  <si>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</si>
  <si>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</si>
  <si>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</si>
  <si>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</si>
  <si>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</si>
  <si>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</si>
  <si>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</si>
  <si>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</si>
  <si>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</si>
  <si>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</si>
  <si>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</si>
  <si>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</si>
  <si>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Surrenders/Late requests</t>
  </si>
  <si>
    <t>Outstanding transfers from the Exchequer to PMG Accounts</t>
  </si>
  <si>
    <t>Changes in cash balances</t>
  </si>
  <si>
    <r>
      <t xml:space="preserve">Change in cash balances                                                                                    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 xml:space="preserve"> </t>
    </r>
  </si>
  <si>
    <t>Opening balance</t>
  </si>
  <si>
    <t>SARB accounts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</si>
  <si>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</si>
  <si>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</si>
  <si>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</si>
  <si>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</si>
  <si>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</si>
  <si>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</si>
  <si>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r>
      <t>Table 5 Additional information on National Revenue Fund receipts and payments</t>
    </r>
    <r>
      <rPr>
        <b/>
        <vertAlign val="superscript"/>
        <sz val="12"/>
        <rFont val="Arial Narrow"/>
        <family val="2"/>
      </rPr>
      <t>1</t>
    </r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</si>
  <si>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</si>
  <si>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</si>
  <si>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</si>
  <si>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</si>
  <si>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</si>
  <si>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</si>
  <si>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</si>
  <si>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</si>
  <si>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</si>
  <si>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</si>
  <si>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</si>
  <si>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</si>
  <si>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</si>
  <si>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</si>
  <si>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</si>
  <si>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</si>
  <si>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</si>
  <si>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</si>
  <si>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</si>
  <si>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</si>
  <si>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</si>
  <si>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</si>
  <si>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</si>
  <si>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</si>
  <si>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</si>
  <si>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</si>
  <si>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</si>
  <si>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</si>
  <si>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</si>
  <si>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</si>
  <si>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</si>
  <si>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</si>
  <si>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</si>
  <si>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</si>
  <si>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</si>
  <si>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</si>
  <si>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</si>
  <si>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</si>
  <si>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</si>
  <si>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</si>
  <si>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</si>
  <si>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</si>
  <si>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</si>
  <si>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</si>
  <si>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</si>
  <si>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</si>
  <si>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</si>
  <si>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</si>
  <si>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</si>
  <si>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</si>
  <si>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</si>
  <si>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t xml:space="preserve">  SARB Sanctions</t>
  </si>
  <si>
    <t xml:space="preserve">  R197 (5.50% due 2023/12/07)</t>
  </si>
  <si>
    <t xml:space="preserve">  R210 (2.60% due 2028/03/31)</t>
  </si>
  <si>
    <t xml:space="preserve">  I2031 (4.25% due 2031/01/31)</t>
  </si>
  <si>
    <t xml:space="preserve">  I2033 (1.875% due 2033/02/28)</t>
  </si>
  <si>
    <t xml:space="preserve">  I2038 (2.25% due 2038/01/31)</t>
  </si>
  <si>
    <r>
      <t xml:space="preserve">  TY2/108 </t>
    </r>
    <r>
      <rPr>
        <sz val="10"/>
        <color rgb="FFFF0000"/>
        <rFont val="Arial Narrow"/>
        <family val="2"/>
      </rPr>
      <t xml:space="preserve"> 6M SOFR plus 1.44%</t>
    </r>
    <r>
      <rPr>
        <sz val="10"/>
        <rFont val="Arial Narrow"/>
        <family val="2"/>
      </rPr>
      <t xml:space="preserve"> (floating) US Dollar Notes due 2046/09/15 (Tranche C)</t>
    </r>
  </si>
  <si>
    <t>Redemptions</t>
  </si>
  <si>
    <r>
      <t xml:space="preserve">Eskom debt-relief arrangement </t>
    </r>
    <r>
      <rPr>
        <b/>
        <vertAlign val="superscript"/>
        <sz val="10"/>
        <rFont val="Arial Narrow"/>
        <family val="2"/>
      </rPr>
      <t xml:space="preserve">1 </t>
    </r>
    <r>
      <rPr>
        <b/>
        <sz val="10"/>
        <rFont val="Arial Narrow"/>
        <family val="2"/>
      </rPr>
      <t xml:space="preserve">                                                      </t>
    </r>
  </si>
  <si>
    <t>Gross borrowing requirement</t>
  </si>
  <si>
    <t xml:space="preserve">Financing of the net borrowing requirement                           </t>
  </si>
  <si>
    <t>Foreign loans (gross)</t>
  </si>
  <si>
    <r>
      <t>Change in cash and other balances</t>
    </r>
    <r>
      <rPr>
        <b/>
        <vertAlign val="superscript"/>
        <sz val="10"/>
        <rFont val="Arial Narrow"/>
        <family val="2"/>
      </rPr>
      <t>2</t>
    </r>
  </si>
  <si>
    <t>Total financing (gross)</t>
  </si>
  <si>
    <t>1)   Loan advance by National Treasury to Eskom In terms of the Eskom Debt Relief Act, 2023 (Act No.7 of 2023).</t>
  </si>
  <si>
    <t>2) A negative value indicates an increase in cash and other balances. A positive value indicates that cash is used to finance part of the borrowing requirement.</t>
  </si>
  <si>
    <t>Table 3  Summary table of gross borrowing</t>
  </si>
  <si>
    <t xml:space="preserve">   Loans issued for financing (gross)</t>
  </si>
  <si>
    <t>Foreign long-term loans (gross)</t>
  </si>
  <si>
    <t>Total borrowing (gross)</t>
  </si>
  <si>
    <t>Scheduled Redemptions</t>
  </si>
  <si>
    <t xml:space="preserve">   Domestic</t>
  </si>
  <si>
    <t xml:space="preserve">   Foreign</t>
  </si>
  <si>
    <t>Floating rate notes</t>
  </si>
  <si>
    <t>2) The opening cash balances were updated to reflect the actual outcome.</t>
  </si>
  <si>
    <t>3) Surrenders by National Departments are unspent funds requested in previous financial years.</t>
  </si>
  <si>
    <t>4) Late requests are requisitions with regard to expenditure committed in previous years.</t>
  </si>
  <si>
    <t>Domestic long-term loans</t>
  </si>
  <si>
    <t>Foreign long-term loans</t>
  </si>
  <si>
    <t xml:space="preserve">Eskom debt-relief arrangement                                                       </t>
  </si>
  <si>
    <t xml:space="preserve">   5)</t>
  </si>
  <si>
    <t>4) Loan advance by National Treasury to Eskom In terms of the Eskom Debt Relief Act 2023.</t>
  </si>
  <si>
    <t>IMF revaluation losses</t>
  </si>
  <si>
    <t>Audited*</t>
  </si>
  <si>
    <t>Land and Agricultural Development Bank of South Africa</t>
  </si>
  <si>
    <t>Audited Outcome**</t>
  </si>
  <si>
    <t>**) Audited outcome except for Debt-service costs.</t>
  </si>
  <si>
    <t>Audited</t>
  </si>
  <si>
    <r>
      <t>outcome</t>
    </r>
    <r>
      <rPr>
        <b/>
        <vertAlign val="superscript"/>
        <sz val="10"/>
        <rFont val="Arial Narrow"/>
        <family val="2"/>
      </rPr>
      <t>9</t>
    </r>
  </si>
  <si>
    <t xml:space="preserve">   6)</t>
  </si>
  <si>
    <t xml:space="preserve">  8)</t>
  </si>
  <si>
    <t>5) Domestic short-term loans were updated to exclude CPD investment amount in June &amp; July 2023.</t>
  </si>
  <si>
    <t>6) A negative value indicates an increase in cash and other balances. A positive value indicates that cash is used to finance part of the borrowing requirement.</t>
  </si>
  <si>
    <t>7) The opening cash balances were updated to reflect the actual outcome.</t>
  </si>
  <si>
    <t>8) Investment with the Corporation for Public Deposits.</t>
  </si>
  <si>
    <t>9)Audited outcome except for Debt-service costs.</t>
  </si>
  <si>
    <t>Revised</t>
  </si>
  <si>
    <t>MTBPS Adjustment</t>
  </si>
  <si>
    <t xml:space="preserve">Revised </t>
  </si>
  <si>
    <t xml:space="preserve">                         -  </t>
  </si>
  <si>
    <t>Revised estimate</t>
  </si>
  <si>
    <t>Conditional grant refunds</t>
  </si>
  <si>
    <t>Central Energy Fund</t>
  </si>
  <si>
    <t>Domestic Sukuk bonds</t>
  </si>
  <si>
    <t xml:space="preserve">  RS2029 (9.87% due 2029/03/31)</t>
  </si>
  <si>
    <t xml:space="preserve">  RS2031 (10.64% due 2031/03/31)</t>
  </si>
  <si>
    <t xml:space="preserve">  RS2034 (11.58% due 2034/03/31)</t>
  </si>
  <si>
    <t xml:space="preserve">  RS2036 (11.90% due 2036/03/31)</t>
  </si>
  <si>
    <t>YTD vs Audited</t>
  </si>
  <si>
    <t>The statement of actual revenue, expenditure and borrowings with regard to the National Revenue Fund as at the end of December 2023/2024 fiscal year is hereby published in terms of section 32 (1) of the Public Finance Management Act, 1999.</t>
  </si>
  <si>
    <t>Summary table of national revenue, expenditure and borrowing for the month ended 31 December 2023</t>
  </si>
  <si>
    <t>*) Audited outcome except for Debt-service costs.</t>
  </si>
  <si>
    <t>,&lt;L??????????????????????????????????????????????????????????????????????????????????????????????????????????????????????????????????????????????????????????????/</t>
  </si>
  <si>
    <t>ADD EX-INTEREST ONTO CASH AMOUNT TO BALANCE TO THE ADJUSTED NOMINAL</t>
  </si>
  <si>
    <t xml:space="preserve">  R202 (3.45% due 2033/12/07)</t>
  </si>
  <si>
    <t xml:space="preserve">  I2043 (5.125% due 2043/01/31)</t>
  </si>
  <si>
    <t xml:space="preserve">  I2046 (2.50% due 2046/03/31)</t>
  </si>
  <si>
    <t xml:space="preserve">  I2050 (2.50% due 2049-50-51/12/31)</t>
  </si>
  <si>
    <t xml:space="preserve">  I2058 (5.125% due 2058/01/31)            </t>
  </si>
  <si>
    <t xml:space="preserve">  I2033 (1.875% due 2033/02/28) </t>
  </si>
  <si>
    <t xml:space="preserve">  I2058 (5.125% due 2058/01/31)</t>
  </si>
  <si>
    <t xml:space="preserve">  TY2/115  6M SOFR plus 1.22% (floating) US Dollar Notes due 2035/09/15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</si>
</sst>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 * #,##0_ ;_ * \-#,##0_ ;_ * &quot;-&quot;??_ ;_ @_ 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_);_(* \(#,##0.0000000\);_(* &quot;-&quot;??_);_(@_)"/>
    <numFmt numFmtId="173" formatCode="_(* #,##0.00000_);_(* \(#,##0.00000\);_(* &quot;-&quot;??_);_(@_)"/>
    <numFmt numFmtId="174" formatCode="_(* #,##0.0000000000000000000000000000_);_(* \(#,##0.0000000000000000000000000000\);_(* &quot;-&quot;??_);_(@_)"/>
    <numFmt numFmtId="175" formatCode="_(* #,##0.000000000000000000000000000000000_);_(* \(#,##0.000000000000000000000000000000000\);_(* &quot;-&quot;??_);_(@_)"/>
    <numFmt numFmtId="176" formatCode="_(* #,##0.0000000000000000000000000000000000_);_(* \(#,##0.0000000000000000000000000000000000\);_(* &quot;-&quot;??_);_(@_)"/>
    <numFmt numFmtId="177" formatCode="_(* #,##0.000000000_);_(* \(#,##0.000000000\);_(* &quot;-&quot;??_);_(@_)"/>
    <numFmt numFmtId="178" formatCode="_-* #,##0_-;\-* #,##0_-;_-* &quot;-&quot;??_-;_-@_-"/>
    <numFmt numFmtId="179" formatCode="_-* #,##0.0_-;\-* #,##0.0_-;_-* &quot;-&quot;??_-;_-@_-"/>
    <numFmt numFmtId="180" formatCode="_(* #,##0.0000_);_(* \(#,##0.0000\);_(* &quot;-&quot;??_);_(@_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vertAlign val="superscript"/>
      <sz val="10"/>
      <name val="Arial Narrow"/>
      <family val="2"/>
    </font>
    <font>
      <i/>
      <sz val="9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</font>
    <font>
      <i/>
      <sz val="8"/>
      <color indexed="8"/>
      <name val="Arial Narrow"/>
      <family val="2"/>
    </font>
    <font>
      <sz val="11"/>
      <name val="Arial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b/>
      <vertAlign val="superscript"/>
      <sz val="12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i/>
      <sz val="9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i/>
      <sz val="11"/>
      <name val="Arial Narrow"/>
      <family val="2"/>
    </font>
    <font>
      <sz val="10"/>
      <color rgb="FFC0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7" fillId="0" borderId="0"/>
    <xf numFmtId="0" fontId="5" fillId="0" borderId="0"/>
    <xf numFmtId="0" fontId="27" fillId="0" borderId="0"/>
  </cellStyleXfs>
  <cellXfs count="748">
    <xf numFmtId="0" fontId="0" fillId="0" borderId="0" xfId="0"/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/>
    <xf numFmtId="0" fontId="6" fillId="0" borderId="8" xfId="0" applyFont="1" applyBorder="1"/>
    <xf numFmtId="0" fontId="7" fillId="0" borderId="8" xfId="0" applyFont="1" applyBorder="1"/>
    <xf numFmtId="0" fontId="3" fillId="0" borderId="8" xfId="0" applyFont="1" applyBorder="1"/>
    <xf numFmtId="0" fontId="4" fillId="0" borderId="8" xfId="0" applyFont="1" applyBorder="1"/>
    <xf numFmtId="0" fontId="7" fillId="0" borderId="9" xfId="0" applyFont="1" applyBorder="1"/>
    <xf numFmtId="0" fontId="7" fillId="0" borderId="10" xfId="0" applyFont="1" applyBorder="1"/>
    <xf numFmtId="0" fontId="8" fillId="0" borderId="9" xfId="0" applyFont="1" applyBorder="1"/>
    <xf numFmtId="0" fontId="8" fillId="0" borderId="0" xfId="0" applyFont="1"/>
    <xf numFmtId="0" fontId="7" fillId="0" borderId="15" xfId="0" applyFont="1" applyBorder="1" applyAlignment="1">
      <alignment horizontal="center"/>
    </xf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 applyAlignment="1">
      <alignment horizontal="center"/>
    </xf>
    <xf numFmtId="0" fontId="7" fillId="0" borderId="21" xfId="0" applyFont="1" applyBorder="1" applyAlignment="1">
      <alignment horizontal="right"/>
    </xf>
    <xf numFmtId="0" fontId="7" fillId="0" borderId="23" xfId="0" applyFont="1" applyBorder="1" applyAlignment="1">
      <alignment horizontal="right"/>
    </xf>
    <xf numFmtId="0" fontId="7" fillId="0" borderId="25" xfId="0" applyFont="1" applyBorder="1" applyAlignment="1">
      <alignment horizontal="right"/>
    </xf>
    <xf numFmtId="0" fontId="7" fillId="0" borderId="26" xfId="0" applyFont="1" applyBorder="1"/>
    <xf numFmtId="0" fontId="7" fillId="0" borderId="18" xfId="0" applyFont="1" applyBorder="1"/>
    <xf numFmtId="0" fontId="7" fillId="0" borderId="27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165" fontId="7" fillId="0" borderId="17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165" fontId="7" fillId="0" borderId="0" xfId="0" applyNumberFormat="1" applyFont="1"/>
    <xf numFmtId="0" fontId="7" fillId="0" borderId="0" xfId="0" applyFont="1" applyAlignment="1">
      <alignment horizontal="center"/>
    </xf>
    <xf numFmtId="165" fontId="7" fillId="0" borderId="0" xfId="1" applyNumberFormat="1" applyFont="1" applyFill="1" applyBorder="1" applyAlignment="1">
      <alignment horizontal="right"/>
    </xf>
    <xf numFmtId="0" fontId="8" fillId="0" borderId="9" xfId="0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30" xfId="0" applyNumberFormat="1" applyFont="1" applyBorder="1"/>
    <xf numFmtId="0" fontId="7" fillId="0" borderId="0" xfId="0" applyFont="1" applyAlignment="1">
      <alignment horizontal="right"/>
    </xf>
    <xf numFmtId="0" fontId="8" fillId="0" borderId="15" xfId="0" applyFont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0" fontId="8" fillId="0" borderId="0" xfId="0" applyFont="1" applyAlignment="1">
      <alignment horizontal="right"/>
    </xf>
    <xf numFmtId="0" fontId="9" fillId="0" borderId="9" xfId="0" applyFont="1" applyBorder="1"/>
    <xf numFmtId="165" fontId="7" fillId="0" borderId="28" xfId="1" applyNumberFormat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5" fontId="7" fillId="0" borderId="32" xfId="1" applyNumberFormat="1" applyFont="1" applyFill="1" applyBorder="1" applyAlignment="1">
      <alignment horizontal="center"/>
    </xf>
    <xf numFmtId="165" fontId="7" fillId="0" borderId="15" xfId="1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9" fillId="0" borderId="15" xfId="0" applyFont="1" applyBorder="1" applyAlignment="1">
      <alignment horizontal="center"/>
    </xf>
    <xf numFmtId="0" fontId="10" fillId="0" borderId="9" xfId="0" applyFont="1" applyBorder="1" applyAlignment="1">
      <alignment horizontal="right"/>
    </xf>
    <xf numFmtId="0" fontId="10" fillId="0" borderId="0" xfId="0" applyFont="1" applyAlignment="1">
      <alignment horizontal="right"/>
    </xf>
    <xf numFmtId="0" fontId="10" fillId="0" borderId="9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wrapText="1"/>
    </xf>
    <xf numFmtId="0" fontId="8" fillId="0" borderId="9" xfId="0" applyFont="1" applyBorder="1" applyAlignment="1">
      <alignment horizontal="left" indent="1"/>
    </xf>
    <xf numFmtId="0" fontId="10" fillId="0" borderId="9" xfId="0" applyFont="1" applyBorder="1"/>
    <xf numFmtId="0" fontId="10" fillId="0" borderId="0" xfId="0" applyFont="1" applyAlignment="1">
      <alignment horizontal="left" indent="1"/>
    </xf>
    <xf numFmtId="0" fontId="12" fillId="0" borderId="0" xfId="0" applyFont="1" applyAlignment="1">
      <alignment horizontal="left" wrapText="1" indent="1"/>
    </xf>
    <xf numFmtId="165" fontId="8" fillId="0" borderId="28" xfId="1" applyNumberFormat="1" applyFont="1" applyFill="1" applyBorder="1" applyAlignment="1">
      <alignment horizontal="center"/>
    </xf>
    <xf numFmtId="0" fontId="8" fillId="0" borderId="9" xfId="2" applyFont="1" applyBorder="1"/>
    <xf numFmtId="0" fontId="8" fillId="0" borderId="0" xfId="2" applyFont="1"/>
    <xf numFmtId="165" fontId="8" fillId="0" borderId="29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7" fillId="0" borderId="9" xfId="0" applyFont="1" applyBorder="1" applyAlignment="1">
      <alignment horizontal="right"/>
    </xf>
    <xf numFmtId="4" fontId="8" fillId="0" borderId="0" xfId="0" applyNumberFormat="1" applyFont="1"/>
    <xf numFmtId="0" fontId="9" fillId="0" borderId="9" xfId="0" applyFont="1" applyBorder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165" fontId="8" fillId="0" borderId="21" xfId="1" applyNumberFormat="1" applyFont="1" applyFill="1" applyBorder="1" applyAlignment="1">
      <alignment horizontal="right"/>
    </xf>
    <xf numFmtId="0" fontId="8" fillId="0" borderId="33" xfId="0" applyFont="1" applyBorder="1"/>
    <xf numFmtId="0" fontId="8" fillId="0" borderId="8" xfId="0" applyFont="1" applyBorder="1"/>
    <xf numFmtId="165" fontId="8" fillId="0" borderId="8" xfId="1" applyNumberFormat="1" applyFont="1" applyFill="1" applyBorder="1" applyAlignment="1">
      <alignment horizontal="right"/>
    </xf>
    <xf numFmtId="165" fontId="8" fillId="0" borderId="37" xfId="1" applyNumberFormat="1" applyFont="1" applyFill="1" applyBorder="1" applyAlignment="1">
      <alignment horizontal="right"/>
    </xf>
    <xf numFmtId="0" fontId="14" fillId="0" borderId="0" xfId="0" applyFont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165" fontId="8" fillId="0" borderId="0" xfId="0" applyNumberFormat="1" applyFont="1"/>
    <xf numFmtId="165" fontId="7" fillId="0" borderId="8" xfId="0" applyNumberFormat="1" applyFont="1" applyBorder="1"/>
    <xf numFmtId="165" fontId="8" fillId="0" borderId="8" xfId="0" applyNumberFormat="1" applyFont="1" applyBorder="1"/>
    <xf numFmtId="165" fontId="8" fillId="0" borderId="38" xfId="0" applyNumberFormat="1" applyFont="1" applyBorder="1"/>
    <xf numFmtId="165" fontId="8" fillId="0" borderId="39" xfId="0" applyNumberFormat="1" applyFont="1" applyBorder="1"/>
    <xf numFmtId="165" fontId="8" fillId="0" borderId="40" xfId="0" applyNumberFormat="1" applyFont="1" applyBorder="1" applyAlignment="1">
      <alignment horizontal="right"/>
    </xf>
    <xf numFmtId="165" fontId="7" fillId="0" borderId="12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8" fillId="0" borderId="9" xfId="0" applyNumberFormat="1" applyFont="1" applyBorder="1"/>
    <xf numFmtId="165" fontId="10" fillId="0" borderId="29" xfId="0" applyNumberFormat="1" applyFont="1" applyBorder="1" applyAlignment="1">
      <alignment horizontal="right"/>
    </xf>
    <xf numFmtId="165" fontId="7" fillId="0" borderId="16" xfId="3" applyNumberFormat="1" applyFont="1" applyFill="1" applyBorder="1" applyAlignment="1">
      <alignment horizontal="right"/>
    </xf>
    <xf numFmtId="165" fontId="7" fillId="0" borderId="17" xfId="3" applyNumberFormat="1" applyFont="1" applyFill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165" fontId="7" fillId="0" borderId="41" xfId="3" applyNumberFormat="1" applyFont="1" applyFill="1" applyBorder="1" applyAlignment="1">
      <alignment horizontal="right"/>
    </xf>
    <xf numFmtId="165" fontId="7" fillId="0" borderId="20" xfId="0" applyNumberFormat="1" applyFont="1" applyBorder="1"/>
    <xf numFmtId="165" fontId="7" fillId="0" borderId="21" xfId="0" applyNumberFormat="1" applyFont="1" applyBorder="1"/>
    <xf numFmtId="165" fontId="7" fillId="0" borderId="24" xfId="0" applyNumberFormat="1" applyFont="1" applyBorder="1" applyAlignment="1">
      <alignment horizontal="right"/>
    </xf>
    <xf numFmtId="165" fontId="7" fillId="0" borderId="28" xfId="3" applyNumberFormat="1" applyFont="1" applyFill="1" applyBorder="1" applyAlignment="1">
      <alignment horizontal="right"/>
    </xf>
    <xf numFmtId="165" fontId="7" fillId="0" borderId="29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7" fillId="0" borderId="42" xfId="3" applyNumberFormat="1" applyFont="1" applyFill="1" applyBorder="1" applyAlignment="1">
      <alignment horizontal="right"/>
    </xf>
    <xf numFmtId="165" fontId="10" fillId="0" borderId="26" xfId="0" applyNumberFormat="1" applyFont="1" applyBorder="1"/>
    <xf numFmtId="165" fontId="9" fillId="0" borderId="0" xfId="0" applyNumberFormat="1" applyFont="1"/>
    <xf numFmtId="165" fontId="10" fillId="0" borderId="0" xfId="0" applyNumberFormat="1" applyFont="1"/>
    <xf numFmtId="165" fontId="9" fillId="0" borderId="18" xfId="0" applyNumberFormat="1" applyFont="1" applyBorder="1"/>
    <xf numFmtId="165" fontId="10" fillId="0" borderId="17" xfId="0" applyNumberFormat="1" applyFont="1" applyBorder="1" applyAlignment="1">
      <alignment horizontal="right"/>
    </xf>
    <xf numFmtId="165" fontId="7" fillId="0" borderId="17" xfId="0" applyNumberFormat="1" applyFont="1" applyBorder="1" applyAlignment="1">
      <alignment horizontal="right"/>
    </xf>
    <xf numFmtId="165" fontId="7" fillId="0" borderId="41" xfId="0" applyNumberFormat="1" applyFont="1" applyBorder="1" applyAlignment="1">
      <alignment horizontal="right"/>
    </xf>
    <xf numFmtId="165" fontId="10" fillId="0" borderId="9" xfId="0" applyNumberFormat="1" applyFont="1" applyBorder="1"/>
    <xf numFmtId="165" fontId="8" fillId="0" borderId="29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43" xfId="0" applyNumberFormat="1" applyFont="1" applyBorder="1" applyAlignment="1">
      <alignment horizontal="right"/>
    </xf>
    <xf numFmtId="165" fontId="8" fillId="2" borderId="9" xfId="0" applyNumberFormat="1" applyFont="1" applyFill="1" applyBorder="1"/>
    <xf numFmtId="165" fontId="7" fillId="2" borderId="0" xfId="0" applyNumberFormat="1" applyFont="1" applyFill="1"/>
    <xf numFmtId="165" fontId="8" fillId="2" borderId="0" xfId="0" applyNumberFormat="1" applyFont="1" applyFill="1"/>
    <xf numFmtId="165" fontId="8" fillId="0" borderId="28" xfId="0" applyNumberFormat="1" applyFont="1" applyBorder="1" applyAlignment="1">
      <alignment horizontal="right"/>
    </xf>
    <xf numFmtId="165" fontId="8" fillId="2" borderId="28" xfId="0" applyNumberFormat="1" applyFont="1" applyFill="1" applyBorder="1" applyAlignment="1">
      <alignment horizontal="right"/>
    </xf>
    <xf numFmtId="165" fontId="8" fillId="2" borderId="29" xfId="3" applyNumberFormat="1" applyFont="1" applyFill="1" applyBorder="1" applyAlignment="1">
      <alignment horizontal="right"/>
    </xf>
    <xf numFmtId="165" fontId="8" fillId="2" borderId="29" xfId="0" applyNumberFormat="1" applyFont="1" applyFill="1" applyBorder="1" applyAlignment="1">
      <alignment horizontal="right"/>
    </xf>
    <xf numFmtId="165" fontId="8" fillId="2" borderId="0" xfId="0" applyNumberFormat="1" applyFont="1" applyFill="1" applyAlignment="1">
      <alignment horizontal="right"/>
    </xf>
    <xf numFmtId="165" fontId="8" fillId="0" borderId="0" xfId="0" applyNumberFormat="1" applyFont="1" applyAlignment="1">
      <alignment horizontal="left"/>
    </xf>
    <xf numFmtId="165" fontId="11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11" fillId="0" borderId="0" xfId="0" applyNumberFormat="1" applyFont="1"/>
    <xf numFmtId="165" fontId="15" fillId="0" borderId="0" xfId="0" applyNumberFormat="1" applyFont="1"/>
    <xf numFmtId="165" fontId="12" fillId="0" borderId="29" xfId="0" applyNumberFormat="1" applyFont="1" applyBorder="1" applyAlignment="1">
      <alignment horizontal="right"/>
    </xf>
    <xf numFmtId="165" fontId="7" fillId="0" borderId="43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7" fillId="0" borderId="43" xfId="3" applyNumberFormat="1" applyFont="1" applyFill="1" applyBorder="1" applyAlignment="1">
      <alignment horizontal="center"/>
    </xf>
    <xf numFmtId="165" fontId="16" fillId="0" borderId="0" xfId="0" applyNumberFormat="1" applyFont="1"/>
    <xf numFmtId="165" fontId="11" fillId="0" borderId="29" xfId="0" applyNumberFormat="1" applyFont="1" applyBorder="1" applyAlignment="1">
      <alignment horizontal="right"/>
    </xf>
    <xf numFmtId="165" fontId="12" fillId="0" borderId="0" xfId="0" applyNumberFormat="1" applyFont="1"/>
    <xf numFmtId="165" fontId="17" fillId="0" borderId="0" xfId="0" applyNumberFormat="1" applyFont="1" applyAlignment="1">
      <alignment horizontal="left"/>
    </xf>
    <xf numFmtId="165" fontId="8" fillId="0" borderId="28" xfId="3" applyNumberFormat="1" applyFont="1" applyFill="1" applyBorder="1" applyAlignment="1">
      <alignment horizontal="center"/>
    </xf>
    <xf numFmtId="165" fontId="8" fillId="0" borderId="43" xfId="3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left"/>
    </xf>
    <xf numFmtId="165" fontId="10" fillId="0" borderId="28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43" xfId="0" applyNumberFormat="1" applyFont="1" applyBorder="1" applyAlignment="1">
      <alignment horizontal="right"/>
    </xf>
    <xf numFmtId="165" fontId="18" fillId="0" borderId="0" xfId="0" applyNumberFormat="1" applyFont="1" applyAlignment="1">
      <alignment horizontal="left"/>
    </xf>
    <xf numFmtId="165" fontId="10" fillId="0" borderId="28" xfId="3" applyNumberFormat="1" applyFont="1" applyFill="1" applyBorder="1" applyAlignment="1">
      <alignment horizontal="center"/>
    </xf>
    <xf numFmtId="165" fontId="9" fillId="0" borderId="9" xfId="0" applyNumberFormat="1" applyFont="1" applyBorder="1"/>
    <xf numFmtId="165" fontId="7" fillId="2" borderId="9" xfId="0" applyNumberFormat="1" applyFont="1" applyFill="1" applyBorder="1"/>
    <xf numFmtId="165" fontId="12" fillId="2" borderId="29" xfId="0" applyNumberFormat="1" applyFont="1" applyFill="1" applyBorder="1" applyAlignment="1">
      <alignment horizontal="right"/>
    </xf>
    <xf numFmtId="165" fontId="8" fillId="0" borderId="26" xfId="0" applyNumberFormat="1" applyFont="1" applyBorder="1"/>
    <xf numFmtId="165" fontId="7" fillId="0" borderId="18" xfId="0" applyNumberFormat="1" applyFont="1" applyBorder="1"/>
    <xf numFmtId="165" fontId="8" fillId="0" borderId="18" xfId="0" applyNumberFormat="1" applyFont="1" applyBorder="1"/>
    <xf numFmtId="165" fontId="12" fillId="0" borderId="17" xfId="0" applyNumberFormat="1" applyFont="1" applyBorder="1" applyAlignment="1">
      <alignment horizontal="right"/>
    </xf>
    <xf numFmtId="165" fontId="7" fillId="0" borderId="28" xfId="3" applyNumberFormat="1" applyFont="1" applyFill="1" applyBorder="1" applyAlignment="1">
      <alignment horizontal="center"/>
    </xf>
    <xf numFmtId="165" fontId="7" fillId="0" borderId="23" xfId="0" applyNumberFormat="1" applyFont="1" applyBorder="1" applyAlignment="1">
      <alignment horizontal="right"/>
    </xf>
    <xf numFmtId="165" fontId="7" fillId="0" borderId="22" xfId="0" applyNumberFormat="1" applyFont="1" applyBorder="1" applyAlignment="1">
      <alignment horizontal="right"/>
    </xf>
    <xf numFmtId="165" fontId="7" fillId="0" borderId="42" xfId="0" applyNumberFormat="1" applyFont="1" applyBorder="1" applyAlignment="1">
      <alignment horizontal="right"/>
    </xf>
    <xf numFmtId="165" fontId="8" fillId="0" borderId="44" xfId="0" applyNumberFormat="1" applyFont="1" applyBorder="1"/>
    <xf numFmtId="165" fontId="8" fillId="0" borderId="30" xfId="0" applyNumberFormat="1" applyFont="1" applyBorder="1"/>
    <xf numFmtId="165" fontId="11" fillId="0" borderId="30" xfId="0" applyNumberFormat="1" applyFont="1" applyBorder="1"/>
    <xf numFmtId="165" fontId="12" fillId="0" borderId="45" xfId="0" applyNumberFormat="1" applyFont="1" applyBorder="1" applyAlignment="1">
      <alignment horizontal="right"/>
    </xf>
    <xf numFmtId="165" fontId="8" fillId="0" borderId="33" xfId="0" applyNumberFormat="1" applyFont="1" applyBorder="1"/>
    <xf numFmtId="165" fontId="12" fillId="0" borderId="8" xfId="0" applyNumberFormat="1" applyFont="1" applyBorder="1" applyAlignment="1">
      <alignment horizontal="right"/>
    </xf>
    <xf numFmtId="165" fontId="7" fillId="0" borderId="16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left"/>
    </xf>
    <xf numFmtId="165" fontId="7" fillId="0" borderId="9" xfId="0" applyNumberFormat="1" applyFont="1" applyBorder="1"/>
    <xf numFmtId="165" fontId="16" fillId="0" borderId="29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165" fontId="7" fillId="0" borderId="29" xfId="0" applyNumberFormat="1" applyFont="1" applyBorder="1" applyAlignment="1">
      <alignment horizontal="right"/>
    </xf>
    <xf numFmtId="165" fontId="15" fillId="0" borderId="29" xfId="0" applyNumberFormat="1" applyFont="1" applyBorder="1" applyAlignment="1">
      <alignment horizontal="right"/>
    </xf>
    <xf numFmtId="165" fontId="16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left" indent="1"/>
    </xf>
    <xf numFmtId="165" fontId="12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left" indent="1"/>
    </xf>
    <xf numFmtId="165" fontId="8" fillId="0" borderId="28" xfId="4" applyNumberFormat="1" applyFont="1" applyFill="1" applyBorder="1" applyProtection="1"/>
    <xf numFmtId="165" fontId="10" fillId="0" borderId="28" xfId="4" applyNumberFormat="1" applyFont="1" applyFill="1" applyBorder="1" applyProtection="1"/>
    <xf numFmtId="165" fontId="12" fillId="0" borderId="0" xfId="0" applyNumberFormat="1" applyFont="1" applyAlignment="1">
      <alignment horizontal="left" indent="2"/>
    </xf>
    <xf numFmtId="165" fontId="10" fillId="0" borderId="23" xfId="0" applyNumberFormat="1" applyFont="1" applyBorder="1" applyAlignment="1">
      <alignment horizontal="right"/>
    </xf>
    <xf numFmtId="165" fontId="10" fillId="0" borderId="42" xfId="0" applyNumberFormat="1" applyFont="1" applyBorder="1" applyAlignment="1">
      <alignment horizontal="right"/>
    </xf>
    <xf numFmtId="165" fontId="7" fillId="0" borderId="44" xfId="0" applyNumberFormat="1" applyFont="1" applyBorder="1"/>
    <xf numFmtId="165" fontId="7" fillId="0" borderId="45" xfId="0" applyNumberFormat="1" applyFont="1" applyBorder="1"/>
    <xf numFmtId="165" fontId="7" fillId="0" borderId="48" xfId="0" applyNumberFormat="1" applyFont="1" applyBorder="1"/>
    <xf numFmtId="165" fontId="7" fillId="0" borderId="51" xfId="0" applyNumberFormat="1" applyFont="1" applyBorder="1"/>
    <xf numFmtId="165" fontId="7" fillId="0" borderId="38" xfId="0" applyNumberFormat="1" applyFont="1" applyBorder="1"/>
    <xf numFmtId="165" fontId="7" fillId="0" borderId="39" xfId="0" applyNumberFormat="1" applyFont="1" applyBorder="1"/>
    <xf numFmtId="165" fontId="8" fillId="0" borderId="39" xfId="0" applyNumberFormat="1" applyFont="1" applyBorder="1" applyAlignment="1">
      <alignment horizontal="left"/>
    </xf>
    <xf numFmtId="165" fontId="7" fillId="0" borderId="52" xfId="0" applyNumberFormat="1" applyFont="1" applyBorder="1"/>
    <xf numFmtId="165" fontId="7" fillId="0" borderId="40" xfId="0" applyNumberFormat="1" applyFont="1" applyBorder="1"/>
    <xf numFmtId="165" fontId="7" fillId="0" borderId="53" xfId="0" applyNumberFormat="1" applyFont="1" applyBorder="1"/>
    <xf numFmtId="165" fontId="7" fillId="0" borderId="9" xfId="0" applyNumberFormat="1" applyFont="1" applyBorder="1" applyAlignment="1">
      <alignment horizontal="left"/>
    </xf>
    <xf numFmtId="165" fontId="7" fillId="0" borderId="29" xfId="0" applyNumberFormat="1" applyFont="1" applyBorder="1" applyAlignment="1">
      <alignment horizontal="left"/>
    </xf>
    <xf numFmtId="165" fontId="7" fillId="0" borderId="28" xfId="0" applyNumberFormat="1" applyFont="1" applyBorder="1"/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32" xfId="0" applyNumberFormat="1" applyFont="1" applyBorder="1" applyAlignment="1">
      <alignment horizontal="right"/>
    </xf>
    <xf numFmtId="165" fontId="7" fillId="0" borderId="15" xfId="0" applyNumberFormat="1" applyFont="1" applyBorder="1" applyAlignment="1">
      <alignment horizontal="right"/>
    </xf>
    <xf numFmtId="165" fontId="8" fillId="0" borderId="9" xfId="0" applyNumberFormat="1" applyFont="1" applyBorder="1" applyAlignment="1">
      <alignment horizontal="left"/>
    </xf>
    <xf numFmtId="165" fontId="8" fillId="0" borderId="20" xfId="0" applyNumberFormat="1" applyFont="1" applyBorder="1"/>
    <xf numFmtId="165" fontId="8" fillId="0" borderId="21" xfId="0" applyNumberFormat="1" applyFont="1" applyBorder="1"/>
    <xf numFmtId="165" fontId="8" fillId="0" borderId="23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165" fontId="8" fillId="0" borderId="42" xfId="0" applyNumberFormat="1" applyFont="1" applyBorder="1" applyAlignment="1">
      <alignment horizontal="right"/>
    </xf>
    <xf numFmtId="165" fontId="8" fillId="0" borderId="24" xfId="0" applyNumberFormat="1" applyFont="1" applyBorder="1" applyAlignment="1">
      <alignment horizontal="right"/>
    </xf>
    <xf numFmtId="165" fontId="10" fillId="2" borderId="0" xfId="0" applyNumberFormat="1" applyFont="1" applyFill="1" applyAlignment="1">
      <alignment horizontal="right"/>
    </xf>
    <xf numFmtId="165" fontId="10" fillId="0" borderId="15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left"/>
    </xf>
    <xf numFmtId="165" fontId="7" fillId="0" borderId="46" xfId="0" applyNumberFormat="1" applyFont="1" applyBorder="1"/>
    <xf numFmtId="3" fontId="8" fillId="0" borderId="8" xfId="0" applyNumberFormat="1" applyFont="1" applyBorder="1"/>
    <xf numFmtId="0" fontId="7" fillId="0" borderId="38" xfId="0" applyFont="1" applyBorder="1"/>
    <xf numFmtId="0" fontId="7" fillId="0" borderId="40" xfId="0" applyFont="1" applyBorder="1" applyAlignment="1">
      <alignment horizontal="right"/>
    </xf>
    <xf numFmtId="0" fontId="7" fillId="0" borderId="29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3" fontId="7" fillId="0" borderId="16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0" fontId="16" fillId="0" borderId="20" xfId="0" applyFont="1" applyBorder="1"/>
    <xf numFmtId="0" fontId="7" fillId="0" borderId="24" xfId="0" applyFont="1" applyBorder="1" applyAlignment="1">
      <alignment horizontal="right"/>
    </xf>
    <xf numFmtId="0" fontId="7" fillId="0" borderId="22" xfId="0" applyFont="1" applyBorder="1" applyAlignment="1">
      <alignment horizontal="right"/>
    </xf>
    <xf numFmtId="0" fontId="7" fillId="0" borderId="59" xfId="0" applyFont="1" applyBorder="1" applyAlignment="1">
      <alignment horizontal="right"/>
    </xf>
    <xf numFmtId="0" fontId="16" fillId="0" borderId="9" xfId="0" applyFont="1" applyBorder="1"/>
    <xf numFmtId="0" fontId="7" fillId="0" borderId="27" xfId="0" applyFont="1" applyBorder="1" applyAlignment="1">
      <alignment horizontal="right"/>
    </xf>
    <xf numFmtId="0" fontId="7" fillId="0" borderId="18" xfId="0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11" fillId="0" borderId="9" xfId="0" applyFont="1" applyBorder="1" applyAlignment="1">
      <alignment horizontal="left"/>
    </xf>
    <xf numFmtId="37" fontId="11" fillId="0" borderId="0" xfId="0" applyNumberFormat="1" applyFont="1"/>
    <xf numFmtId="37" fontId="11" fillId="0" borderId="0" xfId="0" applyNumberFormat="1" applyFont="1" applyAlignment="1">
      <alignment horizontal="right"/>
    </xf>
    <xf numFmtId="43" fontId="8" fillId="0" borderId="0" xfId="0" applyNumberFormat="1" applyFont="1"/>
    <xf numFmtId="37" fontId="12" fillId="0" borderId="0" xfId="0" quotePrefix="1" applyNumberFormat="1" applyFont="1" applyAlignment="1">
      <alignment horizontal="right"/>
    </xf>
    <xf numFmtId="0" fontId="8" fillId="0" borderId="9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0" fontId="10" fillId="0" borderId="0" xfId="0" quotePrefix="1" applyFont="1" applyAlignment="1">
      <alignment horizontal="right"/>
    </xf>
    <xf numFmtId="0" fontId="11" fillId="0" borderId="0" xfId="0" applyFont="1"/>
    <xf numFmtId="37" fontId="10" fillId="0" borderId="0" xfId="0" quotePrefix="1" applyNumberFormat="1" applyFont="1" applyAlignment="1">
      <alignment horizontal="right"/>
    </xf>
    <xf numFmtId="37" fontId="8" fillId="0" borderId="0" xfId="0" applyNumberFormat="1" applyFont="1" applyAlignment="1">
      <alignment horizontal="left"/>
    </xf>
    <xf numFmtId="37" fontId="10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0" fontId="11" fillId="0" borderId="20" xfId="0" applyFont="1" applyBorder="1" applyAlignment="1">
      <alignment horizontal="left"/>
    </xf>
    <xf numFmtId="37" fontId="11" fillId="0" borderId="21" xfId="0" applyNumberFormat="1" applyFont="1" applyBorder="1"/>
    <xf numFmtId="0" fontId="8" fillId="0" borderId="21" xfId="0" applyFont="1" applyBorder="1"/>
    <xf numFmtId="37" fontId="11" fillId="0" borderId="24" xfId="0" applyNumberFormat="1" applyFont="1" applyBorder="1" applyAlignment="1">
      <alignment horizontal="right"/>
    </xf>
    <xf numFmtId="0" fontId="16" fillId="0" borderId="33" xfId="0" applyFont="1" applyBorder="1"/>
    <xf numFmtId="37" fontId="11" fillId="0" borderId="8" xfId="0" applyNumberFormat="1" applyFont="1" applyBorder="1"/>
    <xf numFmtId="37" fontId="12" fillId="0" borderId="36" xfId="0" quotePrefix="1" applyNumberFormat="1" applyFont="1" applyBorder="1" applyAlignment="1">
      <alignment horizontal="right"/>
    </xf>
    <xf numFmtId="165" fontId="7" fillId="0" borderId="47" xfId="0" applyNumberFormat="1" applyFont="1" applyBorder="1" applyAlignment="1">
      <alignment horizontal="right"/>
    </xf>
    <xf numFmtId="165" fontId="7" fillId="0" borderId="30" xfId="0" applyNumberFormat="1" applyFont="1" applyBorder="1" applyAlignment="1">
      <alignment horizontal="right"/>
    </xf>
    <xf numFmtId="165" fontId="7" fillId="0" borderId="46" xfId="0" applyNumberFormat="1" applyFont="1" applyBorder="1" applyAlignment="1">
      <alignment horizontal="right"/>
    </xf>
    <xf numFmtId="165" fontId="7" fillId="0" borderId="60" xfId="0" applyNumberFormat="1" applyFont="1" applyBorder="1" applyAlignment="1">
      <alignment horizontal="right"/>
    </xf>
    <xf numFmtId="168" fontId="20" fillId="0" borderId="0" xfId="0" applyNumberFormat="1" applyFont="1"/>
    <xf numFmtId="43" fontId="7" fillId="0" borderId="0" xfId="0" applyNumberFormat="1" applyFont="1"/>
    <xf numFmtId="0" fontId="11" fillId="0" borderId="9" xfId="0" applyFont="1" applyBorder="1"/>
    <xf numFmtId="37" fontId="12" fillId="0" borderId="29" xfId="0" quotePrefix="1" applyNumberFormat="1" applyFont="1" applyBorder="1" applyAlignment="1">
      <alignment horizontal="right"/>
    </xf>
    <xf numFmtId="165" fontId="7" fillId="0" borderId="32" xfId="0" applyNumberFormat="1" applyFont="1" applyBorder="1" applyAlignment="1">
      <alignment horizontal="right"/>
    </xf>
    <xf numFmtId="37" fontId="11" fillId="0" borderId="29" xfId="0" applyNumberFormat="1" applyFont="1" applyBorder="1" applyAlignment="1">
      <alignment horizontal="right"/>
    </xf>
    <xf numFmtId="0" fontId="11" fillId="0" borderId="0" xfId="0" applyFont="1" applyAlignment="1">
      <alignment horizontal="left"/>
    </xf>
    <xf numFmtId="37" fontId="12" fillId="0" borderId="29" xfId="0" applyNumberFormat="1" applyFont="1" applyBorder="1" applyAlignment="1">
      <alignment horizontal="right"/>
    </xf>
    <xf numFmtId="0" fontId="12" fillId="0" borderId="9" xfId="0" applyFont="1" applyBorder="1" applyAlignment="1">
      <alignment horizontal="left" indent="1"/>
    </xf>
    <xf numFmtId="165" fontId="10" fillId="0" borderId="0" xfId="5" applyNumberFormat="1" applyFont="1" applyFill="1" applyBorder="1" applyAlignment="1">
      <alignment horizontal="center"/>
    </xf>
    <xf numFmtId="165" fontId="10" fillId="0" borderId="32" xfId="0" applyNumberFormat="1" applyFont="1" applyBorder="1" applyAlignment="1">
      <alignment horizontal="right"/>
    </xf>
    <xf numFmtId="43" fontId="10" fillId="0" borderId="0" xfId="0" applyNumberFormat="1" applyFont="1"/>
    <xf numFmtId="0" fontId="8" fillId="0" borderId="0" xfId="0" applyFont="1" applyAlignment="1">
      <alignment horizontal="left"/>
    </xf>
    <xf numFmtId="37" fontId="8" fillId="0" borderId="29" xfId="0" applyNumberFormat="1" applyFont="1" applyBorder="1" applyAlignment="1">
      <alignment horizontal="right"/>
    </xf>
    <xf numFmtId="37" fontId="10" fillId="0" borderId="29" xfId="0" quotePrefix="1" applyNumberFormat="1" applyFont="1" applyBorder="1" applyAlignment="1">
      <alignment horizontal="right"/>
    </xf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6" fillId="0" borderId="44" xfId="0" applyFont="1" applyBorder="1"/>
    <xf numFmtId="0" fontId="16" fillId="0" borderId="30" xfId="0" applyFont="1" applyBorder="1"/>
    <xf numFmtId="0" fontId="16" fillId="0" borderId="45" xfId="0" applyFont="1" applyBorder="1"/>
    <xf numFmtId="165" fontId="7" fillId="0" borderId="45" xfId="0" applyNumberFormat="1" applyFont="1" applyBorder="1" applyAlignment="1">
      <alignment horizontal="right"/>
    </xf>
    <xf numFmtId="168" fontId="7" fillId="0" borderId="0" xfId="0" applyNumberFormat="1" applyFont="1"/>
    <xf numFmtId="0" fontId="8" fillId="0" borderId="30" xfId="0" applyFont="1" applyBorder="1"/>
    <xf numFmtId="37" fontId="11" fillId="0" borderId="30" xfId="0" applyNumberFormat="1" applyFont="1" applyBorder="1"/>
    <xf numFmtId="37" fontId="11" fillId="0" borderId="45" xfId="0" applyNumberFormat="1" applyFont="1" applyBorder="1" applyAlignment="1">
      <alignment horizontal="right"/>
    </xf>
    <xf numFmtId="165" fontId="7" fillId="0" borderId="51" xfId="0" applyNumberFormat="1" applyFont="1" applyBorder="1" applyAlignment="1">
      <alignment horizontal="right"/>
    </xf>
    <xf numFmtId="0" fontId="8" fillId="0" borderId="18" xfId="0" applyFont="1" applyBorder="1"/>
    <xf numFmtId="0" fontId="23" fillId="0" borderId="9" xfId="0" applyFont="1" applyBorder="1"/>
    <xf numFmtId="168" fontId="8" fillId="0" borderId="0" xfId="0" applyNumberFormat="1" applyFont="1"/>
    <xf numFmtId="0" fontId="16" fillId="0" borderId="49" xfId="0" applyFont="1" applyBorder="1"/>
    <xf numFmtId="37" fontId="11" fillId="0" borderId="50" xfId="0" applyNumberFormat="1" applyFont="1" applyBorder="1"/>
    <xf numFmtId="0" fontId="8" fillId="0" borderId="50" xfId="0" applyFont="1" applyBorder="1"/>
    <xf numFmtId="37" fontId="12" fillId="0" borderId="61" xfId="0" quotePrefix="1" applyNumberFormat="1" applyFont="1" applyBorder="1" applyAlignment="1">
      <alignment horizontal="right"/>
    </xf>
    <xf numFmtId="165" fontId="7" fillId="0" borderId="50" xfId="0" applyNumberFormat="1" applyFont="1" applyBorder="1" applyAlignment="1">
      <alignment horizontal="right"/>
    </xf>
    <xf numFmtId="165" fontId="7" fillId="0" borderId="62" xfId="0" applyNumberFormat="1" applyFont="1" applyBorder="1" applyAlignment="1">
      <alignment horizontal="right"/>
    </xf>
    <xf numFmtId="165" fontId="7" fillId="0" borderId="61" xfId="0" applyNumberFormat="1" applyFont="1" applyBorder="1" applyAlignment="1">
      <alignment horizontal="right"/>
    </xf>
    <xf numFmtId="165" fontId="7" fillId="0" borderId="63" xfId="0" applyNumberFormat="1" applyFont="1" applyBorder="1" applyAlignment="1">
      <alignment horizontal="right"/>
    </xf>
    <xf numFmtId="0" fontId="12" fillId="0" borderId="0" xfId="0" applyFont="1"/>
    <xf numFmtId="0" fontId="8" fillId="0" borderId="0" xfId="0" applyFont="1" applyAlignment="1">
      <alignment horizontal="center"/>
    </xf>
    <xf numFmtId="165" fontId="8" fillId="0" borderId="15" xfId="5" applyNumberFormat="1" applyFont="1" applyFill="1" applyBorder="1" applyAlignment="1">
      <alignment horizontal="right"/>
    </xf>
    <xf numFmtId="165" fontId="8" fillId="0" borderId="0" xfId="5" applyNumberFormat="1" applyFont="1" applyFill="1" applyBorder="1" applyAlignment="1">
      <alignment horizontal="right"/>
    </xf>
    <xf numFmtId="165" fontId="8" fillId="0" borderId="29" xfId="5" applyNumberFormat="1" applyFont="1" applyFill="1" applyBorder="1" applyAlignment="1">
      <alignment horizontal="right"/>
    </xf>
    <xf numFmtId="165" fontId="8" fillId="0" borderId="0" xfId="5" applyNumberFormat="1" applyFont="1" applyFill="1"/>
    <xf numFmtId="165" fontId="8" fillId="0" borderId="0" xfId="5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/>
    <xf numFmtId="168" fontId="24" fillId="0" borderId="0" xfId="5" applyNumberFormat="1" applyFont="1" applyFill="1" applyBorder="1"/>
    <xf numFmtId="168" fontId="3" fillId="0" borderId="0" xfId="5" applyNumberFormat="1" applyFont="1" applyFill="1" applyBorder="1"/>
    <xf numFmtId="165" fontId="8" fillId="0" borderId="22" xfId="5" applyNumberFormat="1" applyFont="1" applyFill="1" applyBorder="1" applyAlignment="1">
      <alignment horizontal="right"/>
    </xf>
    <xf numFmtId="165" fontId="8" fillId="0" borderId="21" xfId="5" applyNumberFormat="1" applyFont="1" applyFill="1" applyBorder="1" applyAlignment="1">
      <alignment horizontal="right"/>
    </xf>
    <xf numFmtId="165" fontId="8" fillId="0" borderId="24" xfId="5" applyNumberFormat="1" applyFont="1" applyFill="1" applyBorder="1" applyAlignment="1">
      <alignment horizontal="right"/>
    </xf>
    <xf numFmtId="165" fontId="7" fillId="0" borderId="34" xfId="5" applyNumberFormat="1" applyFont="1" applyFill="1" applyBorder="1" applyAlignment="1">
      <alignment horizontal="right"/>
    </xf>
    <xf numFmtId="165" fontId="7" fillId="0" borderId="8" xfId="5" applyNumberFormat="1" applyFont="1" applyFill="1" applyBorder="1" applyAlignment="1">
      <alignment horizontal="right"/>
    </xf>
    <xf numFmtId="168" fontId="25" fillId="0" borderId="0" xfId="0" applyNumberFormat="1" applyFont="1"/>
    <xf numFmtId="165" fontId="7" fillId="0" borderId="15" xfId="5" applyNumberFormat="1" applyFont="1" applyFill="1" applyBorder="1" applyAlignment="1">
      <alignment horizontal="center"/>
    </xf>
    <xf numFmtId="165" fontId="7" fillId="0" borderId="0" xfId="5" applyNumberFormat="1" applyFont="1" applyFill="1" applyBorder="1" applyAlignment="1">
      <alignment horizontal="center"/>
    </xf>
    <xf numFmtId="166" fontId="7" fillId="0" borderId="0" xfId="5" applyNumberFormat="1" applyFont="1" applyFill="1" applyBorder="1" applyAlignment="1">
      <alignment horizontal="center"/>
    </xf>
    <xf numFmtId="165" fontId="8" fillId="0" borderId="15" xfId="5" applyNumberFormat="1" applyFont="1" applyFill="1" applyBorder="1" applyAlignment="1">
      <alignment horizontal="center"/>
    </xf>
    <xf numFmtId="165" fontId="8" fillId="0" borderId="29" xfId="5" applyNumberFormat="1" applyFont="1" applyFill="1" applyBorder="1" applyAlignment="1">
      <alignment horizontal="center"/>
    </xf>
    <xf numFmtId="165" fontId="8" fillId="0" borderId="28" xfId="5" applyNumberFormat="1" applyFont="1" applyFill="1" applyBorder="1" applyAlignment="1">
      <alignment horizontal="center"/>
    </xf>
    <xf numFmtId="165" fontId="10" fillId="0" borderId="15" xfId="5" applyNumberFormat="1" applyFont="1" applyFill="1" applyBorder="1" applyAlignment="1">
      <alignment horizontal="right"/>
    </xf>
    <xf numFmtId="165" fontId="10" fillId="0" borderId="0" xfId="5" applyNumberFormat="1" applyFont="1" applyFill="1" applyBorder="1" applyAlignment="1">
      <alignment horizontal="right"/>
    </xf>
    <xf numFmtId="165" fontId="10" fillId="0" borderId="15" xfId="5" applyNumberFormat="1" applyFont="1" applyFill="1" applyBorder="1" applyAlignment="1">
      <alignment horizontal="center"/>
    </xf>
    <xf numFmtId="168" fontId="26" fillId="0" borderId="0" xfId="5" applyNumberFormat="1" applyFont="1" applyFill="1" applyBorder="1"/>
    <xf numFmtId="168" fontId="22" fillId="0" borderId="0" xfId="5" applyNumberFormat="1" applyFont="1" applyFill="1" applyBorder="1"/>
    <xf numFmtId="165" fontId="8" fillId="0" borderId="15" xfId="6" applyNumberFormat="1" applyFont="1" applyFill="1" applyBorder="1" applyAlignment="1">
      <alignment horizontal="center"/>
    </xf>
    <xf numFmtId="165" fontId="8" fillId="0" borderId="0" xfId="6" applyNumberFormat="1" applyFont="1" applyFill="1" applyBorder="1" applyAlignment="1">
      <alignment horizontal="center"/>
    </xf>
    <xf numFmtId="164" fontId="7" fillId="0" borderId="0" xfId="5" applyFont="1" applyFill="1" applyBorder="1" applyAlignment="1"/>
    <xf numFmtId="164" fontId="8" fillId="0" borderId="0" xfId="5" applyFont="1" applyFill="1" applyBorder="1" applyAlignment="1"/>
    <xf numFmtId="165" fontId="11" fillId="0" borderId="0" xfId="5" applyNumberFormat="1" applyFont="1" applyFill="1" applyBorder="1" applyAlignment="1"/>
    <xf numFmtId="165" fontId="6" fillId="0" borderId="0" xfId="0" applyNumberFormat="1" applyFont="1"/>
    <xf numFmtId="165" fontId="8" fillId="0" borderId="52" xfId="0" applyNumberFormat="1" applyFont="1" applyBorder="1"/>
    <xf numFmtId="165" fontId="8" fillId="0" borderId="11" xfId="0" applyNumberFormat="1" applyFont="1" applyBorder="1"/>
    <xf numFmtId="165" fontId="8" fillId="0" borderId="12" xfId="0" applyNumberFormat="1" applyFont="1" applyBorder="1"/>
    <xf numFmtId="165" fontId="7" fillId="0" borderId="12" xfId="0" applyNumberFormat="1" applyFont="1" applyBorder="1" applyAlignment="1">
      <alignment horizontal="center"/>
    </xf>
    <xf numFmtId="165" fontId="7" fillId="0" borderId="11" xfId="0" applyNumberFormat="1" applyFont="1" applyBorder="1" applyAlignment="1">
      <alignment horizontal="center"/>
    </xf>
    <xf numFmtId="165" fontId="7" fillId="0" borderId="27" xfId="0" applyNumberFormat="1" applyFont="1" applyBorder="1" applyAlignment="1">
      <alignment horizontal="right"/>
    </xf>
    <xf numFmtId="165" fontId="7" fillId="0" borderId="20" xfId="0" applyNumberFormat="1" applyFont="1" applyBorder="1" applyAlignment="1">
      <alignment horizontal="left"/>
    </xf>
    <xf numFmtId="165" fontId="7" fillId="0" borderId="21" xfId="0" applyNumberFormat="1" applyFont="1" applyBorder="1" applyAlignment="1">
      <alignment horizontal="center"/>
    </xf>
    <xf numFmtId="165" fontId="7" fillId="0" borderId="21" xfId="0" applyNumberFormat="1" applyFont="1" applyBorder="1" applyAlignment="1">
      <alignment horizontal="right"/>
    </xf>
    <xf numFmtId="165" fontId="7" fillId="0" borderId="25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center"/>
    </xf>
    <xf numFmtId="165" fontId="8" fillId="0" borderId="15" xfId="0" applyNumberFormat="1" applyFont="1" applyBorder="1"/>
    <xf numFmtId="165" fontId="7" fillId="0" borderId="28" xfId="0" applyNumberFormat="1" applyFont="1" applyBorder="1" applyAlignment="1">
      <alignment horizontal="center"/>
    </xf>
    <xf numFmtId="165" fontId="7" fillId="0" borderId="15" xfId="0" applyNumberFormat="1" applyFont="1" applyBorder="1"/>
    <xf numFmtId="165" fontId="7" fillId="0" borderId="0" xfId="1" applyNumberFormat="1" applyFont="1" applyFill="1" applyBorder="1"/>
    <xf numFmtId="165" fontId="7" fillId="0" borderId="15" xfId="1" applyNumberFormat="1" applyFont="1" applyFill="1" applyBorder="1"/>
    <xf numFmtId="165" fontId="7" fillId="0" borderId="0" xfId="7" applyNumberFormat="1" applyFont="1"/>
    <xf numFmtId="165" fontId="8" fillId="0" borderId="27" xfId="0" applyNumberFormat="1" applyFont="1" applyBorder="1"/>
    <xf numFmtId="165" fontId="8" fillId="0" borderId="17" xfId="0" applyNumberFormat="1" applyFont="1" applyBorder="1"/>
    <xf numFmtId="165" fontId="8" fillId="0" borderId="18" xfId="1" applyNumberFormat="1" applyFont="1" applyFill="1" applyBorder="1"/>
    <xf numFmtId="165" fontId="8" fillId="0" borderId="55" xfId="1" applyNumberFormat="1" applyFont="1" applyFill="1" applyBorder="1"/>
    <xf numFmtId="165" fontId="8" fillId="0" borderId="18" xfId="7" applyNumberFormat="1" applyFont="1" applyBorder="1"/>
    <xf numFmtId="165" fontId="8" fillId="0" borderId="16" xfId="7" applyNumberFormat="1" applyFont="1" applyBorder="1"/>
    <xf numFmtId="165" fontId="8" fillId="0" borderId="29" xfId="0" applyNumberFormat="1" applyFont="1" applyBorder="1"/>
    <xf numFmtId="165" fontId="8" fillId="0" borderId="16" xfId="0" applyNumberFormat="1" applyFont="1" applyBorder="1"/>
    <xf numFmtId="165" fontId="8" fillId="0" borderId="28" xfId="0" applyNumberFormat="1" applyFont="1" applyBorder="1"/>
    <xf numFmtId="165" fontId="8" fillId="0" borderId="28" xfId="7" applyNumberFormat="1" applyFont="1" applyBorder="1"/>
    <xf numFmtId="165" fontId="8" fillId="0" borderId="23" xfId="7" applyNumberFormat="1" applyFont="1" applyBorder="1"/>
    <xf numFmtId="165" fontId="8" fillId="0" borderId="23" xfId="0" applyNumberFormat="1" applyFont="1" applyBorder="1"/>
    <xf numFmtId="165" fontId="8" fillId="0" borderId="0" xfId="7" applyNumberFormat="1" applyFont="1"/>
    <xf numFmtId="165" fontId="8" fillId="0" borderId="22" xfId="0" applyNumberFormat="1" applyFont="1" applyBorder="1"/>
    <xf numFmtId="165" fontId="8" fillId="0" borderId="21" xfId="7" applyNumberFormat="1" applyFont="1" applyBorder="1"/>
    <xf numFmtId="165" fontId="8" fillId="0" borderId="24" xfId="0" applyNumberFormat="1" applyFont="1" applyBorder="1"/>
    <xf numFmtId="165" fontId="8" fillId="0" borderId="15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8" fillId="0" borderId="27" xfId="0" applyNumberFormat="1" applyFont="1" applyBorder="1" applyAlignment="1">
      <alignment horizontal="center"/>
    </xf>
    <xf numFmtId="169" fontId="8" fillId="0" borderId="28" xfId="0" applyNumberFormat="1" applyFont="1" applyBorder="1" applyAlignment="1">
      <alignment horizontal="right"/>
    </xf>
    <xf numFmtId="169" fontId="8" fillId="0" borderId="15" xfId="0" applyNumberFormat="1" applyFont="1" applyBorder="1" applyAlignment="1">
      <alignment horizontal="right"/>
    </xf>
    <xf numFmtId="169" fontId="8" fillId="0" borderId="28" xfId="0" applyNumberFormat="1" applyFont="1" applyBorder="1" applyAlignment="1">
      <alignment horizontal="center"/>
    </xf>
    <xf numFmtId="169" fontId="8" fillId="0" borderId="15" xfId="0" applyNumberFormat="1" applyFont="1" applyBorder="1" applyAlignment="1">
      <alignment horizontal="center"/>
    </xf>
    <xf numFmtId="169" fontId="8" fillId="0" borderId="22" xfId="0" applyNumberFormat="1" applyFont="1" applyBorder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right"/>
    </xf>
    <xf numFmtId="169" fontId="8" fillId="0" borderId="27" xfId="0" applyNumberFormat="1" applyFont="1" applyBorder="1" applyAlignment="1">
      <alignment horizontal="center"/>
    </xf>
    <xf numFmtId="165" fontId="8" fillId="0" borderId="22" xfId="0" applyNumberFormat="1" applyFont="1" applyBorder="1" applyAlignment="1">
      <alignment horizontal="center"/>
    </xf>
    <xf numFmtId="164" fontId="7" fillId="0" borderId="0" xfId="0" applyNumberFormat="1" applyFont="1"/>
    <xf numFmtId="165" fontId="8" fillId="0" borderId="17" xfId="1" applyNumberFormat="1" applyFont="1" applyFill="1" applyBorder="1"/>
    <xf numFmtId="165" fontId="8" fillId="0" borderId="0" xfId="1" applyNumberFormat="1" applyFont="1" applyFill="1" applyBorder="1"/>
    <xf numFmtId="165" fontId="8" fillId="0" borderId="15" xfId="1" applyNumberFormat="1" applyFont="1" applyFill="1" applyBorder="1"/>
    <xf numFmtId="165" fontId="8" fillId="0" borderId="27" xfId="1" applyNumberFormat="1" applyFont="1" applyFill="1" applyBorder="1"/>
    <xf numFmtId="164" fontId="8" fillId="0" borderId="0" xfId="0" applyNumberFormat="1" applyFont="1"/>
    <xf numFmtId="165" fontId="8" fillId="0" borderId="29" xfId="1" applyNumberFormat="1" applyFont="1" applyFill="1" applyBorder="1"/>
    <xf numFmtId="165" fontId="7" fillId="0" borderId="17" xfId="0" applyNumberFormat="1" applyFont="1" applyBorder="1"/>
    <xf numFmtId="165" fontId="7" fillId="0" borderId="27" xfId="0" applyNumberFormat="1" applyFont="1" applyBorder="1" applyAlignment="1">
      <alignment horizontal="center"/>
    </xf>
    <xf numFmtId="165" fontId="7" fillId="0" borderId="18" xfId="0" applyNumberFormat="1" applyFont="1" applyBorder="1" applyAlignment="1">
      <alignment horizontal="center"/>
    </xf>
    <xf numFmtId="165" fontId="7" fillId="0" borderId="27" xfId="0" applyNumberFormat="1" applyFont="1" applyBorder="1"/>
    <xf numFmtId="165" fontId="7" fillId="0" borderId="18" xfId="7" applyNumberFormat="1" applyFont="1" applyBorder="1"/>
    <xf numFmtId="165" fontId="7" fillId="0" borderId="19" xfId="0" applyNumberFormat="1" applyFont="1" applyBorder="1"/>
    <xf numFmtId="0" fontId="10" fillId="0" borderId="0" xfId="0" quotePrefix="1" applyFont="1" applyAlignment="1">
      <alignment vertical="top"/>
    </xf>
    <xf numFmtId="170" fontId="8" fillId="0" borderId="0" xfId="0" applyNumberFormat="1" applyFont="1"/>
    <xf numFmtId="170" fontId="10" fillId="0" borderId="0" xfId="0" applyNumberFormat="1" applyFont="1"/>
    <xf numFmtId="171" fontId="8" fillId="0" borderId="0" xfId="0" applyNumberFormat="1" applyFont="1"/>
    <xf numFmtId="0" fontId="5" fillId="0" borderId="0" xfId="8"/>
    <xf numFmtId="165" fontId="6" fillId="0" borderId="8" xfId="0" applyNumberFormat="1" applyFont="1" applyBorder="1"/>
    <xf numFmtId="165" fontId="7" fillId="0" borderId="11" xfId="0" applyNumberFormat="1" applyFont="1" applyBorder="1"/>
    <xf numFmtId="165" fontId="7" fillId="0" borderId="12" xfId="0" applyNumberFormat="1" applyFont="1" applyBorder="1"/>
    <xf numFmtId="165" fontId="7" fillId="0" borderId="22" xfId="0" applyNumberFormat="1" applyFont="1" applyBorder="1" applyAlignment="1">
      <alignment horizontal="left"/>
    </xf>
    <xf numFmtId="165" fontId="7" fillId="0" borderId="21" xfId="0" applyNumberFormat="1" applyFont="1" applyBorder="1" applyAlignment="1">
      <alignment horizontal="left"/>
    </xf>
    <xf numFmtId="165" fontId="7" fillId="0" borderId="22" xfId="0" applyNumberFormat="1" applyFont="1" applyBorder="1" applyAlignment="1">
      <alignment horizontal="center"/>
    </xf>
    <xf numFmtId="165" fontId="8" fillId="0" borderId="9" xfId="0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165" fontId="8" fillId="0" borderId="21" xfId="0" applyNumberFormat="1" applyFont="1" applyBorder="1" applyAlignment="1">
      <alignment horizontal="center"/>
    </xf>
    <xf numFmtId="165" fontId="8" fillId="0" borderId="24" xfId="0" applyNumberFormat="1" applyFont="1" applyBorder="1" applyAlignment="1">
      <alignment horizontal="center"/>
    </xf>
    <xf numFmtId="165" fontId="7" fillId="0" borderId="15" xfId="1" applyNumberFormat="1" applyFont="1" applyFill="1" applyBorder="1" applyAlignment="1">
      <alignment horizontal="right"/>
    </xf>
    <xf numFmtId="165" fontId="8" fillId="0" borderId="18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right"/>
    </xf>
    <xf numFmtId="165" fontId="8" fillId="0" borderId="27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54" xfId="0" applyNumberFormat="1" applyFont="1" applyBorder="1"/>
    <xf numFmtId="165" fontId="8" fillId="0" borderId="55" xfId="1" applyNumberFormat="1" applyFont="1" applyFill="1" applyBorder="1" applyAlignment="1">
      <alignment horizontal="left"/>
    </xf>
    <xf numFmtId="165" fontId="8" fillId="0" borderId="56" xfId="1" applyNumberFormat="1" applyFont="1" applyFill="1" applyBorder="1" applyAlignment="1">
      <alignment horizontal="right"/>
    </xf>
    <xf numFmtId="165" fontId="8" fillId="0" borderId="54" xfId="1" applyNumberFormat="1" applyFont="1" applyFill="1" applyBorder="1" applyAlignment="1">
      <alignment horizontal="right"/>
    </xf>
    <xf numFmtId="165" fontId="8" fillId="0" borderId="55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22" xfId="1" applyNumberFormat="1" applyFont="1" applyFill="1" applyBorder="1" applyAlignment="1">
      <alignment horizontal="right"/>
    </xf>
    <xf numFmtId="167" fontId="8" fillId="0" borderId="22" xfId="1" applyNumberFormat="1" applyFont="1" applyFill="1" applyBorder="1" applyAlignment="1">
      <alignment horizontal="right"/>
    </xf>
    <xf numFmtId="167" fontId="8" fillId="0" borderId="24" xfId="1" applyNumberFormat="1" applyFont="1" applyFill="1" applyBorder="1" applyAlignment="1">
      <alignment horizontal="right"/>
    </xf>
    <xf numFmtId="165" fontId="7" fillId="0" borderId="9" xfId="0" applyNumberFormat="1" applyFont="1" applyBorder="1" applyAlignment="1">
      <alignment horizontal="center"/>
    </xf>
    <xf numFmtId="165" fontId="8" fillId="0" borderId="43" xfId="0" applyNumberFormat="1" applyFont="1" applyBorder="1"/>
    <xf numFmtId="165" fontId="8" fillId="0" borderId="31" xfId="0" applyNumberFormat="1" applyFont="1" applyBorder="1"/>
    <xf numFmtId="165" fontId="8" fillId="0" borderId="34" xfId="0" applyNumberFormat="1" applyFont="1" applyBorder="1"/>
    <xf numFmtId="165" fontId="8" fillId="0" borderId="34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0" fontId="7" fillId="0" borderId="21" xfId="0" applyFont="1" applyBorder="1" applyAlignment="1">
      <alignment horizontal="center"/>
    </xf>
    <xf numFmtId="168" fontId="8" fillId="0" borderId="55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165" fontId="11" fillId="0" borderId="15" xfId="1" applyNumberFormat="1" applyFont="1" applyFill="1" applyBorder="1" applyAlignment="1">
      <alignment horizontal="right"/>
    </xf>
    <xf numFmtId="165" fontId="8" fillId="0" borderId="32" xfId="1" applyNumberFormat="1" applyFont="1" applyFill="1" applyBorder="1" applyAlignment="1">
      <alignment horizontal="right"/>
    </xf>
    <xf numFmtId="165" fontId="8" fillId="0" borderId="56" xfId="0" applyNumberFormat="1" applyFont="1" applyBorder="1"/>
    <xf numFmtId="165" fontId="8" fillId="0" borderId="15" xfId="1" applyNumberFormat="1" applyFont="1" applyFill="1" applyBorder="1" applyAlignment="1">
      <alignment horizontal="center"/>
    </xf>
    <xf numFmtId="165" fontId="8" fillId="0" borderId="0" xfId="7" applyNumberFormat="1" applyFont="1" applyAlignment="1">
      <alignment horizontal="center"/>
    </xf>
    <xf numFmtId="165" fontId="7" fillId="0" borderId="21" xfId="1" applyNumberFormat="1" applyFont="1" applyFill="1" applyBorder="1" applyAlignment="1">
      <alignment horizontal="right"/>
    </xf>
    <xf numFmtId="165" fontId="28" fillId="0" borderId="0" xfId="1" applyNumberFormat="1" applyFont="1" applyFill="1" applyBorder="1" applyAlignment="1">
      <alignment horizontal="right"/>
    </xf>
    <xf numFmtId="165" fontId="11" fillId="0" borderId="8" xfId="1" applyNumberFormat="1" applyFont="1" applyFill="1" applyBorder="1" applyAlignment="1">
      <alignment horizontal="right"/>
    </xf>
    <xf numFmtId="165" fontId="11" fillId="0" borderId="34" xfId="1" applyNumberFormat="1" applyFont="1" applyFill="1" applyBorder="1" applyAlignment="1">
      <alignment horizontal="right"/>
    </xf>
    <xf numFmtId="165" fontId="11" fillId="0" borderId="39" xfId="1" applyNumberFormat="1" applyFont="1" applyFill="1" applyBorder="1" applyAlignment="1">
      <alignment horizontal="right"/>
    </xf>
    <xf numFmtId="165" fontId="8" fillId="0" borderId="39" xfId="1" applyNumberFormat="1" applyFont="1" applyFill="1" applyBorder="1" applyAlignment="1">
      <alignment horizontal="right"/>
    </xf>
    <xf numFmtId="165" fontId="7" fillId="0" borderId="25" xfId="0" applyNumberFormat="1" applyFont="1" applyBorder="1" applyAlignment="1">
      <alignment horizontal="center"/>
    </xf>
    <xf numFmtId="165" fontId="10" fillId="0" borderId="15" xfId="0" applyNumberFormat="1" applyFont="1" applyBorder="1"/>
    <xf numFmtId="165" fontId="9" fillId="0" borderId="0" xfId="0" applyNumberFormat="1" applyFont="1" applyAlignment="1">
      <alignment horizontal="right"/>
    </xf>
    <xf numFmtId="165" fontId="9" fillId="0" borderId="39" xfId="0" applyNumberFormat="1" applyFont="1" applyBorder="1" applyAlignment="1">
      <alignment horizontal="right"/>
    </xf>
    <xf numFmtId="165" fontId="7" fillId="0" borderId="10" xfId="0" applyNumberFormat="1" applyFont="1" applyBorder="1"/>
    <xf numFmtId="165" fontId="7" fillId="0" borderId="39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165" fontId="7" fillId="0" borderId="65" xfId="0" applyNumberFormat="1" applyFont="1" applyBorder="1" applyAlignment="1">
      <alignment horizontal="center"/>
    </xf>
    <xf numFmtId="165" fontId="7" fillId="0" borderId="19" xfId="0" applyNumberFormat="1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165" fontId="9" fillId="0" borderId="21" xfId="0" applyNumberFormat="1" applyFont="1" applyBorder="1" applyAlignment="1">
      <alignment horizontal="right"/>
    </xf>
    <xf numFmtId="165" fontId="7" fillId="0" borderId="21" xfId="1" applyNumberFormat="1" applyFont="1" applyFill="1" applyBorder="1" applyAlignment="1">
      <alignment horizontal="center"/>
    </xf>
    <xf numFmtId="165" fontId="7" fillId="0" borderId="9" xfId="1" applyNumberFormat="1" applyFont="1" applyFill="1" applyBorder="1" applyAlignment="1">
      <alignment horizontal="center"/>
    </xf>
    <xf numFmtId="165" fontId="8" fillId="0" borderId="18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27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center"/>
    </xf>
    <xf numFmtId="165" fontId="8" fillId="0" borderId="21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center"/>
    </xf>
    <xf numFmtId="165" fontId="8" fillId="0" borderId="22" xfId="1" applyNumberFormat="1" applyFont="1" applyFill="1" applyBorder="1" applyAlignment="1">
      <alignment horizontal="center"/>
    </xf>
    <xf numFmtId="172" fontId="8" fillId="0" borderId="0" xfId="3" applyNumberFormat="1" applyFont="1" applyFill="1" applyBorder="1" applyAlignment="1">
      <alignment horizontal="right"/>
    </xf>
    <xf numFmtId="165" fontId="29" fillId="0" borderId="0" xfId="0" applyNumberFormat="1" applyFont="1" applyAlignment="1">
      <alignment horizontal="center"/>
    </xf>
    <xf numFmtId="165" fontId="8" fillId="0" borderId="9" xfId="0" quotePrefix="1" applyNumberFormat="1" applyFont="1" applyBorder="1"/>
    <xf numFmtId="165" fontId="7" fillId="0" borderId="55" xfId="0" applyNumberFormat="1" applyFont="1" applyBorder="1"/>
    <xf numFmtId="165" fontId="8" fillId="0" borderId="55" xfId="1" applyNumberFormat="1" applyFont="1" applyFill="1" applyBorder="1" applyAlignment="1">
      <alignment horizontal="center"/>
    </xf>
    <xf numFmtId="165" fontId="8" fillId="0" borderId="54" xfId="1" applyNumberFormat="1" applyFont="1" applyFill="1" applyBorder="1" applyAlignment="1">
      <alignment horizontal="center"/>
    </xf>
    <xf numFmtId="165" fontId="7" fillId="0" borderId="56" xfId="1" applyNumberFormat="1" applyFont="1" applyFill="1" applyBorder="1" applyAlignment="1">
      <alignment horizontal="center"/>
    </xf>
    <xf numFmtId="165" fontId="7" fillId="0" borderId="55" xfId="1" applyNumberFormat="1" applyFont="1" applyFill="1" applyBorder="1" applyAlignment="1">
      <alignment horizontal="center"/>
    </xf>
    <xf numFmtId="165" fontId="7" fillId="0" borderId="55" xfId="1" applyNumberFormat="1" applyFont="1" applyFill="1" applyBorder="1" applyAlignment="1">
      <alignment horizontal="right"/>
    </xf>
    <xf numFmtId="165" fontId="7" fillId="0" borderId="54" xfId="1" applyNumberFormat="1" applyFont="1" applyFill="1" applyBorder="1" applyAlignment="1">
      <alignment horizontal="center"/>
    </xf>
    <xf numFmtId="165" fontId="10" fillId="0" borderId="24" xfId="0" applyNumberFormat="1" applyFont="1" applyBorder="1" applyAlignment="1">
      <alignment horizontal="right"/>
    </xf>
    <xf numFmtId="165" fontId="10" fillId="0" borderId="8" xfId="0" applyNumberFormat="1" applyFont="1" applyBorder="1" applyAlignment="1">
      <alignment horizontal="right"/>
    </xf>
    <xf numFmtId="165" fontId="7" fillId="0" borderId="47" xfId="0" applyNumberFormat="1" applyFont="1" applyBorder="1"/>
    <xf numFmtId="165" fontId="7" fillId="0" borderId="30" xfId="1" applyNumberFormat="1" applyFont="1" applyFill="1" applyBorder="1" applyAlignment="1">
      <alignment horizontal="center"/>
    </xf>
    <xf numFmtId="165" fontId="7" fillId="0" borderId="47" xfId="1" applyNumberFormat="1" applyFont="1" applyFill="1" applyBorder="1" applyAlignment="1">
      <alignment horizontal="center"/>
    </xf>
    <xf numFmtId="165" fontId="7" fillId="0" borderId="45" xfId="1" applyNumberFormat="1" applyFont="1" applyFill="1" applyBorder="1" applyAlignment="1">
      <alignment horizontal="center"/>
    </xf>
    <xf numFmtId="165" fontId="10" fillId="0" borderId="0" xfId="0" quotePrefix="1" applyNumberFormat="1" applyFont="1"/>
    <xf numFmtId="165" fontId="10" fillId="0" borderId="0" xfId="0" quotePrefix="1" applyNumberFormat="1" applyFont="1" applyAlignment="1">
      <alignment horizontal="right"/>
    </xf>
    <xf numFmtId="172" fontId="8" fillId="0" borderId="0" xfId="0" applyNumberFormat="1" applyFont="1"/>
    <xf numFmtId="173" fontId="8" fillId="0" borderId="0" xfId="1" applyNumberFormat="1" applyFont="1" applyFill="1"/>
    <xf numFmtId="174" fontId="8" fillId="0" borderId="0" xfId="0" applyNumberFormat="1" applyFont="1"/>
    <xf numFmtId="175" fontId="8" fillId="0" borderId="0" xfId="0" applyNumberFormat="1" applyFont="1"/>
    <xf numFmtId="176" fontId="8" fillId="0" borderId="0" xfId="1" applyNumberFormat="1" applyFont="1" applyFill="1"/>
    <xf numFmtId="173" fontId="8" fillId="0" borderId="0" xfId="0" applyNumberFormat="1" applyFont="1"/>
    <xf numFmtId="177" fontId="8" fillId="0" borderId="0" xfId="0" applyNumberFormat="1" applyFont="1"/>
    <xf numFmtId="164" fontId="8" fillId="0" borderId="0" xfId="5" applyFont="1" applyFill="1" applyBorder="1"/>
    <xf numFmtId="165" fontId="8" fillId="0" borderId="0" xfId="5" applyNumberFormat="1" applyFont="1" applyFill="1" applyBorder="1"/>
    <xf numFmtId="178" fontId="8" fillId="0" borderId="0" xfId="0" applyNumberFormat="1" applyFont="1"/>
    <xf numFmtId="178" fontId="8" fillId="0" borderId="0" xfId="5" applyNumberFormat="1" applyFont="1" applyFill="1" applyBorder="1"/>
    <xf numFmtId="164" fontId="8" fillId="0" borderId="0" xfId="5" applyFont="1" applyFill="1"/>
    <xf numFmtId="0" fontId="8" fillId="0" borderId="31" xfId="0" applyFont="1" applyBorder="1"/>
    <xf numFmtId="0" fontId="7" fillId="0" borderId="39" xfId="0" applyFont="1" applyBorder="1"/>
    <xf numFmtId="0" fontId="7" fillId="0" borderId="39" xfId="0" applyFont="1" applyBorder="1" applyAlignment="1">
      <alignment horizontal="right"/>
    </xf>
    <xf numFmtId="0" fontId="7" fillId="0" borderId="58" xfId="0" applyFont="1" applyBorder="1" applyAlignment="1">
      <alignment horizontal="right"/>
    </xf>
    <xf numFmtId="0" fontId="7" fillId="0" borderId="23" xfId="2" applyFont="1" applyBorder="1" applyAlignment="1">
      <alignment horizontal="right"/>
    </xf>
    <xf numFmtId="0" fontId="7" fillId="0" borderId="23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165" fontId="7" fillId="0" borderId="28" xfId="5" applyNumberFormat="1" applyFont="1" applyFill="1" applyBorder="1" applyAlignment="1">
      <alignment horizontal="right"/>
    </xf>
    <xf numFmtId="165" fontId="7" fillId="0" borderId="32" xfId="5" applyNumberFormat="1" applyFont="1" applyFill="1" applyBorder="1" applyAlignment="1">
      <alignment horizontal="right"/>
    </xf>
    <xf numFmtId="165" fontId="7" fillId="0" borderId="15" xfId="5" applyNumberFormat="1" applyFont="1" applyFill="1" applyBorder="1" applyAlignment="1">
      <alignment horizontal="right"/>
    </xf>
    <xf numFmtId="165" fontId="11" fillId="0" borderId="15" xfId="5" applyNumberFormat="1" applyFont="1" applyFill="1" applyBorder="1" applyAlignment="1">
      <alignment horizontal="right"/>
    </xf>
    <xf numFmtId="165" fontId="11" fillId="0" borderId="28" xfId="5" applyNumberFormat="1" applyFont="1" applyFill="1" applyBorder="1" applyAlignment="1">
      <alignment horizontal="right"/>
    </xf>
    <xf numFmtId="165" fontId="8" fillId="0" borderId="28" xfId="5" applyNumberFormat="1" applyFont="1" applyFill="1" applyBorder="1" applyAlignment="1">
      <alignment horizontal="right"/>
    </xf>
    <xf numFmtId="165" fontId="11" fillId="0" borderId="32" xfId="5" applyNumberFormat="1" applyFont="1" applyFill="1" applyBorder="1" applyAlignment="1">
      <alignment horizontal="right"/>
    </xf>
    <xf numFmtId="165" fontId="8" fillId="0" borderId="32" xfId="5" applyNumberFormat="1" applyFont="1" applyFill="1" applyBorder="1" applyAlignment="1">
      <alignment horizontal="right"/>
    </xf>
    <xf numFmtId="0" fontId="7" fillId="0" borderId="31" xfId="0" applyFont="1" applyBorder="1"/>
    <xf numFmtId="165" fontId="16" fillId="0" borderId="15" xfId="5" applyNumberFormat="1" applyFont="1" applyFill="1" applyBorder="1" applyAlignment="1">
      <alignment horizontal="right"/>
    </xf>
    <xf numFmtId="165" fontId="16" fillId="0" borderId="28" xfId="5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165" fontId="12" fillId="0" borderId="28" xfId="5" applyNumberFormat="1" applyFont="1" applyFill="1" applyBorder="1" applyAlignment="1">
      <alignment horizontal="right"/>
    </xf>
    <xf numFmtId="0" fontId="10" fillId="0" borderId="31" xfId="0" applyFont="1" applyBorder="1"/>
    <xf numFmtId="165" fontId="12" fillId="0" borderId="15" xfId="5" applyNumberFormat="1" applyFont="1" applyFill="1" applyBorder="1" applyAlignment="1">
      <alignment horizontal="right"/>
    </xf>
    <xf numFmtId="165" fontId="10" fillId="0" borderId="28" xfId="5" applyNumberFormat="1" applyFont="1" applyFill="1" applyBorder="1" applyAlignment="1">
      <alignment horizontal="right"/>
    </xf>
    <xf numFmtId="165" fontId="12" fillId="0" borderId="32" xfId="5" applyNumberFormat="1" applyFont="1" applyFill="1" applyBorder="1" applyAlignment="1">
      <alignment horizontal="right"/>
    </xf>
    <xf numFmtId="165" fontId="7" fillId="0" borderId="35" xfId="5" applyNumberFormat="1" applyFont="1" applyFill="1" applyBorder="1" applyAlignment="1">
      <alignment horizontal="right"/>
    </xf>
    <xf numFmtId="165" fontId="7" fillId="0" borderId="66" xfId="5" applyNumberFormat="1" applyFont="1" applyFill="1" applyBorder="1" applyAlignment="1">
      <alignment horizontal="right"/>
    </xf>
    <xf numFmtId="165" fontId="7" fillId="0" borderId="28" xfId="5" applyNumberFormat="1" applyFont="1" applyFill="1" applyBorder="1" applyAlignment="1">
      <alignment horizontal="center"/>
    </xf>
    <xf numFmtId="165" fontId="8" fillId="0" borderId="32" xfId="5" applyNumberFormat="1" applyFont="1" applyFill="1" applyBorder="1" applyAlignment="1">
      <alignment horizontal="center"/>
    </xf>
    <xf numFmtId="0" fontId="10" fillId="0" borderId="29" xfId="0" applyFont="1" applyBorder="1" applyAlignment="1">
      <alignment horizontal="right"/>
    </xf>
    <xf numFmtId="0" fontId="8" fillId="0" borderId="8" xfId="0" applyFont="1" applyBorder="1" applyAlignment="1">
      <alignment horizontal="right"/>
    </xf>
    <xf numFmtId="165" fontId="8" fillId="0" borderId="34" xfId="5" applyNumberFormat="1" applyFont="1" applyFill="1" applyBorder="1" applyAlignment="1">
      <alignment horizontal="right"/>
    </xf>
    <xf numFmtId="165" fontId="8" fillId="0" borderId="35" xfId="5" applyNumberFormat="1" applyFont="1" applyFill="1" applyBorder="1" applyAlignment="1">
      <alignment horizontal="right"/>
    </xf>
    <xf numFmtId="165" fontId="8" fillId="0" borderId="66" xfId="5" applyNumberFormat="1" applyFont="1" applyFill="1" applyBorder="1" applyAlignment="1">
      <alignment horizontal="right"/>
    </xf>
    <xf numFmtId="165" fontId="8" fillId="0" borderId="50" xfId="5" applyNumberFormat="1" applyFont="1" applyFill="1" applyBorder="1" applyAlignment="1">
      <alignment horizontal="right"/>
    </xf>
    <xf numFmtId="0" fontId="11" fillId="0" borderId="38" xfId="0" applyFont="1" applyBorder="1"/>
    <xf numFmtId="0" fontId="30" fillId="0" borderId="39" xfId="0" applyFont="1" applyBorder="1"/>
    <xf numFmtId="0" fontId="8" fillId="0" borderId="39" xfId="0" applyFont="1" applyBorder="1"/>
    <xf numFmtId="0" fontId="8" fillId="0" borderId="39" xfId="0" applyFont="1" applyBorder="1" applyAlignment="1">
      <alignment horizontal="right"/>
    </xf>
    <xf numFmtId="165" fontId="8" fillId="0" borderId="10" xfId="5" applyNumberFormat="1" applyFont="1" applyFill="1" applyBorder="1" applyAlignment="1">
      <alignment horizontal="right"/>
    </xf>
    <xf numFmtId="165" fontId="8" fillId="0" borderId="52" xfId="5" applyNumberFormat="1" applyFont="1" applyFill="1" applyBorder="1" applyAlignment="1">
      <alignment horizontal="right"/>
    </xf>
    <xf numFmtId="165" fontId="8" fillId="0" borderId="67" xfId="5" applyNumberFormat="1" applyFont="1" applyFill="1" applyBorder="1" applyAlignment="1">
      <alignment horizontal="right"/>
    </xf>
    <xf numFmtId="0" fontId="31" fillId="0" borderId="0" xfId="0" applyFont="1"/>
    <xf numFmtId="0" fontId="30" fillId="0" borderId="9" xfId="0" applyFont="1" applyBorder="1"/>
    <xf numFmtId="0" fontId="30" fillId="0" borderId="0" xfId="0" applyFont="1"/>
    <xf numFmtId="165" fontId="8" fillId="0" borderId="15" xfId="2" applyNumberFormat="1" applyFont="1" applyBorder="1"/>
    <xf numFmtId="165" fontId="8" fillId="0" borderId="32" xfId="0" applyNumberFormat="1" applyFont="1" applyBorder="1"/>
    <xf numFmtId="0" fontId="10" fillId="0" borderId="0" xfId="0" quotePrefix="1" applyFont="1" applyAlignment="1">
      <alignment horizontal="left"/>
    </xf>
    <xf numFmtId="0" fontId="5" fillId="0" borderId="8" xfId="0" applyFont="1" applyBorder="1"/>
    <xf numFmtId="0" fontId="5" fillId="0" borderId="0" xfId="0" applyFont="1"/>
    <xf numFmtId="0" fontId="5" fillId="0" borderId="9" xfId="0" applyFont="1" applyBorder="1"/>
    <xf numFmtId="0" fontId="7" fillId="0" borderId="16" xfId="2" applyFont="1" applyBorder="1" applyAlignment="1">
      <alignment horizontal="right"/>
    </xf>
    <xf numFmtId="164" fontId="2" fillId="0" borderId="9" xfId="0" applyNumberFormat="1" applyFont="1" applyBorder="1"/>
    <xf numFmtId="165" fontId="2" fillId="0" borderId="0" xfId="0" applyNumberFormat="1" applyFont="1"/>
    <xf numFmtId="165" fontId="5" fillId="0" borderId="0" xfId="0" applyNumberFormat="1" applyFont="1"/>
    <xf numFmtId="164" fontId="5" fillId="0" borderId="9" xfId="0" applyNumberFormat="1" applyFont="1" applyBorder="1"/>
    <xf numFmtId="165" fontId="8" fillId="0" borderId="28" xfId="2" applyNumberFormat="1" applyFont="1" applyBorder="1" applyAlignment="1">
      <alignment horizontal="right"/>
    </xf>
    <xf numFmtId="0" fontId="31" fillId="0" borderId="9" xfId="0" applyFont="1" applyBorder="1"/>
    <xf numFmtId="0" fontId="31" fillId="0" borderId="33" xfId="0" applyFont="1" applyBorder="1"/>
    <xf numFmtId="0" fontId="8" fillId="0" borderId="8" xfId="0" quotePrefix="1" applyFont="1" applyBorder="1"/>
    <xf numFmtId="0" fontId="8" fillId="0" borderId="8" xfId="0" quotePrefix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0" fontId="11" fillId="0" borderId="33" xfId="0" applyFont="1" applyBorder="1"/>
    <xf numFmtId="169" fontId="8" fillId="0" borderId="35" xfId="0" applyNumberFormat="1" applyFont="1" applyBorder="1" applyAlignment="1">
      <alignment horizontal="right"/>
    </xf>
    <xf numFmtId="165" fontId="7" fillId="0" borderId="0" xfId="5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164" fontId="5" fillId="0" borderId="0" xfId="5" applyFont="1" applyFill="1"/>
    <xf numFmtId="165" fontId="5" fillId="0" borderId="0" xfId="5" applyNumberFormat="1" applyFont="1" applyFill="1"/>
    <xf numFmtId="179" fontId="5" fillId="0" borderId="0" xfId="5" applyNumberFormat="1" applyFont="1" applyFill="1"/>
    <xf numFmtId="165" fontId="2" fillId="0" borderId="0" xfId="5" applyNumberFormat="1" applyFont="1" applyFill="1"/>
    <xf numFmtId="169" fontId="5" fillId="0" borderId="0" xfId="5" applyNumberFormat="1" applyFont="1" applyFill="1"/>
    <xf numFmtId="169" fontId="2" fillId="0" borderId="0" xfId="5" applyNumberFormat="1" applyFont="1" applyFill="1"/>
    <xf numFmtId="165" fontId="3" fillId="0" borderId="0" xfId="5" applyNumberFormat="1" applyFont="1" applyFill="1" applyBorder="1" applyAlignment="1">
      <alignment vertical="center"/>
    </xf>
    <xf numFmtId="165" fontId="3" fillId="0" borderId="0" xfId="5" applyNumberFormat="1" applyFont="1" applyFill="1" applyBorder="1" applyAlignment="1">
      <alignment horizontal="right"/>
    </xf>
    <xf numFmtId="164" fontId="3" fillId="0" borderId="0" xfId="5" applyFont="1" applyFill="1" applyBorder="1"/>
    <xf numFmtId="165" fontId="3" fillId="0" borderId="0" xfId="5" applyNumberFormat="1" applyFont="1" applyFill="1" applyBorder="1"/>
    <xf numFmtId="164" fontId="3" fillId="0" borderId="8" xfId="5" applyFont="1" applyFill="1" applyBorder="1"/>
    <xf numFmtId="165" fontId="3" fillId="0" borderId="0" xfId="5" applyNumberFormat="1" applyFont="1" applyFill="1"/>
    <xf numFmtId="165" fontId="7" fillId="0" borderId="16" xfId="5" applyNumberFormat="1" applyFont="1" applyFill="1" applyBorder="1" applyAlignment="1">
      <alignment horizontal="right"/>
    </xf>
    <xf numFmtId="165" fontId="7" fillId="0" borderId="17" xfId="5" applyNumberFormat="1" applyFont="1" applyFill="1" applyBorder="1" applyAlignment="1">
      <alignment horizontal="right"/>
    </xf>
    <xf numFmtId="165" fontId="7" fillId="0" borderId="18" xfId="5" applyNumberFormat="1" applyFont="1" applyFill="1" applyBorder="1" applyAlignment="1">
      <alignment horizontal="right"/>
    </xf>
    <xf numFmtId="165" fontId="7" fillId="0" borderId="19" xfId="5" applyNumberFormat="1" applyFont="1" applyFill="1" applyBorder="1" applyAlignment="1">
      <alignment horizontal="right"/>
    </xf>
    <xf numFmtId="165" fontId="7" fillId="0" borderId="0" xfId="5" applyNumberFormat="1" applyFont="1" applyFill="1"/>
    <xf numFmtId="165" fontId="7" fillId="0" borderId="23" xfId="5" applyNumberFormat="1" applyFont="1" applyFill="1" applyBorder="1" applyAlignment="1">
      <alignment horizontal="right"/>
    </xf>
    <xf numFmtId="165" fontId="7" fillId="0" borderId="24" xfId="5" applyNumberFormat="1" applyFont="1" applyFill="1" applyBorder="1" applyAlignment="1">
      <alignment horizontal="right"/>
    </xf>
    <xf numFmtId="165" fontId="7" fillId="0" borderId="29" xfId="5" applyNumberFormat="1" applyFont="1" applyFill="1" applyBorder="1" applyAlignment="1">
      <alignment horizontal="center"/>
    </xf>
    <xf numFmtId="165" fontId="7" fillId="0" borderId="0" xfId="5" applyNumberFormat="1" applyFont="1" applyFill="1" applyAlignment="1">
      <alignment horizontal="right"/>
    </xf>
    <xf numFmtId="164" fontId="8" fillId="0" borderId="28" xfId="5" applyFont="1" applyFill="1" applyBorder="1" applyAlignment="1">
      <alignment horizontal="right"/>
    </xf>
    <xf numFmtId="165" fontId="8" fillId="0" borderId="31" xfId="5" applyNumberFormat="1" applyFont="1" applyFill="1" applyBorder="1" applyAlignment="1">
      <alignment horizontal="right"/>
    </xf>
    <xf numFmtId="165" fontId="8" fillId="0" borderId="0" xfId="5" applyNumberFormat="1" applyFont="1" applyFill="1" applyAlignment="1">
      <alignment horizontal="right"/>
    </xf>
    <xf numFmtId="165" fontId="7" fillId="0" borderId="29" xfId="5" applyNumberFormat="1" applyFont="1" applyFill="1" applyBorder="1" applyAlignment="1">
      <alignment horizontal="right"/>
    </xf>
    <xf numFmtId="165" fontId="7" fillId="0" borderId="31" xfId="5" applyNumberFormat="1" applyFont="1" applyFill="1" applyBorder="1" applyAlignment="1">
      <alignment horizontal="right"/>
    </xf>
    <xf numFmtId="165" fontId="7" fillId="0" borderId="31" xfId="5" applyNumberFormat="1" applyFont="1" applyFill="1" applyBorder="1" applyAlignment="1">
      <alignment horizontal="center"/>
    </xf>
    <xf numFmtId="165" fontId="7" fillId="0" borderId="32" xfId="5" applyNumberFormat="1" applyFont="1" applyFill="1" applyBorder="1" applyAlignment="1">
      <alignment horizontal="center"/>
    </xf>
    <xf numFmtId="165" fontId="10" fillId="0" borderId="28" xfId="5" applyNumberFormat="1" applyFont="1" applyFill="1" applyBorder="1" applyAlignment="1">
      <alignment horizontal="center"/>
    </xf>
    <xf numFmtId="165" fontId="10" fillId="0" borderId="29" xfId="5" applyNumberFormat="1" applyFont="1" applyFill="1" applyBorder="1" applyAlignment="1">
      <alignment horizontal="center"/>
    </xf>
    <xf numFmtId="165" fontId="10" fillId="0" borderId="0" xfId="5" applyNumberFormat="1" applyFont="1" applyFill="1" applyAlignment="1">
      <alignment horizontal="right"/>
    </xf>
    <xf numFmtId="165" fontId="10" fillId="0" borderId="31" xfId="5" applyNumberFormat="1" applyFont="1" applyFill="1" applyBorder="1" applyAlignment="1">
      <alignment horizontal="center"/>
    </xf>
    <xf numFmtId="165" fontId="8" fillId="0" borderId="28" xfId="5" applyNumberFormat="1" applyFont="1" applyFill="1" applyBorder="1" applyAlignment="1">
      <alignment horizontal="left" indent="1"/>
    </xf>
    <xf numFmtId="165" fontId="8" fillId="0" borderId="0" xfId="5" applyNumberFormat="1" applyFont="1" applyFill="1" applyAlignment="1">
      <alignment horizontal="left" indent="1"/>
    </xf>
    <xf numFmtId="165" fontId="10" fillId="0" borderId="28" xfId="5" applyNumberFormat="1" applyFont="1" applyFill="1" applyBorder="1" applyAlignment="1">
      <alignment horizontal="left" indent="1"/>
    </xf>
    <xf numFmtId="165" fontId="10" fillId="0" borderId="0" xfId="5" applyNumberFormat="1" applyFont="1" applyFill="1" applyBorder="1" applyAlignment="1">
      <alignment horizontal="left" indent="1"/>
    </xf>
    <xf numFmtId="165" fontId="8" fillId="0" borderId="31" xfId="5" applyNumberFormat="1" applyFont="1" applyFill="1" applyBorder="1" applyAlignment="1">
      <alignment horizontal="center"/>
    </xf>
    <xf numFmtId="166" fontId="7" fillId="0" borderId="16" xfId="5" applyNumberFormat="1" applyFont="1" applyFill="1" applyBorder="1" applyAlignment="1">
      <alignment horizontal="right"/>
    </xf>
    <xf numFmtId="166" fontId="7" fillId="0" borderId="17" xfId="5" applyNumberFormat="1" applyFont="1" applyFill="1" applyBorder="1" applyAlignment="1">
      <alignment horizontal="right"/>
    </xf>
    <xf numFmtId="166" fontId="7" fillId="0" borderId="19" xfId="5" applyNumberFormat="1" applyFont="1" applyFill="1" applyBorder="1" applyAlignment="1">
      <alignment horizontal="right"/>
    </xf>
    <xf numFmtId="165" fontId="9" fillId="0" borderId="28" xfId="5" applyNumberFormat="1" applyFont="1" applyFill="1" applyBorder="1" applyAlignment="1">
      <alignment horizontal="right"/>
    </xf>
    <xf numFmtId="165" fontId="9" fillId="0" borderId="29" xfId="5" applyNumberFormat="1" applyFont="1" applyFill="1" applyBorder="1" applyAlignment="1">
      <alignment horizontal="right"/>
    </xf>
    <xf numFmtId="165" fontId="9" fillId="0" borderId="0" xfId="5" applyNumberFormat="1" applyFont="1" applyFill="1" applyBorder="1" applyAlignment="1">
      <alignment horizontal="right"/>
    </xf>
    <xf numFmtId="165" fontId="9" fillId="0" borderId="31" xfId="5" applyNumberFormat="1" applyFont="1" applyFill="1" applyBorder="1" applyAlignment="1">
      <alignment horizontal="right"/>
    </xf>
    <xf numFmtId="165" fontId="8" fillId="0" borderId="23" xfId="5" applyNumberFormat="1" applyFont="1" applyFill="1" applyBorder="1" applyAlignment="1">
      <alignment horizontal="right"/>
    </xf>
    <xf numFmtId="165" fontId="8" fillId="0" borderId="25" xfId="5" applyNumberFormat="1" applyFont="1" applyFill="1" applyBorder="1" applyAlignment="1">
      <alignment horizontal="right"/>
    </xf>
    <xf numFmtId="37" fontId="7" fillId="0" borderId="16" xfId="5" applyNumberFormat="1" applyFont="1" applyFill="1" applyBorder="1" applyAlignment="1">
      <alignment horizontal="right"/>
    </xf>
    <xf numFmtId="165" fontId="8" fillId="0" borderId="36" xfId="5" applyNumberFormat="1" applyFont="1" applyFill="1" applyBorder="1" applyAlignment="1">
      <alignment horizontal="right"/>
    </xf>
    <xf numFmtId="165" fontId="8" fillId="0" borderId="8" xfId="5" applyNumberFormat="1" applyFont="1" applyFill="1" applyBorder="1" applyAlignment="1">
      <alignment horizontal="right"/>
    </xf>
    <xf numFmtId="165" fontId="8" fillId="0" borderId="37" xfId="5" applyNumberFormat="1" applyFont="1" applyFill="1" applyBorder="1" applyAlignment="1">
      <alignment horizontal="right"/>
    </xf>
    <xf numFmtId="165" fontId="4" fillId="0" borderId="0" xfId="5" applyNumberFormat="1" applyFont="1" applyFill="1" applyBorder="1" applyAlignment="1">
      <alignment horizontal="right"/>
    </xf>
    <xf numFmtId="165" fontId="4" fillId="0" borderId="0" xfId="5" applyNumberFormat="1" applyFont="1" applyFill="1" applyAlignment="1">
      <alignment horizontal="right"/>
    </xf>
    <xf numFmtId="165" fontId="3" fillId="0" borderId="0" xfId="5" applyNumberFormat="1" applyFont="1" applyFill="1" applyBorder="1" applyAlignment="1"/>
    <xf numFmtId="165" fontId="3" fillId="0" borderId="0" xfId="5" applyNumberFormat="1" applyFont="1" applyFill="1" applyAlignment="1">
      <alignment horizontal="right"/>
    </xf>
    <xf numFmtId="165" fontId="7" fillId="0" borderId="43" xfId="5" applyNumberFormat="1" applyFont="1" applyFill="1" applyBorder="1" applyAlignment="1">
      <alignment horizontal="center"/>
    </xf>
    <xf numFmtId="165" fontId="8" fillId="0" borderId="43" xfId="5" applyNumberFormat="1" applyFont="1" applyFill="1" applyBorder="1" applyAlignment="1">
      <alignment horizontal="center"/>
    </xf>
    <xf numFmtId="165" fontId="7" fillId="0" borderId="23" xfId="5" applyNumberFormat="1" applyFont="1" applyFill="1" applyBorder="1" applyAlignment="1">
      <alignment horizontal="center"/>
    </xf>
    <xf numFmtId="165" fontId="7" fillId="2" borderId="23" xfId="5" applyNumberFormat="1" applyFont="1" applyFill="1" applyBorder="1" applyAlignment="1">
      <alignment horizontal="center"/>
    </xf>
    <xf numFmtId="165" fontId="7" fillId="0" borderId="21" xfId="5" applyNumberFormat="1" applyFont="1" applyFill="1" applyBorder="1" applyAlignment="1">
      <alignment horizontal="center"/>
    </xf>
    <xf numFmtId="165" fontId="7" fillId="2" borderId="21" xfId="5" applyNumberFormat="1" applyFont="1" applyFill="1" applyBorder="1" applyAlignment="1">
      <alignment horizontal="center"/>
    </xf>
    <xf numFmtId="165" fontId="7" fillId="0" borderId="41" xfId="5" applyNumberFormat="1" applyFont="1" applyFill="1" applyBorder="1" applyAlignment="1">
      <alignment horizontal="center"/>
    </xf>
    <xf numFmtId="165" fontId="7" fillId="0" borderId="16" xfId="5" applyNumberFormat="1" applyFont="1" applyFill="1" applyBorder="1" applyAlignment="1">
      <alignment horizontal="center"/>
    </xf>
    <xf numFmtId="165" fontId="7" fillId="0" borderId="46" xfId="5" applyNumberFormat="1" applyFont="1" applyFill="1" applyBorder="1" applyAlignment="1">
      <alignment horizontal="center"/>
    </xf>
    <xf numFmtId="165" fontId="7" fillId="0" borderId="47" xfId="5" applyNumberFormat="1" applyFont="1" applyFill="1" applyBorder="1" applyAlignment="1">
      <alignment horizontal="center"/>
    </xf>
    <xf numFmtId="165" fontId="7" fillId="0" borderId="48" xfId="5" applyNumberFormat="1" applyFont="1" applyFill="1" applyBorder="1" applyAlignment="1">
      <alignment horizontal="center"/>
    </xf>
    <xf numFmtId="165" fontId="7" fillId="0" borderId="45" xfId="5" applyNumberFormat="1" applyFont="1" applyFill="1" applyBorder="1" applyAlignment="1">
      <alignment horizontal="center"/>
    </xf>
    <xf numFmtId="168" fontId="19" fillId="0" borderId="0" xfId="5" applyNumberFormat="1" applyFont="1" applyFill="1" applyBorder="1"/>
    <xf numFmtId="168" fontId="21" fillId="0" borderId="0" xfId="5" applyNumberFormat="1" applyFont="1" applyFill="1" applyBorder="1"/>
    <xf numFmtId="169" fontId="8" fillId="0" borderId="0" xfId="5" applyNumberFormat="1" applyFont="1" applyFill="1" applyBorder="1" applyAlignment="1"/>
    <xf numFmtId="2" fontId="6" fillId="0" borderId="0" xfId="0" applyNumberFormat="1" applyFont="1"/>
    <xf numFmtId="165" fontId="8" fillId="0" borderId="15" xfId="5" applyNumberFormat="1" applyFont="1" applyFill="1" applyBorder="1"/>
    <xf numFmtId="0" fontId="9" fillId="0" borderId="28" xfId="0" applyFont="1" applyBorder="1" applyAlignment="1">
      <alignment horizontal="center"/>
    </xf>
    <xf numFmtId="0" fontId="8" fillId="0" borderId="28" xfId="0" applyFont="1" applyBorder="1" applyAlignment="1">
      <alignment horizontal="left" indent="1"/>
    </xf>
    <xf numFmtId="0" fontId="10" fillId="0" borderId="28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37" fontId="8" fillId="0" borderId="28" xfId="5" applyNumberFormat="1" applyFont="1" applyFill="1" applyBorder="1" applyAlignment="1">
      <alignment horizontal="right"/>
    </xf>
    <xf numFmtId="37" fontId="8" fillId="0" borderId="29" xfId="5" applyNumberFormat="1" applyFont="1" applyFill="1" applyBorder="1" applyAlignment="1">
      <alignment horizontal="right"/>
    </xf>
    <xf numFmtId="37" fontId="8" fillId="0" borderId="0" xfId="5" applyNumberFormat="1" applyFont="1" applyFill="1" applyBorder="1" applyAlignment="1">
      <alignment horizontal="right"/>
    </xf>
    <xf numFmtId="37" fontId="8" fillId="0" borderId="31" xfId="5" applyNumberFormat="1" applyFont="1" applyFill="1" applyBorder="1" applyAlignment="1">
      <alignment horizontal="right"/>
    </xf>
    <xf numFmtId="165" fontId="7" fillId="0" borderId="68" xfId="5" applyNumberFormat="1" applyFont="1" applyFill="1" applyBorder="1" applyAlignment="1">
      <alignment horizontal="right"/>
    </xf>
    <xf numFmtId="165" fontId="7" fillId="0" borderId="69" xfId="5" applyNumberFormat="1" applyFont="1" applyFill="1" applyBorder="1" applyAlignment="1">
      <alignment horizontal="right"/>
    </xf>
    <xf numFmtId="0" fontId="36" fillId="0" borderId="0" xfId="0" applyFont="1" applyAlignment="1">
      <alignment horizontal="right" vertical="center"/>
    </xf>
    <xf numFmtId="0" fontId="8" fillId="0" borderId="35" xfId="0" applyFont="1" applyBorder="1" applyAlignment="1">
      <alignment horizontal="center"/>
    </xf>
    <xf numFmtId="0" fontId="37" fillId="0" borderId="0" xfId="0" applyFont="1"/>
    <xf numFmtId="2" fontId="7" fillId="0" borderId="0" xfId="0" applyNumberFormat="1" applyFont="1"/>
    <xf numFmtId="167" fontId="37" fillId="0" borderId="0" xfId="0" applyNumberFormat="1" applyFont="1"/>
    <xf numFmtId="167" fontId="37" fillId="3" borderId="0" xfId="0" applyNumberFormat="1" applyFont="1" applyFill="1"/>
    <xf numFmtId="167" fontId="38" fillId="0" borderId="0" xfId="0" applyNumberFormat="1" applyFont="1"/>
    <xf numFmtId="167" fontId="38" fillId="3" borderId="0" xfId="0" applyNumberFormat="1" applyFont="1" applyFill="1"/>
    <xf numFmtId="167" fontId="39" fillId="0" borderId="0" xfId="0" applyNumberFormat="1" applyFont="1"/>
    <xf numFmtId="2" fontId="37" fillId="0" borderId="0" xfId="0" applyNumberFormat="1" applyFont="1"/>
    <xf numFmtId="43" fontId="7" fillId="0" borderId="0" xfId="1" applyFont="1" applyFill="1"/>
    <xf numFmtId="170" fontId="17" fillId="0" borderId="0" xfId="0" applyNumberFormat="1" applyFont="1"/>
    <xf numFmtId="0" fontId="7" fillId="0" borderId="9" xfId="0" quotePrefix="1" applyFont="1" applyBorder="1" applyAlignment="1">
      <alignment vertical="top"/>
    </xf>
    <xf numFmtId="165" fontId="8" fillId="0" borderId="0" xfId="1" applyNumberFormat="1" applyFont="1" applyFill="1"/>
    <xf numFmtId="170" fontId="8" fillId="0" borderId="33" xfId="0" applyNumberFormat="1" applyFont="1" applyBorder="1"/>
    <xf numFmtId="170" fontId="10" fillId="0" borderId="8" xfId="0" applyNumberFormat="1" applyFont="1" applyBorder="1"/>
    <xf numFmtId="170" fontId="8" fillId="0" borderId="8" xfId="0" applyNumberFormat="1" applyFont="1" applyBorder="1"/>
    <xf numFmtId="43" fontId="8" fillId="0" borderId="8" xfId="1" applyFont="1" applyFill="1" applyBorder="1"/>
    <xf numFmtId="165" fontId="8" fillId="0" borderId="10" xfId="0" applyNumberFormat="1" applyFont="1" applyBorder="1"/>
    <xf numFmtId="170" fontId="8" fillId="0" borderId="34" xfId="0" applyNumberFormat="1" applyFont="1" applyBorder="1"/>
    <xf numFmtId="0" fontId="10" fillId="0" borderId="9" xfId="0" quotePrefix="1" applyFont="1" applyBorder="1" applyAlignment="1">
      <alignment vertical="top"/>
    </xf>
    <xf numFmtId="165" fontId="8" fillId="0" borderId="40" xfId="0" applyNumberFormat="1" applyFont="1" applyBorder="1"/>
    <xf numFmtId="165" fontId="8" fillId="0" borderId="65" xfId="0" applyNumberFormat="1" applyFont="1" applyBorder="1"/>
    <xf numFmtId="165" fontId="7" fillId="0" borderId="29" xfId="0" applyNumberFormat="1" applyFont="1" applyBorder="1"/>
    <xf numFmtId="165" fontId="7" fillId="0" borderId="31" xfId="0" applyNumberFormat="1" applyFont="1" applyBorder="1"/>
    <xf numFmtId="165" fontId="7" fillId="0" borderId="36" xfId="0" applyNumberFormat="1" applyFont="1" applyBorder="1"/>
    <xf numFmtId="165" fontId="7" fillId="0" borderId="37" xfId="0" applyNumberFormat="1" applyFont="1" applyBorder="1"/>
    <xf numFmtId="165" fontId="7" fillId="0" borderId="42" xfId="5" applyNumberFormat="1" applyFont="1" applyFill="1" applyBorder="1" applyAlignment="1">
      <alignment horizontal="center"/>
    </xf>
    <xf numFmtId="0" fontId="27" fillId="0" borderId="22" xfId="0" applyFont="1" applyBorder="1"/>
    <xf numFmtId="0" fontId="27" fillId="0" borderId="21" xfId="0" applyFont="1" applyBorder="1"/>
    <xf numFmtId="0" fontId="0" fillId="0" borderId="14" xfId="0" applyBorder="1" applyAlignment="1">
      <alignment horizontal="center"/>
    </xf>
    <xf numFmtId="165" fontId="8" fillId="0" borderId="19" xfId="0" applyNumberFormat="1" applyFont="1" applyBorder="1"/>
    <xf numFmtId="165" fontId="8" fillId="0" borderId="64" xfId="0" applyNumberFormat="1" applyFont="1" applyBorder="1"/>
    <xf numFmtId="165" fontId="7" fillId="0" borderId="0" xfId="0" quotePrefix="1" applyNumberFormat="1" applyFont="1"/>
    <xf numFmtId="165" fontId="8" fillId="0" borderId="38" xfId="0" applyNumberFormat="1" applyFont="1" applyBorder="1" applyAlignment="1">
      <alignment horizontal="right"/>
    </xf>
    <xf numFmtId="165" fontId="8" fillId="0" borderId="9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left" indent="1"/>
    </xf>
    <xf numFmtId="165" fontId="8" fillId="0" borderId="27" xfId="0" applyNumberFormat="1" applyFont="1" applyBorder="1" applyAlignment="1">
      <alignment horizontal="left" indent="1"/>
    </xf>
    <xf numFmtId="165" fontId="8" fillId="0" borderId="18" xfId="0" applyNumberFormat="1" applyFont="1" applyBorder="1" applyAlignment="1">
      <alignment horizontal="left" indent="1"/>
    </xf>
    <xf numFmtId="165" fontId="8" fillId="0" borderId="15" xfId="0" applyNumberFormat="1" applyFont="1" applyBorder="1" applyAlignment="1">
      <alignment horizontal="left"/>
    </xf>
    <xf numFmtId="165" fontId="8" fillId="0" borderId="22" xfId="0" applyNumberFormat="1" applyFont="1" applyBorder="1" applyAlignment="1">
      <alignment horizontal="left" indent="1"/>
    </xf>
    <xf numFmtId="165" fontId="8" fillId="0" borderId="22" xfId="0" applyNumberFormat="1" applyFont="1" applyBorder="1" applyAlignment="1">
      <alignment horizontal="left"/>
    </xf>
    <xf numFmtId="165" fontId="7" fillId="0" borderId="15" xfId="0" applyNumberFormat="1" applyFont="1" applyBorder="1" applyAlignment="1">
      <alignment horizontal="left"/>
    </xf>
    <xf numFmtId="165" fontId="8" fillId="0" borderId="54" xfId="0" applyNumberFormat="1" applyFont="1" applyBorder="1" applyAlignment="1">
      <alignment horizontal="left" indent="1"/>
    </xf>
    <xf numFmtId="165" fontId="8" fillId="0" borderId="55" xfId="0" applyNumberFormat="1" applyFont="1" applyBorder="1"/>
    <xf numFmtId="165" fontId="7" fillId="0" borderId="0" xfId="9" applyNumberFormat="1" applyFont="1"/>
    <xf numFmtId="165" fontId="7" fillId="0" borderId="0" xfId="1" applyNumberFormat="1" applyFont="1" applyFill="1"/>
    <xf numFmtId="180" fontId="8" fillId="0" borderId="0" xfId="0" applyNumberFormat="1" applyFont="1"/>
    <xf numFmtId="165" fontId="40" fillId="0" borderId="28" xfId="2" applyNumberFormat="1" applyFont="1" applyBorder="1" applyAlignment="1">
      <alignment horizontal="right"/>
    </xf>
    <xf numFmtId="165" fontId="8" fillId="0" borderId="0" xfId="5" quotePrefix="1" applyNumberFormat="1" applyFont="1" applyFill="1" applyBorder="1" applyAlignment="1">
      <alignment horizontal="center"/>
    </xf>
    <xf numFmtId="165" fontId="3" fillId="0" borderId="0" xfId="5" applyNumberFormat="1" applyFont="1" applyFill="1" applyBorder="1" applyAlignment="1">
      <alignment horizontal="left"/>
    </xf>
    <xf numFmtId="165" fontId="7" fillId="0" borderId="0" xfId="5" applyNumberFormat="1" applyFont="1" applyFill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17" fontId="7" fillId="0" borderId="11" xfId="0" quotePrefix="1" applyNumberFormat="1" applyFont="1" applyBorder="1" applyAlignment="1">
      <alignment horizontal="center"/>
    </xf>
    <xf numFmtId="17" fontId="7" fillId="0" borderId="12" xfId="0" quotePrefix="1" applyNumberFormat="1" applyFont="1" applyBorder="1" applyAlignment="1">
      <alignment horizontal="center"/>
    </xf>
    <xf numFmtId="17" fontId="7" fillId="0" borderId="13" xfId="0" quotePrefix="1" applyNumberFormat="1" applyFont="1" applyBorder="1" applyAlignment="1">
      <alignment horizontal="center"/>
    </xf>
    <xf numFmtId="17" fontId="7" fillId="0" borderId="14" xfId="0" quotePrefix="1" applyNumberFormat="1" applyFont="1" applyBorder="1" applyAlignment="1">
      <alignment horizontal="center"/>
    </xf>
    <xf numFmtId="165" fontId="10" fillId="0" borderId="0" xfId="0" applyNumberFormat="1" applyFont="1" applyAlignment="1">
      <alignment horizontal="left"/>
    </xf>
    <xf numFmtId="165" fontId="11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7" fillId="0" borderId="11" xfId="0" quotePrefix="1" applyNumberFormat="1" applyFont="1" applyBorder="1" applyAlignment="1">
      <alignment horizontal="center"/>
    </xf>
    <xf numFmtId="165" fontId="7" fillId="0" borderId="12" xfId="0" quotePrefix="1" applyNumberFormat="1" applyFont="1" applyBorder="1" applyAlignment="1">
      <alignment horizontal="center"/>
    </xf>
    <xf numFmtId="165" fontId="7" fillId="0" borderId="21" xfId="0" quotePrefix="1" applyNumberFormat="1" applyFont="1" applyBorder="1" applyAlignment="1">
      <alignment horizontal="center"/>
    </xf>
    <xf numFmtId="165" fontId="7" fillId="0" borderId="70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8" fillId="2" borderId="0" xfId="0" applyNumberFormat="1" applyFont="1" applyFill="1" applyAlignment="1">
      <alignment horizontal="left"/>
    </xf>
    <xf numFmtId="165" fontId="8" fillId="2" borderId="29" xfId="0" applyNumberFormat="1" applyFont="1" applyFill="1" applyBorder="1" applyAlignment="1">
      <alignment horizontal="left"/>
    </xf>
    <xf numFmtId="165" fontId="8" fillId="2" borderId="0" xfId="0" applyNumberFormat="1" applyFont="1" applyFill="1"/>
    <xf numFmtId="0" fontId="0" fillId="2" borderId="0" xfId="0" applyFill="1"/>
    <xf numFmtId="0" fontId="0" fillId="2" borderId="29" xfId="0" applyFill="1" applyBorder="1"/>
    <xf numFmtId="165" fontId="8" fillId="0" borderId="0" xfId="0" applyNumberFormat="1" applyFont="1" applyAlignment="1">
      <alignment horizontal="left"/>
    </xf>
    <xf numFmtId="165" fontId="8" fillId="0" borderId="29" xfId="0" applyNumberFormat="1" applyFont="1" applyBorder="1" applyAlignment="1">
      <alignment horizontal="left"/>
    </xf>
    <xf numFmtId="165" fontId="7" fillId="0" borderId="0" xfId="0" applyNumberFormat="1" applyFont="1" applyAlignment="1">
      <alignment horizontal="left"/>
    </xf>
    <xf numFmtId="165" fontId="7" fillId="0" borderId="49" xfId="0" applyNumberFormat="1" applyFont="1" applyBorder="1" applyAlignment="1">
      <alignment horizontal="left" vertical="top"/>
    </xf>
    <xf numFmtId="165" fontId="7" fillId="0" borderId="50" xfId="0" applyNumberFormat="1" applyFont="1" applyBorder="1" applyAlignment="1">
      <alignment horizontal="left" vertical="top"/>
    </xf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29" xfId="0" applyNumberFormat="1" applyFont="1" applyBorder="1" applyAlignment="1">
      <alignment horizontal="left" indent="1"/>
    </xf>
    <xf numFmtId="165" fontId="8" fillId="0" borderId="9" xfId="0" applyNumberFormat="1" applyFont="1" applyBorder="1" applyAlignment="1">
      <alignment horizontal="left"/>
    </xf>
    <xf numFmtId="165" fontId="10" fillId="0" borderId="9" xfId="0" applyNumberFormat="1" applyFont="1" applyBorder="1" applyAlignment="1">
      <alignment horizontal="left"/>
    </xf>
    <xf numFmtId="165" fontId="10" fillId="0" borderId="29" xfId="0" applyNumberFormat="1" applyFont="1" applyBorder="1" applyAlignment="1">
      <alignment horizontal="left"/>
    </xf>
    <xf numFmtId="165" fontId="10" fillId="0" borderId="20" xfId="0" applyNumberFormat="1" applyFont="1" applyBorder="1" applyAlignment="1">
      <alignment horizontal="left"/>
    </xf>
    <xf numFmtId="165" fontId="10" fillId="0" borderId="21" xfId="0" applyNumberFormat="1" applyFont="1" applyBorder="1" applyAlignment="1">
      <alignment horizontal="left"/>
    </xf>
    <xf numFmtId="165" fontId="10" fillId="0" borderId="24" xfId="0" applyNumberFormat="1" applyFont="1" applyBorder="1" applyAlignment="1">
      <alignment horizontal="left"/>
    </xf>
    <xf numFmtId="165" fontId="10" fillId="0" borderId="39" xfId="0" applyNumberFormat="1" applyFont="1" applyBorder="1" applyAlignment="1">
      <alignment horizontal="left"/>
    </xf>
    <xf numFmtId="37" fontId="8" fillId="0" borderId="0" xfId="0" applyNumberFormat="1" applyFont="1" applyAlignment="1">
      <alignment horizontal="left"/>
    </xf>
    <xf numFmtId="0" fontId="7" fillId="0" borderId="11" xfId="0" quotePrefix="1" applyFont="1" applyBorder="1" applyAlignment="1">
      <alignment horizontal="center"/>
    </xf>
    <xf numFmtId="0" fontId="0" fillId="0" borderId="12" xfId="0" applyBorder="1"/>
    <xf numFmtId="0" fontId="0" fillId="0" borderId="14" xfId="0" applyBorder="1"/>
    <xf numFmtId="0" fontId="7" fillId="0" borderId="54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7" fillId="0" borderId="55" xfId="0" applyFont="1" applyBorder="1" applyAlignment="1">
      <alignment horizontal="center"/>
    </xf>
    <xf numFmtId="0" fontId="7" fillId="0" borderId="56" xfId="0" applyFont="1" applyBorder="1" applyAlignment="1">
      <alignment horizontal="center"/>
    </xf>
    <xf numFmtId="0" fontId="0" fillId="0" borderId="57" xfId="0" applyBorder="1" applyAlignment="1">
      <alignment horizontal="center"/>
    </xf>
    <xf numFmtId="165" fontId="7" fillId="0" borderId="12" xfId="0" applyNumberFormat="1" applyFont="1" applyBorder="1" applyAlignment="1">
      <alignment horizontal="center"/>
    </xf>
    <xf numFmtId="165" fontId="7" fillId="0" borderId="13" xfId="0" quotePrefix="1" applyNumberFormat="1" applyFont="1" applyBorder="1" applyAlignment="1">
      <alignment horizontal="center"/>
    </xf>
    <xf numFmtId="0" fontId="7" fillId="0" borderId="12" xfId="0" quotePrefix="1" applyFont="1" applyBorder="1" applyAlignment="1">
      <alignment horizontal="center"/>
    </xf>
    <xf numFmtId="0" fontId="7" fillId="0" borderId="14" xfId="0" quotePrefix="1" applyFont="1" applyBorder="1" applyAlignment="1">
      <alignment horizontal="center"/>
    </xf>
    <xf numFmtId="165" fontId="7" fillId="0" borderId="0" xfId="0" applyNumberFormat="1" applyFont="1" applyAlignment="1">
      <alignment wrapText="1"/>
    </xf>
    <xf numFmtId="0" fontId="7" fillId="0" borderId="21" xfId="0" quotePrefix="1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165" fontId="7" fillId="0" borderId="21" xfId="0" applyNumberFormat="1" applyFont="1" applyBorder="1" applyAlignment="1">
      <alignment horizontal="center"/>
    </xf>
    <xf numFmtId="165" fontId="7" fillId="0" borderId="39" xfId="0" quotePrefix="1" applyNumberFormat="1" applyFont="1" applyBorder="1" applyAlignment="1">
      <alignment horizontal="center"/>
    </xf>
    <xf numFmtId="165" fontId="7" fillId="0" borderId="39" xfId="0" applyNumberFormat="1" applyFont="1" applyBorder="1" applyAlignment="1">
      <alignment horizontal="center"/>
    </xf>
    <xf numFmtId="165" fontId="10" fillId="0" borderId="39" xfId="0" quotePrefix="1" applyNumberFormat="1" applyFont="1" applyBorder="1" applyAlignment="1">
      <alignment horizontal="left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64" fontId="10" fillId="0" borderId="0" xfId="5" applyFont="1" applyFill="1"/>
  </cellXfs>
  <cellStyles count="10">
    <cellStyle name="Comma" xfId="1" builtinId="3"/>
    <cellStyle name="Comma 13" xfId="5" xr:uid="{095FFF8A-7D18-4F2F-A2E3-01B4CF05F189}"/>
    <cellStyle name="Comma 2 2" xfId="3" xr:uid="{D23E8DA4-43B0-4613-9710-900DBB76355D}"/>
    <cellStyle name="Comma 35" xfId="4" xr:uid="{B377EDB9-4CE3-410A-A344-3F738B679156}"/>
    <cellStyle name="Comma 48" xfId="6" xr:uid="{88DC1785-F93F-4897-BFE1-10EB66961488}"/>
    <cellStyle name="Normal" xfId="0" builtinId="0"/>
    <cellStyle name="Normal 113" xfId="9" xr:uid="{585CF8D8-47C4-48C0-90F6-5DC1CA02A8AE}"/>
    <cellStyle name="Normal 2" xfId="2" xr:uid="{C8EA73F6-EFF4-4745-BA09-3F19912AA831}"/>
    <cellStyle name="Normal 2 2" xfId="8" xr:uid="{F08B894C-1C0E-4558-BBDF-AA4EBFAF5E7C}"/>
    <cellStyle name="Normal 4" xfId="7" xr:uid="{B8BAD210-63F2-4D33-AB0F-F398D833D64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3-2024\9.%20December\Table%203\Table%203.xlsx" TargetMode="External"/><Relationship Id="rId1" Type="http://schemas.openxmlformats.org/officeDocument/2006/relationships/externalLinkPath" Target="/Inter%20Branch%20Information/Section%2032%20Report/2023-2024/9.%20December/Table%203/Tabl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2023/24</v>
          </cell>
          <cell r="BZ8" t="str">
            <v>2022/23</v>
          </cell>
        </row>
        <row r="9">
          <cell r="H9" t="str">
            <v>Revised</v>
          </cell>
          <cell r="BZ9" t="str">
            <v>Preliminary</v>
          </cell>
        </row>
      </sheetData>
      <sheetData sheetId="1"/>
      <sheetData sheetId="2"/>
      <sheetData sheetId="3"/>
      <sheetData sheetId="4">
        <row r="14">
          <cell r="H14">
            <v>114050408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AC62B-72D0-4657-8778-B18741B20B82}">
  <sheetPr>
    <pageSetUpPr fitToPage="1"/>
  </sheetPr>
  <dimension ref="B1:BN243"/>
  <sheetViews>
    <sheetView tabSelected="1" view="pageBreakPreview" topLeftCell="A36" zoomScaleNormal="100" zoomScaleSheetLayoutView="100" workbookViewId="0">
      <selection activeCell="U59" sqref="U59"/>
    </sheetView>
  </sheetViews>
  <sheetFormatPr defaultColWidth="3" defaultRowHeight="10.5" x14ac:dyDescent="0.25"/>
  <cols>
    <col min="1" max="1" width="0.81640625" style="6" customWidth="1"/>
    <col min="2" max="2" width="1" style="6" customWidth="1"/>
    <col min="3" max="3" width="1.26953125" style="6" customWidth="1"/>
    <col min="4" max="4" width="41.81640625" style="6" customWidth="1"/>
    <col min="5" max="5" width="4.08984375" style="6" customWidth="1"/>
    <col min="6" max="6" width="5.1796875" style="6" customWidth="1"/>
    <col min="7" max="7" width="17.7265625" style="6" customWidth="1"/>
    <col min="8" max="9" width="17.7265625" style="6" hidden="1" customWidth="1"/>
    <col min="10" max="10" width="15.1796875" style="6" hidden="1" customWidth="1"/>
    <col min="11" max="15" width="17.7265625" style="6" hidden="1" customWidth="1"/>
    <col min="16" max="16" width="17.7265625" style="6" customWidth="1"/>
    <col min="17" max="19" width="17.7265625" style="6" hidden="1" customWidth="1"/>
    <col min="20" max="21" width="17.7265625" style="6" customWidth="1"/>
    <col min="22" max="29" width="17.7265625" style="6" hidden="1" customWidth="1"/>
    <col min="30" max="30" width="17.7265625" style="6" customWidth="1"/>
    <col min="31" max="33" width="17.7265625" style="6" hidden="1" customWidth="1"/>
    <col min="34" max="34" width="17.7265625" style="6" customWidth="1"/>
    <col min="35" max="35" width="1.7265625" style="6" customWidth="1"/>
    <col min="36" max="36" width="10.7265625" style="563" bestFit="1" customWidth="1"/>
    <col min="37" max="37" width="9.26953125" style="563" customWidth="1"/>
    <col min="38" max="38" width="7.7265625" style="563" customWidth="1"/>
    <col min="39" max="39" width="7.26953125" style="563" customWidth="1"/>
    <col min="40" max="40" width="3.7265625" style="563" customWidth="1"/>
    <col min="41" max="44" width="3.1796875" style="563" customWidth="1"/>
    <col min="45" max="45" width="4" style="6" customWidth="1"/>
    <col min="46" max="46" width="3.26953125" style="6" customWidth="1"/>
    <col min="47" max="49" width="3.1796875" style="6" customWidth="1"/>
    <col min="50" max="50" width="9.26953125" style="6" customWidth="1"/>
    <col min="51" max="52" width="3.1796875" style="6" customWidth="1"/>
    <col min="53" max="95" width="1.7265625" style="6" customWidth="1"/>
    <col min="96" max="256" width="3" style="6"/>
    <col min="257" max="257" width="0.81640625" style="6" customWidth="1"/>
    <col min="258" max="258" width="1" style="6" customWidth="1"/>
    <col min="259" max="259" width="1.26953125" style="6" customWidth="1"/>
    <col min="260" max="260" width="41.81640625" style="6" customWidth="1"/>
    <col min="261" max="261" width="4.08984375" style="6" customWidth="1"/>
    <col min="262" max="262" width="5.1796875" style="6" customWidth="1"/>
    <col min="263" max="263" width="17.7265625" style="6" customWidth="1"/>
    <col min="264" max="271" width="0" style="6" hidden="1" customWidth="1"/>
    <col min="272" max="272" width="17.7265625" style="6" customWidth="1"/>
    <col min="273" max="275" width="0" style="6" hidden="1" customWidth="1"/>
    <col min="276" max="277" width="17.7265625" style="6" customWidth="1"/>
    <col min="278" max="285" width="0" style="6" hidden="1" customWidth="1"/>
    <col min="286" max="286" width="17.7265625" style="6" customWidth="1"/>
    <col min="287" max="289" width="0" style="6" hidden="1" customWidth="1"/>
    <col min="290" max="290" width="17.7265625" style="6" customWidth="1"/>
    <col min="291" max="291" width="1.7265625" style="6" customWidth="1"/>
    <col min="292" max="292" width="10.7265625" style="6" bestFit="1" customWidth="1"/>
    <col min="293" max="293" width="9.26953125" style="6" customWidth="1"/>
    <col min="294" max="294" width="7.7265625" style="6" customWidth="1"/>
    <col min="295" max="295" width="7.26953125" style="6" customWidth="1"/>
    <col min="296" max="296" width="3.7265625" style="6" customWidth="1"/>
    <col min="297" max="300" width="3.1796875" style="6" customWidth="1"/>
    <col min="301" max="301" width="4" style="6" customWidth="1"/>
    <col min="302" max="302" width="3.26953125" style="6" customWidth="1"/>
    <col min="303" max="305" width="3.1796875" style="6" customWidth="1"/>
    <col min="306" max="306" width="9.26953125" style="6" customWidth="1"/>
    <col min="307" max="308" width="3.1796875" style="6" customWidth="1"/>
    <col min="309" max="351" width="1.7265625" style="6" customWidth="1"/>
    <col min="352" max="512" width="3" style="6"/>
    <col min="513" max="513" width="0.81640625" style="6" customWidth="1"/>
    <col min="514" max="514" width="1" style="6" customWidth="1"/>
    <col min="515" max="515" width="1.26953125" style="6" customWidth="1"/>
    <col min="516" max="516" width="41.81640625" style="6" customWidth="1"/>
    <col min="517" max="517" width="4.08984375" style="6" customWidth="1"/>
    <col min="518" max="518" width="5.1796875" style="6" customWidth="1"/>
    <col min="519" max="519" width="17.7265625" style="6" customWidth="1"/>
    <col min="520" max="527" width="0" style="6" hidden="1" customWidth="1"/>
    <col min="528" max="528" width="17.7265625" style="6" customWidth="1"/>
    <col min="529" max="531" width="0" style="6" hidden="1" customWidth="1"/>
    <col min="532" max="533" width="17.7265625" style="6" customWidth="1"/>
    <col min="534" max="541" width="0" style="6" hidden="1" customWidth="1"/>
    <col min="542" max="542" width="17.7265625" style="6" customWidth="1"/>
    <col min="543" max="545" width="0" style="6" hidden="1" customWidth="1"/>
    <col min="546" max="546" width="17.7265625" style="6" customWidth="1"/>
    <col min="547" max="547" width="1.7265625" style="6" customWidth="1"/>
    <col min="548" max="548" width="10.7265625" style="6" bestFit="1" customWidth="1"/>
    <col min="549" max="549" width="9.26953125" style="6" customWidth="1"/>
    <col min="550" max="550" width="7.7265625" style="6" customWidth="1"/>
    <col min="551" max="551" width="7.26953125" style="6" customWidth="1"/>
    <col min="552" max="552" width="3.7265625" style="6" customWidth="1"/>
    <col min="553" max="556" width="3.1796875" style="6" customWidth="1"/>
    <col min="557" max="557" width="4" style="6" customWidth="1"/>
    <col min="558" max="558" width="3.26953125" style="6" customWidth="1"/>
    <col min="559" max="561" width="3.1796875" style="6" customWidth="1"/>
    <col min="562" max="562" width="9.26953125" style="6" customWidth="1"/>
    <col min="563" max="564" width="3.1796875" style="6" customWidth="1"/>
    <col min="565" max="607" width="1.7265625" style="6" customWidth="1"/>
    <col min="608" max="768" width="3" style="6"/>
    <col min="769" max="769" width="0.81640625" style="6" customWidth="1"/>
    <col min="770" max="770" width="1" style="6" customWidth="1"/>
    <col min="771" max="771" width="1.26953125" style="6" customWidth="1"/>
    <col min="772" max="772" width="41.81640625" style="6" customWidth="1"/>
    <col min="773" max="773" width="4.08984375" style="6" customWidth="1"/>
    <col min="774" max="774" width="5.1796875" style="6" customWidth="1"/>
    <col min="775" max="775" width="17.7265625" style="6" customWidth="1"/>
    <col min="776" max="783" width="0" style="6" hidden="1" customWidth="1"/>
    <col min="784" max="784" width="17.7265625" style="6" customWidth="1"/>
    <col min="785" max="787" width="0" style="6" hidden="1" customWidth="1"/>
    <col min="788" max="789" width="17.7265625" style="6" customWidth="1"/>
    <col min="790" max="797" width="0" style="6" hidden="1" customWidth="1"/>
    <col min="798" max="798" width="17.7265625" style="6" customWidth="1"/>
    <col min="799" max="801" width="0" style="6" hidden="1" customWidth="1"/>
    <col min="802" max="802" width="17.7265625" style="6" customWidth="1"/>
    <col min="803" max="803" width="1.7265625" style="6" customWidth="1"/>
    <col min="804" max="804" width="10.7265625" style="6" bestFit="1" customWidth="1"/>
    <col min="805" max="805" width="9.26953125" style="6" customWidth="1"/>
    <col min="806" max="806" width="7.7265625" style="6" customWidth="1"/>
    <col min="807" max="807" width="7.26953125" style="6" customWidth="1"/>
    <col min="808" max="808" width="3.7265625" style="6" customWidth="1"/>
    <col min="809" max="812" width="3.1796875" style="6" customWidth="1"/>
    <col min="813" max="813" width="4" style="6" customWidth="1"/>
    <col min="814" max="814" width="3.26953125" style="6" customWidth="1"/>
    <col min="815" max="817" width="3.1796875" style="6" customWidth="1"/>
    <col min="818" max="818" width="9.26953125" style="6" customWidth="1"/>
    <col min="819" max="820" width="3.1796875" style="6" customWidth="1"/>
    <col min="821" max="863" width="1.7265625" style="6" customWidth="1"/>
    <col min="864" max="1024" width="3" style="6"/>
    <col min="1025" max="1025" width="0.81640625" style="6" customWidth="1"/>
    <col min="1026" max="1026" width="1" style="6" customWidth="1"/>
    <col min="1027" max="1027" width="1.26953125" style="6" customWidth="1"/>
    <col min="1028" max="1028" width="41.81640625" style="6" customWidth="1"/>
    <col min="1029" max="1029" width="4.08984375" style="6" customWidth="1"/>
    <col min="1030" max="1030" width="5.1796875" style="6" customWidth="1"/>
    <col min="1031" max="1031" width="17.7265625" style="6" customWidth="1"/>
    <col min="1032" max="1039" width="0" style="6" hidden="1" customWidth="1"/>
    <col min="1040" max="1040" width="17.7265625" style="6" customWidth="1"/>
    <col min="1041" max="1043" width="0" style="6" hidden="1" customWidth="1"/>
    <col min="1044" max="1045" width="17.7265625" style="6" customWidth="1"/>
    <col min="1046" max="1053" width="0" style="6" hidden="1" customWidth="1"/>
    <col min="1054" max="1054" width="17.7265625" style="6" customWidth="1"/>
    <col min="1055" max="1057" width="0" style="6" hidden="1" customWidth="1"/>
    <col min="1058" max="1058" width="17.7265625" style="6" customWidth="1"/>
    <col min="1059" max="1059" width="1.7265625" style="6" customWidth="1"/>
    <col min="1060" max="1060" width="10.7265625" style="6" bestFit="1" customWidth="1"/>
    <col min="1061" max="1061" width="9.26953125" style="6" customWidth="1"/>
    <col min="1062" max="1062" width="7.7265625" style="6" customWidth="1"/>
    <col min="1063" max="1063" width="7.26953125" style="6" customWidth="1"/>
    <col min="1064" max="1064" width="3.7265625" style="6" customWidth="1"/>
    <col min="1065" max="1068" width="3.1796875" style="6" customWidth="1"/>
    <col min="1069" max="1069" width="4" style="6" customWidth="1"/>
    <col min="1070" max="1070" width="3.26953125" style="6" customWidth="1"/>
    <col min="1071" max="1073" width="3.1796875" style="6" customWidth="1"/>
    <col min="1074" max="1074" width="9.26953125" style="6" customWidth="1"/>
    <col min="1075" max="1076" width="3.1796875" style="6" customWidth="1"/>
    <col min="1077" max="1119" width="1.7265625" style="6" customWidth="1"/>
    <col min="1120" max="1280" width="3" style="6"/>
    <col min="1281" max="1281" width="0.81640625" style="6" customWidth="1"/>
    <col min="1282" max="1282" width="1" style="6" customWidth="1"/>
    <col min="1283" max="1283" width="1.26953125" style="6" customWidth="1"/>
    <col min="1284" max="1284" width="41.81640625" style="6" customWidth="1"/>
    <col min="1285" max="1285" width="4.08984375" style="6" customWidth="1"/>
    <col min="1286" max="1286" width="5.1796875" style="6" customWidth="1"/>
    <col min="1287" max="1287" width="17.7265625" style="6" customWidth="1"/>
    <col min="1288" max="1295" width="0" style="6" hidden="1" customWidth="1"/>
    <col min="1296" max="1296" width="17.7265625" style="6" customWidth="1"/>
    <col min="1297" max="1299" width="0" style="6" hidden="1" customWidth="1"/>
    <col min="1300" max="1301" width="17.7265625" style="6" customWidth="1"/>
    <col min="1302" max="1309" width="0" style="6" hidden="1" customWidth="1"/>
    <col min="1310" max="1310" width="17.7265625" style="6" customWidth="1"/>
    <col min="1311" max="1313" width="0" style="6" hidden="1" customWidth="1"/>
    <col min="1314" max="1314" width="17.7265625" style="6" customWidth="1"/>
    <col min="1315" max="1315" width="1.7265625" style="6" customWidth="1"/>
    <col min="1316" max="1316" width="10.7265625" style="6" bestFit="1" customWidth="1"/>
    <col min="1317" max="1317" width="9.26953125" style="6" customWidth="1"/>
    <col min="1318" max="1318" width="7.7265625" style="6" customWidth="1"/>
    <col min="1319" max="1319" width="7.26953125" style="6" customWidth="1"/>
    <col min="1320" max="1320" width="3.7265625" style="6" customWidth="1"/>
    <col min="1321" max="1324" width="3.1796875" style="6" customWidth="1"/>
    <col min="1325" max="1325" width="4" style="6" customWidth="1"/>
    <col min="1326" max="1326" width="3.26953125" style="6" customWidth="1"/>
    <col min="1327" max="1329" width="3.1796875" style="6" customWidth="1"/>
    <col min="1330" max="1330" width="9.26953125" style="6" customWidth="1"/>
    <col min="1331" max="1332" width="3.1796875" style="6" customWidth="1"/>
    <col min="1333" max="1375" width="1.7265625" style="6" customWidth="1"/>
    <col min="1376" max="1536" width="3" style="6"/>
    <col min="1537" max="1537" width="0.81640625" style="6" customWidth="1"/>
    <col min="1538" max="1538" width="1" style="6" customWidth="1"/>
    <col min="1539" max="1539" width="1.26953125" style="6" customWidth="1"/>
    <col min="1540" max="1540" width="41.81640625" style="6" customWidth="1"/>
    <col min="1541" max="1541" width="4.08984375" style="6" customWidth="1"/>
    <col min="1542" max="1542" width="5.1796875" style="6" customWidth="1"/>
    <col min="1543" max="1543" width="17.7265625" style="6" customWidth="1"/>
    <col min="1544" max="1551" width="0" style="6" hidden="1" customWidth="1"/>
    <col min="1552" max="1552" width="17.7265625" style="6" customWidth="1"/>
    <col min="1553" max="1555" width="0" style="6" hidden="1" customWidth="1"/>
    <col min="1556" max="1557" width="17.7265625" style="6" customWidth="1"/>
    <col min="1558" max="1565" width="0" style="6" hidden="1" customWidth="1"/>
    <col min="1566" max="1566" width="17.7265625" style="6" customWidth="1"/>
    <col min="1567" max="1569" width="0" style="6" hidden="1" customWidth="1"/>
    <col min="1570" max="1570" width="17.7265625" style="6" customWidth="1"/>
    <col min="1571" max="1571" width="1.7265625" style="6" customWidth="1"/>
    <col min="1572" max="1572" width="10.7265625" style="6" bestFit="1" customWidth="1"/>
    <col min="1573" max="1573" width="9.26953125" style="6" customWidth="1"/>
    <col min="1574" max="1574" width="7.7265625" style="6" customWidth="1"/>
    <col min="1575" max="1575" width="7.26953125" style="6" customWidth="1"/>
    <col min="1576" max="1576" width="3.7265625" style="6" customWidth="1"/>
    <col min="1577" max="1580" width="3.1796875" style="6" customWidth="1"/>
    <col min="1581" max="1581" width="4" style="6" customWidth="1"/>
    <col min="1582" max="1582" width="3.26953125" style="6" customWidth="1"/>
    <col min="1583" max="1585" width="3.1796875" style="6" customWidth="1"/>
    <col min="1586" max="1586" width="9.26953125" style="6" customWidth="1"/>
    <col min="1587" max="1588" width="3.1796875" style="6" customWidth="1"/>
    <col min="1589" max="1631" width="1.7265625" style="6" customWidth="1"/>
    <col min="1632" max="1792" width="3" style="6"/>
    <col min="1793" max="1793" width="0.81640625" style="6" customWidth="1"/>
    <col min="1794" max="1794" width="1" style="6" customWidth="1"/>
    <col min="1795" max="1795" width="1.26953125" style="6" customWidth="1"/>
    <col min="1796" max="1796" width="41.81640625" style="6" customWidth="1"/>
    <col min="1797" max="1797" width="4.08984375" style="6" customWidth="1"/>
    <col min="1798" max="1798" width="5.1796875" style="6" customWidth="1"/>
    <col min="1799" max="1799" width="17.7265625" style="6" customWidth="1"/>
    <col min="1800" max="1807" width="0" style="6" hidden="1" customWidth="1"/>
    <col min="1808" max="1808" width="17.7265625" style="6" customWidth="1"/>
    <col min="1809" max="1811" width="0" style="6" hidden="1" customWidth="1"/>
    <col min="1812" max="1813" width="17.7265625" style="6" customWidth="1"/>
    <col min="1814" max="1821" width="0" style="6" hidden="1" customWidth="1"/>
    <col min="1822" max="1822" width="17.7265625" style="6" customWidth="1"/>
    <col min="1823" max="1825" width="0" style="6" hidden="1" customWidth="1"/>
    <col min="1826" max="1826" width="17.7265625" style="6" customWidth="1"/>
    <col min="1827" max="1827" width="1.7265625" style="6" customWidth="1"/>
    <col min="1828" max="1828" width="10.7265625" style="6" bestFit="1" customWidth="1"/>
    <col min="1829" max="1829" width="9.26953125" style="6" customWidth="1"/>
    <col min="1830" max="1830" width="7.7265625" style="6" customWidth="1"/>
    <col min="1831" max="1831" width="7.26953125" style="6" customWidth="1"/>
    <col min="1832" max="1832" width="3.7265625" style="6" customWidth="1"/>
    <col min="1833" max="1836" width="3.1796875" style="6" customWidth="1"/>
    <col min="1837" max="1837" width="4" style="6" customWidth="1"/>
    <col min="1838" max="1838" width="3.26953125" style="6" customWidth="1"/>
    <col min="1839" max="1841" width="3.1796875" style="6" customWidth="1"/>
    <col min="1842" max="1842" width="9.26953125" style="6" customWidth="1"/>
    <col min="1843" max="1844" width="3.1796875" style="6" customWidth="1"/>
    <col min="1845" max="1887" width="1.7265625" style="6" customWidth="1"/>
    <col min="1888" max="2048" width="3" style="6"/>
    <col min="2049" max="2049" width="0.81640625" style="6" customWidth="1"/>
    <col min="2050" max="2050" width="1" style="6" customWidth="1"/>
    <col min="2051" max="2051" width="1.26953125" style="6" customWidth="1"/>
    <col min="2052" max="2052" width="41.81640625" style="6" customWidth="1"/>
    <col min="2053" max="2053" width="4.08984375" style="6" customWidth="1"/>
    <col min="2054" max="2054" width="5.1796875" style="6" customWidth="1"/>
    <col min="2055" max="2055" width="17.7265625" style="6" customWidth="1"/>
    <col min="2056" max="2063" width="0" style="6" hidden="1" customWidth="1"/>
    <col min="2064" max="2064" width="17.7265625" style="6" customWidth="1"/>
    <col min="2065" max="2067" width="0" style="6" hidden="1" customWidth="1"/>
    <col min="2068" max="2069" width="17.7265625" style="6" customWidth="1"/>
    <col min="2070" max="2077" width="0" style="6" hidden="1" customWidth="1"/>
    <col min="2078" max="2078" width="17.7265625" style="6" customWidth="1"/>
    <col min="2079" max="2081" width="0" style="6" hidden="1" customWidth="1"/>
    <col min="2082" max="2082" width="17.7265625" style="6" customWidth="1"/>
    <col min="2083" max="2083" width="1.7265625" style="6" customWidth="1"/>
    <col min="2084" max="2084" width="10.7265625" style="6" bestFit="1" customWidth="1"/>
    <col min="2085" max="2085" width="9.26953125" style="6" customWidth="1"/>
    <col min="2086" max="2086" width="7.7265625" style="6" customWidth="1"/>
    <col min="2087" max="2087" width="7.26953125" style="6" customWidth="1"/>
    <col min="2088" max="2088" width="3.7265625" style="6" customWidth="1"/>
    <col min="2089" max="2092" width="3.1796875" style="6" customWidth="1"/>
    <col min="2093" max="2093" width="4" style="6" customWidth="1"/>
    <col min="2094" max="2094" width="3.26953125" style="6" customWidth="1"/>
    <col min="2095" max="2097" width="3.1796875" style="6" customWidth="1"/>
    <col min="2098" max="2098" width="9.26953125" style="6" customWidth="1"/>
    <col min="2099" max="2100" width="3.1796875" style="6" customWidth="1"/>
    <col min="2101" max="2143" width="1.7265625" style="6" customWidth="1"/>
    <col min="2144" max="2304" width="3" style="6"/>
    <col min="2305" max="2305" width="0.81640625" style="6" customWidth="1"/>
    <col min="2306" max="2306" width="1" style="6" customWidth="1"/>
    <col min="2307" max="2307" width="1.26953125" style="6" customWidth="1"/>
    <col min="2308" max="2308" width="41.81640625" style="6" customWidth="1"/>
    <col min="2309" max="2309" width="4.08984375" style="6" customWidth="1"/>
    <col min="2310" max="2310" width="5.1796875" style="6" customWidth="1"/>
    <col min="2311" max="2311" width="17.7265625" style="6" customWidth="1"/>
    <col min="2312" max="2319" width="0" style="6" hidden="1" customWidth="1"/>
    <col min="2320" max="2320" width="17.7265625" style="6" customWidth="1"/>
    <col min="2321" max="2323" width="0" style="6" hidden="1" customWidth="1"/>
    <col min="2324" max="2325" width="17.7265625" style="6" customWidth="1"/>
    <col min="2326" max="2333" width="0" style="6" hidden="1" customWidth="1"/>
    <col min="2334" max="2334" width="17.7265625" style="6" customWidth="1"/>
    <col min="2335" max="2337" width="0" style="6" hidden="1" customWidth="1"/>
    <col min="2338" max="2338" width="17.7265625" style="6" customWidth="1"/>
    <col min="2339" max="2339" width="1.7265625" style="6" customWidth="1"/>
    <col min="2340" max="2340" width="10.7265625" style="6" bestFit="1" customWidth="1"/>
    <col min="2341" max="2341" width="9.26953125" style="6" customWidth="1"/>
    <col min="2342" max="2342" width="7.7265625" style="6" customWidth="1"/>
    <col min="2343" max="2343" width="7.26953125" style="6" customWidth="1"/>
    <col min="2344" max="2344" width="3.7265625" style="6" customWidth="1"/>
    <col min="2345" max="2348" width="3.1796875" style="6" customWidth="1"/>
    <col min="2349" max="2349" width="4" style="6" customWidth="1"/>
    <col min="2350" max="2350" width="3.26953125" style="6" customWidth="1"/>
    <col min="2351" max="2353" width="3.1796875" style="6" customWidth="1"/>
    <col min="2354" max="2354" width="9.26953125" style="6" customWidth="1"/>
    <col min="2355" max="2356" width="3.1796875" style="6" customWidth="1"/>
    <col min="2357" max="2399" width="1.7265625" style="6" customWidth="1"/>
    <col min="2400" max="2560" width="3" style="6"/>
    <col min="2561" max="2561" width="0.81640625" style="6" customWidth="1"/>
    <col min="2562" max="2562" width="1" style="6" customWidth="1"/>
    <col min="2563" max="2563" width="1.26953125" style="6" customWidth="1"/>
    <col min="2564" max="2564" width="41.81640625" style="6" customWidth="1"/>
    <col min="2565" max="2565" width="4.08984375" style="6" customWidth="1"/>
    <col min="2566" max="2566" width="5.1796875" style="6" customWidth="1"/>
    <col min="2567" max="2567" width="17.7265625" style="6" customWidth="1"/>
    <col min="2568" max="2575" width="0" style="6" hidden="1" customWidth="1"/>
    <col min="2576" max="2576" width="17.7265625" style="6" customWidth="1"/>
    <col min="2577" max="2579" width="0" style="6" hidden="1" customWidth="1"/>
    <col min="2580" max="2581" width="17.7265625" style="6" customWidth="1"/>
    <col min="2582" max="2589" width="0" style="6" hidden="1" customWidth="1"/>
    <col min="2590" max="2590" width="17.7265625" style="6" customWidth="1"/>
    <col min="2591" max="2593" width="0" style="6" hidden="1" customWidth="1"/>
    <col min="2594" max="2594" width="17.7265625" style="6" customWidth="1"/>
    <col min="2595" max="2595" width="1.7265625" style="6" customWidth="1"/>
    <col min="2596" max="2596" width="10.7265625" style="6" bestFit="1" customWidth="1"/>
    <col min="2597" max="2597" width="9.26953125" style="6" customWidth="1"/>
    <col min="2598" max="2598" width="7.7265625" style="6" customWidth="1"/>
    <col min="2599" max="2599" width="7.26953125" style="6" customWidth="1"/>
    <col min="2600" max="2600" width="3.7265625" style="6" customWidth="1"/>
    <col min="2601" max="2604" width="3.1796875" style="6" customWidth="1"/>
    <col min="2605" max="2605" width="4" style="6" customWidth="1"/>
    <col min="2606" max="2606" width="3.26953125" style="6" customWidth="1"/>
    <col min="2607" max="2609" width="3.1796875" style="6" customWidth="1"/>
    <col min="2610" max="2610" width="9.26953125" style="6" customWidth="1"/>
    <col min="2611" max="2612" width="3.1796875" style="6" customWidth="1"/>
    <col min="2613" max="2655" width="1.7265625" style="6" customWidth="1"/>
    <col min="2656" max="2816" width="3" style="6"/>
    <col min="2817" max="2817" width="0.81640625" style="6" customWidth="1"/>
    <col min="2818" max="2818" width="1" style="6" customWidth="1"/>
    <col min="2819" max="2819" width="1.26953125" style="6" customWidth="1"/>
    <col min="2820" max="2820" width="41.81640625" style="6" customWidth="1"/>
    <col min="2821" max="2821" width="4.08984375" style="6" customWidth="1"/>
    <col min="2822" max="2822" width="5.1796875" style="6" customWidth="1"/>
    <col min="2823" max="2823" width="17.7265625" style="6" customWidth="1"/>
    <col min="2824" max="2831" width="0" style="6" hidden="1" customWidth="1"/>
    <col min="2832" max="2832" width="17.7265625" style="6" customWidth="1"/>
    <col min="2833" max="2835" width="0" style="6" hidden="1" customWidth="1"/>
    <col min="2836" max="2837" width="17.7265625" style="6" customWidth="1"/>
    <col min="2838" max="2845" width="0" style="6" hidden="1" customWidth="1"/>
    <col min="2846" max="2846" width="17.7265625" style="6" customWidth="1"/>
    <col min="2847" max="2849" width="0" style="6" hidden="1" customWidth="1"/>
    <col min="2850" max="2850" width="17.7265625" style="6" customWidth="1"/>
    <col min="2851" max="2851" width="1.7265625" style="6" customWidth="1"/>
    <col min="2852" max="2852" width="10.7265625" style="6" bestFit="1" customWidth="1"/>
    <col min="2853" max="2853" width="9.26953125" style="6" customWidth="1"/>
    <col min="2854" max="2854" width="7.7265625" style="6" customWidth="1"/>
    <col min="2855" max="2855" width="7.26953125" style="6" customWidth="1"/>
    <col min="2856" max="2856" width="3.7265625" style="6" customWidth="1"/>
    <col min="2857" max="2860" width="3.1796875" style="6" customWidth="1"/>
    <col min="2861" max="2861" width="4" style="6" customWidth="1"/>
    <col min="2862" max="2862" width="3.26953125" style="6" customWidth="1"/>
    <col min="2863" max="2865" width="3.1796875" style="6" customWidth="1"/>
    <col min="2866" max="2866" width="9.26953125" style="6" customWidth="1"/>
    <col min="2867" max="2868" width="3.1796875" style="6" customWidth="1"/>
    <col min="2869" max="2911" width="1.7265625" style="6" customWidth="1"/>
    <col min="2912" max="3072" width="3" style="6"/>
    <col min="3073" max="3073" width="0.81640625" style="6" customWidth="1"/>
    <col min="3074" max="3074" width="1" style="6" customWidth="1"/>
    <col min="3075" max="3075" width="1.26953125" style="6" customWidth="1"/>
    <col min="3076" max="3076" width="41.81640625" style="6" customWidth="1"/>
    <col min="3077" max="3077" width="4.08984375" style="6" customWidth="1"/>
    <col min="3078" max="3078" width="5.1796875" style="6" customWidth="1"/>
    <col min="3079" max="3079" width="17.7265625" style="6" customWidth="1"/>
    <col min="3080" max="3087" width="0" style="6" hidden="1" customWidth="1"/>
    <col min="3088" max="3088" width="17.7265625" style="6" customWidth="1"/>
    <col min="3089" max="3091" width="0" style="6" hidden="1" customWidth="1"/>
    <col min="3092" max="3093" width="17.7265625" style="6" customWidth="1"/>
    <col min="3094" max="3101" width="0" style="6" hidden="1" customWidth="1"/>
    <col min="3102" max="3102" width="17.7265625" style="6" customWidth="1"/>
    <col min="3103" max="3105" width="0" style="6" hidden="1" customWidth="1"/>
    <col min="3106" max="3106" width="17.7265625" style="6" customWidth="1"/>
    <col min="3107" max="3107" width="1.7265625" style="6" customWidth="1"/>
    <col min="3108" max="3108" width="10.7265625" style="6" bestFit="1" customWidth="1"/>
    <col min="3109" max="3109" width="9.26953125" style="6" customWidth="1"/>
    <col min="3110" max="3110" width="7.7265625" style="6" customWidth="1"/>
    <col min="3111" max="3111" width="7.26953125" style="6" customWidth="1"/>
    <col min="3112" max="3112" width="3.7265625" style="6" customWidth="1"/>
    <col min="3113" max="3116" width="3.1796875" style="6" customWidth="1"/>
    <col min="3117" max="3117" width="4" style="6" customWidth="1"/>
    <col min="3118" max="3118" width="3.26953125" style="6" customWidth="1"/>
    <col min="3119" max="3121" width="3.1796875" style="6" customWidth="1"/>
    <col min="3122" max="3122" width="9.26953125" style="6" customWidth="1"/>
    <col min="3123" max="3124" width="3.1796875" style="6" customWidth="1"/>
    <col min="3125" max="3167" width="1.7265625" style="6" customWidth="1"/>
    <col min="3168" max="3328" width="3" style="6"/>
    <col min="3329" max="3329" width="0.81640625" style="6" customWidth="1"/>
    <col min="3330" max="3330" width="1" style="6" customWidth="1"/>
    <col min="3331" max="3331" width="1.26953125" style="6" customWidth="1"/>
    <col min="3332" max="3332" width="41.81640625" style="6" customWidth="1"/>
    <col min="3333" max="3333" width="4.08984375" style="6" customWidth="1"/>
    <col min="3334" max="3334" width="5.1796875" style="6" customWidth="1"/>
    <col min="3335" max="3335" width="17.7265625" style="6" customWidth="1"/>
    <col min="3336" max="3343" width="0" style="6" hidden="1" customWidth="1"/>
    <col min="3344" max="3344" width="17.7265625" style="6" customWidth="1"/>
    <col min="3345" max="3347" width="0" style="6" hidden="1" customWidth="1"/>
    <col min="3348" max="3349" width="17.7265625" style="6" customWidth="1"/>
    <col min="3350" max="3357" width="0" style="6" hidden="1" customWidth="1"/>
    <col min="3358" max="3358" width="17.7265625" style="6" customWidth="1"/>
    <col min="3359" max="3361" width="0" style="6" hidden="1" customWidth="1"/>
    <col min="3362" max="3362" width="17.7265625" style="6" customWidth="1"/>
    <col min="3363" max="3363" width="1.7265625" style="6" customWidth="1"/>
    <col min="3364" max="3364" width="10.7265625" style="6" bestFit="1" customWidth="1"/>
    <col min="3365" max="3365" width="9.26953125" style="6" customWidth="1"/>
    <col min="3366" max="3366" width="7.7265625" style="6" customWidth="1"/>
    <col min="3367" max="3367" width="7.26953125" style="6" customWidth="1"/>
    <col min="3368" max="3368" width="3.7265625" style="6" customWidth="1"/>
    <col min="3369" max="3372" width="3.1796875" style="6" customWidth="1"/>
    <col min="3373" max="3373" width="4" style="6" customWidth="1"/>
    <col min="3374" max="3374" width="3.26953125" style="6" customWidth="1"/>
    <col min="3375" max="3377" width="3.1796875" style="6" customWidth="1"/>
    <col min="3378" max="3378" width="9.26953125" style="6" customWidth="1"/>
    <col min="3379" max="3380" width="3.1796875" style="6" customWidth="1"/>
    <col min="3381" max="3423" width="1.7265625" style="6" customWidth="1"/>
    <col min="3424" max="3584" width="3" style="6"/>
    <col min="3585" max="3585" width="0.81640625" style="6" customWidth="1"/>
    <col min="3586" max="3586" width="1" style="6" customWidth="1"/>
    <col min="3587" max="3587" width="1.26953125" style="6" customWidth="1"/>
    <col min="3588" max="3588" width="41.81640625" style="6" customWidth="1"/>
    <col min="3589" max="3589" width="4.08984375" style="6" customWidth="1"/>
    <col min="3590" max="3590" width="5.1796875" style="6" customWidth="1"/>
    <col min="3591" max="3591" width="17.7265625" style="6" customWidth="1"/>
    <col min="3592" max="3599" width="0" style="6" hidden="1" customWidth="1"/>
    <col min="3600" max="3600" width="17.7265625" style="6" customWidth="1"/>
    <col min="3601" max="3603" width="0" style="6" hidden="1" customWidth="1"/>
    <col min="3604" max="3605" width="17.7265625" style="6" customWidth="1"/>
    <col min="3606" max="3613" width="0" style="6" hidden="1" customWidth="1"/>
    <col min="3614" max="3614" width="17.7265625" style="6" customWidth="1"/>
    <col min="3615" max="3617" width="0" style="6" hidden="1" customWidth="1"/>
    <col min="3618" max="3618" width="17.7265625" style="6" customWidth="1"/>
    <col min="3619" max="3619" width="1.7265625" style="6" customWidth="1"/>
    <col min="3620" max="3620" width="10.7265625" style="6" bestFit="1" customWidth="1"/>
    <col min="3621" max="3621" width="9.26953125" style="6" customWidth="1"/>
    <col min="3622" max="3622" width="7.7265625" style="6" customWidth="1"/>
    <col min="3623" max="3623" width="7.26953125" style="6" customWidth="1"/>
    <col min="3624" max="3624" width="3.7265625" style="6" customWidth="1"/>
    <col min="3625" max="3628" width="3.1796875" style="6" customWidth="1"/>
    <col min="3629" max="3629" width="4" style="6" customWidth="1"/>
    <col min="3630" max="3630" width="3.26953125" style="6" customWidth="1"/>
    <col min="3631" max="3633" width="3.1796875" style="6" customWidth="1"/>
    <col min="3634" max="3634" width="9.26953125" style="6" customWidth="1"/>
    <col min="3635" max="3636" width="3.1796875" style="6" customWidth="1"/>
    <col min="3637" max="3679" width="1.7265625" style="6" customWidth="1"/>
    <col min="3680" max="3840" width="3" style="6"/>
    <col min="3841" max="3841" width="0.81640625" style="6" customWidth="1"/>
    <col min="3842" max="3842" width="1" style="6" customWidth="1"/>
    <col min="3843" max="3843" width="1.26953125" style="6" customWidth="1"/>
    <col min="3844" max="3844" width="41.81640625" style="6" customWidth="1"/>
    <col min="3845" max="3845" width="4.08984375" style="6" customWidth="1"/>
    <col min="3846" max="3846" width="5.1796875" style="6" customWidth="1"/>
    <col min="3847" max="3847" width="17.7265625" style="6" customWidth="1"/>
    <col min="3848" max="3855" width="0" style="6" hidden="1" customWidth="1"/>
    <col min="3856" max="3856" width="17.7265625" style="6" customWidth="1"/>
    <col min="3857" max="3859" width="0" style="6" hidden="1" customWidth="1"/>
    <col min="3860" max="3861" width="17.7265625" style="6" customWidth="1"/>
    <col min="3862" max="3869" width="0" style="6" hidden="1" customWidth="1"/>
    <col min="3870" max="3870" width="17.7265625" style="6" customWidth="1"/>
    <col min="3871" max="3873" width="0" style="6" hidden="1" customWidth="1"/>
    <col min="3874" max="3874" width="17.7265625" style="6" customWidth="1"/>
    <col min="3875" max="3875" width="1.7265625" style="6" customWidth="1"/>
    <col min="3876" max="3876" width="10.7265625" style="6" bestFit="1" customWidth="1"/>
    <col min="3877" max="3877" width="9.26953125" style="6" customWidth="1"/>
    <col min="3878" max="3878" width="7.7265625" style="6" customWidth="1"/>
    <col min="3879" max="3879" width="7.26953125" style="6" customWidth="1"/>
    <col min="3880" max="3880" width="3.7265625" style="6" customWidth="1"/>
    <col min="3881" max="3884" width="3.1796875" style="6" customWidth="1"/>
    <col min="3885" max="3885" width="4" style="6" customWidth="1"/>
    <col min="3886" max="3886" width="3.26953125" style="6" customWidth="1"/>
    <col min="3887" max="3889" width="3.1796875" style="6" customWidth="1"/>
    <col min="3890" max="3890" width="9.26953125" style="6" customWidth="1"/>
    <col min="3891" max="3892" width="3.1796875" style="6" customWidth="1"/>
    <col min="3893" max="3935" width="1.7265625" style="6" customWidth="1"/>
    <col min="3936" max="4096" width="3" style="6"/>
    <col min="4097" max="4097" width="0.81640625" style="6" customWidth="1"/>
    <col min="4098" max="4098" width="1" style="6" customWidth="1"/>
    <col min="4099" max="4099" width="1.26953125" style="6" customWidth="1"/>
    <col min="4100" max="4100" width="41.81640625" style="6" customWidth="1"/>
    <col min="4101" max="4101" width="4.08984375" style="6" customWidth="1"/>
    <col min="4102" max="4102" width="5.1796875" style="6" customWidth="1"/>
    <col min="4103" max="4103" width="17.7265625" style="6" customWidth="1"/>
    <col min="4104" max="4111" width="0" style="6" hidden="1" customWidth="1"/>
    <col min="4112" max="4112" width="17.7265625" style="6" customWidth="1"/>
    <col min="4113" max="4115" width="0" style="6" hidden="1" customWidth="1"/>
    <col min="4116" max="4117" width="17.7265625" style="6" customWidth="1"/>
    <col min="4118" max="4125" width="0" style="6" hidden="1" customWidth="1"/>
    <col min="4126" max="4126" width="17.7265625" style="6" customWidth="1"/>
    <col min="4127" max="4129" width="0" style="6" hidden="1" customWidth="1"/>
    <col min="4130" max="4130" width="17.7265625" style="6" customWidth="1"/>
    <col min="4131" max="4131" width="1.7265625" style="6" customWidth="1"/>
    <col min="4132" max="4132" width="10.7265625" style="6" bestFit="1" customWidth="1"/>
    <col min="4133" max="4133" width="9.26953125" style="6" customWidth="1"/>
    <col min="4134" max="4134" width="7.7265625" style="6" customWidth="1"/>
    <col min="4135" max="4135" width="7.26953125" style="6" customWidth="1"/>
    <col min="4136" max="4136" width="3.7265625" style="6" customWidth="1"/>
    <col min="4137" max="4140" width="3.1796875" style="6" customWidth="1"/>
    <col min="4141" max="4141" width="4" style="6" customWidth="1"/>
    <col min="4142" max="4142" width="3.26953125" style="6" customWidth="1"/>
    <col min="4143" max="4145" width="3.1796875" style="6" customWidth="1"/>
    <col min="4146" max="4146" width="9.26953125" style="6" customWidth="1"/>
    <col min="4147" max="4148" width="3.1796875" style="6" customWidth="1"/>
    <col min="4149" max="4191" width="1.7265625" style="6" customWidth="1"/>
    <col min="4192" max="4352" width="3" style="6"/>
    <col min="4353" max="4353" width="0.81640625" style="6" customWidth="1"/>
    <col min="4354" max="4354" width="1" style="6" customWidth="1"/>
    <col min="4355" max="4355" width="1.26953125" style="6" customWidth="1"/>
    <col min="4356" max="4356" width="41.81640625" style="6" customWidth="1"/>
    <col min="4357" max="4357" width="4.08984375" style="6" customWidth="1"/>
    <col min="4358" max="4358" width="5.1796875" style="6" customWidth="1"/>
    <col min="4359" max="4359" width="17.7265625" style="6" customWidth="1"/>
    <col min="4360" max="4367" width="0" style="6" hidden="1" customWidth="1"/>
    <col min="4368" max="4368" width="17.7265625" style="6" customWidth="1"/>
    <col min="4369" max="4371" width="0" style="6" hidden="1" customWidth="1"/>
    <col min="4372" max="4373" width="17.7265625" style="6" customWidth="1"/>
    <col min="4374" max="4381" width="0" style="6" hidden="1" customWidth="1"/>
    <col min="4382" max="4382" width="17.7265625" style="6" customWidth="1"/>
    <col min="4383" max="4385" width="0" style="6" hidden="1" customWidth="1"/>
    <col min="4386" max="4386" width="17.7265625" style="6" customWidth="1"/>
    <col min="4387" max="4387" width="1.7265625" style="6" customWidth="1"/>
    <col min="4388" max="4388" width="10.7265625" style="6" bestFit="1" customWidth="1"/>
    <col min="4389" max="4389" width="9.26953125" style="6" customWidth="1"/>
    <col min="4390" max="4390" width="7.7265625" style="6" customWidth="1"/>
    <col min="4391" max="4391" width="7.26953125" style="6" customWidth="1"/>
    <col min="4392" max="4392" width="3.7265625" style="6" customWidth="1"/>
    <col min="4393" max="4396" width="3.1796875" style="6" customWidth="1"/>
    <col min="4397" max="4397" width="4" style="6" customWidth="1"/>
    <col min="4398" max="4398" width="3.26953125" style="6" customWidth="1"/>
    <col min="4399" max="4401" width="3.1796875" style="6" customWidth="1"/>
    <col min="4402" max="4402" width="9.26953125" style="6" customWidth="1"/>
    <col min="4403" max="4404" width="3.1796875" style="6" customWidth="1"/>
    <col min="4405" max="4447" width="1.7265625" style="6" customWidth="1"/>
    <col min="4448" max="4608" width="3" style="6"/>
    <col min="4609" max="4609" width="0.81640625" style="6" customWidth="1"/>
    <col min="4610" max="4610" width="1" style="6" customWidth="1"/>
    <col min="4611" max="4611" width="1.26953125" style="6" customWidth="1"/>
    <col min="4612" max="4612" width="41.81640625" style="6" customWidth="1"/>
    <col min="4613" max="4613" width="4.08984375" style="6" customWidth="1"/>
    <col min="4614" max="4614" width="5.1796875" style="6" customWidth="1"/>
    <col min="4615" max="4615" width="17.7265625" style="6" customWidth="1"/>
    <col min="4616" max="4623" width="0" style="6" hidden="1" customWidth="1"/>
    <col min="4624" max="4624" width="17.7265625" style="6" customWidth="1"/>
    <col min="4625" max="4627" width="0" style="6" hidden="1" customWidth="1"/>
    <col min="4628" max="4629" width="17.7265625" style="6" customWidth="1"/>
    <col min="4630" max="4637" width="0" style="6" hidden="1" customWidth="1"/>
    <col min="4638" max="4638" width="17.7265625" style="6" customWidth="1"/>
    <col min="4639" max="4641" width="0" style="6" hidden="1" customWidth="1"/>
    <col min="4642" max="4642" width="17.7265625" style="6" customWidth="1"/>
    <col min="4643" max="4643" width="1.7265625" style="6" customWidth="1"/>
    <col min="4644" max="4644" width="10.7265625" style="6" bestFit="1" customWidth="1"/>
    <col min="4645" max="4645" width="9.26953125" style="6" customWidth="1"/>
    <col min="4646" max="4646" width="7.7265625" style="6" customWidth="1"/>
    <col min="4647" max="4647" width="7.26953125" style="6" customWidth="1"/>
    <col min="4648" max="4648" width="3.7265625" style="6" customWidth="1"/>
    <col min="4649" max="4652" width="3.1796875" style="6" customWidth="1"/>
    <col min="4653" max="4653" width="4" style="6" customWidth="1"/>
    <col min="4654" max="4654" width="3.26953125" style="6" customWidth="1"/>
    <col min="4655" max="4657" width="3.1796875" style="6" customWidth="1"/>
    <col min="4658" max="4658" width="9.26953125" style="6" customWidth="1"/>
    <col min="4659" max="4660" width="3.1796875" style="6" customWidth="1"/>
    <col min="4661" max="4703" width="1.7265625" style="6" customWidth="1"/>
    <col min="4704" max="4864" width="3" style="6"/>
    <col min="4865" max="4865" width="0.81640625" style="6" customWidth="1"/>
    <col min="4866" max="4866" width="1" style="6" customWidth="1"/>
    <col min="4867" max="4867" width="1.26953125" style="6" customWidth="1"/>
    <col min="4868" max="4868" width="41.81640625" style="6" customWidth="1"/>
    <col min="4869" max="4869" width="4.08984375" style="6" customWidth="1"/>
    <col min="4870" max="4870" width="5.1796875" style="6" customWidth="1"/>
    <col min="4871" max="4871" width="17.7265625" style="6" customWidth="1"/>
    <col min="4872" max="4879" width="0" style="6" hidden="1" customWidth="1"/>
    <col min="4880" max="4880" width="17.7265625" style="6" customWidth="1"/>
    <col min="4881" max="4883" width="0" style="6" hidden="1" customWidth="1"/>
    <col min="4884" max="4885" width="17.7265625" style="6" customWidth="1"/>
    <col min="4886" max="4893" width="0" style="6" hidden="1" customWidth="1"/>
    <col min="4894" max="4894" width="17.7265625" style="6" customWidth="1"/>
    <col min="4895" max="4897" width="0" style="6" hidden="1" customWidth="1"/>
    <col min="4898" max="4898" width="17.7265625" style="6" customWidth="1"/>
    <col min="4899" max="4899" width="1.7265625" style="6" customWidth="1"/>
    <col min="4900" max="4900" width="10.7265625" style="6" bestFit="1" customWidth="1"/>
    <col min="4901" max="4901" width="9.26953125" style="6" customWidth="1"/>
    <col min="4902" max="4902" width="7.7265625" style="6" customWidth="1"/>
    <col min="4903" max="4903" width="7.26953125" style="6" customWidth="1"/>
    <col min="4904" max="4904" width="3.7265625" style="6" customWidth="1"/>
    <col min="4905" max="4908" width="3.1796875" style="6" customWidth="1"/>
    <col min="4909" max="4909" width="4" style="6" customWidth="1"/>
    <col min="4910" max="4910" width="3.26953125" style="6" customWidth="1"/>
    <col min="4911" max="4913" width="3.1796875" style="6" customWidth="1"/>
    <col min="4914" max="4914" width="9.26953125" style="6" customWidth="1"/>
    <col min="4915" max="4916" width="3.1796875" style="6" customWidth="1"/>
    <col min="4917" max="4959" width="1.7265625" style="6" customWidth="1"/>
    <col min="4960" max="5120" width="3" style="6"/>
    <col min="5121" max="5121" width="0.81640625" style="6" customWidth="1"/>
    <col min="5122" max="5122" width="1" style="6" customWidth="1"/>
    <col min="5123" max="5123" width="1.26953125" style="6" customWidth="1"/>
    <col min="5124" max="5124" width="41.81640625" style="6" customWidth="1"/>
    <col min="5125" max="5125" width="4.08984375" style="6" customWidth="1"/>
    <col min="5126" max="5126" width="5.1796875" style="6" customWidth="1"/>
    <col min="5127" max="5127" width="17.7265625" style="6" customWidth="1"/>
    <col min="5128" max="5135" width="0" style="6" hidden="1" customWidth="1"/>
    <col min="5136" max="5136" width="17.7265625" style="6" customWidth="1"/>
    <col min="5137" max="5139" width="0" style="6" hidden="1" customWidth="1"/>
    <col min="5140" max="5141" width="17.7265625" style="6" customWidth="1"/>
    <col min="5142" max="5149" width="0" style="6" hidden="1" customWidth="1"/>
    <col min="5150" max="5150" width="17.7265625" style="6" customWidth="1"/>
    <col min="5151" max="5153" width="0" style="6" hidden="1" customWidth="1"/>
    <col min="5154" max="5154" width="17.7265625" style="6" customWidth="1"/>
    <col min="5155" max="5155" width="1.7265625" style="6" customWidth="1"/>
    <col min="5156" max="5156" width="10.7265625" style="6" bestFit="1" customWidth="1"/>
    <col min="5157" max="5157" width="9.26953125" style="6" customWidth="1"/>
    <col min="5158" max="5158" width="7.7265625" style="6" customWidth="1"/>
    <col min="5159" max="5159" width="7.26953125" style="6" customWidth="1"/>
    <col min="5160" max="5160" width="3.7265625" style="6" customWidth="1"/>
    <col min="5161" max="5164" width="3.1796875" style="6" customWidth="1"/>
    <col min="5165" max="5165" width="4" style="6" customWidth="1"/>
    <col min="5166" max="5166" width="3.26953125" style="6" customWidth="1"/>
    <col min="5167" max="5169" width="3.1796875" style="6" customWidth="1"/>
    <col min="5170" max="5170" width="9.26953125" style="6" customWidth="1"/>
    <col min="5171" max="5172" width="3.1796875" style="6" customWidth="1"/>
    <col min="5173" max="5215" width="1.7265625" style="6" customWidth="1"/>
    <col min="5216" max="5376" width="3" style="6"/>
    <col min="5377" max="5377" width="0.81640625" style="6" customWidth="1"/>
    <col min="5378" max="5378" width="1" style="6" customWidth="1"/>
    <col min="5379" max="5379" width="1.26953125" style="6" customWidth="1"/>
    <col min="5380" max="5380" width="41.81640625" style="6" customWidth="1"/>
    <col min="5381" max="5381" width="4.08984375" style="6" customWidth="1"/>
    <col min="5382" max="5382" width="5.1796875" style="6" customWidth="1"/>
    <col min="5383" max="5383" width="17.7265625" style="6" customWidth="1"/>
    <col min="5384" max="5391" width="0" style="6" hidden="1" customWidth="1"/>
    <col min="5392" max="5392" width="17.7265625" style="6" customWidth="1"/>
    <col min="5393" max="5395" width="0" style="6" hidden="1" customWidth="1"/>
    <col min="5396" max="5397" width="17.7265625" style="6" customWidth="1"/>
    <col min="5398" max="5405" width="0" style="6" hidden="1" customWidth="1"/>
    <col min="5406" max="5406" width="17.7265625" style="6" customWidth="1"/>
    <col min="5407" max="5409" width="0" style="6" hidden="1" customWidth="1"/>
    <col min="5410" max="5410" width="17.7265625" style="6" customWidth="1"/>
    <col min="5411" max="5411" width="1.7265625" style="6" customWidth="1"/>
    <col min="5412" max="5412" width="10.7265625" style="6" bestFit="1" customWidth="1"/>
    <col min="5413" max="5413" width="9.26953125" style="6" customWidth="1"/>
    <col min="5414" max="5414" width="7.7265625" style="6" customWidth="1"/>
    <col min="5415" max="5415" width="7.26953125" style="6" customWidth="1"/>
    <col min="5416" max="5416" width="3.7265625" style="6" customWidth="1"/>
    <col min="5417" max="5420" width="3.1796875" style="6" customWidth="1"/>
    <col min="5421" max="5421" width="4" style="6" customWidth="1"/>
    <col min="5422" max="5422" width="3.26953125" style="6" customWidth="1"/>
    <col min="5423" max="5425" width="3.1796875" style="6" customWidth="1"/>
    <col min="5426" max="5426" width="9.26953125" style="6" customWidth="1"/>
    <col min="5427" max="5428" width="3.1796875" style="6" customWidth="1"/>
    <col min="5429" max="5471" width="1.7265625" style="6" customWidth="1"/>
    <col min="5472" max="5632" width="3" style="6"/>
    <col min="5633" max="5633" width="0.81640625" style="6" customWidth="1"/>
    <col min="5634" max="5634" width="1" style="6" customWidth="1"/>
    <col min="5635" max="5635" width="1.26953125" style="6" customWidth="1"/>
    <col min="5636" max="5636" width="41.81640625" style="6" customWidth="1"/>
    <col min="5637" max="5637" width="4.08984375" style="6" customWidth="1"/>
    <col min="5638" max="5638" width="5.1796875" style="6" customWidth="1"/>
    <col min="5639" max="5639" width="17.7265625" style="6" customWidth="1"/>
    <col min="5640" max="5647" width="0" style="6" hidden="1" customWidth="1"/>
    <col min="5648" max="5648" width="17.7265625" style="6" customWidth="1"/>
    <col min="5649" max="5651" width="0" style="6" hidden="1" customWidth="1"/>
    <col min="5652" max="5653" width="17.7265625" style="6" customWidth="1"/>
    <col min="5654" max="5661" width="0" style="6" hidden="1" customWidth="1"/>
    <col min="5662" max="5662" width="17.7265625" style="6" customWidth="1"/>
    <col min="5663" max="5665" width="0" style="6" hidden="1" customWidth="1"/>
    <col min="5666" max="5666" width="17.7265625" style="6" customWidth="1"/>
    <col min="5667" max="5667" width="1.7265625" style="6" customWidth="1"/>
    <col min="5668" max="5668" width="10.7265625" style="6" bestFit="1" customWidth="1"/>
    <col min="5669" max="5669" width="9.26953125" style="6" customWidth="1"/>
    <col min="5670" max="5670" width="7.7265625" style="6" customWidth="1"/>
    <col min="5671" max="5671" width="7.26953125" style="6" customWidth="1"/>
    <col min="5672" max="5672" width="3.7265625" style="6" customWidth="1"/>
    <col min="5673" max="5676" width="3.1796875" style="6" customWidth="1"/>
    <col min="5677" max="5677" width="4" style="6" customWidth="1"/>
    <col min="5678" max="5678" width="3.26953125" style="6" customWidth="1"/>
    <col min="5679" max="5681" width="3.1796875" style="6" customWidth="1"/>
    <col min="5682" max="5682" width="9.26953125" style="6" customWidth="1"/>
    <col min="5683" max="5684" width="3.1796875" style="6" customWidth="1"/>
    <col min="5685" max="5727" width="1.7265625" style="6" customWidth="1"/>
    <col min="5728" max="5888" width="3" style="6"/>
    <col min="5889" max="5889" width="0.81640625" style="6" customWidth="1"/>
    <col min="5890" max="5890" width="1" style="6" customWidth="1"/>
    <col min="5891" max="5891" width="1.26953125" style="6" customWidth="1"/>
    <col min="5892" max="5892" width="41.81640625" style="6" customWidth="1"/>
    <col min="5893" max="5893" width="4.08984375" style="6" customWidth="1"/>
    <col min="5894" max="5894" width="5.1796875" style="6" customWidth="1"/>
    <col min="5895" max="5895" width="17.7265625" style="6" customWidth="1"/>
    <col min="5896" max="5903" width="0" style="6" hidden="1" customWidth="1"/>
    <col min="5904" max="5904" width="17.7265625" style="6" customWidth="1"/>
    <col min="5905" max="5907" width="0" style="6" hidden="1" customWidth="1"/>
    <col min="5908" max="5909" width="17.7265625" style="6" customWidth="1"/>
    <col min="5910" max="5917" width="0" style="6" hidden="1" customWidth="1"/>
    <col min="5918" max="5918" width="17.7265625" style="6" customWidth="1"/>
    <col min="5919" max="5921" width="0" style="6" hidden="1" customWidth="1"/>
    <col min="5922" max="5922" width="17.7265625" style="6" customWidth="1"/>
    <col min="5923" max="5923" width="1.7265625" style="6" customWidth="1"/>
    <col min="5924" max="5924" width="10.7265625" style="6" bestFit="1" customWidth="1"/>
    <col min="5925" max="5925" width="9.26953125" style="6" customWidth="1"/>
    <col min="5926" max="5926" width="7.7265625" style="6" customWidth="1"/>
    <col min="5927" max="5927" width="7.26953125" style="6" customWidth="1"/>
    <col min="5928" max="5928" width="3.7265625" style="6" customWidth="1"/>
    <col min="5929" max="5932" width="3.1796875" style="6" customWidth="1"/>
    <col min="5933" max="5933" width="4" style="6" customWidth="1"/>
    <col min="5934" max="5934" width="3.26953125" style="6" customWidth="1"/>
    <col min="5935" max="5937" width="3.1796875" style="6" customWidth="1"/>
    <col min="5938" max="5938" width="9.26953125" style="6" customWidth="1"/>
    <col min="5939" max="5940" width="3.1796875" style="6" customWidth="1"/>
    <col min="5941" max="5983" width="1.7265625" style="6" customWidth="1"/>
    <col min="5984" max="6144" width="3" style="6"/>
    <col min="6145" max="6145" width="0.81640625" style="6" customWidth="1"/>
    <col min="6146" max="6146" width="1" style="6" customWidth="1"/>
    <col min="6147" max="6147" width="1.26953125" style="6" customWidth="1"/>
    <col min="6148" max="6148" width="41.81640625" style="6" customWidth="1"/>
    <col min="6149" max="6149" width="4.08984375" style="6" customWidth="1"/>
    <col min="6150" max="6150" width="5.1796875" style="6" customWidth="1"/>
    <col min="6151" max="6151" width="17.7265625" style="6" customWidth="1"/>
    <col min="6152" max="6159" width="0" style="6" hidden="1" customWidth="1"/>
    <col min="6160" max="6160" width="17.7265625" style="6" customWidth="1"/>
    <col min="6161" max="6163" width="0" style="6" hidden="1" customWidth="1"/>
    <col min="6164" max="6165" width="17.7265625" style="6" customWidth="1"/>
    <col min="6166" max="6173" width="0" style="6" hidden="1" customWidth="1"/>
    <col min="6174" max="6174" width="17.7265625" style="6" customWidth="1"/>
    <col min="6175" max="6177" width="0" style="6" hidden="1" customWidth="1"/>
    <col min="6178" max="6178" width="17.7265625" style="6" customWidth="1"/>
    <col min="6179" max="6179" width="1.7265625" style="6" customWidth="1"/>
    <col min="6180" max="6180" width="10.7265625" style="6" bestFit="1" customWidth="1"/>
    <col min="6181" max="6181" width="9.26953125" style="6" customWidth="1"/>
    <col min="6182" max="6182" width="7.7265625" style="6" customWidth="1"/>
    <col min="6183" max="6183" width="7.26953125" style="6" customWidth="1"/>
    <col min="6184" max="6184" width="3.7265625" style="6" customWidth="1"/>
    <col min="6185" max="6188" width="3.1796875" style="6" customWidth="1"/>
    <col min="6189" max="6189" width="4" style="6" customWidth="1"/>
    <col min="6190" max="6190" width="3.26953125" style="6" customWidth="1"/>
    <col min="6191" max="6193" width="3.1796875" style="6" customWidth="1"/>
    <col min="6194" max="6194" width="9.26953125" style="6" customWidth="1"/>
    <col min="6195" max="6196" width="3.1796875" style="6" customWidth="1"/>
    <col min="6197" max="6239" width="1.7265625" style="6" customWidth="1"/>
    <col min="6240" max="6400" width="3" style="6"/>
    <col min="6401" max="6401" width="0.81640625" style="6" customWidth="1"/>
    <col min="6402" max="6402" width="1" style="6" customWidth="1"/>
    <col min="6403" max="6403" width="1.26953125" style="6" customWidth="1"/>
    <col min="6404" max="6404" width="41.81640625" style="6" customWidth="1"/>
    <col min="6405" max="6405" width="4.08984375" style="6" customWidth="1"/>
    <col min="6406" max="6406" width="5.1796875" style="6" customWidth="1"/>
    <col min="6407" max="6407" width="17.7265625" style="6" customWidth="1"/>
    <col min="6408" max="6415" width="0" style="6" hidden="1" customWidth="1"/>
    <col min="6416" max="6416" width="17.7265625" style="6" customWidth="1"/>
    <col min="6417" max="6419" width="0" style="6" hidden="1" customWidth="1"/>
    <col min="6420" max="6421" width="17.7265625" style="6" customWidth="1"/>
    <col min="6422" max="6429" width="0" style="6" hidden="1" customWidth="1"/>
    <col min="6430" max="6430" width="17.7265625" style="6" customWidth="1"/>
    <col min="6431" max="6433" width="0" style="6" hidden="1" customWidth="1"/>
    <col min="6434" max="6434" width="17.7265625" style="6" customWidth="1"/>
    <col min="6435" max="6435" width="1.7265625" style="6" customWidth="1"/>
    <col min="6436" max="6436" width="10.7265625" style="6" bestFit="1" customWidth="1"/>
    <col min="6437" max="6437" width="9.26953125" style="6" customWidth="1"/>
    <col min="6438" max="6438" width="7.7265625" style="6" customWidth="1"/>
    <col min="6439" max="6439" width="7.26953125" style="6" customWidth="1"/>
    <col min="6440" max="6440" width="3.7265625" style="6" customWidth="1"/>
    <col min="6441" max="6444" width="3.1796875" style="6" customWidth="1"/>
    <col min="6445" max="6445" width="4" style="6" customWidth="1"/>
    <col min="6446" max="6446" width="3.26953125" style="6" customWidth="1"/>
    <col min="6447" max="6449" width="3.1796875" style="6" customWidth="1"/>
    <col min="6450" max="6450" width="9.26953125" style="6" customWidth="1"/>
    <col min="6451" max="6452" width="3.1796875" style="6" customWidth="1"/>
    <col min="6453" max="6495" width="1.7265625" style="6" customWidth="1"/>
    <col min="6496" max="6656" width="3" style="6"/>
    <col min="6657" max="6657" width="0.81640625" style="6" customWidth="1"/>
    <col min="6658" max="6658" width="1" style="6" customWidth="1"/>
    <col min="6659" max="6659" width="1.26953125" style="6" customWidth="1"/>
    <col min="6660" max="6660" width="41.81640625" style="6" customWidth="1"/>
    <col min="6661" max="6661" width="4.08984375" style="6" customWidth="1"/>
    <col min="6662" max="6662" width="5.1796875" style="6" customWidth="1"/>
    <col min="6663" max="6663" width="17.7265625" style="6" customWidth="1"/>
    <col min="6664" max="6671" width="0" style="6" hidden="1" customWidth="1"/>
    <col min="6672" max="6672" width="17.7265625" style="6" customWidth="1"/>
    <col min="6673" max="6675" width="0" style="6" hidden="1" customWidth="1"/>
    <col min="6676" max="6677" width="17.7265625" style="6" customWidth="1"/>
    <col min="6678" max="6685" width="0" style="6" hidden="1" customWidth="1"/>
    <col min="6686" max="6686" width="17.7265625" style="6" customWidth="1"/>
    <col min="6687" max="6689" width="0" style="6" hidden="1" customWidth="1"/>
    <col min="6690" max="6690" width="17.7265625" style="6" customWidth="1"/>
    <col min="6691" max="6691" width="1.7265625" style="6" customWidth="1"/>
    <col min="6692" max="6692" width="10.7265625" style="6" bestFit="1" customWidth="1"/>
    <col min="6693" max="6693" width="9.26953125" style="6" customWidth="1"/>
    <col min="6694" max="6694" width="7.7265625" style="6" customWidth="1"/>
    <col min="6695" max="6695" width="7.26953125" style="6" customWidth="1"/>
    <col min="6696" max="6696" width="3.7265625" style="6" customWidth="1"/>
    <col min="6697" max="6700" width="3.1796875" style="6" customWidth="1"/>
    <col min="6701" max="6701" width="4" style="6" customWidth="1"/>
    <col min="6702" max="6702" width="3.26953125" style="6" customWidth="1"/>
    <col min="6703" max="6705" width="3.1796875" style="6" customWidth="1"/>
    <col min="6706" max="6706" width="9.26953125" style="6" customWidth="1"/>
    <col min="6707" max="6708" width="3.1796875" style="6" customWidth="1"/>
    <col min="6709" max="6751" width="1.7265625" style="6" customWidth="1"/>
    <col min="6752" max="6912" width="3" style="6"/>
    <col min="6913" max="6913" width="0.81640625" style="6" customWidth="1"/>
    <col min="6914" max="6914" width="1" style="6" customWidth="1"/>
    <col min="6915" max="6915" width="1.26953125" style="6" customWidth="1"/>
    <col min="6916" max="6916" width="41.81640625" style="6" customWidth="1"/>
    <col min="6917" max="6917" width="4.08984375" style="6" customWidth="1"/>
    <col min="6918" max="6918" width="5.1796875" style="6" customWidth="1"/>
    <col min="6919" max="6919" width="17.7265625" style="6" customWidth="1"/>
    <col min="6920" max="6927" width="0" style="6" hidden="1" customWidth="1"/>
    <col min="6928" max="6928" width="17.7265625" style="6" customWidth="1"/>
    <col min="6929" max="6931" width="0" style="6" hidden="1" customWidth="1"/>
    <col min="6932" max="6933" width="17.7265625" style="6" customWidth="1"/>
    <col min="6934" max="6941" width="0" style="6" hidden="1" customWidth="1"/>
    <col min="6942" max="6942" width="17.7265625" style="6" customWidth="1"/>
    <col min="6943" max="6945" width="0" style="6" hidden="1" customWidth="1"/>
    <col min="6946" max="6946" width="17.7265625" style="6" customWidth="1"/>
    <col min="6947" max="6947" width="1.7265625" style="6" customWidth="1"/>
    <col min="6948" max="6948" width="10.7265625" style="6" bestFit="1" customWidth="1"/>
    <col min="6949" max="6949" width="9.26953125" style="6" customWidth="1"/>
    <col min="6950" max="6950" width="7.7265625" style="6" customWidth="1"/>
    <col min="6951" max="6951" width="7.26953125" style="6" customWidth="1"/>
    <col min="6952" max="6952" width="3.7265625" style="6" customWidth="1"/>
    <col min="6953" max="6956" width="3.1796875" style="6" customWidth="1"/>
    <col min="6957" max="6957" width="4" style="6" customWidth="1"/>
    <col min="6958" max="6958" width="3.26953125" style="6" customWidth="1"/>
    <col min="6959" max="6961" width="3.1796875" style="6" customWidth="1"/>
    <col min="6962" max="6962" width="9.26953125" style="6" customWidth="1"/>
    <col min="6963" max="6964" width="3.1796875" style="6" customWidth="1"/>
    <col min="6965" max="7007" width="1.7265625" style="6" customWidth="1"/>
    <col min="7008" max="7168" width="3" style="6"/>
    <col min="7169" max="7169" width="0.81640625" style="6" customWidth="1"/>
    <col min="7170" max="7170" width="1" style="6" customWidth="1"/>
    <col min="7171" max="7171" width="1.26953125" style="6" customWidth="1"/>
    <col min="7172" max="7172" width="41.81640625" style="6" customWidth="1"/>
    <col min="7173" max="7173" width="4.08984375" style="6" customWidth="1"/>
    <col min="7174" max="7174" width="5.1796875" style="6" customWidth="1"/>
    <col min="7175" max="7175" width="17.7265625" style="6" customWidth="1"/>
    <col min="7176" max="7183" width="0" style="6" hidden="1" customWidth="1"/>
    <col min="7184" max="7184" width="17.7265625" style="6" customWidth="1"/>
    <col min="7185" max="7187" width="0" style="6" hidden="1" customWidth="1"/>
    <col min="7188" max="7189" width="17.7265625" style="6" customWidth="1"/>
    <col min="7190" max="7197" width="0" style="6" hidden="1" customWidth="1"/>
    <col min="7198" max="7198" width="17.7265625" style="6" customWidth="1"/>
    <col min="7199" max="7201" width="0" style="6" hidden="1" customWidth="1"/>
    <col min="7202" max="7202" width="17.7265625" style="6" customWidth="1"/>
    <col min="7203" max="7203" width="1.7265625" style="6" customWidth="1"/>
    <col min="7204" max="7204" width="10.7265625" style="6" bestFit="1" customWidth="1"/>
    <col min="7205" max="7205" width="9.26953125" style="6" customWidth="1"/>
    <col min="7206" max="7206" width="7.7265625" style="6" customWidth="1"/>
    <col min="7207" max="7207" width="7.26953125" style="6" customWidth="1"/>
    <col min="7208" max="7208" width="3.7265625" style="6" customWidth="1"/>
    <col min="7209" max="7212" width="3.1796875" style="6" customWidth="1"/>
    <col min="7213" max="7213" width="4" style="6" customWidth="1"/>
    <col min="7214" max="7214" width="3.26953125" style="6" customWidth="1"/>
    <col min="7215" max="7217" width="3.1796875" style="6" customWidth="1"/>
    <col min="7218" max="7218" width="9.26953125" style="6" customWidth="1"/>
    <col min="7219" max="7220" width="3.1796875" style="6" customWidth="1"/>
    <col min="7221" max="7263" width="1.7265625" style="6" customWidth="1"/>
    <col min="7264" max="7424" width="3" style="6"/>
    <col min="7425" max="7425" width="0.81640625" style="6" customWidth="1"/>
    <col min="7426" max="7426" width="1" style="6" customWidth="1"/>
    <col min="7427" max="7427" width="1.26953125" style="6" customWidth="1"/>
    <col min="7428" max="7428" width="41.81640625" style="6" customWidth="1"/>
    <col min="7429" max="7429" width="4.08984375" style="6" customWidth="1"/>
    <col min="7430" max="7430" width="5.1796875" style="6" customWidth="1"/>
    <col min="7431" max="7431" width="17.7265625" style="6" customWidth="1"/>
    <col min="7432" max="7439" width="0" style="6" hidden="1" customWidth="1"/>
    <col min="7440" max="7440" width="17.7265625" style="6" customWidth="1"/>
    <col min="7441" max="7443" width="0" style="6" hidden="1" customWidth="1"/>
    <col min="7444" max="7445" width="17.7265625" style="6" customWidth="1"/>
    <col min="7446" max="7453" width="0" style="6" hidden="1" customWidth="1"/>
    <col min="7454" max="7454" width="17.7265625" style="6" customWidth="1"/>
    <col min="7455" max="7457" width="0" style="6" hidden="1" customWidth="1"/>
    <col min="7458" max="7458" width="17.7265625" style="6" customWidth="1"/>
    <col min="7459" max="7459" width="1.7265625" style="6" customWidth="1"/>
    <col min="7460" max="7460" width="10.7265625" style="6" bestFit="1" customWidth="1"/>
    <col min="7461" max="7461" width="9.26953125" style="6" customWidth="1"/>
    <col min="7462" max="7462" width="7.7265625" style="6" customWidth="1"/>
    <col min="7463" max="7463" width="7.26953125" style="6" customWidth="1"/>
    <col min="7464" max="7464" width="3.7265625" style="6" customWidth="1"/>
    <col min="7465" max="7468" width="3.1796875" style="6" customWidth="1"/>
    <col min="7469" max="7469" width="4" style="6" customWidth="1"/>
    <col min="7470" max="7470" width="3.26953125" style="6" customWidth="1"/>
    <col min="7471" max="7473" width="3.1796875" style="6" customWidth="1"/>
    <col min="7474" max="7474" width="9.26953125" style="6" customWidth="1"/>
    <col min="7475" max="7476" width="3.1796875" style="6" customWidth="1"/>
    <col min="7477" max="7519" width="1.7265625" style="6" customWidth="1"/>
    <col min="7520" max="7680" width="3" style="6"/>
    <col min="7681" max="7681" width="0.81640625" style="6" customWidth="1"/>
    <col min="7682" max="7682" width="1" style="6" customWidth="1"/>
    <col min="7683" max="7683" width="1.26953125" style="6" customWidth="1"/>
    <col min="7684" max="7684" width="41.81640625" style="6" customWidth="1"/>
    <col min="7685" max="7685" width="4.08984375" style="6" customWidth="1"/>
    <col min="7686" max="7686" width="5.1796875" style="6" customWidth="1"/>
    <col min="7687" max="7687" width="17.7265625" style="6" customWidth="1"/>
    <col min="7688" max="7695" width="0" style="6" hidden="1" customWidth="1"/>
    <col min="7696" max="7696" width="17.7265625" style="6" customWidth="1"/>
    <col min="7697" max="7699" width="0" style="6" hidden="1" customWidth="1"/>
    <col min="7700" max="7701" width="17.7265625" style="6" customWidth="1"/>
    <col min="7702" max="7709" width="0" style="6" hidden="1" customWidth="1"/>
    <col min="7710" max="7710" width="17.7265625" style="6" customWidth="1"/>
    <col min="7711" max="7713" width="0" style="6" hidden="1" customWidth="1"/>
    <col min="7714" max="7714" width="17.7265625" style="6" customWidth="1"/>
    <col min="7715" max="7715" width="1.7265625" style="6" customWidth="1"/>
    <col min="7716" max="7716" width="10.7265625" style="6" bestFit="1" customWidth="1"/>
    <col min="7717" max="7717" width="9.26953125" style="6" customWidth="1"/>
    <col min="7718" max="7718" width="7.7265625" style="6" customWidth="1"/>
    <col min="7719" max="7719" width="7.26953125" style="6" customWidth="1"/>
    <col min="7720" max="7720" width="3.7265625" style="6" customWidth="1"/>
    <col min="7721" max="7724" width="3.1796875" style="6" customWidth="1"/>
    <col min="7725" max="7725" width="4" style="6" customWidth="1"/>
    <col min="7726" max="7726" width="3.26953125" style="6" customWidth="1"/>
    <col min="7727" max="7729" width="3.1796875" style="6" customWidth="1"/>
    <col min="7730" max="7730" width="9.26953125" style="6" customWidth="1"/>
    <col min="7731" max="7732" width="3.1796875" style="6" customWidth="1"/>
    <col min="7733" max="7775" width="1.7265625" style="6" customWidth="1"/>
    <col min="7776" max="7936" width="3" style="6"/>
    <col min="7937" max="7937" width="0.81640625" style="6" customWidth="1"/>
    <col min="7938" max="7938" width="1" style="6" customWidth="1"/>
    <col min="7939" max="7939" width="1.26953125" style="6" customWidth="1"/>
    <col min="7940" max="7940" width="41.81640625" style="6" customWidth="1"/>
    <col min="7941" max="7941" width="4.08984375" style="6" customWidth="1"/>
    <col min="7942" max="7942" width="5.1796875" style="6" customWidth="1"/>
    <col min="7943" max="7943" width="17.7265625" style="6" customWidth="1"/>
    <col min="7944" max="7951" width="0" style="6" hidden="1" customWidth="1"/>
    <col min="7952" max="7952" width="17.7265625" style="6" customWidth="1"/>
    <col min="7953" max="7955" width="0" style="6" hidden="1" customWidth="1"/>
    <col min="7956" max="7957" width="17.7265625" style="6" customWidth="1"/>
    <col min="7958" max="7965" width="0" style="6" hidden="1" customWidth="1"/>
    <col min="7966" max="7966" width="17.7265625" style="6" customWidth="1"/>
    <col min="7967" max="7969" width="0" style="6" hidden="1" customWidth="1"/>
    <col min="7970" max="7970" width="17.7265625" style="6" customWidth="1"/>
    <col min="7971" max="7971" width="1.7265625" style="6" customWidth="1"/>
    <col min="7972" max="7972" width="10.7265625" style="6" bestFit="1" customWidth="1"/>
    <col min="7973" max="7973" width="9.26953125" style="6" customWidth="1"/>
    <col min="7974" max="7974" width="7.7265625" style="6" customWidth="1"/>
    <col min="7975" max="7975" width="7.26953125" style="6" customWidth="1"/>
    <col min="7976" max="7976" width="3.7265625" style="6" customWidth="1"/>
    <col min="7977" max="7980" width="3.1796875" style="6" customWidth="1"/>
    <col min="7981" max="7981" width="4" style="6" customWidth="1"/>
    <col min="7982" max="7982" width="3.26953125" style="6" customWidth="1"/>
    <col min="7983" max="7985" width="3.1796875" style="6" customWidth="1"/>
    <col min="7986" max="7986" width="9.26953125" style="6" customWidth="1"/>
    <col min="7987" max="7988" width="3.1796875" style="6" customWidth="1"/>
    <col min="7989" max="8031" width="1.7265625" style="6" customWidth="1"/>
    <col min="8032" max="8192" width="3" style="6"/>
    <col min="8193" max="8193" width="0.81640625" style="6" customWidth="1"/>
    <col min="8194" max="8194" width="1" style="6" customWidth="1"/>
    <col min="8195" max="8195" width="1.26953125" style="6" customWidth="1"/>
    <col min="8196" max="8196" width="41.81640625" style="6" customWidth="1"/>
    <col min="8197" max="8197" width="4.08984375" style="6" customWidth="1"/>
    <col min="8198" max="8198" width="5.1796875" style="6" customWidth="1"/>
    <col min="8199" max="8199" width="17.7265625" style="6" customWidth="1"/>
    <col min="8200" max="8207" width="0" style="6" hidden="1" customWidth="1"/>
    <col min="8208" max="8208" width="17.7265625" style="6" customWidth="1"/>
    <col min="8209" max="8211" width="0" style="6" hidden="1" customWidth="1"/>
    <col min="8212" max="8213" width="17.7265625" style="6" customWidth="1"/>
    <col min="8214" max="8221" width="0" style="6" hidden="1" customWidth="1"/>
    <col min="8222" max="8222" width="17.7265625" style="6" customWidth="1"/>
    <col min="8223" max="8225" width="0" style="6" hidden="1" customWidth="1"/>
    <col min="8226" max="8226" width="17.7265625" style="6" customWidth="1"/>
    <col min="8227" max="8227" width="1.7265625" style="6" customWidth="1"/>
    <col min="8228" max="8228" width="10.7265625" style="6" bestFit="1" customWidth="1"/>
    <col min="8229" max="8229" width="9.26953125" style="6" customWidth="1"/>
    <col min="8230" max="8230" width="7.7265625" style="6" customWidth="1"/>
    <col min="8231" max="8231" width="7.26953125" style="6" customWidth="1"/>
    <col min="8232" max="8232" width="3.7265625" style="6" customWidth="1"/>
    <col min="8233" max="8236" width="3.1796875" style="6" customWidth="1"/>
    <col min="8237" max="8237" width="4" style="6" customWidth="1"/>
    <col min="8238" max="8238" width="3.26953125" style="6" customWidth="1"/>
    <col min="8239" max="8241" width="3.1796875" style="6" customWidth="1"/>
    <col min="8242" max="8242" width="9.26953125" style="6" customWidth="1"/>
    <col min="8243" max="8244" width="3.1796875" style="6" customWidth="1"/>
    <col min="8245" max="8287" width="1.7265625" style="6" customWidth="1"/>
    <col min="8288" max="8448" width="3" style="6"/>
    <col min="8449" max="8449" width="0.81640625" style="6" customWidth="1"/>
    <col min="8450" max="8450" width="1" style="6" customWidth="1"/>
    <col min="8451" max="8451" width="1.26953125" style="6" customWidth="1"/>
    <col min="8452" max="8452" width="41.81640625" style="6" customWidth="1"/>
    <col min="8453" max="8453" width="4.08984375" style="6" customWidth="1"/>
    <col min="8454" max="8454" width="5.1796875" style="6" customWidth="1"/>
    <col min="8455" max="8455" width="17.7265625" style="6" customWidth="1"/>
    <col min="8456" max="8463" width="0" style="6" hidden="1" customWidth="1"/>
    <col min="8464" max="8464" width="17.7265625" style="6" customWidth="1"/>
    <col min="8465" max="8467" width="0" style="6" hidden="1" customWidth="1"/>
    <col min="8468" max="8469" width="17.7265625" style="6" customWidth="1"/>
    <col min="8470" max="8477" width="0" style="6" hidden="1" customWidth="1"/>
    <col min="8478" max="8478" width="17.7265625" style="6" customWidth="1"/>
    <col min="8479" max="8481" width="0" style="6" hidden="1" customWidth="1"/>
    <col min="8482" max="8482" width="17.7265625" style="6" customWidth="1"/>
    <col min="8483" max="8483" width="1.7265625" style="6" customWidth="1"/>
    <col min="8484" max="8484" width="10.7265625" style="6" bestFit="1" customWidth="1"/>
    <col min="8485" max="8485" width="9.26953125" style="6" customWidth="1"/>
    <col min="8486" max="8486" width="7.7265625" style="6" customWidth="1"/>
    <col min="8487" max="8487" width="7.26953125" style="6" customWidth="1"/>
    <col min="8488" max="8488" width="3.7265625" style="6" customWidth="1"/>
    <col min="8489" max="8492" width="3.1796875" style="6" customWidth="1"/>
    <col min="8493" max="8493" width="4" style="6" customWidth="1"/>
    <col min="8494" max="8494" width="3.26953125" style="6" customWidth="1"/>
    <col min="8495" max="8497" width="3.1796875" style="6" customWidth="1"/>
    <col min="8498" max="8498" width="9.26953125" style="6" customWidth="1"/>
    <col min="8499" max="8500" width="3.1796875" style="6" customWidth="1"/>
    <col min="8501" max="8543" width="1.7265625" style="6" customWidth="1"/>
    <col min="8544" max="8704" width="3" style="6"/>
    <col min="8705" max="8705" width="0.81640625" style="6" customWidth="1"/>
    <col min="8706" max="8706" width="1" style="6" customWidth="1"/>
    <col min="8707" max="8707" width="1.26953125" style="6" customWidth="1"/>
    <col min="8708" max="8708" width="41.81640625" style="6" customWidth="1"/>
    <col min="8709" max="8709" width="4.08984375" style="6" customWidth="1"/>
    <col min="8710" max="8710" width="5.1796875" style="6" customWidth="1"/>
    <col min="8711" max="8711" width="17.7265625" style="6" customWidth="1"/>
    <col min="8712" max="8719" width="0" style="6" hidden="1" customWidth="1"/>
    <col min="8720" max="8720" width="17.7265625" style="6" customWidth="1"/>
    <col min="8721" max="8723" width="0" style="6" hidden="1" customWidth="1"/>
    <col min="8724" max="8725" width="17.7265625" style="6" customWidth="1"/>
    <col min="8726" max="8733" width="0" style="6" hidden="1" customWidth="1"/>
    <col min="8734" max="8734" width="17.7265625" style="6" customWidth="1"/>
    <col min="8735" max="8737" width="0" style="6" hidden="1" customWidth="1"/>
    <col min="8738" max="8738" width="17.7265625" style="6" customWidth="1"/>
    <col min="8739" max="8739" width="1.7265625" style="6" customWidth="1"/>
    <col min="8740" max="8740" width="10.7265625" style="6" bestFit="1" customWidth="1"/>
    <col min="8741" max="8741" width="9.26953125" style="6" customWidth="1"/>
    <col min="8742" max="8742" width="7.7265625" style="6" customWidth="1"/>
    <col min="8743" max="8743" width="7.26953125" style="6" customWidth="1"/>
    <col min="8744" max="8744" width="3.7265625" style="6" customWidth="1"/>
    <col min="8745" max="8748" width="3.1796875" style="6" customWidth="1"/>
    <col min="8749" max="8749" width="4" style="6" customWidth="1"/>
    <col min="8750" max="8750" width="3.26953125" style="6" customWidth="1"/>
    <col min="8751" max="8753" width="3.1796875" style="6" customWidth="1"/>
    <col min="8754" max="8754" width="9.26953125" style="6" customWidth="1"/>
    <col min="8755" max="8756" width="3.1796875" style="6" customWidth="1"/>
    <col min="8757" max="8799" width="1.7265625" style="6" customWidth="1"/>
    <col min="8800" max="8960" width="3" style="6"/>
    <col min="8961" max="8961" width="0.81640625" style="6" customWidth="1"/>
    <col min="8962" max="8962" width="1" style="6" customWidth="1"/>
    <col min="8963" max="8963" width="1.26953125" style="6" customWidth="1"/>
    <col min="8964" max="8964" width="41.81640625" style="6" customWidth="1"/>
    <col min="8965" max="8965" width="4.08984375" style="6" customWidth="1"/>
    <col min="8966" max="8966" width="5.1796875" style="6" customWidth="1"/>
    <col min="8967" max="8967" width="17.7265625" style="6" customWidth="1"/>
    <col min="8968" max="8975" width="0" style="6" hidden="1" customWidth="1"/>
    <col min="8976" max="8976" width="17.7265625" style="6" customWidth="1"/>
    <col min="8977" max="8979" width="0" style="6" hidden="1" customWidth="1"/>
    <col min="8980" max="8981" width="17.7265625" style="6" customWidth="1"/>
    <col min="8982" max="8989" width="0" style="6" hidden="1" customWidth="1"/>
    <col min="8990" max="8990" width="17.7265625" style="6" customWidth="1"/>
    <col min="8991" max="8993" width="0" style="6" hidden="1" customWidth="1"/>
    <col min="8994" max="8994" width="17.7265625" style="6" customWidth="1"/>
    <col min="8995" max="8995" width="1.7265625" style="6" customWidth="1"/>
    <col min="8996" max="8996" width="10.7265625" style="6" bestFit="1" customWidth="1"/>
    <col min="8997" max="8997" width="9.26953125" style="6" customWidth="1"/>
    <col min="8998" max="8998" width="7.7265625" style="6" customWidth="1"/>
    <col min="8999" max="8999" width="7.26953125" style="6" customWidth="1"/>
    <col min="9000" max="9000" width="3.7265625" style="6" customWidth="1"/>
    <col min="9001" max="9004" width="3.1796875" style="6" customWidth="1"/>
    <col min="9005" max="9005" width="4" style="6" customWidth="1"/>
    <col min="9006" max="9006" width="3.26953125" style="6" customWidth="1"/>
    <col min="9007" max="9009" width="3.1796875" style="6" customWidth="1"/>
    <col min="9010" max="9010" width="9.26953125" style="6" customWidth="1"/>
    <col min="9011" max="9012" width="3.1796875" style="6" customWidth="1"/>
    <col min="9013" max="9055" width="1.7265625" style="6" customWidth="1"/>
    <col min="9056" max="9216" width="3" style="6"/>
    <col min="9217" max="9217" width="0.81640625" style="6" customWidth="1"/>
    <col min="9218" max="9218" width="1" style="6" customWidth="1"/>
    <col min="9219" max="9219" width="1.26953125" style="6" customWidth="1"/>
    <col min="9220" max="9220" width="41.81640625" style="6" customWidth="1"/>
    <col min="9221" max="9221" width="4.08984375" style="6" customWidth="1"/>
    <col min="9222" max="9222" width="5.1796875" style="6" customWidth="1"/>
    <col min="9223" max="9223" width="17.7265625" style="6" customWidth="1"/>
    <col min="9224" max="9231" width="0" style="6" hidden="1" customWidth="1"/>
    <col min="9232" max="9232" width="17.7265625" style="6" customWidth="1"/>
    <col min="9233" max="9235" width="0" style="6" hidden="1" customWidth="1"/>
    <col min="9236" max="9237" width="17.7265625" style="6" customWidth="1"/>
    <col min="9238" max="9245" width="0" style="6" hidden="1" customWidth="1"/>
    <col min="9246" max="9246" width="17.7265625" style="6" customWidth="1"/>
    <col min="9247" max="9249" width="0" style="6" hidden="1" customWidth="1"/>
    <col min="9250" max="9250" width="17.7265625" style="6" customWidth="1"/>
    <col min="9251" max="9251" width="1.7265625" style="6" customWidth="1"/>
    <col min="9252" max="9252" width="10.7265625" style="6" bestFit="1" customWidth="1"/>
    <col min="9253" max="9253" width="9.26953125" style="6" customWidth="1"/>
    <col min="9254" max="9254" width="7.7265625" style="6" customWidth="1"/>
    <col min="9255" max="9255" width="7.26953125" style="6" customWidth="1"/>
    <col min="9256" max="9256" width="3.7265625" style="6" customWidth="1"/>
    <col min="9257" max="9260" width="3.1796875" style="6" customWidth="1"/>
    <col min="9261" max="9261" width="4" style="6" customWidth="1"/>
    <col min="9262" max="9262" width="3.26953125" style="6" customWidth="1"/>
    <col min="9263" max="9265" width="3.1796875" style="6" customWidth="1"/>
    <col min="9266" max="9266" width="9.26953125" style="6" customWidth="1"/>
    <col min="9267" max="9268" width="3.1796875" style="6" customWidth="1"/>
    <col min="9269" max="9311" width="1.7265625" style="6" customWidth="1"/>
    <col min="9312" max="9472" width="3" style="6"/>
    <col min="9473" max="9473" width="0.81640625" style="6" customWidth="1"/>
    <col min="9474" max="9474" width="1" style="6" customWidth="1"/>
    <col min="9475" max="9475" width="1.26953125" style="6" customWidth="1"/>
    <col min="9476" max="9476" width="41.81640625" style="6" customWidth="1"/>
    <col min="9477" max="9477" width="4.08984375" style="6" customWidth="1"/>
    <col min="9478" max="9478" width="5.1796875" style="6" customWidth="1"/>
    <col min="9479" max="9479" width="17.7265625" style="6" customWidth="1"/>
    <col min="9480" max="9487" width="0" style="6" hidden="1" customWidth="1"/>
    <col min="9488" max="9488" width="17.7265625" style="6" customWidth="1"/>
    <col min="9489" max="9491" width="0" style="6" hidden="1" customWidth="1"/>
    <col min="9492" max="9493" width="17.7265625" style="6" customWidth="1"/>
    <col min="9494" max="9501" width="0" style="6" hidden="1" customWidth="1"/>
    <col min="9502" max="9502" width="17.7265625" style="6" customWidth="1"/>
    <col min="9503" max="9505" width="0" style="6" hidden="1" customWidth="1"/>
    <col min="9506" max="9506" width="17.7265625" style="6" customWidth="1"/>
    <col min="9507" max="9507" width="1.7265625" style="6" customWidth="1"/>
    <col min="9508" max="9508" width="10.7265625" style="6" bestFit="1" customWidth="1"/>
    <col min="9509" max="9509" width="9.26953125" style="6" customWidth="1"/>
    <col min="9510" max="9510" width="7.7265625" style="6" customWidth="1"/>
    <col min="9511" max="9511" width="7.26953125" style="6" customWidth="1"/>
    <col min="9512" max="9512" width="3.7265625" style="6" customWidth="1"/>
    <col min="9513" max="9516" width="3.1796875" style="6" customWidth="1"/>
    <col min="9517" max="9517" width="4" style="6" customWidth="1"/>
    <col min="9518" max="9518" width="3.26953125" style="6" customWidth="1"/>
    <col min="9519" max="9521" width="3.1796875" style="6" customWidth="1"/>
    <col min="9522" max="9522" width="9.26953125" style="6" customWidth="1"/>
    <col min="9523" max="9524" width="3.1796875" style="6" customWidth="1"/>
    <col min="9525" max="9567" width="1.7265625" style="6" customWidth="1"/>
    <col min="9568" max="9728" width="3" style="6"/>
    <col min="9729" max="9729" width="0.81640625" style="6" customWidth="1"/>
    <col min="9730" max="9730" width="1" style="6" customWidth="1"/>
    <col min="9731" max="9731" width="1.26953125" style="6" customWidth="1"/>
    <col min="9732" max="9732" width="41.81640625" style="6" customWidth="1"/>
    <col min="9733" max="9733" width="4.08984375" style="6" customWidth="1"/>
    <col min="9734" max="9734" width="5.1796875" style="6" customWidth="1"/>
    <col min="9735" max="9735" width="17.7265625" style="6" customWidth="1"/>
    <col min="9736" max="9743" width="0" style="6" hidden="1" customWidth="1"/>
    <col min="9744" max="9744" width="17.7265625" style="6" customWidth="1"/>
    <col min="9745" max="9747" width="0" style="6" hidden="1" customWidth="1"/>
    <col min="9748" max="9749" width="17.7265625" style="6" customWidth="1"/>
    <col min="9750" max="9757" width="0" style="6" hidden="1" customWidth="1"/>
    <col min="9758" max="9758" width="17.7265625" style="6" customWidth="1"/>
    <col min="9759" max="9761" width="0" style="6" hidden="1" customWidth="1"/>
    <col min="9762" max="9762" width="17.7265625" style="6" customWidth="1"/>
    <col min="9763" max="9763" width="1.7265625" style="6" customWidth="1"/>
    <col min="9764" max="9764" width="10.7265625" style="6" bestFit="1" customWidth="1"/>
    <col min="9765" max="9765" width="9.26953125" style="6" customWidth="1"/>
    <col min="9766" max="9766" width="7.7265625" style="6" customWidth="1"/>
    <col min="9767" max="9767" width="7.26953125" style="6" customWidth="1"/>
    <col min="9768" max="9768" width="3.7265625" style="6" customWidth="1"/>
    <col min="9769" max="9772" width="3.1796875" style="6" customWidth="1"/>
    <col min="9773" max="9773" width="4" style="6" customWidth="1"/>
    <col min="9774" max="9774" width="3.26953125" style="6" customWidth="1"/>
    <col min="9775" max="9777" width="3.1796875" style="6" customWidth="1"/>
    <col min="9778" max="9778" width="9.26953125" style="6" customWidth="1"/>
    <col min="9779" max="9780" width="3.1796875" style="6" customWidth="1"/>
    <col min="9781" max="9823" width="1.7265625" style="6" customWidth="1"/>
    <col min="9824" max="9984" width="3" style="6"/>
    <col min="9985" max="9985" width="0.81640625" style="6" customWidth="1"/>
    <col min="9986" max="9986" width="1" style="6" customWidth="1"/>
    <col min="9987" max="9987" width="1.26953125" style="6" customWidth="1"/>
    <col min="9988" max="9988" width="41.81640625" style="6" customWidth="1"/>
    <col min="9989" max="9989" width="4.08984375" style="6" customWidth="1"/>
    <col min="9990" max="9990" width="5.1796875" style="6" customWidth="1"/>
    <col min="9991" max="9991" width="17.7265625" style="6" customWidth="1"/>
    <col min="9992" max="9999" width="0" style="6" hidden="1" customWidth="1"/>
    <col min="10000" max="10000" width="17.7265625" style="6" customWidth="1"/>
    <col min="10001" max="10003" width="0" style="6" hidden="1" customWidth="1"/>
    <col min="10004" max="10005" width="17.7265625" style="6" customWidth="1"/>
    <col min="10006" max="10013" width="0" style="6" hidden="1" customWidth="1"/>
    <col min="10014" max="10014" width="17.7265625" style="6" customWidth="1"/>
    <col min="10015" max="10017" width="0" style="6" hidden="1" customWidth="1"/>
    <col min="10018" max="10018" width="17.7265625" style="6" customWidth="1"/>
    <col min="10019" max="10019" width="1.7265625" style="6" customWidth="1"/>
    <col min="10020" max="10020" width="10.7265625" style="6" bestFit="1" customWidth="1"/>
    <col min="10021" max="10021" width="9.26953125" style="6" customWidth="1"/>
    <col min="10022" max="10022" width="7.7265625" style="6" customWidth="1"/>
    <col min="10023" max="10023" width="7.26953125" style="6" customWidth="1"/>
    <col min="10024" max="10024" width="3.7265625" style="6" customWidth="1"/>
    <col min="10025" max="10028" width="3.1796875" style="6" customWidth="1"/>
    <col min="10029" max="10029" width="4" style="6" customWidth="1"/>
    <col min="10030" max="10030" width="3.26953125" style="6" customWidth="1"/>
    <col min="10031" max="10033" width="3.1796875" style="6" customWidth="1"/>
    <col min="10034" max="10034" width="9.26953125" style="6" customWidth="1"/>
    <col min="10035" max="10036" width="3.1796875" style="6" customWidth="1"/>
    <col min="10037" max="10079" width="1.7265625" style="6" customWidth="1"/>
    <col min="10080" max="10240" width="3" style="6"/>
    <col min="10241" max="10241" width="0.81640625" style="6" customWidth="1"/>
    <col min="10242" max="10242" width="1" style="6" customWidth="1"/>
    <col min="10243" max="10243" width="1.26953125" style="6" customWidth="1"/>
    <col min="10244" max="10244" width="41.81640625" style="6" customWidth="1"/>
    <col min="10245" max="10245" width="4.08984375" style="6" customWidth="1"/>
    <col min="10246" max="10246" width="5.1796875" style="6" customWidth="1"/>
    <col min="10247" max="10247" width="17.7265625" style="6" customWidth="1"/>
    <col min="10248" max="10255" width="0" style="6" hidden="1" customWidth="1"/>
    <col min="10256" max="10256" width="17.7265625" style="6" customWidth="1"/>
    <col min="10257" max="10259" width="0" style="6" hidden="1" customWidth="1"/>
    <col min="10260" max="10261" width="17.7265625" style="6" customWidth="1"/>
    <col min="10262" max="10269" width="0" style="6" hidden="1" customWidth="1"/>
    <col min="10270" max="10270" width="17.7265625" style="6" customWidth="1"/>
    <col min="10271" max="10273" width="0" style="6" hidden="1" customWidth="1"/>
    <col min="10274" max="10274" width="17.7265625" style="6" customWidth="1"/>
    <col min="10275" max="10275" width="1.7265625" style="6" customWidth="1"/>
    <col min="10276" max="10276" width="10.7265625" style="6" bestFit="1" customWidth="1"/>
    <col min="10277" max="10277" width="9.26953125" style="6" customWidth="1"/>
    <col min="10278" max="10278" width="7.7265625" style="6" customWidth="1"/>
    <col min="10279" max="10279" width="7.26953125" style="6" customWidth="1"/>
    <col min="10280" max="10280" width="3.7265625" style="6" customWidth="1"/>
    <col min="10281" max="10284" width="3.1796875" style="6" customWidth="1"/>
    <col min="10285" max="10285" width="4" style="6" customWidth="1"/>
    <col min="10286" max="10286" width="3.26953125" style="6" customWidth="1"/>
    <col min="10287" max="10289" width="3.1796875" style="6" customWidth="1"/>
    <col min="10290" max="10290" width="9.26953125" style="6" customWidth="1"/>
    <col min="10291" max="10292" width="3.1796875" style="6" customWidth="1"/>
    <col min="10293" max="10335" width="1.7265625" style="6" customWidth="1"/>
    <col min="10336" max="10496" width="3" style="6"/>
    <col min="10497" max="10497" width="0.81640625" style="6" customWidth="1"/>
    <col min="10498" max="10498" width="1" style="6" customWidth="1"/>
    <col min="10499" max="10499" width="1.26953125" style="6" customWidth="1"/>
    <col min="10500" max="10500" width="41.81640625" style="6" customWidth="1"/>
    <col min="10501" max="10501" width="4.08984375" style="6" customWidth="1"/>
    <col min="10502" max="10502" width="5.1796875" style="6" customWidth="1"/>
    <col min="10503" max="10503" width="17.7265625" style="6" customWidth="1"/>
    <col min="10504" max="10511" width="0" style="6" hidden="1" customWidth="1"/>
    <col min="10512" max="10512" width="17.7265625" style="6" customWidth="1"/>
    <col min="10513" max="10515" width="0" style="6" hidden="1" customWidth="1"/>
    <col min="10516" max="10517" width="17.7265625" style="6" customWidth="1"/>
    <col min="10518" max="10525" width="0" style="6" hidden="1" customWidth="1"/>
    <col min="10526" max="10526" width="17.7265625" style="6" customWidth="1"/>
    <col min="10527" max="10529" width="0" style="6" hidden="1" customWidth="1"/>
    <col min="10530" max="10530" width="17.7265625" style="6" customWidth="1"/>
    <col min="10531" max="10531" width="1.7265625" style="6" customWidth="1"/>
    <col min="10532" max="10532" width="10.7265625" style="6" bestFit="1" customWidth="1"/>
    <col min="10533" max="10533" width="9.26953125" style="6" customWidth="1"/>
    <col min="10534" max="10534" width="7.7265625" style="6" customWidth="1"/>
    <col min="10535" max="10535" width="7.26953125" style="6" customWidth="1"/>
    <col min="10536" max="10536" width="3.7265625" style="6" customWidth="1"/>
    <col min="10537" max="10540" width="3.1796875" style="6" customWidth="1"/>
    <col min="10541" max="10541" width="4" style="6" customWidth="1"/>
    <col min="10542" max="10542" width="3.26953125" style="6" customWidth="1"/>
    <col min="10543" max="10545" width="3.1796875" style="6" customWidth="1"/>
    <col min="10546" max="10546" width="9.26953125" style="6" customWidth="1"/>
    <col min="10547" max="10548" width="3.1796875" style="6" customWidth="1"/>
    <col min="10549" max="10591" width="1.7265625" style="6" customWidth="1"/>
    <col min="10592" max="10752" width="3" style="6"/>
    <col min="10753" max="10753" width="0.81640625" style="6" customWidth="1"/>
    <col min="10754" max="10754" width="1" style="6" customWidth="1"/>
    <col min="10755" max="10755" width="1.26953125" style="6" customWidth="1"/>
    <col min="10756" max="10756" width="41.81640625" style="6" customWidth="1"/>
    <col min="10757" max="10757" width="4.08984375" style="6" customWidth="1"/>
    <col min="10758" max="10758" width="5.1796875" style="6" customWidth="1"/>
    <col min="10759" max="10759" width="17.7265625" style="6" customWidth="1"/>
    <col min="10760" max="10767" width="0" style="6" hidden="1" customWidth="1"/>
    <col min="10768" max="10768" width="17.7265625" style="6" customWidth="1"/>
    <col min="10769" max="10771" width="0" style="6" hidden="1" customWidth="1"/>
    <col min="10772" max="10773" width="17.7265625" style="6" customWidth="1"/>
    <col min="10774" max="10781" width="0" style="6" hidden="1" customWidth="1"/>
    <col min="10782" max="10782" width="17.7265625" style="6" customWidth="1"/>
    <col min="10783" max="10785" width="0" style="6" hidden="1" customWidth="1"/>
    <col min="10786" max="10786" width="17.7265625" style="6" customWidth="1"/>
    <col min="10787" max="10787" width="1.7265625" style="6" customWidth="1"/>
    <col min="10788" max="10788" width="10.7265625" style="6" bestFit="1" customWidth="1"/>
    <col min="10789" max="10789" width="9.26953125" style="6" customWidth="1"/>
    <col min="10790" max="10790" width="7.7265625" style="6" customWidth="1"/>
    <col min="10791" max="10791" width="7.26953125" style="6" customWidth="1"/>
    <col min="10792" max="10792" width="3.7265625" style="6" customWidth="1"/>
    <col min="10793" max="10796" width="3.1796875" style="6" customWidth="1"/>
    <col min="10797" max="10797" width="4" style="6" customWidth="1"/>
    <col min="10798" max="10798" width="3.26953125" style="6" customWidth="1"/>
    <col min="10799" max="10801" width="3.1796875" style="6" customWidth="1"/>
    <col min="10802" max="10802" width="9.26953125" style="6" customWidth="1"/>
    <col min="10803" max="10804" width="3.1796875" style="6" customWidth="1"/>
    <col min="10805" max="10847" width="1.7265625" style="6" customWidth="1"/>
    <col min="10848" max="11008" width="3" style="6"/>
    <col min="11009" max="11009" width="0.81640625" style="6" customWidth="1"/>
    <col min="11010" max="11010" width="1" style="6" customWidth="1"/>
    <col min="11011" max="11011" width="1.26953125" style="6" customWidth="1"/>
    <col min="11012" max="11012" width="41.81640625" style="6" customWidth="1"/>
    <col min="11013" max="11013" width="4.08984375" style="6" customWidth="1"/>
    <col min="11014" max="11014" width="5.1796875" style="6" customWidth="1"/>
    <col min="11015" max="11015" width="17.7265625" style="6" customWidth="1"/>
    <col min="11016" max="11023" width="0" style="6" hidden="1" customWidth="1"/>
    <col min="11024" max="11024" width="17.7265625" style="6" customWidth="1"/>
    <col min="11025" max="11027" width="0" style="6" hidden="1" customWidth="1"/>
    <col min="11028" max="11029" width="17.7265625" style="6" customWidth="1"/>
    <col min="11030" max="11037" width="0" style="6" hidden="1" customWidth="1"/>
    <col min="11038" max="11038" width="17.7265625" style="6" customWidth="1"/>
    <col min="11039" max="11041" width="0" style="6" hidden="1" customWidth="1"/>
    <col min="11042" max="11042" width="17.7265625" style="6" customWidth="1"/>
    <col min="11043" max="11043" width="1.7265625" style="6" customWidth="1"/>
    <col min="11044" max="11044" width="10.7265625" style="6" bestFit="1" customWidth="1"/>
    <col min="11045" max="11045" width="9.26953125" style="6" customWidth="1"/>
    <col min="11046" max="11046" width="7.7265625" style="6" customWidth="1"/>
    <col min="11047" max="11047" width="7.26953125" style="6" customWidth="1"/>
    <col min="11048" max="11048" width="3.7265625" style="6" customWidth="1"/>
    <col min="11049" max="11052" width="3.1796875" style="6" customWidth="1"/>
    <col min="11053" max="11053" width="4" style="6" customWidth="1"/>
    <col min="11054" max="11054" width="3.26953125" style="6" customWidth="1"/>
    <col min="11055" max="11057" width="3.1796875" style="6" customWidth="1"/>
    <col min="11058" max="11058" width="9.26953125" style="6" customWidth="1"/>
    <col min="11059" max="11060" width="3.1796875" style="6" customWidth="1"/>
    <col min="11061" max="11103" width="1.7265625" style="6" customWidth="1"/>
    <col min="11104" max="11264" width="3" style="6"/>
    <col min="11265" max="11265" width="0.81640625" style="6" customWidth="1"/>
    <col min="11266" max="11266" width="1" style="6" customWidth="1"/>
    <col min="11267" max="11267" width="1.26953125" style="6" customWidth="1"/>
    <col min="11268" max="11268" width="41.81640625" style="6" customWidth="1"/>
    <col min="11269" max="11269" width="4.08984375" style="6" customWidth="1"/>
    <col min="11270" max="11270" width="5.1796875" style="6" customWidth="1"/>
    <col min="11271" max="11271" width="17.7265625" style="6" customWidth="1"/>
    <col min="11272" max="11279" width="0" style="6" hidden="1" customWidth="1"/>
    <col min="11280" max="11280" width="17.7265625" style="6" customWidth="1"/>
    <col min="11281" max="11283" width="0" style="6" hidden="1" customWidth="1"/>
    <col min="11284" max="11285" width="17.7265625" style="6" customWidth="1"/>
    <col min="11286" max="11293" width="0" style="6" hidden="1" customWidth="1"/>
    <col min="11294" max="11294" width="17.7265625" style="6" customWidth="1"/>
    <col min="11295" max="11297" width="0" style="6" hidden="1" customWidth="1"/>
    <col min="11298" max="11298" width="17.7265625" style="6" customWidth="1"/>
    <col min="11299" max="11299" width="1.7265625" style="6" customWidth="1"/>
    <col min="11300" max="11300" width="10.7265625" style="6" bestFit="1" customWidth="1"/>
    <col min="11301" max="11301" width="9.26953125" style="6" customWidth="1"/>
    <col min="11302" max="11302" width="7.7265625" style="6" customWidth="1"/>
    <col min="11303" max="11303" width="7.26953125" style="6" customWidth="1"/>
    <col min="11304" max="11304" width="3.7265625" style="6" customWidth="1"/>
    <col min="11305" max="11308" width="3.1796875" style="6" customWidth="1"/>
    <col min="11309" max="11309" width="4" style="6" customWidth="1"/>
    <col min="11310" max="11310" width="3.26953125" style="6" customWidth="1"/>
    <col min="11311" max="11313" width="3.1796875" style="6" customWidth="1"/>
    <col min="11314" max="11314" width="9.26953125" style="6" customWidth="1"/>
    <col min="11315" max="11316" width="3.1796875" style="6" customWidth="1"/>
    <col min="11317" max="11359" width="1.7265625" style="6" customWidth="1"/>
    <col min="11360" max="11520" width="3" style="6"/>
    <col min="11521" max="11521" width="0.81640625" style="6" customWidth="1"/>
    <col min="11522" max="11522" width="1" style="6" customWidth="1"/>
    <col min="11523" max="11523" width="1.26953125" style="6" customWidth="1"/>
    <col min="11524" max="11524" width="41.81640625" style="6" customWidth="1"/>
    <col min="11525" max="11525" width="4.08984375" style="6" customWidth="1"/>
    <col min="11526" max="11526" width="5.1796875" style="6" customWidth="1"/>
    <col min="11527" max="11527" width="17.7265625" style="6" customWidth="1"/>
    <col min="11528" max="11535" width="0" style="6" hidden="1" customWidth="1"/>
    <col min="11536" max="11536" width="17.7265625" style="6" customWidth="1"/>
    <col min="11537" max="11539" width="0" style="6" hidden="1" customWidth="1"/>
    <col min="11540" max="11541" width="17.7265625" style="6" customWidth="1"/>
    <col min="11542" max="11549" width="0" style="6" hidden="1" customWidth="1"/>
    <col min="11550" max="11550" width="17.7265625" style="6" customWidth="1"/>
    <col min="11551" max="11553" width="0" style="6" hidden="1" customWidth="1"/>
    <col min="11554" max="11554" width="17.7265625" style="6" customWidth="1"/>
    <col min="11555" max="11555" width="1.7265625" style="6" customWidth="1"/>
    <col min="11556" max="11556" width="10.7265625" style="6" bestFit="1" customWidth="1"/>
    <col min="11557" max="11557" width="9.26953125" style="6" customWidth="1"/>
    <col min="11558" max="11558" width="7.7265625" style="6" customWidth="1"/>
    <col min="11559" max="11559" width="7.26953125" style="6" customWidth="1"/>
    <col min="11560" max="11560" width="3.7265625" style="6" customWidth="1"/>
    <col min="11561" max="11564" width="3.1796875" style="6" customWidth="1"/>
    <col min="11565" max="11565" width="4" style="6" customWidth="1"/>
    <col min="11566" max="11566" width="3.26953125" style="6" customWidth="1"/>
    <col min="11567" max="11569" width="3.1796875" style="6" customWidth="1"/>
    <col min="11570" max="11570" width="9.26953125" style="6" customWidth="1"/>
    <col min="11571" max="11572" width="3.1796875" style="6" customWidth="1"/>
    <col min="11573" max="11615" width="1.7265625" style="6" customWidth="1"/>
    <col min="11616" max="11776" width="3" style="6"/>
    <col min="11777" max="11777" width="0.81640625" style="6" customWidth="1"/>
    <col min="11778" max="11778" width="1" style="6" customWidth="1"/>
    <col min="11779" max="11779" width="1.26953125" style="6" customWidth="1"/>
    <col min="11780" max="11780" width="41.81640625" style="6" customWidth="1"/>
    <col min="11781" max="11781" width="4.08984375" style="6" customWidth="1"/>
    <col min="11782" max="11782" width="5.1796875" style="6" customWidth="1"/>
    <col min="11783" max="11783" width="17.7265625" style="6" customWidth="1"/>
    <col min="11784" max="11791" width="0" style="6" hidden="1" customWidth="1"/>
    <col min="11792" max="11792" width="17.7265625" style="6" customWidth="1"/>
    <col min="11793" max="11795" width="0" style="6" hidden="1" customWidth="1"/>
    <col min="11796" max="11797" width="17.7265625" style="6" customWidth="1"/>
    <col min="11798" max="11805" width="0" style="6" hidden="1" customWidth="1"/>
    <col min="11806" max="11806" width="17.7265625" style="6" customWidth="1"/>
    <col min="11807" max="11809" width="0" style="6" hidden="1" customWidth="1"/>
    <col min="11810" max="11810" width="17.7265625" style="6" customWidth="1"/>
    <col min="11811" max="11811" width="1.7265625" style="6" customWidth="1"/>
    <col min="11812" max="11812" width="10.7265625" style="6" bestFit="1" customWidth="1"/>
    <col min="11813" max="11813" width="9.26953125" style="6" customWidth="1"/>
    <col min="11814" max="11814" width="7.7265625" style="6" customWidth="1"/>
    <col min="11815" max="11815" width="7.26953125" style="6" customWidth="1"/>
    <col min="11816" max="11816" width="3.7265625" style="6" customWidth="1"/>
    <col min="11817" max="11820" width="3.1796875" style="6" customWidth="1"/>
    <col min="11821" max="11821" width="4" style="6" customWidth="1"/>
    <col min="11822" max="11822" width="3.26953125" style="6" customWidth="1"/>
    <col min="11823" max="11825" width="3.1796875" style="6" customWidth="1"/>
    <col min="11826" max="11826" width="9.26953125" style="6" customWidth="1"/>
    <col min="11827" max="11828" width="3.1796875" style="6" customWidth="1"/>
    <col min="11829" max="11871" width="1.7265625" style="6" customWidth="1"/>
    <col min="11872" max="12032" width="3" style="6"/>
    <col min="12033" max="12033" width="0.81640625" style="6" customWidth="1"/>
    <col min="12034" max="12034" width="1" style="6" customWidth="1"/>
    <col min="12035" max="12035" width="1.26953125" style="6" customWidth="1"/>
    <col min="12036" max="12036" width="41.81640625" style="6" customWidth="1"/>
    <col min="12037" max="12037" width="4.08984375" style="6" customWidth="1"/>
    <col min="12038" max="12038" width="5.1796875" style="6" customWidth="1"/>
    <col min="12039" max="12039" width="17.7265625" style="6" customWidth="1"/>
    <col min="12040" max="12047" width="0" style="6" hidden="1" customWidth="1"/>
    <col min="12048" max="12048" width="17.7265625" style="6" customWidth="1"/>
    <col min="12049" max="12051" width="0" style="6" hidden="1" customWidth="1"/>
    <col min="12052" max="12053" width="17.7265625" style="6" customWidth="1"/>
    <col min="12054" max="12061" width="0" style="6" hidden="1" customWidth="1"/>
    <col min="12062" max="12062" width="17.7265625" style="6" customWidth="1"/>
    <col min="12063" max="12065" width="0" style="6" hidden="1" customWidth="1"/>
    <col min="12066" max="12066" width="17.7265625" style="6" customWidth="1"/>
    <col min="12067" max="12067" width="1.7265625" style="6" customWidth="1"/>
    <col min="12068" max="12068" width="10.7265625" style="6" bestFit="1" customWidth="1"/>
    <col min="12069" max="12069" width="9.26953125" style="6" customWidth="1"/>
    <col min="12070" max="12070" width="7.7265625" style="6" customWidth="1"/>
    <col min="12071" max="12071" width="7.26953125" style="6" customWidth="1"/>
    <col min="12072" max="12072" width="3.7265625" style="6" customWidth="1"/>
    <col min="12073" max="12076" width="3.1796875" style="6" customWidth="1"/>
    <col min="12077" max="12077" width="4" style="6" customWidth="1"/>
    <col min="12078" max="12078" width="3.26953125" style="6" customWidth="1"/>
    <col min="12079" max="12081" width="3.1796875" style="6" customWidth="1"/>
    <col min="12082" max="12082" width="9.26953125" style="6" customWidth="1"/>
    <col min="12083" max="12084" width="3.1796875" style="6" customWidth="1"/>
    <col min="12085" max="12127" width="1.7265625" style="6" customWidth="1"/>
    <col min="12128" max="12288" width="3" style="6"/>
    <col min="12289" max="12289" width="0.81640625" style="6" customWidth="1"/>
    <col min="12290" max="12290" width="1" style="6" customWidth="1"/>
    <col min="12291" max="12291" width="1.26953125" style="6" customWidth="1"/>
    <col min="12292" max="12292" width="41.81640625" style="6" customWidth="1"/>
    <col min="12293" max="12293" width="4.08984375" style="6" customWidth="1"/>
    <col min="12294" max="12294" width="5.1796875" style="6" customWidth="1"/>
    <col min="12295" max="12295" width="17.7265625" style="6" customWidth="1"/>
    <col min="12296" max="12303" width="0" style="6" hidden="1" customWidth="1"/>
    <col min="12304" max="12304" width="17.7265625" style="6" customWidth="1"/>
    <col min="12305" max="12307" width="0" style="6" hidden="1" customWidth="1"/>
    <col min="12308" max="12309" width="17.7265625" style="6" customWidth="1"/>
    <col min="12310" max="12317" width="0" style="6" hidden="1" customWidth="1"/>
    <col min="12318" max="12318" width="17.7265625" style="6" customWidth="1"/>
    <col min="12319" max="12321" width="0" style="6" hidden="1" customWidth="1"/>
    <col min="12322" max="12322" width="17.7265625" style="6" customWidth="1"/>
    <col min="12323" max="12323" width="1.7265625" style="6" customWidth="1"/>
    <col min="12324" max="12324" width="10.7265625" style="6" bestFit="1" customWidth="1"/>
    <col min="12325" max="12325" width="9.26953125" style="6" customWidth="1"/>
    <col min="12326" max="12326" width="7.7265625" style="6" customWidth="1"/>
    <col min="12327" max="12327" width="7.26953125" style="6" customWidth="1"/>
    <col min="12328" max="12328" width="3.7265625" style="6" customWidth="1"/>
    <col min="12329" max="12332" width="3.1796875" style="6" customWidth="1"/>
    <col min="12333" max="12333" width="4" style="6" customWidth="1"/>
    <col min="12334" max="12334" width="3.26953125" style="6" customWidth="1"/>
    <col min="12335" max="12337" width="3.1796875" style="6" customWidth="1"/>
    <col min="12338" max="12338" width="9.26953125" style="6" customWidth="1"/>
    <col min="12339" max="12340" width="3.1796875" style="6" customWidth="1"/>
    <col min="12341" max="12383" width="1.7265625" style="6" customWidth="1"/>
    <col min="12384" max="12544" width="3" style="6"/>
    <col min="12545" max="12545" width="0.81640625" style="6" customWidth="1"/>
    <col min="12546" max="12546" width="1" style="6" customWidth="1"/>
    <col min="12547" max="12547" width="1.26953125" style="6" customWidth="1"/>
    <col min="12548" max="12548" width="41.81640625" style="6" customWidth="1"/>
    <col min="12549" max="12549" width="4.08984375" style="6" customWidth="1"/>
    <col min="12550" max="12550" width="5.1796875" style="6" customWidth="1"/>
    <col min="12551" max="12551" width="17.7265625" style="6" customWidth="1"/>
    <col min="12552" max="12559" width="0" style="6" hidden="1" customWidth="1"/>
    <col min="12560" max="12560" width="17.7265625" style="6" customWidth="1"/>
    <col min="12561" max="12563" width="0" style="6" hidden="1" customWidth="1"/>
    <col min="12564" max="12565" width="17.7265625" style="6" customWidth="1"/>
    <col min="12566" max="12573" width="0" style="6" hidden="1" customWidth="1"/>
    <col min="12574" max="12574" width="17.7265625" style="6" customWidth="1"/>
    <col min="12575" max="12577" width="0" style="6" hidden="1" customWidth="1"/>
    <col min="12578" max="12578" width="17.7265625" style="6" customWidth="1"/>
    <col min="12579" max="12579" width="1.7265625" style="6" customWidth="1"/>
    <col min="12580" max="12580" width="10.7265625" style="6" bestFit="1" customWidth="1"/>
    <col min="12581" max="12581" width="9.26953125" style="6" customWidth="1"/>
    <col min="12582" max="12582" width="7.7265625" style="6" customWidth="1"/>
    <col min="12583" max="12583" width="7.26953125" style="6" customWidth="1"/>
    <col min="12584" max="12584" width="3.7265625" style="6" customWidth="1"/>
    <col min="12585" max="12588" width="3.1796875" style="6" customWidth="1"/>
    <col min="12589" max="12589" width="4" style="6" customWidth="1"/>
    <col min="12590" max="12590" width="3.26953125" style="6" customWidth="1"/>
    <col min="12591" max="12593" width="3.1796875" style="6" customWidth="1"/>
    <col min="12594" max="12594" width="9.26953125" style="6" customWidth="1"/>
    <col min="12595" max="12596" width="3.1796875" style="6" customWidth="1"/>
    <col min="12597" max="12639" width="1.7265625" style="6" customWidth="1"/>
    <col min="12640" max="12800" width="3" style="6"/>
    <col min="12801" max="12801" width="0.81640625" style="6" customWidth="1"/>
    <col min="12802" max="12802" width="1" style="6" customWidth="1"/>
    <col min="12803" max="12803" width="1.26953125" style="6" customWidth="1"/>
    <col min="12804" max="12804" width="41.81640625" style="6" customWidth="1"/>
    <col min="12805" max="12805" width="4.08984375" style="6" customWidth="1"/>
    <col min="12806" max="12806" width="5.1796875" style="6" customWidth="1"/>
    <col min="12807" max="12807" width="17.7265625" style="6" customWidth="1"/>
    <col min="12808" max="12815" width="0" style="6" hidden="1" customWidth="1"/>
    <col min="12816" max="12816" width="17.7265625" style="6" customWidth="1"/>
    <col min="12817" max="12819" width="0" style="6" hidden="1" customWidth="1"/>
    <col min="12820" max="12821" width="17.7265625" style="6" customWidth="1"/>
    <col min="12822" max="12829" width="0" style="6" hidden="1" customWidth="1"/>
    <col min="12830" max="12830" width="17.7265625" style="6" customWidth="1"/>
    <col min="12831" max="12833" width="0" style="6" hidden="1" customWidth="1"/>
    <col min="12834" max="12834" width="17.7265625" style="6" customWidth="1"/>
    <col min="12835" max="12835" width="1.7265625" style="6" customWidth="1"/>
    <col min="12836" max="12836" width="10.7265625" style="6" bestFit="1" customWidth="1"/>
    <col min="12837" max="12837" width="9.26953125" style="6" customWidth="1"/>
    <col min="12838" max="12838" width="7.7265625" style="6" customWidth="1"/>
    <col min="12839" max="12839" width="7.26953125" style="6" customWidth="1"/>
    <col min="12840" max="12840" width="3.7265625" style="6" customWidth="1"/>
    <col min="12841" max="12844" width="3.1796875" style="6" customWidth="1"/>
    <col min="12845" max="12845" width="4" style="6" customWidth="1"/>
    <col min="12846" max="12846" width="3.26953125" style="6" customWidth="1"/>
    <col min="12847" max="12849" width="3.1796875" style="6" customWidth="1"/>
    <col min="12850" max="12850" width="9.26953125" style="6" customWidth="1"/>
    <col min="12851" max="12852" width="3.1796875" style="6" customWidth="1"/>
    <col min="12853" max="12895" width="1.7265625" style="6" customWidth="1"/>
    <col min="12896" max="13056" width="3" style="6"/>
    <col min="13057" max="13057" width="0.81640625" style="6" customWidth="1"/>
    <col min="13058" max="13058" width="1" style="6" customWidth="1"/>
    <col min="13059" max="13059" width="1.26953125" style="6" customWidth="1"/>
    <col min="13060" max="13060" width="41.81640625" style="6" customWidth="1"/>
    <col min="13061" max="13061" width="4.08984375" style="6" customWidth="1"/>
    <col min="13062" max="13062" width="5.1796875" style="6" customWidth="1"/>
    <col min="13063" max="13063" width="17.7265625" style="6" customWidth="1"/>
    <col min="13064" max="13071" width="0" style="6" hidden="1" customWidth="1"/>
    <col min="13072" max="13072" width="17.7265625" style="6" customWidth="1"/>
    <col min="13073" max="13075" width="0" style="6" hidden="1" customWidth="1"/>
    <col min="13076" max="13077" width="17.7265625" style="6" customWidth="1"/>
    <col min="13078" max="13085" width="0" style="6" hidden="1" customWidth="1"/>
    <col min="13086" max="13086" width="17.7265625" style="6" customWidth="1"/>
    <col min="13087" max="13089" width="0" style="6" hidden="1" customWidth="1"/>
    <col min="13090" max="13090" width="17.7265625" style="6" customWidth="1"/>
    <col min="13091" max="13091" width="1.7265625" style="6" customWidth="1"/>
    <col min="13092" max="13092" width="10.7265625" style="6" bestFit="1" customWidth="1"/>
    <col min="13093" max="13093" width="9.26953125" style="6" customWidth="1"/>
    <col min="13094" max="13094" width="7.7265625" style="6" customWidth="1"/>
    <col min="13095" max="13095" width="7.26953125" style="6" customWidth="1"/>
    <col min="13096" max="13096" width="3.7265625" style="6" customWidth="1"/>
    <col min="13097" max="13100" width="3.1796875" style="6" customWidth="1"/>
    <col min="13101" max="13101" width="4" style="6" customWidth="1"/>
    <col min="13102" max="13102" width="3.26953125" style="6" customWidth="1"/>
    <col min="13103" max="13105" width="3.1796875" style="6" customWidth="1"/>
    <col min="13106" max="13106" width="9.26953125" style="6" customWidth="1"/>
    <col min="13107" max="13108" width="3.1796875" style="6" customWidth="1"/>
    <col min="13109" max="13151" width="1.7265625" style="6" customWidth="1"/>
    <col min="13152" max="13312" width="3" style="6"/>
    <col min="13313" max="13313" width="0.81640625" style="6" customWidth="1"/>
    <col min="13314" max="13314" width="1" style="6" customWidth="1"/>
    <col min="13315" max="13315" width="1.26953125" style="6" customWidth="1"/>
    <col min="13316" max="13316" width="41.81640625" style="6" customWidth="1"/>
    <col min="13317" max="13317" width="4.08984375" style="6" customWidth="1"/>
    <col min="13318" max="13318" width="5.1796875" style="6" customWidth="1"/>
    <col min="13319" max="13319" width="17.7265625" style="6" customWidth="1"/>
    <col min="13320" max="13327" width="0" style="6" hidden="1" customWidth="1"/>
    <col min="13328" max="13328" width="17.7265625" style="6" customWidth="1"/>
    <col min="13329" max="13331" width="0" style="6" hidden="1" customWidth="1"/>
    <col min="13332" max="13333" width="17.7265625" style="6" customWidth="1"/>
    <col min="13334" max="13341" width="0" style="6" hidden="1" customWidth="1"/>
    <col min="13342" max="13342" width="17.7265625" style="6" customWidth="1"/>
    <col min="13343" max="13345" width="0" style="6" hidden="1" customWidth="1"/>
    <col min="13346" max="13346" width="17.7265625" style="6" customWidth="1"/>
    <col min="13347" max="13347" width="1.7265625" style="6" customWidth="1"/>
    <col min="13348" max="13348" width="10.7265625" style="6" bestFit="1" customWidth="1"/>
    <col min="13349" max="13349" width="9.26953125" style="6" customWidth="1"/>
    <col min="13350" max="13350" width="7.7265625" style="6" customWidth="1"/>
    <col min="13351" max="13351" width="7.26953125" style="6" customWidth="1"/>
    <col min="13352" max="13352" width="3.7265625" style="6" customWidth="1"/>
    <col min="13353" max="13356" width="3.1796875" style="6" customWidth="1"/>
    <col min="13357" max="13357" width="4" style="6" customWidth="1"/>
    <col min="13358" max="13358" width="3.26953125" style="6" customWidth="1"/>
    <col min="13359" max="13361" width="3.1796875" style="6" customWidth="1"/>
    <col min="13362" max="13362" width="9.26953125" style="6" customWidth="1"/>
    <col min="13363" max="13364" width="3.1796875" style="6" customWidth="1"/>
    <col min="13365" max="13407" width="1.7265625" style="6" customWidth="1"/>
    <col min="13408" max="13568" width="3" style="6"/>
    <col min="13569" max="13569" width="0.81640625" style="6" customWidth="1"/>
    <col min="13570" max="13570" width="1" style="6" customWidth="1"/>
    <col min="13571" max="13571" width="1.26953125" style="6" customWidth="1"/>
    <col min="13572" max="13572" width="41.81640625" style="6" customWidth="1"/>
    <col min="13573" max="13573" width="4.08984375" style="6" customWidth="1"/>
    <col min="13574" max="13574" width="5.1796875" style="6" customWidth="1"/>
    <col min="13575" max="13575" width="17.7265625" style="6" customWidth="1"/>
    <col min="13576" max="13583" width="0" style="6" hidden="1" customWidth="1"/>
    <col min="13584" max="13584" width="17.7265625" style="6" customWidth="1"/>
    <col min="13585" max="13587" width="0" style="6" hidden="1" customWidth="1"/>
    <col min="13588" max="13589" width="17.7265625" style="6" customWidth="1"/>
    <col min="13590" max="13597" width="0" style="6" hidden="1" customWidth="1"/>
    <col min="13598" max="13598" width="17.7265625" style="6" customWidth="1"/>
    <col min="13599" max="13601" width="0" style="6" hidden="1" customWidth="1"/>
    <col min="13602" max="13602" width="17.7265625" style="6" customWidth="1"/>
    <col min="13603" max="13603" width="1.7265625" style="6" customWidth="1"/>
    <col min="13604" max="13604" width="10.7265625" style="6" bestFit="1" customWidth="1"/>
    <col min="13605" max="13605" width="9.26953125" style="6" customWidth="1"/>
    <col min="13606" max="13606" width="7.7265625" style="6" customWidth="1"/>
    <col min="13607" max="13607" width="7.26953125" style="6" customWidth="1"/>
    <col min="13608" max="13608" width="3.7265625" style="6" customWidth="1"/>
    <col min="13609" max="13612" width="3.1796875" style="6" customWidth="1"/>
    <col min="13613" max="13613" width="4" style="6" customWidth="1"/>
    <col min="13614" max="13614" width="3.26953125" style="6" customWidth="1"/>
    <col min="13615" max="13617" width="3.1796875" style="6" customWidth="1"/>
    <col min="13618" max="13618" width="9.26953125" style="6" customWidth="1"/>
    <col min="13619" max="13620" width="3.1796875" style="6" customWidth="1"/>
    <col min="13621" max="13663" width="1.7265625" style="6" customWidth="1"/>
    <col min="13664" max="13824" width="3" style="6"/>
    <col min="13825" max="13825" width="0.81640625" style="6" customWidth="1"/>
    <col min="13826" max="13826" width="1" style="6" customWidth="1"/>
    <col min="13827" max="13827" width="1.26953125" style="6" customWidth="1"/>
    <col min="13828" max="13828" width="41.81640625" style="6" customWidth="1"/>
    <col min="13829" max="13829" width="4.08984375" style="6" customWidth="1"/>
    <col min="13830" max="13830" width="5.1796875" style="6" customWidth="1"/>
    <col min="13831" max="13831" width="17.7265625" style="6" customWidth="1"/>
    <col min="13832" max="13839" width="0" style="6" hidden="1" customWidth="1"/>
    <col min="13840" max="13840" width="17.7265625" style="6" customWidth="1"/>
    <col min="13841" max="13843" width="0" style="6" hidden="1" customWidth="1"/>
    <col min="13844" max="13845" width="17.7265625" style="6" customWidth="1"/>
    <col min="13846" max="13853" width="0" style="6" hidden="1" customWidth="1"/>
    <col min="13854" max="13854" width="17.7265625" style="6" customWidth="1"/>
    <col min="13855" max="13857" width="0" style="6" hidden="1" customWidth="1"/>
    <col min="13858" max="13858" width="17.7265625" style="6" customWidth="1"/>
    <col min="13859" max="13859" width="1.7265625" style="6" customWidth="1"/>
    <col min="13860" max="13860" width="10.7265625" style="6" bestFit="1" customWidth="1"/>
    <col min="13861" max="13861" width="9.26953125" style="6" customWidth="1"/>
    <col min="13862" max="13862" width="7.7265625" style="6" customWidth="1"/>
    <col min="13863" max="13863" width="7.26953125" style="6" customWidth="1"/>
    <col min="13864" max="13864" width="3.7265625" style="6" customWidth="1"/>
    <col min="13865" max="13868" width="3.1796875" style="6" customWidth="1"/>
    <col min="13869" max="13869" width="4" style="6" customWidth="1"/>
    <col min="13870" max="13870" width="3.26953125" style="6" customWidth="1"/>
    <col min="13871" max="13873" width="3.1796875" style="6" customWidth="1"/>
    <col min="13874" max="13874" width="9.26953125" style="6" customWidth="1"/>
    <col min="13875" max="13876" width="3.1796875" style="6" customWidth="1"/>
    <col min="13877" max="13919" width="1.7265625" style="6" customWidth="1"/>
    <col min="13920" max="14080" width="3" style="6"/>
    <col min="14081" max="14081" width="0.81640625" style="6" customWidth="1"/>
    <col min="14082" max="14082" width="1" style="6" customWidth="1"/>
    <col min="14083" max="14083" width="1.26953125" style="6" customWidth="1"/>
    <col min="14084" max="14084" width="41.81640625" style="6" customWidth="1"/>
    <col min="14085" max="14085" width="4.08984375" style="6" customWidth="1"/>
    <col min="14086" max="14086" width="5.1796875" style="6" customWidth="1"/>
    <col min="14087" max="14087" width="17.7265625" style="6" customWidth="1"/>
    <col min="14088" max="14095" width="0" style="6" hidden="1" customWidth="1"/>
    <col min="14096" max="14096" width="17.7265625" style="6" customWidth="1"/>
    <col min="14097" max="14099" width="0" style="6" hidden="1" customWidth="1"/>
    <col min="14100" max="14101" width="17.7265625" style="6" customWidth="1"/>
    <col min="14102" max="14109" width="0" style="6" hidden="1" customWidth="1"/>
    <col min="14110" max="14110" width="17.7265625" style="6" customWidth="1"/>
    <col min="14111" max="14113" width="0" style="6" hidden="1" customWidth="1"/>
    <col min="14114" max="14114" width="17.7265625" style="6" customWidth="1"/>
    <col min="14115" max="14115" width="1.7265625" style="6" customWidth="1"/>
    <col min="14116" max="14116" width="10.7265625" style="6" bestFit="1" customWidth="1"/>
    <col min="14117" max="14117" width="9.26953125" style="6" customWidth="1"/>
    <col min="14118" max="14118" width="7.7265625" style="6" customWidth="1"/>
    <col min="14119" max="14119" width="7.26953125" style="6" customWidth="1"/>
    <col min="14120" max="14120" width="3.7265625" style="6" customWidth="1"/>
    <col min="14121" max="14124" width="3.1796875" style="6" customWidth="1"/>
    <col min="14125" max="14125" width="4" style="6" customWidth="1"/>
    <col min="14126" max="14126" width="3.26953125" style="6" customWidth="1"/>
    <col min="14127" max="14129" width="3.1796875" style="6" customWidth="1"/>
    <col min="14130" max="14130" width="9.26953125" style="6" customWidth="1"/>
    <col min="14131" max="14132" width="3.1796875" style="6" customWidth="1"/>
    <col min="14133" max="14175" width="1.7265625" style="6" customWidth="1"/>
    <col min="14176" max="14336" width="3" style="6"/>
    <col min="14337" max="14337" width="0.81640625" style="6" customWidth="1"/>
    <col min="14338" max="14338" width="1" style="6" customWidth="1"/>
    <col min="14339" max="14339" width="1.26953125" style="6" customWidth="1"/>
    <col min="14340" max="14340" width="41.81640625" style="6" customWidth="1"/>
    <col min="14341" max="14341" width="4.08984375" style="6" customWidth="1"/>
    <col min="14342" max="14342" width="5.1796875" style="6" customWidth="1"/>
    <col min="14343" max="14343" width="17.7265625" style="6" customWidth="1"/>
    <col min="14344" max="14351" width="0" style="6" hidden="1" customWidth="1"/>
    <col min="14352" max="14352" width="17.7265625" style="6" customWidth="1"/>
    <col min="14353" max="14355" width="0" style="6" hidden="1" customWidth="1"/>
    <col min="14356" max="14357" width="17.7265625" style="6" customWidth="1"/>
    <col min="14358" max="14365" width="0" style="6" hidden="1" customWidth="1"/>
    <col min="14366" max="14366" width="17.7265625" style="6" customWidth="1"/>
    <col min="14367" max="14369" width="0" style="6" hidden="1" customWidth="1"/>
    <col min="14370" max="14370" width="17.7265625" style="6" customWidth="1"/>
    <col min="14371" max="14371" width="1.7265625" style="6" customWidth="1"/>
    <col min="14372" max="14372" width="10.7265625" style="6" bestFit="1" customWidth="1"/>
    <col min="14373" max="14373" width="9.26953125" style="6" customWidth="1"/>
    <col min="14374" max="14374" width="7.7265625" style="6" customWidth="1"/>
    <col min="14375" max="14375" width="7.26953125" style="6" customWidth="1"/>
    <col min="14376" max="14376" width="3.7265625" style="6" customWidth="1"/>
    <col min="14377" max="14380" width="3.1796875" style="6" customWidth="1"/>
    <col min="14381" max="14381" width="4" style="6" customWidth="1"/>
    <col min="14382" max="14382" width="3.26953125" style="6" customWidth="1"/>
    <col min="14383" max="14385" width="3.1796875" style="6" customWidth="1"/>
    <col min="14386" max="14386" width="9.26953125" style="6" customWidth="1"/>
    <col min="14387" max="14388" width="3.1796875" style="6" customWidth="1"/>
    <col min="14389" max="14431" width="1.7265625" style="6" customWidth="1"/>
    <col min="14432" max="14592" width="3" style="6"/>
    <col min="14593" max="14593" width="0.81640625" style="6" customWidth="1"/>
    <col min="14594" max="14594" width="1" style="6" customWidth="1"/>
    <col min="14595" max="14595" width="1.26953125" style="6" customWidth="1"/>
    <col min="14596" max="14596" width="41.81640625" style="6" customWidth="1"/>
    <col min="14597" max="14597" width="4.08984375" style="6" customWidth="1"/>
    <col min="14598" max="14598" width="5.1796875" style="6" customWidth="1"/>
    <col min="14599" max="14599" width="17.7265625" style="6" customWidth="1"/>
    <col min="14600" max="14607" width="0" style="6" hidden="1" customWidth="1"/>
    <col min="14608" max="14608" width="17.7265625" style="6" customWidth="1"/>
    <col min="14609" max="14611" width="0" style="6" hidden="1" customWidth="1"/>
    <col min="14612" max="14613" width="17.7265625" style="6" customWidth="1"/>
    <col min="14614" max="14621" width="0" style="6" hidden="1" customWidth="1"/>
    <col min="14622" max="14622" width="17.7265625" style="6" customWidth="1"/>
    <col min="14623" max="14625" width="0" style="6" hidden="1" customWidth="1"/>
    <col min="14626" max="14626" width="17.7265625" style="6" customWidth="1"/>
    <col min="14627" max="14627" width="1.7265625" style="6" customWidth="1"/>
    <col min="14628" max="14628" width="10.7265625" style="6" bestFit="1" customWidth="1"/>
    <col min="14629" max="14629" width="9.26953125" style="6" customWidth="1"/>
    <col min="14630" max="14630" width="7.7265625" style="6" customWidth="1"/>
    <col min="14631" max="14631" width="7.26953125" style="6" customWidth="1"/>
    <col min="14632" max="14632" width="3.7265625" style="6" customWidth="1"/>
    <col min="14633" max="14636" width="3.1796875" style="6" customWidth="1"/>
    <col min="14637" max="14637" width="4" style="6" customWidth="1"/>
    <col min="14638" max="14638" width="3.26953125" style="6" customWidth="1"/>
    <col min="14639" max="14641" width="3.1796875" style="6" customWidth="1"/>
    <col min="14642" max="14642" width="9.26953125" style="6" customWidth="1"/>
    <col min="14643" max="14644" width="3.1796875" style="6" customWidth="1"/>
    <col min="14645" max="14687" width="1.7265625" style="6" customWidth="1"/>
    <col min="14688" max="14848" width="3" style="6"/>
    <col min="14849" max="14849" width="0.81640625" style="6" customWidth="1"/>
    <col min="14850" max="14850" width="1" style="6" customWidth="1"/>
    <col min="14851" max="14851" width="1.26953125" style="6" customWidth="1"/>
    <col min="14852" max="14852" width="41.81640625" style="6" customWidth="1"/>
    <col min="14853" max="14853" width="4.08984375" style="6" customWidth="1"/>
    <col min="14854" max="14854" width="5.1796875" style="6" customWidth="1"/>
    <col min="14855" max="14855" width="17.7265625" style="6" customWidth="1"/>
    <col min="14856" max="14863" width="0" style="6" hidden="1" customWidth="1"/>
    <col min="14864" max="14864" width="17.7265625" style="6" customWidth="1"/>
    <col min="14865" max="14867" width="0" style="6" hidden="1" customWidth="1"/>
    <col min="14868" max="14869" width="17.7265625" style="6" customWidth="1"/>
    <col min="14870" max="14877" width="0" style="6" hidden="1" customWidth="1"/>
    <col min="14878" max="14878" width="17.7265625" style="6" customWidth="1"/>
    <col min="14879" max="14881" width="0" style="6" hidden="1" customWidth="1"/>
    <col min="14882" max="14882" width="17.7265625" style="6" customWidth="1"/>
    <col min="14883" max="14883" width="1.7265625" style="6" customWidth="1"/>
    <col min="14884" max="14884" width="10.7265625" style="6" bestFit="1" customWidth="1"/>
    <col min="14885" max="14885" width="9.26953125" style="6" customWidth="1"/>
    <col min="14886" max="14886" width="7.7265625" style="6" customWidth="1"/>
    <col min="14887" max="14887" width="7.26953125" style="6" customWidth="1"/>
    <col min="14888" max="14888" width="3.7265625" style="6" customWidth="1"/>
    <col min="14889" max="14892" width="3.1796875" style="6" customWidth="1"/>
    <col min="14893" max="14893" width="4" style="6" customWidth="1"/>
    <col min="14894" max="14894" width="3.26953125" style="6" customWidth="1"/>
    <col min="14895" max="14897" width="3.1796875" style="6" customWidth="1"/>
    <col min="14898" max="14898" width="9.26953125" style="6" customWidth="1"/>
    <col min="14899" max="14900" width="3.1796875" style="6" customWidth="1"/>
    <col min="14901" max="14943" width="1.7265625" style="6" customWidth="1"/>
    <col min="14944" max="15104" width="3" style="6"/>
    <col min="15105" max="15105" width="0.81640625" style="6" customWidth="1"/>
    <col min="15106" max="15106" width="1" style="6" customWidth="1"/>
    <col min="15107" max="15107" width="1.26953125" style="6" customWidth="1"/>
    <col min="15108" max="15108" width="41.81640625" style="6" customWidth="1"/>
    <col min="15109" max="15109" width="4.08984375" style="6" customWidth="1"/>
    <col min="15110" max="15110" width="5.1796875" style="6" customWidth="1"/>
    <col min="15111" max="15111" width="17.7265625" style="6" customWidth="1"/>
    <col min="15112" max="15119" width="0" style="6" hidden="1" customWidth="1"/>
    <col min="15120" max="15120" width="17.7265625" style="6" customWidth="1"/>
    <col min="15121" max="15123" width="0" style="6" hidden="1" customWidth="1"/>
    <col min="15124" max="15125" width="17.7265625" style="6" customWidth="1"/>
    <col min="15126" max="15133" width="0" style="6" hidden="1" customWidth="1"/>
    <col min="15134" max="15134" width="17.7265625" style="6" customWidth="1"/>
    <col min="15135" max="15137" width="0" style="6" hidden="1" customWidth="1"/>
    <col min="15138" max="15138" width="17.7265625" style="6" customWidth="1"/>
    <col min="15139" max="15139" width="1.7265625" style="6" customWidth="1"/>
    <col min="15140" max="15140" width="10.7265625" style="6" bestFit="1" customWidth="1"/>
    <col min="15141" max="15141" width="9.26953125" style="6" customWidth="1"/>
    <col min="15142" max="15142" width="7.7265625" style="6" customWidth="1"/>
    <col min="15143" max="15143" width="7.26953125" style="6" customWidth="1"/>
    <col min="15144" max="15144" width="3.7265625" style="6" customWidth="1"/>
    <col min="15145" max="15148" width="3.1796875" style="6" customWidth="1"/>
    <col min="15149" max="15149" width="4" style="6" customWidth="1"/>
    <col min="15150" max="15150" width="3.26953125" style="6" customWidth="1"/>
    <col min="15151" max="15153" width="3.1796875" style="6" customWidth="1"/>
    <col min="15154" max="15154" width="9.26953125" style="6" customWidth="1"/>
    <col min="15155" max="15156" width="3.1796875" style="6" customWidth="1"/>
    <col min="15157" max="15199" width="1.7265625" style="6" customWidth="1"/>
    <col min="15200" max="15360" width="3" style="6"/>
    <col min="15361" max="15361" width="0.81640625" style="6" customWidth="1"/>
    <col min="15362" max="15362" width="1" style="6" customWidth="1"/>
    <col min="15363" max="15363" width="1.26953125" style="6" customWidth="1"/>
    <col min="15364" max="15364" width="41.81640625" style="6" customWidth="1"/>
    <col min="15365" max="15365" width="4.08984375" style="6" customWidth="1"/>
    <col min="15366" max="15366" width="5.1796875" style="6" customWidth="1"/>
    <col min="15367" max="15367" width="17.7265625" style="6" customWidth="1"/>
    <col min="15368" max="15375" width="0" style="6" hidden="1" customWidth="1"/>
    <col min="15376" max="15376" width="17.7265625" style="6" customWidth="1"/>
    <col min="15377" max="15379" width="0" style="6" hidden="1" customWidth="1"/>
    <col min="15380" max="15381" width="17.7265625" style="6" customWidth="1"/>
    <col min="15382" max="15389" width="0" style="6" hidden="1" customWidth="1"/>
    <col min="15390" max="15390" width="17.7265625" style="6" customWidth="1"/>
    <col min="15391" max="15393" width="0" style="6" hidden="1" customWidth="1"/>
    <col min="15394" max="15394" width="17.7265625" style="6" customWidth="1"/>
    <col min="15395" max="15395" width="1.7265625" style="6" customWidth="1"/>
    <col min="15396" max="15396" width="10.7265625" style="6" bestFit="1" customWidth="1"/>
    <col min="15397" max="15397" width="9.26953125" style="6" customWidth="1"/>
    <col min="15398" max="15398" width="7.7265625" style="6" customWidth="1"/>
    <col min="15399" max="15399" width="7.26953125" style="6" customWidth="1"/>
    <col min="15400" max="15400" width="3.7265625" style="6" customWidth="1"/>
    <col min="15401" max="15404" width="3.1796875" style="6" customWidth="1"/>
    <col min="15405" max="15405" width="4" style="6" customWidth="1"/>
    <col min="15406" max="15406" width="3.26953125" style="6" customWidth="1"/>
    <col min="15407" max="15409" width="3.1796875" style="6" customWidth="1"/>
    <col min="15410" max="15410" width="9.26953125" style="6" customWidth="1"/>
    <col min="15411" max="15412" width="3.1796875" style="6" customWidth="1"/>
    <col min="15413" max="15455" width="1.7265625" style="6" customWidth="1"/>
    <col min="15456" max="15616" width="3" style="6"/>
    <col min="15617" max="15617" width="0.81640625" style="6" customWidth="1"/>
    <col min="15618" max="15618" width="1" style="6" customWidth="1"/>
    <col min="15619" max="15619" width="1.26953125" style="6" customWidth="1"/>
    <col min="15620" max="15620" width="41.81640625" style="6" customWidth="1"/>
    <col min="15621" max="15621" width="4.08984375" style="6" customWidth="1"/>
    <col min="15622" max="15622" width="5.1796875" style="6" customWidth="1"/>
    <col min="15623" max="15623" width="17.7265625" style="6" customWidth="1"/>
    <col min="15624" max="15631" width="0" style="6" hidden="1" customWidth="1"/>
    <col min="15632" max="15632" width="17.7265625" style="6" customWidth="1"/>
    <col min="15633" max="15635" width="0" style="6" hidden="1" customWidth="1"/>
    <col min="15636" max="15637" width="17.7265625" style="6" customWidth="1"/>
    <col min="15638" max="15645" width="0" style="6" hidden="1" customWidth="1"/>
    <col min="15646" max="15646" width="17.7265625" style="6" customWidth="1"/>
    <col min="15647" max="15649" width="0" style="6" hidden="1" customWidth="1"/>
    <col min="15650" max="15650" width="17.7265625" style="6" customWidth="1"/>
    <col min="15651" max="15651" width="1.7265625" style="6" customWidth="1"/>
    <col min="15652" max="15652" width="10.7265625" style="6" bestFit="1" customWidth="1"/>
    <col min="15653" max="15653" width="9.26953125" style="6" customWidth="1"/>
    <col min="15654" max="15654" width="7.7265625" style="6" customWidth="1"/>
    <col min="15655" max="15655" width="7.26953125" style="6" customWidth="1"/>
    <col min="15656" max="15656" width="3.7265625" style="6" customWidth="1"/>
    <col min="15657" max="15660" width="3.1796875" style="6" customWidth="1"/>
    <col min="15661" max="15661" width="4" style="6" customWidth="1"/>
    <col min="15662" max="15662" width="3.26953125" style="6" customWidth="1"/>
    <col min="15663" max="15665" width="3.1796875" style="6" customWidth="1"/>
    <col min="15666" max="15666" width="9.26953125" style="6" customWidth="1"/>
    <col min="15667" max="15668" width="3.1796875" style="6" customWidth="1"/>
    <col min="15669" max="15711" width="1.7265625" style="6" customWidth="1"/>
    <col min="15712" max="15872" width="3" style="6"/>
    <col min="15873" max="15873" width="0.81640625" style="6" customWidth="1"/>
    <col min="15874" max="15874" width="1" style="6" customWidth="1"/>
    <col min="15875" max="15875" width="1.26953125" style="6" customWidth="1"/>
    <col min="15876" max="15876" width="41.81640625" style="6" customWidth="1"/>
    <col min="15877" max="15877" width="4.08984375" style="6" customWidth="1"/>
    <col min="15878" max="15878" width="5.1796875" style="6" customWidth="1"/>
    <col min="15879" max="15879" width="17.7265625" style="6" customWidth="1"/>
    <col min="15880" max="15887" width="0" style="6" hidden="1" customWidth="1"/>
    <col min="15888" max="15888" width="17.7265625" style="6" customWidth="1"/>
    <col min="15889" max="15891" width="0" style="6" hidden="1" customWidth="1"/>
    <col min="15892" max="15893" width="17.7265625" style="6" customWidth="1"/>
    <col min="15894" max="15901" width="0" style="6" hidden="1" customWidth="1"/>
    <col min="15902" max="15902" width="17.7265625" style="6" customWidth="1"/>
    <col min="15903" max="15905" width="0" style="6" hidden="1" customWidth="1"/>
    <col min="15906" max="15906" width="17.7265625" style="6" customWidth="1"/>
    <col min="15907" max="15907" width="1.7265625" style="6" customWidth="1"/>
    <col min="15908" max="15908" width="10.7265625" style="6" bestFit="1" customWidth="1"/>
    <col min="15909" max="15909" width="9.26953125" style="6" customWidth="1"/>
    <col min="15910" max="15910" width="7.7265625" style="6" customWidth="1"/>
    <col min="15911" max="15911" width="7.26953125" style="6" customWidth="1"/>
    <col min="15912" max="15912" width="3.7265625" style="6" customWidth="1"/>
    <col min="15913" max="15916" width="3.1796875" style="6" customWidth="1"/>
    <col min="15917" max="15917" width="4" style="6" customWidth="1"/>
    <col min="15918" max="15918" width="3.26953125" style="6" customWidth="1"/>
    <col min="15919" max="15921" width="3.1796875" style="6" customWidth="1"/>
    <col min="15922" max="15922" width="9.26953125" style="6" customWidth="1"/>
    <col min="15923" max="15924" width="3.1796875" style="6" customWidth="1"/>
    <col min="15925" max="15967" width="1.7265625" style="6" customWidth="1"/>
    <col min="15968" max="16128" width="3" style="6"/>
    <col min="16129" max="16129" width="0.81640625" style="6" customWidth="1"/>
    <col min="16130" max="16130" width="1" style="6" customWidth="1"/>
    <col min="16131" max="16131" width="1.26953125" style="6" customWidth="1"/>
    <col min="16132" max="16132" width="41.81640625" style="6" customWidth="1"/>
    <col min="16133" max="16133" width="4.08984375" style="6" customWidth="1"/>
    <col min="16134" max="16134" width="5.1796875" style="6" customWidth="1"/>
    <col min="16135" max="16135" width="17.7265625" style="6" customWidth="1"/>
    <col min="16136" max="16143" width="0" style="6" hidden="1" customWidth="1"/>
    <col min="16144" max="16144" width="17.7265625" style="6" customWidth="1"/>
    <col min="16145" max="16147" width="0" style="6" hidden="1" customWidth="1"/>
    <col min="16148" max="16149" width="17.7265625" style="6" customWidth="1"/>
    <col min="16150" max="16157" width="0" style="6" hidden="1" customWidth="1"/>
    <col min="16158" max="16158" width="17.7265625" style="6" customWidth="1"/>
    <col min="16159" max="16161" width="0" style="6" hidden="1" customWidth="1"/>
    <col min="16162" max="16162" width="17.7265625" style="6" customWidth="1"/>
    <col min="16163" max="16163" width="1.7265625" style="6" customWidth="1"/>
    <col min="16164" max="16164" width="10.7265625" style="6" bestFit="1" customWidth="1"/>
    <col min="16165" max="16165" width="9.26953125" style="6" customWidth="1"/>
    <col min="16166" max="16166" width="7.7265625" style="6" customWidth="1"/>
    <col min="16167" max="16167" width="7.26953125" style="6" customWidth="1"/>
    <col min="16168" max="16168" width="3.7265625" style="6" customWidth="1"/>
    <col min="16169" max="16172" width="3.1796875" style="6" customWidth="1"/>
    <col min="16173" max="16173" width="4" style="6" customWidth="1"/>
    <col min="16174" max="16174" width="3.26953125" style="6" customWidth="1"/>
    <col min="16175" max="16177" width="3.1796875" style="6" customWidth="1"/>
    <col min="16178" max="16178" width="9.26953125" style="6" customWidth="1"/>
    <col min="16179" max="16180" width="3.1796875" style="6" customWidth="1"/>
    <col min="16181" max="16223" width="1.7265625" style="6" customWidth="1"/>
    <col min="16224" max="16384" width="3" style="6"/>
  </cols>
  <sheetData>
    <row r="1" spans="2:66" s="2" customFormat="1" ht="26.15" hidden="1" customHeight="1" x14ac:dyDescent="0.35">
      <c r="B1" s="685" t="s">
        <v>614</v>
      </c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C1" s="686"/>
      <c r="AD1" s="686"/>
      <c r="AE1" s="686"/>
      <c r="AF1" s="686"/>
      <c r="AG1" s="686"/>
      <c r="AH1" s="687"/>
      <c r="AI1" s="1"/>
      <c r="AJ1" s="558"/>
      <c r="AK1" s="558"/>
      <c r="AL1" s="558"/>
      <c r="AM1" s="558"/>
      <c r="AN1" s="558"/>
      <c r="AO1" s="558"/>
      <c r="AP1" s="558"/>
      <c r="AQ1" s="558"/>
      <c r="AR1" s="558"/>
    </row>
    <row r="2" spans="2:66" ht="13.5" hidden="1" thickBot="1" x14ac:dyDescent="0.3">
      <c r="B2" s="688" t="s">
        <v>0</v>
      </c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H2" s="690"/>
      <c r="AI2" s="3"/>
      <c r="AJ2" s="559"/>
      <c r="AK2" s="559"/>
      <c r="AL2" s="559"/>
      <c r="AM2" s="559"/>
      <c r="AN2" s="559"/>
      <c r="AO2" s="559"/>
      <c r="AP2" s="559"/>
      <c r="AQ2" s="559"/>
      <c r="AR2" s="559"/>
      <c r="AS2" s="5"/>
      <c r="AT2" s="5"/>
      <c r="AU2" s="5"/>
      <c r="AV2" s="5"/>
      <c r="AW2" s="5"/>
      <c r="AX2" s="5"/>
    </row>
    <row r="3" spans="2:66" ht="14.25" customHeight="1" x14ac:dyDescent="0.35">
      <c r="B3" s="7"/>
      <c r="C3" s="8"/>
      <c r="F3" s="9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J3" s="561"/>
      <c r="AK3" s="561"/>
      <c r="AL3" s="561"/>
      <c r="AM3" s="561"/>
      <c r="AN3" s="561"/>
      <c r="AO3" s="561"/>
      <c r="AP3" s="561"/>
      <c r="AQ3" s="561"/>
      <c r="AR3" s="561"/>
    </row>
    <row r="4" spans="2:66" ht="15.5" x14ac:dyDescent="0.35">
      <c r="B4" s="10" t="s">
        <v>615</v>
      </c>
      <c r="C4" s="11"/>
      <c r="D4" s="12"/>
      <c r="E4" s="12"/>
      <c r="F4" s="13"/>
      <c r="G4" s="1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13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2:66" s="17" customFormat="1" ht="13" x14ac:dyDescent="0.3">
      <c r="B5" s="14"/>
      <c r="C5" s="8"/>
      <c r="D5" s="8"/>
      <c r="E5" s="8"/>
      <c r="F5" s="15"/>
      <c r="G5" s="691" t="s">
        <v>1</v>
      </c>
      <c r="H5" s="692"/>
      <c r="I5" s="692"/>
      <c r="J5" s="692"/>
      <c r="K5" s="692"/>
      <c r="L5" s="692"/>
      <c r="M5" s="692"/>
      <c r="N5" s="692"/>
      <c r="O5" s="692"/>
      <c r="P5" s="692"/>
      <c r="Q5" s="692"/>
      <c r="R5" s="692"/>
      <c r="S5" s="692"/>
      <c r="T5" s="693"/>
      <c r="U5" s="691" t="s">
        <v>2</v>
      </c>
      <c r="V5" s="692"/>
      <c r="W5" s="692"/>
      <c r="X5" s="692"/>
      <c r="Y5" s="692"/>
      <c r="Z5" s="692"/>
      <c r="AA5" s="692"/>
      <c r="AB5" s="692"/>
      <c r="AC5" s="692"/>
      <c r="AD5" s="692"/>
      <c r="AE5" s="692"/>
      <c r="AF5" s="692"/>
      <c r="AG5" s="692"/>
      <c r="AH5" s="694"/>
      <c r="AI5" s="16"/>
      <c r="AJ5" s="288"/>
      <c r="AK5" s="288"/>
      <c r="AL5" s="288"/>
      <c r="AM5" s="288"/>
      <c r="AN5" s="288"/>
      <c r="AO5" s="288"/>
      <c r="AP5" s="288"/>
      <c r="AQ5" s="288"/>
      <c r="AR5" s="288"/>
    </row>
    <row r="6" spans="2:66" s="17" customFormat="1" ht="13" x14ac:dyDescent="0.3">
      <c r="B6" s="14"/>
      <c r="C6" s="8"/>
      <c r="D6" s="8"/>
      <c r="E6" s="8"/>
      <c r="F6" s="18"/>
      <c r="G6" s="564" t="s">
        <v>601</v>
      </c>
      <c r="H6" s="564" t="s">
        <v>3</v>
      </c>
      <c r="I6" s="565" t="s">
        <v>4</v>
      </c>
      <c r="J6" s="565" t="s">
        <v>5</v>
      </c>
      <c r="K6" s="565" t="s">
        <v>6</v>
      </c>
      <c r="L6" s="565" t="s">
        <v>7</v>
      </c>
      <c r="M6" s="565" t="s">
        <v>8</v>
      </c>
      <c r="N6" s="565" t="s">
        <v>9</v>
      </c>
      <c r="O6" s="565" t="s">
        <v>10</v>
      </c>
      <c r="P6" s="565" t="s">
        <v>11</v>
      </c>
      <c r="Q6" s="565" t="s">
        <v>12</v>
      </c>
      <c r="R6" s="565" t="s">
        <v>13</v>
      </c>
      <c r="S6" s="565" t="s">
        <v>14</v>
      </c>
      <c r="T6" s="566" t="s">
        <v>15</v>
      </c>
      <c r="U6" s="564" t="s">
        <v>588</v>
      </c>
      <c r="V6" s="564" t="s">
        <v>3</v>
      </c>
      <c r="W6" s="564" t="s">
        <v>4</v>
      </c>
      <c r="X6" s="564" t="s">
        <v>5</v>
      </c>
      <c r="Y6" s="564" t="s">
        <v>6</v>
      </c>
      <c r="Z6" s="564" t="s">
        <v>7</v>
      </c>
      <c r="AA6" s="564" t="s">
        <v>8</v>
      </c>
      <c r="AB6" s="564" t="s">
        <v>9</v>
      </c>
      <c r="AC6" s="564" t="s">
        <v>10</v>
      </c>
      <c r="AD6" s="564" t="s">
        <v>11</v>
      </c>
      <c r="AE6" s="564" t="s">
        <v>12</v>
      </c>
      <c r="AF6" s="564" t="s">
        <v>13</v>
      </c>
      <c r="AG6" s="564" t="s">
        <v>14</v>
      </c>
      <c r="AH6" s="567" t="s">
        <v>15</v>
      </c>
      <c r="AI6" s="16"/>
      <c r="AJ6" s="568"/>
      <c r="AK6" s="568"/>
      <c r="AL6" s="568"/>
      <c r="AM6" s="568"/>
      <c r="AN6" s="568"/>
      <c r="AO6" s="568"/>
      <c r="AP6" s="568"/>
      <c r="AQ6" s="568"/>
      <c r="AR6" s="568"/>
      <c r="AS6" s="8"/>
      <c r="AT6" s="8"/>
      <c r="AU6" s="8"/>
      <c r="AV6" s="8"/>
      <c r="AW6" s="8"/>
      <c r="AX6" s="8"/>
    </row>
    <row r="7" spans="2:66" s="17" customFormat="1" ht="13" x14ac:dyDescent="0.3">
      <c r="B7" s="19" t="s">
        <v>17</v>
      </c>
      <c r="C7" s="20"/>
      <c r="D7" s="20"/>
      <c r="E7" s="20"/>
      <c r="F7" s="21" t="s">
        <v>18</v>
      </c>
      <c r="G7" s="569" t="s">
        <v>19</v>
      </c>
      <c r="H7" s="569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22"/>
      <c r="U7" s="23" t="s">
        <v>20</v>
      </c>
      <c r="V7" s="569"/>
      <c r="W7" s="569"/>
      <c r="X7" s="569"/>
      <c r="Y7" s="569"/>
      <c r="Z7" s="569"/>
      <c r="AA7" s="569"/>
      <c r="AB7" s="569"/>
      <c r="AC7" s="569"/>
      <c r="AD7" s="569"/>
      <c r="AE7" s="569"/>
      <c r="AF7" s="569"/>
      <c r="AG7" s="569"/>
      <c r="AH7" s="24"/>
      <c r="AI7" s="16"/>
      <c r="AJ7" s="568"/>
      <c r="AK7" s="568"/>
      <c r="AL7" s="568"/>
      <c r="AM7" s="568"/>
      <c r="AN7" s="568"/>
      <c r="AO7" s="568"/>
      <c r="AP7" s="568"/>
      <c r="AQ7" s="568"/>
      <c r="AR7" s="568"/>
      <c r="AS7" s="8"/>
      <c r="AT7" s="8"/>
      <c r="AU7" s="8"/>
      <c r="AV7" s="8"/>
      <c r="AW7" s="8"/>
      <c r="AX7" s="8"/>
    </row>
    <row r="8" spans="2:66" s="17" customFormat="1" ht="13" x14ac:dyDescent="0.3">
      <c r="B8" s="25"/>
      <c r="C8" s="26"/>
      <c r="D8" s="26"/>
      <c r="E8" s="26"/>
      <c r="F8" s="27"/>
      <c r="G8" s="28"/>
      <c r="H8" s="490"/>
      <c r="I8" s="490"/>
      <c r="J8" s="490"/>
      <c r="K8" s="490"/>
      <c r="L8" s="490"/>
      <c r="M8" s="29"/>
      <c r="N8" s="29"/>
      <c r="O8" s="29"/>
      <c r="P8" s="29"/>
      <c r="Q8" s="29"/>
      <c r="R8" s="29"/>
      <c r="S8" s="29"/>
      <c r="T8" s="30"/>
      <c r="U8" s="31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32"/>
      <c r="AI8" s="16"/>
      <c r="AJ8" s="34"/>
      <c r="AK8" s="288"/>
      <c r="AL8" s="684"/>
      <c r="AM8" s="684"/>
      <c r="AN8" s="684"/>
      <c r="AO8" s="684"/>
      <c r="AP8" s="288"/>
      <c r="AQ8" s="288"/>
      <c r="AR8" s="288"/>
    </row>
    <row r="9" spans="2:66" s="17" customFormat="1" ht="13" x14ac:dyDescent="0.3">
      <c r="B9" s="14" t="s">
        <v>21</v>
      </c>
      <c r="C9" s="8"/>
      <c r="F9" s="18">
        <v>1</v>
      </c>
      <c r="G9" s="490">
        <v>1714845973.5483689</v>
      </c>
      <c r="H9" s="490">
        <v>85020436.92437999</v>
      </c>
      <c r="I9" s="490">
        <v>118413316.58024</v>
      </c>
      <c r="J9" s="490">
        <v>202671905.55416998</v>
      </c>
      <c r="K9" s="490">
        <v>87715216.473089993</v>
      </c>
      <c r="L9" s="490">
        <v>150713853.41729</v>
      </c>
      <c r="M9" s="490">
        <v>138621156.35326996</v>
      </c>
      <c r="N9" s="490">
        <v>110058955.35784</v>
      </c>
      <c r="O9" s="490">
        <v>120308741.90959002</v>
      </c>
      <c r="P9" s="490">
        <v>212038696.30320001</v>
      </c>
      <c r="Q9" s="490">
        <v>0</v>
      </c>
      <c r="R9" s="490">
        <v>0</v>
      </c>
      <c r="S9" s="490">
        <v>0</v>
      </c>
      <c r="T9" s="490">
        <v>1225562280.87307</v>
      </c>
      <c r="U9" s="546">
        <v>1699218534.02283</v>
      </c>
      <c r="V9" s="490">
        <v>93283884.275460005</v>
      </c>
      <c r="W9" s="490">
        <v>106512134.41681997</v>
      </c>
      <c r="X9" s="490">
        <v>224189683.75835001</v>
      </c>
      <c r="Y9" s="490">
        <v>86135375.092829973</v>
      </c>
      <c r="Z9" s="490">
        <v>138637269.66596001</v>
      </c>
      <c r="AA9" s="490">
        <v>135850869.15157002</v>
      </c>
      <c r="AB9" s="490">
        <v>105123000.20174001</v>
      </c>
      <c r="AC9" s="490">
        <v>108252772.73259999</v>
      </c>
      <c r="AD9" s="490">
        <v>228225490.40653002</v>
      </c>
      <c r="AE9" s="490">
        <v>0</v>
      </c>
      <c r="AF9" s="490">
        <v>0</v>
      </c>
      <c r="AG9" s="490">
        <v>0</v>
      </c>
      <c r="AH9" s="571">
        <v>1226210480.70186</v>
      </c>
      <c r="AI9" s="36"/>
      <c r="AJ9" s="546"/>
      <c r="AK9" s="546"/>
      <c r="AL9" s="572"/>
      <c r="AM9" s="572"/>
      <c r="AN9" s="572"/>
      <c r="AO9" s="572"/>
      <c r="AP9" s="572"/>
      <c r="AQ9" s="572"/>
      <c r="AR9" s="572"/>
      <c r="AS9" s="39"/>
      <c r="AT9" s="39"/>
      <c r="AU9" s="39"/>
      <c r="AV9" s="39"/>
      <c r="AW9" s="39"/>
      <c r="AX9" s="39"/>
      <c r="AY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</row>
    <row r="10" spans="2:66" s="17" customFormat="1" ht="13" x14ac:dyDescent="0.3">
      <c r="B10" s="16"/>
      <c r="F10" s="40"/>
      <c r="G10" s="495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287"/>
      <c r="U10" s="286"/>
      <c r="V10" s="495"/>
      <c r="W10" s="495"/>
      <c r="X10" s="495"/>
      <c r="Y10" s="495"/>
      <c r="Z10" s="495"/>
      <c r="AA10" s="495"/>
      <c r="AB10" s="495"/>
      <c r="AC10" s="495"/>
      <c r="AD10" s="495"/>
      <c r="AE10" s="495"/>
      <c r="AF10" s="495"/>
      <c r="AG10" s="495"/>
      <c r="AH10" s="574"/>
      <c r="AI10" s="36"/>
      <c r="AJ10" s="575"/>
      <c r="AK10" s="575"/>
      <c r="AL10" s="575"/>
      <c r="AM10" s="575"/>
      <c r="AN10" s="575"/>
      <c r="AO10" s="575"/>
      <c r="AP10" s="575"/>
      <c r="AQ10" s="575"/>
      <c r="AR10" s="575"/>
      <c r="AS10" s="44"/>
      <c r="AT10" s="44"/>
      <c r="AU10" s="44"/>
      <c r="AV10" s="44"/>
      <c r="AW10" s="44"/>
      <c r="AX10" s="44"/>
    </row>
    <row r="11" spans="2:66" s="17" customFormat="1" ht="13" x14ac:dyDescent="0.3">
      <c r="B11" s="14" t="s">
        <v>22</v>
      </c>
      <c r="C11" s="8"/>
      <c r="F11" s="18">
        <v>2</v>
      </c>
      <c r="G11" s="490">
        <v>2044928372</v>
      </c>
      <c r="H11" s="490">
        <v>152575142.00409001</v>
      </c>
      <c r="I11" s="490">
        <v>134900519.57091001</v>
      </c>
      <c r="J11" s="490">
        <v>165949803.68488002</v>
      </c>
      <c r="K11" s="490">
        <v>231476638.86607999</v>
      </c>
      <c r="L11" s="490">
        <v>198048433.56637999</v>
      </c>
      <c r="M11" s="490">
        <v>153214618.87647</v>
      </c>
      <c r="N11" s="490">
        <v>151288634.55574</v>
      </c>
      <c r="O11" s="490">
        <v>138115544.61168998</v>
      </c>
      <c r="P11" s="490">
        <v>192572610.8035</v>
      </c>
      <c r="Q11" s="490">
        <v>0</v>
      </c>
      <c r="R11" s="490">
        <v>0</v>
      </c>
      <c r="S11" s="490">
        <v>0</v>
      </c>
      <c r="T11" s="490">
        <v>1518141944.5397401</v>
      </c>
      <c r="U11" s="490">
        <v>2009156765.5948901</v>
      </c>
      <c r="V11" s="490">
        <v>138493389.50347</v>
      </c>
      <c r="W11" s="490">
        <v>123642173.95199999</v>
      </c>
      <c r="X11" s="490">
        <v>150351395</v>
      </c>
      <c r="Y11" s="490">
        <v>215658163.014</v>
      </c>
      <c r="Z11" s="490">
        <v>181302587</v>
      </c>
      <c r="AA11" s="490">
        <v>139143564.07300001</v>
      </c>
      <c r="AB11" s="490">
        <v>145687983</v>
      </c>
      <c r="AC11" s="490">
        <v>131772961</v>
      </c>
      <c r="AD11" s="490">
        <v>183254912.083</v>
      </c>
      <c r="AE11" s="490">
        <v>0</v>
      </c>
      <c r="AF11" s="490">
        <v>0</v>
      </c>
      <c r="AG11" s="490">
        <v>0</v>
      </c>
      <c r="AH11" s="490">
        <v>1409307128.6254699</v>
      </c>
      <c r="AI11" s="36"/>
      <c r="AJ11" s="572"/>
      <c r="AK11" s="575"/>
      <c r="AL11" s="575"/>
      <c r="AM11" s="575"/>
      <c r="AN11" s="575"/>
      <c r="AO11" s="575"/>
      <c r="AP11" s="575"/>
      <c r="AQ11" s="575"/>
      <c r="AR11" s="575"/>
      <c r="AS11" s="44"/>
      <c r="AT11" s="44"/>
      <c r="AU11" s="44"/>
      <c r="AV11" s="44"/>
      <c r="AW11" s="44"/>
      <c r="AX11" s="44"/>
    </row>
    <row r="12" spans="2:66" s="17" customFormat="1" ht="13" x14ac:dyDescent="0.3">
      <c r="B12" s="14"/>
      <c r="C12" s="8"/>
      <c r="F12" s="18"/>
      <c r="G12" s="490"/>
      <c r="H12" s="490"/>
      <c r="I12" s="490"/>
      <c r="J12" s="490"/>
      <c r="K12" s="490"/>
      <c r="L12" s="490"/>
      <c r="M12" s="490"/>
      <c r="N12" s="490"/>
      <c r="O12" s="490"/>
      <c r="P12" s="490"/>
      <c r="Q12" s="490"/>
      <c r="R12" s="490"/>
      <c r="S12" s="490"/>
      <c r="T12" s="576"/>
      <c r="U12" s="546"/>
      <c r="V12" s="490"/>
      <c r="W12" s="490"/>
      <c r="X12" s="490"/>
      <c r="Y12" s="490"/>
      <c r="Z12" s="490"/>
      <c r="AA12" s="490"/>
      <c r="AB12" s="490"/>
      <c r="AC12" s="490"/>
      <c r="AD12" s="490"/>
      <c r="AE12" s="490"/>
      <c r="AF12" s="490"/>
      <c r="AG12" s="490"/>
      <c r="AH12" s="577"/>
      <c r="AI12" s="36"/>
      <c r="AJ12" s="572"/>
      <c r="AK12" s="575"/>
      <c r="AL12" s="575"/>
      <c r="AM12" s="575"/>
      <c r="AN12" s="575"/>
      <c r="AO12" s="575"/>
      <c r="AP12" s="575"/>
      <c r="AQ12" s="575"/>
      <c r="AR12" s="575"/>
      <c r="AS12" s="44"/>
      <c r="AT12" s="44"/>
      <c r="AU12" s="44"/>
      <c r="AV12" s="44"/>
      <c r="AW12" s="44"/>
      <c r="AX12" s="44"/>
    </row>
    <row r="13" spans="2:66" s="17" customFormat="1" ht="13" x14ac:dyDescent="0.3">
      <c r="B13" s="45"/>
      <c r="C13" s="8" t="s">
        <v>23</v>
      </c>
      <c r="F13" s="18">
        <v>2</v>
      </c>
      <c r="G13" s="509">
        <v>1065041658</v>
      </c>
      <c r="H13" s="509">
        <v>94570289</v>
      </c>
      <c r="I13" s="509">
        <v>80546127</v>
      </c>
      <c r="J13" s="509">
        <v>78002541</v>
      </c>
      <c r="K13" s="509">
        <v>126242682</v>
      </c>
      <c r="L13" s="509">
        <v>98098122</v>
      </c>
      <c r="M13" s="509">
        <v>69959630</v>
      </c>
      <c r="N13" s="509">
        <v>90291466</v>
      </c>
      <c r="O13" s="509">
        <v>80250620</v>
      </c>
      <c r="P13" s="509">
        <v>103255996</v>
      </c>
      <c r="Q13" s="509">
        <v>0</v>
      </c>
      <c r="R13" s="509">
        <v>0</v>
      </c>
      <c r="S13" s="509">
        <v>0</v>
      </c>
      <c r="T13" s="571">
        <v>821217473</v>
      </c>
      <c r="U13" s="300">
        <v>1088182405.0860901</v>
      </c>
      <c r="V13" s="509">
        <v>85995101</v>
      </c>
      <c r="W13" s="509">
        <v>72269046</v>
      </c>
      <c r="X13" s="509">
        <v>73372195</v>
      </c>
      <c r="Y13" s="509">
        <v>120451030</v>
      </c>
      <c r="Z13" s="509">
        <v>85259339</v>
      </c>
      <c r="AA13" s="509">
        <v>65273947</v>
      </c>
      <c r="AB13" s="509">
        <v>90426120</v>
      </c>
      <c r="AC13" s="509">
        <v>79632838</v>
      </c>
      <c r="AD13" s="509">
        <v>98873545</v>
      </c>
      <c r="AE13" s="509">
        <v>0</v>
      </c>
      <c r="AF13" s="509">
        <v>0</v>
      </c>
      <c r="AG13" s="509">
        <v>0</v>
      </c>
      <c r="AH13" s="578">
        <v>771553161</v>
      </c>
      <c r="AI13" s="36"/>
      <c r="AJ13" s="572"/>
      <c r="AK13" s="575"/>
      <c r="AL13" s="575"/>
      <c r="AM13" s="575"/>
      <c r="AN13" s="575"/>
      <c r="AO13" s="575"/>
      <c r="AP13" s="575"/>
      <c r="AQ13" s="575"/>
      <c r="AR13" s="575"/>
      <c r="AS13" s="44"/>
      <c r="AT13" s="44"/>
      <c r="AU13" s="44"/>
      <c r="AV13" s="44"/>
      <c r="AW13" s="44"/>
      <c r="AX13" s="44"/>
    </row>
    <row r="14" spans="2:66" s="17" customFormat="1" ht="13" x14ac:dyDescent="0.3">
      <c r="B14" s="14"/>
      <c r="C14" s="8"/>
      <c r="F14" s="18"/>
      <c r="G14" s="490"/>
      <c r="H14" s="490"/>
      <c r="I14" s="490"/>
      <c r="J14" s="490"/>
      <c r="K14" s="490"/>
      <c r="L14" s="490"/>
      <c r="M14" s="490"/>
      <c r="N14" s="490"/>
      <c r="O14" s="490"/>
      <c r="P14" s="490"/>
      <c r="Q14" s="490"/>
      <c r="R14" s="490"/>
      <c r="S14" s="490"/>
      <c r="T14" s="576"/>
      <c r="U14" s="546"/>
      <c r="V14" s="490"/>
      <c r="W14" s="490"/>
      <c r="X14" s="490"/>
      <c r="Y14" s="490"/>
      <c r="Z14" s="490"/>
      <c r="AA14" s="490"/>
      <c r="AB14" s="490"/>
      <c r="AC14" s="490"/>
      <c r="AD14" s="490"/>
      <c r="AE14" s="490"/>
      <c r="AF14" s="490"/>
      <c r="AG14" s="490"/>
      <c r="AH14" s="577"/>
      <c r="AI14" s="36"/>
      <c r="AJ14" s="575"/>
      <c r="AK14" s="575"/>
      <c r="AL14" s="575"/>
      <c r="AM14" s="575"/>
      <c r="AN14" s="575"/>
      <c r="AO14" s="575"/>
      <c r="AP14" s="575"/>
      <c r="AQ14" s="575"/>
      <c r="AR14" s="575"/>
      <c r="AS14" s="44"/>
      <c r="AT14" s="44"/>
      <c r="AU14" s="44"/>
      <c r="AV14" s="44"/>
      <c r="AW14" s="44"/>
      <c r="AX14" s="44"/>
    </row>
    <row r="15" spans="2:66" s="17" customFormat="1" ht="13" x14ac:dyDescent="0.3">
      <c r="B15" s="45"/>
      <c r="C15" s="8" t="s">
        <v>24</v>
      </c>
      <c r="F15" s="18">
        <v>2</v>
      </c>
      <c r="G15" s="509">
        <v>982826497</v>
      </c>
      <c r="H15" s="509">
        <v>58004853.004089996</v>
      </c>
      <c r="I15" s="509">
        <v>54354392.570909999</v>
      </c>
      <c r="J15" s="509">
        <v>87947262.684880003</v>
      </c>
      <c r="K15" s="509">
        <v>105233956.86607999</v>
      </c>
      <c r="L15" s="509">
        <v>99950311.566379994</v>
      </c>
      <c r="M15" s="509">
        <v>83254988.87647</v>
      </c>
      <c r="N15" s="509">
        <v>60997168.555739999</v>
      </c>
      <c r="O15" s="509">
        <v>57864924.61169</v>
      </c>
      <c r="P15" s="509">
        <v>89316614.803499997</v>
      </c>
      <c r="Q15" s="509">
        <v>0</v>
      </c>
      <c r="R15" s="509">
        <v>0</v>
      </c>
      <c r="S15" s="509">
        <v>0</v>
      </c>
      <c r="T15" s="509">
        <v>696924472.53973997</v>
      </c>
      <c r="U15" s="571">
        <v>920974360.50879991</v>
      </c>
      <c r="V15" s="509">
        <v>52498288.503470004</v>
      </c>
      <c r="W15" s="578">
        <v>51373127.952</v>
      </c>
      <c r="X15" s="579">
        <v>76979200</v>
      </c>
      <c r="Y15" s="571">
        <v>95207133.013999999</v>
      </c>
      <c r="Z15" s="571">
        <v>96043248</v>
      </c>
      <c r="AA15" s="571">
        <v>73869617.072999999</v>
      </c>
      <c r="AB15" s="571">
        <v>55261863</v>
      </c>
      <c r="AC15" s="571">
        <v>52140123</v>
      </c>
      <c r="AD15" s="571">
        <v>84381367.083000004</v>
      </c>
      <c r="AE15" s="571">
        <v>0</v>
      </c>
      <c r="AF15" s="571">
        <v>0</v>
      </c>
      <c r="AG15" s="571">
        <v>0</v>
      </c>
      <c r="AH15" s="577">
        <v>637753967.62546992</v>
      </c>
      <c r="AI15" s="300"/>
      <c r="AJ15" s="572"/>
      <c r="AK15" s="575"/>
      <c r="AL15" s="575"/>
      <c r="AM15" s="575"/>
      <c r="AN15" s="575"/>
      <c r="AO15" s="575"/>
      <c r="AP15" s="575"/>
      <c r="AQ15" s="575"/>
      <c r="AR15" s="575"/>
      <c r="AS15" s="44"/>
      <c r="AT15" s="44"/>
      <c r="AU15" s="44"/>
      <c r="AV15" s="44"/>
      <c r="AW15" s="44"/>
      <c r="AX15" s="44"/>
    </row>
    <row r="16" spans="2:66" s="51" customFormat="1" ht="13" x14ac:dyDescent="0.3">
      <c r="B16" s="45"/>
      <c r="C16" s="50"/>
      <c r="D16" s="51" t="s">
        <v>25</v>
      </c>
      <c r="F16" s="52"/>
      <c r="G16" s="580">
        <v>354516064</v>
      </c>
      <c r="H16" s="580">
        <v>7801237.0040899999</v>
      </c>
      <c r="I16" s="580">
        <v>4813473.5709100002</v>
      </c>
      <c r="J16" s="580">
        <v>32071673.68488</v>
      </c>
      <c r="K16" s="580">
        <v>53473998.866079994</v>
      </c>
      <c r="L16" s="580">
        <v>42766335.566380002</v>
      </c>
      <c r="M16" s="580">
        <v>31618519.158469997</v>
      </c>
      <c r="N16" s="580">
        <v>9194418.0172799993</v>
      </c>
      <c r="O16" s="580">
        <v>6266999.4578199992</v>
      </c>
      <c r="P16" s="580">
        <v>32343986.951099999</v>
      </c>
      <c r="Q16" s="580">
        <v>0</v>
      </c>
      <c r="R16" s="580">
        <v>0</v>
      </c>
      <c r="S16" s="580">
        <v>0</v>
      </c>
      <c r="T16" s="581">
        <v>220350642.27700999</v>
      </c>
      <c r="U16" s="580">
        <v>308459148.55559999</v>
      </c>
      <c r="V16" s="580">
        <v>3383917.5034699999</v>
      </c>
      <c r="W16" s="580">
        <v>2612522.952</v>
      </c>
      <c r="X16" s="580">
        <v>29876720</v>
      </c>
      <c r="Y16" s="581">
        <v>46420658.013999999</v>
      </c>
      <c r="Z16" s="581">
        <v>40543167</v>
      </c>
      <c r="AA16" s="581">
        <v>24956108.072999999</v>
      </c>
      <c r="AB16" s="303">
        <v>6483835</v>
      </c>
      <c r="AC16" s="303">
        <v>3371859</v>
      </c>
      <c r="AD16" s="571">
        <v>30525325.083000001</v>
      </c>
      <c r="AE16" s="571">
        <v>0</v>
      </c>
      <c r="AF16" s="571">
        <v>0</v>
      </c>
      <c r="AG16" s="571">
        <v>0</v>
      </c>
      <c r="AH16" s="255">
        <v>188174112.62546998</v>
      </c>
      <c r="AI16" s="53"/>
      <c r="AJ16" s="582"/>
      <c r="AK16" s="582"/>
      <c r="AL16" s="582"/>
      <c r="AM16" s="582"/>
      <c r="AN16" s="582"/>
      <c r="AO16" s="582"/>
      <c r="AP16" s="582"/>
      <c r="AQ16" s="582"/>
      <c r="AR16" s="582"/>
      <c r="AS16" s="54"/>
      <c r="AT16" s="54"/>
      <c r="AU16" s="54"/>
      <c r="AV16" s="54"/>
      <c r="AW16" s="54"/>
      <c r="AX16" s="54"/>
    </row>
    <row r="17" spans="2:50" s="51" customFormat="1" ht="13" x14ac:dyDescent="0.3">
      <c r="B17" s="45"/>
      <c r="C17" s="50"/>
      <c r="D17" s="51" t="s">
        <v>26</v>
      </c>
      <c r="F17" s="52"/>
      <c r="G17" s="580">
        <v>585085919</v>
      </c>
      <c r="H17" s="580">
        <v>47924976</v>
      </c>
      <c r="I17" s="580">
        <v>47293976</v>
      </c>
      <c r="J17" s="580">
        <v>53716513</v>
      </c>
      <c r="K17" s="580">
        <v>49434821</v>
      </c>
      <c r="L17" s="580">
        <v>49434821</v>
      </c>
      <c r="M17" s="580">
        <v>49434821</v>
      </c>
      <c r="N17" s="580">
        <v>49434821</v>
      </c>
      <c r="O17" s="580">
        <v>49434821</v>
      </c>
      <c r="P17" s="580">
        <v>49434821</v>
      </c>
      <c r="Q17" s="580">
        <v>0</v>
      </c>
      <c r="R17" s="580">
        <v>0</v>
      </c>
      <c r="S17" s="580">
        <v>0</v>
      </c>
      <c r="T17" s="581">
        <v>445544391</v>
      </c>
      <c r="U17" s="255">
        <v>570868206</v>
      </c>
      <c r="V17" s="580">
        <v>46729733</v>
      </c>
      <c r="W17" s="580">
        <v>46729733</v>
      </c>
      <c r="X17" s="580">
        <v>46729733</v>
      </c>
      <c r="Y17" s="580">
        <v>46729733</v>
      </c>
      <c r="Z17" s="580">
        <v>46729733</v>
      </c>
      <c r="AA17" s="580">
        <v>46729733</v>
      </c>
      <c r="AB17" s="580">
        <v>46729733</v>
      </c>
      <c r="AC17" s="580">
        <v>46729733</v>
      </c>
      <c r="AD17" s="580">
        <v>46729733</v>
      </c>
      <c r="AE17" s="580">
        <v>0</v>
      </c>
      <c r="AF17" s="580">
        <v>0</v>
      </c>
      <c r="AG17" s="580">
        <v>0</v>
      </c>
      <c r="AH17" s="583">
        <v>420567597</v>
      </c>
      <c r="AI17" s="53"/>
      <c r="AJ17" s="582"/>
      <c r="AK17" s="582"/>
      <c r="AL17" s="582"/>
      <c r="AM17" s="582"/>
      <c r="AN17" s="582"/>
      <c r="AO17" s="582"/>
      <c r="AP17" s="582"/>
      <c r="AQ17" s="582"/>
      <c r="AR17" s="582"/>
      <c r="AS17" s="54"/>
      <c r="AT17" s="54"/>
      <c r="AU17" s="54"/>
      <c r="AV17" s="54"/>
      <c r="AW17" s="54"/>
      <c r="AX17" s="54"/>
    </row>
    <row r="18" spans="2:50" s="51" customFormat="1" ht="13" x14ac:dyDescent="0.3">
      <c r="B18" s="45"/>
      <c r="C18" s="50"/>
      <c r="D18" s="51" t="s">
        <v>27</v>
      </c>
      <c r="F18" s="52"/>
      <c r="G18" s="580">
        <v>15433498</v>
      </c>
      <c r="H18" s="580">
        <v>0</v>
      </c>
      <c r="I18" s="580">
        <v>0</v>
      </c>
      <c r="J18" s="580">
        <v>0</v>
      </c>
      <c r="K18" s="580">
        <v>0</v>
      </c>
      <c r="L18" s="580">
        <v>5144499</v>
      </c>
      <c r="M18" s="580">
        <v>0</v>
      </c>
      <c r="N18" s="580">
        <v>0</v>
      </c>
      <c r="O18" s="580">
        <v>0</v>
      </c>
      <c r="P18" s="580">
        <v>5144499</v>
      </c>
      <c r="Q18" s="580">
        <v>0</v>
      </c>
      <c r="R18" s="580">
        <v>0</v>
      </c>
      <c r="S18" s="580">
        <v>0</v>
      </c>
      <c r="T18" s="581">
        <v>10288998</v>
      </c>
      <c r="U18" s="255">
        <v>15334823</v>
      </c>
      <c r="V18" s="580">
        <v>0</v>
      </c>
      <c r="W18" s="580">
        <v>0</v>
      </c>
      <c r="X18" s="580">
        <v>0</v>
      </c>
      <c r="Y18" s="580">
        <v>0</v>
      </c>
      <c r="Z18" s="580">
        <v>5111607</v>
      </c>
      <c r="AA18" s="580">
        <v>0</v>
      </c>
      <c r="AB18" s="580">
        <v>0</v>
      </c>
      <c r="AC18" s="580">
        <v>0</v>
      </c>
      <c r="AD18" s="580">
        <v>5111607</v>
      </c>
      <c r="AE18" s="580">
        <v>0</v>
      </c>
      <c r="AF18" s="580">
        <v>0</v>
      </c>
      <c r="AG18" s="580">
        <v>0</v>
      </c>
      <c r="AH18" s="583">
        <v>10223214</v>
      </c>
      <c r="AI18" s="53"/>
      <c r="AJ18" s="582"/>
      <c r="AK18" s="582"/>
      <c r="AL18" s="582"/>
      <c r="AM18" s="582"/>
      <c r="AN18" s="582"/>
      <c r="AO18" s="582"/>
      <c r="AP18" s="582"/>
      <c r="AQ18" s="582"/>
      <c r="AR18" s="582"/>
      <c r="AS18" s="54"/>
      <c r="AT18" s="54"/>
      <c r="AU18" s="54"/>
      <c r="AV18" s="54"/>
      <c r="AW18" s="54"/>
      <c r="AX18" s="54"/>
    </row>
    <row r="19" spans="2:50" s="51" customFormat="1" ht="13" x14ac:dyDescent="0.3">
      <c r="B19" s="45"/>
      <c r="C19" s="50"/>
      <c r="D19" s="51" t="s">
        <v>28</v>
      </c>
      <c r="F19" s="623"/>
      <c r="G19" s="580">
        <v>22712959</v>
      </c>
      <c r="H19" s="580">
        <v>1903321</v>
      </c>
      <c r="I19" s="580">
        <v>1860757</v>
      </c>
      <c r="J19" s="580">
        <v>1782435</v>
      </c>
      <c r="K19" s="580">
        <v>1830191</v>
      </c>
      <c r="L19" s="580">
        <v>1788130</v>
      </c>
      <c r="M19" s="580">
        <v>1782663</v>
      </c>
      <c r="N19" s="580">
        <v>1864651</v>
      </c>
      <c r="O19" s="580">
        <v>1821594</v>
      </c>
      <c r="P19" s="580">
        <v>1934051</v>
      </c>
      <c r="Q19" s="580">
        <v>0</v>
      </c>
      <c r="R19" s="580">
        <v>0</v>
      </c>
      <c r="S19" s="580">
        <v>0</v>
      </c>
      <c r="T19" s="581">
        <v>16567793</v>
      </c>
      <c r="U19" s="255">
        <v>20808850</v>
      </c>
      <c r="V19" s="580">
        <v>1894466</v>
      </c>
      <c r="W19" s="580">
        <v>1656276</v>
      </c>
      <c r="X19" s="580">
        <v>340</v>
      </c>
      <c r="Y19" s="580">
        <v>1612402</v>
      </c>
      <c r="Z19" s="580">
        <v>3319943</v>
      </c>
      <c r="AA19" s="580">
        <v>1666735</v>
      </c>
      <c r="AB19" s="580">
        <v>1719424</v>
      </c>
      <c r="AC19" s="580">
        <v>1718306</v>
      </c>
      <c r="AD19" s="580">
        <v>1700134</v>
      </c>
      <c r="AE19" s="580">
        <v>0</v>
      </c>
      <c r="AF19" s="580">
        <v>0</v>
      </c>
      <c r="AG19" s="580">
        <v>0</v>
      </c>
      <c r="AH19" s="583">
        <v>15288026</v>
      </c>
      <c r="AI19" s="53"/>
      <c r="AJ19" s="582"/>
      <c r="AK19" s="582"/>
      <c r="AL19" s="582"/>
      <c r="AM19" s="582"/>
      <c r="AN19" s="582"/>
      <c r="AO19" s="582"/>
      <c r="AP19" s="582"/>
      <c r="AQ19" s="582"/>
      <c r="AR19" s="582"/>
      <c r="AS19" s="54"/>
      <c r="AT19" s="54"/>
      <c r="AU19" s="54"/>
      <c r="AV19" s="54"/>
      <c r="AW19" s="54"/>
      <c r="AX19" s="54"/>
    </row>
    <row r="20" spans="2:50" s="51" customFormat="1" ht="13" x14ac:dyDescent="0.3">
      <c r="B20" s="45"/>
      <c r="C20" s="50"/>
      <c r="D20" s="51" t="s">
        <v>29</v>
      </c>
      <c r="F20" s="623"/>
      <c r="G20" s="580">
        <v>4576057</v>
      </c>
      <c r="H20" s="580">
        <v>375319</v>
      </c>
      <c r="I20" s="580">
        <v>386186</v>
      </c>
      <c r="J20" s="580">
        <v>376641</v>
      </c>
      <c r="K20" s="580">
        <v>480902</v>
      </c>
      <c r="L20" s="580">
        <v>328567</v>
      </c>
      <c r="M20" s="580">
        <v>418985.71799999999</v>
      </c>
      <c r="N20" s="580">
        <v>503278.53846000001</v>
      </c>
      <c r="O20" s="580">
        <v>341509.15387000004</v>
      </c>
      <c r="P20" s="580">
        <v>459256.85239999997</v>
      </c>
      <c r="Q20" s="580">
        <v>0</v>
      </c>
      <c r="R20" s="580">
        <v>0</v>
      </c>
      <c r="S20" s="580">
        <v>0</v>
      </c>
      <c r="T20" s="581">
        <v>3670645.2627299996</v>
      </c>
      <c r="U20" s="255">
        <v>4409503</v>
      </c>
      <c r="V20" s="580">
        <v>490172</v>
      </c>
      <c r="W20" s="580">
        <v>374596</v>
      </c>
      <c r="X20" s="580">
        <v>372407</v>
      </c>
      <c r="Y20" s="580">
        <v>439148</v>
      </c>
      <c r="Z20" s="580">
        <v>338798</v>
      </c>
      <c r="AA20" s="580">
        <v>321574</v>
      </c>
      <c r="AB20" s="580">
        <v>328871</v>
      </c>
      <c r="AC20" s="580">
        <v>320225</v>
      </c>
      <c r="AD20" s="580">
        <v>314568</v>
      </c>
      <c r="AE20" s="580">
        <v>0</v>
      </c>
      <c r="AF20" s="580">
        <v>0</v>
      </c>
      <c r="AG20" s="580">
        <v>0</v>
      </c>
      <c r="AH20" s="583">
        <v>3300359</v>
      </c>
      <c r="AI20" s="53"/>
      <c r="AJ20" s="582"/>
      <c r="AK20" s="582"/>
      <c r="AL20" s="582"/>
      <c r="AM20" s="582"/>
      <c r="AN20" s="582"/>
      <c r="AO20" s="582"/>
      <c r="AP20" s="582"/>
      <c r="AQ20" s="582"/>
      <c r="AR20" s="582"/>
      <c r="AS20" s="54"/>
      <c r="AT20" s="54"/>
      <c r="AU20" s="54"/>
      <c r="AV20" s="54"/>
      <c r="AW20" s="54"/>
      <c r="AX20" s="54"/>
    </row>
    <row r="21" spans="2:50" s="56" customFormat="1" ht="13" x14ac:dyDescent="0.3">
      <c r="B21" s="55"/>
      <c r="D21" s="57" t="s">
        <v>30</v>
      </c>
      <c r="F21" s="624"/>
      <c r="G21" s="584">
        <v>502000</v>
      </c>
      <c r="H21" s="584">
        <v>0</v>
      </c>
      <c r="I21" s="584">
        <v>0</v>
      </c>
      <c r="J21" s="584">
        <v>0</v>
      </c>
      <c r="K21" s="584">
        <v>14044</v>
      </c>
      <c r="L21" s="584">
        <v>487959</v>
      </c>
      <c r="M21" s="584">
        <v>0</v>
      </c>
      <c r="N21" s="584">
        <v>0</v>
      </c>
      <c r="O21" s="584">
        <v>0</v>
      </c>
      <c r="P21" s="584">
        <v>0</v>
      </c>
      <c r="Q21" s="584">
        <v>0</v>
      </c>
      <c r="R21" s="584">
        <v>0</v>
      </c>
      <c r="S21" s="584">
        <v>0</v>
      </c>
      <c r="T21" s="584">
        <v>502003</v>
      </c>
      <c r="U21" s="584">
        <v>1093829.9531999999</v>
      </c>
      <c r="V21" s="584">
        <v>0</v>
      </c>
      <c r="W21" s="584">
        <v>0</v>
      </c>
      <c r="X21" s="584">
        <v>0</v>
      </c>
      <c r="Y21" s="584">
        <v>5192</v>
      </c>
      <c r="Z21" s="584">
        <v>0</v>
      </c>
      <c r="AA21" s="584">
        <v>195467</v>
      </c>
      <c r="AB21" s="584">
        <v>0</v>
      </c>
      <c r="AC21" s="584">
        <v>0</v>
      </c>
      <c r="AD21" s="584">
        <v>0</v>
      </c>
      <c r="AE21" s="584">
        <v>0</v>
      </c>
      <c r="AF21" s="584">
        <v>0</v>
      </c>
      <c r="AG21" s="584">
        <v>0</v>
      </c>
      <c r="AH21" s="584">
        <v>200659</v>
      </c>
      <c r="AI21" s="58"/>
      <c r="AJ21" s="585"/>
      <c r="AK21" s="585"/>
      <c r="AL21" s="585"/>
      <c r="AM21" s="585"/>
      <c r="AN21" s="585"/>
      <c r="AO21" s="585"/>
      <c r="AP21" s="585"/>
      <c r="AQ21" s="585"/>
      <c r="AR21" s="585"/>
    </row>
    <row r="22" spans="2:50" s="51" customFormat="1" ht="13" x14ac:dyDescent="0.3">
      <c r="B22" s="59"/>
      <c r="D22" s="60" t="s">
        <v>260</v>
      </c>
      <c r="F22" s="625"/>
      <c r="G22" s="580">
        <v>0</v>
      </c>
      <c r="H22" s="580">
        <v>0</v>
      </c>
      <c r="I22" s="580">
        <v>0</v>
      </c>
      <c r="J22" s="580">
        <v>0</v>
      </c>
      <c r="K22" s="580">
        <v>0</v>
      </c>
      <c r="L22" s="580">
        <v>0</v>
      </c>
      <c r="M22" s="580">
        <v>0</v>
      </c>
      <c r="N22" s="580">
        <v>0</v>
      </c>
      <c r="O22" s="580">
        <v>0</v>
      </c>
      <c r="P22" s="580">
        <v>0</v>
      </c>
      <c r="Q22" s="580">
        <v>0</v>
      </c>
      <c r="R22" s="580">
        <v>0</v>
      </c>
      <c r="S22" s="580">
        <v>0</v>
      </c>
      <c r="T22" s="580">
        <v>0</v>
      </c>
      <c r="U22" s="255">
        <v>204700</v>
      </c>
      <c r="V22" s="580">
        <v>0</v>
      </c>
      <c r="W22" s="580">
        <v>0</v>
      </c>
      <c r="X22" s="580">
        <v>0</v>
      </c>
      <c r="Y22" s="580">
        <v>5192</v>
      </c>
      <c r="Z22" s="580">
        <v>0</v>
      </c>
      <c r="AA22" s="580">
        <v>195467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3">
        <v>200659</v>
      </c>
      <c r="AI22" s="53"/>
      <c r="AJ22" s="582"/>
      <c r="AK22" s="582"/>
      <c r="AL22" s="582"/>
      <c r="AM22" s="582"/>
      <c r="AN22" s="582"/>
      <c r="AO22" s="582"/>
      <c r="AP22" s="582"/>
      <c r="AQ22" s="582"/>
      <c r="AR22" s="582"/>
      <c r="AS22" s="54"/>
      <c r="AT22" s="54"/>
      <c r="AU22" s="54"/>
      <c r="AV22" s="54"/>
      <c r="AW22" s="54"/>
      <c r="AX22" s="54"/>
    </row>
    <row r="23" spans="2:50" s="51" customFormat="1" ht="13" x14ac:dyDescent="0.3">
      <c r="B23" s="59"/>
      <c r="D23" s="60" t="s">
        <v>589</v>
      </c>
      <c r="F23" s="625"/>
      <c r="G23" s="580">
        <v>502000</v>
      </c>
      <c r="H23" s="580">
        <v>0</v>
      </c>
      <c r="I23" s="580">
        <v>0</v>
      </c>
      <c r="J23" s="580">
        <v>0</v>
      </c>
      <c r="K23" s="580">
        <v>14044</v>
      </c>
      <c r="L23" s="580">
        <v>487959</v>
      </c>
      <c r="M23" s="580">
        <v>0</v>
      </c>
      <c r="N23" s="580">
        <v>0</v>
      </c>
      <c r="O23" s="580">
        <v>0</v>
      </c>
      <c r="P23" s="580">
        <v>0</v>
      </c>
      <c r="Q23" s="580">
        <v>0</v>
      </c>
      <c r="R23" s="580">
        <v>0</v>
      </c>
      <c r="S23" s="580">
        <v>0</v>
      </c>
      <c r="T23" s="580">
        <v>502003</v>
      </c>
      <c r="U23" s="255">
        <v>889129.95319999999</v>
      </c>
      <c r="V23" s="580">
        <v>0</v>
      </c>
      <c r="W23" s="580">
        <v>0</v>
      </c>
      <c r="X23" s="580">
        <v>0</v>
      </c>
      <c r="Y23" s="580">
        <v>0</v>
      </c>
      <c r="Z23" s="580">
        <v>0</v>
      </c>
      <c r="AA23" s="580">
        <v>0</v>
      </c>
      <c r="AB23" s="580">
        <v>0</v>
      </c>
      <c r="AC23" s="580">
        <v>0</v>
      </c>
      <c r="AD23" s="580">
        <v>0</v>
      </c>
      <c r="AE23" s="580">
        <v>0</v>
      </c>
      <c r="AF23" s="580">
        <v>0</v>
      </c>
      <c r="AG23" s="580">
        <v>0</v>
      </c>
      <c r="AH23" s="583">
        <v>0</v>
      </c>
      <c r="AI23" s="53"/>
      <c r="AJ23" s="582"/>
      <c r="AK23" s="582"/>
      <c r="AL23" s="582"/>
      <c r="AM23" s="582"/>
      <c r="AN23" s="582"/>
      <c r="AO23" s="582"/>
      <c r="AP23" s="582"/>
      <c r="AQ23" s="582"/>
      <c r="AR23" s="582"/>
      <c r="AS23" s="54"/>
      <c r="AT23" s="54"/>
      <c r="AU23" s="54"/>
      <c r="AV23" s="54"/>
      <c r="AW23" s="54"/>
      <c r="AX23" s="54"/>
    </row>
    <row r="24" spans="2:50" s="51" customFormat="1" ht="13" hidden="1" x14ac:dyDescent="0.3">
      <c r="B24" s="59"/>
      <c r="D24" s="61" t="s">
        <v>31</v>
      </c>
      <c r="F24" s="625"/>
      <c r="G24" s="580">
        <v>0</v>
      </c>
      <c r="H24" s="580">
        <v>0</v>
      </c>
      <c r="I24" s="580">
        <v>0</v>
      </c>
      <c r="J24" s="580">
        <v>0</v>
      </c>
      <c r="K24" s="580">
        <v>0</v>
      </c>
      <c r="L24" s="580">
        <v>0</v>
      </c>
      <c r="M24" s="580">
        <v>0</v>
      </c>
      <c r="N24" s="580">
        <v>0</v>
      </c>
      <c r="O24" s="580">
        <v>0</v>
      </c>
      <c r="P24" s="580">
        <v>0</v>
      </c>
      <c r="Q24" s="580">
        <v>0</v>
      </c>
      <c r="R24" s="580">
        <v>0</v>
      </c>
      <c r="S24" s="580">
        <v>0</v>
      </c>
      <c r="T24" s="580">
        <v>0</v>
      </c>
      <c r="U24" s="255">
        <v>0</v>
      </c>
      <c r="V24" s="580">
        <v>0</v>
      </c>
      <c r="W24" s="580">
        <v>0</v>
      </c>
      <c r="X24" s="580">
        <v>0</v>
      </c>
      <c r="Y24" s="580">
        <v>0</v>
      </c>
      <c r="Z24" s="580">
        <v>0</v>
      </c>
      <c r="AA24" s="580">
        <v>0</v>
      </c>
      <c r="AB24" s="580">
        <v>0</v>
      </c>
      <c r="AC24" s="580">
        <v>0</v>
      </c>
      <c r="AD24" s="580">
        <v>0</v>
      </c>
      <c r="AE24" s="580">
        <v>0</v>
      </c>
      <c r="AF24" s="580">
        <v>0</v>
      </c>
      <c r="AG24" s="580">
        <v>0</v>
      </c>
      <c r="AH24" s="586">
        <v>0</v>
      </c>
      <c r="AI24" s="53"/>
      <c r="AJ24" s="582"/>
      <c r="AK24" s="582"/>
      <c r="AL24" s="582"/>
      <c r="AM24" s="582"/>
      <c r="AN24" s="582"/>
      <c r="AO24" s="582"/>
      <c r="AP24" s="582"/>
      <c r="AQ24" s="582"/>
      <c r="AR24" s="582"/>
      <c r="AS24" s="54"/>
      <c r="AT24" s="54"/>
      <c r="AU24" s="54"/>
      <c r="AV24" s="54"/>
      <c r="AW24" s="54"/>
      <c r="AX24" s="54"/>
    </row>
    <row r="25" spans="2:50" s="17" customFormat="1" ht="13.15" hidden="1" customHeight="1" x14ac:dyDescent="0.3">
      <c r="B25" s="16"/>
      <c r="C25" s="56" t="e">
        <v>#REF!</v>
      </c>
      <c r="D25" s="51"/>
      <c r="F25" s="488"/>
      <c r="G25" s="304">
        <v>0</v>
      </c>
      <c r="H25" s="580">
        <v>0</v>
      </c>
      <c r="I25" s="580">
        <v>0</v>
      </c>
      <c r="J25" s="580">
        <v>0</v>
      </c>
      <c r="K25" s="580">
        <v>0</v>
      </c>
      <c r="L25" s="580">
        <v>0</v>
      </c>
      <c r="M25" s="580">
        <v>0</v>
      </c>
      <c r="N25" s="580">
        <v>0</v>
      </c>
      <c r="O25" s="580">
        <v>0</v>
      </c>
      <c r="P25" s="580">
        <v>0</v>
      </c>
      <c r="Q25" s="580">
        <v>0</v>
      </c>
      <c r="R25" s="580">
        <v>0</v>
      </c>
      <c r="S25" s="580">
        <v>0</v>
      </c>
      <c r="T25" s="304">
        <v>0</v>
      </c>
      <c r="U25" s="304">
        <v>0</v>
      </c>
      <c r="V25" s="580">
        <v>0</v>
      </c>
      <c r="W25" s="580">
        <v>0</v>
      </c>
      <c r="X25" s="580">
        <v>0</v>
      </c>
      <c r="Y25" s="580">
        <v>0</v>
      </c>
      <c r="Z25" s="580">
        <v>0</v>
      </c>
      <c r="AA25" s="580">
        <v>0</v>
      </c>
      <c r="AB25" s="580">
        <v>0</v>
      </c>
      <c r="AC25" s="580">
        <v>0</v>
      </c>
      <c r="AD25" s="580">
        <v>0</v>
      </c>
      <c r="AE25" s="580">
        <v>0</v>
      </c>
      <c r="AF25" s="580">
        <v>0</v>
      </c>
      <c r="AG25" s="580">
        <v>0</v>
      </c>
      <c r="AH25" s="304">
        <v>0</v>
      </c>
      <c r="AI25" s="36"/>
      <c r="AJ25" s="575"/>
      <c r="AK25" s="575"/>
      <c r="AL25" s="575"/>
      <c r="AM25" s="575"/>
      <c r="AN25" s="575"/>
      <c r="AO25" s="575"/>
      <c r="AP25" s="575"/>
      <c r="AQ25" s="575"/>
      <c r="AR25" s="575"/>
      <c r="AS25" s="44"/>
      <c r="AT25" s="44"/>
      <c r="AU25" s="44"/>
      <c r="AV25" s="44"/>
      <c r="AW25" s="44"/>
      <c r="AX25" s="44"/>
    </row>
    <row r="26" spans="2:50" s="51" customFormat="1" ht="13" hidden="1" x14ac:dyDescent="0.3">
      <c r="B26" s="59"/>
      <c r="D26" s="60" t="s">
        <v>32</v>
      </c>
      <c r="F26" s="625"/>
      <c r="G26" s="580">
        <v>0</v>
      </c>
      <c r="H26" s="580">
        <v>0</v>
      </c>
      <c r="I26" s="580">
        <v>0</v>
      </c>
      <c r="J26" s="580">
        <v>0</v>
      </c>
      <c r="K26" s="580">
        <v>0</v>
      </c>
      <c r="L26" s="580">
        <v>0</v>
      </c>
      <c r="M26" s="580">
        <v>0</v>
      </c>
      <c r="N26" s="580">
        <v>0</v>
      </c>
      <c r="O26" s="580">
        <v>0</v>
      </c>
      <c r="P26" s="580">
        <v>0</v>
      </c>
      <c r="Q26" s="580">
        <v>0</v>
      </c>
      <c r="R26" s="580">
        <v>0</v>
      </c>
      <c r="S26" s="580">
        <v>0</v>
      </c>
      <c r="T26" s="581">
        <v>0</v>
      </c>
      <c r="U26" s="255">
        <v>0</v>
      </c>
      <c r="V26" s="580">
        <v>0</v>
      </c>
      <c r="W26" s="580">
        <v>0</v>
      </c>
      <c r="X26" s="580">
        <v>0</v>
      </c>
      <c r="Y26" s="580">
        <v>0</v>
      </c>
      <c r="Z26" s="580">
        <v>0</v>
      </c>
      <c r="AA26" s="580">
        <v>0</v>
      </c>
      <c r="AB26" s="580">
        <v>0</v>
      </c>
      <c r="AC26" s="580">
        <v>0</v>
      </c>
      <c r="AD26" s="580">
        <v>0</v>
      </c>
      <c r="AE26" s="580">
        <v>0</v>
      </c>
      <c r="AF26" s="580">
        <v>0</v>
      </c>
      <c r="AG26" s="580">
        <v>0</v>
      </c>
      <c r="AH26" s="587">
        <v>0</v>
      </c>
      <c r="AI26" s="53"/>
      <c r="AJ26" s="582"/>
      <c r="AK26" s="582"/>
      <c r="AL26" s="582"/>
      <c r="AM26" s="582"/>
      <c r="AN26" s="582"/>
      <c r="AO26" s="582"/>
      <c r="AP26" s="582"/>
      <c r="AQ26" s="582"/>
      <c r="AR26" s="582"/>
      <c r="AS26" s="54"/>
      <c r="AT26" s="54"/>
      <c r="AU26" s="54"/>
      <c r="AV26" s="54"/>
      <c r="AW26" s="54"/>
      <c r="AX26" s="54"/>
    </row>
    <row r="27" spans="2:50" s="17" customFormat="1" ht="13" hidden="1" x14ac:dyDescent="0.3">
      <c r="B27" s="14"/>
      <c r="D27" s="17" t="s">
        <v>33</v>
      </c>
      <c r="F27" s="626"/>
      <c r="G27" s="304">
        <v>0</v>
      </c>
      <c r="H27" s="580">
        <v>0</v>
      </c>
      <c r="I27" s="580">
        <v>0</v>
      </c>
      <c r="J27" s="580">
        <v>0</v>
      </c>
      <c r="K27" s="580">
        <v>0</v>
      </c>
      <c r="L27" s="580">
        <v>0</v>
      </c>
      <c r="M27" s="580">
        <v>0</v>
      </c>
      <c r="N27" s="580">
        <v>0</v>
      </c>
      <c r="O27" s="580">
        <v>0</v>
      </c>
      <c r="P27" s="580">
        <v>0</v>
      </c>
      <c r="Q27" s="580">
        <v>0</v>
      </c>
      <c r="R27" s="580">
        <v>0</v>
      </c>
      <c r="S27" s="580">
        <v>0</v>
      </c>
      <c r="T27" s="304">
        <v>0</v>
      </c>
      <c r="U27" s="304">
        <v>0</v>
      </c>
      <c r="V27" s="580">
        <v>0</v>
      </c>
      <c r="W27" s="580">
        <v>0</v>
      </c>
      <c r="X27" s="580">
        <v>0</v>
      </c>
      <c r="Y27" s="580">
        <v>0</v>
      </c>
      <c r="Z27" s="580">
        <v>0</v>
      </c>
      <c r="AA27" s="580">
        <v>0</v>
      </c>
      <c r="AB27" s="580">
        <v>0</v>
      </c>
      <c r="AC27" s="580">
        <v>0</v>
      </c>
      <c r="AD27" s="580">
        <v>0</v>
      </c>
      <c r="AE27" s="580">
        <v>0</v>
      </c>
      <c r="AF27" s="580">
        <v>0</v>
      </c>
      <c r="AG27" s="580">
        <v>0</v>
      </c>
      <c r="AH27" s="304">
        <v>0</v>
      </c>
      <c r="AI27" s="36"/>
      <c r="AJ27" s="575"/>
      <c r="AK27" s="575"/>
      <c r="AL27" s="575"/>
      <c r="AM27" s="575"/>
      <c r="AN27" s="575"/>
      <c r="AO27" s="575"/>
      <c r="AP27" s="575"/>
      <c r="AQ27" s="575"/>
      <c r="AR27" s="575"/>
      <c r="AS27" s="44"/>
      <c r="AT27" s="44"/>
      <c r="AU27" s="44"/>
      <c r="AV27" s="44"/>
      <c r="AW27" s="44"/>
      <c r="AX27" s="44"/>
    </row>
    <row r="28" spans="2:50" s="51" customFormat="1" ht="13" hidden="1" x14ac:dyDescent="0.3">
      <c r="B28" s="45"/>
      <c r="D28" s="60" t="s">
        <v>32</v>
      </c>
      <c r="F28" s="623"/>
      <c r="G28" s="580">
        <v>0</v>
      </c>
      <c r="H28" s="580">
        <v>0</v>
      </c>
      <c r="I28" s="580">
        <v>0</v>
      </c>
      <c r="J28" s="580">
        <v>0</v>
      </c>
      <c r="K28" s="580">
        <v>0</v>
      </c>
      <c r="L28" s="580">
        <v>0</v>
      </c>
      <c r="M28" s="580">
        <v>0</v>
      </c>
      <c r="N28" s="580">
        <v>0</v>
      </c>
      <c r="O28" s="580">
        <v>0</v>
      </c>
      <c r="P28" s="580">
        <v>0</v>
      </c>
      <c r="Q28" s="580">
        <v>0</v>
      </c>
      <c r="R28" s="580">
        <v>0</v>
      </c>
      <c r="S28" s="580">
        <v>0</v>
      </c>
      <c r="T28" s="581">
        <v>0</v>
      </c>
      <c r="U28" s="255">
        <v>0</v>
      </c>
      <c r="V28" s="580">
        <v>0</v>
      </c>
      <c r="W28" s="580">
        <v>0</v>
      </c>
      <c r="X28" s="580">
        <v>0</v>
      </c>
      <c r="Y28" s="580">
        <v>0</v>
      </c>
      <c r="Z28" s="580">
        <v>0</v>
      </c>
      <c r="AA28" s="580">
        <v>0</v>
      </c>
      <c r="AB28" s="580">
        <v>0</v>
      </c>
      <c r="AC28" s="580">
        <v>0</v>
      </c>
      <c r="AD28" s="580">
        <v>0</v>
      </c>
      <c r="AE28" s="580">
        <v>0</v>
      </c>
      <c r="AF28" s="580">
        <v>0</v>
      </c>
      <c r="AG28" s="580">
        <v>0</v>
      </c>
      <c r="AH28" s="587">
        <v>0</v>
      </c>
      <c r="AI28" s="53"/>
      <c r="AJ28" s="582"/>
      <c r="AK28" s="582"/>
      <c r="AL28" s="582"/>
      <c r="AM28" s="582"/>
      <c r="AN28" s="582"/>
      <c r="AO28" s="582"/>
      <c r="AP28" s="582"/>
      <c r="AQ28" s="582"/>
      <c r="AR28" s="582"/>
      <c r="AS28" s="54"/>
      <c r="AT28" s="54"/>
      <c r="AU28" s="54"/>
      <c r="AV28" s="54"/>
      <c r="AW28" s="54"/>
      <c r="AX28" s="54"/>
    </row>
    <row r="29" spans="2:50" s="51" customFormat="1" ht="13" hidden="1" x14ac:dyDescent="0.3">
      <c r="B29" s="45"/>
      <c r="C29" s="17" t="s">
        <v>602</v>
      </c>
      <c r="D29" s="60"/>
      <c r="F29" s="623"/>
      <c r="G29" s="115">
        <v>0</v>
      </c>
      <c r="H29" s="580">
        <v>0</v>
      </c>
      <c r="I29" s="580">
        <v>0</v>
      </c>
      <c r="J29" s="580">
        <v>0</v>
      </c>
      <c r="K29" s="580">
        <v>0</v>
      </c>
      <c r="L29" s="580">
        <v>0</v>
      </c>
      <c r="M29" s="580">
        <v>0</v>
      </c>
      <c r="N29" s="580">
        <v>0</v>
      </c>
      <c r="O29" s="580">
        <v>0</v>
      </c>
      <c r="P29" s="580">
        <v>0</v>
      </c>
      <c r="Q29" s="580">
        <v>0</v>
      </c>
      <c r="R29" s="580">
        <v>0</v>
      </c>
      <c r="S29" s="580">
        <v>0</v>
      </c>
      <c r="T29" s="581">
        <v>0</v>
      </c>
      <c r="U29" s="255">
        <v>0</v>
      </c>
      <c r="V29" s="580">
        <v>0</v>
      </c>
      <c r="W29" s="580">
        <v>0</v>
      </c>
      <c r="X29" s="580">
        <v>0</v>
      </c>
      <c r="Y29" s="580">
        <v>0</v>
      </c>
      <c r="Z29" s="580">
        <v>0</v>
      </c>
      <c r="AA29" s="580">
        <v>0</v>
      </c>
      <c r="AB29" s="580">
        <v>0</v>
      </c>
      <c r="AC29" s="580">
        <v>0</v>
      </c>
      <c r="AD29" s="580">
        <v>0</v>
      </c>
      <c r="AE29" s="580">
        <v>0</v>
      </c>
      <c r="AF29" s="580">
        <v>0</v>
      </c>
      <c r="AG29" s="580">
        <v>0</v>
      </c>
      <c r="AH29" s="587">
        <v>0</v>
      </c>
      <c r="AI29" s="53"/>
      <c r="AJ29" s="582"/>
      <c r="AK29" s="582"/>
      <c r="AL29" s="582"/>
      <c r="AM29" s="582"/>
      <c r="AN29" s="582"/>
      <c r="AO29" s="582"/>
      <c r="AP29" s="582"/>
      <c r="AQ29" s="582"/>
      <c r="AR29" s="582"/>
      <c r="AS29" s="54"/>
      <c r="AT29" s="54"/>
      <c r="AU29" s="54"/>
      <c r="AV29" s="54"/>
      <c r="AW29" s="54"/>
      <c r="AX29" s="54"/>
    </row>
    <row r="30" spans="2:50" s="51" customFormat="1" ht="13" hidden="1" x14ac:dyDescent="0.3">
      <c r="B30" s="63"/>
      <c r="C30" s="64" t="s">
        <v>42</v>
      </c>
      <c r="D30" s="60"/>
      <c r="F30" s="623"/>
      <c r="G30" s="304">
        <v>0</v>
      </c>
      <c r="H30" s="580">
        <v>0</v>
      </c>
      <c r="I30" s="580">
        <v>0</v>
      </c>
      <c r="J30" s="580">
        <v>0</v>
      </c>
      <c r="K30" s="580">
        <v>0</v>
      </c>
      <c r="L30" s="580">
        <v>0</v>
      </c>
      <c r="M30" s="580">
        <v>0</v>
      </c>
      <c r="N30" s="580">
        <v>0</v>
      </c>
      <c r="O30" s="580">
        <v>0</v>
      </c>
      <c r="P30" s="580">
        <v>0</v>
      </c>
      <c r="Q30" s="580">
        <v>0</v>
      </c>
      <c r="R30" s="580">
        <v>0</v>
      </c>
      <c r="S30" s="580">
        <v>0</v>
      </c>
      <c r="T30" s="581">
        <v>0</v>
      </c>
      <c r="U30" s="255">
        <v>0</v>
      </c>
      <c r="V30" s="580">
        <v>0</v>
      </c>
      <c r="W30" s="580">
        <v>0</v>
      </c>
      <c r="X30" s="580">
        <v>0</v>
      </c>
      <c r="Y30" s="580">
        <v>0</v>
      </c>
      <c r="Z30" s="580">
        <v>0</v>
      </c>
      <c r="AA30" s="580">
        <v>0</v>
      </c>
      <c r="AB30" s="580">
        <v>0</v>
      </c>
      <c r="AC30" s="580">
        <v>0</v>
      </c>
      <c r="AD30" s="580">
        <v>0</v>
      </c>
      <c r="AE30" s="580">
        <v>0</v>
      </c>
      <c r="AF30" s="580">
        <v>0</v>
      </c>
      <c r="AG30" s="580">
        <v>0</v>
      </c>
      <c r="AH30" s="587">
        <v>0</v>
      </c>
      <c r="AI30" s="53"/>
      <c r="AJ30" s="582"/>
      <c r="AK30" s="582"/>
      <c r="AL30" s="582"/>
      <c r="AM30" s="582"/>
      <c r="AN30" s="582"/>
      <c r="AO30" s="582"/>
      <c r="AP30" s="582"/>
      <c r="AQ30" s="582"/>
      <c r="AR30" s="582"/>
      <c r="AS30" s="54"/>
      <c r="AT30" s="54"/>
      <c r="AU30" s="54"/>
      <c r="AV30" s="54"/>
      <c r="AW30" s="54"/>
      <c r="AX30" s="54"/>
    </row>
    <row r="31" spans="2:50" s="8" customFormat="1" ht="13" x14ac:dyDescent="0.3">
      <c r="B31" s="45"/>
      <c r="C31" s="64" t="s">
        <v>43</v>
      </c>
      <c r="F31" s="626"/>
      <c r="G31" s="304">
        <v>357517</v>
      </c>
      <c r="H31" s="580">
        <v>0</v>
      </c>
      <c r="I31" s="580">
        <v>0</v>
      </c>
      <c r="J31" s="580">
        <v>0</v>
      </c>
      <c r="K31" s="580">
        <v>0</v>
      </c>
      <c r="L31" s="580">
        <v>0</v>
      </c>
      <c r="M31" s="580">
        <v>0</v>
      </c>
      <c r="N31" s="580">
        <v>0</v>
      </c>
      <c r="O31" s="580">
        <v>0</v>
      </c>
      <c r="P31" s="580">
        <v>0</v>
      </c>
      <c r="Q31" s="580">
        <v>0</v>
      </c>
      <c r="R31" s="580">
        <v>0</v>
      </c>
      <c r="S31" s="580">
        <v>0</v>
      </c>
      <c r="T31" s="303">
        <v>0</v>
      </c>
      <c r="U31" s="289">
        <v>0</v>
      </c>
      <c r="V31" s="580">
        <v>0</v>
      </c>
      <c r="W31" s="580">
        <v>0</v>
      </c>
      <c r="X31" s="580">
        <v>0</v>
      </c>
      <c r="Y31" s="580">
        <v>0</v>
      </c>
      <c r="Z31" s="580">
        <v>0</v>
      </c>
      <c r="AA31" s="580">
        <v>0</v>
      </c>
      <c r="AB31" s="580">
        <v>0</v>
      </c>
      <c r="AC31" s="580">
        <v>0</v>
      </c>
      <c r="AD31" s="580">
        <v>0</v>
      </c>
      <c r="AE31" s="580">
        <v>0</v>
      </c>
      <c r="AF31" s="580">
        <v>0</v>
      </c>
      <c r="AG31" s="580">
        <v>0</v>
      </c>
      <c r="AH31" s="588">
        <v>0</v>
      </c>
      <c r="AI31" s="67"/>
      <c r="AJ31" s="572"/>
      <c r="AK31" s="572"/>
      <c r="AL31" s="572"/>
      <c r="AM31" s="572"/>
      <c r="AN31" s="572"/>
      <c r="AO31" s="572"/>
      <c r="AP31" s="572"/>
      <c r="AQ31" s="572"/>
      <c r="AR31" s="572"/>
      <c r="AS31" s="39"/>
      <c r="AT31" s="39"/>
      <c r="AU31" s="39"/>
      <c r="AV31" s="39"/>
      <c r="AW31" s="39"/>
      <c r="AX31" s="39"/>
    </row>
    <row r="32" spans="2:50" s="8" customFormat="1" ht="13" x14ac:dyDescent="0.3">
      <c r="B32" s="45"/>
      <c r="C32" s="64" t="s">
        <v>44</v>
      </c>
      <c r="F32" s="626"/>
      <c r="G32" s="304">
        <v>-797300</v>
      </c>
      <c r="H32" s="580">
        <v>0</v>
      </c>
      <c r="I32" s="580">
        <v>0</v>
      </c>
      <c r="J32" s="580">
        <v>0</v>
      </c>
      <c r="K32" s="580">
        <v>0</v>
      </c>
      <c r="L32" s="580">
        <v>0</v>
      </c>
      <c r="M32" s="580">
        <v>0</v>
      </c>
      <c r="N32" s="580">
        <v>0</v>
      </c>
      <c r="O32" s="580">
        <v>0</v>
      </c>
      <c r="P32" s="580">
        <v>0</v>
      </c>
      <c r="Q32" s="580">
        <v>0</v>
      </c>
      <c r="R32" s="580">
        <v>0</v>
      </c>
      <c r="S32" s="580">
        <v>0</v>
      </c>
      <c r="T32" s="303">
        <v>0</v>
      </c>
      <c r="U32" s="289">
        <v>0</v>
      </c>
      <c r="V32" s="580">
        <v>0</v>
      </c>
      <c r="W32" s="580">
        <v>0</v>
      </c>
      <c r="X32" s="580">
        <v>0</v>
      </c>
      <c r="Y32" s="580">
        <v>0</v>
      </c>
      <c r="Z32" s="580">
        <v>0</v>
      </c>
      <c r="AA32" s="580">
        <v>0</v>
      </c>
      <c r="AB32" s="580">
        <v>0</v>
      </c>
      <c r="AC32" s="580">
        <v>0</v>
      </c>
      <c r="AD32" s="580">
        <v>0</v>
      </c>
      <c r="AE32" s="580">
        <v>0</v>
      </c>
      <c r="AF32" s="580">
        <v>0</v>
      </c>
      <c r="AG32" s="580">
        <v>0</v>
      </c>
      <c r="AH32" s="588">
        <v>0</v>
      </c>
      <c r="AI32" s="67"/>
      <c r="AJ32" s="572"/>
      <c r="AK32" s="572"/>
      <c r="AL32" s="572"/>
      <c r="AM32" s="572"/>
      <c r="AN32" s="572"/>
      <c r="AO32" s="572"/>
      <c r="AP32" s="572"/>
      <c r="AQ32" s="572"/>
      <c r="AR32" s="572"/>
      <c r="AS32" s="39"/>
      <c r="AT32" s="39"/>
      <c r="AU32" s="39"/>
      <c r="AV32" s="39"/>
      <c r="AW32" s="39"/>
      <c r="AX32" s="39"/>
    </row>
    <row r="33" spans="2:64" s="8" customFormat="1" ht="13" x14ac:dyDescent="0.3">
      <c r="B33" s="45"/>
      <c r="C33" s="64" t="s">
        <v>45</v>
      </c>
      <c r="F33" s="626"/>
      <c r="G33" s="304">
        <v>-2500000</v>
      </c>
      <c r="H33" s="304">
        <v>0</v>
      </c>
      <c r="I33" s="581">
        <v>0</v>
      </c>
      <c r="J33" s="303">
        <v>0</v>
      </c>
      <c r="K33" s="303">
        <v>0</v>
      </c>
      <c r="L33" s="303">
        <v>0</v>
      </c>
      <c r="M33" s="303">
        <v>0</v>
      </c>
      <c r="N33" s="303">
        <v>0</v>
      </c>
      <c r="O33" s="303">
        <v>0</v>
      </c>
      <c r="P33" s="303">
        <v>0</v>
      </c>
      <c r="Q33" s="303">
        <v>0</v>
      </c>
      <c r="R33" s="303">
        <v>0</v>
      </c>
      <c r="S33" s="303">
        <v>0</v>
      </c>
      <c r="T33" s="303">
        <v>0</v>
      </c>
      <c r="U33" s="304">
        <v>0</v>
      </c>
      <c r="V33" s="304">
        <v>0</v>
      </c>
      <c r="W33" s="304">
        <v>0</v>
      </c>
      <c r="X33" s="304">
        <v>0</v>
      </c>
      <c r="Y33" s="304">
        <v>0</v>
      </c>
      <c r="Z33" s="304">
        <v>0</v>
      </c>
      <c r="AA33" s="304">
        <v>0</v>
      </c>
      <c r="AB33" s="304">
        <v>0</v>
      </c>
      <c r="AC33" s="304">
        <v>0</v>
      </c>
      <c r="AD33" s="580">
        <v>0</v>
      </c>
      <c r="AE33" s="304">
        <v>0</v>
      </c>
      <c r="AF33" s="304">
        <v>0</v>
      </c>
      <c r="AG33" s="304"/>
      <c r="AH33" s="588">
        <v>0</v>
      </c>
      <c r="AI33" s="67"/>
      <c r="AJ33" s="572"/>
      <c r="AK33" s="572"/>
      <c r="AL33" s="572"/>
      <c r="AM33" s="572"/>
      <c r="AN33" s="572"/>
      <c r="AO33" s="572"/>
      <c r="AP33" s="572"/>
      <c r="AQ33" s="572"/>
      <c r="AR33" s="572"/>
      <c r="AS33" s="39"/>
      <c r="AT33" s="39"/>
      <c r="AU33" s="39"/>
      <c r="AV33" s="39"/>
      <c r="AW33" s="39"/>
      <c r="AX33" s="39"/>
    </row>
    <row r="34" spans="2:64" s="8" customFormat="1" ht="13" x14ac:dyDescent="0.3">
      <c r="B34" s="45"/>
      <c r="C34" s="64"/>
      <c r="F34" s="626"/>
      <c r="G34" s="304"/>
      <c r="H34" s="304"/>
      <c r="I34" s="571"/>
      <c r="J34" s="571"/>
      <c r="K34" s="303"/>
      <c r="L34" s="303"/>
      <c r="M34" s="571"/>
      <c r="N34" s="303"/>
      <c r="O34" s="571"/>
      <c r="P34" s="571"/>
      <c r="Q34" s="571"/>
      <c r="R34" s="571"/>
      <c r="S34" s="571"/>
      <c r="T34" s="303"/>
      <c r="U34" s="289"/>
      <c r="V34" s="304"/>
      <c r="W34" s="509"/>
      <c r="X34" s="509"/>
      <c r="Y34" s="509"/>
      <c r="Z34" s="509"/>
      <c r="AA34" s="509"/>
      <c r="AB34" s="509"/>
      <c r="AC34" s="509"/>
      <c r="AD34" s="509"/>
      <c r="AE34" s="509"/>
      <c r="AF34" s="509"/>
      <c r="AG34" s="509"/>
      <c r="AH34" s="578"/>
      <c r="AI34" s="67"/>
      <c r="AJ34" s="572"/>
      <c r="AK34" s="572"/>
      <c r="AL34" s="572"/>
      <c r="AM34" s="572"/>
      <c r="AN34" s="572"/>
      <c r="AO34" s="572"/>
      <c r="AP34" s="572"/>
      <c r="AQ34" s="572"/>
      <c r="AR34" s="572"/>
      <c r="AS34" s="39"/>
      <c r="AT34" s="39"/>
      <c r="AU34" s="39"/>
      <c r="AV34" s="39"/>
      <c r="AW34" s="39"/>
      <c r="AX34" s="39"/>
    </row>
    <row r="35" spans="2:64" s="17" customFormat="1" ht="13" x14ac:dyDescent="0.3">
      <c r="B35" s="14" t="s">
        <v>34</v>
      </c>
      <c r="C35" s="8"/>
      <c r="D35" s="8"/>
      <c r="E35" s="8"/>
      <c r="F35" s="626"/>
      <c r="G35" s="589">
        <v>-330082398.45163107</v>
      </c>
      <c r="H35" s="589">
        <v>-67554705.079710022</v>
      </c>
      <c r="I35" s="589">
        <v>-16487202.99067001</v>
      </c>
      <c r="J35" s="589">
        <v>36722101.869289964</v>
      </c>
      <c r="K35" s="589">
        <v>-143761421.39298999</v>
      </c>
      <c r="L35" s="589">
        <v>-47334580.149089992</v>
      </c>
      <c r="M35" s="589">
        <v>-14593462.523200035</v>
      </c>
      <c r="N35" s="589">
        <v>-41229678.197899997</v>
      </c>
      <c r="O35" s="589">
        <v>-17806802.702099964</v>
      </c>
      <c r="P35" s="589">
        <v>19466085.49970001</v>
      </c>
      <c r="Q35" s="589">
        <v>0</v>
      </c>
      <c r="R35" s="589">
        <v>0</v>
      </c>
      <c r="S35" s="589">
        <v>0</v>
      </c>
      <c r="T35" s="590">
        <v>-292579664.66667008</v>
      </c>
      <c r="U35" s="590">
        <v>-309938231.57206011</v>
      </c>
      <c r="V35" s="589">
        <v>-45209504.228009999</v>
      </c>
      <c r="W35" s="589">
        <v>-17130039.535180017</v>
      </c>
      <c r="X35" s="589">
        <v>73838288.758350015</v>
      </c>
      <c r="Y35" s="589">
        <v>-129522787.92117003</v>
      </c>
      <c r="Z35" s="589">
        <v>-42665317.334039986</v>
      </c>
      <c r="AA35" s="589">
        <v>-3292694.9214299917</v>
      </c>
      <c r="AB35" s="589">
        <v>-40564982.798259988</v>
      </c>
      <c r="AC35" s="589">
        <v>-23520188.267400011</v>
      </c>
      <c r="AD35" s="589">
        <v>44970578.323530018</v>
      </c>
      <c r="AE35" s="589">
        <v>0</v>
      </c>
      <c r="AF35" s="589">
        <v>0</v>
      </c>
      <c r="AG35" s="589">
        <v>0</v>
      </c>
      <c r="AH35" s="591">
        <v>-183096647.92360997</v>
      </c>
      <c r="AI35" s="36"/>
      <c r="AJ35" s="572"/>
      <c r="AK35" s="572"/>
      <c r="AL35" s="572"/>
      <c r="AM35" s="572"/>
      <c r="AN35" s="572"/>
      <c r="AO35" s="572"/>
      <c r="AP35" s="572"/>
      <c r="AQ35" s="572"/>
      <c r="AR35" s="572"/>
      <c r="AS35" s="39"/>
      <c r="AT35" s="39"/>
      <c r="AU35" s="39"/>
      <c r="AV35" s="39"/>
      <c r="AW35" s="39"/>
      <c r="AX35" s="39"/>
      <c r="AY35" s="44"/>
      <c r="AZ35" s="44"/>
    </row>
    <row r="36" spans="2:64" s="17" customFormat="1" ht="13" x14ac:dyDescent="0.3">
      <c r="B36" s="16"/>
      <c r="F36" s="626"/>
      <c r="G36" s="627"/>
      <c r="H36" s="627"/>
      <c r="I36" s="628"/>
      <c r="J36" s="628"/>
      <c r="K36" s="628"/>
      <c r="L36" s="628"/>
      <c r="M36" s="628"/>
      <c r="N36" s="628"/>
      <c r="O36" s="628"/>
      <c r="P36" s="628"/>
      <c r="Q36" s="628"/>
      <c r="R36" s="628"/>
      <c r="S36" s="628"/>
      <c r="T36" s="628"/>
      <c r="U36" s="629"/>
      <c r="V36" s="627"/>
      <c r="W36" s="627"/>
      <c r="X36" s="627"/>
      <c r="Y36" s="627"/>
      <c r="Z36" s="627"/>
      <c r="AA36" s="627"/>
      <c r="AB36" s="627"/>
      <c r="AC36" s="627"/>
      <c r="AD36" s="627"/>
      <c r="AE36" s="627"/>
      <c r="AF36" s="627"/>
      <c r="AG36" s="627"/>
      <c r="AH36" s="630"/>
      <c r="AI36" s="36"/>
      <c r="AJ36" s="575"/>
      <c r="AK36" s="575"/>
      <c r="AL36" s="575"/>
      <c r="AM36" s="575"/>
      <c r="AN36" s="575"/>
      <c r="AO36" s="575"/>
      <c r="AP36" s="575"/>
      <c r="AQ36" s="575"/>
      <c r="AR36" s="575"/>
      <c r="AS36" s="44"/>
      <c r="AT36" s="44"/>
      <c r="AU36" s="44"/>
      <c r="AV36" s="44"/>
      <c r="AW36" s="44"/>
      <c r="AX36" s="44"/>
    </row>
    <row r="37" spans="2:64" s="17" customFormat="1" ht="13" x14ac:dyDescent="0.3">
      <c r="B37" s="14" t="s">
        <v>562</v>
      </c>
      <c r="F37" s="626">
        <v>4</v>
      </c>
      <c r="G37" s="490">
        <v>-155515000</v>
      </c>
      <c r="H37" s="490">
        <v>-417596</v>
      </c>
      <c r="I37" s="490">
        <v>-478509</v>
      </c>
      <c r="J37" s="490">
        <v>-1468298</v>
      </c>
      <c r="K37" s="490">
        <v>-900554</v>
      </c>
      <c r="L37" s="490">
        <v>-380700</v>
      </c>
      <c r="M37" s="490">
        <v>-339469</v>
      </c>
      <c r="N37" s="490">
        <v>-10243189</v>
      </c>
      <c r="O37" s="490">
        <v>-628076</v>
      </c>
      <c r="P37" s="490">
        <v>-90989542</v>
      </c>
      <c r="Q37" s="490">
        <v>0</v>
      </c>
      <c r="R37" s="490">
        <v>0</v>
      </c>
      <c r="S37" s="490">
        <v>0</v>
      </c>
      <c r="T37" s="490">
        <v>-105845933</v>
      </c>
      <c r="U37" s="490">
        <v>-90324040</v>
      </c>
      <c r="V37" s="490">
        <v>-513949</v>
      </c>
      <c r="W37" s="490">
        <v>-16146248</v>
      </c>
      <c r="X37" s="490">
        <v>-416656</v>
      </c>
      <c r="Y37" s="490">
        <v>-496510</v>
      </c>
      <c r="Z37" s="490">
        <v>-802735</v>
      </c>
      <c r="AA37" s="490">
        <v>-474068</v>
      </c>
      <c r="AB37" s="490">
        <v>-692919</v>
      </c>
      <c r="AC37" s="490">
        <v>-820886</v>
      </c>
      <c r="AD37" s="490">
        <v>-545821</v>
      </c>
      <c r="AE37" s="490">
        <v>0</v>
      </c>
      <c r="AF37" s="490">
        <v>0</v>
      </c>
      <c r="AG37" s="490">
        <v>0</v>
      </c>
      <c r="AH37" s="490">
        <v>-20909792</v>
      </c>
      <c r="AI37" s="36"/>
      <c r="AJ37" s="575"/>
      <c r="AK37" s="575"/>
      <c r="AL37" s="575"/>
      <c r="AM37" s="575"/>
      <c r="AN37" s="575"/>
      <c r="AO37" s="575"/>
      <c r="AP37" s="575"/>
      <c r="AQ37" s="575"/>
      <c r="AR37" s="575"/>
      <c r="AS37" s="44"/>
      <c r="AT37" s="44"/>
      <c r="AU37" s="44"/>
      <c r="AV37" s="44"/>
      <c r="AW37" s="44"/>
      <c r="AX37" s="44"/>
    </row>
    <row r="38" spans="2:64" s="17" customFormat="1" ht="13" x14ac:dyDescent="0.3">
      <c r="B38" s="14"/>
      <c r="F38" s="626"/>
      <c r="G38" s="627"/>
      <c r="H38" s="628"/>
      <c r="I38" s="628"/>
      <c r="J38" s="628"/>
      <c r="K38" s="628"/>
      <c r="L38" s="628"/>
      <c r="M38" s="628"/>
      <c r="N38" s="628"/>
      <c r="O38" s="628"/>
      <c r="P38" s="628"/>
      <c r="Q38" s="628"/>
      <c r="R38" s="628"/>
      <c r="S38" s="628"/>
      <c r="T38" s="628"/>
      <c r="U38" s="629"/>
      <c r="V38" s="627"/>
      <c r="W38" s="627"/>
      <c r="X38" s="627"/>
      <c r="Y38" s="627"/>
      <c r="Z38" s="627"/>
      <c r="AA38" s="627"/>
      <c r="AB38" s="627"/>
      <c r="AC38" s="627"/>
      <c r="AD38" s="627"/>
      <c r="AE38" s="627"/>
      <c r="AF38" s="627"/>
      <c r="AG38" s="627"/>
      <c r="AH38" s="630"/>
      <c r="AI38" s="36"/>
      <c r="AJ38" s="575"/>
      <c r="AK38" s="575"/>
      <c r="AL38" s="575"/>
      <c r="AM38" s="575"/>
      <c r="AN38" s="575"/>
      <c r="AO38" s="575"/>
      <c r="AP38" s="575"/>
      <c r="AQ38" s="575"/>
      <c r="AR38" s="575"/>
      <c r="AS38" s="44"/>
      <c r="AT38" s="44"/>
      <c r="AU38" s="44"/>
      <c r="AV38" s="44"/>
      <c r="AW38" s="44"/>
      <c r="AX38" s="44"/>
    </row>
    <row r="39" spans="2:64" s="17" customFormat="1" ht="15" x14ac:dyDescent="0.3">
      <c r="B39" s="14" t="s">
        <v>563</v>
      </c>
      <c r="E39" s="79"/>
      <c r="F39" s="626">
        <v>4</v>
      </c>
      <c r="G39" s="490">
        <v>-78000000</v>
      </c>
      <c r="H39" s="490">
        <v>0</v>
      </c>
      <c r="I39" s="490">
        <v>0</v>
      </c>
      <c r="J39" s="490">
        <v>0</v>
      </c>
      <c r="K39" s="490">
        <v>0</v>
      </c>
      <c r="L39" s="490">
        <v>-16000000</v>
      </c>
      <c r="M39" s="490">
        <v>0</v>
      </c>
      <c r="N39" s="490">
        <v>-20000000</v>
      </c>
      <c r="O39" s="490">
        <v>0</v>
      </c>
      <c r="P39" s="490">
        <v>-8000000</v>
      </c>
      <c r="Q39" s="490">
        <v>0</v>
      </c>
      <c r="R39" s="490">
        <v>0</v>
      </c>
      <c r="S39" s="490">
        <v>0</v>
      </c>
      <c r="T39" s="490">
        <v>-44000000</v>
      </c>
      <c r="U39" s="490">
        <v>0</v>
      </c>
      <c r="V39" s="490">
        <v>0</v>
      </c>
      <c r="W39" s="490">
        <v>0</v>
      </c>
      <c r="X39" s="490">
        <v>0</v>
      </c>
      <c r="Y39" s="490">
        <v>0</v>
      </c>
      <c r="Z39" s="490">
        <v>0</v>
      </c>
      <c r="AA39" s="490">
        <v>0</v>
      </c>
      <c r="AB39" s="490">
        <v>0</v>
      </c>
      <c r="AC39" s="490">
        <v>0</v>
      </c>
      <c r="AD39" s="490">
        <v>0</v>
      </c>
      <c r="AE39" s="490">
        <v>0</v>
      </c>
      <c r="AF39" s="490">
        <v>0</v>
      </c>
      <c r="AG39" s="490">
        <v>0</v>
      </c>
      <c r="AH39" s="490">
        <v>0</v>
      </c>
      <c r="AI39" s="36"/>
      <c r="AJ39" s="575"/>
      <c r="AK39" s="575"/>
      <c r="AL39" s="575"/>
      <c r="AM39" s="575"/>
      <c r="AN39" s="575"/>
      <c r="AO39" s="575"/>
      <c r="AP39" s="575"/>
      <c r="AQ39" s="575"/>
      <c r="AR39" s="575"/>
      <c r="AS39" s="44"/>
      <c r="AT39" s="44"/>
      <c r="AU39" s="44"/>
      <c r="AV39" s="44"/>
      <c r="AW39" s="44"/>
      <c r="AX39" s="44"/>
    </row>
    <row r="40" spans="2:64" s="17" customFormat="1" ht="13" x14ac:dyDescent="0.3">
      <c r="B40" s="14"/>
      <c r="F40" s="626"/>
      <c r="G40" s="627"/>
      <c r="H40" s="627"/>
      <c r="I40" s="628"/>
      <c r="J40" s="628"/>
      <c r="K40" s="628"/>
      <c r="L40" s="628"/>
      <c r="M40" s="628"/>
      <c r="N40" s="628"/>
      <c r="O40" s="628"/>
      <c r="P40" s="628"/>
      <c r="Q40" s="628"/>
      <c r="R40" s="628"/>
      <c r="S40" s="628"/>
      <c r="T40" s="628"/>
      <c r="U40" s="629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30"/>
      <c r="AI40" s="36"/>
      <c r="AJ40" s="575"/>
      <c r="AK40" s="575"/>
      <c r="AL40" s="575"/>
      <c r="AM40" s="575"/>
      <c r="AN40" s="575"/>
      <c r="AO40" s="575"/>
      <c r="AP40" s="575"/>
      <c r="AQ40" s="575"/>
      <c r="AR40" s="575"/>
      <c r="AS40" s="44"/>
      <c r="AT40" s="44"/>
      <c r="AU40" s="44"/>
      <c r="AV40" s="44"/>
      <c r="AW40" s="44"/>
      <c r="AX40" s="44"/>
    </row>
    <row r="41" spans="2:64" s="17" customFormat="1" ht="13" x14ac:dyDescent="0.3">
      <c r="B41" s="14" t="s">
        <v>564</v>
      </c>
      <c r="F41" s="626"/>
      <c r="G41" s="631">
        <v>-563597398.45163107</v>
      </c>
      <c r="H41" s="631">
        <v>-67972301.079710022</v>
      </c>
      <c r="I41" s="631">
        <v>-16965711.99067001</v>
      </c>
      <c r="J41" s="631">
        <v>35253803.869289964</v>
      </c>
      <c r="K41" s="631">
        <v>-144661975.39298999</v>
      </c>
      <c r="L41" s="631">
        <v>-63715279.149089992</v>
      </c>
      <c r="M41" s="631">
        <v>-14932931.523200035</v>
      </c>
      <c r="N41" s="631">
        <v>-71472867.197899997</v>
      </c>
      <c r="O41" s="631">
        <v>-18434878.702099964</v>
      </c>
      <c r="P41" s="631">
        <v>-79523456.50029999</v>
      </c>
      <c r="Q41" s="631">
        <v>0</v>
      </c>
      <c r="R41" s="631">
        <v>0</v>
      </c>
      <c r="S41" s="631">
        <v>0</v>
      </c>
      <c r="T41" s="631">
        <v>-442425599.66667002</v>
      </c>
      <c r="U41" s="631">
        <v>-400262271.57206011</v>
      </c>
      <c r="V41" s="631">
        <v>-45723453.228009999</v>
      </c>
      <c r="W41" s="631">
        <v>-33276287.535180017</v>
      </c>
      <c r="X41" s="631">
        <v>73421632.758350015</v>
      </c>
      <c r="Y41" s="631">
        <v>-130019297.92117003</v>
      </c>
      <c r="Z41" s="631">
        <v>-43468052.334039986</v>
      </c>
      <c r="AA41" s="631">
        <v>-3766762.9214299917</v>
      </c>
      <c r="AB41" s="631">
        <v>-41257901.798259988</v>
      </c>
      <c r="AC41" s="631">
        <v>-24341074.267400011</v>
      </c>
      <c r="AD41" s="631">
        <v>44424757.323530018</v>
      </c>
      <c r="AE41" s="631">
        <v>0</v>
      </c>
      <c r="AF41" s="631">
        <v>0</v>
      </c>
      <c r="AG41" s="631">
        <v>0</v>
      </c>
      <c r="AH41" s="632">
        <v>-204006440.92361</v>
      </c>
      <c r="AI41" s="36"/>
      <c r="AJ41" s="575"/>
      <c r="AK41" s="575"/>
      <c r="AL41" s="575"/>
      <c r="AM41" s="575"/>
      <c r="AN41" s="575"/>
      <c r="AO41" s="575"/>
      <c r="AP41" s="575"/>
      <c r="AQ41" s="575"/>
      <c r="AR41" s="575"/>
      <c r="AS41" s="44"/>
      <c r="AT41" s="44"/>
      <c r="AU41" s="44"/>
      <c r="AV41" s="44"/>
      <c r="AW41" s="44"/>
      <c r="AX41" s="44"/>
    </row>
    <row r="42" spans="2:64" s="17" customFormat="1" ht="13" x14ac:dyDescent="0.3">
      <c r="B42" s="16"/>
      <c r="F42" s="626"/>
      <c r="G42" s="627"/>
      <c r="H42" s="627"/>
      <c r="I42" s="628"/>
      <c r="J42" s="628"/>
      <c r="K42" s="628"/>
      <c r="L42" s="628"/>
      <c r="M42" s="628"/>
      <c r="N42" s="628"/>
      <c r="O42" s="628"/>
      <c r="P42" s="628"/>
      <c r="Q42" s="628"/>
      <c r="R42" s="628"/>
      <c r="S42" s="628"/>
      <c r="T42" s="628"/>
      <c r="U42" s="629"/>
      <c r="V42" s="627"/>
      <c r="W42" s="627"/>
      <c r="X42" s="627"/>
      <c r="Y42" s="627"/>
      <c r="Z42" s="627"/>
      <c r="AA42" s="627"/>
      <c r="AB42" s="627"/>
      <c r="AC42" s="627"/>
      <c r="AD42" s="627"/>
      <c r="AE42" s="627"/>
      <c r="AF42" s="627"/>
      <c r="AG42" s="627"/>
      <c r="AH42" s="630"/>
      <c r="AI42" s="36"/>
      <c r="AJ42" s="575"/>
      <c r="AK42" s="575"/>
      <c r="AL42" s="575"/>
      <c r="AM42" s="575"/>
      <c r="AN42" s="575"/>
      <c r="AO42" s="575"/>
      <c r="AP42" s="575"/>
      <c r="AQ42" s="575"/>
      <c r="AR42" s="575"/>
      <c r="AS42" s="44"/>
      <c r="AT42" s="44"/>
      <c r="AU42" s="44"/>
      <c r="AV42" s="44"/>
      <c r="AW42" s="44"/>
      <c r="AX42" s="44"/>
    </row>
    <row r="43" spans="2:64" s="17" customFormat="1" ht="13" x14ac:dyDescent="0.3">
      <c r="B43" s="14" t="s">
        <v>565</v>
      </c>
      <c r="C43" s="8"/>
      <c r="E43" s="633"/>
      <c r="F43" s="623"/>
      <c r="G43" s="592"/>
      <c r="H43" s="592"/>
      <c r="I43" s="593"/>
      <c r="J43" s="593"/>
      <c r="K43" s="593"/>
      <c r="L43" s="593"/>
      <c r="M43" s="593"/>
      <c r="N43" s="593"/>
      <c r="O43" s="593"/>
      <c r="P43" s="593"/>
      <c r="Q43" s="593"/>
      <c r="R43" s="593"/>
      <c r="S43" s="593"/>
      <c r="T43" s="593"/>
      <c r="U43" s="594"/>
      <c r="V43" s="592"/>
      <c r="W43" s="592"/>
      <c r="X43" s="592"/>
      <c r="Y43" s="592"/>
      <c r="Z43" s="592"/>
      <c r="AA43" s="592"/>
      <c r="AB43" s="592"/>
      <c r="AC43" s="592"/>
      <c r="AD43" s="592"/>
      <c r="AE43" s="592"/>
      <c r="AF43" s="592"/>
      <c r="AG43" s="592"/>
      <c r="AH43" s="595"/>
      <c r="AI43" s="36"/>
      <c r="AJ43" s="575"/>
      <c r="AK43" s="575"/>
      <c r="AL43" s="575"/>
      <c r="AM43" s="575"/>
      <c r="AN43" s="575"/>
      <c r="AO43" s="575"/>
      <c r="AP43" s="575"/>
      <c r="AQ43" s="575"/>
      <c r="AR43" s="575"/>
      <c r="AS43" s="44"/>
      <c r="AT43" s="44"/>
      <c r="AU43" s="44"/>
      <c r="AV43" s="44"/>
      <c r="AW43" s="44"/>
      <c r="AX43" s="44"/>
    </row>
    <row r="44" spans="2:64" s="17" customFormat="1" ht="13" x14ac:dyDescent="0.3">
      <c r="B44" s="14"/>
      <c r="C44" s="8"/>
      <c r="F44" s="623"/>
      <c r="G44" s="592"/>
      <c r="H44" s="592"/>
      <c r="I44" s="593"/>
      <c r="J44" s="593"/>
      <c r="K44" s="593"/>
      <c r="L44" s="593"/>
      <c r="M44" s="593"/>
      <c r="N44" s="593"/>
      <c r="O44" s="593"/>
      <c r="P44" s="593"/>
      <c r="Q44" s="593"/>
      <c r="R44" s="593"/>
      <c r="S44" s="593"/>
      <c r="T44" s="593"/>
      <c r="U44" s="594"/>
      <c r="V44" s="592"/>
      <c r="W44" s="592"/>
      <c r="X44" s="592"/>
      <c r="Y44" s="592"/>
      <c r="Z44" s="592"/>
      <c r="AA44" s="592"/>
      <c r="AB44" s="592"/>
      <c r="AC44" s="592"/>
      <c r="AD44" s="592"/>
      <c r="AE44" s="592"/>
      <c r="AF44" s="592"/>
      <c r="AG44" s="592"/>
      <c r="AH44" s="595"/>
      <c r="AI44" s="36"/>
      <c r="AJ44" s="575"/>
      <c r="AK44" s="575"/>
      <c r="AL44" s="575"/>
      <c r="AM44" s="575"/>
      <c r="AN44" s="575"/>
      <c r="AO44" s="575"/>
      <c r="AP44" s="575"/>
      <c r="AQ44" s="575"/>
      <c r="AR44" s="575"/>
      <c r="AS44" s="44"/>
      <c r="AT44" s="44"/>
      <c r="AU44" s="44"/>
      <c r="AV44" s="44"/>
      <c r="AW44" s="44"/>
      <c r="AX44" s="44"/>
    </row>
    <row r="45" spans="2:64" s="17" customFormat="1" ht="13" x14ac:dyDescent="0.3">
      <c r="B45" s="14" t="s">
        <v>35</v>
      </c>
      <c r="C45" s="50"/>
      <c r="E45" s="68"/>
      <c r="F45" s="626">
        <v>3</v>
      </c>
      <c r="G45" s="509">
        <v>48000000</v>
      </c>
      <c r="H45" s="509">
        <v>10322717</v>
      </c>
      <c r="I45" s="509">
        <v>2857524</v>
      </c>
      <c r="J45" s="509">
        <v>26349358</v>
      </c>
      <c r="K45" s="509">
        <v>-14759987</v>
      </c>
      <c r="L45" s="509">
        <v>29037471</v>
      </c>
      <c r="M45" s="509">
        <v>-858857</v>
      </c>
      <c r="N45" s="509">
        <v>12243009</v>
      </c>
      <c r="O45" s="509">
        <v>18220173</v>
      </c>
      <c r="P45" s="509">
        <v>11339345</v>
      </c>
      <c r="Q45" s="509">
        <v>0</v>
      </c>
      <c r="R45" s="509">
        <v>0</v>
      </c>
      <c r="S45" s="509">
        <v>0</v>
      </c>
      <c r="T45" s="576">
        <v>94750753</v>
      </c>
      <c r="U45" s="546">
        <v>-25577428</v>
      </c>
      <c r="V45" s="490">
        <v>1030450</v>
      </c>
      <c r="W45" s="490">
        <v>-592737</v>
      </c>
      <c r="X45" s="490">
        <v>3367677</v>
      </c>
      <c r="Y45" s="490">
        <v>2072474</v>
      </c>
      <c r="Z45" s="490">
        <v>-3444064</v>
      </c>
      <c r="AA45" s="490">
        <v>-6180235</v>
      </c>
      <c r="AB45" s="490">
        <v>-7686538</v>
      </c>
      <c r="AC45" s="490">
        <v>-9814498</v>
      </c>
      <c r="AD45" s="490">
        <v>-4357236</v>
      </c>
      <c r="AE45" s="490">
        <v>0</v>
      </c>
      <c r="AF45" s="490">
        <v>0</v>
      </c>
      <c r="AG45" s="490">
        <v>0</v>
      </c>
      <c r="AH45" s="577">
        <v>-25604707</v>
      </c>
      <c r="AI45" s="36"/>
      <c r="AJ45" s="572"/>
      <c r="AK45" s="572"/>
      <c r="AL45" s="572"/>
      <c r="AM45" s="572"/>
      <c r="AN45" s="572"/>
      <c r="AO45" s="572"/>
      <c r="AP45" s="572"/>
      <c r="AQ45" s="572"/>
      <c r="AR45" s="572"/>
      <c r="AS45" s="572"/>
      <c r="AT45" s="572"/>
      <c r="AU45" s="572"/>
      <c r="AV45" s="572"/>
      <c r="AW45" s="572"/>
      <c r="AX45" s="572"/>
      <c r="AY45" s="572"/>
      <c r="AZ45" s="572"/>
      <c r="BA45" s="572"/>
      <c r="BB45" s="572"/>
      <c r="BC45" s="572"/>
      <c r="BD45" s="572"/>
      <c r="BE45" s="572"/>
      <c r="BF45" s="572"/>
      <c r="BG45" s="572"/>
      <c r="BH45" s="572"/>
      <c r="BI45" s="572"/>
      <c r="BJ45" s="572"/>
      <c r="BK45" s="572"/>
      <c r="BL45" s="572"/>
    </row>
    <row r="46" spans="2:64" s="17" customFormat="1" ht="13" x14ac:dyDescent="0.3">
      <c r="B46" s="14"/>
      <c r="C46" s="50"/>
      <c r="F46" s="626"/>
      <c r="G46" s="509"/>
      <c r="H46" s="509"/>
      <c r="I46" s="509"/>
      <c r="J46" s="509"/>
      <c r="K46" s="509"/>
      <c r="L46" s="509"/>
      <c r="M46" s="509"/>
      <c r="N46" s="509"/>
      <c r="O46" s="509"/>
      <c r="P46" s="509"/>
      <c r="Q46" s="509"/>
      <c r="R46" s="509"/>
      <c r="S46" s="509"/>
      <c r="T46" s="571"/>
      <c r="U46" s="300"/>
      <c r="V46" s="509"/>
      <c r="W46" s="509"/>
      <c r="X46" s="509"/>
      <c r="Y46" s="509"/>
      <c r="Z46" s="509"/>
      <c r="AA46" s="509"/>
      <c r="AB46" s="509"/>
      <c r="AC46" s="509"/>
      <c r="AD46" s="509"/>
      <c r="AE46" s="509"/>
      <c r="AF46" s="509"/>
      <c r="AG46" s="509"/>
      <c r="AH46" s="578"/>
      <c r="AI46" s="36"/>
      <c r="AJ46" s="572"/>
      <c r="AK46" s="572"/>
      <c r="AL46" s="572"/>
      <c r="AM46" s="572"/>
      <c r="AN46" s="572"/>
      <c r="AO46" s="572"/>
      <c r="AP46" s="572"/>
      <c r="AQ46" s="572"/>
      <c r="AR46" s="572"/>
      <c r="AS46" s="572"/>
      <c r="AT46" s="572"/>
      <c r="AU46" s="572"/>
      <c r="AV46" s="572"/>
      <c r="AW46" s="572"/>
      <c r="AX46" s="572"/>
      <c r="AY46" s="572"/>
      <c r="AZ46" s="572"/>
      <c r="BA46" s="572"/>
      <c r="BB46" s="572"/>
      <c r="BC46" s="572"/>
      <c r="BD46" s="572"/>
      <c r="BE46" s="572"/>
      <c r="BF46" s="572"/>
      <c r="BG46" s="572"/>
      <c r="BH46" s="572"/>
      <c r="BI46" s="572"/>
      <c r="BJ46" s="572"/>
      <c r="BK46" s="572"/>
      <c r="BL46" s="572"/>
    </row>
    <row r="47" spans="2:64" s="17" customFormat="1" ht="13" x14ac:dyDescent="0.3">
      <c r="B47" s="14" t="s">
        <v>307</v>
      </c>
      <c r="C47" s="50"/>
      <c r="F47" s="626">
        <v>3</v>
      </c>
      <c r="G47" s="509">
        <v>375800354</v>
      </c>
      <c r="H47" s="509">
        <v>30724725</v>
      </c>
      <c r="I47" s="509">
        <v>31142299</v>
      </c>
      <c r="J47" s="509">
        <v>26735463</v>
      </c>
      <c r="K47" s="509">
        <v>26026939</v>
      </c>
      <c r="L47" s="509">
        <v>27770216</v>
      </c>
      <c r="M47" s="509">
        <v>25295740</v>
      </c>
      <c r="N47" s="509">
        <v>21238717</v>
      </c>
      <c r="O47" s="509">
        <v>47407967</v>
      </c>
      <c r="P47" s="509">
        <v>24539516</v>
      </c>
      <c r="Q47" s="509">
        <v>0</v>
      </c>
      <c r="R47" s="509">
        <v>0</v>
      </c>
      <c r="S47" s="509">
        <v>0</v>
      </c>
      <c r="T47" s="576">
        <v>260881582</v>
      </c>
      <c r="U47" s="546">
        <v>322419979</v>
      </c>
      <c r="V47" s="490">
        <v>20529454</v>
      </c>
      <c r="W47" s="490">
        <v>25840051</v>
      </c>
      <c r="X47" s="490">
        <v>24159464</v>
      </c>
      <c r="Y47" s="490">
        <v>46213358</v>
      </c>
      <c r="Z47" s="490">
        <v>30180601</v>
      </c>
      <c r="AA47" s="490">
        <v>33549403</v>
      </c>
      <c r="AB47" s="490">
        <v>29353694</v>
      </c>
      <c r="AC47" s="490">
        <v>30835486</v>
      </c>
      <c r="AD47" s="490">
        <v>15257648</v>
      </c>
      <c r="AE47" s="490">
        <v>0</v>
      </c>
      <c r="AF47" s="490">
        <v>0</v>
      </c>
      <c r="AG47" s="490">
        <v>0</v>
      </c>
      <c r="AH47" s="577">
        <v>255919159</v>
      </c>
      <c r="AI47" s="36"/>
      <c r="AJ47" s="572"/>
      <c r="AK47" s="572"/>
      <c r="AL47" s="572"/>
      <c r="AM47" s="572"/>
      <c r="AN47" s="572"/>
      <c r="AO47" s="572"/>
      <c r="AP47" s="572"/>
      <c r="AQ47" s="572"/>
      <c r="AR47" s="572"/>
      <c r="AS47" s="572"/>
      <c r="AT47" s="572"/>
      <c r="AU47" s="572"/>
      <c r="AV47" s="572"/>
      <c r="AW47" s="572"/>
      <c r="AX47" s="572"/>
      <c r="AY47" s="572"/>
      <c r="AZ47" s="572"/>
      <c r="BA47" s="572"/>
      <c r="BB47" s="572"/>
      <c r="BC47" s="572"/>
      <c r="BD47" s="572"/>
      <c r="BE47" s="572"/>
      <c r="BF47" s="572"/>
      <c r="BG47" s="572"/>
      <c r="BH47" s="572"/>
      <c r="BI47" s="572"/>
      <c r="BJ47" s="572"/>
      <c r="BK47" s="572"/>
      <c r="BL47" s="572"/>
    </row>
    <row r="48" spans="2:64" s="17" customFormat="1" ht="13" x14ac:dyDescent="0.3">
      <c r="B48" s="16"/>
      <c r="F48" s="626"/>
      <c r="G48" s="495"/>
      <c r="H48" s="495"/>
      <c r="I48" s="495"/>
      <c r="J48" s="495"/>
      <c r="K48" s="495"/>
      <c r="L48" s="495"/>
      <c r="M48" s="495"/>
      <c r="N48" s="495"/>
      <c r="O48" s="495"/>
      <c r="P48" s="495"/>
      <c r="Q48" s="495"/>
      <c r="R48" s="495"/>
      <c r="S48" s="495"/>
      <c r="T48" s="287"/>
      <c r="U48" s="286"/>
      <c r="V48" s="495"/>
      <c r="W48" s="495"/>
      <c r="X48" s="495"/>
      <c r="Y48" s="495"/>
      <c r="Z48" s="495"/>
      <c r="AA48" s="495"/>
      <c r="AB48" s="495"/>
      <c r="AC48" s="495"/>
      <c r="AD48" s="495"/>
      <c r="AE48" s="495"/>
      <c r="AF48" s="495"/>
      <c r="AG48" s="495"/>
      <c r="AH48" s="574"/>
      <c r="AI48" s="36"/>
      <c r="AJ48" s="572"/>
      <c r="AK48" s="572"/>
      <c r="AL48" s="572"/>
      <c r="AM48" s="572"/>
      <c r="AN48" s="572"/>
      <c r="AO48" s="572"/>
      <c r="AP48" s="572"/>
      <c r="AQ48" s="572"/>
      <c r="AR48" s="572"/>
      <c r="AS48" s="572"/>
      <c r="AT48" s="572"/>
      <c r="AU48" s="572"/>
      <c r="AV48" s="572"/>
      <c r="AW48" s="572"/>
      <c r="AX48" s="572"/>
      <c r="AY48" s="572"/>
      <c r="AZ48" s="572"/>
      <c r="BA48" s="572"/>
      <c r="BB48" s="572"/>
      <c r="BC48" s="572"/>
      <c r="BD48" s="572"/>
      <c r="BE48" s="572"/>
      <c r="BF48" s="572"/>
      <c r="BG48" s="572"/>
      <c r="BH48" s="572"/>
      <c r="BI48" s="572"/>
      <c r="BJ48" s="572"/>
      <c r="BK48" s="572"/>
      <c r="BL48" s="572"/>
    </row>
    <row r="49" spans="2:64" s="17" customFormat="1" ht="13" x14ac:dyDescent="0.3">
      <c r="B49" s="14" t="s">
        <v>566</v>
      </c>
      <c r="C49" s="50"/>
      <c r="F49" s="626">
        <v>3</v>
      </c>
      <c r="G49" s="490">
        <v>45875000</v>
      </c>
      <c r="H49" s="490">
        <v>0</v>
      </c>
      <c r="I49" s="490">
        <v>0</v>
      </c>
      <c r="J49" s="490">
        <v>9468200</v>
      </c>
      <c r="K49" s="490">
        <v>0</v>
      </c>
      <c r="L49" s="490">
        <v>0</v>
      </c>
      <c r="M49" s="490">
        <v>0</v>
      </c>
      <c r="N49" s="490">
        <v>0</v>
      </c>
      <c r="O49" s="490">
        <v>0</v>
      </c>
      <c r="P49" s="490">
        <v>5517480</v>
      </c>
      <c r="Q49" s="490">
        <v>0</v>
      </c>
      <c r="R49" s="490">
        <v>0</v>
      </c>
      <c r="S49" s="490">
        <v>0</v>
      </c>
      <c r="T49" s="576">
        <v>14985680</v>
      </c>
      <c r="U49" s="546">
        <v>64465588</v>
      </c>
      <c r="V49" s="490">
        <v>46626420</v>
      </c>
      <c r="W49" s="490">
        <v>0</v>
      </c>
      <c r="X49" s="490">
        <v>0</v>
      </c>
      <c r="Y49" s="490">
        <v>0</v>
      </c>
      <c r="Z49" s="490">
        <v>0</v>
      </c>
      <c r="AA49" s="490">
        <v>6790681</v>
      </c>
      <c r="AB49" s="490">
        <v>0</v>
      </c>
      <c r="AC49" s="490">
        <v>0</v>
      </c>
      <c r="AD49" s="490">
        <v>5451574</v>
      </c>
      <c r="AE49" s="490">
        <v>0</v>
      </c>
      <c r="AF49" s="490">
        <v>0</v>
      </c>
      <c r="AG49" s="490">
        <v>0</v>
      </c>
      <c r="AH49" s="577">
        <v>58868675</v>
      </c>
      <c r="AI49" s="69"/>
      <c r="AJ49" s="572"/>
      <c r="AK49" s="572"/>
      <c r="AL49" s="572"/>
      <c r="AM49" s="572"/>
      <c r="AN49" s="572"/>
      <c r="AO49" s="572"/>
      <c r="AP49" s="572"/>
      <c r="AQ49" s="572"/>
      <c r="AR49" s="572"/>
      <c r="AS49" s="572"/>
      <c r="AT49" s="572"/>
      <c r="AU49" s="572"/>
      <c r="AV49" s="572"/>
      <c r="AW49" s="572"/>
      <c r="AX49" s="572"/>
      <c r="AY49" s="572"/>
      <c r="AZ49" s="572"/>
      <c r="BA49" s="572"/>
      <c r="BB49" s="572"/>
      <c r="BC49" s="572"/>
      <c r="BD49" s="572"/>
      <c r="BE49" s="572"/>
      <c r="BF49" s="572"/>
      <c r="BG49" s="572"/>
      <c r="BH49" s="572"/>
      <c r="BI49" s="572"/>
      <c r="BJ49" s="572"/>
      <c r="BK49" s="572"/>
      <c r="BL49" s="572"/>
    </row>
    <row r="50" spans="2:64" s="17" customFormat="1" ht="13" x14ac:dyDescent="0.3">
      <c r="B50" s="14"/>
      <c r="C50" s="50"/>
      <c r="F50" s="488"/>
      <c r="G50" s="495"/>
      <c r="H50" s="495"/>
      <c r="I50" s="495"/>
      <c r="J50" s="495"/>
      <c r="K50" s="495"/>
      <c r="L50" s="495"/>
      <c r="M50" s="495"/>
      <c r="N50" s="495"/>
      <c r="O50" s="495"/>
      <c r="P50" s="495"/>
      <c r="Q50" s="495"/>
      <c r="R50" s="495"/>
      <c r="S50" s="495"/>
      <c r="T50" s="287"/>
      <c r="U50" s="286"/>
      <c r="V50" s="495"/>
      <c r="W50" s="495"/>
      <c r="X50" s="495"/>
      <c r="Y50" s="495"/>
      <c r="Z50" s="495"/>
      <c r="AA50" s="495"/>
      <c r="AB50" s="495"/>
      <c r="AC50" s="495"/>
      <c r="AD50" s="495"/>
      <c r="AE50" s="495"/>
      <c r="AF50" s="495"/>
      <c r="AG50" s="495"/>
      <c r="AH50" s="574"/>
      <c r="AI50" s="69"/>
      <c r="AJ50" s="572"/>
      <c r="AK50" s="572"/>
      <c r="AL50" s="572"/>
      <c r="AM50" s="572"/>
      <c r="AN50" s="572"/>
      <c r="AO50" s="572"/>
      <c r="AP50" s="572"/>
      <c r="AQ50" s="572"/>
      <c r="AR50" s="572"/>
      <c r="AS50" s="572"/>
      <c r="AT50" s="572"/>
      <c r="AU50" s="572"/>
      <c r="AV50" s="572"/>
      <c r="AW50" s="572"/>
      <c r="AX50" s="572"/>
      <c r="AY50" s="572"/>
      <c r="AZ50" s="572"/>
      <c r="BA50" s="572"/>
      <c r="BB50" s="572"/>
      <c r="BC50" s="572"/>
      <c r="BD50" s="572"/>
      <c r="BE50" s="572"/>
      <c r="BF50" s="572"/>
      <c r="BG50" s="572"/>
      <c r="BH50" s="572"/>
      <c r="BI50" s="572"/>
      <c r="BJ50" s="572"/>
      <c r="BK50" s="572"/>
      <c r="BL50" s="572"/>
    </row>
    <row r="51" spans="2:64" s="17" customFormat="1" ht="15" x14ac:dyDescent="0.3">
      <c r="B51" s="14" t="s">
        <v>567</v>
      </c>
      <c r="C51" s="50"/>
      <c r="F51" s="626">
        <v>3</v>
      </c>
      <c r="G51" s="490">
        <v>93922044.451631099</v>
      </c>
      <c r="H51" s="490">
        <v>26924859.079710022</v>
      </c>
      <c r="I51" s="490">
        <v>-17034111.00932999</v>
      </c>
      <c r="J51" s="490">
        <v>-97806824.869289964</v>
      </c>
      <c r="K51" s="490">
        <v>133395024.39298999</v>
      </c>
      <c r="L51" s="490">
        <v>6907593.1490900218</v>
      </c>
      <c r="M51" s="490">
        <v>-9503951.4767999649</v>
      </c>
      <c r="N51" s="678">
        <v>37991142.197899967</v>
      </c>
      <c r="O51" s="490">
        <v>-47193262.297900036</v>
      </c>
      <c r="P51" s="490">
        <v>38127115.50029999</v>
      </c>
      <c r="Q51" s="490">
        <v>0</v>
      </c>
      <c r="R51" s="490">
        <v>0</v>
      </c>
      <c r="S51" s="490">
        <v>0</v>
      </c>
      <c r="T51" s="492">
        <v>71807584.666670039</v>
      </c>
      <c r="U51" s="490">
        <v>38954132.572060108</v>
      </c>
      <c r="V51" s="490">
        <v>-22462869.771990001</v>
      </c>
      <c r="W51" s="490">
        <v>8028973.5351800174</v>
      </c>
      <c r="X51" s="490">
        <v>-100948773.75835001</v>
      </c>
      <c r="Y51" s="490">
        <v>81733465.921170026</v>
      </c>
      <c r="Z51" s="490">
        <v>16731515.334039986</v>
      </c>
      <c r="AA51" s="490">
        <v>-30393086.078570008</v>
      </c>
      <c r="AB51" s="490">
        <v>19590745.798259988</v>
      </c>
      <c r="AC51" s="490">
        <v>3320086.2674000114</v>
      </c>
      <c r="AD51" s="490">
        <v>-60776743.323530018</v>
      </c>
      <c r="AE51" s="490">
        <v>0</v>
      </c>
      <c r="AF51" s="490">
        <v>0</v>
      </c>
      <c r="AG51" s="490">
        <v>0</v>
      </c>
      <c r="AH51" s="577">
        <v>-85176686.076390013</v>
      </c>
      <c r="AI51" s="69"/>
      <c r="AJ51" s="572"/>
      <c r="AK51" s="572"/>
      <c r="AL51" s="572"/>
      <c r="AM51" s="572"/>
      <c r="AN51" s="572"/>
      <c r="AO51" s="572"/>
      <c r="AP51" s="572"/>
      <c r="AQ51" s="572"/>
      <c r="AR51" s="572"/>
      <c r="AS51" s="572"/>
      <c r="AT51" s="572"/>
      <c r="AU51" s="572"/>
      <c r="AV51" s="572"/>
      <c r="AW51" s="572"/>
      <c r="AX51" s="572"/>
      <c r="AY51" s="572"/>
      <c r="AZ51" s="572"/>
      <c r="BA51" s="572"/>
      <c r="BB51" s="572"/>
      <c r="BC51" s="572"/>
      <c r="BD51" s="572"/>
      <c r="BE51" s="572"/>
      <c r="BF51" s="572"/>
      <c r="BG51" s="572"/>
      <c r="BH51" s="572"/>
      <c r="BI51" s="572"/>
      <c r="BJ51" s="572"/>
      <c r="BK51" s="572"/>
      <c r="BL51" s="572"/>
    </row>
    <row r="52" spans="2:64" s="17" customFormat="1" ht="13" x14ac:dyDescent="0.3">
      <c r="B52" s="14"/>
      <c r="C52" s="50"/>
      <c r="F52" s="626"/>
      <c r="G52" s="596"/>
      <c r="H52" s="596"/>
      <c r="I52" s="596"/>
      <c r="J52" s="596"/>
      <c r="K52" s="596"/>
      <c r="L52" s="596"/>
      <c r="M52" s="596"/>
      <c r="N52" s="596"/>
      <c r="O52" s="596"/>
      <c r="P52" s="596"/>
      <c r="Q52" s="596"/>
      <c r="R52" s="596"/>
      <c r="S52" s="596"/>
      <c r="T52" s="295"/>
      <c r="U52" s="294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6"/>
      <c r="AH52" s="597"/>
      <c r="AI52" s="69"/>
      <c r="AJ52" s="572"/>
      <c r="AK52" s="572"/>
      <c r="AL52" s="572"/>
      <c r="AM52" s="572"/>
      <c r="AN52" s="572"/>
      <c r="AO52" s="572"/>
      <c r="AP52" s="572"/>
      <c r="AQ52" s="572"/>
      <c r="AR52" s="572"/>
      <c r="AS52" s="572"/>
      <c r="AT52" s="572"/>
      <c r="AU52" s="572"/>
      <c r="AV52" s="572"/>
      <c r="AW52" s="572"/>
      <c r="AX52" s="572"/>
      <c r="AY52" s="572"/>
      <c r="AZ52" s="572"/>
      <c r="BA52" s="572"/>
      <c r="BB52" s="572"/>
      <c r="BC52" s="572"/>
      <c r="BD52" s="572"/>
      <c r="BE52" s="572"/>
      <c r="BF52" s="572"/>
      <c r="BG52" s="572"/>
      <c r="BH52" s="572"/>
      <c r="BI52" s="572"/>
      <c r="BJ52" s="572"/>
      <c r="BK52" s="572"/>
      <c r="BL52" s="572"/>
    </row>
    <row r="53" spans="2:64" s="17" customFormat="1" ht="13" x14ac:dyDescent="0.3">
      <c r="B53" s="14" t="s">
        <v>568</v>
      </c>
      <c r="C53" s="8"/>
      <c r="D53" s="8"/>
      <c r="E53" s="8"/>
      <c r="F53" s="488"/>
      <c r="G53" s="598">
        <v>563597398.45163107</v>
      </c>
      <c r="H53" s="598">
        <v>67972301.079710022</v>
      </c>
      <c r="I53" s="564">
        <v>16965711.99067001</v>
      </c>
      <c r="J53" s="564">
        <v>-35253803.869289964</v>
      </c>
      <c r="K53" s="564">
        <v>144661976.39298999</v>
      </c>
      <c r="L53" s="564">
        <v>63715280.149090022</v>
      </c>
      <c r="M53" s="564">
        <v>14932931.523200035</v>
      </c>
      <c r="N53" s="564">
        <v>71472868.197899967</v>
      </c>
      <c r="O53" s="564">
        <v>18434877.702099964</v>
      </c>
      <c r="P53" s="565">
        <v>79523456.50029999</v>
      </c>
      <c r="Q53" s="564">
        <v>0</v>
      </c>
      <c r="R53" s="564">
        <v>0</v>
      </c>
      <c r="S53" s="564">
        <v>0</v>
      </c>
      <c r="T53" s="565">
        <v>442425599.66667002</v>
      </c>
      <c r="U53" s="565">
        <v>400262271.57206011</v>
      </c>
      <c r="V53" s="598">
        <v>45723454.228009999</v>
      </c>
      <c r="W53" s="598">
        <v>33276287.535180017</v>
      </c>
      <c r="X53" s="565">
        <v>-73421632.758350015</v>
      </c>
      <c r="Y53" s="598">
        <v>130019297.92117003</v>
      </c>
      <c r="Z53" s="598">
        <v>43468052.334039986</v>
      </c>
      <c r="AA53" s="598">
        <v>3766762.9214299917</v>
      </c>
      <c r="AB53" s="598">
        <v>41257901.798259988</v>
      </c>
      <c r="AC53" s="598">
        <v>24341074.267400011</v>
      </c>
      <c r="AD53" s="564">
        <v>-44424757.323530018</v>
      </c>
      <c r="AE53" s="598">
        <v>0</v>
      </c>
      <c r="AF53" s="598">
        <v>0</v>
      </c>
      <c r="AG53" s="598">
        <v>0</v>
      </c>
      <c r="AH53" s="565">
        <v>204006440.92360997</v>
      </c>
      <c r="AI53" s="69"/>
      <c r="AJ53" s="572"/>
      <c r="AK53" s="572"/>
      <c r="AL53" s="572"/>
      <c r="AM53" s="572"/>
      <c r="AN53" s="572"/>
      <c r="AO53" s="572"/>
      <c r="AP53" s="572"/>
      <c r="AQ53" s="572"/>
      <c r="AR53" s="572"/>
      <c r="AS53" s="572"/>
      <c r="AT53" s="572"/>
      <c r="AU53" s="572"/>
      <c r="AV53" s="572"/>
      <c r="AW53" s="572"/>
      <c r="AX53" s="572"/>
      <c r="AY53" s="572"/>
      <c r="AZ53" s="572"/>
      <c r="BA53" s="572"/>
      <c r="BB53" s="572"/>
      <c r="BC53" s="572"/>
      <c r="BD53" s="572"/>
      <c r="BE53" s="572"/>
      <c r="BF53" s="572"/>
      <c r="BG53" s="572"/>
      <c r="BH53" s="572"/>
      <c r="BI53" s="572"/>
      <c r="BJ53" s="572"/>
      <c r="BK53" s="572"/>
      <c r="BL53" s="572"/>
    </row>
    <row r="54" spans="2:64" s="17" customFormat="1" ht="13" x14ac:dyDescent="0.3">
      <c r="B54" s="73"/>
      <c r="C54" s="74"/>
      <c r="D54" s="74"/>
      <c r="E54" s="74"/>
      <c r="F54" s="634"/>
      <c r="G54" s="514"/>
      <c r="H54" s="514"/>
      <c r="I54" s="599"/>
      <c r="J54" s="599"/>
      <c r="K54" s="599"/>
      <c r="L54" s="599"/>
      <c r="M54" s="599"/>
      <c r="N54" s="599"/>
      <c r="O54" s="599"/>
      <c r="P54" s="599"/>
      <c r="Q54" s="599"/>
      <c r="R54" s="599"/>
      <c r="S54" s="599"/>
      <c r="T54" s="599"/>
      <c r="U54" s="600"/>
      <c r="V54" s="514"/>
      <c r="W54" s="514"/>
      <c r="X54" s="514"/>
      <c r="Y54" s="514"/>
      <c r="Z54" s="514"/>
      <c r="AA54" s="514"/>
      <c r="AB54" s="514"/>
      <c r="AC54" s="514"/>
      <c r="AD54" s="514"/>
      <c r="AE54" s="514"/>
      <c r="AF54" s="514"/>
      <c r="AG54" s="514"/>
      <c r="AH54" s="601"/>
      <c r="AI54" s="36"/>
      <c r="AJ54" s="572"/>
      <c r="AK54" s="572"/>
      <c r="AL54" s="572"/>
      <c r="AM54" s="572"/>
      <c r="AN54" s="572"/>
      <c r="AO54" s="572"/>
      <c r="AP54" s="572"/>
      <c r="AQ54" s="572"/>
      <c r="AR54" s="572"/>
      <c r="AS54" s="572"/>
      <c r="AT54" s="572"/>
      <c r="AU54" s="572"/>
      <c r="AV54" s="572"/>
      <c r="AW54" s="572"/>
      <c r="AX54" s="572"/>
      <c r="AY54" s="572"/>
      <c r="AZ54" s="572"/>
      <c r="BA54" s="572"/>
      <c r="BB54" s="572"/>
      <c r="BC54" s="572"/>
      <c r="BD54" s="572"/>
      <c r="BE54" s="572"/>
      <c r="BF54" s="572"/>
      <c r="BG54" s="572"/>
      <c r="BH54" s="572"/>
      <c r="BI54" s="572"/>
      <c r="BJ54" s="572"/>
      <c r="BK54" s="572"/>
      <c r="BL54" s="572"/>
    </row>
    <row r="55" spans="2:64" s="51" customFormat="1" ht="13" x14ac:dyDescent="0.3">
      <c r="B55" s="77" t="s">
        <v>569</v>
      </c>
      <c r="F55" s="78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  <c r="AG55" s="306"/>
      <c r="AH55" s="306"/>
      <c r="AI55" s="54"/>
      <c r="AJ55" s="582"/>
      <c r="AK55" s="582"/>
      <c r="AL55" s="582"/>
      <c r="AM55" s="582"/>
      <c r="AN55" s="582"/>
      <c r="AO55" s="582"/>
      <c r="AP55" s="582"/>
      <c r="AQ55" s="582"/>
      <c r="AR55" s="582"/>
      <c r="AS55" s="54"/>
      <c r="AT55" s="54"/>
      <c r="AU55" s="54"/>
      <c r="AV55" s="54"/>
      <c r="AW55" s="54"/>
      <c r="AX55" s="54"/>
    </row>
    <row r="56" spans="2:64" s="51" customFormat="1" ht="13" x14ac:dyDescent="0.3">
      <c r="B56" s="77" t="s">
        <v>570</v>
      </c>
      <c r="F56" s="78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54"/>
      <c r="AJ56" s="582"/>
      <c r="AK56" s="582"/>
      <c r="AL56" s="582"/>
      <c r="AM56" s="582"/>
      <c r="AN56" s="582"/>
      <c r="AO56" s="582"/>
      <c r="AP56" s="582"/>
      <c r="AQ56" s="582"/>
      <c r="AR56" s="582"/>
      <c r="AS56" s="54"/>
      <c r="AT56" s="54"/>
      <c r="AU56" s="54"/>
      <c r="AV56" s="54"/>
      <c r="AW56" s="54"/>
      <c r="AX56" s="54"/>
    </row>
    <row r="57" spans="2:64" s="51" customFormat="1" ht="13" x14ac:dyDescent="0.3">
      <c r="B57" s="77" t="s">
        <v>616</v>
      </c>
      <c r="F57" s="78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  <c r="AG57" s="306"/>
      <c r="AH57" s="306"/>
      <c r="AI57" s="54"/>
      <c r="AJ57" s="582"/>
      <c r="AK57" s="582"/>
      <c r="AL57" s="582"/>
      <c r="AM57" s="582"/>
      <c r="AN57" s="582"/>
      <c r="AO57" s="582"/>
      <c r="AP57" s="582"/>
      <c r="AQ57" s="582"/>
      <c r="AR57" s="582"/>
      <c r="AS57" s="54"/>
      <c r="AT57" s="54"/>
      <c r="AU57" s="54"/>
      <c r="AV57" s="54"/>
      <c r="AW57" s="54"/>
      <c r="AX57" s="54"/>
    </row>
    <row r="59" spans="2:64" s="51" customFormat="1" ht="13" x14ac:dyDescent="0.3">
      <c r="B59" s="77"/>
      <c r="F59" s="78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  <c r="AG59" s="306"/>
      <c r="AH59" s="306"/>
      <c r="AI59" s="54"/>
      <c r="AJ59" s="582"/>
      <c r="AK59" s="582"/>
      <c r="AL59" s="582"/>
      <c r="AM59" s="582"/>
      <c r="AN59" s="582"/>
      <c r="AO59" s="582"/>
      <c r="AP59" s="582"/>
      <c r="AQ59" s="582"/>
      <c r="AR59" s="582"/>
      <c r="AS59" s="54"/>
      <c r="AT59" s="54"/>
      <c r="AU59" s="54"/>
      <c r="AV59" s="54"/>
      <c r="AW59" s="54"/>
      <c r="AX59" s="54"/>
    </row>
    <row r="60" spans="2:64" s="9" customFormat="1" hidden="1" x14ac:dyDescent="0.25">
      <c r="G60" s="602">
        <v>0</v>
      </c>
      <c r="H60" s="602">
        <v>0</v>
      </c>
      <c r="I60" s="602">
        <v>0</v>
      </c>
      <c r="J60" s="602">
        <v>0</v>
      </c>
      <c r="K60" s="602">
        <v>1</v>
      </c>
      <c r="L60" s="602">
        <v>1.0000000298023224</v>
      </c>
      <c r="M60" s="602">
        <v>0</v>
      </c>
      <c r="N60" s="602">
        <v>0.99999997019767761</v>
      </c>
      <c r="O60" s="602">
        <v>-1</v>
      </c>
      <c r="P60" s="602">
        <v>0</v>
      </c>
      <c r="Q60" s="602">
        <v>0</v>
      </c>
      <c r="R60" s="602">
        <v>0</v>
      </c>
      <c r="S60" s="602">
        <v>0</v>
      </c>
      <c r="T60" s="602">
        <v>1.9999999403953552</v>
      </c>
      <c r="U60" s="602">
        <v>0</v>
      </c>
      <c r="V60" s="602">
        <v>1</v>
      </c>
      <c r="W60" s="602">
        <v>0</v>
      </c>
      <c r="X60" s="602">
        <v>0</v>
      </c>
      <c r="Y60" s="602">
        <v>0</v>
      </c>
      <c r="Z60" s="602">
        <v>0</v>
      </c>
      <c r="AA60" s="602">
        <v>0</v>
      </c>
      <c r="AB60" s="602">
        <v>0</v>
      </c>
      <c r="AC60" s="602">
        <v>0</v>
      </c>
      <c r="AD60" s="602">
        <v>0</v>
      </c>
      <c r="AE60" s="602">
        <v>0</v>
      </c>
      <c r="AF60" s="602">
        <v>0</v>
      </c>
      <c r="AG60" s="602">
        <v>0</v>
      </c>
      <c r="AH60" s="602">
        <v>1</v>
      </c>
      <c r="AI60" s="4"/>
      <c r="AJ60" s="603"/>
      <c r="AK60" s="603"/>
      <c r="AL60" s="603"/>
      <c r="AM60" s="603"/>
      <c r="AN60" s="603"/>
      <c r="AO60" s="603"/>
      <c r="AP60" s="603"/>
      <c r="AQ60" s="603"/>
      <c r="AR60" s="603"/>
      <c r="AS60" s="4"/>
      <c r="AT60" s="4"/>
      <c r="AU60" s="4"/>
      <c r="AV60" s="4"/>
      <c r="AW60" s="4"/>
      <c r="AX60" s="4"/>
    </row>
    <row r="61" spans="2:64" hidden="1" x14ac:dyDescent="0.25">
      <c r="C61" s="6" t="s">
        <v>37</v>
      </c>
      <c r="F61" s="6" t="s">
        <v>38</v>
      </c>
      <c r="G61" s="559"/>
      <c r="H61" s="559"/>
      <c r="I61" s="559"/>
      <c r="J61" s="559"/>
      <c r="K61" s="559"/>
      <c r="L61" s="559"/>
      <c r="M61" s="559"/>
      <c r="N61" s="559"/>
      <c r="O61" s="559"/>
      <c r="P61" s="559"/>
      <c r="Q61" s="559"/>
      <c r="R61" s="559"/>
      <c r="S61" s="559"/>
      <c r="T61" s="559"/>
      <c r="U61" s="604" t="s">
        <v>39</v>
      </c>
      <c r="V61" s="604"/>
      <c r="W61" s="604"/>
      <c r="X61" s="602"/>
      <c r="Y61" s="559"/>
      <c r="Z61" s="559"/>
      <c r="AA61" s="559"/>
      <c r="AB61" s="559"/>
      <c r="AC61" s="559"/>
      <c r="AD61" s="559"/>
      <c r="AE61" s="559"/>
      <c r="AF61" s="559"/>
      <c r="AG61" s="559"/>
      <c r="AH61" s="5"/>
      <c r="AI61" s="5"/>
      <c r="AJ61" s="605"/>
      <c r="AK61" s="605"/>
      <c r="AL61" s="605"/>
      <c r="AM61" s="605"/>
      <c r="AN61" s="605"/>
      <c r="AO61" s="605"/>
      <c r="AP61" s="605"/>
      <c r="AQ61" s="605"/>
      <c r="AR61" s="605"/>
      <c r="AS61" s="5"/>
      <c r="AT61" s="5"/>
      <c r="AU61" s="5"/>
      <c r="AV61" s="5"/>
      <c r="AW61" s="5"/>
      <c r="AX61" s="5"/>
    </row>
    <row r="62" spans="2:64" hidden="1" x14ac:dyDescent="0.25">
      <c r="G62" s="559"/>
      <c r="H62" s="559"/>
      <c r="I62" s="559"/>
      <c r="J62" s="559"/>
      <c r="K62" s="559"/>
      <c r="L62" s="559"/>
      <c r="M62" s="559"/>
      <c r="N62" s="559"/>
      <c r="O62" s="559"/>
      <c r="P62" s="559"/>
      <c r="Q62" s="559"/>
      <c r="R62" s="559"/>
      <c r="S62" s="559"/>
      <c r="T62" s="559"/>
      <c r="U62" s="559"/>
      <c r="V62" s="559"/>
      <c r="W62" s="559"/>
      <c r="X62" s="559"/>
      <c r="Y62" s="559"/>
      <c r="Z62" s="559"/>
      <c r="AA62" s="559"/>
      <c r="AB62" s="559"/>
      <c r="AC62" s="559"/>
      <c r="AD62" s="559"/>
      <c r="AE62" s="559"/>
      <c r="AF62" s="559"/>
      <c r="AG62" s="559"/>
      <c r="AH62" s="5"/>
      <c r="AI62" s="5"/>
      <c r="AJ62" s="605"/>
      <c r="AK62" s="605"/>
      <c r="AL62" s="605"/>
      <c r="AM62" s="605"/>
      <c r="AN62" s="605"/>
      <c r="AO62" s="605"/>
      <c r="AP62" s="605"/>
      <c r="AQ62" s="605"/>
      <c r="AR62" s="605"/>
      <c r="AS62" s="5"/>
      <c r="AT62" s="5"/>
      <c r="AU62" s="5"/>
      <c r="AV62" s="5"/>
      <c r="AW62" s="5"/>
      <c r="AX62" s="5"/>
    </row>
    <row r="63" spans="2:64" hidden="1" x14ac:dyDescent="0.25">
      <c r="C63" s="6" t="s">
        <v>40</v>
      </c>
      <c r="F63" s="6" t="s">
        <v>40</v>
      </c>
      <c r="G63" s="559"/>
      <c r="H63" s="559"/>
      <c r="I63" s="559"/>
      <c r="J63" s="559"/>
      <c r="K63" s="559"/>
      <c r="L63" s="559"/>
      <c r="M63" s="559"/>
      <c r="N63" s="559"/>
      <c r="O63" s="559"/>
      <c r="P63" s="559"/>
      <c r="Q63" s="559"/>
      <c r="R63" s="559"/>
      <c r="S63" s="559"/>
      <c r="T63" s="559"/>
      <c r="U63" s="683" t="s">
        <v>40</v>
      </c>
      <c r="V63" s="683"/>
      <c r="W63" s="683"/>
      <c r="X63" s="559"/>
      <c r="Y63" s="559"/>
      <c r="Z63" s="559"/>
      <c r="AA63" s="559"/>
      <c r="AB63" s="559"/>
      <c r="AC63" s="559"/>
      <c r="AD63" s="559"/>
      <c r="AE63" s="559"/>
      <c r="AF63" s="559"/>
      <c r="AG63" s="559"/>
      <c r="AH63" s="5"/>
      <c r="AI63" s="5"/>
      <c r="AJ63" s="605"/>
      <c r="AK63" s="605"/>
      <c r="AL63" s="605"/>
      <c r="AM63" s="605"/>
      <c r="AN63" s="605"/>
      <c r="AO63" s="605"/>
      <c r="AP63" s="605"/>
      <c r="AQ63" s="605"/>
      <c r="AR63" s="605"/>
      <c r="AS63" s="5"/>
      <c r="AT63" s="5"/>
      <c r="AU63" s="5"/>
      <c r="AV63" s="5"/>
      <c r="AW63" s="5"/>
      <c r="AX63" s="5"/>
    </row>
    <row r="64" spans="2:64" hidden="1" x14ac:dyDescent="0.25">
      <c r="G64" s="559"/>
      <c r="H64" s="559"/>
      <c r="I64" s="559"/>
      <c r="J64" s="559"/>
      <c r="K64" s="559"/>
      <c r="L64" s="559"/>
      <c r="M64" s="559"/>
      <c r="N64" s="559"/>
      <c r="O64" s="559"/>
      <c r="P64" s="559"/>
      <c r="Q64" s="559"/>
      <c r="R64" s="559"/>
      <c r="S64" s="559"/>
      <c r="T64" s="559"/>
      <c r="U64" s="559"/>
      <c r="V64" s="559"/>
      <c r="W64" s="559"/>
      <c r="X64" s="559"/>
      <c r="Y64" s="559"/>
      <c r="Z64" s="559"/>
      <c r="AA64" s="559"/>
      <c r="AB64" s="559"/>
      <c r="AC64" s="559"/>
      <c r="AD64" s="559"/>
      <c r="AE64" s="559"/>
      <c r="AF64" s="559"/>
      <c r="AG64" s="559"/>
      <c r="AH64" s="5"/>
      <c r="AI64" s="5"/>
      <c r="AJ64" s="605"/>
      <c r="AK64" s="605"/>
      <c r="AL64" s="605"/>
      <c r="AM64" s="605"/>
      <c r="AN64" s="605"/>
      <c r="AO64" s="605"/>
      <c r="AP64" s="605"/>
      <c r="AQ64" s="605"/>
      <c r="AR64" s="605"/>
      <c r="AS64" s="5"/>
      <c r="AT64" s="5"/>
      <c r="AU64" s="5"/>
      <c r="AV64" s="5"/>
      <c r="AW64" s="5"/>
      <c r="AX64" s="5"/>
    </row>
    <row r="65" spans="7:50" hidden="1" x14ac:dyDescent="0.25">
      <c r="G65" s="559"/>
      <c r="H65" s="559"/>
      <c r="I65" s="559"/>
      <c r="J65" s="559"/>
      <c r="K65" s="559"/>
      <c r="L65" s="559"/>
      <c r="M65" s="559"/>
      <c r="N65" s="559"/>
      <c r="O65" s="559"/>
      <c r="P65" s="559"/>
      <c r="Q65" s="559"/>
      <c r="R65" s="559"/>
      <c r="S65" s="559"/>
      <c r="T65" s="559"/>
      <c r="U65" s="559"/>
      <c r="V65" s="559"/>
      <c r="W65" s="559"/>
      <c r="X65" s="559"/>
      <c r="Y65" s="559"/>
      <c r="Z65" s="559"/>
      <c r="AA65" s="559"/>
      <c r="AB65" s="559"/>
      <c r="AC65" s="559"/>
      <c r="AD65" s="559"/>
      <c r="AE65" s="559"/>
      <c r="AF65" s="559"/>
      <c r="AG65" s="559"/>
      <c r="AH65" s="5"/>
      <c r="AI65" s="5"/>
      <c r="AJ65" s="605"/>
      <c r="AK65" s="605"/>
      <c r="AL65" s="605"/>
      <c r="AM65" s="605"/>
      <c r="AN65" s="605"/>
      <c r="AO65" s="605"/>
      <c r="AP65" s="605"/>
      <c r="AQ65" s="605"/>
      <c r="AR65" s="605"/>
      <c r="AS65" s="5"/>
      <c r="AT65" s="5"/>
      <c r="AU65" s="5"/>
      <c r="AV65" s="5"/>
      <c r="AW65" s="5"/>
      <c r="AX65" s="5"/>
    </row>
    <row r="66" spans="7:50" x14ac:dyDescent="0.25">
      <c r="G66" s="559"/>
      <c r="H66" s="559"/>
      <c r="I66" s="559"/>
      <c r="J66" s="559"/>
      <c r="K66" s="559"/>
      <c r="L66" s="559"/>
      <c r="M66" s="559"/>
      <c r="N66" s="559"/>
      <c r="O66" s="559"/>
      <c r="P66" s="559"/>
      <c r="Q66" s="559"/>
      <c r="R66" s="559"/>
      <c r="S66" s="559"/>
      <c r="T66" s="559"/>
      <c r="U66" s="559"/>
      <c r="V66" s="559"/>
      <c r="W66" s="559"/>
      <c r="X66" s="559"/>
      <c r="Y66" s="559"/>
      <c r="Z66" s="559"/>
      <c r="AA66" s="559"/>
      <c r="AB66" s="559"/>
      <c r="AC66" s="559"/>
      <c r="AD66" s="559"/>
      <c r="AE66" s="559"/>
      <c r="AF66" s="559"/>
      <c r="AG66" s="559"/>
      <c r="AH66" s="5"/>
      <c r="AI66" s="5"/>
      <c r="AJ66" s="605"/>
      <c r="AK66" s="605"/>
      <c r="AL66" s="605"/>
      <c r="AM66" s="605"/>
      <c r="AN66" s="605"/>
      <c r="AO66" s="605"/>
      <c r="AP66" s="605"/>
      <c r="AQ66" s="605"/>
      <c r="AR66" s="605"/>
      <c r="AS66" s="5"/>
      <c r="AT66" s="5"/>
      <c r="AU66" s="5"/>
      <c r="AV66" s="5"/>
      <c r="AW66" s="5"/>
      <c r="AX66" s="5"/>
    </row>
    <row r="67" spans="7:50" x14ac:dyDescent="0.25">
      <c r="G67" s="559"/>
      <c r="H67" s="559"/>
      <c r="I67" s="559"/>
      <c r="J67" s="559"/>
      <c r="K67" s="559"/>
      <c r="L67" s="559"/>
      <c r="M67" s="559"/>
      <c r="N67" s="559"/>
      <c r="O67" s="559"/>
      <c r="P67" s="559"/>
      <c r="Q67" s="559"/>
      <c r="R67" s="559"/>
      <c r="S67" s="559"/>
      <c r="T67" s="559"/>
      <c r="U67" s="559"/>
      <c r="V67" s="559"/>
      <c r="W67" s="559"/>
      <c r="X67" s="559"/>
      <c r="Y67" s="559"/>
      <c r="Z67" s="559"/>
      <c r="AA67" s="559"/>
      <c r="AB67" s="559"/>
      <c r="AC67" s="559"/>
      <c r="AD67" s="559"/>
      <c r="AE67" s="559"/>
      <c r="AF67" s="559"/>
      <c r="AG67" s="559"/>
      <c r="AH67" s="5"/>
      <c r="AI67" s="5"/>
      <c r="AJ67" s="605"/>
      <c r="AK67" s="605"/>
      <c r="AL67" s="605"/>
      <c r="AM67" s="605"/>
      <c r="AN67" s="605"/>
      <c r="AO67" s="605"/>
      <c r="AP67" s="605"/>
      <c r="AQ67" s="605"/>
      <c r="AR67" s="605"/>
      <c r="AS67" s="5"/>
      <c r="AT67" s="5"/>
      <c r="AU67" s="5"/>
      <c r="AV67" s="5"/>
      <c r="AW67" s="5"/>
      <c r="AX67" s="5"/>
    </row>
    <row r="68" spans="7:50" x14ac:dyDescent="0.25">
      <c r="G68" s="559"/>
      <c r="H68" s="559"/>
      <c r="I68" s="559"/>
      <c r="J68" s="559"/>
      <c r="K68" s="559"/>
      <c r="L68" s="559"/>
      <c r="M68" s="559"/>
      <c r="N68" s="559"/>
      <c r="O68" s="559"/>
      <c r="P68" s="559"/>
      <c r="Q68" s="559"/>
      <c r="R68" s="559"/>
      <c r="S68" s="559"/>
      <c r="T68" s="559"/>
      <c r="U68" s="559"/>
      <c r="V68" s="559"/>
      <c r="W68" s="559"/>
      <c r="X68" s="559"/>
      <c r="Y68" s="559"/>
      <c r="Z68" s="559"/>
      <c r="AA68" s="559"/>
      <c r="AB68" s="559"/>
      <c r="AC68" s="559"/>
      <c r="AD68" s="559"/>
      <c r="AE68" s="559"/>
      <c r="AF68" s="559"/>
      <c r="AG68" s="559"/>
      <c r="AH68" s="5"/>
      <c r="AI68" s="5"/>
      <c r="AJ68" s="605"/>
      <c r="AK68" s="605"/>
      <c r="AL68" s="605"/>
      <c r="AM68" s="605"/>
      <c r="AN68" s="605"/>
      <c r="AO68" s="605"/>
      <c r="AP68" s="605"/>
      <c r="AQ68" s="605"/>
      <c r="AR68" s="605"/>
      <c r="AS68" s="5"/>
      <c r="AT68" s="5"/>
      <c r="AU68" s="5"/>
      <c r="AV68" s="5"/>
      <c r="AW68" s="5"/>
      <c r="AX68" s="5"/>
    </row>
    <row r="69" spans="7:50" x14ac:dyDescent="0.25">
      <c r="G69" s="559"/>
      <c r="H69" s="559"/>
      <c r="I69" s="559"/>
      <c r="J69" s="559"/>
      <c r="K69" s="559"/>
      <c r="L69" s="559"/>
      <c r="M69" s="559"/>
      <c r="N69" s="559"/>
      <c r="O69" s="559"/>
      <c r="P69" s="559"/>
      <c r="Q69" s="559"/>
      <c r="R69" s="559"/>
      <c r="S69" s="559"/>
      <c r="T69" s="559"/>
      <c r="U69" s="559"/>
      <c r="V69" s="559"/>
      <c r="W69" s="559"/>
      <c r="X69" s="559"/>
      <c r="Y69" s="559"/>
      <c r="Z69" s="559"/>
      <c r="AA69" s="559"/>
      <c r="AB69" s="559"/>
      <c r="AC69" s="559"/>
      <c r="AD69" s="559"/>
      <c r="AE69" s="559"/>
      <c r="AF69" s="559"/>
      <c r="AG69" s="559"/>
      <c r="AH69" s="5"/>
      <c r="AI69" s="5"/>
      <c r="AJ69" s="605"/>
      <c r="AK69" s="605"/>
      <c r="AL69" s="605"/>
      <c r="AM69" s="605"/>
      <c r="AN69" s="605"/>
      <c r="AO69" s="605"/>
      <c r="AP69" s="605"/>
      <c r="AQ69" s="605"/>
      <c r="AR69" s="605"/>
      <c r="AS69" s="5"/>
      <c r="AT69" s="5"/>
      <c r="AU69" s="5"/>
      <c r="AV69" s="5"/>
      <c r="AW69" s="5"/>
      <c r="AX69" s="5"/>
    </row>
    <row r="70" spans="7:50" x14ac:dyDescent="0.25">
      <c r="G70" s="559"/>
      <c r="H70" s="559"/>
      <c r="I70" s="559"/>
      <c r="J70" s="559"/>
      <c r="K70" s="559"/>
      <c r="L70" s="559"/>
      <c r="M70" s="559"/>
      <c r="N70" s="559"/>
      <c r="O70" s="559"/>
      <c r="P70" s="559"/>
      <c r="Q70" s="559"/>
      <c r="R70" s="559"/>
      <c r="S70" s="559"/>
      <c r="T70" s="559"/>
      <c r="U70" s="559"/>
      <c r="V70" s="559"/>
      <c r="W70" s="559"/>
      <c r="X70" s="559"/>
      <c r="Y70" s="559"/>
      <c r="Z70" s="559"/>
      <c r="AA70" s="559"/>
      <c r="AB70" s="559"/>
      <c r="AC70" s="559"/>
      <c r="AD70" s="559"/>
      <c r="AE70" s="559"/>
      <c r="AF70" s="559"/>
      <c r="AG70" s="559"/>
      <c r="AH70" s="5"/>
      <c r="AI70" s="5"/>
      <c r="AJ70" s="605"/>
      <c r="AK70" s="605"/>
      <c r="AL70" s="605"/>
      <c r="AM70" s="605"/>
      <c r="AN70" s="605"/>
      <c r="AO70" s="605"/>
      <c r="AP70" s="605"/>
      <c r="AQ70" s="605"/>
      <c r="AR70" s="605"/>
      <c r="AS70" s="5"/>
      <c r="AT70" s="5"/>
      <c r="AU70" s="5"/>
      <c r="AV70" s="5"/>
      <c r="AW70" s="5"/>
      <c r="AX70" s="5"/>
    </row>
    <row r="71" spans="7:50" x14ac:dyDescent="0.25">
      <c r="G71" s="559"/>
      <c r="H71" s="559"/>
      <c r="I71" s="559"/>
      <c r="J71" s="559"/>
      <c r="K71" s="559"/>
      <c r="L71" s="559"/>
      <c r="M71" s="559"/>
      <c r="N71" s="559"/>
      <c r="O71" s="559"/>
      <c r="P71" s="559"/>
      <c r="Q71" s="559"/>
      <c r="R71" s="559"/>
      <c r="S71" s="559"/>
      <c r="T71" s="559"/>
      <c r="U71" s="559"/>
      <c r="V71" s="559"/>
      <c r="W71" s="559"/>
      <c r="X71" s="559"/>
      <c r="Y71" s="559"/>
      <c r="Z71" s="559"/>
      <c r="AA71" s="559"/>
      <c r="AB71" s="559"/>
      <c r="AC71" s="559"/>
      <c r="AD71" s="559"/>
      <c r="AE71" s="559"/>
      <c r="AF71" s="559"/>
      <c r="AG71" s="559"/>
      <c r="AH71" s="5"/>
      <c r="AI71" s="5"/>
      <c r="AJ71" s="605"/>
      <c r="AK71" s="605"/>
      <c r="AL71" s="605"/>
      <c r="AM71" s="605"/>
      <c r="AN71" s="605"/>
      <c r="AO71" s="605"/>
      <c r="AP71" s="605"/>
      <c r="AQ71" s="605"/>
      <c r="AR71" s="605"/>
      <c r="AS71" s="5"/>
      <c r="AT71" s="5"/>
      <c r="AU71" s="5"/>
      <c r="AV71" s="5"/>
      <c r="AW71" s="5"/>
      <c r="AX71" s="5"/>
    </row>
    <row r="72" spans="7:50" x14ac:dyDescent="0.25">
      <c r="G72" s="559"/>
      <c r="H72" s="559"/>
      <c r="I72" s="559"/>
      <c r="J72" s="559"/>
      <c r="K72" s="559"/>
      <c r="L72" s="559"/>
      <c r="M72" s="559"/>
      <c r="N72" s="559"/>
      <c r="O72" s="559"/>
      <c r="P72" s="559"/>
      <c r="Q72" s="559"/>
      <c r="R72" s="559"/>
      <c r="S72" s="559"/>
      <c r="T72" s="559"/>
      <c r="U72" s="559"/>
      <c r="V72" s="559"/>
      <c r="W72" s="559"/>
      <c r="X72" s="559"/>
      <c r="Y72" s="559"/>
      <c r="Z72" s="559"/>
      <c r="AA72" s="559"/>
      <c r="AB72" s="559"/>
      <c r="AC72" s="559"/>
      <c r="AD72" s="559"/>
      <c r="AE72" s="559"/>
      <c r="AF72" s="559"/>
      <c r="AG72" s="559"/>
      <c r="AH72" s="5"/>
      <c r="AI72" s="5"/>
      <c r="AJ72" s="605"/>
      <c r="AK72" s="605"/>
      <c r="AL72" s="605"/>
      <c r="AM72" s="605"/>
      <c r="AN72" s="605"/>
      <c r="AO72" s="605"/>
      <c r="AP72" s="605"/>
      <c r="AQ72" s="605"/>
      <c r="AR72" s="605"/>
      <c r="AS72" s="5"/>
      <c r="AT72" s="5"/>
      <c r="AU72" s="5"/>
      <c r="AV72" s="5"/>
      <c r="AW72" s="5"/>
      <c r="AX72" s="5"/>
    </row>
    <row r="73" spans="7:50" x14ac:dyDescent="0.25">
      <c r="G73" s="559"/>
      <c r="H73" s="559"/>
      <c r="I73" s="559"/>
      <c r="J73" s="559"/>
      <c r="K73" s="559"/>
      <c r="L73" s="559"/>
      <c r="M73" s="559"/>
      <c r="N73" s="559"/>
      <c r="O73" s="559"/>
      <c r="P73" s="559"/>
      <c r="Q73" s="559"/>
      <c r="R73" s="559"/>
      <c r="S73" s="559"/>
      <c r="T73" s="559"/>
      <c r="U73" s="559"/>
      <c r="V73" s="559"/>
      <c r="W73" s="559"/>
      <c r="X73" s="559"/>
      <c r="Y73" s="559"/>
      <c r="Z73" s="559"/>
      <c r="AA73" s="559"/>
      <c r="AB73" s="559"/>
      <c r="AC73" s="559"/>
      <c r="AD73" s="559"/>
      <c r="AE73" s="559"/>
      <c r="AF73" s="559"/>
      <c r="AG73" s="559"/>
      <c r="AH73" s="5"/>
      <c r="AI73" s="5"/>
      <c r="AJ73" s="605"/>
      <c r="AK73" s="605"/>
      <c r="AL73" s="605"/>
      <c r="AM73" s="605"/>
      <c r="AN73" s="605"/>
      <c r="AO73" s="605"/>
      <c r="AP73" s="605"/>
      <c r="AQ73" s="605"/>
      <c r="AR73" s="605"/>
      <c r="AS73" s="5"/>
      <c r="AT73" s="5"/>
      <c r="AU73" s="5"/>
      <c r="AV73" s="5"/>
      <c r="AW73" s="5"/>
      <c r="AX73" s="5"/>
    </row>
    <row r="74" spans="7:50" x14ac:dyDescent="0.25">
      <c r="G74" s="559"/>
      <c r="H74" s="559"/>
      <c r="I74" s="559"/>
      <c r="J74" s="559"/>
      <c r="K74" s="559"/>
      <c r="L74" s="559"/>
      <c r="M74" s="559"/>
      <c r="N74" s="559"/>
      <c r="O74" s="559"/>
      <c r="P74" s="559"/>
      <c r="Q74" s="559"/>
      <c r="R74" s="559"/>
      <c r="S74" s="559"/>
      <c r="T74" s="559"/>
      <c r="U74" s="559"/>
      <c r="V74" s="559"/>
      <c r="W74" s="559"/>
      <c r="X74" s="559"/>
      <c r="Y74" s="559"/>
      <c r="Z74" s="559"/>
      <c r="AA74" s="559"/>
      <c r="AB74" s="559"/>
      <c r="AC74" s="559"/>
      <c r="AD74" s="559"/>
      <c r="AE74" s="559"/>
      <c r="AF74" s="559"/>
      <c r="AG74" s="559"/>
      <c r="AH74" s="5"/>
      <c r="AI74" s="5"/>
      <c r="AJ74" s="605"/>
      <c r="AK74" s="605"/>
      <c r="AL74" s="605"/>
      <c r="AM74" s="605"/>
      <c r="AN74" s="605"/>
      <c r="AO74" s="605"/>
      <c r="AP74" s="605"/>
      <c r="AQ74" s="605"/>
      <c r="AR74" s="605"/>
      <c r="AS74" s="5"/>
      <c r="AT74" s="5"/>
      <c r="AU74" s="5"/>
      <c r="AV74" s="5"/>
      <c r="AW74" s="5"/>
      <c r="AX74" s="5"/>
    </row>
    <row r="75" spans="7:50" x14ac:dyDescent="0.25">
      <c r="G75" s="559"/>
      <c r="H75" s="559"/>
      <c r="I75" s="559"/>
      <c r="J75" s="559"/>
      <c r="K75" s="559"/>
      <c r="L75" s="559"/>
      <c r="M75" s="559"/>
      <c r="N75" s="559"/>
      <c r="O75" s="559"/>
      <c r="P75" s="559"/>
      <c r="Q75" s="559"/>
      <c r="R75" s="559"/>
      <c r="S75" s="559"/>
      <c r="T75" s="559"/>
      <c r="U75" s="559"/>
      <c r="V75" s="559"/>
      <c r="W75" s="559"/>
      <c r="X75" s="559"/>
      <c r="Y75" s="559"/>
      <c r="Z75" s="559"/>
      <c r="AA75" s="559"/>
      <c r="AB75" s="559"/>
      <c r="AC75" s="559"/>
      <c r="AD75" s="559"/>
      <c r="AE75" s="559"/>
      <c r="AF75" s="559"/>
      <c r="AG75" s="559"/>
      <c r="AH75" s="5"/>
      <c r="AI75" s="5"/>
      <c r="AJ75" s="605"/>
      <c r="AK75" s="605"/>
      <c r="AL75" s="605"/>
      <c r="AM75" s="605"/>
      <c r="AN75" s="605"/>
      <c r="AO75" s="605"/>
      <c r="AP75" s="605"/>
      <c r="AQ75" s="605"/>
      <c r="AR75" s="605"/>
      <c r="AS75" s="5"/>
      <c r="AT75" s="5"/>
      <c r="AU75" s="5"/>
      <c r="AV75" s="5"/>
      <c r="AW75" s="5"/>
      <c r="AX75" s="5"/>
    </row>
    <row r="76" spans="7:50" x14ac:dyDescent="0.25">
      <c r="G76" s="559"/>
      <c r="H76" s="559"/>
      <c r="I76" s="559"/>
      <c r="J76" s="559"/>
      <c r="K76" s="559"/>
      <c r="L76" s="559"/>
      <c r="M76" s="559"/>
      <c r="N76" s="559"/>
      <c r="O76" s="559"/>
      <c r="P76" s="559"/>
      <c r="Q76" s="559"/>
      <c r="R76" s="559"/>
      <c r="S76" s="559"/>
      <c r="T76" s="559"/>
      <c r="U76" s="559"/>
      <c r="V76" s="559"/>
      <c r="W76" s="559"/>
      <c r="X76" s="559"/>
      <c r="Y76" s="559"/>
      <c r="Z76" s="559"/>
      <c r="AA76" s="559"/>
      <c r="AB76" s="559"/>
      <c r="AC76" s="559"/>
      <c r="AD76" s="559"/>
      <c r="AE76" s="559"/>
      <c r="AF76" s="559"/>
      <c r="AG76" s="559"/>
      <c r="AH76" s="5"/>
      <c r="AI76" s="5"/>
      <c r="AJ76" s="605"/>
      <c r="AK76" s="605"/>
      <c r="AL76" s="605"/>
      <c r="AM76" s="605"/>
      <c r="AN76" s="605"/>
      <c r="AO76" s="605"/>
      <c r="AP76" s="605"/>
      <c r="AQ76" s="605"/>
      <c r="AR76" s="605"/>
      <c r="AS76" s="5"/>
      <c r="AT76" s="5"/>
      <c r="AU76" s="5"/>
      <c r="AV76" s="5"/>
      <c r="AW76" s="5"/>
      <c r="AX76" s="5"/>
    </row>
    <row r="77" spans="7:50" x14ac:dyDescent="0.25">
      <c r="G77" s="559"/>
      <c r="H77" s="559"/>
      <c r="I77" s="559"/>
      <c r="J77" s="559"/>
      <c r="K77" s="559"/>
      <c r="L77" s="559"/>
      <c r="M77" s="559"/>
      <c r="N77" s="559"/>
      <c r="O77" s="559"/>
      <c r="P77" s="559"/>
      <c r="Q77" s="559"/>
      <c r="R77" s="559"/>
      <c r="S77" s="559"/>
      <c r="T77" s="559"/>
      <c r="U77" s="559"/>
      <c r="V77" s="559"/>
      <c r="W77" s="559"/>
      <c r="X77" s="559"/>
      <c r="Y77" s="559"/>
      <c r="Z77" s="559"/>
      <c r="AA77" s="559"/>
      <c r="AB77" s="559"/>
      <c r="AC77" s="559"/>
      <c r="AD77" s="559"/>
      <c r="AE77" s="559"/>
      <c r="AF77" s="559"/>
      <c r="AG77" s="559"/>
      <c r="AH77" s="5"/>
      <c r="AI77" s="5"/>
      <c r="AJ77" s="605"/>
      <c r="AK77" s="605"/>
      <c r="AL77" s="605"/>
      <c r="AM77" s="605"/>
      <c r="AN77" s="605"/>
      <c r="AO77" s="605"/>
      <c r="AP77" s="605"/>
      <c r="AQ77" s="605"/>
      <c r="AR77" s="605"/>
      <c r="AS77" s="5"/>
      <c r="AT77" s="5"/>
      <c r="AU77" s="5"/>
      <c r="AV77" s="5"/>
      <c r="AW77" s="5"/>
      <c r="AX77" s="5"/>
    </row>
    <row r="78" spans="7:50" x14ac:dyDescent="0.25">
      <c r="G78" s="559"/>
      <c r="H78" s="559"/>
      <c r="I78" s="559"/>
      <c r="J78" s="559"/>
      <c r="K78" s="559"/>
      <c r="L78" s="559"/>
      <c r="M78" s="559"/>
      <c r="N78" s="559"/>
      <c r="O78" s="559"/>
      <c r="P78" s="559"/>
      <c r="Q78" s="559"/>
      <c r="R78" s="559"/>
      <c r="S78" s="559"/>
      <c r="T78" s="559"/>
      <c r="U78" s="559"/>
      <c r="V78" s="559"/>
      <c r="W78" s="559"/>
      <c r="X78" s="559"/>
      <c r="Y78" s="559"/>
      <c r="Z78" s="559"/>
      <c r="AA78" s="559"/>
      <c r="AB78" s="559"/>
      <c r="AC78" s="559"/>
      <c r="AD78" s="559"/>
      <c r="AE78" s="559"/>
      <c r="AF78" s="559"/>
      <c r="AG78" s="559"/>
      <c r="AH78" s="5"/>
      <c r="AI78" s="5"/>
      <c r="AJ78" s="605"/>
      <c r="AK78" s="605"/>
      <c r="AL78" s="605"/>
      <c r="AM78" s="605"/>
      <c r="AN78" s="605"/>
      <c r="AO78" s="605"/>
      <c r="AP78" s="605"/>
      <c r="AQ78" s="605"/>
      <c r="AR78" s="605"/>
      <c r="AS78" s="5"/>
      <c r="AT78" s="5"/>
      <c r="AU78" s="5"/>
      <c r="AV78" s="5"/>
      <c r="AW78" s="5"/>
      <c r="AX78" s="5"/>
    </row>
    <row r="79" spans="7:50" x14ac:dyDescent="0.25">
      <c r="G79" s="559"/>
      <c r="H79" s="559"/>
      <c r="I79" s="559"/>
      <c r="J79" s="559"/>
      <c r="K79" s="559"/>
      <c r="L79" s="559"/>
      <c r="M79" s="559"/>
      <c r="N79" s="559"/>
      <c r="O79" s="559"/>
      <c r="P79" s="559"/>
      <c r="Q79" s="559"/>
      <c r="R79" s="559"/>
      <c r="S79" s="559"/>
      <c r="T79" s="559"/>
      <c r="U79" s="559"/>
      <c r="V79" s="559"/>
      <c r="W79" s="559"/>
      <c r="X79" s="559"/>
      <c r="Y79" s="559"/>
      <c r="Z79" s="559"/>
      <c r="AA79" s="559"/>
      <c r="AB79" s="559"/>
      <c r="AC79" s="559"/>
      <c r="AD79" s="559"/>
      <c r="AE79" s="559"/>
      <c r="AF79" s="559"/>
      <c r="AG79" s="559"/>
      <c r="AH79" s="5"/>
      <c r="AI79" s="5"/>
      <c r="AJ79" s="605"/>
      <c r="AK79" s="605"/>
      <c r="AL79" s="605"/>
      <c r="AM79" s="605"/>
      <c r="AN79" s="605"/>
      <c r="AO79" s="605"/>
      <c r="AP79" s="605"/>
      <c r="AQ79" s="605"/>
      <c r="AR79" s="605"/>
      <c r="AS79" s="5"/>
      <c r="AT79" s="5"/>
      <c r="AU79" s="5"/>
      <c r="AV79" s="5"/>
      <c r="AW79" s="5"/>
      <c r="AX79" s="5"/>
    </row>
    <row r="80" spans="7:50" x14ac:dyDescent="0.25">
      <c r="G80" s="559"/>
      <c r="H80" s="559"/>
      <c r="I80" s="559"/>
      <c r="J80" s="559"/>
      <c r="K80" s="559"/>
      <c r="L80" s="559"/>
      <c r="M80" s="559"/>
      <c r="N80" s="559"/>
      <c r="O80" s="559"/>
      <c r="P80" s="559"/>
      <c r="Q80" s="559"/>
      <c r="R80" s="559"/>
      <c r="S80" s="559"/>
      <c r="T80" s="559"/>
      <c r="U80" s="559"/>
      <c r="V80" s="559"/>
      <c r="W80" s="559"/>
      <c r="X80" s="559"/>
      <c r="Y80" s="559"/>
      <c r="Z80" s="559"/>
      <c r="AA80" s="559"/>
      <c r="AB80" s="559"/>
      <c r="AC80" s="559"/>
      <c r="AD80" s="559"/>
      <c r="AE80" s="559"/>
      <c r="AF80" s="559"/>
      <c r="AG80" s="559"/>
      <c r="AH80" s="5"/>
      <c r="AI80" s="5"/>
      <c r="AJ80" s="605"/>
      <c r="AK80" s="605"/>
      <c r="AL80" s="605"/>
      <c r="AM80" s="605"/>
      <c r="AN80" s="605"/>
      <c r="AO80" s="605"/>
      <c r="AP80" s="605"/>
      <c r="AQ80" s="605"/>
      <c r="AR80" s="605"/>
      <c r="AS80" s="5"/>
      <c r="AT80" s="5"/>
      <c r="AU80" s="5"/>
      <c r="AV80" s="5"/>
      <c r="AW80" s="5"/>
      <c r="AX80" s="5"/>
    </row>
    <row r="81" spans="7:50" x14ac:dyDescent="0.25">
      <c r="G81" s="559"/>
      <c r="H81" s="559"/>
      <c r="I81" s="559"/>
      <c r="J81" s="559"/>
      <c r="K81" s="559"/>
      <c r="L81" s="559"/>
      <c r="M81" s="559"/>
      <c r="N81" s="559"/>
      <c r="O81" s="559"/>
      <c r="P81" s="559"/>
      <c r="Q81" s="559"/>
      <c r="R81" s="559"/>
      <c r="S81" s="559"/>
      <c r="T81" s="559"/>
      <c r="U81" s="559"/>
      <c r="V81" s="559"/>
      <c r="W81" s="559"/>
      <c r="X81" s="559"/>
      <c r="Y81" s="559"/>
      <c r="Z81" s="559"/>
      <c r="AA81" s="559"/>
      <c r="AB81" s="559"/>
      <c r="AC81" s="559"/>
      <c r="AD81" s="559"/>
      <c r="AE81" s="559"/>
      <c r="AF81" s="559"/>
      <c r="AG81" s="559"/>
      <c r="AH81" s="5"/>
      <c r="AI81" s="5"/>
      <c r="AJ81" s="605"/>
      <c r="AK81" s="605"/>
      <c r="AL81" s="605"/>
      <c r="AM81" s="605"/>
      <c r="AN81" s="605"/>
      <c r="AO81" s="605"/>
      <c r="AP81" s="605"/>
      <c r="AQ81" s="605"/>
      <c r="AR81" s="605"/>
      <c r="AS81" s="5"/>
      <c r="AT81" s="5"/>
      <c r="AU81" s="5"/>
      <c r="AV81" s="5"/>
      <c r="AW81" s="5"/>
      <c r="AX81" s="5"/>
    </row>
    <row r="82" spans="7:50" x14ac:dyDescent="0.25">
      <c r="G82" s="559"/>
      <c r="H82" s="559"/>
      <c r="I82" s="559"/>
      <c r="J82" s="559"/>
      <c r="K82" s="559"/>
      <c r="L82" s="559"/>
      <c r="M82" s="559"/>
      <c r="N82" s="559"/>
      <c r="O82" s="559"/>
      <c r="P82" s="559"/>
      <c r="Q82" s="559"/>
      <c r="R82" s="559"/>
      <c r="S82" s="559"/>
      <c r="T82" s="559"/>
      <c r="U82" s="559"/>
      <c r="V82" s="559"/>
      <c r="W82" s="559"/>
      <c r="X82" s="559"/>
      <c r="Y82" s="559"/>
      <c r="Z82" s="559"/>
      <c r="AA82" s="559"/>
      <c r="AB82" s="559"/>
      <c r="AC82" s="559"/>
      <c r="AD82" s="559"/>
      <c r="AE82" s="559"/>
      <c r="AF82" s="559"/>
      <c r="AG82" s="559"/>
      <c r="AH82" s="5"/>
      <c r="AI82" s="5"/>
      <c r="AJ82" s="605"/>
      <c r="AK82" s="605"/>
      <c r="AL82" s="605"/>
      <c r="AM82" s="605"/>
      <c r="AN82" s="605"/>
      <c r="AO82" s="605"/>
      <c r="AP82" s="605"/>
      <c r="AQ82" s="605"/>
      <c r="AR82" s="605"/>
      <c r="AS82" s="5"/>
      <c r="AT82" s="5"/>
      <c r="AU82" s="5"/>
      <c r="AV82" s="5"/>
      <c r="AW82" s="5"/>
      <c r="AX82" s="5"/>
    </row>
    <row r="83" spans="7:50" x14ac:dyDescent="0.25">
      <c r="G83" s="559"/>
      <c r="H83" s="559"/>
      <c r="I83" s="559"/>
      <c r="J83" s="559"/>
      <c r="K83" s="559"/>
      <c r="L83" s="559"/>
      <c r="M83" s="559"/>
      <c r="N83" s="559"/>
      <c r="O83" s="559"/>
      <c r="P83" s="559"/>
      <c r="Q83" s="559"/>
      <c r="R83" s="559"/>
      <c r="S83" s="559"/>
      <c r="T83" s="559"/>
      <c r="U83" s="559"/>
      <c r="V83" s="559"/>
      <c r="W83" s="559"/>
      <c r="X83" s="559"/>
      <c r="Y83" s="559"/>
      <c r="Z83" s="559"/>
      <c r="AA83" s="559"/>
      <c r="AB83" s="559"/>
      <c r="AC83" s="559"/>
      <c r="AD83" s="559"/>
      <c r="AE83" s="559"/>
      <c r="AF83" s="559"/>
      <c r="AG83" s="559"/>
      <c r="AH83" s="5"/>
      <c r="AI83" s="5"/>
      <c r="AJ83" s="605"/>
      <c r="AK83" s="605"/>
      <c r="AL83" s="605"/>
      <c r="AM83" s="605"/>
      <c r="AN83" s="605"/>
      <c r="AO83" s="605"/>
      <c r="AP83" s="605"/>
      <c r="AQ83" s="605"/>
      <c r="AR83" s="605"/>
      <c r="AS83" s="5"/>
      <c r="AT83" s="5"/>
      <c r="AU83" s="5"/>
      <c r="AV83" s="5"/>
      <c r="AW83" s="5"/>
      <c r="AX83" s="5"/>
    </row>
    <row r="84" spans="7:50" x14ac:dyDescent="0.25">
      <c r="G84" s="559"/>
      <c r="H84" s="559"/>
      <c r="I84" s="559"/>
      <c r="J84" s="559"/>
      <c r="K84" s="559"/>
      <c r="L84" s="559"/>
      <c r="M84" s="559"/>
      <c r="N84" s="559"/>
      <c r="O84" s="559"/>
      <c r="P84" s="559"/>
      <c r="Q84" s="559"/>
      <c r="R84" s="559"/>
      <c r="S84" s="559"/>
      <c r="T84" s="559"/>
      <c r="U84" s="559"/>
      <c r="V84" s="559"/>
      <c r="W84" s="559"/>
      <c r="X84" s="559"/>
      <c r="Y84" s="559"/>
      <c r="Z84" s="559"/>
      <c r="AA84" s="559"/>
      <c r="AB84" s="559"/>
      <c r="AC84" s="559"/>
      <c r="AD84" s="559"/>
      <c r="AE84" s="559"/>
      <c r="AF84" s="559"/>
      <c r="AG84" s="559"/>
      <c r="AH84" s="5"/>
      <c r="AI84" s="5"/>
      <c r="AJ84" s="605"/>
      <c r="AK84" s="605"/>
      <c r="AL84" s="605"/>
      <c r="AM84" s="605"/>
      <c r="AN84" s="605"/>
      <c r="AO84" s="605"/>
      <c r="AP84" s="605"/>
      <c r="AQ84" s="605"/>
      <c r="AR84" s="605"/>
      <c r="AS84" s="5"/>
      <c r="AT84" s="5"/>
      <c r="AU84" s="5"/>
      <c r="AV84" s="5"/>
      <c r="AW84" s="5"/>
      <c r="AX84" s="5"/>
    </row>
    <row r="85" spans="7:50" x14ac:dyDescent="0.25">
      <c r="G85" s="559"/>
      <c r="H85" s="559"/>
      <c r="I85" s="559"/>
      <c r="J85" s="559"/>
      <c r="K85" s="559"/>
      <c r="L85" s="559"/>
      <c r="M85" s="559"/>
      <c r="N85" s="559"/>
      <c r="O85" s="559"/>
      <c r="P85" s="559"/>
      <c r="Q85" s="559"/>
      <c r="R85" s="559"/>
      <c r="S85" s="559"/>
      <c r="T85" s="559"/>
      <c r="U85" s="559"/>
      <c r="V85" s="559"/>
      <c r="W85" s="559"/>
      <c r="X85" s="559"/>
      <c r="Y85" s="559"/>
      <c r="Z85" s="559"/>
      <c r="AA85" s="559"/>
      <c r="AB85" s="559"/>
      <c r="AC85" s="559"/>
      <c r="AD85" s="559"/>
      <c r="AE85" s="559"/>
      <c r="AF85" s="559"/>
      <c r="AG85" s="559"/>
      <c r="AH85" s="5"/>
      <c r="AI85" s="5"/>
      <c r="AJ85" s="605"/>
      <c r="AK85" s="605"/>
      <c r="AL85" s="605"/>
      <c r="AM85" s="605"/>
      <c r="AN85" s="605"/>
      <c r="AO85" s="605"/>
      <c r="AP85" s="605"/>
      <c r="AQ85" s="605"/>
      <c r="AR85" s="605"/>
      <c r="AS85" s="5"/>
      <c r="AT85" s="5"/>
      <c r="AU85" s="5"/>
      <c r="AV85" s="5"/>
      <c r="AW85" s="5"/>
      <c r="AX85" s="5"/>
    </row>
    <row r="86" spans="7:50" x14ac:dyDescent="0.25">
      <c r="G86" s="559"/>
      <c r="H86" s="559"/>
      <c r="I86" s="559"/>
      <c r="J86" s="559"/>
      <c r="K86" s="559"/>
      <c r="L86" s="559"/>
      <c r="M86" s="559"/>
      <c r="N86" s="559"/>
      <c r="O86" s="559"/>
      <c r="P86" s="559"/>
      <c r="Q86" s="559"/>
      <c r="R86" s="559"/>
      <c r="S86" s="559"/>
      <c r="T86" s="559"/>
      <c r="U86" s="559"/>
      <c r="V86" s="559"/>
      <c r="W86" s="559"/>
      <c r="X86" s="559"/>
      <c r="Y86" s="559"/>
      <c r="Z86" s="559"/>
      <c r="AA86" s="559"/>
      <c r="AB86" s="559"/>
      <c r="AC86" s="559"/>
      <c r="AD86" s="559"/>
      <c r="AE86" s="559"/>
      <c r="AF86" s="559"/>
      <c r="AG86" s="559"/>
      <c r="AH86" s="5"/>
      <c r="AI86" s="5"/>
      <c r="AJ86" s="605"/>
      <c r="AK86" s="605"/>
      <c r="AL86" s="605"/>
      <c r="AM86" s="605"/>
      <c r="AN86" s="605"/>
      <c r="AO86" s="605"/>
      <c r="AP86" s="605"/>
      <c r="AQ86" s="605"/>
      <c r="AR86" s="605"/>
      <c r="AS86" s="5"/>
      <c r="AT86" s="5"/>
      <c r="AU86" s="5"/>
      <c r="AV86" s="5"/>
      <c r="AW86" s="5"/>
      <c r="AX86" s="5"/>
    </row>
    <row r="87" spans="7:50" x14ac:dyDescent="0.25">
      <c r="G87" s="559"/>
      <c r="H87" s="559"/>
      <c r="I87" s="559"/>
      <c r="J87" s="559"/>
      <c r="K87" s="559"/>
      <c r="L87" s="559"/>
      <c r="M87" s="559"/>
      <c r="N87" s="559"/>
      <c r="O87" s="559"/>
      <c r="P87" s="559"/>
      <c r="Q87" s="559"/>
      <c r="R87" s="559"/>
      <c r="S87" s="559"/>
      <c r="T87" s="559"/>
      <c r="U87" s="559"/>
      <c r="V87" s="559"/>
      <c r="W87" s="559"/>
      <c r="X87" s="559"/>
      <c r="Y87" s="559"/>
      <c r="Z87" s="559"/>
      <c r="AA87" s="559"/>
      <c r="AB87" s="559"/>
      <c r="AC87" s="559"/>
      <c r="AD87" s="559"/>
      <c r="AE87" s="559"/>
      <c r="AF87" s="559"/>
      <c r="AG87" s="559"/>
      <c r="AH87" s="5"/>
      <c r="AI87" s="5"/>
      <c r="AJ87" s="605"/>
      <c r="AK87" s="605"/>
      <c r="AL87" s="605"/>
      <c r="AM87" s="605"/>
      <c r="AN87" s="605"/>
      <c r="AO87" s="605"/>
      <c r="AP87" s="605"/>
      <c r="AQ87" s="605"/>
      <c r="AR87" s="605"/>
      <c r="AS87" s="5"/>
      <c r="AT87" s="5"/>
      <c r="AU87" s="5"/>
      <c r="AV87" s="5"/>
      <c r="AW87" s="5"/>
      <c r="AX87" s="5"/>
    </row>
    <row r="88" spans="7:50" x14ac:dyDescent="0.25">
      <c r="G88" s="559"/>
      <c r="H88" s="559"/>
      <c r="I88" s="559"/>
      <c r="J88" s="559"/>
      <c r="K88" s="559"/>
      <c r="L88" s="559"/>
      <c r="M88" s="559"/>
      <c r="N88" s="559"/>
      <c r="O88" s="559"/>
      <c r="P88" s="559"/>
      <c r="Q88" s="559"/>
      <c r="R88" s="559"/>
      <c r="S88" s="559"/>
      <c r="T88" s="559"/>
      <c r="U88" s="559"/>
      <c r="V88" s="559"/>
      <c r="W88" s="559"/>
      <c r="X88" s="559"/>
      <c r="Y88" s="559"/>
      <c r="Z88" s="559"/>
      <c r="AA88" s="559"/>
      <c r="AB88" s="559"/>
      <c r="AC88" s="559"/>
      <c r="AD88" s="559"/>
      <c r="AE88" s="559"/>
      <c r="AF88" s="559"/>
      <c r="AG88" s="559"/>
      <c r="AH88" s="5"/>
      <c r="AI88" s="5"/>
      <c r="AJ88" s="605"/>
      <c r="AK88" s="605"/>
      <c r="AL88" s="605"/>
      <c r="AM88" s="605"/>
      <c r="AN88" s="605"/>
      <c r="AO88" s="605"/>
      <c r="AP88" s="605"/>
      <c r="AQ88" s="605"/>
      <c r="AR88" s="605"/>
      <c r="AS88" s="5"/>
      <c r="AT88" s="5"/>
      <c r="AU88" s="5"/>
      <c r="AV88" s="5"/>
      <c r="AW88" s="5"/>
      <c r="AX88" s="5"/>
    </row>
    <row r="89" spans="7:50" x14ac:dyDescent="0.25">
      <c r="G89" s="559"/>
      <c r="H89" s="559"/>
      <c r="I89" s="559"/>
      <c r="J89" s="559"/>
      <c r="K89" s="559"/>
      <c r="L89" s="559"/>
      <c r="M89" s="559"/>
      <c r="N89" s="559"/>
      <c r="O89" s="559"/>
      <c r="P89" s="559"/>
      <c r="Q89" s="559"/>
      <c r="R89" s="559"/>
      <c r="S89" s="559"/>
      <c r="T89" s="559"/>
      <c r="U89" s="559"/>
      <c r="V89" s="559"/>
      <c r="W89" s="559"/>
      <c r="X89" s="559"/>
      <c r="Y89" s="559"/>
      <c r="Z89" s="559"/>
      <c r="AA89" s="559"/>
      <c r="AB89" s="559"/>
      <c r="AC89" s="559"/>
      <c r="AD89" s="559"/>
      <c r="AE89" s="559"/>
      <c r="AF89" s="559"/>
      <c r="AG89" s="559"/>
      <c r="AH89" s="5"/>
      <c r="AI89" s="5"/>
      <c r="AJ89" s="605"/>
      <c r="AK89" s="605"/>
      <c r="AL89" s="605"/>
      <c r="AM89" s="605"/>
      <c r="AN89" s="605"/>
      <c r="AO89" s="605"/>
      <c r="AP89" s="605"/>
      <c r="AQ89" s="605"/>
      <c r="AR89" s="605"/>
      <c r="AS89" s="5"/>
      <c r="AT89" s="5"/>
      <c r="AU89" s="5"/>
      <c r="AV89" s="5"/>
      <c r="AW89" s="5"/>
      <c r="AX89" s="5"/>
    </row>
    <row r="90" spans="7:50" x14ac:dyDescent="0.25">
      <c r="G90" s="559"/>
      <c r="H90" s="559"/>
      <c r="I90" s="559"/>
      <c r="J90" s="559"/>
      <c r="K90" s="559"/>
      <c r="L90" s="559"/>
      <c r="M90" s="559"/>
      <c r="N90" s="559"/>
      <c r="O90" s="559"/>
      <c r="P90" s="559"/>
      <c r="Q90" s="559"/>
      <c r="R90" s="559"/>
      <c r="S90" s="559"/>
      <c r="T90" s="559"/>
      <c r="U90" s="559"/>
      <c r="V90" s="559"/>
      <c r="W90" s="559"/>
      <c r="X90" s="559"/>
      <c r="Y90" s="559"/>
      <c r="Z90" s="559"/>
      <c r="AA90" s="559"/>
      <c r="AB90" s="559"/>
      <c r="AC90" s="559"/>
      <c r="AD90" s="559"/>
      <c r="AE90" s="559"/>
      <c r="AF90" s="559"/>
      <c r="AG90" s="559"/>
      <c r="AH90" s="5"/>
      <c r="AI90" s="5"/>
      <c r="AJ90" s="605"/>
      <c r="AK90" s="605"/>
      <c r="AL90" s="605"/>
      <c r="AM90" s="605"/>
      <c r="AN90" s="605"/>
      <c r="AO90" s="605"/>
      <c r="AP90" s="605"/>
      <c r="AQ90" s="605"/>
      <c r="AR90" s="605"/>
      <c r="AS90" s="5"/>
      <c r="AT90" s="5"/>
      <c r="AU90" s="5"/>
      <c r="AV90" s="5"/>
      <c r="AW90" s="5"/>
      <c r="AX90" s="5"/>
    </row>
    <row r="91" spans="7:50" x14ac:dyDescent="0.25">
      <c r="G91" s="559"/>
      <c r="H91" s="559"/>
      <c r="I91" s="559"/>
      <c r="J91" s="559"/>
      <c r="K91" s="559"/>
      <c r="L91" s="559"/>
      <c r="M91" s="559"/>
      <c r="N91" s="559"/>
      <c r="O91" s="559"/>
      <c r="P91" s="559"/>
      <c r="Q91" s="559"/>
      <c r="R91" s="559"/>
      <c r="S91" s="559"/>
      <c r="T91" s="559"/>
      <c r="U91" s="559"/>
      <c r="V91" s="559"/>
      <c r="W91" s="559"/>
      <c r="X91" s="559"/>
      <c r="Y91" s="559"/>
      <c r="Z91" s="559"/>
      <c r="AA91" s="559"/>
      <c r="AB91" s="559"/>
      <c r="AC91" s="559"/>
      <c r="AD91" s="559"/>
      <c r="AE91" s="559"/>
      <c r="AF91" s="559"/>
      <c r="AG91" s="559"/>
      <c r="AH91" s="5"/>
      <c r="AI91" s="5"/>
      <c r="AJ91" s="605"/>
      <c r="AK91" s="605"/>
      <c r="AL91" s="605"/>
      <c r="AM91" s="605"/>
      <c r="AN91" s="605"/>
      <c r="AO91" s="605"/>
      <c r="AP91" s="605"/>
      <c r="AQ91" s="605"/>
      <c r="AR91" s="605"/>
      <c r="AS91" s="5"/>
      <c r="AT91" s="5"/>
      <c r="AU91" s="5"/>
      <c r="AV91" s="5"/>
      <c r="AW91" s="5"/>
      <c r="AX91" s="5"/>
    </row>
    <row r="92" spans="7:50" x14ac:dyDescent="0.25">
      <c r="G92" s="559"/>
      <c r="H92" s="559"/>
      <c r="I92" s="559"/>
      <c r="J92" s="559"/>
      <c r="K92" s="559"/>
      <c r="L92" s="559"/>
      <c r="M92" s="559"/>
      <c r="N92" s="559"/>
      <c r="O92" s="559"/>
      <c r="P92" s="559"/>
      <c r="Q92" s="559"/>
      <c r="R92" s="559"/>
      <c r="S92" s="559"/>
      <c r="T92" s="559"/>
      <c r="U92" s="559"/>
      <c r="V92" s="559"/>
      <c r="W92" s="559"/>
      <c r="X92" s="559"/>
      <c r="Y92" s="559"/>
      <c r="Z92" s="559"/>
      <c r="AA92" s="559"/>
      <c r="AB92" s="559"/>
      <c r="AC92" s="559"/>
      <c r="AD92" s="559"/>
      <c r="AE92" s="559"/>
      <c r="AF92" s="559"/>
      <c r="AG92" s="559"/>
      <c r="AH92" s="5"/>
      <c r="AI92" s="5"/>
      <c r="AJ92" s="605"/>
      <c r="AK92" s="605"/>
      <c r="AL92" s="605"/>
      <c r="AM92" s="605"/>
      <c r="AN92" s="605"/>
      <c r="AO92" s="605"/>
      <c r="AP92" s="605"/>
      <c r="AQ92" s="605"/>
      <c r="AR92" s="605"/>
      <c r="AS92" s="5"/>
      <c r="AT92" s="5"/>
      <c r="AU92" s="5"/>
      <c r="AV92" s="5"/>
      <c r="AW92" s="5"/>
      <c r="AX92" s="5"/>
    </row>
    <row r="93" spans="7:50" x14ac:dyDescent="0.25">
      <c r="G93" s="559"/>
      <c r="H93" s="559"/>
      <c r="I93" s="559"/>
      <c r="J93" s="559"/>
      <c r="K93" s="559"/>
      <c r="L93" s="559"/>
      <c r="M93" s="559"/>
      <c r="N93" s="559"/>
      <c r="O93" s="559"/>
      <c r="P93" s="559"/>
      <c r="Q93" s="559"/>
      <c r="R93" s="559"/>
      <c r="S93" s="559"/>
      <c r="T93" s="559"/>
      <c r="U93" s="559"/>
      <c r="V93" s="559"/>
      <c r="W93" s="559"/>
      <c r="X93" s="559"/>
      <c r="Y93" s="559"/>
      <c r="Z93" s="559"/>
      <c r="AA93" s="559"/>
      <c r="AB93" s="559"/>
      <c r="AC93" s="559"/>
      <c r="AD93" s="559"/>
      <c r="AE93" s="559"/>
      <c r="AF93" s="559"/>
      <c r="AG93" s="559"/>
      <c r="AH93" s="5"/>
      <c r="AI93" s="5"/>
      <c r="AJ93" s="605"/>
      <c r="AK93" s="605"/>
      <c r="AL93" s="605"/>
      <c r="AM93" s="605"/>
      <c r="AN93" s="605"/>
      <c r="AO93" s="605"/>
      <c r="AP93" s="605"/>
      <c r="AQ93" s="605"/>
      <c r="AR93" s="605"/>
      <c r="AS93" s="5"/>
      <c r="AT93" s="5"/>
      <c r="AU93" s="5"/>
      <c r="AV93" s="5"/>
      <c r="AW93" s="5"/>
      <c r="AX93" s="5"/>
    </row>
    <row r="94" spans="7:50" x14ac:dyDescent="0.25">
      <c r="G94" s="559"/>
      <c r="H94" s="559"/>
      <c r="I94" s="559"/>
      <c r="J94" s="559"/>
      <c r="K94" s="559"/>
      <c r="L94" s="559"/>
      <c r="M94" s="559"/>
      <c r="N94" s="559"/>
      <c r="O94" s="559"/>
      <c r="P94" s="559"/>
      <c r="Q94" s="559"/>
      <c r="R94" s="559"/>
      <c r="S94" s="559"/>
      <c r="T94" s="559"/>
      <c r="U94" s="559"/>
      <c r="V94" s="559"/>
      <c r="W94" s="559"/>
      <c r="X94" s="559"/>
      <c r="Y94" s="559"/>
      <c r="Z94" s="559"/>
      <c r="AA94" s="559"/>
      <c r="AB94" s="559"/>
      <c r="AC94" s="559"/>
      <c r="AD94" s="559"/>
      <c r="AE94" s="559"/>
      <c r="AF94" s="559"/>
      <c r="AG94" s="559"/>
      <c r="AH94" s="5"/>
      <c r="AI94" s="5"/>
      <c r="AJ94" s="605"/>
      <c r="AK94" s="605"/>
      <c r="AL94" s="605"/>
      <c r="AM94" s="605"/>
      <c r="AN94" s="605"/>
      <c r="AO94" s="605"/>
      <c r="AP94" s="605"/>
      <c r="AQ94" s="605"/>
      <c r="AR94" s="605"/>
      <c r="AS94" s="5"/>
      <c r="AT94" s="5"/>
      <c r="AU94" s="5"/>
      <c r="AV94" s="5"/>
      <c r="AW94" s="5"/>
      <c r="AX94" s="5"/>
    </row>
    <row r="95" spans="7:50" x14ac:dyDescent="0.25">
      <c r="G95" s="559"/>
      <c r="H95" s="559"/>
      <c r="I95" s="559"/>
      <c r="J95" s="559"/>
      <c r="K95" s="559"/>
      <c r="L95" s="559"/>
      <c r="M95" s="559"/>
      <c r="N95" s="559"/>
      <c r="O95" s="559"/>
      <c r="P95" s="559"/>
      <c r="Q95" s="559"/>
      <c r="R95" s="559"/>
      <c r="S95" s="559"/>
      <c r="T95" s="559"/>
      <c r="U95" s="559"/>
      <c r="V95" s="559"/>
      <c r="W95" s="559"/>
      <c r="X95" s="559"/>
      <c r="Y95" s="559"/>
      <c r="Z95" s="559"/>
      <c r="AA95" s="559"/>
      <c r="AB95" s="559"/>
      <c r="AC95" s="559"/>
      <c r="AD95" s="559"/>
      <c r="AE95" s="559"/>
      <c r="AF95" s="559"/>
      <c r="AG95" s="559"/>
      <c r="AH95" s="5"/>
      <c r="AI95" s="5"/>
      <c r="AJ95" s="605"/>
      <c r="AK95" s="605"/>
      <c r="AL95" s="605"/>
      <c r="AM95" s="605"/>
      <c r="AN95" s="605"/>
      <c r="AO95" s="605"/>
      <c r="AP95" s="605"/>
      <c r="AQ95" s="605"/>
      <c r="AR95" s="605"/>
      <c r="AS95" s="5"/>
      <c r="AT95" s="5"/>
      <c r="AU95" s="5"/>
      <c r="AV95" s="5"/>
      <c r="AW95" s="5"/>
      <c r="AX95" s="5"/>
    </row>
    <row r="96" spans="7:50" x14ac:dyDescent="0.25">
      <c r="G96" s="559"/>
      <c r="H96" s="559"/>
      <c r="I96" s="559"/>
      <c r="J96" s="559"/>
      <c r="K96" s="559"/>
      <c r="L96" s="559"/>
      <c r="M96" s="559"/>
      <c r="N96" s="559"/>
      <c r="O96" s="559"/>
      <c r="P96" s="559"/>
      <c r="Q96" s="559"/>
      <c r="R96" s="559"/>
      <c r="S96" s="559"/>
      <c r="T96" s="559"/>
      <c r="U96" s="559"/>
      <c r="V96" s="559"/>
      <c r="W96" s="559"/>
      <c r="X96" s="559"/>
      <c r="Y96" s="559"/>
      <c r="Z96" s="559"/>
      <c r="AA96" s="559"/>
      <c r="AB96" s="559"/>
      <c r="AC96" s="559"/>
      <c r="AD96" s="559"/>
      <c r="AE96" s="559"/>
      <c r="AF96" s="559"/>
      <c r="AG96" s="559"/>
      <c r="AH96" s="5"/>
      <c r="AI96" s="5"/>
      <c r="AJ96" s="605"/>
      <c r="AK96" s="605"/>
      <c r="AL96" s="605"/>
      <c r="AM96" s="605"/>
      <c r="AN96" s="605"/>
      <c r="AO96" s="605"/>
      <c r="AP96" s="605"/>
      <c r="AQ96" s="605"/>
      <c r="AR96" s="605"/>
      <c r="AS96" s="5"/>
      <c r="AT96" s="5"/>
      <c r="AU96" s="5"/>
      <c r="AV96" s="5"/>
      <c r="AW96" s="5"/>
      <c r="AX96" s="5"/>
    </row>
    <row r="97" spans="7:50" x14ac:dyDescent="0.25">
      <c r="G97" s="559"/>
      <c r="H97" s="559"/>
      <c r="I97" s="559"/>
      <c r="J97" s="559"/>
      <c r="K97" s="559"/>
      <c r="L97" s="559"/>
      <c r="M97" s="559"/>
      <c r="N97" s="559"/>
      <c r="O97" s="559"/>
      <c r="P97" s="559"/>
      <c r="Q97" s="559"/>
      <c r="R97" s="559"/>
      <c r="S97" s="559"/>
      <c r="T97" s="559"/>
      <c r="U97" s="559"/>
      <c r="V97" s="559"/>
      <c r="W97" s="559"/>
      <c r="X97" s="559"/>
      <c r="Y97" s="559"/>
      <c r="Z97" s="559"/>
      <c r="AA97" s="559"/>
      <c r="AB97" s="559"/>
      <c r="AC97" s="559"/>
      <c r="AD97" s="559"/>
      <c r="AE97" s="559"/>
      <c r="AF97" s="559"/>
      <c r="AG97" s="559"/>
      <c r="AH97" s="5"/>
      <c r="AI97" s="5"/>
      <c r="AJ97" s="605"/>
      <c r="AK97" s="605"/>
      <c r="AL97" s="605"/>
      <c r="AM97" s="605"/>
      <c r="AN97" s="605"/>
      <c r="AO97" s="605"/>
      <c r="AP97" s="605"/>
      <c r="AQ97" s="605"/>
      <c r="AR97" s="605"/>
      <c r="AS97" s="5"/>
      <c r="AT97" s="5"/>
      <c r="AU97" s="5"/>
      <c r="AV97" s="5"/>
      <c r="AW97" s="5"/>
      <c r="AX97" s="5"/>
    </row>
    <row r="98" spans="7:50" x14ac:dyDescent="0.25">
      <c r="G98" s="559"/>
      <c r="H98" s="559"/>
      <c r="I98" s="559"/>
      <c r="J98" s="559"/>
      <c r="K98" s="559"/>
      <c r="L98" s="559"/>
      <c r="M98" s="559"/>
      <c r="N98" s="559"/>
      <c r="O98" s="559"/>
      <c r="P98" s="559"/>
      <c r="Q98" s="559"/>
      <c r="R98" s="559"/>
      <c r="S98" s="559"/>
      <c r="T98" s="559"/>
      <c r="U98" s="559"/>
      <c r="V98" s="559"/>
      <c r="W98" s="559"/>
      <c r="X98" s="559"/>
      <c r="Y98" s="559"/>
      <c r="Z98" s="559"/>
      <c r="AA98" s="559"/>
      <c r="AB98" s="559"/>
      <c r="AC98" s="559"/>
      <c r="AD98" s="559"/>
      <c r="AE98" s="559"/>
      <c r="AF98" s="559"/>
      <c r="AG98" s="559"/>
      <c r="AH98" s="5"/>
      <c r="AI98" s="5"/>
      <c r="AJ98" s="605"/>
      <c r="AK98" s="605"/>
      <c r="AL98" s="605"/>
      <c r="AM98" s="605"/>
      <c r="AN98" s="605"/>
      <c r="AO98" s="605"/>
      <c r="AP98" s="605"/>
      <c r="AQ98" s="605"/>
      <c r="AR98" s="605"/>
      <c r="AS98" s="5"/>
      <c r="AT98" s="5"/>
      <c r="AU98" s="5"/>
      <c r="AV98" s="5"/>
      <c r="AW98" s="5"/>
      <c r="AX98" s="5"/>
    </row>
    <row r="99" spans="7:50" x14ac:dyDescent="0.25">
      <c r="G99" s="559"/>
      <c r="H99" s="559"/>
      <c r="I99" s="559"/>
      <c r="J99" s="559"/>
      <c r="K99" s="559"/>
      <c r="L99" s="559"/>
      <c r="M99" s="559"/>
      <c r="N99" s="559"/>
      <c r="O99" s="559"/>
      <c r="P99" s="559"/>
      <c r="Q99" s="559"/>
      <c r="R99" s="559"/>
      <c r="S99" s="559"/>
      <c r="T99" s="559"/>
      <c r="U99" s="559"/>
      <c r="V99" s="559"/>
      <c r="W99" s="559"/>
      <c r="X99" s="559"/>
      <c r="Y99" s="559"/>
      <c r="Z99" s="559"/>
      <c r="AA99" s="559"/>
      <c r="AB99" s="559"/>
      <c r="AC99" s="559"/>
      <c r="AD99" s="559"/>
      <c r="AE99" s="559"/>
      <c r="AF99" s="559"/>
      <c r="AG99" s="559"/>
      <c r="AH99" s="5"/>
      <c r="AI99" s="5"/>
      <c r="AJ99" s="605"/>
      <c r="AK99" s="605"/>
      <c r="AL99" s="605"/>
      <c r="AM99" s="605"/>
      <c r="AN99" s="605"/>
      <c r="AO99" s="605"/>
      <c r="AP99" s="605"/>
      <c r="AQ99" s="605"/>
      <c r="AR99" s="605"/>
      <c r="AS99" s="5"/>
      <c r="AT99" s="5"/>
      <c r="AU99" s="5"/>
      <c r="AV99" s="5"/>
      <c r="AW99" s="5"/>
      <c r="AX99" s="5"/>
    </row>
    <row r="100" spans="7:50" x14ac:dyDescent="0.25">
      <c r="G100" s="559"/>
      <c r="H100" s="559"/>
      <c r="I100" s="559"/>
      <c r="J100" s="559"/>
      <c r="K100" s="559"/>
      <c r="L100" s="559"/>
      <c r="M100" s="559"/>
      <c r="N100" s="559"/>
      <c r="O100" s="559"/>
      <c r="P100" s="559"/>
      <c r="Q100" s="559"/>
      <c r="R100" s="559"/>
      <c r="S100" s="559"/>
      <c r="T100" s="559"/>
      <c r="U100" s="559"/>
      <c r="V100" s="559"/>
      <c r="W100" s="559"/>
      <c r="X100" s="559"/>
      <c r="Y100" s="559"/>
      <c r="Z100" s="559"/>
      <c r="AA100" s="559"/>
      <c r="AB100" s="559"/>
      <c r="AC100" s="559"/>
      <c r="AD100" s="559"/>
      <c r="AE100" s="559"/>
      <c r="AF100" s="559"/>
      <c r="AG100" s="559"/>
      <c r="AH100" s="5"/>
      <c r="AI100" s="5"/>
      <c r="AJ100" s="605"/>
      <c r="AK100" s="605"/>
      <c r="AL100" s="605"/>
      <c r="AM100" s="605"/>
      <c r="AN100" s="605"/>
      <c r="AO100" s="605"/>
      <c r="AP100" s="605"/>
      <c r="AQ100" s="605"/>
      <c r="AR100" s="605"/>
      <c r="AS100" s="5"/>
      <c r="AT100" s="5"/>
      <c r="AU100" s="5"/>
      <c r="AV100" s="5"/>
      <c r="AW100" s="5"/>
      <c r="AX100" s="5"/>
    </row>
    <row r="101" spans="7:50" x14ac:dyDescent="0.25">
      <c r="G101" s="559"/>
      <c r="H101" s="559"/>
      <c r="I101" s="559"/>
      <c r="J101" s="559"/>
      <c r="K101" s="559"/>
      <c r="L101" s="559"/>
      <c r="M101" s="559"/>
      <c r="N101" s="559"/>
      <c r="O101" s="559"/>
      <c r="P101" s="559"/>
      <c r="Q101" s="559"/>
      <c r="R101" s="559"/>
      <c r="S101" s="559"/>
      <c r="T101" s="559"/>
      <c r="U101" s="559"/>
      <c r="V101" s="559"/>
      <c r="W101" s="559"/>
      <c r="X101" s="559"/>
      <c r="Y101" s="559"/>
      <c r="Z101" s="559"/>
      <c r="AA101" s="559"/>
      <c r="AB101" s="559"/>
      <c r="AC101" s="559"/>
      <c r="AD101" s="559"/>
      <c r="AE101" s="559"/>
      <c r="AF101" s="559"/>
      <c r="AG101" s="559"/>
      <c r="AH101" s="5"/>
      <c r="AI101" s="5"/>
      <c r="AJ101" s="605"/>
      <c r="AK101" s="605"/>
      <c r="AL101" s="605"/>
      <c r="AM101" s="605"/>
      <c r="AN101" s="605"/>
      <c r="AO101" s="605"/>
      <c r="AP101" s="605"/>
      <c r="AQ101" s="605"/>
      <c r="AR101" s="605"/>
      <c r="AS101" s="5"/>
      <c r="AT101" s="5"/>
      <c r="AU101" s="5"/>
      <c r="AV101" s="5"/>
      <c r="AW101" s="5"/>
      <c r="AX101" s="5"/>
    </row>
    <row r="102" spans="7:50" x14ac:dyDescent="0.25"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59"/>
      <c r="R102" s="559"/>
      <c r="S102" s="559"/>
      <c r="T102" s="559"/>
      <c r="U102" s="559"/>
      <c r="V102" s="559"/>
      <c r="W102" s="559"/>
      <c r="X102" s="559"/>
      <c r="Y102" s="559"/>
      <c r="Z102" s="559"/>
      <c r="AA102" s="559"/>
      <c r="AB102" s="559"/>
      <c r="AC102" s="559"/>
      <c r="AD102" s="559"/>
      <c r="AE102" s="559"/>
      <c r="AF102" s="559"/>
      <c r="AG102" s="559"/>
      <c r="AH102" s="5"/>
      <c r="AI102" s="5"/>
      <c r="AJ102" s="605"/>
      <c r="AK102" s="605"/>
      <c r="AL102" s="605"/>
      <c r="AM102" s="605"/>
      <c r="AN102" s="605"/>
      <c r="AO102" s="605"/>
      <c r="AP102" s="605"/>
      <c r="AQ102" s="605"/>
      <c r="AR102" s="605"/>
      <c r="AS102" s="5"/>
      <c r="AT102" s="5"/>
      <c r="AU102" s="5"/>
      <c r="AV102" s="5"/>
      <c r="AW102" s="5"/>
      <c r="AX102" s="5"/>
    </row>
    <row r="103" spans="7:50" x14ac:dyDescent="0.25">
      <c r="G103" s="559"/>
      <c r="H103" s="559"/>
      <c r="I103" s="559"/>
      <c r="J103" s="559"/>
      <c r="K103" s="559"/>
      <c r="L103" s="559"/>
      <c r="M103" s="559"/>
      <c r="N103" s="559"/>
      <c r="O103" s="559"/>
      <c r="P103" s="559"/>
      <c r="Q103" s="559"/>
      <c r="R103" s="559"/>
      <c r="S103" s="559"/>
      <c r="T103" s="559"/>
      <c r="U103" s="559"/>
      <c r="V103" s="559"/>
      <c r="W103" s="559"/>
      <c r="X103" s="559"/>
      <c r="Y103" s="559"/>
      <c r="Z103" s="559"/>
      <c r="AA103" s="559"/>
      <c r="AB103" s="559"/>
      <c r="AC103" s="559"/>
      <c r="AD103" s="559"/>
      <c r="AE103" s="559"/>
      <c r="AF103" s="559"/>
      <c r="AG103" s="559"/>
      <c r="AH103" s="5"/>
      <c r="AI103" s="5"/>
      <c r="AJ103" s="605"/>
      <c r="AK103" s="605"/>
      <c r="AL103" s="605"/>
      <c r="AM103" s="605"/>
      <c r="AN103" s="605"/>
      <c r="AO103" s="605"/>
      <c r="AP103" s="605"/>
      <c r="AQ103" s="605"/>
      <c r="AR103" s="605"/>
      <c r="AS103" s="5"/>
      <c r="AT103" s="5"/>
      <c r="AU103" s="5"/>
      <c r="AV103" s="5"/>
      <c r="AW103" s="5"/>
      <c r="AX103" s="5"/>
    </row>
    <row r="104" spans="7:50" x14ac:dyDescent="0.25">
      <c r="G104" s="559"/>
      <c r="H104" s="559"/>
      <c r="I104" s="559"/>
      <c r="J104" s="559"/>
      <c r="K104" s="559"/>
      <c r="L104" s="559"/>
      <c r="M104" s="559"/>
      <c r="N104" s="559"/>
      <c r="O104" s="559"/>
      <c r="P104" s="559"/>
      <c r="Q104" s="559"/>
      <c r="R104" s="559"/>
      <c r="S104" s="559"/>
      <c r="T104" s="559"/>
      <c r="U104" s="559"/>
      <c r="V104" s="559"/>
      <c r="W104" s="559"/>
      <c r="X104" s="559"/>
      <c r="Y104" s="559"/>
      <c r="Z104" s="559"/>
      <c r="AA104" s="559"/>
      <c r="AB104" s="559"/>
      <c r="AC104" s="559"/>
      <c r="AD104" s="559"/>
      <c r="AE104" s="559"/>
      <c r="AF104" s="559"/>
      <c r="AG104" s="559"/>
      <c r="AH104" s="5"/>
      <c r="AI104" s="5"/>
      <c r="AJ104" s="605"/>
      <c r="AK104" s="605"/>
      <c r="AL104" s="605"/>
      <c r="AM104" s="605"/>
      <c r="AN104" s="605"/>
      <c r="AO104" s="605"/>
      <c r="AP104" s="605"/>
      <c r="AQ104" s="605"/>
      <c r="AR104" s="605"/>
      <c r="AS104" s="5"/>
      <c r="AT104" s="5"/>
      <c r="AU104" s="5"/>
      <c r="AV104" s="5"/>
      <c r="AW104" s="5"/>
      <c r="AX104" s="5"/>
    </row>
    <row r="105" spans="7:50" x14ac:dyDescent="0.25">
      <c r="G105" s="559"/>
      <c r="H105" s="559"/>
      <c r="I105" s="559"/>
      <c r="J105" s="559"/>
      <c r="K105" s="559"/>
      <c r="L105" s="559"/>
      <c r="M105" s="559"/>
      <c r="N105" s="559"/>
      <c r="O105" s="559"/>
      <c r="P105" s="559"/>
      <c r="Q105" s="559"/>
      <c r="R105" s="559"/>
      <c r="S105" s="559"/>
      <c r="T105" s="559"/>
      <c r="U105" s="559"/>
      <c r="V105" s="559"/>
      <c r="W105" s="559"/>
      <c r="X105" s="559"/>
      <c r="Y105" s="559"/>
      <c r="Z105" s="559"/>
      <c r="AA105" s="559"/>
      <c r="AB105" s="559"/>
      <c r="AC105" s="559"/>
      <c r="AD105" s="559"/>
      <c r="AE105" s="559"/>
      <c r="AF105" s="559"/>
      <c r="AG105" s="559"/>
      <c r="AH105" s="5"/>
      <c r="AI105" s="5"/>
      <c r="AJ105" s="605"/>
      <c r="AK105" s="605"/>
      <c r="AL105" s="605"/>
      <c r="AM105" s="605"/>
      <c r="AN105" s="605"/>
      <c r="AO105" s="605"/>
      <c r="AP105" s="605"/>
      <c r="AQ105" s="605"/>
      <c r="AR105" s="605"/>
      <c r="AS105" s="5"/>
      <c r="AT105" s="5"/>
      <c r="AU105" s="5"/>
      <c r="AV105" s="5"/>
      <c r="AW105" s="5"/>
      <c r="AX105" s="5"/>
    </row>
    <row r="106" spans="7:50" x14ac:dyDescent="0.25">
      <c r="G106" s="559"/>
      <c r="H106" s="559"/>
      <c r="I106" s="559"/>
      <c r="J106" s="559"/>
      <c r="K106" s="559"/>
      <c r="L106" s="559"/>
      <c r="M106" s="559"/>
      <c r="N106" s="559"/>
      <c r="O106" s="559"/>
      <c r="P106" s="559"/>
      <c r="Q106" s="559"/>
      <c r="R106" s="559"/>
      <c r="S106" s="559"/>
      <c r="T106" s="559"/>
      <c r="U106" s="559"/>
      <c r="V106" s="559"/>
      <c r="W106" s="559"/>
      <c r="X106" s="559"/>
      <c r="Y106" s="559"/>
      <c r="Z106" s="559"/>
      <c r="AA106" s="559"/>
      <c r="AB106" s="559"/>
      <c r="AC106" s="559"/>
      <c r="AD106" s="559"/>
      <c r="AE106" s="559"/>
      <c r="AF106" s="559"/>
      <c r="AG106" s="559"/>
      <c r="AH106" s="5"/>
      <c r="AI106" s="5"/>
      <c r="AJ106" s="605"/>
      <c r="AK106" s="605"/>
      <c r="AL106" s="605"/>
      <c r="AM106" s="605"/>
      <c r="AN106" s="605"/>
      <c r="AO106" s="605"/>
      <c r="AP106" s="605"/>
      <c r="AQ106" s="605"/>
      <c r="AR106" s="605"/>
      <c r="AS106" s="5"/>
      <c r="AT106" s="5"/>
      <c r="AU106" s="5"/>
      <c r="AV106" s="5"/>
      <c r="AW106" s="5"/>
      <c r="AX106" s="5"/>
    </row>
    <row r="107" spans="7:50" x14ac:dyDescent="0.25">
      <c r="G107" s="559"/>
      <c r="H107" s="559"/>
      <c r="I107" s="559"/>
      <c r="J107" s="559"/>
      <c r="K107" s="559"/>
      <c r="L107" s="559"/>
      <c r="M107" s="559"/>
      <c r="N107" s="559"/>
      <c r="O107" s="559"/>
      <c r="P107" s="559"/>
      <c r="Q107" s="559"/>
      <c r="R107" s="559"/>
      <c r="S107" s="559"/>
      <c r="T107" s="559"/>
      <c r="U107" s="559"/>
      <c r="V107" s="559"/>
      <c r="W107" s="559"/>
      <c r="X107" s="559"/>
      <c r="Y107" s="559"/>
      <c r="Z107" s="559"/>
      <c r="AA107" s="559"/>
      <c r="AB107" s="559"/>
      <c r="AC107" s="559"/>
      <c r="AD107" s="559"/>
      <c r="AE107" s="559"/>
      <c r="AF107" s="559"/>
      <c r="AG107" s="559"/>
      <c r="AH107" s="5"/>
      <c r="AI107" s="5"/>
      <c r="AJ107" s="605"/>
      <c r="AK107" s="605"/>
      <c r="AL107" s="605"/>
      <c r="AM107" s="605"/>
      <c r="AN107" s="605"/>
      <c r="AO107" s="605"/>
      <c r="AP107" s="605"/>
      <c r="AQ107" s="605"/>
      <c r="AR107" s="605"/>
      <c r="AS107" s="5"/>
      <c r="AT107" s="5"/>
      <c r="AU107" s="5"/>
      <c r="AV107" s="5"/>
      <c r="AW107" s="5"/>
      <c r="AX107" s="5"/>
    </row>
    <row r="108" spans="7:50" x14ac:dyDescent="0.25">
      <c r="G108" s="559"/>
      <c r="H108" s="559"/>
      <c r="I108" s="559"/>
      <c r="J108" s="559"/>
      <c r="K108" s="559"/>
      <c r="L108" s="559"/>
      <c r="M108" s="559"/>
      <c r="N108" s="559"/>
      <c r="O108" s="559"/>
      <c r="P108" s="559"/>
      <c r="Q108" s="559"/>
      <c r="R108" s="559"/>
      <c r="S108" s="559"/>
      <c r="T108" s="559"/>
      <c r="U108" s="559"/>
      <c r="V108" s="559"/>
      <c r="W108" s="559"/>
      <c r="X108" s="559"/>
      <c r="Y108" s="559"/>
      <c r="Z108" s="559"/>
      <c r="AA108" s="559"/>
      <c r="AB108" s="559"/>
      <c r="AC108" s="559"/>
      <c r="AD108" s="559"/>
      <c r="AE108" s="559"/>
      <c r="AF108" s="559"/>
      <c r="AG108" s="559"/>
      <c r="AH108" s="5"/>
      <c r="AI108" s="5"/>
      <c r="AJ108" s="605"/>
      <c r="AK108" s="605"/>
      <c r="AL108" s="605"/>
      <c r="AM108" s="605"/>
      <c r="AN108" s="605"/>
      <c r="AO108" s="605"/>
      <c r="AP108" s="605"/>
      <c r="AQ108" s="605"/>
      <c r="AR108" s="605"/>
      <c r="AS108" s="5"/>
      <c r="AT108" s="5"/>
      <c r="AU108" s="5"/>
      <c r="AV108" s="5"/>
      <c r="AW108" s="5"/>
      <c r="AX108" s="5"/>
    </row>
    <row r="109" spans="7:50" x14ac:dyDescent="0.25">
      <c r="G109" s="559"/>
      <c r="H109" s="559"/>
      <c r="I109" s="559"/>
      <c r="J109" s="559"/>
      <c r="K109" s="559"/>
      <c r="L109" s="559"/>
      <c r="M109" s="559"/>
      <c r="N109" s="559"/>
      <c r="O109" s="559"/>
      <c r="P109" s="559"/>
      <c r="Q109" s="559"/>
      <c r="R109" s="559"/>
      <c r="S109" s="559"/>
      <c r="T109" s="559"/>
      <c r="U109" s="559"/>
      <c r="V109" s="559"/>
      <c r="W109" s="559"/>
      <c r="X109" s="559"/>
      <c r="Y109" s="559"/>
      <c r="Z109" s="559"/>
      <c r="AA109" s="559"/>
      <c r="AB109" s="559"/>
      <c r="AC109" s="559"/>
      <c r="AD109" s="559"/>
      <c r="AE109" s="559"/>
      <c r="AF109" s="559"/>
      <c r="AG109" s="559"/>
      <c r="AH109" s="5"/>
      <c r="AI109" s="5"/>
      <c r="AJ109" s="605"/>
      <c r="AK109" s="605"/>
      <c r="AL109" s="605"/>
      <c r="AM109" s="605"/>
      <c r="AN109" s="605"/>
      <c r="AO109" s="605"/>
      <c r="AP109" s="605"/>
      <c r="AQ109" s="605"/>
      <c r="AR109" s="605"/>
      <c r="AS109" s="5"/>
      <c r="AT109" s="5"/>
      <c r="AU109" s="5"/>
      <c r="AV109" s="5"/>
      <c r="AW109" s="5"/>
      <c r="AX109" s="5"/>
    </row>
    <row r="110" spans="7:50" x14ac:dyDescent="0.25">
      <c r="G110" s="559"/>
      <c r="H110" s="559"/>
      <c r="I110" s="559"/>
      <c r="J110" s="559"/>
      <c r="K110" s="559"/>
      <c r="L110" s="559"/>
      <c r="M110" s="559"/>
      <c r="N110" s="559"/>
      <c r="O110" s="559"/>
      <c r="P110" s="559"/>
      <c r="Q110" s="559"/>
      <c r="R110" s="559"/>
      <c r="S110" s="559"/>
      <c r="T110" s="559"/>
      <c r="U110" s="559"/>
      <c r="V110" s="559"/>
      <c r="W110" s="559"/>
      <c r="X110" s="559"/>
      <c r="Y110" s="559"/>
      <c r="Z110" s="559"/>
      <c r="AA110" s="559"/>
      <c r="AB110" s="559"/>
      <c r="AC110" s="559"/>
      <c r="AD110" s="559"/>
      <c r="AE110" s="559"/>
      <c r="AF110" s="559"/>
      <c r="AG110" s="559"/>
      <c r="AH110" s="5"/>
      <c r="AI110" s="5"/>
      <c r="AJ110" s="605"/>
      <c r="AK110" s="605"/>
      <c r="AL110" s="605"/>
      <c r="AM110" s="605"/>
      <c r="AN110" s="605"/>
      <c r="AO110" s="605"/>
      <c r="AP110" s="605"/>
      <c r="AQ110" s="605"/>
      <c r="AR110" s="605"/>
      <c r="AS110" s="5"/>
      <c r="AT110" s="5"/>
      <c r="AU110" s="5"/>
      <c r="AV110" s="5"/>
      <c r="AW110" s="5"/>
      <c r="AX110" s="5"/>
    </row>
    <row r="111" spans="7:50" x14ac:dyDescent="0.25">
      <c r="G111" s="559"/>
      <c r="H111" s="559"/>
      <c r="I111" s="559"/>
      <c r="J111" s="559"/>
      <c r="K111" s="559"/>
      <c r="L111" s="559"/>
      <c r="M111" s="559"/>
      <c r="N111" s="559"/>
      <c r="O111" s="559"/>
      <c r="P111" s="559"/>
      <c r="Q111" s="559"/>
      <c r="R111" s="559"/>
      <c r="S111" s="559"/>
      <c r="T111" s="559"/>
      <c r="U111" s="559"/>
      <c r="V111" s="559"/>
      <c r="W111" s="559"/>
      <c r="X111" s="559"/>
      <c r="Y111" s="559"/>
      <c r="Z111" s="559"/>
      <c r="AA111" s="559"/>
      <c r="AB111" s="559"/>
      <c r="AC111" s="559"/>
      <c r="AD111" s="559"/>
      <c r="AE111" s="559"/>
      <c r="AF111" s="559"/>
      <c r="AG111" s="559"/>
      <c r="AH111" s="5"/>
      <c r="AI111" s="5"/>
      <c r="AJ111" s="605"/>
      <c r="AK111" s="605"/>
      <c r="AL111" s="605"/>
      <c r="AM111" s="605"/>
      <c r="AN111" s="605"/>
      <c r="AO111" s="605"/>
      <c r="AP111" s="605"/>
      <c r="AQ111" s="605"/>
      <c r="AR111" s="605"/>
      <c r="AS111" s="5"/>
      <c r="AT111" s="5"/>
      <c r="AU111" s="5"/>
      <c r="AV111" s="5"/>
      <c r="AW111" s="5"/>
      <c r="AX111" s="5"/>
    </row>
    <row r="112" spans="7:50" x14ac:dyDescent="0.25">
      <c r="G112" s="559"/>
      <c r="H112" s="559"/>
      <c r="I112" s="559"/>
      <c r="J112" s="559"/>
      <c r="K112" s="559"/>
      <c r="L112" s="559"/>
      <c r="M112" s="559"/>
      <c r="N112" s="559"/>
      <c r="O112" s="559"/>
      <c r="P112" s="559"/>
      <c r="Q112" s="559"/>
      <c r="R112" s="559"/>
      <c r="S112" s="559"/>
      <c r="T112" s="559"/>
      <c r="U112" s="559"/>
      <c r="V112" s="559"/>
      <c r="W112" s="559"/>
      <c r="X112" s="559"/>
      <c r="Y112" s="559"/>
      <c r="Z112" s="559"/>
      <c r="AA112" s="559"/>
      <c r="AB112" s="559"/>
      <c r="AC112" s="559"/>
      <c r="AD112" s="559"/>
      <c r="AE112" s="559"/>
      <c r="AF112" s="559"/>
      <c r="AG112" s="559"/>
      <c r="AH112" s="5"/>
      <c r="AI112" s="5"/>
      <c r="AJ112" s="605"/>
      <c r="AK112" s="605"/>
      <c r="AL112" s="605"/>
      <c r="AM112" s="605"/>
      <c r="AN112" s="605"/>
      <c r="AO112" s="605"/>
      <c r="AP112" s="605"/>
      <c r="AQ112" s="605"/>
      <c r="AR112" s="605"/>
      <c r="AS112" s="5"/>
      <c r="AT112" s="5"/>
      <c r="AU112" s="5"/>
      <c r="AV112" s="5"/>
      <c r="AW112" s="5"/>
      <c r="AX112" s="5"/>
    </row>
    <row r="113" spans="7:50" x14ac:dyDescent="0.25">
      <c r="G113" s="559"/>
      <c r="H113" s="559"/>
      <c r="I113" s="559"/>
      <c r="J113" s="559"/>
      <c r="K113" s="559"/>
      <c r="L113" s="559"/>
      <c r="M113" s="559"/>
      <c r="N113" s="559"/>
      <c r="O113" s="559"/>
      <c r="P113" s="559"/>
      <c r="Q113" s="559"/>
      <c r="R113" s="559"/>
      <c r="S113" s="559"/>
      <c r="T113" s="559"/>
      <c r="U113" s="559"/>
      <c r="V113" s="559"/>
      <c r="W113" s="559"/>
      <c r="X113" s="559"/>
      <c r="Y113" s="559"/>
      <c r="Z113" s="559"/>
      <c r="AA113" s="559"/>
      <c r="AB113" s="559"/>
      <c r="AC113" s="559"/>
      <c r="AD113" s="559"/>
      <c r="AE113" s="559"/>
      <c r="AF113" s="559"/>
      <c r="AG113" s="559"/>
      <c r="AH113" s="5"/>
      <c r="AI113" s="5"/>
      <c r="AJ113" s="605"/>
      <c r="AK113" s="605"/>
      <c r="AL113" s="605"/>
      <c r="AM113" s="605"/>
      <c r="AN113" s="605"/>
      <c r="AO113" s="605"/>
      <c r="AP113" s="605"/>
      <c r="AQ113" s="605"/>
      <c r="AR113" s="605"/>
      <c r="AS113" s="5"/>
      <c r="AT113" s="5"/>
      <c r="AU113" s="5"/>
      <c r="AV113" s="5"/>
      <c r="AW113" s="5"/>
      <c r="AX113" s="5"/>
    </row>
    <row r="114" spans="7:50" x14ac:dyDescent="0.25">
      <c r="G114" s="559"/>
      <c r="H114" s="559"/>
      <c r="I114" s="559"/>
      <c r="J114" s="559"/>
      <c r="K114" s="559"/>
      <c r="L114" s="559"/>
      <c r="M114" s="559"/>
      <c r="N114" s="559"/>
      <c r="O114" s="559"/>
      <c r="P114" s="559"/>
      <c r="Q114" s="559"/>
      <c r="R114" s="559"/>
      <c r="S114" s="559"/>
      <c r="T114" s="559"/>
      <c r="U114" s="559"/>
      <c r="V114" s="559"/>
      <c r="W114" s="559"/>
      <c r="X114" s="559"/>
      <c r="Y114" s="559"/>
      <c r="Z114" s="559"/>
      <c r="AA114" s="559"/>
      <c r="AB114" s="559"/>
      <c r="AC114" s="559"/>
      <c r="AD114" s="559"/>
      <c r="AE114" s="559"/>
      <c r="AF114" s="559"/>
      <c r="AG114" s="559"/>
      <c r="AH114" s="5"/>
      <c r="AI114" s="5"/>
      <c r="AJ114" s="605"/>
      <c r="AK114" s="605"/>
      <c r="AL114" s="605"/>
      <c r="AM114" s="605"/>
      <c r="AN114" s="605"/>
      <c r="AO114" s="605"/>
      <c r="AP114" s="605"/>
      <c r="AQ114" s="605"/>
      <c r="AR114" s="605"/>
      <c r="AS114" s="5"/>
      <c r="AT114" s="5"/>
      <c r="AU114" s="5"/>
      <c r="AV114" s="5"/>
      <c r="AW114" s="5"/>
      <c r="AX114" s="5"/>
    </row>
    <row r="115" spans="7:50" x14ac:dyDescent="0.25">
      <c r="G115" s="559"/>
      <c r="H115" s="559"/>
      <c r="I115" s="559"/>
      <c r="J115" s="559"/>
      <c r="K115" s="559"/>
      <c r="L115" s="559"/>
      <c r="M115" s="559"/>
      <c r="N115" s="559"/>
      <c r="O115" s="559"/>
      <c r="P115" s="559"/>
      <c r="Q115" s="559"/>
      <c r="R115" s="559"/>
      <c r="S115" s="559"/>
      <c r="T115" s="559"/>
      <c r="U115" s="559"/>
      <c r="V115" s="559"/>
      <c r="W115" s="559"/>
      <c r="X115" s="559"/>
      <c r="Y115" s="559"/>
      <c r="Z115" s="559"/>
      <c r="AA115" s="559"/>
      <c r="AB115" s="559"/>
      <c r="AC115" s="559"/>
      <c r="AD115" s="559"/>
      <c r="AE115" s="559"/>
      <c r="AF115" s="559"/>
      <c r="AG115" s="559"/>
      <c r="AH115" s="5"/>
      <c r="AI115" s="5"/>
      <c r="AJ115" s="605"/>
      <c r="AK115" s="605"/>
      <c r="AL115" s="605"/>
      <c r="AM115" s="605"/>
      <c r="AN115" s="605"/>
      <c r="AO115" s="605"/>
      <c r="AP115" s="605"/>
      <c r="AQ115" s="605"/>
      <c r="AR115" s="605"/>
      <c r="AS115" s="5"/>
      <c r="AT115" s="5"/>
      <c r="AU115" s="5"/>
      <c r="AV115" s="5"/>
      <c r="AW115" s="5"/>
      <c r="AX115" s="5"/>
    </row>
    <row r="116" spans="7:50" x14ac:dyDescent="0.25">
      <c r="G116" s="559"/>
      <c r="H116" s="559"/>
      <c r="I116" s="559"/>
      <c r="J116" s="559"/>
      <c r="K116" s="559"/>
      <c r="L116" s="559"/>
      <c r="M116" s="559"/>
      <c r="N116" s="559"/>
      <c r="O116" s="559"/>
      <c r="P116" s="559"/>
      <c r="Q116" s="559"/>
      <c r="R116" s="559"/>
      <c r="S116" s="559"/>
      <c r="T116" s="559"/>
      <c r="U116" s="559"/>
      <c r="V116" s="559"/>
      <c r="W116" s="559"/>
      <c r="X116" s="559"/>
      <c r="Y116" s="559"/>
      <c r="Z116" s="559"/>
      <c r="AA116" s="559"/>
      <c r="AB116" s="559"/>
      <c r="AC116" s="559"/>
      <c r="AD116" s="559"/>
      <c r="AE116" s="559"/>
      <c r="AF116" s="559"/>
      <c r="AG116" s="559"/>
      <c r="AH116" s="5"/>
      <c r="AI116" s="5"/>
      <c r="AJ116" s="605"/>
      <c r="AK116" s="605"/>
      <c r="AL116" s="605"/>
      <c r="AM116" s="605"/>
      <c r="AN116" s="605"/>
      <c r="AO116" s="605"/>
      <c r="AP116" s="605"/>
      <c r="AQ116" s="605"/>
      <c r="AR116" s="605"/>
      <c r="AS116" s="5"/>
      <c r="AT116" s="5"/>
      <c r="AU116" s="5"/>
      <c r="AV116" s="5"/>
      <c r="AW116" s="5"/>
      <c r="AX116" s="5"/>
    </row>
    <row r="117" spans="7:50" x14ac:dyDescent="0.25">
      <c r="G117" s="559"/>
      <c r="H117" s="559"/>
      <c r="I117" s="559"/>
      <c r="J117" s="559"/>
      <c r="K117" s="559"/>
      <c r="L117" s="559"/>
      <c r="M117" s="559"/>
      <c r="N117" s="559"/>
      <c r="O117" s="559"/>
      <c r="P117" s="559"/>
      <c r="Q117" s="559"/>
      <c r="R117" s="559"/>
      <c r="S117" s="559"/>
      <c r="T117" s="559"/>
      <c r="U117" s="559"/>
      <c r="V117" s="559"/>
      <c r="W117" s="559"/>
      <c r="X117" s="559"/>
      <c r="Y117" s="559"/>
      <c r="Z117" s="559"/>
      <c r="AA117" s="559"/>
      <c r="AB117" s="559"/>
      <c r="AC117" s="559"/>
      <c r="AD117" s="559"/>
      <c r="AE117" s="559"/>
      <c r="AF117" s="559"/>
      <c r="AG117" s="559"/>
      <c r="AH117" s="5"/>
      <c r="AI117" s="5"/>
      <c r="AJ117" s="605"/>
      <c r="AK117" s="605"/>
      <c r="AL117" s="605"/>
      <c r="AM117" s="605"/>
      <c r="AN117" s="605"/>
      <c r="AO117" s="605"/>
      <c r="AP117" s="605"/>
      <c r="AQ117" s="605"/>
      <c r="AR117" s="605"/>
      <c r="AS117" s="5"/>
      <c r="AT117" s="5"/>
      <c r="AU117" s="5"/>
      <c r="AV117" s="5"/>
      <c r="AW117" s="5"/>
      <c r="AX117" s="5"/>
    </row>
    <row r="118" spans="7:50" x14ac:dyDescent="0.25">
      <c r="G118" s="559"/>
      <c r="H118" s="559"/>
      <c r="I118" s="559"/>
      <c r="J118" s="559"/>
      <c r="K118" s="559"/>
      <c r="L118" s="559"/>
      <c r="M118" s="559"/>
      <c r="N118" s="559"/>
      <c r="O118" s="559"/>
      <c r="P118" s="559"/>
      <c r="Q118" s="559"/>
      <c r="R118" s="559"/>
      <c r="S118" s="559"/>
      <c r="T118" s="559"/>
      <c r="U118" s="559"/>
      <c r="V118" s="559"/>
      <c r="W118" s="559"/>
      <c r="X118" s="559"/>
      <c r="Y118" s="559"/>
      <c r="Z118" s="559"/>
      <c r="AA118" s="559"/>
      <c r="AB118" s="559"/>
      <c r="AC118" s="559"/>
      <c r="AD118" s="559"/>
      <c r="AE118" s="559"/>
      <c r="AF118" s="559"/>
      <c r="AG118" s="559"/>
      <c r="AH118" s="5"/>
      <c r="AI118" s="5"/>
      <c r="AJ118" s="605"/>
      <c r="AK118" s="605"/>
      <c r="AL118" s="605"/>
      <c r="AM118" s="605"/>
      <c r="AN118" s="605"/>
      <c r="AO118" s="605"/>
      <c r="AP118" s="605"/>
      <c r="AQ118" s="605"/>
      <c r="AR118" s="605"/>
      <c r="AS118" s="5"/>
      <c r="AT118" s="5"/>
      <c r="AU118" s="5"/>
      <c r="AV118" s="5"/>
      <c r="AW118" s="5"/>
      <c r="AX118" s="5"/>
    </row>
    <row r="119" spans="7:50" x14ac:dyDescent="0.25"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605"/>
      <c r="AK119" s="605"/>
      <c r="AL119" s="605"/>
      <c r="AM119" s="605"/>
      <c r="AN119" s="605"/>
      <c r="AO119" s="605"/>
      <c r="AP119" s="605"/>
      <c r="AQ119" s="605"/>
      <c r="AR119" s="605"/>
      <c r="AS119" s="5"/>
      <c r="AT119" s="5"/>
      <c r="AU119" s="5"/>
      <c r="AV119" s="5"/>
      <c r="AW119" s="5"/>
      <c r="AX119" s="5"/>
    </row>
    <row r="120" spans="7:50" x14ac:dyDescent="0.25"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605"/>
      <c r="AK120" s="605"/>
      <c r="AL120" s="605"/>
      <c r="AM120" s="605"/>
      <c r="AN120" s="605"/>
      <c r="AO120" s="605"/>
      <c r="AP120" s="605"/>
      <c r="AQ120" s="605"/>
      <c r="AR120" s="605"/>
      <c r="AS120" s="5"/>
      <c r="AT120" s="5"/>
      <c r="AU120" s="5"/>
      <c r="AV120" s="5"/>
      <c r="AW120" s="5"/>
      <c r="AX120" s="5"/>
    </row>
    <row r="121" spans="7:50" x14ac:dyDescent="0.25"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605"/>
      <c r="AK121" s="605"/>
      <c r="AL121" s="605"/>
      <c r="AM121" s="605"/>
      <c r="AN121" s="605"/>
      <c r="AO121" s="605"/>
      <c r="AP121" s="605"/>
      <c r="AQ121" s="605"/>
      <c r="AR121" s="605"/>
      <c r="AS121" s="5"/>
      <c r="AT121" s="5"/>
      <c r="AU121" s="5"/>
      <c r="AV121" s="5"/>
      <c r="AW121" s="5"/>
      <c r="AX121" s="5"/>
    </row>
    <row r="122" spans="7:50" x14ac:dyDescent="0.25"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605"/>
      <c r="AK122" s="605"/>
      <c r="AL122" s="605"/>
      <c r="AM122" s="605"/>
      <c r="AN122" s="605"/>
      <c r="AO122" s="605"/>
      <c r="AP122" s="605"/>
      <c r="AQ122" s="605"/>
      <c r="AR122" s="605"/>
      <c r="AS122" s="5"/>
      <c r="AT122" s="5"/>
      <c r="AU122" s="5"/>
      <c r="AV122" s="5"/>
      <c r="AW122" s="5"/>
      <c r="AX122" s="5"/>
    </row>
    <row r="123" spans="7:50" x14ac:dyDescent="0.25"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605"/>
      <c r="AK123" s="605"/>
      <c r="AL123" s="605"/>
      <c r="AM123" s="605"/>
      <c r="AN123" s="605"/>
      <c r="AO123" s="605"/>
      <c r="AP123" s="605"/>
      <c r="AQ123" s="605"/>
      <c r="AR123" s="605"/>
      <c r="AS123" s="5"/>
      <c r="AT123" s="5"/>
      <c r="AU123" s="5"/>
      <c r="AV123" s="5"/>
      <c r="AW123" s="5"/>
      <c r="AX123" s="5"/>
    </row>
    <row r="124" spans="7:50" x14ac:dyDescent="0.25"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605"/>
      <c r="AK124" s="605"/>
      <c r="AL124" s="605"/>
      <c r="AM124" s="605"/>
      <c r="AN124" s="605"/>
      <c r="AO124" s="605"/>
      <c r="AP124" s="605"/>
      <c r="AQ124" s="605"/>
      <c r="AR124" s="605"/>
      <c r="AS124" s="5"/>
      <c r="AT124" s="5"/>
      <c r="AU124" s="5"/>
      <c r="AV124" s="5"/>
      <c r="AW124" s="5"/>
      <c r="AX124" s="5"/>
    </row>
    <row r="125" spans="7:50" x14ac:dyDescent="0.25"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605"/>
      <c r="AK125" s="605"/>
      <c r="AL125" s="605"/>
      <c r="AM125" s="605"/>
      <c r="AN125" s="605"/>
      <c r="AO125" s="605"/>
      <c r="AP125" s="605"/>
      <c r="AQ125" s="605"/>
      <c r="AR125" s="605"/>
      <c r="AS125" s="5"/>
      <c r="AT125" s="5"/>
      <c r="AU125" s="5"/>
      <c r="AV125" s="5"/>
      <c r="AW125" s="5"/>
      <c r="AX125" s="5"/>
    </row>
    <row r="126" spans="7:50" x14ac:dyDescent="0.25"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605"/>
      <c r="AK126" s="605"/>
      <c r="AL126" s="605"/>
      <c r="AM126" s="605"/>
      <c r="AN126" s="605"/>
      <c r="AO126" s="605"/>
      <c r="AP126" s="605"/>
      <c r="AQ126" s="605"/>
      <c r="AR126" s="605"/>
      <c r="AS126" s="5"/>
      <c r="AT126" s="5"/>
      <c r="AU126" s="5"/>
      <c r="AV126" s="5"/>
      <c r="AW126" s="5"/>
      <c r="AX126" s="5"/>
    </row>
    <row r="127" spans="7:50" x14ac:dyDescent="0.25"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605"/>
      <c r="AK127" s="605"/>
      <c r="AL127" s="605"/>
      <c r="AM127" s="605"/>
      <c r="AN127" s="605"/>
      <c r="AO127" s="605"/>
      <c r="AP127" s="605"/>
      <c r="AQ127" s="605"/>
      <c r="AR127" s="605"/>
      <c r="AS127" s="5"/>
      <c r="AT127" s="5"/>
      <c r="AU127" s="5"/>
      <c r="AV127" s="5"/>
      <c r="AW127" s="5"/>
      <c r="AX127" s="5"/>
    </row>
    <row r="128" spans="7:50" x14ac:dyDescent="0.25"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605"/>
      <c r="AK128" s="605"/>
      <c r="AL128" s="605"/>
      <c r="AM128" s="605"/>
      <c r="AN128" s="605"/>
      <c r="AO128" s="605"/>
      <c r="AP128" s="605"/>
      <c r="AQ128" s="605"/>
      <c r="AR128" s="605"/>
      <c r="AS128" s="5"/>
      <c r="AT128" s="5"/>
      <c r="AU128" s="5"/>
      <c r="AV128" s="5"/>
      <c r="AW128" s="5"/>
      <c r="AX128" s="5"/>
    </row>
    <row r="129" spans="7:50" x14ac:dyDescent="0.25"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605"/>
      <c r="AK129" s="605"/>
      <c r="AL129" s="605"/>
      <c r="AM129" s="605"/>
      <c r="AN129" s="605"/>
      <c r="AO129" s="605"/>
      <c r="AP129" s="605"/>
      <c r="AQ129" s="605"/>
      <c r="AR129" s="605"/>
      <c r="AS129" s="5"/>
      <c r="AT129" s="5"/>
      <c r="AU129" s="5"/>
      <c r="AV129" s="5"/>
      <c r="AW129" s="5"/>
      <c r="AX129" s="5"/>
    </row>
    <row r="130" spans="7:50" x14ac:dyDescent="0.25"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605"/>
      <c r="AK130" s="605"/>
      <c r="AL130" s="605"/>
      <c r="AM130" s="605"/>
      <c r="AN130" s="605"/>
      <c r="AO130" s="605"/>
      <c r="AP130" s="605"/>
      <c r="AQ130" s="605"/>
      <c r="AR130" s="605"/>
      <c r="AS130" s="5"/>
      <c r="AT130" s="5"/>
      <c r="AU130" s="5"/>
      <c r="AV130" s="5"/>
      <c r="AW130" s="5"/>
      <c r="AX130" s="5"/>
    </row>
    <row r="131" spans="7:50" x14ac:dyDescent="0.25"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605"/>
      <c r="AK131" s="605"/>
      <c r="AL131" s="605"/>
      <c r="AM131" s="605"/>
      <c r="AN131" s="605"/>
      <c r="AO131" s="605"/>
      <c r="AP131" s="605"/>
      <c r="AQ131" s="605"/>
      <c r="AR131" s="605"/>
      <c r="AS131" s="5"/>
      <c r="AT131" s="5"/>
      <c r="AU131" s="5"/>
      <c r="AV131" s="5"/>
      <c r="AW131" s="5"/>
      <c r="AX131" s="5"/>
    </row>
    <row r="132" spans="7:50" x14ac:dyDescent="0.25"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605"/>
      <c r="AK132" s="605"/>
      <c r="AL132" s="605"/>
      <c r="AM132" s="605"/>
      <c r="AN132" s="605"/>
      <c r="AO132" s="605"/>
      <c r="AP132" s="605"/>
      <c r="AQ132" s="605"/>
      <c r="AR132" s="605"/>
      <c r="AS132" s="5"/>
      <c r="AT132" s="5"/>
      <c r="AU132" s="5"/>
      <c r="AV132" s="5"/>
      <c r="AW132" s="5"/>
      <c r="AX132" s="5"/>
    </row>
    <row r="133" spans="7:50" x14ac:dyDescent="0.25"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605"/>
      <c r="AK133" s="605"/>
      <c r="AL133" s="605"/>
      <c r="AM133" s="605"/>
      <c r="AN133" s="605"/>
      <c r="AO133" s="605"/>
      <c r="AP133" s="605"/>
      <c r="AQ133" s="605"/>
      <c r="AR133" s="605"/>
      <c r="AS133" s="5"/>
      <c r="AT133" s="5"/>
      <c r="AU133" s="5"/>
      <c r="AV133" s="5"/>
      <c r="AW133" s="5"/>
      <c r="AX133" s="5"/>
    </row>
    <row r="134" spans="7:50" x14ac:dyDescent="0.25"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605"/>
      <c r="AK134" s="605"/>
      <c r="AL134" s="605"/>
      <c r="AM134" s="605"/>
      <c r="AN134" s="605"/>
      <c r="AO134" s="605"/>
      <c r="AP134" s="605"/>
      <c r="AQ134" s="605"/>
      <c r="AR134" s="605"/>
      <c r="AS134" s="5"/>
      <c r="AT134" s="5"/>
      <c r="AU134" s="5"/>
      <c r="AV134" s="5"/>
      <c r="AW134" s="5"/>
      <c r="AX134" s="5"/>
    </row>
    <row r="135" spans="7:50" x14ac:dyDescent="0.25"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605"/>
      <c r="AK135" s="605"/>
      <c r="AL135" s="605"/>
      <c r="AM135" s="605"/>
      <c r="AN135" s="605"/>
      <c r="AO135" s="605"/>
      <c r="AP135" s="605"/>
      <c r="AQ135" s="605"/>
      <c r="AR135" s="605"/>
      <c r="AS135" s="5"/>
      <c r="AT135" s="5"/>
      <c r="AU135" s="5"/>
      <c r="AV135" s="5"/>
      <c r="AW135" s="5"/>
      <c r="AX135" s="5"/>
    </row>
    <row r="136" spans="7:50" x14ac:dyDescent="0.25"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605"/>
      <c r="AK136" s="605"/>
      <c r="AL136" s="605"/>
      <c r="AM136" s="605"/>
      <c r="AN136" s="605"/>
      <c r="AO136" s="605"/>
      <c r="AP136" s="605"/>
      <c r="AQ136" s="605"/>
      <c r="AR136" s="605"/>
      <c r="AS136" s="5"/>
      <c r="AT136" s="5"/>
      <c r="AU136" s="5"/>
      <c r="AV136" s="5"/>
      <c r="AW136" s="5"/>
      <c r="AX136" s="5"/>
    </row>
    <row r="137" spans="7:50" x14ac:dyDescent="0.25"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605"/>
      <c r="AK137" s="605"/>
      <c r="AL137" s="605"/>
      <c r="AM137" s="605"/>
      <c r="AN137" s="605"/>
      <c r="AO137" s="605"/>
      <c r="AP137" s="605"/>
      <c r="AQ137" s="605"/>
      <c r="AR137" s="605"/>
      <c r="AS137" s="5"/>
      <c r="AT137" s="5"/>
      <c r="AU137" s="5"/>
      <c r="AV137" s="5"/>
      <c r="AW137" s="5"/>
      <c r="AX137" s="5"/>
    </row>
    <row r="138" spans="7:50" x14ac:dyDescent="0.25"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605"/>
      <c r="AK138" s="605"/>
      <c r="AL138" s="605"/>
      <c r="AM138" s="605"/>
      <c r="AN138" s="605"/>
      <c r="AO138" s="605"/>
      <c r="AP138" s="605"/>
      <c r="AQ138" s="605"/>
      <c r="AR138" s="605"/>
      <c r="AS138" s="5"/>
      <c r="AT138" s="5"/>
      <c r="AU138" s="5"/>
      <c r="AV138" s="5"/>
      <c r="AW138" s="5"/>
      <c r="AX138" s="5"/>
    </row>
    <row r="139" spans="7:50" x14ac:dyDescent="0.25"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605"/>
      <c r="AK139" s="605"/>
      <c r="AL139" s="605"/>
      <c r="AM139" s="605"/>
      <c r="AN139" s="605"/>
      <c r="AO139" s="605"/>
      <c r="AP139" s="605"/>
      <c r="AQ139" s="605"/>
      <c r="AR139" s="605"/>
      <c r="AS139" s="5"/>
      <c r="AT139" s="5"/>
      <c r="AU139" s="5"/>
      <c r="AV139" s="5"/>
      <c r="AW139" s="5"/>
      <c r="AX139" s="5"/>
    </row>
    <row r="140" spans="7:50" x14ac:dyDescent="0.25"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605"/>
      <c r="AK140" s="605"/>
      <c r="AL140" s="605"/>
      <c r="AM140" s="605"/>
      <c r="AN140" s="605"/>
      <c r="AO140" s="605"/>
      <c r="AP140" s="605"/>
      <c r="AQ140" s="605"/>
      <c r="AR140" s="605"/>
      <c r="AS140" s="5"/>
      <c r="AT140" s="5"/>
      <c r="AU140" s="5"/>
      <c r="AV140" s="5"/>
      <c r="AW140" s="5"/>
      <c r="AX140" s="5"/>
    </row>
    <row r="141" spans="7:50" x14ac:dyDescent="0.25"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605"/>
      <c r="AK141" s="605"/>
      <c r="AL141" s="605"/>
      <c r="AM141" s="605"/>
      <c r="AN141" s="605"/>
      <c r="AO141" s="605"/>
      <c r="AP141" s="605"/>
      <c r="AQ141" s="605"/>
      <c r="AR141" s="605"/>
      <c r="AS141" s="5"/>
      <c r="AT141" s="5"/>
      <c r="AU141" s="5"/>
      <c r="AV141" s="5"/>
      <c r="AW141" s="5"/>
      <c r="AX141" s="5"/>
    </row>
    <row r="142" spans="7:50" x14ac:dyDescent="0.25"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605"/>
      <c r="AK142" s="605"/>
      <c r="AL142" s="605"/>
      <c r="AM142" s="605"/>
      <c r="AN142" s="605"/>
      <c r="AO142" s="605"/>
      <c r="AP142" s="605"/>
      <c r="AQ142" s="605"/>
      <c r="AR142" s="605"/>
      <c r="AS142" s="5"/>
      <c r="AT142" s="5"/>
      <c r="AU142" s="5"/>
      <c r="AV142" s="5"/>
      <c r="AW142" s="5"/>
      <c r="AX142" s="5"/>
    </row>
    <row r="143" spans="7:50" x14ac:dyDescent="0.25"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605"/>
      <c r="AK143" s="605"/>
      <c r="AL143" s="605"/>
      <c r="AM143" s="605"/>
      <c r="AN143" s="605"/>
      <c r="AO143" s="605"/>
      <c r="AP143" s="605"/>
      <c r="AQ143" s="605"/>
      <c r="AR143" s="605"/>
      <c r="AS143" s="5"/>
      <c r="AT143" s="5"/>
      <c r="AU143" s="5"/>
      <c r="AV143" s="5"/>
      <c r="AW143" s="5"/>
      <c r="AX143" s="5"/>
    </row>
    <row r="144" spans="7:50" x14ac:dyDescent="0.25"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605"/>
      <c r="AK144" s="605"/>
      <c r="AL144" s="605"/>
      <c r="AM144" s="605"/>
      <c r="AN144" s="605"/>
      <c r="AO144" s="605"/>
      <c r="AP144" s="605"/>
      <c r="AQ144" s="605"/>
      <c r="AR144" s="605"/>
      <c r="AS144" s="5"/>
      <c r="AT144" s="5"/>
      <c r="AU144" s="5"/>
      <c r="AV144" s="5"/>
      <c r="AW144" s="5"/>
      <c r="AX144" s="5"/>
    </row>
    <row r="145" spans="7:50" x14ac:dyDescent="0.25"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605"/>
      <c r="AK145" s="605"/>
      <c r="AL145" s="605"/>
      <c r="AM145" s="605"/>
      <c r="AN145" s="605"/>
      <c r="AO145" s="605"/>
      <c r="AP145" s="605"/>
      <c r="AQ145" s="605"/>
      <c r="AR145" s="605"/>
      <c r="AS145" s="5"/>
      <c r="AT145" s="5"/>
      <c r="AU145" s="5"/>
      <c r="AV145" s="5"/>
      <c r="AW145" s="5"/>
      <c r="AX145" s="5"/>
    </row>
    <row r="146" spans="7:50" x14ac:dyDescent="0.25"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605"/>
      <c r="AK146" s="605"/>
      <c r="AL146" s="605"/>
      <c r="AM146" s="605"/>
      <c r="AN146" s="605"/>
      <c r="AO146" s="605"/>
      <c r="AP146" s="605"/>
      <c r="AQ146" s="605"/>
      <c r="AR146" s="605"/>
      <c r="AS146" s="5"/>
      <c r="AT146" s="5"/>
      <c r="AU146" s="5"/>
      <c r="AV146" s="5"/>
      <c r="AW146" s="5"/>
      <c r="AX146" s="5"/>
    </row>
    <row r="147" spans="7:50" x14ac:dyDescent="0.25"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605"/>
      <c r="AK147" s="605"/>
      <c r="AL147" s="605"/>
      <c r="AM147" s="605"/>
      <c r="AN147" s="605"/>
      <c r="AO147" s="605"/>
      <c r="AP147" s="605"/>
      <c r="AQ147" s="605"/>
      <c r="AR147" s="605"/>
      <c r="AS147" s="5"/>
      <c r="AT147" s="5"/>
      <c r="AU147" s="5"/>
      <c r="AV147" s="5"/>
      <c r="AW147" s="5"/>
      <c r="AX147" s="5"/>
    </row>
    <row r="148" spans="7:50" x14ac:dyDescent="0.25"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605"/>
      <c r="AK148" s="605"/>
      <c r="AL148" s="605"/>
      <c r="AM148" s="605"/>
      <c r="AN148" s="605"/>
      <c r="AO148" s="605"/>
      <c r="AP148" s="605"/>
      <c r="AQ148" s="605"/>
      <c r="AR148" s="605"/>
      <c r="AS148" s="5"/>
      <c r="AT148" s="5"/>
      <c r="AU148" s="5"/>
      <c r="AV148" s="5"/>
      <c r="AW148" s="5"/>
      <c r="AX148" s="5"/>
    </row>
    <row r="149" spans="7:50" x14ac:dyDescent="0.25"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605"/>
      <c r="AK149" s="605"/>
      <c r="AL149" s="605"/>
      <c r="AM149" s="605"/>
      <c r="AN149" s="605"/>
      <c r="AO149" s="605"/>
      <c r="AP149" s="605"/>
      <c r="AQ149" s="605"/>
      <c r="AR149" s="605"/>
      <c r="AS149" s="5"/>
      <c r="AT149" s="5"/>
      <c r="AU149" s="5"/>
      <c r="AV149" s="5"/>
      <c r="AW149" s="5"/>
      <c r="AX149" s="5"/>
    </row>
    <row r="150" spans="7:50" x14ac:dyDescent="0.25"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605"/>
      <c r="AK150" s="605"/>
      <c r="AL150" s="605"/>
      <c r="AM150" s="605"/>
      <c r="AN150" s="605"/>
      <c r="AO150" s="605"/>
      <c r="AP150" s="605"/>
      <c r="AQ150" s="605"/>
      <c r="AR150" s="605"/>
      <c r="AS150" s="5"/>
      <c r="AT150" s="5"/>
      <c r="AU150" s="5"/>
      <c r="AV150" s="5"/>
      <c r="AW150" s="5"/>
      <c r="AX150" s="5"/>
    </row>
    <row r="151" spans="7:50" x14ac:dyDescent="0.25"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605"/>
      <c r="AK151" s="605"/>
      <c r="AL151" s="605"/>
      <c r="AM151" s="605"/>
      <c r="AN151" s="605"/>
      <c r="AO151" s="605"/>
      <c r="AP151" s="605"/>
      <c r="AQ151" s="605"/>
      <c r="AR151" s="605"/>
      <c r="AS151" s="5"/>
      <c r="AT151" s="5"/>
      <c r="AU151" s="5"/>
      <c r="AV151" s="5"/>
      <c r="AW151" s="5"/>
      <c r="AX151" s="5"/>
    </row>
    <row r="152" spans="7:50" x14ac:dyDescent="0.25"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605"/>
      <c r="AK152" s="605"/>
      <c r="AL152" s="605"/>
      <c r="AM152" s="605"/>
      <c r="AN152" s="605"/>
      <c r="AO152" s="605"/>
      <c r="AP152" s="605"/>
      <c r="AQ152" s="605"/>
      <c r="AR152" s="605"/>
      <c r="AS152" s="5"/>
      <c r="AT152" s="5"/>
      <c r="AU152" s="5"/>
      <c r="AV152" s="5"/>
      <c r="AW152" s="5"/>
      <c r="AX152" s="5"/>
    </row>
    <row r="153" spans="7:50" x14ac:dyDescent="0.25"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605"/>
      <c r="AK153" s="605"/>
      <c r="AL153" s="605"/>
      <c r="AM153" s="605"/>
      <c r="AN153" s="605"/>
      <c r="AO153" s="605"/>
      <c r="AP153" s="605"/>
      <c r="AQ153" s="605"/>
      <c r="AR153" s="605"/>
      <c r="AS153" s="5"/>
      <c r="AT153" s="5"/>
      <c r="AU153" s="5"/>
      <c r="AV153" s="5"/>
      <c r="AW153" s="5"/>
      <c r="AX153" s="5"/>
    </row>
    <row r="154" spans="7:50" x14ac:dyDescent="0.25"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605"/>
      <c r="AK154" s="605"/>
      <c r="AL154" s="605"/>
      <c r="AM154" s="605"/>
      <c r="AN154" s="605"/>
      <c r="AO154" s="605"/>
      <c r="AP154" s="605"/>
      <c r="AQ154" s="605"/>
      <c r="AR154" s="605"/>
      <c r="AS154" s="5"/>
      <c r="AT154" s="5"/>
      <c r="AU154" s="5"/>
      <c r="AV154" s="5"/>
      <c r="AW154" s="5"/>
      <c r="AX154" s="5"/>
    </row>
    <row r="155" spans="7:50" x14ac:dyDescent="0.25"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605"/>
      <c r="AK155" s="605"/>
      <c r="AL155" s="605"/>
      <c r="AM155" s="605"/>
      <c r="AN155" s="605"/>
      <c r="AO155" s="605"/>
      <c r="AP155" s="605"/>
      <c r="AQ155" s="605"/>
      <c r="AR155" s="605"/>
      <c r="AS155" s="5"/>
      <c r="AT155" s="5"/>
      <c r="AU155" s="5"/>
      <c r="AV155" s="5"/>
      <c r="AW155" s="5"/>
      <c r="AX155" s="5"/>
    </row>
    <row r="156" spans="7:50" x14ac:dyDescent="0.25"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605"/>
      <c r="AK156" s="605"/>
      <c r="AL156" s="605"/>
      <c r="AM156" s="605"/>
      <c r="AN156" s="605"/>
      <c r="AO156" s="605"/>
      <c r="AP156" s="605"/>
      <c r="AQ156" s="605"/>
      <c r="AR156" s="605"/>
      <c r="AS156" s="5"/>
      <c r="AT156" s="5"/>
      <c r="AU156" s="5"/>
      <c r="AV156" s="5"/>
      <c r="AW156" s="5"/>
      <c r="AX156" s="5"/>
    </row>
    <row r="157" spans="7:50" x14ac:dyDescent="0.25"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605"/>
      <c r="AK157" s="605"/>
      <c r="AL157" s="605"/>
      <c r="AM157" s="605"/>
      <c r="AN157" s="605"/>
      <c r="AO157" s="605"/>
      <c r="AP157" s="605"/>
      <c r="AQ157" s="605"/>
      <c r="AR157" s="605"/>
      <c r="AS157" s="5"/>
      <c r="AT157" s="5"/>
      <c r="AU157" s="5"/>
      <c r="AV157" s="5"/>
      <c r="AW157" s="5"/>
      <c r="AX157" s="5"/>
    </row>
    <row r="158" spans="7:50" x14ac:dyDescent="0.25"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605"/>
      <c r="AK158" s="605"/>
      <c r="AL158" s="605"/>
      <c r="AM158" s="605"/>
      <c r="AN158" s="605"/>
      <c r="AO158" s="605"/>
      <c r="AP158" s="605"/>
      <c r="AQ158" s="605"/>
      <c r="AR158" s="605"/>
      <c r="AS158" s="5"/>
      <c r="AT158" s="5"/>
      <c r="AU158" s="5"/>
      <c r="AV158" s="5"/>
      <c r="AW158" s="5"/>
      <c r="AX158" s="5"/>
    </row>
    <row r="159" spans="7:50" x14ac:dyDescent="0.25"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605"/>
      <c r="AK159" s="605"/>
      <c r="AL159" s="605"/>
      <c r="AM159" s="605"/>
      <c r="AN159" s="605"/>
      <c r="AO159" s="605"/>
      <c r="AP159" s="605"/>
      <c r="AQ159" s="605"/>
      <c r="AR159" s="605"/>
      <c r="AS159" s="5"/>
      <c r="AT159" s="5"/>
      <c r="AU159" s="5"/>
      <c r="AV159" s="5"/>
      <c r="AW159" s="5"/>
      <c r="AX159" s="5"/>
    </row>
    <row r="160" spans="7:50" x14ac:dyDescent="0.25"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605"/>
      <c r="AK160" s="605"/>
      <c r="AL160" s="605"/>
      <c r="AM160" s="605"/>
      <c r="AN160" s="605"/>
      <c r="AO160" s="605"/>
      <c r="AP160" s="605"/>
      <c r="AQ160" s="605"/>
      <c r="AR160" s="605"/>
      <c r="AS160" s="5"/>
      <c r="AT160" s="5"/>
      <c r="AU160" s="5"/>
      <c r="AV160" s="5"/>
      <c r="AW160" s="5"/>
      <c r="AX160" s="5"/>
    </row>
    <row r="161" spans="7:50" x14ac:dyDescent="0.25"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605"/>
      <c r="AK161" s="605"/>
      <c r="AL161" s="605"/>
      <c r="AM161" s="605"/>
      <c r="AN161" s="605"/>
      <c r="AO161" s="605"/>
      <c r="AP161" s="605"/>
      <c r="AQ161" s="605"/>
      <c r="AR161" s="605"/>
      <c r="AS161" s="5"/>
      <c r="AT161" s="5"/>
      <c r="AU161" s="5"/>
      <c r="AV161" s="5"/>
      <c r="AW161" s="5"/>
      <c r="AX161" s="5"/>
    </row>
    <row r="162" spans="7:50" x14ac:dyDescent="0.25"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605"/>
      <c r="AK162" s="605"/>
      <c r="AL162" s="605"/>
      <c r="AM162" s="605"/>
      <c r="AN162" s="605"/>
      <c r="AO162" s="605"/>
      <c r="AP162" s="605"/>
      <c r="AQ162" s="605"/>
      <c r="AR162" s="605"/>
      <c r="AS162" s="5"/>
      <c r="AT162" s="5"/>
      <c r="AU162" s="5"/>
      <c r="AV162" s="5"/>
      <c r="AW162" s="5"/>
      <c r="AX162" s="5"/>
    </row>
    <row r="163" spans="7:50" x14ac:dyDescent="0.25"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605"/>
      <c r="AK163" s="605"/>
      <c r="AL163" s="605"/>
      <c r="AM163" s="605"/>
      <c r="AN163" s="605"/>
      <c r="AO163" s="605"/>
      <c r="AP163" s="605"/>
      <c r="AQ163" s="605"/>
      <c r="AR163" s="605"/>
      <c r="AS163" s="5"/>
      <c r="AT163" s="5"/>
      <c r="AU163" s="5"/>
      <c r="AV163" s="5"/>
      <c r="AW163" s="5"/>
      <c r="AX163" s="5"/>
    </row>
    <row r="164" spans="7:50" x14ac:dyDescent="0.25"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605"/>
      <c r="AK164" s="605"/>
      <c r="AL164" s="605"/>
      <c r="AM164" s="605"/>
      <c r="AN164" s="605"/>
      <c r="AO164" s="605"/>
      <c r="AP164" s="605"/>
      <c r="AQ164" s="605"/>
      <c r="AR164" s="605"/>
      <c r="AS164" s="5"/>
      <c r="AT164" s="5"/>
      <c r="AU164" s="5"/>
      <c r="AV164" s="5"/>
      <c r="AW164" s="5"/>
      <c r="AX164" s="5"/>
    </row>
    <row r="165" spans="7:50" x14ac:dyDescent="0.25"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605"/>
      <c r="AK165" s="605"/>
      <c r="AL165" s="605"/>
      <c r="AM165" s="605"/>
      <c r="AN165" s="605"/>
      <c r="AO165" s="605"/>
      <c r="AP165" s="605"/>
      <c r="AQ165" s="605"/>
      <c r="AR165" s="605"/>
      <c r="AS165" s="5"/>
      <c r="AT165" s="5"/>
      <c r="AU165" s="5"/>
      <c r="AV165" s="5"/>
      <c r="AW165" s="5"/>
      <c r="AX165" s="5"/>
    </row>
    <row r="166" spans="7:50" x14ac:dyDescent="0.25"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605"/>
      <c r="AK166" s="605"/>
      <c r="AL166" s="605"/>
      <c r="AM166" s="605"/>
      <c r="AN166" s="605"/>
      <c r="AO166" s="605"/>
      <c r="AP166" s="605"/>
      <c r="AQ166" s="605"/>
      <c r="AR166" s="605"/>
      <c r="AS166" s="5"/>
      <c r="AT166" s="5"/>
      <c r="AU166" s="5"/>
      <c r="AV166" s="5"/>
      <c r="AW166" s="5"/>
      <c r="AX166" s="5"/>
    </row>
    <row r="167" spans="7:50" x14ac:dyDescent="0.25"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605"/>
      <c r="AK167" s="605"/>
      <c r="AL167" s="605"/>
      <c r="AM167" s="605"/>
      <c r="AN167" s="605"/>
      <c r="AO167" s="605"/>
      <c r="AP167" s="605"/>
      <c r="AQ167" s="605"/>
      <c r="AR167" s="605"/>
      <c r="AS167" s="5"/>
      <c r="AT167" s="5"/>
      <c r="AU167" s="5"/>
      <c r="AV167" s="5"/>
      <c r="AW167" s="5"/>
      <c r="AX167" s="5"/>
    </row>
    <row r="168" spans="7:50" x14ac:dyDescent="0.25"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605"/>
      <c r="AK168" s="605"/>
      <c r="AL168" s="605"/>
      <c r="AM168" s="605"/>
      <c r="AN168" s="605"/>
      <c r="AO168" s="605"/>
      <c r="AP168" s="605"/>
      <c r="AQ168" s="605"/>
      <c r="AR168" s="605"/>
      <c r="AS168" s="5"/>
      <c r="AT168" s="5"/>
      <c r="AU168" s="5"/>
      <c r="AV168" s="5"/>
      <c r="AW168" s="5"/>
      <c r="AX168" s="5"/>
    </row>
    <row r="169" spans="7:50" x14ac:dyDescent="0.25"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605"/>
      <c r="AK169" s="605"/>
      <c r="AL169" s="605"/>
      <c r="AM169" s="605"/>
      <c r="AN169" s="605"/>
      <c r="AO169" s="605"/>
      <c r="AP169" s="605"/>
      <c r="AQ169" s="605"/>
      <c r="AR169" s="605"/>
      <c r="AS169" s="5"/>
      <c r="AT169" s="5"/>
      <c r="AU169" s="5"/>
      <c r="AV169" s="5"/>
      <c r="AW169" s="5"/>
      <c r="AX169" s="5"/>
    </row>
    <row r="170" spans="7:50" x14ac:dyDescent="0.25"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605"/>
      <c r="AK170" s="605"/>
      <c r="AL170" s="605"/>
      <c r="AM170" s="605"/>
      <c r="AN170" s="605"/>
      <c r="AO170" s="605"/>
      <c r="AP170" s="605"/>
      <c r="AQ170" s="605"/>
      <c r="AR170" s="605"/>
      <c r="AS170" s="5"/>
      <c r="AT170" s="5"/>
      <c r="AU170" s="5"/>
      <c r="AV170" s="5"/>
      <c r="AW170" s="5"/>
      <c r="AX170" s="5"/>
    </row>
    <row r="171" spans="7:50" x14ac:dyDescent="0.25"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605"/>
      <c r="AK171" s="605"/>
      <c r="AL171" s="605"/>
      <c r="AM171" s="605"/>
      <c r="AN171" s="605"/>
      <c r="AO171" s="605"/>
      <c r="AP171" s="605"/>
      <c r="AQ171" s="605"/>
      <c r="AR171" s="605"/>
      <c r="AS171" s="5"/>
      <c r="AT171" s="5"/>
      <c r="AU171" s="5"/>
      <c r="AV171" s="5"/>
      <c r="AW171" s="5"/>
      <c r="AX171" s="5"/>
    </row>
    <row r="172" spans="7:50" x14ac:dyDescent="0.25"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605"/>
      <c r="AK172" s="605"/>
      <c r="AL172" s="605"/>
      <c r="AM172" s="605"/>
      <c r="AN172" s="605"/>
      <c r="AO172" s="605"/>
      <c r="AP172" s="605"/>
      <c r="AQ172" s="605"/>
      <c r="AR172" s="605"/>
      <c r="AS172" s="5"/>
      <c r="AT172" s="5"/>
      <c r="AU172" s="5"/>
      <c r="AV172" s="5"/>
      <c r="AW172" s="5"/>
      <c r="AX172" s="5"/>
    </row>
    <row r="173" spans="7:50" x14ac:dyDescent="0.25"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605"/>
      <c r="AK173" s="605"/>
      <c r="AL173" s="605"/>
      <c r="AM173" s="605"/>
      <c r="AN173" s="605"/>
      <c r="AO173" s="605"/>
      <c r="AP173" s="605"/>
      <c r="AQ173" s="605"/>
      <c r="AR173" s="605"/>
      <c r="AS173" s="5"/>
      <c r="AT173" s="5"/>
      <c r="AU173" s="5"/>
      <c r="AV173" s="5"/>
      <c r="AW173" s="5"/>
      <c r="AX173" s="5"/>
    </row>
    <row r="174" spans="7:50" x14ac:dyDescent="0.25"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605"/>
      <c r="AK174" s="605"/>
      <c r="AL174" s="605"/>
      <c r="AM174" s="605"/>
      <c r="AN174" s="605"/>
      <c r="AO174" s="605"/>
      <c r="AP174" s="605"/>
      <c r="AQ174" s="605"/>
      <c r="AR174" s="605"/>
      <c r="AS174" s="5"/>
      <c r="AT174" s="5"/>
      <c r="AU174" s="5"/>
      <c r="AV174" s="5"/>
      <c r="AW174" s="5"/>
      <c r="AX174" s="5"/>
    </row>
    <row r="175" spans="7:50" x14ac:dyDescent="0.25"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605"/>
      <c r="AK175" s="605"/>
      <c r="AL175" s="605"/>
      <c r="AM175" s="605"/>
      <c r="AN175" s="605"/>
      <c r="AO175" s="605"/>
      <c r="AP175" s="605"/>
      <c r="AQ175" s="605"/>
      <c r="AR175" s="605"/>
      <c r="AS175" s="5"/>
      <c r="AT175" s="5"/>
      <c r="AU175" s="5"/>
      <c r="AV175" s="5"/>
      <c r="AW175" s="5"/>
      <c r="AX175" s="5"/>
    </row>
    <row r="176" spans="7:50" x14ac:dyDescent="0.25"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605"/>
      <c r="AK176" s="605"/>
      <c r="AL176" s="605"/>
      <c r="AM176" s="605"/>
      <c r="AN176" s="605"/>
      <c r="AO176" s="605"/>
      <c r="AP176" s="605"/>
      <c r="AQ176" s="605"/>
      <c r="AR176" s="605"/>
      <c r="AS176" s="5"/>
      <c r="AT176" s="5"/>
      <c r="AU176" s="5"/>
      <c r="AV176" s="5"/>
      <c r="AW176" s="5"/>
      <c r="AX176" s="5"/>
    </row>
    <row r="177" spans="7:50" x14ac:dyDescent="0.25"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605"/>
      <c r="AK177" s="605"/>
      <c r="AL177" s="605"/>
      <c r="AM177" s="605"/>
      <c r="AN177" s="605"/>
      <c r="AO177" s="605"/>
      <c r="AP177" s="605"/>
      <c r="AQ177" s="605"/>
      <c r="AR177" s="605"/>
      <c r="AS177" s="5"/>
      <c r="AT177" s="5"/>
      <c r="AU177" s="5"/>
      <c r="AV177" s="5"/>
      <c r="AW177" s="5"/>
      <c r="AX177" s="5"/>
    </row>
    <row r="178" spans="7:50" x14ac:dyDescent="0.25"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605"/>
      <c r="AK178" s="605"/>
      <c r="AL178" s="605"/>
      <c r="AM178" s="605"/>
      <c r="AN178" s="605"/>
      <c r="AO178" s="605"/>
      <c r="AP178" s="605"/>
      <c r="AQ178" s="605"/>
      <c r="AR178" s="605"/>
      <c r="AS178" s="5"/>
      <c r="AT178" s="5"/>
      <c r="AU178" s="5"/>
      <c r="AV178" s="5"/>
      <c r="AW178" s="5"/>
      <c r="AX178" s="5"/>
    </row>
    <row r="179" spans="7:50" x14ac:dyDescent="0.25"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605"/>
      <c r="AK179" s="605"/>
      <c r="AL179" s="605"/>
      <c r="AM179" s="605"/>
      <c r="AN179" s="605"/>
      <c r="AO179" s="605"/>
      <c r="AP179" s="605"/>
      <c r="AQ179" s="605"/>
      <c r="AR179" s="605"/>
      <c r="AS179" s="5"/>
      <c r="AT179" s="5"/>
      <c r="AU179" s="5"/>
      <c r="AV179" s="5"/>
      <c r="AW179" s="5"/>
      <c r="AX179" s="5"/>
    </row>
    <row r="180" spans="7:50" x14ac:dyDescent="0.25"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605"/>
      <c r="AK180" s="605"/>
      <c r="AL180" s="605"/>
      <c r="AM180" s="605"/>
      <c r="AN180" s="605"/>
      <c r="AO180" s="605"/>
      <c r="AP180" s="605"/>
      <c r="AQ180" s="605"/>
      <c r="AR180" s="605"/>
      <c r="AS180" s="5"/>
      <c r="AT180" s="5"/>
      <c r="AU180" s="5"/>
      <c r="AV180" s="5"/>
      <c r="AW180" s="5"/>
      <c r="AX180" s="5"/>
    </row>
    <row r="181" spans="7:50" x14ac:dyDescent="0.25"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605"/>
      <c r="AK181" s="605"/>
      <c r="AL181" s="605"/>
      <c r="AM181" s="605"/>
      <c r="AN181" s="605"/>
      <c r="AO181" s="605"/>
      <c r="AP181" s="605"/>
      <c r="AQ181" s="605"/>
      <c r="AR181" s="605"/>
      <c r="AS181" s="5"/>
      <c r="AT181" s="5"/>
      <c r="AU181" s="5"/>
      <c r="AV181" s="5"/>
      <c r="AW181" s="5"/>
      <c r="AX181" s="5"/>
    </row>
    <row r="182" spans="7:50" x14ac:dyDescent="0.25"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605"/>
      <c r="AK182" s="605"/>
      <c r="AL182" s="605"/>
      <c r="AM182" s="605"/>
      <c r="AN182" s="605"/>
      <c r="AO182" s="605"/>
      <c r="AP182" s="605"/>
      <c r="AQ182" s="605"/>
      <c r="AR182" s="605"/>
      <c r="AS182" s="5"/>
      <c r="AT182" s="5"/>
      <c r="AU182" s="5"/>
      <c r="AV182" s="5"/>
      <c r="AW182" s="5"/>
      <c r="AX182" s="5"/>
    </row>
    <row r="183" spans="7:50" x14ac:dyDescent="0.25"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605"/>
      <c r="AK183" s="605"/>
      <c r="AL183" s="605"/>
      <c r="AM183" s="605"/>
      <c r="AN183" s="605"/>
      <c r="AO183" s="605"/>
      <c r="AP183" s="605"/>
      <c r="AQ183" s="605"/>
      <c r="AR183" s="605"/>
      <c r="AS183" s="5"/>
      <c r="AT183" s="5"/>
      <c r="AU183" s="5"/>
      <c r="AV183" s="5"/>
      <c r="AW183" s="5"/>
      <c r="AX183" s="5"/>
    </row>
    <row r="184" spans="7:50" x14ac:dyDescent="0.25"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605"/>
      <c r="AK184" s="605"/>
      <c r="AL184" s="605"/>
      <c r="AM184" s="605"/>
      <c r="AN184" s="605"/>
      <c r="AO184" s="605"/>
      <c r="AP184" s="605"/>
      <c r="AQ184" s="605"/>
      <c r="AR184" s="605"/>
      <c r="AS184" s="5"/>
      <c r="AT184" s="5"/>
      <c r="AU184" s="5"/>
      <c r="AV184" s="5"/>
      <c r="AW184" s="5"/>
      <c r="AX184" s="5"/>
    </row>
    <row r="185" spans="7:50" x14ac:dyDescent="0.25"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605"/>
      <c r="AK185" s="605"/>
      <c r="AL185" s="605"/>
      <c r="AM185" s="605"/>
      <c r="AN185" s="605"/>
      <c r="AO185" s="605"/>
      <c r="AP185" s="605"/>
      <c r="AQ185" s="605"/>
      <c r="AR185" s="605"/>
      <c r="AS185" s="5"/>
      <c r="AT185" s="5"/>
      <c r="AU185" s="5"/>
      <c r="AV185" s="5"/>
      <c r="AW185" s="5"/>
      <c r="AX185" s="5"/>
    </row>
    <row r="186" spans="7:50" x14ac:dyDescent="0.25"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605"/>
      <c r="AK186" s="605"/>
      <c r="AL186" s="605"/>
      <c r="AM186" s="605"/>
      <c r="AN186" s="605"/>
      <c r="AO186" s="605"/>
      <c r="AP186" s="605"/>
      <c r="AQ186" s="605"/>
      <c r="AR186" s="605"/>
      <c r="AS186" s="5"/>
      <c r="AT186" s="5"/>
      <c r="AU186" s="5"/>
      <c r="AV186" s="5"/>
      <c r="AW186" s="5"/>
      <c r="AX186" s="5"/>
    </row>
    <row r="187" spans="7:50" x14ac:dyDescent="0.25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605"/>
      <c r="AK187" s="605"/>
      <c r="AL187" s="605"/>
      <c r="AM187" s="605"/>
      <c r="AN187" s="605"/>
      <c r="AO187" s="605"/>
      <c r="AP187" s="605"/>
      <c r="AQ187" s="605"/>
      <c r="AR187" s="605"/>
      <c r="AS187" s="5"/>
      <c r="AT187" s="5"/>
      <c r="AU187" s="5"/>
      <c r="AV187" s="5"/>
      <c r="AW187" s="5"/>
      <c r="AX187" s="5"/>
    </row>
    <row r="188" spans="7:50" x14ac:dyDescent="0.25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605"/>
      <c r="AK188" s="605"/>
      <c r="AL188" s="605"/>
      <c r="AM188" s="605"/>
      <c r="AN188" s="605"/>
      <c r="AO188" s="605"/>
      <c r="AP188" s="605"/>
      <c r="AQ188" s="605"/>
      <c r="AR188" s="605"/>
      <c r="AS188" s="5"/>
      <c r="AT188" s="5"/>
      <c r="AU188" s="5"/>
      <c r="AV188" s="5"/>
      <c r="AW188" s="5"/>
      <c r="AX188" s="5"/>
    </row>
    <row r="189" spans="7:50" x14ac:dyDescent="0.25"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605"/>
      <c r="AK189" s="605"/>
      <c r="AL189" s="605"/>
      <c r="AM189" s="605"/>
      <c r="AN189" s="605"/>
      <c r="AO189" s="605"/>
      <c r="AP189" s="605"/>
      <c r="AQ189" s="605"/>
      <c r="AR189" s="605"/>
      <c r="AS189" s="5"/>
      <c r="AT189" s="5"/>
      <c r="AU189" s="5"/>
      <c r="AV189" s="5"/>
      <c r="AW189" s="5"/>
      <c r="AX189" s="5"/>
    </row>
    <row r="190" spans="7:50" x14ac:dyDescent="0.25"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605"/>
      <c r="AK190" s="605"/>
      <c r="AL190" s="605"/>
      <c r="AM190" s="605"/>
      <c r="AN190" s="605"/>
      <c r="AO190" s="605"/>
      <c r="AP190" s="605"/>
      <c r="AQ190" s="605"/>
      <c r="AR190" s="605"/>
      <c r="AS190" s="5"/>
      <c r="AT190" s="5"/>
      <c r="AU190" s="5"/>
      <c r="AV190" s="5"/>
      <c r="AW190" s="5"/>
      <c r="AX190" s="5"/>
    </row>
    <row r="191" spans="7:50" x14ac:dyDescent="0.25"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605"/>
      <c r="AK191" s="605"/>
      <c r="AL191" s="605"/>
      <c r="AM191" s="605"/>
      <c r="AN191" s="605"/>
      <c r="AO191" s="605"/>
      <c r="AP191" s="605"/>
      <c r="AQ191" s="605"/>
      <c r="AR191" s="605"/>
      <c r="AS191" s="5"/>
      <c r="AT191" s="5"/>
      <c r="AU191" s="5"/>
      <c r="AV191" s="5"/>
      <c r="AW191" s="5"/>
      <c r="AX191" s="5"/>
    </row>
    <row r="192" spans="7:50" x14ac:dyDescent="0.25"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605"/>
      <c r="AK192" s="605"/>
      <c r="AL192" s="605"/>
      <c r="AM192" s="605"/>
      <c r="AN192" s="605"/>
      <c r="AO192" s="605"/>
      <c r="AP192" s="605"/>
      <c r="AQ192" s="605"/>
      <c r="AR192" s="605"/>
      <c r="AS192" s="5"/>
      <c r="AT192" s="5"/>
      <c r="AU192" s="5"/>
      <c r="AV192" s="5"/>
      <c r="AW192" s="5"/>
      <c r="AX192" s="5"/>
    </row>
    <row r="193" spans="7:50" x14ac:dyDescent="0.25"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605"/>
      <c r="AK193" s="605"/>
      <c r="AL193" s="605"/>
      <c r="AM193" s="605"/>
      <c r="AN193" s="605"/>
      <c r="AO193" s="605"/>
      <c r="AP193" s="605"/>
      <c r="AQ193" s="605"/>
      <c r="AR193" s="605"/>
      <c r="AS193" s="5"/>
      <c r="AT193" s="5"/>
      <c r="AU193" s="5"/>
      <c r="AV193" s="5"/>
      <c r="AW193" s="5"/>
      <c r="AX193" s="5"/>
    </row>
    <row r="194" spans="7:50" x14ac:dyDescent="0.25"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605"/>
      <c r="AK194" s="605"/>
      <c r="AL194" s="605"/>
      <c r="AM194" s="605"/>
      <c r="AN194" s="605"/>
      <c r="AO194" s="605"/>
      <c r="AP194" s="605"/>
      <c r="AQ194" s="605"/>
      <c r="AR194" s="605"/>
      <c r="AS194" s="5"/>
      <c r="AT194" s="5"/>
      <c r="AU194" s="5"/>
      <c r="AV194" s="5"/>
      <c r="AW194" s="5"/>
      <c r="AX194" s="5"/>
    </row>
    <row r="195" spans="7:50" x14ac:dyDescent="0.25"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605"/>
      <c r="AK195" s="605"/>
      <c r="AL195" s="605"/>
      <c r="AM195" s="605"/>
      <c r="AN195" s="605"/>
      <c r="AO195" s="605"/>
      <c r="AP195" s="605"/>
      <c r="AQ195" s="605"/>
      <c r="AR195" s="605"/>
      <c r="AS195" s="5"/>
      <c r="AT195" s="5"/>
      <c r="AU195" s="5"/>
      <c r="AV195" s="5"/>
      <c r="AW195" s="5"/>
      <c r="AX195" s="5"/>
    </row>
    <row r="196" spans="7:50" x14ac:dyDescent="0.25"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605"/>
      <c r="AK196" s="605"/>
      <c r="AL196" s="605"/>
      <c r="AM196" s="605"/>
      <c r="AN196" s="605"/>
      <c r="AO196" s="605"/>
      <c r="AP196" s="605"/>
      <c r="AQ196" s="605"/>
      <c r="AR196" s="605"/>
      <c r="AS196" s="5"/>
      <c r="AT196" s="5"/>
      <c r="AU196" s="5"/>
      <c r="AV196" s="5"/>
      <c r="AW196" s="5"/>
      <c r="AX196" s="5"/>
    </row>
    <row r="197" spans="7:50" x14ac:dyDescent="0.25"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605"/>
      <c r="AK197" s="605"/>
      <c r="AL197" s="605"/>
      <c r="AM197" s="605"/>
      <c r="AN197" s="605"/>
      <c r="AO197" s="605"/>
      <c r="AP197" s="605"/>
      <c r="AQ197" s="605"/>
      <c r="AR197" s="605"/>
      <c r="AS197" s="5"/>
      <c r="AT197" s="5"/>
      <c r="AU197" s="5"/>
      <c r="AV197" s="5"/>
      <c r="AW197" s="5"/>
      <c r="AX197" s="5"/>
    </row>
    <row r="198" spans="7:50" x14ac:dyDescent="0.25"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605"/>
      <c r="AK198" s="605"/>
      <c r="AL198" s="605"/>
      <c r="AM198" s="605"/>
      <c r="AN198" s="605"/>
      <c r="AO198" s="605"/>
      <c r="AP198" s="605"/>
      <c r="AQ198" s="605"/>
      <c r="AR198" s="605"/>
      <c r="AS198" s="5"/>
      <c r="AT198" s="5"/>
      <c r="AU198" s="5"/>
      <c r="AV198" s="5"/>
      <c r="AW198" s="5"/>
      <c r="AX198" s="5"/>
    </row>
    <row r="199" spans="7:50" x14ac:dyDescent="0.25"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605"/>
      <c r="AK199" s="605"/>
      <c r="AL199" s="605"/>
      <c r="AM199" s="605"/>
      <c r="AN199" s="605"/>
      <c r="AO199" s="605"/>
      <c r="AP199" s="605"/>
      <c r="AQ199" s="605"/>
      <c r="AR199" s="605"/>
      <c r="AS199" s="5"/>
      <c r="AT199" s="5"/>
      <c r="AU199" s="5"/>
      <c r="AV199" s="5"/>
      <c r="AW199" s="5"/>
      <c r="AX199" s="5"/>
    </row>
    <row r="200" spans="7:50" x14ac:dyDescent="0.25"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605"/>
      <c r="AK200" s="605"/>
      <c r="AL200" s="605"/>
      <c r="AM200" s="605"/>
      <c r="AN200" s="605"/>
      <c r="AO200" s="605"/>
      <c r="AP200" s="605"/>
      <c r="AQ200" s="605"/>
      <c r="AR200" s="605"/>
      <c r="AS200" s="5"/>
      <c r="AT200" s="5"/>
      <c r="AU200" s="5"/>
      <c r="AV200" s="5"/>
      <c r="AW200" s="5"/>
      <c r="AX200" s="5"/>
    </row>
    <row r="201" spans="7:50" x14ac:dyDescent="0.25"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605"/>
      <c r="AK201" s="605"/>
      <c r="AL201" s="605"/>
      <c r="AM201" s="605"/>
      <c r="AN201" s="605"/>
      <c r="AO201" s="605"/>
      <c r="AP201" s="605"/>
      <c r="AQ201" s="605"/>
      <c r="AR201" s="605"/>
      <c r="AS201" s="5"/>
      <c r="AT201" s="5"/>
      <c r="AU201" s="5"/>
      <c r="AV201" s="5"/>
      <c r="AW201" s="5"/>
      <c r="AX201" s="5"/>
    </row>
    <row r="202" spans="7:50" x14ac:dyDescent="0.25"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605"/>
      <c r="AK202" s="605"/>
      <c r="AL202" s="605"/>
      <c r="AM202" s="605"/>
      <c r="AN202" s="605"/>
      <c r="AO202" s="605"/>
      <c r="AP202" s="605"/>
      <c r="AQ202" s="605"/>
      <c r="AR202" s="605"/>
      <c r="AS202" s="5"/>
      <c r="AT202" s="5"/>
      <c r="AU202" s="5"/>
      <c r="AV202" s="5"/>
      <c r="AW202" s="5"/>
      <c r="AX202" s="5"/>
    </row>
    <row r="203" spans="7:50" x14ac:dyDescent="0.25"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605"/>
      <c r="AK203" s="605"/>
      <c r="AL203" s="605"/>
      <c r="AM203" s="605"/>
      <c r="AN203" s="605"/>
      <c r="AO203" s="605"/>
      <c r="AP203" s="605"/>
      <c r="AQ203" s="605"/>
      <c r="AR203" s="605"/>
      <c r="AS203" s="5"/>
      <c r="AT203" s="5"/>
      <c r="AU203" s="5"/>
      <c r="AV203" s="5"/>
      <c r="AW203" s="5"/>
      <c r="AX203" s="5"/>
    </row>
    <row r="204" spans="7:50" x14ac:dyDescent="0.25"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605"/>
      <c r="AK204" s="605"/>
      <c r="AL204" s="605"/>
      <c r="AM204" s="605"/>
      <c r="AN204" s="605"/>
      <c r="AO204" s="605"/>
      <c r="AP204" s="605"/>
      <c r="AQ204" s="605"/>
      <c r="AR204" s="605"/>
      <c r="AS204" s="5"/>
      <c r="AT204" s="5"/>
      <c r="AU204" s="5"/>
      <c r="AV204" s="5"/>
      <c r="AW204" s="5"/>
      <c r="AX204" s="5"/>
    </row>
    <row r="205" spans="7:50" x14ac:dyDescent="0.25"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605"/>
      <c r="AK205" s="605"/>
      <c r="AL205" s="605"/>
      <c r="AM205" s="605"/>
      <c r="AN205" s="605"/>
      <c r="AO205" s="605"/>
      <c r="AP205" s="605"/>
      <c r="AQ205" s="605"/>
      <c r="AR205" s="605"/>
      <c r="AS205" s="5"/>
      <c r="AT205" s="5"/>
      <c r="AU205" s="5"/>
      <c r="AV205" s="5"/>
      <c r="AW205" s="5"/>
      <c r="AX205" s="5"/>
    </row>
    <row r="206" spans="7:50" x14ac:dyDescent="0.25"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605"/>
      <c r="AK206" s="605"/>
      <c r="AL206" s="605"/>
      <c r="AM206" s="605"/>
      <c r="AN206" s="605"/>
      <c r="AO206" s="605"/>
      <c r="AP206" s="605"/>
      <c r="AQ206" s="605"/>
      <c r="AR206" s="605"/>
      <c r="AS206" s="5"/>
      <c r="AT206" s="5"/>
      <c r="AU206" s="5"/>
      <c r="AV206" s="5"/>
      <c r="AW206" s="5"/>
      <c r="AX206" s="5"/>
    </row>
    <row r="207" spans="7:50" x14ac:dyDescent="0.25"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605"/>
      <c r="AK207" s="605"/>
      <c r="AL207" s="605"/>
      <c r="AM207" s="605"/>
      <c r="AN207" s="605"/>
      <c r="AO207" s="605"/>
      <c r="AP207" s="605"/>
      <c r="AQ207" s="605"/>
      <c r="AR207" s="605"/>
      <c r="AS207" s="5"/>
      <c r="AT207" s="5"/>
      <c r="AU207" s="5"/>
      <c r="AV207" s="5"/>
      <c r="AW207" s="5"/>
      <c r="AX207" s="5"/>
    </row>
    <row r="208" spans="7:50" x14ac:dyDescent="0.25"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605"/>
      <c r="AK208" s="605"/>
      <c r="AL208" s="605"/>
      <c r="AM208" s="605"/>
      <c r="AN208" s="605"/>
      <c r="AO208" s="605"/>
      <c r="AP208" s="605"/>
      <c r="AQ208" s="605"/>
      <c r="AR208" s="605"/>
      <c r="AS208" s="5"/>
      <c r="AT208" s="5"/>
      <c r="AU208" s="5"/>
      <c r="AV208" s="5"/>
      <c r="AW208" s="5"/>
      <c r="AX208" s="5"/>
    </row>
    <row r="209" spans="7:50" x14ac:dyDescent="0.25"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605"/>
      <c r="AK209" s="605"/>
      <c r="AL209" s="605"/>
      <c r="AM209" s="605"/>
      <c r="AN209" s="605"/>
      <c r="AO209" s="605"/>
      <c r="AP209" s="605"/>
      <c r="AQ209" s="605"/>
      <c r="AR209" s="605"/>
      <c r="AS209" s="5"/>
      <c r="AT209" s="5"/>
      <c r="AU209" s="5"/>
      <c r="AV209" s="5"/>
      <c r="AW209" s="5"/>
      <c r="AX209" s="5"/>
    </row>
    <row r="210" spans="7:50" x14ac:dyDescent="0.25"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605"/>
      <c r="AK210" s="605"/>
      <c r="AL210" s="605"/>
      <c r="AM210" s="605"/>
      <c r="AN210" s="605"/>
      <c r="AO210" s="605"/>
      <c r="AP210" s="605"/>
      <c r="AQ210" s="605"/>
      <c r="AR210" s="605"/>
      <c r="AS210" s="5"/>
      <c r="AT210" s="5"/>
      <c r="AU210" s="5"/>
      <c r="AV210" s="5"/>
      <c r="AW210" s="5"/>
      <c r="AX210" s="5"/>
    </row>
    <row r="211" spans="7:50" x14ac:dyDescent="0.25"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605"/>
      <c r="AK211" s="605"/>
      <c r="AL211" s="605"/>
      <c r="AM211" s="605"/>
      <c r="AN211" s="605"/>
      <c r="AO211" s="605"/>
      <c r="AP211" s="605"/>
      <c r="AQ211" s="605"/>
      <c r="AR211" s="605"/>
      <c r="AS211" s="5"/>
      <c r="AT211" s="5"/>
      <c r="AU211" s="5"/>
      <c r="AV211" s="5"/>
      <c r="AW211" s="5"/>
      <c r="AX211" s="5"/>
    </row>
    <row r="212" spans="7:50" x14ac:dyDescent="0.25"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605"/>
      <c r="AK212" s="605"/>
      <c r="AL212" s="605"/>
      <c r="AM212" s="605"/>
      <c r="AN212" s="605"/>
      <c r="AO212" s="605"/>
      <c r="AP212" s="605"/>
      <c r="AQ212" s="605"/>
      <c r="AR212" s="605"/>
      <c r="AS212" s="5"/>
      <c r="AT212" s="5"/>
      <c r="AU212" s="5"/>
      <c r="AV212" s="5"/>
      <c r="AW212" s="5"/>
      <c r="AX212" s="5"/>
    </row>
    <row r="213" spans="7:50" x14ac:dyDescent="0.25"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605"/>
      <c r="AK213" s="605"/>
      <c r="AL213" s="605"/>
      <c r="AM213" s="605"/>
      <c r="AN213" s="605"/>
      <c r="AO213" s="605"/>
      <c r="AP213" s="605"/>
      <c r="AQ213" s="605"/>
      <c r="AR213" s="605"/>
      <c r="AS213" s="5"/>
      <c r="AT213" s="5"/>
      <c r="AU213" s="5"/>
      <c r="AV213" s="5"/>
      <c r="AW213" s="5"/>
      <c r="AX213" s="5"/>
    </row>
    <row r="214" spans="7:50" x14ac:dyDescent="0.25"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605"/>
      <c r="AK214" s="605"/>
      <c r="AL214" s="605"/>
      <c r="AM214" s="605"/>
      <c r="AN214" s="605"/>
      <c r="AO214" s="605"/>
      <c r="AP214" s="605"/>
      <c r="AQ214" s="605"/>
      <c r="AR214" s="605"/>
      <c r="AS214" s="5"/>
      <c r="AT214" s="5"/>
      <c r="AU214" s="5"/>
      <c r="AV214" s="5"/>
      <c r="AW214" s="5"/>
      <c r="AX214" s="5"/>
    </row>
    <row r="215" spans="7:50" x14ac:dyDescent="0.25"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605"/>
      <c r="AK215" s="605"/>
      <c r="AL215" s="605"/>
      <c r="AM215" s="605"/>
      <c r="AN215" s="605"/>
      <c r="AO215" s="605"/>
      <c r="AP215" s="605"/>
      <c r="AQ215" s="605"/>
      <c r="AR215" s="605"/>
      <c r="AS215" s="5"/>
      <c r="AT215" s="5"/>
      <c r="AU215" s="5"/>
      <c r="AV215" s="5"/>
      <c r="AW215" s="5"/>
      <c r="AX215" s="5"/>
    </row>
    <row r="216" spans="7:50" x14ac:dyDescent="0.25"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605"/>
      <c r="AK216" s="605"/>
      <c r="AL216" s="605"/>
      <c r="AM216" s="605"/>
      <c r="AN216" s="605"/>
      <c r="AO216" s="605"/>
      <c r="AP216" s="605"/>
      <c r="AQ216" s="605"/>
      <c r="AR216" s="605"/>
      <c r="AS216" s="5"/>
      <c r="AT216" s="5"/>
      <c r="AU216" s="5"/>
      <c r="AV216" s="5"/>
      <c r="AW216" s="5"/>
      <c r="AX216" s="5"/>
    </row>
    <row r="217" spans="7:50" x14ac:dyDescent="0.25"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605"/>
      <c r="AK217" s="605"/>
      <c r="AL217" s="605"/>
      <c r="AM217" s="605"/>
      <c r="AN217" s="605"/>
      <c r="AO217" s="605"/>
      <c r="AP217" s="605"/>
      <c r="AQ217" s="605"/>
      <c r="AR217" s="605"/>
      <c r="AS217" s="5"/>
      <c r="AT217" s="5"/>
      <c r="AU217" s="5"/>
      <c r="AV217" s="5"/>
      <c r="AW217" s="5"/>
      <c r="AX217" s="5"/>
    </row>
    <row r="218" spans="7:50" x14ac:dyDescent="0.25"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605"/>
      <c r="AK218" s="605"/>
      <c r="AL218" s="605"/>
      <c r="AM218" s="605"/>
      <c r="AN218" s="605"/>
      <c r="AO218" s="605"/>
      <c r="AP218" s="605"/>
      <c r="AQ218" s="605"/>
      <c r="AR218" s="605"/>
      <c r="AS218" s="5"/>
      <c r="AT218" s="5"/>
      <c r="AU218" s="5"/>
      <c r="AV218" s="5"/>
      <c r="AW218" s="5"/>
      <c r="AX218" s="5"/>
    </row>
    <row r="219" spans="7:50" x14ac:dyDescent="0.25"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605"/>
      <c r="AK219" s="605"/>
      <c r="AL219" s="605"/>
      <c r="AM219" s="605"/>
      <c r="AN219" s="605"/>
      <c r="AO219" s="605"/>
      <c r="AP219" s="605"/>
      <c r="AQ219" s="605"/>
      <c r="AR219" s="605"/>
      <c r="AS219" s="5"/>
      <c r="AT219" s="5"/>
      <c r="AU219" s="5"/>
      <c r="AV219" s="5"/>
      <c r="AW219" s="5"/>
      <c r="AX219" s="5"/>
    </row>
    <row r="220" spans="7:50" x14ac:dyDescent="0.25"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605"/>
      <c r="AK220" s="605"/>
      <c r="AL220" s="605"/>
      <c r="AM220" s="605"/>
      <c r="AN220" s="605"/>
      <c r="AO220" s="605"/>
      <c r="AP220" s="605"/>
      <c r="AQ220" s="605"/>
      <c r="AR220" s="605"/>
      <c r="AS220" s="5"/>
      <c r="AT220" s="5"/>
      <c r="AU220" s="5"/>
      <c r="AV220" s="5"/>
      <c r="AW220" s="5"/>
      <c r="AX220" s="5"/>
    </row>
    <row r="221" spans="7:50" x14ac:dyDescent="0.25"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605"/>
      <c r="AK221" s="605"/>
      <c r="AL221" s="605"/>
      <c r="AM221" s="605"/>
      <c r="AN221" s="605"/>
      <c r="AO221" s="605"/>
      <c r="AP221" s="605"/>
      <c r="AQ221" s="605"/>
      <c r="AR221" s="605"/>
      <c r="AS221" s="5"/>
      <c r="AT221" s="5"/>
      <c r="AU221" s="5"/>
      <c r="AV221" s="5"/>
      <c r="AW221" s="5"/>
      <c r="AX221" s="5"/>
    </row>
    <row r="222" spans="7:50" x14ac:dyDescent="0.25"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605"/>
      <c r="AK222" s="605"/>
      <c r="AL222" s="605"/>
      <c r="AM222" s="605"/>
      <c r="AN222" s="605"/>
      <c r="AO222" s="605"/>
      <c r="AP222" s="605"/>
      <c r="AQ222" s="605"/>
      <c r="AR222" s="605"/>
      <c r="AS222" s="5"/>
      <c r="AT222" s="5"/>
      <c r="AU222" s="5"/>
      <c r="AV222" s="5"/>
      <c r="AW222" s="5"/>
      <c r="AX222" s="5"/>
    </row>
    <row r="223" spans="7:50" x14ac:dyDescent="0.25"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605"/>
      <c r="AK223" s="605"/>
      <c r="AL223" s="605"/>
      <c r="AM223" s="605"/>
      <c r="AN223" s="605"/>
      <c r="AO223" s="605"/>
      <c r="AP223" s="605"/>
      <c r="AQ223" s="605"/>
      <c r="AR223" s="605"/>
      <c r="AS223" s="5"/>
      <c r="AT223" s="5"/>
      <c r="AU223" s="5"/>
      <c r="AV223" s="5"/>
      <c r="AW223" s="5"/>
      <c r="AX223" s="5"/>
    </row>
    <row r="224" spans="7:50" x14ac:dyDescent="0.25"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605"/>
      <c r="AK224" s="605"/>
      <c r="AL224" s="605"/>
      <c r="AM224" s="605"/>
      <c r="AN224" s="605"/>
      <c r="AO224" s="605"/>
      <c r="AP224" s="605"/>
      <c r="AQ224" s="605"/>
      <c r="AR224" s="605"/>
      <c r="AS224" s="5"/>
      <c r="AT224" s="5"/>
      <c r="AU224" s="5"/>
      <c r="AV224" s="5"/>
      <c r="AW224" s="5"/>
      <c r="AX224" s="5"/>
    </row>
    <row r="225" spans="7:50" x14ac:dyDescent="0.25"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605"/>
      <c r="AK225" s="605"/>
      <c r="AL225" s="605"/>
      <c r="AM225" s="605"/>
      <c r="AN225" s="605"/>
      <c r="AO225" s="605"/>
      <c r="AP225" s="605"/>
      <c r="AQ225" s="605"/>
      <c r="AR225" s="605"/>
      <c r="AS225" s="5"/>
      <c r="AT225" s="5"/>
      <c r="AU225" s="5"/>
      <c r="AV225" s="5"/>
      <c r="AW225" s="5"/>
      <c r="AX225" s="5"/>
    </row>
    <row r="226" spans="7:50" x14ac:dyDescent="0.25"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605"/>
      <c r="AK226" s="605"/>
      <c r="AL226" s="605"/>
      <c r="AM226" s="605"/>
      <c r="AN226" s="605"/>
      <c r="AO226" s="605"/>
      <c r="AP226" s="605"/>
      <c r="AQ226" s="605"/>
      <c r="AR226" s="605"/>
      <c r="AS226" s="5"/>
      <c r="AT226" s="5"/>
      <c r="AU226" s="5"/>
      <c r="AV226" s="5"/>
      <c r="AW226" s="5"/>
      <c r="AX226" s="5"/>
    </row>
    <row r="227" spans="7:50" x14ac:dyDescent="0.25"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605"/>
      <c r="AK227" s="605"/>
      <c r="AL227" s="605"/>
      <c r="AM227" s="605"/>
      <c r="AN227" s="605"/>
      <c r="AO227" s="605"/>
      <c r="AP227" s="605"/>
      <c r="AQ227" s="605"/>
      <c r="AR227" s="605"/>
      <c r="AS227" s="5"/>
      <c r="AT227" s="5"/>
      <c r="AU227" s="5"/>
      <c r="AV227" s="5"/>
      <c r="AW227" s="5"/>
      <c r="AX227" s="5"/>
    </row>
    <row r="228" spans="7:50" x14ac:dyDescent="0.25"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605"/>
      <c r="AK228" s="605"/>
      <c r="AL228" s="605"/>
      <c r="AM228" s="605"/>
      <c r="AN228" s="605"/>
      <c r="AO228" s="605"/>
      <c r="AP228" s="605"/>
      <c r="AQ228" s="605"/>
      <c r="AR228" s="605"/>
      <c r="AS228" s="5"/>
      <c r="AT228" s="5"/>
      <c r="AU228" s="5"/>
      <c r="AV228" s="5"/>
      <c r="AW228" s="5"/>
      <c r="AX228" s="5"/>
    </row>
    <row r="229" spans="7:50" x14ac:dyDescent="0.25"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605"/>
      <c r="AK229" s="605"/>
      <c r="AL229" s="605"/>
      <c r="AM229" s="605"/>
      <c r="AN229" s="605"/>
      <c r="AO229" s="605"/>
      <c r="AP229" s="605"/>
      <c r="AQ229" s="605"/>
      <c r="AR229" s="605"/>
      <c r="AS229" s="5"/>
      <c r="AT229" s="5"/>
      <c r="AU229" s="5"/>
      <c r="AV229" s="5"/>
      <c r="AW229" s="5"/>
      <c r="AX229" s="5"/>
    </row>
    <row r="230" spans="7:50" x14ac:dyDescent="0.25"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605"/>
      <c r="AK230" s="605"/>
      <c r="AL230" s="605"/>
      <c r="AM230" s="605"/>
      <c r="AN230" s="605"/>
      <c r="AO230" s="605"/>
      <c r="AP230" s="605"/>
      <c r="AQ230" s="605"/>
      <c r="AR230" s="605"/>
      <c r="AS230" s="5"/>
      <c r="AT230" s="5"/>
      <c r="AU230" s="5"/>
      <c r="AV230" s="5"/>
      <c r="AW230" s="5"/>
      <c r="AX230" s="5"/>
    </row>
    <row r="231" spans="7:50" x14ac:dyDescent="0.25"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605"/>
      <c r="AK231" s="605"/>
      <c r="AL231" s="605"/>
      <c r="AM231" s="605"/>
      <c r="AN231" s="605"/>
      <c r="AO231" s="605"/>
      <c r="AP231" s="605"/>
      <c r="AQ231" s="605"/>
      <c r="AR231" s="605"/>
      <c r="AS231" s="5"/>
      <c r="AT231" s="5"/>
      <c r="AU231" s="5"/>
      <c r="AV231" s="5"/>
      <c r="AW231" s="5"/>
      <c r="AX231" s="5"/>
    </row>
    <row r="232" spans="7:50" x14ac:dyDescent="0.25"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605"/>
      <c r="AK232" s="605"/>
      <c r="AL232" s="605"/>
      <c r="AM232" s="605"/>
      <c r="AN232" s="605"/>
      <c r="AO232" s="605"/>
      <c r="AP232" s="605"/>
      <c r="AQ232" s="605"/>
      <c r="AR232" s="605"/>
      <c r="AS232" s="5"/>
      <c r="AT232" s="5"/>
      <c r="AU232" s="5"/>
      <c r="AV232" s="5"/>
      <c r="AW232" s="5"/>
      <c r="AX232" s="5"/>
    </row>
    <row r="233" spans="7:50" x14ac:dyDescent="0.25"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605"/>
      <c r="AK233" s="605"/>
      <c r="AL233" s="605"/>
      <c r="AM233" s="605"/>
      <c r="AN233" s="605"/>
      <c r="AO233" s="605"/>
      <c r="AP233" s="605"/>
      <c r="AQ233" s="605"/>
      <c r="AR233" s="605"/>
      <c r="AS233" s="5"/>
      <c r="AT233" s="5"/>
      <c r="AU233" s="5"/>
      <c r="AV233" s="5"/>
      <c r="AW233" s="5"/>
      <c r="AX233" s="5"/>
    </row>
    <row r="234" spans="7:50" x14ac:dyDescent="0.25"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605"/>
      <c r="AK234" s="605"/>
      <c r="AL234" s="605"/>
      <c r="AM234" s="605"/>
      <c r="AN234" s="605"/>
      <c r="AO234" s="605"/>
      <c r="AP234" s="605"/>
      <c r="AQ234" s="605"/>
      <c r="AR234" s="605"/>
      <c r="AS234" s="5"/>
      <c r="AT234" s="5"/>
      <c r="AU234" s="5"/>
      <c r="AV234" s="5"/>
      <c r="AW234" s="5"/>
      <c r="AX234" s="5"/>
    </row>
    <row r="235" spans="7:50" x14ac:dyDescent="0.25"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605"/>
      <c r="AK235" s="605"/>
      <c r="AL235" s="605"/>
      <c r="AM235" s="605"/>
      <c r="AN235" s="605"/>
      <c r="AO235" s="605"/>
      <c r="AP235" s="605"/>
      <c r="AQ235" s="605"/>
      <c r="AR235" s="605"/>
      <c r="AS235" s="5"/>
      <c r="AT235" s="5"/>
      <c r="AU235" s="5"/>
      <c r="AV235" s="5"/>
      <c r="AW235" s="5"/>
      <c r="AX235" s="5"/>
    </row>
    <row r="236" spans="7:50" x14ac:dyDescent="0.25"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605"/>
      <c r="AK236" s="605"/>
      <c r="AL236" s="605"/>
      <c r="AM236" s="605"/>
      <c r="AN236" s="605"/>
      <c r="AO236" s="605"/>
      <c r="AP236" s="605"/>
      <c r="AQ236" s="605"/>
      <c r="AR236" s="605"/>
      <c r="AS236" s="5"/>
      <c r="AT236" s="5"/>
      <c r="AU236" s="5"/>
      <c r="AV236" s="5"/>
      <c r="AW236" s="5"/>
      <c r="AX236" s="5"/>
    </row>
    <row r="237" spans="7:50" x14ac:dyDescent="0.25"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605"/>
      <c r="AK237" s="605"/>
      <c r="AL237" s="605"/>
      <c r="AM237" s="605"/>
      <c r="AN237" s="605"/>
      <c r="AO237" s="605"/>
      <c r="AP237" s="605"/>
      <c r="AQ237" s="605"/>
      <c r="AR237" s="605"/>
      <c r="AS237" s="5"/>
      <c r="AT237" s="5"/>
      <c r="AU237" s="5"/>
      <c r="AV237" s="5"/>
      <c r="AW237" s="5"/>
      <c r="AX237" s="5"/>
    </row>
    <row r="238" spans="7:50" x14ac:dyDescent="0.25"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605"/>
      <c r="AK238" s="605"/>
      <c r="AL238" s="605"/>
      <c r="AM238" s="605"/>
      <c r="AN238" s="605"/>
      <c r="AO238" s="605"/>
      <c r="AP238" s="605"/>
      <c r="AQ238" s="605"/>
      <c r="AR238" s="605"/>
      <c r="AS238" s="5"/>
      <c r="AT238" s="5"/>
      <c r="AU238" s="5"/>
      <c r="AV238" s="5"/>
      <c r="AW238" s="5"/>
      <c r="AX238" s="5"/>
    </row>
    <row r="239" spans="7:50" x14ac:dyDescent="0.25"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605"/>
      <c r="AK239" s="605"/>
      <c r="AL239" s="605"/>
      <c r="AM239" s="605"/>
      <c r="AN239" s="605"/>
      <c r="AO239" s="605"/>
      <c r="AP239" s="605"/>
      <c r="AQ239" s="605"/>
      <c r="AR239" s="605"/>
      <c r="AS239" s="5"/>
      <c r="AT239" s="5"/>
      <c r="AU239" s="5"/>
      <c r="AV239" s="5"/>
      <c r="AW239" s="5"/>
      <c r="AX239" s="5"/>
    </row>
    <row r="240" spans="7:50" x14ac:dyDescent="0.25"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605"/>
      <c r="AK240" s="605"/>
      <c r="AL240" s="605"/>
      <c r="AM240" s="605"/>
      <c r="AN240" s="605"/>
      <c r="AO240" s="605"/>
      <c r="AP240" s="605"/>
      <c r="AQ240" s="605"/>
      <c r="AR240" s="605"/>
      <c r="AS240" s="5"/>
      <c r="AT240" s="5"/>
      <c r="AU240" s="5"/>
      <c r="AV240" s="5"/>
      <c r="AW240" s="5"/>
      <c r="AX240" s="5"/>
    </row>
    <row r="241" spans="7:50" x14ac:dyDescent="0.25"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605"/>
      <c r="AK241" s="605"/>
      <c r="AL241" s="605"/>
      <c r="AM241" s="605"/>
      <c r="AN241" s="605"/>
      <c r="AO241" s="605"/>
      <c r="AP241" s="605"/>
      <c r="AQ241" s="605"/>
      <c r="AR241" s="605"/>
      <c r="AS241" s="5"/>
      <c r="AT241" s="5"/>
      <c r="AU241" s="5"/>
      <c r="AV241" s="5"/>
      <c r="AW241" s="5"/>
      <c r="AX241" s="5"/>
    </row>
    <row r="242" spans="7:50" x14ac:dyDescent="0.25"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605"/>
      <c r="AK242" s="605"/>
      <c r="AL242" s="605"/>
      <c r="AM242" s="605"/>
      <c r="AN242" s="605"/>
      <c r="AO242" s="605"/>
      <c r="AP242" s="605"/>
      <c r="AQ242" s="605"/>
      <c r="AR242" s="605"/>
      <c r="AS242" s="5"/>
      <c r="AT242" s="5"/>
      <c r="AU242" s="5"/>
      <c r="AV242" s="5"/>
      <c r="AW242" s="5"/>
      <c r="AX242" s="5"/>
    </row>
    <row r="243" spans="7:50" x14ac:dyDescent="0.25"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605"/>
      <c r="AK243" s="605"/>
      <c r="AL243" s="605"/>
      <c r="AM243" s="605"/>
      <c r="AN243" s="605"/>
      <c r="AO243" s="605"/>
      <c r="AP243" s="605"/>
      <c r="AQ243" s="605"/>
      <c r="AR243" s="605"/>
      <c r="AS243" s="5"/>
      <c r="AT243" s="5"/>
      <c r="AU243" s="5"/>
      <c r="AV243" s="5"/>
      <c r="AW243" s="5"/>
      <c r="AX243" s="5"/>
    </row>
  </sheetData>
  <mergeCells count="6">
    <mergeCell ref="U63:W63"/>
    <mergeCell ref="AL8:AO8"/>
    <mergeCell ref="B1:AH1"/>
    <mergeCell ref="B2:AH2"/>
    <mergeCell ref="G5:T5"/>
    <mergeCell ref="U5:AH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C83FA-4806-4F85-9C32-5CAEDF216DE4}">
  <dimension ref="B1:AR305"/>
  <sheetViews>
    <sheetView view="pageBreakPreview" topLeftCell="A66" zoomScaleNormal="100" zoomScaleSheetLayoutView="100" workbookViewId="0">
      <selection activeCell="E118" sqref="E118"/>
    </sheetView>
  </sheetViews>
  <sheetFormatPr defaultColWidth="8.81640625" defaultRowHeight="13" x14ac:dyDescent="0.3"/>
  <cols>
    <col min="1" max="1" width="1.7265625" style="17" customWidth="1"/>
    <col min="2" max="2" width="3" style="17" customWidth="1"/>
    <col min="3" max="4" width="1.81640625" style="17" customWidth="1"/>
    <col min="5" max="5" width="47.7265625" style="17" customWidth="1"/>
    <col min="6" max="6" width="3.81640625" style="44" customWidth="1"/>
    <col min="7" max="7" width="15.7265625" style="17" customWidth="1"/>
    <col min="8" max="8" width="17" style="17" hidden="1" customWidth="1"/>
    <col min="9" max="11" width="15.7265625" style="17" hidden="1" customWidth="1"/>
    <col min="12" max="12" width="16" style="17" hidden="1" customWidth="1"/>
    <col min="13" max="15" width="15.7265625" style="17" hidden="1" customWidth="1"/>
    <col min="16" max="16" width="15.7265625" style="17" customWidth="1"/>
    <col min="17" max="19" width="15.7265625" style="17" hidden="1" customWidth="1"/>
    <col min="20" max="20" width="15.7265625" style="17" customWidth="1"/>
    <col min="21" max="21" width="16.7265625" style="17" customWidth="1"/>
    <col min="22" max="29" width="15.7265625" style="17" hidden="1" customWidth="1"/>
    <col min="30" max="30" width="15.7265625" style="17" customWidth="1"/>
    <col min="31" max="33" width="15.7265625" style="17" hidden="1" customWidth="1"/>
    <col min="34" max="34" width="15.7265625" style="17" customWidth="1"/>
    <col min="35" max="35" width="3" style="17" customWidth="1"/>
    <col min="36" max="36" width="1.7265625" style="17" customWidth="1"/>
    <col min="37" max="37" width="4.36328125" style="17" customWidth="1"/>
    <col min="38" max="38" width="14.81640625" style="17" hidden="1" customWidth="1"/>
    <col min="39" max="39" width="8" style="17" hidden="1" customWidth="1"/>
    <col min="40" max="40" width="11" style="8" hidden="1" customWidth="1"/>
    <col min="41" max="41" width="9.90625" style="17" hidden="1" customWidth="1"/>
    <col min="42" max="16384" width="8.81640625" style="17"/>
  </cols>
  <sheetData>
    <row r="1" spans="2:40" hidden="1" x14ac:dyDescent="0.3">
      <c r="E1" s="80"/>
      <c r="F1" s="110"/>
      <c r="N1" s="476"/>
      <c r="O1" s="476"/>
      <c r="Q1" s="476"/>
      <c r="R1" s="477"/>
      <c r="T1" s="478"/>
    </row>
    <row r="2" spans="2:40" hidden="1" x14ac:dyDescent="0.3">
      <c r="K2" s="476"/>
      <c r="L2" s="477"/>
      <c r="M2" s="477"/>
      <c r="N2" s="476"/>
      <c r="O2" s="476"/>
      <c r="Q2" s="476"/>
      <c r="T2" s="479"/>
    </row>
    <row r="3" spans="2:40" hidden="1" x14ac:dyDescent="0.3">
      <c r="K3" s="368"/>
      <c r="L3" s="477"/>
      <c r="M3" s="480"/>
      <c r="N3" s="476"/>
      <c r="O3" s="477"/>
      <c r="P3" s="477"/>
      <c r="Q3" s="477"/>
      <c r="R3" s="477"/>
      <c r="S3" s="477"/>
      <c r="T3" s="477"/>
    </row>
    <row r="4" spans="2:40" x14ac:dyDescent="0.3">
      <c r="T4" s="80"/>
    </row>
    <row r="5" spans="2:40" ht="15.5" x14ac:dyDescent="0.35">
      <c r="C5" s="7" t="s">
        <v>469</v>
      </c>
    </row>
    <row r="6" spans="2:40" x14ac:dyDescent="0.3">
      <c r="B6" s="481"/>
      <c r="C6" s="204"/>
      <c r="D6" s="482"/>
      <c r="E6" s="482"/>
      <c r="F6" s="483"/>
      <c r="G6" s="724" t="s">
        <v>1</v>
      </c>
      <c r="H6" s="744"/>
      <c r="I6" s="744"/>
      <c r="J6" s="744"/>
      <c r="K6" s="744"/>
      <c r="L6" s="744"/>
      <c r="M6" s="744"/>
      <c r="N6" s="744"/>
      <c r="O6" s="744"/>
      <c r="P6" s="744"/>
      <c r="Q6" s="744"/>
      <c r="R6" s="744"/>
      <c r="S6" s="744"/>
      <c r="T6" s="745"/>
      <c r="U6" s="724" t="s">
        <v>2</v>
      </c>
      <c r="V6" s="744"/>
      <c r="W6" s="744"/>
      <c r="X6" s="744"/>
      <c r="Y6" s="744"/>
      <c r="Z6" s="744"/>
      <c r="AA6" s="744"/>
      <c r="AB6" s="744"/>
      <c r="AC6" s="744"/>
      <c r="AD6" s="744"/>
      <c r="AE6" s="744"/>
      <c r="AF6" s="744"/>
      <c r="AG6" s="744"/>
      <c r="AH6" s="746"/>
      <c r="AI6" s="16"/>
    </row>
    <row r="7" spans="2:40" ht="15.75" customHeight="1" x14ac:dyDescent="0.3">
      <c r="B7" s="481"/>
      <c r="C7" s="14"/>
      <c r="D7" s="8"/>
      <c r="E7" s="33"/>
      <c r="F7" s="39"/>
      <c r="G7" s="208" t="s">
        <v>601</v>
      </c>
      <c r="H7" s="219" t="s">
        <v>3</v>
      </c>
      <c r="I7" s="219" t="s">
        <v>4</v>
      </c>
      <c r="J7" s="219" t="s">
        <v>5</v>
      </c>
      <c r="K7" s="219" t="s">
        <v>6</v>
      </c>
      <c r="L7" s="208" t="s">
        <v>7</v>
      </c>
      <c r="M7" s="208" t="s">
        <v>8</v>
      </c>
      <c r="N7" s="219" t="s">
        <v>9</v>
      </c>
      <c r="O7" s="208" t="s">
        <v>10</v>
      </c>
      <c r="P7" s="219" t="s">
        <v>11</v>
      </c>
      <c r="Q7" s="208" t="s">
        <v>12</v>
      </c>
      <c r="R7" s="219" t="s">
        <v>13</v>
      </c>
      <c r="S7" s="208" t="s">
        <v>14</v>
      </c>
      <c r="T7" s="208" t="s">
        <v>15</v>
      </c>
      <c r="U7" s="208" t="s">
        <v>592</v>
      </c>
      <c r="V7" s="207" t="s">
        <v>3</v>
      </c>
      <c r="W7" s="219" t="s">
        <v>4</v>
      </c>
      <c r="X7" s="219" t="s">
        <v>5</v>
      </c>
      <c r="Y7" s="219" t="s">
        <v>6</v>
      </c>
      <c r="Z7" s="208" t="s">
        <v>7</v>
      </c>
      <c r="AA7" s="208" t="s">
        <v>8</v>
      </c>
      <c r="AB7" s="219" t="s">
        <v>9</v>
      </c>
      <c r="AC7" s="208" t="s">
        <v>10</v>
      </c>
      <c r="AD7" s="219" t="s">
        <v>11</v>
      </c>
      <c r="AE7" s="208" t="s">
        <v>12</v>
      </c>
      <c r="AF7" s="219" t="s">
        <v>13</v>
      </c>
      <c r="AG7" s="208" t="s">
        <v>271</v>
      </c>
      <c r="AH7" s="484" t="s">
        <v>15</v>
      </c>
      <c r="AI7" s="16"/>
      <c r="AL7" s="8" t="s">
        <v>613</v>
      </c>
    </row>
    <row r="8" spans="2:40" ht="15" x14ac:dyDescent="0.3">
      <c r="B8" s="481"/>
      <c r="C8" s="19" t="s">
        <v>17</v>
      </c>
      <c r="D8" s="20"/>
      <c r="E8" s="20"/>
      <c r="F8" s="22"/>
      <c r="G8" s="485" t="s">
        <v>19</v>
      </c>
      <c r="H8" s="23"/>
      <c r="I8" s="486"/>
      <c r="J8" s="486"/>
      <c r="K8" s="486"/>
      <c r="L8" s="486"/>
      <c r="M8" s="486"/>
      <c r="N8" s="486"/>
      <c r="O8" s="486"/>
      <c r="P8" s="486"/>
      <c r="Q8" s="486"/>
      <c r="R8" s="486"/>
      <c r="S8" s="486"/>
      <c r="T8" s="486"/>
      <c r="U8" s="23" t="s">
        <v>593</v>
      </c>
      <c r="V8" s="213"/>
      <c r="W8" s="486"/>
      <c r="X8" s="486"/>
      <c r="Y8" s="486"/>
      <c r="Z8" s="21"/>
      <c r="AA8" s="486"/>
      <c r="AB8" s="486"/>
      <c r="AC8" s="486"/>
      <c r="AD8" s="486"/>
      <c r="AE8" s="486"/>
      <c r="AF8" s="486"/>
      <c r="AG8" s="486"/>
      <c r="AH8" s="487"/>
      <c r="AI8" s="16"/>
    </row>
    <row r="9" spans="2:40" x14ac:dyDescent="0.3">
      <c r="B9" s="481"/>
      <c r="C9" s="16"/>
      <c r="G9" s="40"/>
      <c r="H9" s="488"/>
      <c r="I9" s="488"/>
      <c r="J9" s="488"/>
      <c r="K9" s="488"/>
      <c r="L9" s="488"/>
      <c r="M9" s="488"/>
      <c r="N9" s="488"/>
      <c r="O9" s="488"/>
      <c r="P9" s="488"/>
      <c r="Q9" s="488"/>
      <c r="R9" s="488"/>
      <c r="S9" s="488"/>
      <c r="T9" s="488"/>
      <c r="U9" s="40"/>
      <c r="V9" s="40"/>
      <c r="W9" s="488"/>
      <c r="X9" s="488"/>
      <c r="Y9" s="488"/>
      <c r="Z9" s="40"/>
      <c r="AA9" s="488"/>
      <c r="AB9" s="488"/>
      <c r="AC9" s="488"/>
      <c r="AD9" s="488"/>
      <c r="AE9" s="488"/>
      <c r="AF9" s="488"/>
      <c r="AG9" s="488"/>
      <c r="AH9" s="489"/>
      <c r="AI9" s="16"/>
    </row>
    <row r="10" spans="2:40" x14ac:dyDescent="0.3">
      <c r="B10" s="481"/>
      <c r="C10" s="14" t="s">
        <v>470</v>
      </c>
      <c r="D10" s="8"/>
      <c r="E10" s="8"/>
      <c r="F10" s="54" t="s">
        <v>471</v>
      </c>
      <c r="G10" s="490">
        <v>1714845973.5483689</v>
      </c>
      <c r="H10" s="490">
        <v>84711032.220520005</v>
      </c>
      <c r="I10" s="490">
        <v>119564460</v>
      </c>
      <c r="J10" s="490">
        <v>202954574.49092001</v>
      </c>
      <c r="K10" s="490">
        <v>87701528.115759999</v>
      </c>
      <c r="L10" s="490">
        <v>151517141.01769</v>
      </c>
      <c r="M10" s="490">
        <v>138980221.34314001</v>
      </c>
      <c r="N10" s="490">
        <v>109847925.77393</v>
      </c>
      <c r="O10" s="490">
        <v>122553432.80169</v>
      </c>
      <c r="P10" s="490">
        <v>217730559.14984</v>
      </c>
      <c r="Q10" s="490">
        <v>0</v>
      </c>
      <c r="R10" s="490">
        <v>0</v>
      </c>
      <c r="S10" s="490">
        <v>0</v>
      </c>
      <c r="T10" s="490">
        <v>1235560874.9134901</v>
      </c>
      <c r="U10" s="490">
        <v>1702317793.2074299</v>
      </c>
      <c r="V10" s="490">
        <v>92847271</v>
      </c>
      <c r="W10" s="490">
        <v>106851114</v>
      </c>
      <c r="X10" s="490">
        <v>233315663</v>
      </c>
      <c r="Y10" s="490">
        <v>86471073</v>
      </c>
      <c r="Z10" s="490">
        <v>138642535</v>
      </c>
      <c r="AA10" s="490">
        <v>135828201</v>
      </c>
      <c r="AB10" s="490">
        <v>105754758</v>
      </c>
      <c r="AC10" s="490">
        <v>108956894</v>
      </c>
      <c r="AD10" s="490">
        <v>232006219</v>
      </c>
      <c r="AE10" s="490">
        <v>114088304</v>
      </c>
      <c r="AF10" s="490">
        <v>176018632</v>
      </c>
      <c r="AG10" s="490">
        <v>171734041</v>
      </c>
      <c r="AH10" s="491">
        <v>1240673728</v>
      </c>
      <c r="AI10" s="36"/>
      <c r="AJ10" s="44"/>
      <c r="AK10" s="480"/>
      <c r="AL10" s="33">
        <v>-461644065.20742989</v>
      </c>
      <c r="AN10" s="33">
        <v>466756918.29393983</v>
      </c>
    </row>
    <row r="11" spans="2:40" x14ac:dyDescent="0.3">
      <c r="B11" s="481"/>
      <c r="C11" s="14"/>
      <c r="D11" s="8"/>
      <c r="E11" s="8"/>
      <c r="G11" s="492"/>
      <c r="H11" s="490"/>
      <c r="I11" s="490"/>
      <c r="J11" s="490"/>
      <c r="K11" s="490"/>
      <c r="L11" s="490"/>
      <c r="M11" s="490"/>
      <c r="N11" s="490"/>
      <c r="O11" s="490"/>
      <c r="P11" s="490"/>
      <c r="Q11" s="490"/>
      <c r="R11" s="490"/>
      <c r="S11" s="490"/>
      <c r="T11" s="490"/>
      <c r="U11" s="492"/>
      <c r="V11" s="490"/>
      <c r="W11" s="490"/>
      <c r="X11" s="490"/>
      <c r="Y11" s="490"/>
      <c r="Z11" s="490"/>
      <c r="AA11" s="490"/>
      <c r="AB11" s="490"/>
      <c r="AC11" s="490"/>
      <c r="AD11" s="490"/>
      <c r="AE11" s="490"/>
      <c r="AF11" s="490"/>
      <c r="AG11" s="490"/>
      <c r="AH11" s="491"/>
      <c r="AI11" s="36"/>
      <c r="AJ11" s="44"/>
      <c r="AL11" s="33"/>
      <c r="AN11" s="33"/>
    </row>
    <row r="12" spans="2:40" x14ac:dyDescent="0.3">
      <c r="B12" s="481"/>
      <c r="C12" s="14" t="s">
        <v>472</v>
      </c>
      <c r="D12" s="8"/>
      <c r="E12" s="8"/>
      <c r="F12" s="54" t="s">
        <v>473</v>
      </c>
      <c r="G12" s="492">
        <v>2044928372</v>
      </c>
      <c r="H12" s="492">
        <v>163327212.23723999</v>
      </c>
      <c r="I12" s="492">
        <v>133929653.586</v>
      </c>
      <c r="J12" s="492">
        <v>165718170.44600001</v>
      </c>
      <c r="K12" s="492">
        <v>235911778.33542001</v>
      </c>
      <c r="L12" s="492">
        <v>192131124.493</v>
      </c>
      <c r="M12" s="492">
        <v>155342641.71799999</v>
      </c>
      <c r="N12" s="492">
        <v>151525182.53845999</v>
      </c>
      <c r="O12" s="492">
        <v>141173405.15386999</v>
      </c>
      <c r="P12" s="492">
        <v>188068342.8524</v>
      </c>
      <c r="Q12" s="492">
        <v>0</v>
      </c>
      <c r="R12" s="492">
        <v>0</v>
      </c>
      <c r="S12" s="492">
        <v>0</v>
      </c>
      <c r="T12" s="492">
        <v>1527127511.3603899</v>
      </c>
      <c r="U12" s="492">
        <v>2009156765.5948901</v>
      </c>
      <c r="V12" s="492">
        <v>170893097</v>
      </c>
      <c r="W12" s="492">
        <v>129493771</v>
      </c>
      <c r="X12" s="492">
        <v>155898871</v>
      </c>
      <c r="Y12" s="492">
        <v>223190869</v>
      </c>
      <c r="Z12" s="492">
        <v>175720414</v>
      </c>
      <c r="AA12" s="492">
        <v>140691138</v>
      </c>
      <c r="AB12" s="492">
        <v>152454496</v>
      </c>
      <c r="AC12" s="492">
        <v>129796015</v>
      </c>
      <c r="AD12" s="492">
        <v>176186688</v>
      </c>
      <c r="AE12" s="492">
        <v>220914832</v>
      </c>
      <c r="AF12" s="492">
        <v>166056811</v>
      </c>
      <c r="AG12" s="492">
        <v>196857364</v>
      </c>
      <c r="AH12" s="491">
        <v>1454325359</v>
      </c>
      <c r="AI12" s="36"/>
      <c r="AJ12" s="110">
        <v>1454325359</v>
      </c>
      <c r="AK12" s="480"/>
      <c r="AL12" s="33">
        <v>-554831406.59489012</v>
      </c>
      <c r="AN12" s="33">
        <v>482029254.23450017</v>
      </c>
    </row>
    <row r="13" spans="2:40" x14ac:dyDescent="0.3">
      <c r="B13" s="481"/>
      <c r="C13" s="16"/>
      <c r="G13" s="493"/>
      <c r="H13" s="494"/>
      <c r="I13" s="494"/>
      <c r="J13" s="494"/>
      <c r="K13" s="494"/>
      <c r="L13" s="494"/>
      <c r="M13" s="494"/>
      <c r="N13" s="495"/>
      <c r="O13" s="494"/>
      <c r="P13" s="494"/>
      <c r="Q13" s="494"/>
      <c r="R13" s="494"/>
      <c r="S13" s="494"/>
      <c r="T13" s="494"/>
      <c r="U13" s="285"/>
      <c r="V13" s="494"/>
      <c r="W13" s="494"/>
      <c r="X13" s="494"/>
      <c r="Y13" s="494"/>
      <c r="Z13" s="494"/>
      <c r="AA13" s="494"/>
      <c r="AB13" s="495"/>
      <c r="AC13" s="494"/>
      <c r="AD13" s="494"/>
      <c r="AE13" s="494"/>
      <c r="AF13" s="494"/>
      <c r="AG13" s="494"/>
      <c r="AH13" s="496"/>
      <c r="AI13" s="36"/>
      <c r="AJ13" s="44"/>
      <c r="AK13" s="480"/>
      <c r="AL13" s="80"/>
      <c r="AN13" s="33"/>
    </row>
    <row r="14" spans="2:40" x14ac:dyDescent="0.3">
      <c r="B14" s="481"/>
      <c r="C14" s="16"/>
      <c r="D14" s="17" t="s">
        <v>474</v>
      </c>
      <c r="F14" s="54" t="s">
        <v>475</v>
      </c>
      <c r="G14" s="493">
        <v>1065041658</v>
      </c>
      <c r="H14" s="493">
        <v>104918074.23723999</v>
      </c>
      <c r="I14" s="494">
        <v>79014962.585999995</v>
      </c>
      <c r="J14" s="494">
        <v>77482925.44600001</v>
      </c>
      <c r="K14" s="494">
        <v>132123225.33542001</v>
      </c>
      <c r="L14" s="494">
        <v>93291410.032239988</v>
      </c>
      <c r="M14" s="494">
        <v>72170838.717999995</v>
      </c>
      <c r="N14" s="494">
        <v>90880363.538459986</v>
      </c>
      <c r="O14" s="494">
        <v>82753708.153869987</v>
      </c>
      <c r="P14" s="494">
        <v>98808920.852400005</v>
      </c>
      <c r="Q14" s="494">
        <v>0</v>
      </c>
      <c r="R14" s="494">
        <v>0</v>
      </c>
      <c r="S14" s="494">
        <v>0</v>
      </c>
      <c r="T14" s="495">
        <v>831444428.89963007</v>
      </c>
      <c r="U14" s="285">
        <v>1088182405.0860901</v>
      </c>
      <c r="V14" s="493">
        <v>117946848</v>
      </c>
      <c r="W14" s="494">
        <v>77960510</v>
      </c>
      <c r="X14" s="494">
        <v>77921602</v>
      </c>
      <c r="Y14" s="494">
        <v>128600239</v>
      </c>
      <c r="Z14" s="494">
        <v>81852199</v>
      </c>
      <c r="AA14" s="494">
        <v>67603377</v>
      </c>
      <c r="AB14" s="494">
        <v>98377109</v>
      </c>
      <c r="AC14" s="494">
        <v>76517006</v>
      </c>
      <c r="AD14" s="494">
        <v>91546294</v>
      </c>
      <c r="AE14" s="494">
        <v>113962856</v>
      </c>
      <c r="AF14" s="494">
        <v>72834284</v>
      </c>
      <c r="AG14" s="494">
        <v>113146665</v>
      </c>
      <c r="AH14" s="497">
        <v>818325184</v>
      </c>
      <c r="AI14" s="36"/>
      <c r="AJ14" s="44"/>
      <c r="AK14" s="480"/>
      <c r="AL14" s="80">
        <v>-269857221.08609009</v>
      </c>
      <c r="AN14" s="33">
        <v>256737976.18646002</v>
      </c>
    </row>
    <row r="15" spans="2:40" x14ac:dyDescent="0.3">
      <c r="B15" s="481"/>
      <c r="C15" s="16"/>
      <c r="G15" s="493"/>
      <c r="H15" s="494"/>
      <c r="I15" s="494"/>
      <c r="J15" s="494"/>
      <c r="K15" s="494"/>
      <c r="L15" s="494"/>
      <c r="M15" s="494"/>
      <c r="N15" s="495"/>
      <c r="O15" s="494"/>
      <c r="P15" s="494"/>
      <c r="Q15" s="494"/>
      <c r="R15" s="494"/>
      <c r="S15" s="494"/>
      <c r="T15" s="494"/>
      <c r="U15" s="285"/>
      <c r="V15" s="494"/>
      <c r="W15" s="494"/>
      <c r="X15" s="494"/>
      <c r="Y15" s="494"/>
      <c r="Z15" s="494"/>
      <c r="AA15" s="494"/>
      <c r="AB15" s="495"/>
      <c r="AC15" s="494"/>
      <c r="AD15" s="494"/>
      <c r="AE15" s="494"/>
      <c r="AF15" s="494"/>
      <c r="AG15" s="494"/>
      <c r="AH15" s="496"/>
      <c r="AI15" s="36"/>
      <c r="AJ15" s="44"/>
      <c r="AK15" s="480"/>
      <c r="AL15" s="80"/>
      <c r="AN15" s="33"/>
    </row>
    <row r="16" spans="2:40" s="8" customFormat="1" x14ac:dyDescent="0.3">
      <c r="B16" s="498"/>
      <c r="C16" s="14"/>
      <c r="D16" s="8" t="s">
        <v>476</v>
      </c>
      <c r="F16" s="39"/>
      <c r="G16" s="499">
        <v>982826497</v>
      </c>
      <c r="H16" s="499">
        <v>58409138</v>
      </c>
      <c r="I16" s="500">
        <v>54914691</v>
      </c>
      <c r="J16" s="500">
        <v>88235245</v>
      </c>
      <c r="K16" s="500">
        <v>103788553</v>
      </c>
      <c r="L16" s="500">
        <v>98839714.460760012</v>
      </c>
      <c r="M16" s="500">
        <v>83171803</v>
      </c>
      <c r="N16" s="490">
        <v>60644819</v>
      </c>
      <c r="O16" s="500">
        <v>58419697</v>
      </c>
      <c r="P16" s="500">
        <v>89259422</v>
      </c>
      <c r="Q16" s="500">
        <v>0</v>
      </c>
      <c r="R16" s="500">
        <v>0</v>
      </c>
      <c r="S16" s="500">
        <v>0</v>
      </c>
      <c r="T16" s="500">
        <v>695683082.46076</v>
      </c>
      <c r="U16" s="500">
        <v>920974360.50879991</v>
      </c>
      <c r="V16" s="500">
        <v>52946249</v>
      </c>
      <c r="W16" s="500">
        <v>51533261</v>
      </c>
      <c r="X16" s="500">
        <v>77977269</v>
      </c>
      <c r="Y16" s="500">
        <v>94590630</v>
      </c>
      <c r="Z16" s="500">
        <v>93868215</v>
      </c>
      <c r="AA16" s="500">
        <v>73087761</v>
      </c>
      <c r="AB16" s="500">
        <v>54077387</v>
      </c>
      <c r="AC16" s="500">
        <v>53279009</v>
      </c>
      <c r="AD16" s="500">
        <v>84640394</v>
      </c>
      <c r="AE16" s="500">
        <v>106951976</v>
      </c>
      <c r="AF16" s="500">
        <v>93222527</v>
      </c>
      <c r="AG16" s="500">
        <v>83710699</v>
      </c>
      <c r="AH16" s="500">
        <v>636000175</v>
      </c>
      <c r="AI16" s="67"/>
      <c r="AJ16" s="39"/>
      <c r="AK16" s="480"/>
      <c r="AL16" s="33">
        <v>-284974185.50879991</v>
      </c>
      <c r="AN16" s="33">
        <v>225291278.04803991</v>
      </c>
    </row>
    <row r="17" spans="2:40" x14ac:dyDescent="0.3">
      <c r="B17" s="481"/>
      <c r="C17" s="16"/>
      <c r="E17" s="17" t="s">
        <v>25</v>
      </c>
      <c r="F17" s="501"/>
      <c r="G17" s="493">
        <v>354516064</v>
      </c>
      <c r="H17" s="494">
        <v>7801241</v>
      </c>
      <c r="I17" s="494">
        <v>4813456</v>
      </c>
      <c r="J17" s="494">
        <v>32071586</v>
      </c>
      <c r="K17" s="494">
        <v>53474123</v>
      </c>
      <c r="L17" s="494">
        <v>42761008.460760012</v>
      </c>
      <c r="M17" s="494">
        <v>31623853</v>
      </c>
      <c r="N17" s="494">
        <v>9194352</v>
      </c>
      <c r="O17" s="494">
        <v>6267036</v>
      </c>
      <c r="P17" s="494">
        <v>32347195</v>
      </c>
      <c r="Q17" s="494">
        <v>0</v>
      </c>
      <c r="R17" s="494">
        <v>0</v>
      </c>
      <c r="S17" s="494">
        <v>0</v>
      </c>
      <c r="T17" s="495">
        <v>220353850.46076</v>
      </c>
      <c r="U17" s="495">
        <v>308459148.55559999</v>
      </c>
      <c r="V17" s="494">
        <v>3721160</v>
      </c>
      <c r="W17" s="494">
        <v>2275266</v>
      </c>
      <c r="X17" s="494">
        <v>29876288</v>
      </c>
      <c r="Y17" s="494">
        <v>46420658</v>
      </c>
      <c r="Z17" s="494">
        <v>40543167</v>
      </c>
      <c r="AA17" s="494">
        <v>24956108</v>
      </c>
      <c r="AB17" s="495">
        <v>5837202</v>
      </c>
      <c r="AC17" s="494">
        <v>4022120</v>
      </c>
      <c r="AD17" s="494">
        <v>30525535</v>
      </c>
      <c r="AE17" s="494">
        <v>49904931</v>
      </c>
      <c r="AF17" s="494">
        <v>42327673</v>
      </c>
      <c r="AG17" s="494">
        <v>28049038</v>
      </c>
      <c r="AH17" s="497">
        <v>188177504</v>
      </c>
      <c r="AI17" s="36"/>
      <c r="AJ17" s="44"/>
      <c r="AK17" s="480"/>
      <c r="AL17" s="80">
        <v>-120281644.55559999</v>
      </c>
      <c r="AN17" s="33">
        <v>88105298.09483999</v>
      </c>
    </row>
    <row r="18" spans="2:40" x14ac:dyDescent="0.3">
      <c r="B18" s="481"/>
      <c r="C18" s="16"/>
      <c r="E18" s="17" t="s">
        <v>26</v>
      </c>
      <c r="F18" s="110"/>
      <c r="G18" s="493">
        <v>585085919</v>
      </c>
      <c r="H18" s="494">
        <v>47924976</v>
      </c>
      <c r="I18" s="494">
        <v>47293976</v>
      </c>
      <c r="J18" s="494">
        <v>53716513</v>
      </c>
      <c r="K18" s="494">
        <v>49434821</v>
      </c>
      <c r="L18" s="494">
        <v>49434821</v>
      </c>
      <c r="M18" s="494">
        <v>49434821</v>
      </c>
      <c r="N18" s="494">
        <v>49434821</v>
      </c>
      <c r="O18" s="494">
        <v>49434821</v>
      </c>
      <c r="P18" s="494">
        <v>49434821</v>
      </c>
      <c r="Q18" s="494">
        <v>0</v>
      </c>
      <c r="R18" s="494">
        <v>0</v>
      </c>
      <c r="S18" s="494">
        <v>0</v>
      </c>
      <c r="T18" s="495">
        <v>445544391</v>
      </c>
      <c r="U18" s="495">
        <v>570868206</v>
      </c>
      <c r="V18" s="494">
        <v>46729733</v>
      </c>
      <c r="W18" s="494">
        <v>46729733</v>
      </c>
      <c r="X18" s="494">
        <v>46729733</v>
      </c>
      <c r="Y18" s="494">
        <v>46729733</v>
      </c>
      <c r="Z18" s="494">
        <v>46729733</v>
      </c>
      <c r="AA18" s="494">
        <v>46729733</v>
      </c>
      <c r="AB18" s="495">
        <v>46729733</v>
      </c>
      <c r="AC18" s="494">
        <v>46729733</v>
      </c>
      <c r="AD18" s="494">
        <v>46729733</v>
      </c>
      <c r="AE18" s="494">
        <v>52815983</v>
      </c>
      <c r="AF18" s="494">
        <v>48742316</v>
      </c>
      <c r="AG18" s="494">
        <v>48742309</v>
      </c>
      <c r="AH18" s="497">
        <v>420567597</v>
      </c>
      <c r="AI18" s="36"/>
      <c r="AJ18" s="44"/>
      <c r="AK18" s="480"/>
      <c r="AL18" s="80">
        <v>-150300609</v>
      </c>
      <c r="AN18" s="33">
        <v>125323815</v>
      </c>
    </row>
    <row r="19" spans="2:40" ht="14.65" customHeight="1" x14ac:dyDescent="0.3">
      <c r="B19" s="481"/>
      <c r="C19" s="16"/>
      <c r="E19" s="17" t="s">
        <v>27</v>
      </c>
      <c r="G19" s="493">
        <v>15433498</v>
      </c>
      <c r="H19" s="494">
        <v>0</v>
      </c>
      <c r="I19" s="494">
        <v>0</v>
      </c>
      <c r="J19" s="494">
        <v>0</v>
      </c>
      <c r="K19" s="494">
        <v>0</v>
      </c>
      <c r="L19" s="494">
        <v>5144499</v>
      </c>
      <c r="M19" s="494">
        <v>0</v>
      </c>
      <c r="N19" s="494">
        <v>0</v>
      </c>
      <c r="O19" s="494">
        <v>0</v>
      </c>
      <c r="P19" s="494">
        <v>5144499</v>
      </c>
      <c r="Q19" s="494">
        <v>0</v>
      </c>
      <c r="R19" s="494">
        <v>0</v>
      </c>
      <c r="S19" s="494">
        <v>0</v>
      </c>
      <c r="T19" s="495">
        <v>10288998</v>
      </c>
      <c r="U19" s="495">
        <v>15334823</v>
      </c>
      <c r="V19" s="494">
        <v>0</v>
      </c>
      <c r="W19" s="494">
        <v>0</v>
      </c>
      <c r="X19" s="494">
        <v>0</v>
      </c>
      <c r="Y19" s="494">
        <v>0</v>
      </c>
      <c r="Z19" s="494">
        <v>5111607</v>
      </c>
      <c r="AA19" s="494">
        <v>0</v>
      </c>
      <c r="AB19" s="495">
        <v>0</v>
      </c>
      <c r="AC19" s="494">
        <v>0</v>
      </c>
      <c r="AD19" s="494">
        <v>5111607</v>
      </c>
      <c r="AE19" s="494">
        <v>0</v>
      </c>
      <c r="AF19" s="494">
        <v>0</v>
      </c>
      <c r="AG19" s="494">
        <v>5111609</v>
      </c>
      <c r="AH19" s="497">
        <v>10223214</v>
      </c>
      <c r="AI19" s="36"/>
      <c r="AJ19" s="44"/>
      <c r="AK19" s="480"/>
      <c r="AL19" s="80">
        <v>-5111609</v>
      </c>
      <c r="AN19" s="33">
        <v>5045825</v>
      </c>
    </row>
    <row r="20" spans="2:40" ht="14.65" customHeight="1" x14ac:dyDescent="0.3">
      <c r="B20" s="481"/>
      <c r="C20" s="16"/>
      <c r="E20" s="17" t="s">
        <v>477</v>
      </c>
      <c r="G20" s="493">
        <v>22712959</v>
      </c>
      <c r="H20" s="494">
        <v>2361842</v>
      </c>
      <c r="I20" s="494">
        <v>2412428</v>
      </c>
      <c r="J20" s="494">
        <v>2058327</v>
      </c>
      <c r="K20" s="494">
        <v>544106</v>
      </c>
      <c r="L20" s="494">
        <v>1167812</v>
      </c>
      <c r="M20" s="494">
        <v>1782663</v>
      </c>
      <c r="N20" s="494">
        <v>1674550</v>
      </c>
      <c r="O20" s="494">
        <v>2374750</v>
      </c>
      <c r="P20" s="494">
        <v>1968200</v>
      </c>
      <c r="Q20" s="494">
        <v>0</v>
      </c>
      <c r="R20" s="494">
        <v>0</v>
      </c>
      <c r="S20" s="494">
        <v>0</v>
      </c>
      <c r="T20" s="495">
        <v>16344678</v>
      </c>
      <c r="U20" s="495">
        <v>20808850</v>
      </c>
      <c r="V20" s="494">
        <v>2180969</v>
      </c>
      <c r="W20" s="494">
        <v>2172623</v>
      </c>
      <c r="X20" s="494">
        <v>1043474</v>
      </c>
      <c r="Y20" s="494">
        <v>1083605</v>
      </c>
      <c r="Z20" s="494">
        <v>1151215</v>
      </c>
      <c r="AA20" s="494">
        <v>1061881</v>
      </c>
      <c r="AB20" s="495">
        <v>1168608</v>
      </c>
      <c r="AC20" s="494">
        <v>2193502</v>
      </c>
      <c r="AD20" s="494">
        <v>1934818</v>
      </c>
      <c r="AE20" s="494">
        <v>3849703</v>
      </c>
      <c r="AF20" s="494">
        <v>1771432</v>
      </c>
      <c r="AG20" s="494">
        <v>1197020</v>
      </c>
      <c r="AH20" s="497">
        <v>13990695</v>
      </c>
      <c r="AI20" s="36"/>
      <c r="AJ20" s="44"/>
      <c r="AK20" s="480"/>
      <c r="AL20" s="80">
        <v>-6818155</v>
      </c>
      <c r="AN20" s="33">
        <v>4464172</v>
      </c>
    </row>
    <row r="21" spans="2:40" x14ac:dyDescent="0.3">
      <c r="B21" s="481"/>
      <c r="C21" s="16"/>
      <c r="E21" s="17" t="s">
        <v>29</v>
      </c>
      <c r="G21" s="493">
        <v>4576057</v>
      </c>
      <c r="H21" s="494">
        <v>321079</v>
      </c>
      <c r="I21" s="494">
        <v>394831</v>
      </c>
      <c r="J21" s="494">
        <v>388819</v>
      </c>
      <c r="K21" s="494">
        <v>335503</v>
      </c>
      <c r="L21" s="494">
        <v>331574</v>
      </c>
      <c r="M21" s="494">
        <v>330466</v>
      </c>
      <c r="N21" s="494">
        <v>341096</v>
      </c>
      <c r="O21" s="494">
        <v>343090</v>
      </c>
      <c r="P21" s="494">
        <v>364707</v>
      </c>
      <c r="Q21" s="494">
        <v>0</v>
      </c>
      <c r="R21" s="494">
        <v>0</v>
      </c>
      <c r="S21" s="494">
        <v>0</v>
      </c>
      <c r="T21" s="495">
        <v>3151165</v>
      </c>
      <c r="U21" s="495">
        <v>4409503</v>
      </c>
      <c r="V21" s="494">
        <v>314387</v>
      </c>
      <c r="W21" s="494">
        <v>355639</v>
      </c>
      <c r="X21" s="494">
        <v>327774</v>
      </c>
      <c r="Y21" s="494">
        <v>356634</v>
      </c>
      <c r="Z21" s="494">
        <v>332493</v>
      </c>
      <c r="AA21" s="494">
        <v>340039</v>
      </c>
      <c r="AB21" s="495">
        <v>341844</v>
      </c>
      <c r="AC21" s="494">
        <v>333654</v>
      </c>
      <c r="AD21" s="494">
        <v>338701</v>
      </c>
      <c r="AE21" s="494">
        <v>381359</v>
      </c>
      <c r="AF21" s="494">
        <v>381106</v>
      </c>
      <c r="AG21" s="494">
        <v>406023</v>
      </c>
      <c r="AH21" s="497">
        <v>3041165</v>
      </c>
      <c r="AI21" s="36"/>
      <c r="AJ21" s="44"/>
      <c r="AK21" s="480"/>
      <c r="AL21" s="80">
        <v>-1368338</v>
      </c>
      <c r="AN21" s="33">
        <v>1258338</v>
      </c>
    </row>
    <row r="22" spans="2:40" x14ac:dyDescent="0.3">
      <c r="B22" s="481"/>
      <c r="D22" s="8"/>
      <c r="E22" s="57" t="s">
        <v>30</v>
      </c>
      <c r="G22" s="493">
        <v>502000</v>
      </c>
      <c r="H22" s="494">
        <v>0</v>
      </c>
      <c r="I22" s="502">
        <v>0</v>
      </c>
      <c r="J22" s="494">
        <v>0</v>
      </c>
      <c r="K22" s="494">
        <v>0</v>
      </c>
      <c r="L22" s="494">
        <v>0</v>
      </c>
      <c r="M22" s="494">
        <v>0</v>
      </c>
      <c r="N22" s="495">
        <v>0</v>
      </c>
      <c r="O22" s="494">
        <v>0</v>
      </c>
      <c r="P22" s="494">
        <v>0</v>
      </c>
      <c r="Q22" s="494">
        <v>0</v>
      </c>
      <c r="R22" s="494">
        <v>0</v>
      </c>
      <c r="S22" s="494">
        <v>0</v>
      </c>
      <c r="T22" s="495">
        <v>0</v>
      </c>
      <c r="U22" s="285">
        <v>1093829.9531999999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204700</v>
      </c>
      <c r="AH22" s="285">
        <v>0</v>
      </c>
      <c r="AI22" s="36"/>
      <c r="AJ22" s="44"/>
      <c r="AK22" s="480"/>
      <c r="AL22" s="80">
        <v>-1093829.9531999999</v>
      </c>
      <c r="AN22" s="33">
        <v>1093829.9531999999</v>
      </c>
    </row>
    <row r="23" spans="2:40" s="51" customFormat="1" x14ac:dyDescent="0.3">
      <c r="B23" s="503"/>
      <c r="D23" s="50"/>
      <c r="E23" s="60" t="s">
        <v>260</v>
      </c>
      <c r="F23" s="54"/>
      <c r="G23" s="504">
        <v>0</v>
      </c>
      <c r="H23" s="502">
        <v>0</v>
      </c>
      <c r="I23" s="502">
        <v>0</v>
      </c>
      <c r="J23" s="502">
        <v>0</v>
      </c>
      <c r="K23" s="502">
        <v>0</v>
      </c>
      <c r="L23" s="502">
        <v>0</v>
      </c>
      <c r="M23" s="502">
        <v>0</v>
      </c>
      <c r="N23" s="505">
        <v>0</v>
      </c>
      <c r="O23" s="502">
        <v>0</v>
      </c>
      <c r="P23" s="502">
        <v>0</v>
      </c>
      <c r="Q23" s="502">
        <v>0</v>
      </c>
      <c r="R23" s="502">
        <v>0</v>
      </c>
      <c r="S23" s="502">
        <v>0</v>
      </c>
      <c r="T23" s="495">
        <v>0</v>
      </c>
      <c r="U23" s="305">
        <v>204700</v>
      </c>
      <c r="V23" s="502">
        <v>0</v>
      </c>
      <c r="W23" s="502">
        <v>0</v>
      </c>
      <c r="X23" s="502">
        <v>0</v>
      </c>
      <c r="Y23" s="502">
        <v>0</v>
      </c>
      <c r="Z23" s="502">
        <v>0</v>
      </c>
      <c r="AA23" s="502">
        <v>0</v>
      </c>
      <c r="AB23" s="305">
        <v>0</v>
      </c>
      <c r="AC23" s="502">
        <v>0</v>
      </c>
      <c r="AD23" s="502">
        <v>0</v>
      </c>
      <c r="AE23" s="502">
        <v>0</v>
      </c>
      <c r="AF23" s="502">
        <v>0</v>
      </c>
      <c r="AG23" s="502">
        <v>204700</v>
      </c>
      <c r="AH23" s="506">
        <v>0</v>
      </c>
      <c r="AI23" s="53"/>
      <c r="AJ23" s="54"/>
      <c r="AK23" s="747"/>
      <c r="AL23" s="103">
        <v>-204700</v>
      </c>
      <c r="AN23" s="33">
        <v>204700</v>
      </c>
    </row>
    <row r="24" spans="2:40" s="51" customFormat="1" x14ac:dyDescent="0.3">
      <c r="B24" s="503"/>
      <c r="D24" s="50"/>
      <c r="E24" s="60" t="s">
        <v>589</v>
      </c>
      <c r="F24" s="54"/>
      <c r="G24" s="504">
        <v>502000</v>
      </c>
      <c r="H24" s="502">
        <v>0</v>
      </c>
      <c r="I24" s="502">
        <v>0</v>
      </c>
      <c r="J24" s="502">
        <v>0</v>
      </c>
      <c r="K24" s="502">
        <v>0</v>
      </c>
      <c r="L24" s="502">
        <v>0</v>
      </c>
      <c r="M24" s="502">
        <v>0</v>
      </c>
      <c r="N24" s="505">
        <v>0</v>
      </c>
      <c r="O24" s="502">
        <v>0</v>
      </c>
      <c r="P24" s="502">
        <v>0</v>
      </c>
      <c r="Q24" s="502">
        <v>0</v>
      </c>
      <c r="R24" s="502">
        <v>0</v>
      </c>
      <c r="S24" s="502">
        <v>0</v>
      </c>
      <c r="T24" s="495">
        <v>0</v>
      </c>
      <c r="U24" s="305">
        <v>889129.95319999999</v>
      </c>
      <c r="V24" s="502">
        <v>0</v>
      </c>
      <c r="W24" s="502"/>
      <c r="X24" s="502"/>
      <c r="Y24" s="502"/>
      <c r="Z24" s="502"/>
      <c r="AA24" s="502">
        <v>0</v>
      </c>
      <c r="AB24" s="305">
        <v>0</v>
      </c>
      <c r="AC24" s="502">
        <v>0</v>
      </c>
      <c r="AD24" s="502">
        <v>0</v>
      </c>
      <c r="AE24" s="502">
        <v>0</v>
      </c>
      <c r="AF24" s="502">
        <v>0</v>
      </c>
      <c r="AG24" s="502">
        <v>0</v>
      </c>
      <c r="AH24" s="506">
        <v>0</v>
      </c>
      <c r="AI24" s="53"/>
      <c r="AJ24" s="54"/>
      <c r="AK24" s="747"/>
      <c r="AL24" s="103">
        <v>-889129.95319999999</v>
      </c>
      <c r="AN24" s="33"/>
    </row>
    <row r="25" spans="2:40" hidden="1" x14ac:dyDescent="0.3">
      <c r="B25" s="481"/>
      <c r="D25" s="17" t="s">
        <v>602</v>
      </c>
      <c r="E25" s="56"/>
      <c r="G25" s="493">
        <v>0</v>
      </c>
      <c r="H25" s="500">
        <v>0</v>
      </c>
      <c r="I25" s="500">
        <v>0</v>
      </c>
      <c r="J25" s="500">
        <v>0</v>
      </c>
      <c r="K25" s="494">
        <v>0</v>
      </c>
      <c r="L25" s="494">
        <v>0</v>
      </c>
      <c r="M25" s="494">
        <v>0</v>
      </c>
      <c r="N25" s="495">
        <v>0</v>
      </c>
      <c r="O25" s="494">
        <v>0</v>
      </c>
      <c r="P25" s="494">
        <v>0</v>
      </c>
      <c r="Q25" s="494">
        <v>0</v>
      </c>
      <c r="R25" s="494">
        <v>0</v>
      </c>
      <c r="S25" s="494">
        <v>0</v>
      </c>
      <c r="T25" s="495">
        <v>0</v>
      </c>
      <c r="U25" s="285">
        <v>0</v>
      </c>
      <c r="V25" s="494"/>
      <c r="W25" s="494"/>
      <c r="X25" s="494"/>
      <c r="Y25" s="494"/>
      <c r="Z25" s="494"/>
      <c r="AA25" s="494">
        <v>0</v>
      </c>
      <c r="AB25" s="495">
        <v>0</v>
      </c>
      <c r="AC25" s="494">
        <v>0</v>
      </c>
      <c r="AD25" s="494">
        <v>0</v>
      </c>
      <c r="AE25" s="494">
        <v>0</v>
      </c>
      <c r="AF25" s="494">
        <v>0</v>
      </c>
      <c r="AG25" s="494">
        <v>0</v>
      </c>
      <c r="AH25" s="506">
        <v>0</v>
      </c>
      <c r="AI25" s="36"/>
      <c r="AJ25" s="44"/>
      <c r="AK25" s="480"/>
      <c r="AL25" s="80"/>
      <c r="AN25" s="33"/>
    </row>
    <row r="26" spans="2:40" hidden="1" x14ac:dyDescent="0.3">
      <c r="B26" s="481"/>
      <c r="D26" s="17" t="s">
        <v>41</v>
      </c>
      <c r="G26" s="493">
        <v>0</v>
      </c>
      <c r="H26" s="494">
        <v>0</v>
      </c>
      <c r="I26" s="494">
        <v>0</v>
      </c>
      <c r="J26" s="494">
        <v>0</v>
      </c>
      <c r="K26" s="494">
        <v>0</v>
      </c>
      <c r="L26" s="494">
        <v>0</v>
      </c>
      <c r="M26" s="494">
        <v>0</v>
      </c>
      <c r="N26" s="495">
        <v>0</v>
      </c>
      <c r="O26" s="494">
        <v>0</v>
      </c>
      <c r="P26" s="494">
        <v>0</v>
      </c>
      <c r="Q26" s="494">
        <v>0</v>
      </c>
      <c r="R26" s="494">
        <v>0</v>
      </c>
      <c r="S26" s="494">
        <v>0</v>
      </c>
      <c r="T26" s="495">
        <v>0</v>
      </c>
      <c r="U26" s="285">
        <v>0</v>
      </c>
      <c r="V26" s="494">
        <v>0</v>
      </c>
      <c r="W26" s="494">
        <v>0</v>
      </c>
      <c r="X26" s="494">
        <v>0</v>
      </c>
      <c r="Y26" s="494">
        <v>0</v>
      </c>
      <c r="Z26" s="494">
        <v>0</v>
      </c>
      <c r="AA26" s="494">
        <v>0</v>
      </c>
      <c r="AB26" s="495">
        <v>0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6">
        <v>0</v>
      </c>
      <c r="AI26" s="36"/>
      <c r="AJ26" s="44"/>
      <c r="AL26" s="80">
        <v>0</v>
      </c>
      <c r="AN26" s="33"/>
    </row>
    <row r="27" spans="2:40" s="8" customFormat="1" hidden="1" x14ac:dyDescent="0.3">
      <c r="B27" s="498"/>
      <c r="D27" s="230" t="s">
        <v>42</v>
      </c>
      <c r="E27" s="17"/>
      <c r="F27" s="44"/>
      <c r="G27" s="493">
        <v>0</v>
      </c>
      <c r="H27" s="494">
        <v>0</v>
      </c>
      <c r="I27" s="494">
        <v>0</v>
      </c>
      <c r="J27" s="494">
        <v>0</v>
      </c>
      <c r="K27" s="494">
        <v>0</v>
      </c>
      <c r="L27" s="494">
        <v>0</v>
      </c>
      <c r="M27" s="494">
        <v>0</v>
      </c>
      <c r="N27" s="495">
        <v>0</v>
      </c>
      <c r="O27" s="494">
        <v>0</v>
      </c>
      <c r="P27" s="494">
        <v>0</v>
      </c>
      <c r="Q27" s="494">
        <v>0</v>
      </c>
      <c r="R27" s="494">
        <v>0</v>
      </c>
      <c r="S27" s="494">
        <v>0</v>
      </c>
      <c r="T27" s="495">
        <v>0</v>
      </c>
      <c r="U27" s="495">
        <v>0</v>
      </c>
      <c r="V27" s="494">
        <v>0</v>
      </c>
      <c r="W27" s="494">
        <v>0</v>
      </c>
      <c r="X27" s="494">
        <v>0</v>
      </c>
      <c r="Y27" s="494">
        <v>0</v>
      </c>
      <c r="Z27" s="494">
        <v>0</v>
      </c>
      <c r="AA27" s="494">
        <v>0</v>
      </c>
      <c r="AB27" s="495">
        <v>0</v>
      </c>
      <c r="AC27" s="494">
        <v>0</v>
      </c>
      <c r="AD27" s="494">
        <v>0</v>
      </c>
      <c r="AE27" s="494">
        <v>0</v>
      </c>
      <c r="AF27" s="494">
        <v>0</v>
      </c>
      <c r="AG27" s="494">
        <v>0</v>
      </c>
      <c r="AH27" s="495">
        <v>0</v>
      </c>
      <c r="AI27" s="67"/>
      <c r="AJ27" s="39"/>
      <c r="AL27" s="80">
        <v>0</v>
      </c>
      <c r="AN27" s="33"/>
    </row>
    <row r="28" spans="2:40" s="8" customFormat="1" x14ac:dyDescent="0.3">
      <c r="B28" s="498"/>
      <c r="D28" s="230" t="s">
        <v>43</v>
      </c>
      <c r="E28" s="17"/>
      <c r="F28" s="44"/>
      <c r="G28" s="493">
        <v>357517</v>
      </c>
      <c r="H28" s="494">
        <v>0</v>
      </c>
      <c r="I28" s="494">
        <v>0</v>
      </c>
      <c r="J28" s="494">
        <v>0</v>
      </c>
      <c r="K28" s="494">
        <v>0</v>
      </c>
      <c r="L28" s="494">
        <v>0</v>
      </c>
      <c r="M28" s="494">
        <v>0</v>
      </c>
      <c r="N28" s="495">
        <v>0</v>
      </c>
      <c r="O28" s="494">
        <v>0</v>
      </c>
      <c r="P28" s="494">
        <v>0</v>
      </c>
      <c r="Q28" s="494">
        <v>0</v>
      </c>
      <c r="R28" s="494">
        <v>0</v>
      </c>
      <c r="S28" s="494">
        <v>0</v>
      </c>
      <c r="T28" s="495">
        <v>0</v>
      </c>
      <c r="U28" s="285">
        <v>0</v>
      </c>
      <c r="V28" s="494">
        <v>0</v>
      </c>
      <c r="W28" s="494">
        <v>0</v>
      </c>
      <c r="X28" s="494">
        <v>0</v>
      </c>
      <c r="Y28" s="494">
        <v>0</v>
      </c>
      <c r="Z28" s="494">
        <v>0</v>
      </c>
      <c r="AA28" s="494">
        <v>0</v>
      </c>
      <c r="AB28" s="495">
        <v>0</v>
      </c>
      <c r="AC28" s="494">
        <v>0</v>
      </c>
      <c r="AD28" s="494">
        <v>0</v>
      </c>
      <c r="AE28" s="494">
        <v>0</v>
      </c>
      <c r="AF28" s="494">
        <v>0</v>
      </c>
      <c r="AG28" s="494">
        <v>0</v>
      </c>
      <c r="AH28" s="285">
        <v>0</v>
      </c>
      <c r="AI28" s="67"/>
      <c r="AJ28" s="39"/>
      <c r="AL28" s="80"/>
      <c r="AN28" s="33"/>
    </row>
    <row r="29" spans="2:40" s="8" customFormat="1" x14ac:dyDescent="0.3">
      <c r="B29" s="498"/>
      <c r="D29" s="230" t="s">
        <v>44</v>
      </c>
      <c r="E29" s="17"/>
      <c r="F29" s="44"/>
      <c r="G29" s="493">
        <v>-797300</v>
      </c>
      <c r="H29" s="494">
        <v>0</v>
      </c>
      <c r="I29" s="494">
        <v>0</v>
      </c>
      <c r="J29" s="494">
        <v>0</v>
      </c>
      <c r="K29" s="494">
        <v>0</v>
      </c>
      <c r="L29" s="494">
        <v>0</v>
      </c>
      <c r="M29" s="494">
        <v>0</v>
      </c>
      <c r="N29" s="495">
        <v>0</v>
      </c>
      <c r="O29" s="494">
        <v>0</v>
      </c>
      <c r="P29" s="494">
        <v>0</v>
      </c>
      <c r="Q29" s="494">
        <v>0</v>
      </c>
      <c r="R29" s="494">
        <v>0</v>
      </c>
      <c r="S29" s="494">
        <v>0</v>
      </c>
      <c r="T29" s="495">
        <v>0</v>
      </c>
      <c r="U29" s="285">
        <v>0</v>
      </c>
      <c r="V29" s="494">
        <v>0</v>
      </c>
      <c r="W29" s="494">
        <v>0</v>
      </c>
      <c r="X29" s="494">
        <v>0</v>
      </c>
      <c r="Y29" s="494">
        <v>0</v>
      </c>
      <c r="Z29" s="494">
        <v>0</v>
      </c>
      <c r="AA29" s="494">
        <v>0</v>
      </c>
      <c r="AB29" s="495">
        <v>0</v>
      </c>
      <c r="AC29" s="494">
        <v>0</v>
      </c>
      <c r="AD29" s="494">
        <v>0</v>
      </c>
      <c r="AE29" s="494">
        <v>0</v>
      </c>
      <c r="AF29" s="494">
        <v>0</v>
      </c>
      <c r="AG29" s="494">
        <v>0</v>
      </c>
      <c r="AH29" s="285">
        <v>0</v>
      </c>
      <c r="AI29" s="67"/>
      <c r="AJ29" s="39"/>
      <c r="AL29" s="80">
        <v>0</v>
      </c>
      <c r="AN29" s="33"/>
    </row>
    <row r="30" spans="2:40" s="8" customFormat="1" x14ac:dyDescent="0.3">
      <c r="B30" s="498"/>
      <c r="D30" s="230" t="s">
        <v>45</v>
      </c>
      <c r="E30" s="17"/>
      <c r="F30" s="44"/>
      <c r="G30" s="493">
        <v>-2500000</v>
      </c>
      <c r="H30" s="494">
        <v>0</v>
      </c>
      <c r="I30" s="494">
        <v>0</v>
      </c>
      <c r="J30" s="494">
        <v>0</v>
      </c>
      <c r="K30" s="494">
        <v>0</v>
      </c>
      <c r="L30" s="494">
        <v>0</v>
      </c>
      <c r="M30" s="494">
        <v>0</v>
      </c>
      <c r="N30" s="495">
        <v>0</v>
      </c>
      <c r="O30" s="494">
        <v>0</v>
      </c>
      <c r="P30" s="494">
        <v>0</v>
      </c>
      <c r="Q30" s="494">
        <v>0</v>
      </c>
      <c r="R30" s="494">
        <v>0</v>
      </c>
      <c r="S30" s="494" t="s">
        <v>266</v>
      </c>
      <c r="T30" s="495">
        <v>0</v>
      </c>
      <c r="U30" s="285">
        <v>0</v>
      </c>
      <c r="V30" s="494"/>
      <c r="W30" s="494"/>
      <c r="X30" s="494"/>
      <c r="Y30" s="494"/>
      <c r="Z30" s="494"/>
      <c r="AA30" s="494"/>
      <c r="AB30" s="495">
        <v>0</v>
      </c>
      <c r="AC30" s="494">
        <v>0</v>
      </c>
      <c r="AD30" s="494">
        <v>0</v>
      </c>
      <c r="AE30" s="494">
        <v>0</v>
      </c>
      <c r="AF30" s="494">
        <v>0</v>
      </c>
      <c r="AG30" s="494">
        <v>0</v>
      </c>
      <c r="AH30" s="285">
        <v>0</v>
      </c>
      <c r="AI30" s="67"/>
      <c r="AJ30" s="39"/>
      <c r="AL30" s="80"/>
      <c r="AN30" s="33"/>
    </row>
    <row r="31" spans="2:40" s="8" customFormat="1" x14ac:dyDescent="0.3">
      <c r="B31" s="498"/>
      <c r="C31" s="14"/>
      <c r="E31" s="33"/>
      <c r="F31" s="39"/>
      <c r="G31" s="296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296"/>
      <c r="V31" s="507"/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08"/>
      <c r="AI31" s="67"/>
      <c r="AJ31" s="39"/>
      <c r="AL31" s="80"/>
      <c r="AN31" s="33"/>
    </row>
    <row r="32" spans="2:40" s="8" customFormat="1" x14ac:dyDescent="0.3">
      <c r="B32" s="498"/>
      <c r="C32" s="14"/>
      <c r="F32" s="39"/>
      <c r="G32" s="492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2"/>
      <c r="V32" s="490"/>
      <c r="W32" s="490"/>
      <c r="X32" s="490"/>
      <c r="Y32" s="490"/>
      <c r="Z32" s="490"/>
      <c r="AA32" s="490"/>
      <c r="AB32" s="490"/>
      <c r="AC32" s="490"/>
      <c r="AD32" s="490"/>
      <c r="AE32" s="490"/>
      <c r="AF32" s="490"/>
      <c r="AG32" s="490"/>
      <c r="AH32" s="491"/>
      <c r="AI32" s="67"/>
      <c r="AJ32" s="39"/>
      <c r="AL32" s="80"/>
      <c r="AN32" s="33"/>
    </row>
    <row r="33" spans="2:41" s="8" customFormat="1" x14ac:dyDescent="0.3">
      <c r="B33" s="498"/>
      <c r="C33" s="14" t="s">
        <v>34</v>
      </c>
      <c r="F33" s="39"/>
      <c r="G33" s="492">
        <v>-330082398.45163107</v>
      </c>
      <c r="H33" s="490">
        <v>-78616180.016719982</v>
      </c>
      <c r="I33" s="490">
        <v>-14365193.585999995</v>
      </c>
      <c r="J33" s="490">
        <v>37236404.044919997</v>
      </c>
      <c r="K33" s="490">
        <v>-148210250.21966001</v>
      </c>
      <c r="L33" s="490">
        <v>-40613983.475309998</v>
      </c>
      <c r="M33" s="490">
        <v>-16362420.374859989</v>
      </c>
      <c r="N33" s="490">
        <v>-41677256.764529988</v>
      </c>
      <c r="O33" s="490">
        <v>-18619972.352179989</v>
      </c>
      <c r="P33" s="490">
        <v>29662216.297439992</v>
      </c>
      <c r="Q33" s="490">
        <v>0</v>
      </c>
      <c r="R33" s="490">
        <v>0</v>
      </c>
      <c r="S33" s="490">
        <v>0</v>
      </c>
      <c r="T33" s="490">
        <v>-291566636.44689989</v>
      </c>
      <c r="U33" s="490">
        <v>-306838972.38746023</v>
      </c>
      <c r="V33" s="490">
        <v>-78045826</v>
      </c>
      <c r="W33" s="490">
        <v>-22642657</v>
      </c>
      <c r="X33" s="490">
        <v>77416792</v>
      </c>
      <c r="Y33" s="490">
        <v>-136719796</v>
      </c>
      <c r="Z33" s="490">
        <v>-37077879</v>
      </c>
      <c r="AA33" s="490">
        <v>-4862937</v>
      </c>
      <c r="AB33" s="490">
        <v>-46699738</v>
      </c>
      <c r="AC33" s="490">
        <v>-20839121</v>
      </c>
      <c r="AD33" s="490">
        <v>55819531</v>
      </c>
      <c r="AE33" s="490">
        <v>-106826528</v>
      </c>
      <c r="AF33" s="490">
        <v>9961821</v>
      </c>
      <c r="AG33" s="490">
        <v>-25123323</v>
      </c>
      <c r="AH33" s="491">
        <v>-213651631</v>
      </c>
      <c r="AI33" s="67"/>
      <c r="AJ33" s="39"/>
      <c r="AL33" s="33">
        <v>93187341.387460232</v>
      </c>
      <c r="AN33" s="33">
        <v>-15272335.940560341</v>
      </c>
    </row>
    <row r="34" spans="2:41" s="8" customFormat="1" x14ac:dyDescent="0.3">
      <c r="B34" s="498"/>
      <c r="C34" s="14"/>
      <c r="F34" s="39"/>
      <c r="G34" s="492"/>
      <c r="H34" s="490"/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2"/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/>
      <c r="AG34" s="490"/>
      <c r="AH34" s="491"/>
      <c r="AI34" s="67"/>
      <c r="AJ34" s="39"/>
      <c r="AL34" s="33"/>
      <c r="AN34" s="33"/>
    </row>
    <row r="35" spans="2:41" s="8" customFormat="1" x14ac:dyDescent="0.3">
      <c r="B35" s="498"/>
      <c r="C35" s="14" t="s">
        <v>428</v>
      </c>
      <c r="F35" s="39"/>
      <c r="G35" s="492">
        <v>-155515000</v>
      </c>
      <c r="H35" s="490">
        <v>-417596</v>
      </c>
      <c r="I35" s="490">
        <v>-478509</v>
      </c>
      <c r="J35" s="490">
        <v>-1468298</v>
      </c>
      <c r="K35" s="490">
        <v>-900554</v>
      </c>
      <c r="L35" s="490">
        <v>-380700</v>
      </c>
      <c r="M35" s="490">
        <v>-339469</v>
      </c>
      <c r="N35" s="490">
        <v>-10243189</v>
      </c>
      <c r="O35" s="490">
        <v>-628076</v>
      </c>
      <c r="P35" s="490">
        <v>-90989542</v>
      </c>
      <c r="Q35" s="490">
        <v>0</v>
      </c>
      <c r="R35" s="490">
        <v>0</v>
      </c>
      <c r="S35" s="490">
        <v>0</v>
      </c>
      <c r="T35" s="490">
        <v>-105845933</v>
      </c>
      <c r="U35" s="492">
        <v>-90324040</v>
      </c>
      <c r="V35" s="490">
        <v>-513949</v>
      </c>
      <c r="W35" s="490">
        <v>-16146248</v>
      </c>
      <c r="X35" s="490">
        <v>-416656</v>
      </c>
      <c r="Y35" s="490">
        <v>-496510</v>
      </c>
      <c r="Z35" s="490">
        <v>-802735</v>
      </c>
      <c r="AA35" s="490">
        <v>-474068</v>
      </c>
      <c r="AB35" s="490">
        <v>-692919</v>
      </c>
      <c r="AC35" s="490">
        <v>-820886</v>
      </c>
      <c r="AD35" s="490">
        <v>-545821</v>
      </c>
      <c r="AE35" s="490">
        <v>-342070</v>
      </c>
      <c r="AF35" s="490">
        <v>-68542614</v>
      </c>
      <c r="AG35" s="490">
        <v>-529564</v>
      </c>
      <c r="AH35" s="491">
        <v>-20909792</v>
      </c>
      <c r="AI35" s="67"/>
      <c r="AJ35" s="39"/>
      <c r="AL35" s="33">
        <v>69414248</v>
      </c>
      <c r="AN35" s="33"/>
    </row>
    <row r="36" spans="2:41" s="8" customFormat="1" x14ac:dyDescent="0.3">
      <c r="B36" s="498"/>
      <c r="C36" s="14"/>
      <c r="D36" s="258" t="s">
        <v>582</v>
      </c>
      <c r="E36" s="17"/>
      <c r="F36" s="39"/>
      <c r="G36" s="285">
        <v>-106569000</v>
      </c>
      <c r="H36" s="495">
        <v>-417596</v>
      </c>
      <c r="I36" s="495">
        <v>-478509</v>
      </c>
      <c r="J36" s="495">
        <v>-1468298</v>
      </c>
      <c r="K36" s="495">
        <v>-900554</v>
      </c>
      <c r="L36" s="495">
        <v>-380700</v>
      </c>
      <c r="M36" s="495">
        <v>-339469</v>
      </c>
      <c r="N36" s="495">
        <v>-652686</v>
      </c>
      <c r="O36" s="495">
        <v>-628076</v>
      </c>
      <c r="P36" s="495">
        <v>-90989542</v>
      </c>
      <c r="Q36" s="495">
        <v>0</v>
      </c>
      <c r="R36" s="495">
        <v>0</v>
      </c>
      <c r="S36" s="495">
        <v>0</v>
      </c>
      <c r="T36" s="495">
        <v>-96255430</v>
      </c>
      <c r="U36" s="285">
        <v>-74562440</v>
      </c>
      <c r="V36" s="495">
        <v>-513949</v>
      </c>
      <c r="W36" s="495">
        <v>-384648</v>
      </c>
      <c r="X36" s="495">
        <v>-416656</v>
      </c>
      <c r="Y36" s="495">
        <v>-496510</v>
      </c>
      <c r="Z36" s="495">
        <v>-802735</v>
      </c>
      <c r="AA36" s="495">
        <v>-474068</v>
      </c>
      <c r="AB36" s="495">
        <v>-692919</v>
      </c>
      <c r="AC36" s="495">
        <v>-820886</v>
      </c>
      <c r="AD36" s="495">
        <v>-545821</v>
      </c>
      <c r="AE36" s="495">
        <v>-342070</v>
      </c>
      <c r="AF36" s="495">
        <v>-68542614</v>
      </c>
      <c r="AG36" s="495">
        <v>-529564</v>
      </c>
      <c r="AH36" s="497">
        <v>-5148192</v>
      </c>
      <c r="AI36" s="67"/>
      <c r="AJ36" s="39"/>
      <c r="AL36" s="33">
        <v>69414248</v>
      </c>
      <c r="AN36" s="33"/>
    </row>
    <row r="37" spans="2:41" s="8" customFormat="1" x14ac:dyDescent="0.3">
      <c r="B37" s="498"/>
      <c r="C37" s="14"/>
      <c r="D37" s="258" t="s">
        <v>583</v>
      </c>
      <c r="E37" s="50"/>
      <c r="F37" s="39"/>
      <c r="G37" s="285">
        <v>-48946000</v>
      </c>
      <c r="H37" s="495">
        <v>0</v>
      </c>
      <c r="I37" s="495">
        <v>0</v>
      </c>
      <c r="J37" s="495">
        <v>0</v>
      </c>
      <c r="K37" s="495">
        <v>0</v>
      </c>
      <c r="L37" s="495">
        <v>0</v>
      </c>
      <c r="M37" s="495">
        <v>0</v>
      </c>
      <c r="N37" s="495">
        <v>-9590503</v>
      </c>
      <c r="O37" s="495">
        <v>0</v>
      </c>
      <c r="P37" s="495">
        <v>0</v>
      </c>
      <c r="Q37" s="495">
        <v>0</v>
      </c>
      <c r="R37" s="495">
        <v>0</v>
      </c>
      <c r="S37" s="495">
        <v>0</v>
      </c>
      <c r="T37" s="495">
        <v>-9590503</v>
      </c>
      <c r="U37" s="285">
        <v>-15761600</v>
      </c>
      <c r="V37" s="495">
        <v>0</v>
      </c>
      <c r="W37" s="495">
        <v>-15761600</v>
      </c>
      <c r="X37" s="495">
        <v>0</v>
      </c>
      <c r="Y37" s="495">
        <v>0</v>
      </c>
      <c r="Z37" s="495">
        <v>0</v>
      </c>
      <c r="AA37" s="495">
        <v>0</v>
      </c>
      <c r="AB37" s="495">
        <v>0</v>
      </c>
      <c r="AC37" s="495">
        <v>0</v>
      </c>
      <c r="AD37" s="495">
        <v>0</v>
      </c>
      <c r="AE37" s="495">
        <v>0</v>
      </c>
      <c r="AF37" s="495">
        <v>0</v>
      </c>
      <c r="AG37" s="495">
        <v>0</v>
      </c>
      <c r="AH37" s="497">
        <v>-15761600</v>
      </c>
      <c r="AI37" s="67"/>
      <c r="AJ37" s="39"/>
      <c r="AL37" s="33">
        <v>0</v>
      </c>
      <c r="AN37" s="33"/>
    </row>
    <row r="38" spans="2:41" s="8" customFormat="1" x14ac:dyDescent="0.3">
      <c r="B38" s="498"/>
      <c r="C38" s="14"/>
      <c r="E38" s="60"/>
      <c r="F38" s="39"/>
      <c r="G38" s="492"/>
      <c r="H38" s="490"/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2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1"/>
      <c r="AI38" s="67"/>
      <c r="AJ38" s="39"/>
      <c r="AL38" s="33"/>
      <c r="AN38" s="33"/>
    </row>
    <row r="39" spans="2:41" s="8" customFormat="1" x14ac:dyDescent="0.3">
      <c r="B39" s="498"/>
      <c r="C39" s="14" t="s">
        <v>584</v>
      </c>
      <c r="E39" s="60"/>
      <c r="F39" s="54" t="s">
        <v>121</v>
      </c>
      <c r="G39" s="492">
        <v>-78000000</v>
      </c>
      <c r="H39" s="500">
        <v>0</v>
      </c>
      <c r="I39" s="500">
        <v>0</v>
      </c>
      <c r="J39" s="500">
        <v>0</v>
      </c>
      <c r="K39" s="500">
        <v>0</v>
      </c>
      <c r="L39" s="500">
        <v>-16000000</v>
      </c>
      <c r="M39" s="500">
        <v>0</v>
      </c>
      <c r="N39" s="500">
        <v>-20000000</v>
      </c>
      <c r="O39" s="500">
        <v>0</v>
      </c>
      <c r="P39" s="500">
        <v>-8000000</v>
      </c>
      <c r="Q39" s="500">
        <v>0</v>
      </c>
      <c r="R39" s="500">
        <v>0</v>
      </c>
      <c r="S39" s="500">
        <v>0</v>
      </c>
      <c r="T39" s="490">
        <v>-44000000</v>
      </c>
      <c r="U39" s="492">
        <v>0</v>
      </c>
      <c r="V39" s="490">
        <v>0</v>
      </c>
      <c r="W39" s="490">
        <v>0</v>
      </c>
      <c r="X39" s="490">
        <v>0</v>
      </c>
      <c r="Y39" s="490">
        <v>0</v>
      </c>
      <c r="Z39" s="490">
        <v>0</v>
      </c>
      <c r="AA39" s="490">
        <v>0</v>
      </c>
      <c r="AB39" s="490">
        <v>0</v>
      </c>
      <c r="AC39" s="490">
        <v>0</v>
      </c>
      <c r="AD39" s="490">
        <v>0</v>
      </c>
      <c r="AE39" s="490">
        <v>0</v>
      </c>
      <c r="AF39" s="490">
        <v>0</v>
      </c>
      <c r="AG39" s="490">
        <v>0</v>
      </c>
      <c r="AH39" s="491">
        <v>0</v>
      </c>
      <c r="AI39" s="67"/>
      <c r="AJ39" s="39"/>
      <c r="AL39" s="33">
        <v>0</v>
      </c>
      <c r="AN39" s="33"/>
    </row>
    <row r="40" spans="2:41" s="8" customFormat="1" x14ac:dyDescent="0.3">
      <c r="B40" s="498"/>
      <c r="C40" s="14"/>
      <c r="E40" s="60"/>
      <c r="F40" s="39"/>
      <c r="G40" s="296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  <c r="S40" s="507"/>
      <c r="T40" s="507"/>
      <c r="U40" s="296"/>
      <c r="V40" s="507"/>
      <c r="W40" s="507"/>
      <c r="X40" s="507"/>
      <c r="Y40" s="507"/>
      <c r="Z40" s="507"/>
      <c r="AA40" s="507"/>
      <c r="AB40" s="507"/>
      <c r="AC40" s="507"/>
      <c r="AD40" s="507"/>
      <c r="AE40" s="507"/>
      <c r="AF40" s="507"/>
      <c r="AG40" s="507"/>
      <c r="AH40" s="508"/>
      <c r="AI40" s="67"/>
      <c r="AJ40" s="39"/>
      <c r="AL40" s="33"/>
      <c r="AN40" s="33"/>
    </row>
    <row r="41" spans="2:41" s="8" customFormat="1" x14ac:dyDescent="0.3">
      <c r="B41" s="498"/>
      <c r="C41" s="14" t="s">
        <v>564</v>
      </c>
      <c r="E41" s="60"/>
      <c r="F41" s="39"/>
      <c r="G41" s="492">
        <v>-563597398.45163107</v>
      </c>
      <c r="H41" s="490">
        <v>-79033776.016719982</v>
      </c>
      <c r="I41" s="490">
        <v>-14843702.585999995</v>
      </c>
      <c r="J41" s="490">
        <v>35768106.044919997</v>
      </c>
      <c r="K41" s="490">
        <v>-149110804.21966001</v>
      </c>
      <c r="L41" s="490">
        <v>-56994683.475309998</v>
      </c>
      <c r="M41" s="490">
        <v>-16701889.374859989</v>
      </c>
      <c r="N41" s="490">
        <v>-71920445.764529988</v>
      </c>
      <c r="O41" s="490">
        <v>-19248048.352179989</v>
      </c>
      <c r="P41" s="490">
        <v>-69327325.702560008</v>
      </c>
      <c r="Q41" s="490">
        <v>0</v>
      </c>
      <c r="R41" s="490">
        <v>0</v>
      </c>
      <c r="S41" s="490">
        <v>0</v>
      </c>
      <c r="T41" s="490">
        <v>-441412569.44689989</v>
      </c>
      <c r="U41" s="492">
        <v>-397163012.38746023</v>
      </c>
      <c r="V41" s="490">
        <v>-78559775</v>
      </c>
      <c r="W41" s="490">
        <v>-38788905</v>
      </c>
      <c r="X41" s="490">
        <v>77000136</v>
      </c>
      <c r="Y41" s="490">
        <v>-137216306</v>
      </c>
      <c r="Z41" s="490">
        <v>-37880614</v>
      </c>
      <c r="AA41" s="490">
        <v>-5337005</v>
      </c>
      <c r="AB41" s="490">
        <v>-47392657</v>
      </c>
      <c r="AC41" s="490">
        <v>-21660007</v>
      </c>
      <c r="AD41" s="490">
        <v>55273710</v>
      </c>
      <c r="AE41" s="490">
        <v>-107168598</v>
      </c>
      <c r="AF41" s="490">
        <v>-58580793</v>
      </c>
      <c r="AG41" s="490">
        <v>-25652887</v>
      </c>
      <c r="AH41" s="491">
        <v>-234561423</v>
      </c>
      <c r="AI41" s="67"/>
      <c r="AJ41" s="39"/>
      <c r="AL41" s="33"/>
      <c r="AN41" s="33"/>
    </row>
    <row r="42" spans="2:41" s="8" customFormat="1" x14ac:dyDescent="0.3">
      <c r="B42" s="498"/>
      <c r="C42" s="14"/>
      <c r="E42" s="33"/>
      <c r="F42" s="39"/>
      <c r="G42" s="492"/>
      <c r="H42" s="490"/>
      <c r="I42" s="490"/>
      <c r="J42" s="490"/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2"/>
      <c r="V42" s="490"/>
      <c r="W42" s="490"/>
      <c r="X42" s="490"/>
      <c r="Y42" s="490"/>
      <c r="Z42" s="490"/>
      <c r="AA42" s="490"/>
      <c r="AB42" s="490"/>
      <c r="AC42" s="490"/>
      <c r="AD42" s="490"/>
      <c r="AE42" s="490"/>
      <c r="AF42" s="490"/>
      <c r="AG42" s="490"/>
      <c r="AH42" s="491"/>
      <c r="AI42" s="67"/>
      <c r="AJ42" s="39"/>
      <c r="AL42" s="33"/>
      <c r="AN42" s="33"/>
    </row>
    <row r="43" spans="2:41" s="8" customFormat="1" x14ac:dyDescent="0.3">
      <c r="C43" s="14" t="s">
        <v>478</v>
      </c>
      <c r="F43" s="54"/>
      <c r="G43" s="492">
        <v>563597398.45163107</v>
      </c>
      <c r="H43" s="490">
        <v>79033776</v>
      </c>
      <c r="I43" s="490">
        <v>14843703</v>
      </c>
      <c r="J43" s="490">
        <v>-35768106</v>
      </c>
      <c r="K43" s="490">
        <v>149110804</v>
      </c>
      <c r="L43" s="490">
        <v>56994683</v>
      </c>
      <c r="M43" s="490">
        <v>16701889.374859989</v>
      </c>
      <c r="N43" s="490">
        <v>71920445.764529988</v>
      </c>
      <c r="O43" s="490">
        <v>19248048.352179982</v>
      </c>
      <c r="P43" s="490">
        <v>69327326</v>
      </c>
      <c r="Q43" s="490">
        <v>179691505</v>
      </c>
      <c r="R43" s="490">
        <v>0</v>
      </c>
      <c r="S43" s="490">
        <v>0</v>
      </c>
      <c r="T43" s="490">
        <v>441412569.49157</v>
      </c>
      <c r="U43" s="490">
        <v>397163012.38746023</v>
      </c>
      <c r="V43" s="490">
        <v>78559775</v>
      </c>
      <c r="W43" s="490">
        <v>38788905</v>
      </c>
      <c r="X43" s="490">
        <v>-77000136</v>
      </c>
      <c r="Y43" s="490">
        <v>137216306</v>
      </c>
      <c r="Z43" s="490">
        <v>37880614</v>
      </c>
      <c r="AA43" s="490">
        <v>5337005</v>
      </c>
      <c r="AB43" s="490">
        <v>47392657</v>
      </c>
      <c r="AC43" s="490">
        <v>21660007</v>
      </c>
      <c r="AD43" s="490">
        <v>-55273710</v>
      </c>
      <c r="AE43" s="490">
        <v>107168598</v>
      </c>
      <c r="AF43" s="490">
        <v>58580793</v>
      </c>
      <c r="AG43" s="490">
        <v>-3147801.612539798</v>
      </c>
      <c r="AH43" s="491">
        <v>234561423</v>
      </c>
      <c r="AI43" s="67"/>
      <c r="AJ43" s="39"/>
      <c r="AK43" s="33"/>
      <c r="AL43" s="33">
        <v>-162601589.38746023</v>
      </c>
      <c r="AN43" s="33">
        <v>-44249557.104109764</v>
      </c>
    </row>
    <row r="44" spans="2:41" s="8" customFormat="1" x14ac:dyDescent="0.3">
      <c r="C44" s="14"/>
      <c r="F44" s="39"/>
      <c r="G44" s="296"/>
      <c r="H44" s="507"/>
      <c r="I44" s="507"/>
      <c r="J44" s="507"/>
      <c r="K44" s="507"/>
      <c r="L44" s="507"/>
      <c r="M44" s="507"/>
      <c r="N44" s="507"/>
      <c r="O44" s="507"/>
      <c r="P44" s="507"/>
      <c r="Q44" s="507"/>
      <c r="R44" s="507"/>
      <c r="S44" s="507"/>
      <c r="T44" s="507"/>
      <c r="U44" s="296"/>
      <c r="V44" s="507"/>
      <c r="W44" s="507"/>
      <c r="X44" s="507"/>
      <c r="Y44" s="507"/>
      <c r="Z44" s="507"/>
      <c r="AA44" s="507"/>
      <c r="AB44" s="507"/>
      <c r="AC44" s="507"/>
      <c r="AD44" s="507"/>
      <c r="AE44" s="507"/>
      <c r="AF44" s="507"/>
      <c r="AG44" s="507"/>
      <c r="AH44" s="508"/>
      <c r="AI44" s="67"/>
      <c r="AJ44" s="39"/>
      <c r="AL44" s="80"/>
      <c r="AN44" s="33"/>
    </row>
    <row r="45" spans="2:41" s="8" customFormat="1" x14ac:dyDescent="0.3">
      <c r="C45" s="14"/>
      <c r="F45" s="39"/>
      <c r="G45" s="492"/>
      <c r="H45" s="490"/>
      <c r="I45" s="490"/>
      <c r="J45" s="490"/>
      <c r="K45" s="490"/>
      <c r="L45" s="490"/>
      <c r="M45" s="490"/>
      <c r="N45" s="490"/>
      <c r="O45" s="490"/>
      <c r="P45" s="490"/>
      <c r="Q45" s="490"/>
      <c r="R45" s="490"/>
      <c r="S45" s="490"/>
      <c r="T45" s="490"/>
      <c r="U45" s="492"/>
      <c r="V45" s="490"/>
      <c r="W45" s="490"/>
      <c r="X45" s="490"/>
      <c r="Y45" s="490"/>
      <c r="Z45" s="490"/>
      <c r="AA45" s="490"/>
      <c r="AB45" s="490"/>
      <c r="AC45" s="490"/>
      <c r="AD45" s="490"/>
      <c r="AE45" s="490"/>
      <c r="AF45" s="490"/>
      <c r="AG45" s="490"/>
      <c r="AH45" s="491"/>
      <c r="AI45" s="67"/>
      <c r="AJ45" s="39"/>
      <c r="AL45" s="80"/>
      <c r="AN45" s="33"/>
    </row>
    <row r="46" spans="2:41" s="8" customFormat="1" x14ac:dyDescent="0.3">
      <c r="C46" s="14" t="s">
        <v>35</v>
      </c>
      <c r="F46" s="54" t="s">
        <v>585</v>
      </c>
      <c r="G46" s="492">
        <v>48000000</v>
      </c>
      <c r="H46" s="490">
        <v>10322717</v>
      </c>
      <c r="I46" s="490">
        <v>2857524</v>
      </c>
      <c r="J46" s="490">
        <v>6349358</v>
      </c>
      <c r="K46" s="490">
        <v>5240013</v>
      </c>
      <c r="L46" s="490">
        <v>29037471</v>
      </c>
      <c r="M46" s="490">
        <v>-858857</v>
      </c>
      <c r="N46" s="490">
        <v>12243009</v>
      </c>
      <c r="O46" s="490">
        <v>18220173</v>
      </c>
      <c r="P46" s="490">
        <v>11339345</v>
      </c>
      <c r="Q46" s="490">
        <v>0</v>
      </c>
      <c r="R46" s="490">
        <v>0</v>
      </c>
      <c r="S46" s="490">
        <v>0</v>
      </c>
      <c r="T46" s="490">
        <v>94750753</v>
      </c>
      <c r="U46" s="492">
        <v>-25577428</v>
      </c>
      <c r="V46" s="490">
        <v>1030450</v>
      </c>
      <c r="W46" s="490">
        <v>-592737</v>
      </c>
      <c r="X46" s="490">
        <v>3367677</v>
      </c>
      <c r="Y46" s="490">
        <v>2072474</v>
      </c>
      <c r="Z46" s="490">
        <v>-3444064</v>
      </c>
      <c r="AA46" s="490">
        <v>-6180235</v>
      </c>
      <c r="AB46" s="490">
        <v>-7686538</v>
      </c>
      <c r="AC46" s="490">
        <v>-9814498</v>
      </c>
      <c r="AD46" s="490">
        <v>-4357236</v>
      </c>
      <c r="AE46" s="490">
        <v>-4717097</v>
      </c>
      <c r="AF46" s="490">
        <v>-1461396</v>
      </c>
      <c r="AG46" s="490">
        <v>6205772</v>
      </c>
      <c r="AH46" s="491">
        <v>-25604707</v>
      </c>
      <c r="AI46" s="67"/>
      <c r="AJ46" s="39"/>
      <c r="AL46" s="33">
        <v>-27279</v>
      </c>
      <c r="AN46" s="33">
        <v>-120328181</v>
      </c>
    </row>
    <row r="47" spans="2:41" s="8" customFormat="1" x14ac:dyDescent="0.3">
      <c r="C47" s="14"/>
      <c r="F47" s="39"/>
      <c r="G47" s="492"/>
      <c r="H47" s="490"/>
      <c r="I47" s="490"/>
      <c r="J47" s="490"/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2"/>
      <c r="V47" s="490"/>
      <c r="W47" s="490"/>
      <c r="X47" s="490"/>
      <c r="Y47" s="490"/>
      <c r="Z47" s="490"/>
      <c r="AA47" s="490"/>
      <c r="AB47" s="490"/>
      <c r="AC47" s="490"/>
      <c r="AD47" s="490"/>
      <c r="AE47" s="490"/>
      <c r="AF47" s="490"/>
      <c r="AG47" s="490"/>
      <c r="AH47" s="491"/>
      <c r="AI47" s="67"/>
      <c r="AJ47" s="39"/>
      <c r="AL47" s="80"/>
      <c r="AN47" s="33"/>
    </row>
    <row r="48" spans="2:41" s="8" customFormat="1" x14ac:dyDescent="0.3">
      <c r="C48" s="14" t="s">
        <v>307</v>
      </c>
      <c r="F48" s="39"/>
      <c r="G48" s="492">
        <v>375800354</v>
      </c>
      <c r="H48" s="509">
        <v>30724725</v>
      </c>
      <c r="I48" s="509">
        <v>31142299</v>
      </c>
      <c r="J48" s="509">
        <v>26735463</v>
      </c>
      <c r="K48" s="509">
        <v>26026939</v>
      </c>
      <c r="L48" s="509">
        <v>27770216</v>
      </c>
      <c r="M48" s="509">
        <v>25295740</v>
      </c>
      <c r="N48" s="509">
        <v>21238717</v>
      </c>
      <c r="O48" s="509">
        <v>47407967</v>
      </c>
      <c r="P48" s="509">
        <v>24539516</v>
      </c>
      <c r="Q48" s="509">
        <v>0</v>
      </c>
      <c r="R48" s="509">
        <v>0</v>
      </c>
      <c r="S48" s="509">
        <v>0</v>
      </c>
      <c r="T48" s="490">
        <v>260881582</v>
      </c>
      <c r="U48" s="492">
        <v>322419979</v>
      </c>
      <c r="V48" s="509">
        <v>20529454</v>
      </c>
      <c r="W48" s="509">
        <v>25840051</v>
      </c>
      <c r="X48" s="509">
        <v>24159464</v>
      </c>
      <c r="Y48" s="509">
        <v>46213358</v>
      </c>
      <c r="Z48" s="509">
        <v>30180601</v>
      </c>
      <c r="AA48" s="509">
        <v>33549403</v>
      </c>
      <c r="AB48" s="509">
        <v>29353694</v>
      </c>
      <c r="AC48" s="509">
        <v>30835486</v>
      </c>
      <c r="AD48" s="509">
        <v>15257648</v>
      </c>
      <c r="AE48" s="509">
        <v>16828478</v>
      </c>
      <c r="AF48" s="509">
        <v>24073589</v>
      </c>
      <c r="AG48" s="509">
        <v>25598753</v>
      </c>
      <c r="AH48" s="491">
        <v>255919159</v>
      </c>
      <c r="AI48" s="67"/>
      <c r="AJ48" s="39"/>
      <c r="AL48" s="33">
        <v>-66500820</v>
      </c>
      <c r="AN48" s="33">
        <v>61538397</v>
      </c>
      <c r="AO48" s="568">
        <v>142399642</v>
      </c>
    </row>
    <row r="49" spans="3:40" x14ac:dyDescent="0.3">
      <c r="C49" s="16"/>
      <c r="G49" s="302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2"/>
      <c r="V49" s="304"/>
      <c r="W49" s="304"/>
      <c r="X49" s="304"/>
      <c r="Y49" s="304"/>
      <c r="Z49" s="304"/>
      <c r="AA49" s="304"/>
      <c r="AB49" s="304"/>
      <c r="AC49" s="304"/>
      <c r="AD49" s="304"/>
      <c r="AE49" s="304"/>
      <c r="AF49" s="304"/>
      <c r="AG49" s="304"/>
      <c r="AH49" s="510"/>
      <c r="AI49" s="36"/>
      <c r="AJ49" s="44"/>
      <c r="AL49" s="80"/>
      <c r="AN49" s="33"/>
    </row>
    <row r="50" spans="3:40" x14ac:dyDescent="0.3">
      <c r="C50" s="16"/>
      <c r="D50" s="17" t="s">
        <v>311</v>
      </c>
      <c r="G50" s="302">
        <v>375440000</v>
      </c>
      <c r="H50" s="304">
        <v>31389010</v>
      </c>
      <c r="I50" s="304">
        <v>31142299</v>
      </c>
      <c r="J50" s="304">
        <v>26735463</v>
      </c>
      <c r="K50" s="304">
        <v>26026939</v>
      </c>
      <c r="L50" s="304">
        <v>27789255</v>
      </c>
      <c r="M50" s="304">
        <v>25167928</v>
      </c>
      <c r="N50" s="304">
        <v>20987136</v>
      </c>
      <c r="O50" s="304">
        <v>47214422</v>
      </c>
      <c r="P50" s="304">
        <v>24533429</v>
      </c>
      <c r="Q50" s="304">
        <v>0</v>
      </c>
      <c r="R50" s="304">
        <v>0</v>
      </c>
      <c r="S50" s="304">
        <v>0</v>
      </c>
      <c r="T50" s="495">
        <v>260985881</v>
      </c>
      <c r="U50" s="302">
        <v>321669180</v>
      </c>
      <c r="V50" s="304">
        <v>20492195</v>
      </c>
      <c r="W50" s="304">
        <v>25754748</v>
      </c>
      <c r="X50" s="304">
        <v>24195512</v>
      </c>
      <c r="Y50" s="304">
        <v>46213358</v>
      </c>
      <c r="Z50" s="304">
        <v>30035405</v>
      </c>
      <c r="AA50" s="304">
        <v>33694599</v>
      </c>
      <c r="AB50" s="304">
        <v>29298501</v>
      </c>
      <c r="AC50" s="304">
        <v>30890679</v>
      </c>
      <c r="AD50" s="304">
        <v>15257648</v>
      </c>
      <c r="AE50" s="304">
        <v>16828478</v>
      </c>
      <c r="AF50" s="304">
        <v>24016967</v>
      </c>
      <c r="AG50" s="304">
        <v>24991090</v>
      </c>
      <c r="AH50" s="497">
        <v>255832645</v>
      </c>
      <c r="AI50" s="36"/>
      <c r="AJ50" s="44"/>
      <c r="AL50" s="80">
        <v>-65836535</v>
      </c>
      <c r="AN50" s="33">
        <v>60683299</v>
      </c>
    </row>
    <row r="51" spans="3:40" x14ac:dyDescent="0.3">
      <c r="C51" s="16"/>
      <c r="E51" s="17" t="s">
        <v>479</v>
      </c>
      <c r="G51" s="285">
        <v>435979000</v>
      </c>
      <c r="H51" s="495">
        <v>34125180</v>
      </c>
      <c r="I51" s="495">
        <v>37600668</v>
      </c>
      <c r="J51" s="495">
        <v>32788151</v>
      </c>
      <c r="K51" s="495">
        <v>31781426</v>
      </c>
      <c r="L51" s="495">
        <v>33488400</v>
      </c>
      <c r="M51" s="495">
        <v>30727913</v>
      </c>
      <c r="N51" s="495">
        <v>26798492</v>
      </c>
      <c r="O51" s="495">
        <v>54527901</v>
      </c>
      <c r="P51" s="495">
        <v>28830141</v>
      </c>
      <c r="Q51" s="495">
        <v>0</v>
      </c>
      <c r="R51" s="495">
        <v>0</v>
      </c>
      <c r="S51" s="495">
        <v>0</v>
      </c>
      <c r="T51" s="495">
        <v>310668272</v>
      </c>
      <c r="U51" s="285">
        <v>378739037</v>
      </c>
      <c r="V51" s="495">
        <v>23849866</v>
      </c>
      <c r="W51" s="495">
        <v>30102790</v>
      </c>
      <c r="X51" s="495">
        <v>29395127</v>
      </c>
      <c r="Y51" s="495">
        <v>52376510</v>
      </c>
      <c r="Z51" s="495">
        <v>35558950</v>
      </c>
      <c r="AA51" s="495">
        <v>38933593</v>
      </c>
      <c r="AB51" s="495">
        <v>34472211</v>
      </c>
      <c r="AC51" s="495">
        <v>36098316</v>
      </c>
      <c r="AD51" s="495">
        <v>18873846</v>
      </c>
      <c r="AE51" s="495">
        <v>19538777</v>
      </c>
      <c r="AF51" s="495">
        <v>28736666</v>
      </c>
      <c r="AG51" s="495">
        <v>30802385</v>
      </c>
      <c r="AH51" s="497">
        <v>299661209</v>
      </c>
      <c r="AI51" s="36"/>
      <c r="AJ51" s="44"/>
      <c r="AL51" s="80">
        <v>-79077828</v>
      </c>
      <c r="AN51" s="33">
        <v>68070765</v>
      </c>
    </row>
    <row r="52" spans="3:40" x14ac:dyDescent="0.3">
      <c r="C52" s="16"/>
      <c r="E52" s="17" t="s">
        <v>480</v>
      </c>
      <c r="G52" s="285">
        <v>-60539000</v>
      </c>
      <c r="H52" s="495">
        <v>-2736170</v>
      </c>
      <c r="I52" s="495">
        <v>-6458369</v>
      </c>
      <c r="J52" s="495">
        <v>-6052688</v>
      </c>
      <c r="K52" s="495">
        <v>-5754487</v>
      </c>
      <c r="L52" s="495">
        <v>-5699145</v>
      </c>
      <c r="M52" s="495">
        <v>-5559985</v>
      </c>
      <c r="N52" s="495">
        <v>-5811356</v>
      </c>
      <c r="O52" s="495">
        <v>-7313479</v>
      </c>
      <c r="P52" s="495">
        <v>-4296712</v>
      </c>
      <c r="Q52" s="495">
        <v>0</v>
      </c>
      <c r="R52" s="495">
        <v>0</v>
      </c>
      <c r="S52" s="495">
        <v>0</v>
      </c>
      <c r="T52" s="495">
        <v>-49682391</v>
      </c>
      <c r="U52" s="285">
        <v>-57069857</v>
      </c>
      <c r="V52" s="495">
        <v>-3357671</v>
      </c>
      <c r="W52" s="495">
        <v>-4348042</v>
      </c>
      <c r="X52" s="495">
        <v>-5199615</v>
      </c>
      <c r="Y52" s="495">
        <v>-6163152</v>
      </c>
      <c r="Z52" s="495">
        <v>-5523545</v>
      </c>
      <c r="AA52" s="495">
        <v>-5238994</v>
      </c>
      <c r="AB52" s="495">
        <v>-5173710</v>
      </c>
      <c r="AC52" s="495">
        <v>-5207637</v>
      </c>
      <c r="AD52" s="495">
        <v>-3616198</v>
      </c>
      <c r="AE52" s="495">
        <v>-2710299</v>
      </c>
      <c r="AF52" s="495">
        <v>-4719699</v>
      </c>
      <c r="AG52" s="495">
        <v>-5811295</v>
      </c>
      <c r="AH52" s="497">
        <v>-43828564</v>
      </c>
      <c r="AI52" s="36"/>
      <c r="AJ52" s="44"/>
      <c r="AL52" s="80">
        <v>13241293</v>
      </c>
      <c r="AN52" s="33">
        <v>-7387466</v>
      </c>
    </row>
    <row r="53" spans="3:40" x14ac:dyDescent="0.3">
      <c r="C53" s="16"/>
      <c r="G53" s="285"/>
      <c r="H53" s="495"/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5"/>
      <c r="U53" s="285"/>
      <c r="V53" s="495"/>
      <c r="W53" s="495"/>
      <c r="X53" s="495"/>
      <c r="Y53" s="495"/>
      <c r="Z53" s="495"/>
      <c r="AA53" s="495"/>
      <c r="AB53" s="495"/>
      <c r="AC53" s="495"/>
      <c r="AD53" s="495"/>
      <c r="AE53" s="495"/>
      <c r="AF53" s="495"/>
      <c r="AG53" s="495"/>
      <c r="AH53" s="497"/>
      <c r="AI53" s="36"/>
      <c r="AJ53" s="44"/>
      <c r="AL53" s="80"/>
      <c r="AN53" s="33"/>
    </row>
    <row r="54" spans="3:40" x14ac:dyDescent="0.3">
      <c r="C54" s="16"/>
      <c r="D54" s="17" t="s">
        <v>481</v>
      </c>
      <c r="G54" s="285">
        <v>360354</v>
      </c>
      <c r="H54" s="304">
        <v>0</v>
      </c>
      <c r="I54" s="304">
        <v>0</v>
      </c>
      <c r="J54" s="304">
        <v>0</v>
      </c>
      <c r="K54" s="304">
        <v>0</v>
      </c>
      <c r="L54" s="304">
        <v>-19039</v>
      </c>
      <c r="M54" s="304">
        <v>127812</v>
      </c>
      <c r="N54" s="304">
        <v>251581</v>
      </c>
      <c r="O54" s="304">
        <v>193545</v>
      </c>
      <c r="P54" s="304">
        <v>6087</v>
      </c>
      <c r="Q54" s="304">
        <v>0</v>
      </c>
      <c r="R54" s="304">
        <v>0</v>
      </c>
      <c r="S54" s="304">
        <v>0</v>
      </c>
      <c r="T54" s="304">
        <v>559986</v>
      </c>
      <c r="U54" s="285">
        <v>86514</v>
      </c>
      <c r="V54" s="304">
        <v>37259</v>
      </c>
      <c r="W54" s="304">
        <v>39042</v>
      </c>
      <c r="X54" s="304">
        <v>10213</v>
      </c>
      <c r="Y54" s="304">
        <v>0</v>
      </c>
      <c r="Z54" s="304">
        <v>0</v>
      </c>
      <c r="AA54" s="304">
        <v>0</v>
      </c>
      <c r="AB54" s="304">
        <v>0</v>
      </c>
      <c r="AC54" s="304">
        <v>0</v>
      </c>
      <c r="AD54" s="304">
        <v>0</v>
      </c>
      <c r="AE54" s="304">
        <v>0</v>
      </c>
      <c r="AF54" s="304">
        <v>0</v>
      </c>
      <c r="AG54" s="304">
        <v>0</v>
      </c>
      <c r="AH54" s="497">
        <v>86514</v>
      </c>
      <c r="AI54" s="36"/>
      <c r="AJ54" s="44"/>
      <c r="AL54" s="80">
        <v>0</v>
      </c>
      <c r="AN54" s="33">
        <v>-473472</v>
      </c>
    </row>
    <row r="55" spans="3:40" x14ac:dyDescent="0.3">
      <c r="C55" s="16"/>
      <c r="E55" s="17" t="s">
        <v>479</v>
      </c>
      <c r="G55" s="285">
        <v>23139322</v>
      </c>
      <c r="H55" s="495">
        <v>0</v>
      </c>
      <c r="I55" s="495">
        <v>0</v>
      </c>
      <c r="J55" s="495">
        <v>0</v>
      </c>
      <c r="K55" s="495">
        <v>0</v>
      </c>
      <c r="L55" s="495">
        <v>1123720</v>
      </c>
      <c r="M55" s="495">
        <v>5676622</v>
      </c>
      <c r="N55" s="495">
        <v>16338980</v>
      </c>
      <c r="O55" s="495">
        <v>11348344</v>
      </c>
      <c r="P55" s="495">
        <v>7102562</v>
      </c>
      <c r="Q55" s="495">
        <v>0</v>
      </c>
      <c r="R55" s="495">
        <v>0</v>
      </c>
      <c r="S55" s="495">
        <v>0</v>
      </c>
      <c r="T55" s="495">
        <v>41590228</v>
      </c>
      <c r="U55" s="285">
        <v>8874774</v>
      </c>
      <c r="V55" s="495">
        <v>3409508</v>
      </c>
      <c r="W55" s="495">
        <v>4054354</v>
      </c>
      <c r="X55" s="495">
        <v>1410912</v>
      </c>
      <c r="Y55" s="495">
        <v>0</v>
      </c>
      <c r="Z55" s="495">
        <v>0</v>
      </c>
      <c r="AA55" s="495">
        <v>0</v>
      </c>
      <c r="AB55" s="495">
        <v>0</v>
      </c>
      <c r="AC55" s="495">
        <v>0</v>
      </c>
      <c r="AD55" s="495">
        <v>0</v>
      </c>
      <c r="AE55" s="495">
        <v>0</v>
      </c>
      <c r="AF55" s="495">
        <v>0</v>
      </c>
      <c r="AG55" s="495">
        <v>0</v>
      </c>
      <c r="AH55" s="497">
        <v>8874774</v>
      </c>
      <c r="AI55" s="36"/>
      <c r="AJ55" s="44"/>
      <c r="AL55" s="80">
        <v>0</v>
      </c>
      <c r="AN55" s="33">
        <v>-32715454</v>
      </c>
    </row>
    <row r="56" spans="3:40" x14ac:dyDescent="0.3">
      <c r="C56" s="16"/>
      <c r="E56" s="17" t="s">
        <v>480</v>
      </c>
      <c r="G56" s="285">
        <v>-4259144</v>
      </c>
      <c r="H56" s="495">
        <v>0</v>
      </c>
      <c r="I56" s="495">
        <v>0</v>
      </c>
      <c r="J56" s="495">
        <v>0</v>
      </c>
      <c r="K56" s="495">
        <v>0</v>
      </c>
      <c r="L56" s="495">
        <v>-191083</v>
      </c>
      <c r="M56" s="495">
        <v>-1319000</v>
      </c>
      <c r="N56" s="495">
        <v>-2749061</v>
      </c>
      <c r="O56" s="495">
        <v>-1936647</v>
      </c>
      <c r="P56" s="495">
        <v>-1293709</v>
      </c>
      <c r="Q56" s="495">
        <v>0</v>
      </c>
      <c r="R56" s="495">
        <v>0</v>
      </c>
      <c r="S56" s="495">
        <v>0</v>
      </c>
      <c r="T56" s="495">
        <v>-7489500</v>
      </c>
      <c r="U56" s="285">
        <v>-1093260</v>
      </c>
      <c r="V56" s="495">
        <v>-337249</v>
      </c>
      <c r="W56" s="495">
        <v>-605312</v>
      </c>
      <c r="X56" s="495">
        <v>-150699</v>
      </c>
      <c r="Y56" s="495">
        <v>0</v>
      </c>
      <c r="Z56" s="495">
        <v>0</v>
      </c>
      <c r="AA56" s="495">
        <v>0</v>
      </c>
      <c r="AB56" s="495">
        <v>0</v>
      </c>
      <c r="AC56" s="495">
        <v>0</v>
      </c>
      <c r="AD56" s="495">
        <v>0</v>
      </c>
      <c r="AE56" s="495">
        <v>0</v>
      </c>
      <c r="AF56" s="495">
        <v>0</v>
      </c>
      <c r="AG56" s="495">
        <v>0</v>
      </c>
      <c r="AH56" s="497">
        <v>-1093260</v>
      </c>
      <c r="AI56" s="36"/>
      <c r="AJ56" s="44"/>
      <c r="AK56" s="80"/>
      <c r="AL56" s="80">
        <v>0</v>
      </c>
      <c r="AN56" s="33">
        <v>6396240</v>
      </c>
    </row>
    <row r="57" spans="3:40" x14ac:dyDescent="0.3">
      <c r="C57" s="16"/>
      <c r="E57" s="17" t="s">
        <v>482</v>
      </c>
      <c r="G57" s="285">
        <v>-18519824</v>
      </c>
      <c r="H57" s="495">
        <v>0</v>
      </c>
      <c r="I57" s="495">
        <v>0</v>
      </c>
      <c r="J57" s="495">
        <v>0</v>
      </c>
      <c r="K57" s="495">
        <v>0</v>
      </c>
      <c r="L57" s="495">
        <v>-951676</v>
      </c>
      <c r="M57" s="495">
        <v>-4229810</v>
      </c>
      <c r="N57" s="495">
        <v>-13338338</v>
      </c>
      <c r="O57" s="495">
        <v>-9218152</v>
      </c>
      <c r="P57" s="495">
        <v>-5802766</v>
      </c>
      <c r="Q57" s="495">
        <v>0</v>
      </c>
      <c r="R57" s="495">
        <v>0</v>
      </c>
      <c r="S57" s="495">
        <v>0</v>
      </c>
      <c r="T57" s="495">
        <v>-33540742</v>
      </c>
      <c r="U57" s="285">
        <v>-7695000</v>
      </c>
      <c r="V57" s="495">
        <v>-3035000</v>
      </c>
      <c r="W57" s="495">
        <v>-3410000</v>
      </c>
      <c r="X57" s="495">
        <v>-1250000</v>
      </c>
      <c r="Y57" s="495">
        <v>0</v>
      </c>
      <c r="Z57" s="495">
        <v>0</v>
      </c>
      <c r="AA57" s="495">
        <v>0</v>
      </c>
      <c r="AB57" s="495">
        <v>0</v>
      </c>
      <c r="AC57" s="495">
        <v>0</v>
      </c>
      <c r="AD57" s="495">
        <v>0</v>
      </c>
      <c r="AE57" s="495">
        <v>0</v>
      </c>
      <c r="AF57" s="495">
        <v>0</v>
      </c>
      <c r="AG57" s="495">
        <v>0</v>
      </c>
      <c r="AH57" s="497">
        <v>-7695000</v>
      </c>
      <c r="AI57" s="36"/>
      <c r="AJ57" s="44"/>
      <c r="AL57" s="80">
        <v>0</v>
      </c>
      <c r="AN57" s="33">
        <v>25845742</v>
      </c>
    </row>
    <row r="58" spans="3:40" x14ac:dyDescent="0.3">
      <c r="C58" s="16"/>
      <c r="G58" s="285"/>
      <c r="H58" s="495"/>
      <c r="I58" s="495"/>
      <c r="J58" s="495"/>
      <c r="K58" s="495"/>
      <c r="L58" s="495"/>
      <c r="M58" s="495"/>
      <c r="N58" s="495"/>
      <c r="O58" s="495"/>
      <c r="P58" s="495"/>
      <c r="Q58" s="495"/>
      <c r="R58" s="495"/>
      <c r="S58" s="495"/>
      <c r="T58" s="495"/>
      <c r="U58" s="285"/>
      <c r="V58" s="495"/>
      <c r="W58" s="495"/>
      <c r="X58" s="495"/>
      <c r="Y58" s="495"/>
      <c r="Z58" s="495"/>
      <c r="AA58" s="495"/>
      <c r="AB58" s="495"/>
      <c r="AC58" s="495"/>
      <c r="AD58" s="495"/>
      <c r="AE58" s="495"/>
      <c r="AF58" s="495"/>
      <c r="AG58" s="495"/>
      <c r="AH58" s="497"/>
      <c r="AI58" s="36"/>
      <c r="AJ58" s="44"/>
      <c r="AL58" s="80"/>
      <c r="AN58" s="33"/>
    </row>
    <row r="59" spans="3:40" x14ac:dyDescent="0.3">
      <c r="C59" s="16"/>
      <c r="D59" s="17" t="s">
        <v>483</v>
      </c>
      <c r="G59" s="285">
        <v>0</v>
      </c>
      <c r="H59" s="304">
        <v>-664285</v>
      </c>
      <c r="I59" s="304">
        <v>0</v>
      </c>
      <c r="J59" s="304">
        <v>0</v>
      </c>
      <c r="K59" s="304">
        <v>0</v>
      </c>
      <c r="L59" s="304">
        <v>0</v>
      </c>
      <c r="M59" s="304">
        <v>0</v>
      </c>
      <c r="N59" s="304">
        <v>0</v>
      </c>
      <c r="O59" s="304">
        <v>0</v>
      </c>
      <c r="P59" s="304">
        <v>0</v>
      </c>
      <c r="Q59" s="304">
        <v>0</v>
      </c>
      <c r="R59" s="304">
        <v>0</v>
      </c>
      <c r="S59" s="304">
        <v>0</v>
      </c>
      <c r="T59" s="495">
        <v>-664285</v>
      </c>
      <c r="U59" s="285">
        <v>664285</v>
      </c>
      <c r="V59" s="304">
        <v>0</v>
      </c>
      <c r="W59" s="304">
        <v>46261</v>
      </c>
      <c r="X59" s="304">
        <v>-46261</v>
      </c>
      <c r="Y59" s="304">
        <v>0</v>
      </c>
      <c r="Z59" s="304">
        <v>145196</v>
      </c>
      <c r="AA59" s="304">
        <v>-145196</v>
      </c>
      <c r="AB59" s="304">
        <v>55193</v>
      </c>
      <c r="AC59" s="304">
        <v>-55193</v>
      </c>
      <c r="AD59" s="304">
        <v>0</v>
      </c>
      <c r="AE59" s="304">
        <v>0</v>
      </c>
      <c r="AF59" s="304">
        <v>56622</v>
      </c>
      <c r="AG59" s="304">
        <v>607663</v>
      </c>
      <c r="AH59" s="497">
        <v>0</v>
      </c>
      <c r="AI59" s="36"/>
      <c r="AJ59" s="44"/>
      <c r="AL59" s="80">
        <v>-664285</v>
      </c>
      <c r="AN59" s="33">
        <v>1328570</v>
      </c>
    </row>
    <row r="60" spans="3:40" x14ac:dyDescent="0.3">
      <c r="C60" s="16"/>
      <c r="E60" s="17" t="s">
        <v>484</v>
      </c>
      <c r="G60" s="285">
        <v>0</v>
      </c>
      <c r="H60" s="495">
        <v>1763637</v>
      </c>
      <c r="I60" s="495">
        <v>1051620</v>
      </c>
      <c r="J60" s="495">
        <v>831875</v>
      </c>
      <c r="K60" s="495">
        <v>733445</v>
      </c>
      <c r="L60" s="495">
        <v>186629</v>
      </c>
      <c r="M60" s="495">
        <v>137158</v>
      </c>
      <c r="N60" s="495">
        <v>0</v>
      </c>
      <c r="O60" s="495">
        <v>0</v>
      </c>
      <c r="P60" s="495">
        <v>242614</v>
      </c>
      <c r="Q60" s="495">
        <v>0</v>
      </c>
      <c r="R60" s="495">
        <v>0</v>
      </c>
      <c r="S60" s="495">
        <v>0</v>
      </c>
      <c r="T60" s="495">
        <v>4946978</v>
      </c>
      <c r="U60" s="285">
        <v>11902536</v>
      </c>
      <c r="V60" s="495">
        <v>827198</v>
      </c>
      <c r="W60" s="495">
        <v>3114442</v>
      </c>
      <c r="X60" s="495">
        <v>860933</v>
      </c>
      <c r="Y60" s="495">
        <v>95339</v>
      </c>
      <c r="Z60" s="495">
        <v>2945441</v>
      </c>
      <c r="AA60" s="495">
        <v>506320</v>
      </c>
      <c r="AB60" s="495">
        <v>513226</v>
      </c>
      <c r="AC60" s="495">
        <v>532749</v>
      </c>
      <c r="AD60" s="495">
        <v>328260</v>
      </c>
      <c r="AE60" s="495">
        <v>29969</v>
      </c>
      <c r="AF60" s="495">
        <v>1298550</v>
      </c>
      <c r="AG60" s="495">
        <v>850109</v>
      </c>
      <c r="AH60" s="497">
        <v>9723908</v>
      </c>
      <c r="AI60" s="36"/>
      <c r="AJ60" s="44"/>
      <c r="AL60" s="80">
        <v>-2178628</v>
      </c>
      <c r="AN60" s="33">
        <v>6955558</v>
      </c>
    </row>
    <row r="61" spans="3:40" x14ac:dyDescent="0.3">
      <c r="C61" s="16"/>
      <c r="E61" s="17" t="s">
        <v>485</v>
      </c>
      <c r="G61" s="285">
        <v>0</v>
      </c>
      <c r="H61" s="495">
        <v>-2427922</v>
      </c>
      <c r="I61" s="495">
        <v>-1051620</v>
      </c>
      <c r="J61" s="495">
        <v>-831875</v>
      </c>
      <c r="K61" s="495">
        <v>-733445</v>
      </c>
      <c r="L61" s="495">
        <v>-186629</v>
      </c>
      <c r="M61" s="495">
        <v>-137158</v>
      </c>
      <c r="N61" s="495">
        <v>0</v>
      </c>
      <c r="O61" s="495">
        <v>0</v>
      </c>
      <c r="P61" s="495">
        <v>-242614</v>
      </c>
      <c r="Q61" s="495">
        <v>0</v>
      </c>
      <c r="R61" s="495">
        <v>0</v>
      </c>
      <c r="S61" s="495">
        <v>0</v>
      </c>
      <c r="T61" s="495">
        <v>-5611263</v>
      </c>
      <c r="U61" s="285">
        <v>-11238251</v>
      </c>
      <c r="V61" s="495">
        <v>-827198</v>
      </c>
      <c r="W61" s="495">
        <v>-3068181</v>
      </c>
      <c r="X61" s="495">
        <v>-907194</v>
      </c>
      <c r="Y61" s="495">
        <v>-95339</v>
      </c>
      <c r="Z61" s="495">
        <v>-2800245</v>
      </c>
      <c r="AA61" s="495">
        <v>-651516</v>
      </c>
      <c r="AB61" s="495">
        <v>-458033</v>
      </c>
      <c r="AC61" s="495">
        <v>-587942</v>
      </c>
      <c r="AD61" s="495">
        <v>-328260</v>
      </c>
      <c r="AE61" s="495">
        <v>-29969</v>
      </c>
      <c r="AF61" s="495">
        <v>-1241928</v>
      </c>
      <c r="AG61" s="495">
        <v>-242446</v>
      </c>
      <c r="AH61" s="497">
        <v>-9723908</v>
      </c>
      <c r="AI61" s="36"/>
      <c r="AJ61" s="44"/>
      <c r="AL61" s="80">
        <v>1514343</v>
      </c>
      <c r="AN61" s="33">
        <v>-5626988</v>
      </c>
    </row>
    <row r="62" spans="3:40" x14ac:dyDescent="0.3">
      <c r="C62" s="16"/>
      <c r="G62" s="285"/>
      <c r="H62" s="495"/>
      <c r="I62" s="495"/>
      <c r="J62" s="495"/>
      <c r="K62" s="495"/>
      <c r="L62" s="495"/>
      <c r="M62" s="495"/>
      <c r="N62" s="495"/>
      <c r="O62" s="495"/>
      <c r="P62" s="495"/>
      <c r="Q62" s="495"/>
      <c r="R62" s="495"/>
      <c r="S62" s="495"/>
      <c r="T62" s="495"/>
      <c r="U62" s="285"/>
      <c r="V62" s="495"/>
      <c r="W62" s="495"/>
      <c r="X62" s="495"/>
      <c r="Y62" s="495"/>
      <c r="Z62" s="495"/>
      <c r="AA62" s="495"/>
      <c r="AB62" s="495"/>
      <c r="AC62" s="495"/>
      <c r="AD62" s="495"/>
      <c r="AE62" s="495"/>
      <c r="AF62" s="495"/>
      <c r="AG62" s="495"/>
      <c r="AH62" s="497"/>
      <c r="AI62" s="36"/>
      <c r="AJ62" s="44"/>
      <c r="AL62" s="80"/>
      <c r="AN62" s="33"/>
    </row>
    <row r="63" spans="3:40" s="8" customFormat="1" x14ac:dyDescent="0.3">
      <c r="C63" s="14" t="s">
        <v>573</v>
      </c>
      <c r="F63" s="39"/>
      <c r="G63" s="492">
        <v>45875000</v>
      </c>
      <c r="H63" s="490">
        <v>0</v>
      </c>
      <c r="I63" s="490">
        <v>0</v>
      </c>
      <c r="J63" s="490">
        <v>9468200</v>
      </c>
      <c r="K63" s="490">
        <v>0</v>
      </c>
      <c r="L63" s="490">
        <v>0</v>
      </c>
      <c r="M63" s="490">
        <v>0</v>
      </c>
      <c r="N63" s="490">
        <v>0</v>
      </c>
      <c r="O63" s="490">
        <v>0</v>
      </c>
      <c r="P63" s="490">
        <v>5517480</v>
      </c>
      <c r="Q63" s="490">
        <v>0</v>
      </c>
      <c r="R63" s="490">
        <v>0</v>
      </c>
      <c r="S63" s="490">
        <v>0</v>
      </c>
      <c r="T63" s="490">
        <v>14985680</v>
      </c>
      <c r="U63" s="492">
        <v>64465588</v>
      </c>
      <c r="V63" s="490">
        <v>46626420</v>
      </c>
      <c r="W63" s="490">
        <v>0</v>
      </c>
      <c r="X63" s="490">
        <v>0</v>
      </c>
      <c r="Y63" s="490">
        <v>0</v>
      </c>
      <c r="Z63" s="490">
        <v>0</v>
      </c>
      <c r="AA63" s="490">
        <v>6790681</v>
      </c>
      <c r="AB63" s="490">
        <v>0</v>
      </c>
      <c r="AC63" s="490">
        <v>0</v>
      </c>
      <c r="AD63" s="490">
        <v>5451574</v>
      </c>
      <c r="AE63" s="490">
        <v>5596913</v>
      </c>
      <c r="AF63" s="490">
        <v>0</v>
      </c>
      <c r="AG63" s="490">
        <v>0</v>
      </c>
      <c r="AH63" s="491">
        <v>58868675</v>
      </c>
      <c r="AI63" s="67"/>
      <c r="AJ63" s="39"/>
      <c r="AL63" s="33">
        <v>-5596913</v>
      </c>
      <c r="AN63" s="33">
        <v>49479908</v>
      </c>
    </row>
    <row r="64" spans="3:40" x14ac:dyDescent="0.3">
      <c r="C64" s="16"/>
      <c r="G64" s="285"/>
      <c r="H64" s="495"/>
      <c r="I64" s="495"/>
      <c r="J64" s="495"/>
      <c r="K64" s="495"/>
      <c r="L64" s="495"/>
      <c r="M64" s="495"/>
      <c r="N64" s="495"/>
      <c r="O64" s="495"/>
      <c r="P64" s="495"/>
      <c r="Q64" s="495"/>
      <c r="R64" s="495"/>
      <c r="S64" s="495"/>
      <c r="T64" s="495"/>
      <c r="U64" s="285"/>
      <c r="V64" s="495"/>
      <c r="W64" s="495"/>
      <c r="X64" s="495"/>
      <c r="Y64" s="495"/>
      <c r="Z64" s="495"/>
      <c r="AA64" s="495"/>
      <c r="AB64" s="495"/>
      <c r="AC64" s="495"/>
      <c r="AD64" s="495"/>
      <c r="AE64" s="495"/>
      <c r="AF64" s="495"/>
      <c r="AG64" s="495"/>
      <c r="AH64" s="497"/>
      <c r="AI64" s="36"/>
      <c r="AJ64" s="44"/>
      <c r="AL64" s="80"/>
      <c r="AN64" s="33">
        <v>0</v>
      </c>
    </row>
    <row r="65" spans="3:40" x14ac:dyDescent="0.3">
      <c r="C65" s="16"/>
      <c r="D65" s="17" t="s">
        <v>311</v>
      </c>
      <c r="G65" s="285">
        <v>45875000</v>
      </c>
      <c r="H65" s="285">
        <v>0</v>
      </c>
      <c r="I65" s="285">
        <v>0</v>
      </c>
      <c r="J65" s="285">
        <v>9468200</v>
      </c>
      <c r="K65" s="285">
        <v>0</v>
      </c>
      <c r="L65" s="285">
        <v>0</v>
      </c>
      <c r="M65" s="285">
        <v>0</v>
      </c>
      <c r="N65" s="285">
        <v>0</v>
      </c>
      <c r="O65" s="285">
        <v>0</v>
      </c>
      <c r="P65" s="285">
        <v>5517480</v>
      </c>
      <c r="Q65" s="285">
        <v>0</v>
      </c>
      <c r="R65" s="285">
        <v>0</v>
      </c>
      <c r="S65" s="285">
        <v>0</v>
      </c>
      <c r="T65" s="285">
        <v>14985680</v>
      </c>
      <c r="U65" s="285">
        <v>64465588</v>
      </c>
      <c r="V65" s="285">
        <v>46626420</v>
      </c>
      <c r="W65" s="285">
        <v>0</v>
      </c>
      <c r="X65" s="285">
        <v>0</v>
      </c>
      <c r="Y65" s="285">
        <v>0</v>
      </c>
      <c r="Z65" s="285">
        <v>0</v>
      </c>
      <c r="AA65" s="285">
        <v>6790681</v>
      </c>
      <c r="AB65" s="285">
        <v>0</v>
      </c>
      <c r="AC65" s="285">
        <v>0</v>
      </c>
      <c r="AD65" s="285">
        <v>5451574</v>
      </c>
      <c r="AE65" s="285">
        <v>5596913</v>
      </c>
      <c r="AF65" s="285">
        <v>0</v>
      </c>
      <c r="AG65" s="285">
        <v>0</v>
      </c>
      <c r="AH65" s="497">
        <v>58868675</v>
      </c>
      <c r="AI65" s="36"/>
      <c r="AJ65" s="44"/>
      <c r="AL65" s="80">
        <v>-5596913</v>
      </c>
      <c r="AN65" s="33">
        <v>49479908</v>
      </c>
    </row>
    <row r="66" spans="3:40" x14ac:dyDescent="0.3">
      <c r="C66" s="16"/>
      <c r="E66" s="17" t="s">
        <v>479</v>
      </c>
      <c r="G66" s="285">
        <v>45875000</v>
      </c>
      <c r="H66" s="495">
        <v>0</v>
      </c>
      <c r="I66" s="495">
        <v>0</v>
      </c>
      <c r="J66" s="495">
        <v>9468200</v>
      </c>
      <c r="K66" s="495">
        <v>0</v>
      </c>
      <c r="L66" s="495">
        <v>0</v>
      </c>
      <c r="M66" s="495">
        <v>0</v>
      </c>
      <c r="N66" s="495">
        <v>0</v>
      </c>
      <c r="O66" s="495">
        <v>0</v>
      </c>
      <c r="P66" s="495">
        <v>5517480</v>
      </c>
      <c r="Q66" s="495">
        <v>0</v>
      </c>
      <c r="R66" s="495">
        <v>0</v>
      </c>
      <c r="S66" s="495">
        <v>0</v>
      </c>
      <c r="T66" s="495">
        <v>14985680</v>
      </c>
      <c r="U66" s="285">
        <v>64465588</v>
      </c>
      <c r="V66" s="495">
        <v>46626420</v>
      </c>
      <c r="W66" s="495">
        <v>0</v>
      </c>
      <c r="X66" s="495">
        <v>0</v>
      </c>
      <c r="Y66" s="495">
        <v>0</v>
      </c>
      <c r="Z66" s="495">
        <v>0</v>
      </c>
      <c r="AA66" s="495">
        <v>6790681</v>
      </c>
      <c r="AB66" s="495">
        <v>0</v>
      </c>
      <c r="AC66" s="495">
        <v>0</v>
      </c>
      <c r="AD66" s="495">
        <v>5451574</v>
      </c>
      <c r="AE66" s="495">
        <v>5596913</v>
      </c>
      <c r="AF66" s="495">
        <v>0</v>
      </c>
      <c r="AG66" s="495">
        <v>0</v>
      </c>
      <c r="AH66" s="497">
        <v>58868675</v>
      </c>
      <c r="AI66" s="36"/>
      <c r="AJ66" s="44"/>
      <c r="AL66" s="80">
        <v>-5596913</v>
      </c>
      <c r="AN66" s="33">
        <v>49479908</v>
      </c>
    </row>
    <row r="67" spans="3:40" hidden="1" x14ac:dyDescent="0.3">
      <c r="C67" s="16"/>
      <c r="E67" s="17" t="s">
        <v>480</v>
      </c>
      <c r="G67" s="285">
        <v>0</v>
      </c>
      <c r="H67" s="495">
        <v>0</v>
      </c>
      <c r="I67" s="495">
        <v>0</v>
      </c>
      <c r="J67" s="495">
        <v>0</v>
      </c>
      <c r="K67" s="495">
        <v>0</v>
      </c>
      <c r="L67" s="495">
        <v>0</v>
      </c>
      <c r="M67" s="495">
        <v>0</v>
      </c>
      <c r="N67" s="495">
        <v>0</v>
      </c>
      <c r="O67" s="495">
        <v>0</v>
      </c>
      <c r="P67" s="495">
        <v>0</v>
      </c>
      <c r="Q67" s="495">
        <v>0</v>
      </c>
      <c r="R67" s="495">
        <v>0</v>
      </c>
      <c r="S67" s="495">
        <v>0</v>
      </c>
      <c r="T67" s="495">
        <v>0</v>
      </c>
      <c r="U67" s="285">
        <v>0</v>
      </c>
      <c r="V67" s="495">
        <v>0</v>
      </c>
      <c r="W67" s="495">
        <v>0</v>
      </c>
      <c r="X67" s="495">
        <v>0</v>
      </c>
      <c r="Y67" s="495">
        <v>0</v>
      </c>
      <c r="Z67" s="495">
        <v>0</v>
      </c>
      <c r="AA67" s="495">
        <v>0</v>
      </c>
      <c r="AB67" s="495">
        <v>0</v>
      </c>
      <c r="AC67" s="495">
        <v>0</v>
      </c>
      <c r="AD67" s="495">
        <v>0</v>
      </c>
      <c r="AE67" s="495">
        <v>0</v>
      </c>
      <c r="AF67" s="495">
        <v>0</v>
      </c>
      <c r="AG67" s="495">
        <v>0</v>
      </c>
      <c r="AH67" s="497">
        <v>0</v>
      </c>
      <c r="AI67" s="36"/>
      <c r="AJ67" s="44"/>
      <c r="AL67" s="80">
        <v>0</v>
      </c>
      <c r="AN67" s="33">
        <v>0</v>
      </c>
    </row>
    <row r="68" spans="3:40" x14ac:dyDescent="0.3">
      <c r="C68" s="16"/>
      <c r="E68" s="56"/>
      <c r="F68" s="501"/>
      <c r="G68" s="285"/>
      <c r="H68" s="495"/>
      <c r="I68" s="495"/>
      <c r="J68" s="495"/>
      <c r="K68" s="495"/>
      <c r="L68" s="495"/>
      <c r="M68" s="495"/>
      <c r="N68" s="495"/>
      <c r="O68" s="495"/>
      <c r="P68" s="495"/>
      <c r="Q68" s="495"/>
      <c r="R68" s="495"/>
      <c r="S68" s="495"/>
      <c r="T68" s="495"/>
      <c r="U68" s="285"/>
      <c r="V68" s="495"/>
      <c r="W68" s="495"/>
      <c r="X68" s="495"/>
      <c r="Y68" s="495"/>
      <c r="Z68" s="495"/>
      <c r="AA68" s="495"/>
      <c r="AB68" s="495"/>
      <c r="AC68" s="495"/>
      <c r="AD68" s="495"/>
      <c r="AE68" s="495"/>
      <c r="AF68" s="495"/>
      <c r="AG68" s="495"/>
      <c r="AH68" s="497"/>
      <c r="AI68" s="36"/>
      <c r="AJ68" s="44"/>
      <c r="AL68" s="80"/>
      <c r="AN68" s="33"/>
    </row>
    <row r="69" spans="3:40" hidden="1" x14ac:dyDescent="0.3">
      <c r="C69" s="16"/>
      <c r="D69" s="17" t="s">
        <v>481</v>
      </c>
      <c r="F69" s="501"/>
      <c r="G69" s="285">
        <v>0</v>
      </c>
      <c r="H69" s="285">
        <v>0</v>
      </c>
      <c r="I69" s="285">
        <v>0</v>
      </c>
      <c r="J69" s="285">
        <v>0</v>
      </c>
      <c r="K69" s="285">
        <v>0</v>
      </c>
      <c r="L69" s="285">
        <v>0</v>
      </c>
      <c r="M69" s="285">
        <v>0</v>
      </c>
      <c r="N69" s="285">
        <v>0</v>
      </c>
      <c r="O69" s="285">
        <v>0</v>
      </c>
      <c r="P69" s="285">
        <v>0</v>
      </c>
      <c r="Q69" s="285">
        <v>0</v>
      </c>
      <c r="R69" s="285">
        <v>0</v>
      </c>
      <c r="S69" s="285">
        <v>0</v>
      </c>
      <c r="T69" s="495">
        <v>0</v>
      </c>
      <c r="U69" s="285">
        <v>0</v>
      </c>
      <c r="V69" s="285">
        <v>0</v>
      </c>
      <c r="W69" s="285">
        <v>0</v>
      </c>
      <c r="X69" s="285">
        <v>0</v>
      </c>
      <c r="Y69" s="285">
        <v>0</v>
      </c>
      <c r="Z69" s="285">
        <v>0</v>
      </c>
      <c r="AA69" s="285">
        <v>0</v>
      </c>
      <c r="AB69" s="285">
        <v>0</v>
      </c>
      <c r="AC69" s="285">
        <v>0</v>
      </c>
      <c r="AD69" s="285">
        <v>0</v>
      </c>
      <c r="AE69" s="285">
        <v>0</v>
      </c>
      <c r="AF69" s="285">
        <v>0</v>
      </c>
      <c r="AG69" s="285">
        <v>0</v>
      </c>
      <c r="AH69" s="497">
        <v>0</v>
      </c>
      <c r="AI69" s="36"/>
      <c r="AJ69" s="44"/>
      <c r="AL69" s="80">
        <v>0</v>
      </c>
      <c r="AN69" s="33">
        <v>0</v>
      </c>
    </row>
    <row r="70" spans="3:40" hidden="1" x14ac:dyDescent="0.3">
      <c r="C70" s="16"/>
      <c r="E70" s="17" t="s">
        <v>479</v>
      </c>
      <c r="F70" s="501"/>
      <c r="G70" s="285">
        <v>0</v>
      </c>
      <c r="H70" s="285">
        <v>0</v>
      </c>
      <c r="I70" s="285">
        <v>0</v>
      </c>
      <c r="J70" s="285">
        <v>0</v>
      </c>
      <c r="K70" s="285">
        <v>0</v>
      </c>
      <c r="L70" s="285">
        <v>0</v>
      </c>
      <c r="M70" s="285">
        <v>0</v>
      </c>
      <c r="N70" s="285">
        <v>0</v>
      </c>
      <c r="O70" s="285">
        <v>0</v>
      </c>
      <c r="P70" s="285">
        <v>0</v>
      </c>
      <c r="Q70" s="285">
        <v>0</v>
      </c>
      <c r="R70" s="285">
        <v>0</v>
      </c>
      <c r="S70" s="285">
        <v>0</v>
      </c>
      <c r="T70" s="495">
        <v>0</v>
      </c>
      <c r="U70" s="285">
        <v>0</v>
      </c>
      <c r="V70" s="285">
        <v>0</v>
      </c>
      <c r="W70" s="285">
        <v>0</v>
      </c>
      <c r="X70" s="285">
        <v>0</v>
      </c>
      <c r="Y70" s="285">
        <v>0</v>
      </c>
      <c r="Z70" s="285">
        <v>0</v>
      </c>
      <c r="AA70" s="285">
        <v>0</v>
      </c>
      <c r="AB70" s="285">
        <v>0</v>
      </c>
      <c r="AC70" s="285">
        <v>0</v>
      </c>
      <c r="AD70" s="285">
        <v>0</v>
      </c>
      <c r="AE70" s="285">
        <v>0</v>
      </c>
      <c r="AF70" s="285">
        <v>0</v>
      </c>
      <c r="AG70" s="285">
        <v>0</v>
      </c>
      <c r="AH70" s="497">
        <v>0</v>
      </c>
      <c r="AI70" s="36"/>
      <c r="AJ70" s="44"/>
      <c r="AL70" s="80">
        <v>0</v>
      </c>
      <c r="AN70" s="33">
        <v>0</v>
      </c>
    </row>
    <row r="71" spans="3:40" hidden="1" x14ac:dyDescent="0.3">
      <c r="C71" s="16"/>
      <c r="E71" s="17" t="s">
        <v>480</v>
      </c>
      <c r="F71" s="501"/>
      <c r="G71" s="285">
        <v>0</v>
      </c>
      <c r="H71" s="285">
        <v>0</v>
      </c>
      <c r="I71" s="285">
        <v>0</v>
      </c>
      <c r="J71" s="285">
        <v>0</v>
      </c>
      <c r="K71" s="285">
        <v>0</v>
      </c>
      <c r="L71" s="285">
        <v>0</v>
      </c>
      <c r="M71" s="285">
        <v>0</v>
      </c>
      <c r="N71" s="285">
        <v>0</v>
      </c>
      <c r="O71" s="285">
        <v>0</v>
      </c>
      <c r="P71" s="285">
        <v>0</v>
      </c>
      <c r="Q71" s="285">
        <v>0</v>
      </c>
      <c r="R71" s="285">
        <v>0</v>
      </c>
      <c r="S71" s="285">
        <v>0</v>
      </c>
      <c r="T71" s="495">
        <v>0</v>
      </c>
      <c r="U71" s="285">
        <v>0</v>
      </c>
      <c r="V71" s="285">
        <v>0</v>
      </c>
      <c r="W71" s="285">
        <v>0</v>
      </c>
      <c r="X71" s="285">
        <v>0</v>
      </c>
      <c r="Y71" s="285">
        <v>0</v>
      </c>
      <c r="Z71" s="285">
        <v>0</v>
      </c>
      <c r="AA71" s="285">
        <v>0</v>
      </c>
      <c r="AB71" s="285">
        <v>0</v>
      </c>
      <c r="AC71" s="285">
        <v>0</v>
      </c>
      <c r="AD71" s="285">
        <v>0</v>
      </c>
      <c r="AE71" s="285">
        <v>0</v>
      </c>
      <c r="AF71" s="285">
        <v>0</v>
      </c>
      <c r="AG71" s="285">
        <v>0</v>
      </c>
      <c r="AH71" s="497">
        <v>0</v>
      </c>
      <c r="AI71" s="36"/>
      <c r="AJ71" s="44"/>
      <c r="AL71" s="80">
        <v>0</v>
      </c>
      <c r="AN71" s="33">
        <v>0</v>
      </c>
    </row>
    <row r="72" spans="3:40" hidden="1" x14ac:dyDescent="0.3">
      <c r="C72" s="16"/>
      <c r="E72" s="17" t="s">
        <v>488</v>
      </c>
      <c r="F72" s="501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49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497"/>
      <c r="AI72" s="36"/>
      <c r="AJ72" s="44"/>
      <c r="AL72" s="80">
        <v>0</v>
      </c>
      <c r="AN72" s="33">
        <v>0</v>
      </c>
    </row>
    <row r="73" spans="3:40" hidden="1" x14ac:dyDescent="0.3">
      <c r="C73" s="16"/>
      <c r="E73" s="56" t="s">
        <v>486</v>
      </c>
      <c r="F73" s="501"/>
      <c r="G73" s="285">
        <v>0</v>
      </c>
      <c r="H73" s="285">
        <v>0</v>
      </c>
      <c r="I73" s="285">
        <v>0</v>
      </c>
      <c r="J73" s="285">
        <v>0</v>
      </c>
      <c r="K73" s="285">
        <v>0</v>
      </c>
      <c r="L73" s="285">
        <v>0</v>
      </c>
      <c r="M73" s="285">
        <v>0</v>
      </c>
      <c r="N73" s="285">
        <v>0</v>
      </c>
      <c r="O73" s="285">
        <v>0</v>
      </c>
      <c r="P73" s="285">
        <v>0</v>
      </c>
      <c r="Q73" s="285">
        <v>0</v>
      </c>
      <c r="R73" s="285">
        <v>0</v>
      </c>
      <c r="S73" s="285">
        <v>0</v>
      </c>
      <c r="T73" s="495">
        <v>0</v>
      </c>
      <c r="U73" s="285">
        <v>0</v>
      </c>
      <c r="V73" s="285">
        <v>0</v>
      </c>
      <c r="W73" s="285">
        <v>0</v>
      </c>
      <c r="X73" s="285">
        <v>0</v>
      </c>
      <c r="Y73" s="285">
        <v>0</v>
      </c>
      <c r="Z73" s="285">
        <v>0</v>
      </c>
      <c r="AA73" s="285">
        <v>0</v>
      </c>
      <c r="AB73" s="285">
        <v>0</v>
      </c>
      <c r="AC73" s="285">
        <v>0</v>
      </c>
      <c r="AD73" s="285">
        <v>0</v>
      </c>
      <c r="AE73" s="285">
        <v>0</v>
      </c>
      <c r="AF73" s="285">
        <v>0</v>
      </c>
      <c r="AG73" s="285">
        <v>0</v>
      </c>
      <c r="AH73" s="497">
        <v>0</v>
      </c>
      <c r="AI73" s="36"/>
      <c r="AJ73" s="44"/>
      <c r="AL73" s="80">
        <v>0</v>
      </c>
      <c r="AN73" s="33">
        <v>0</v>
      </c>
    </row>
    <row r="74" spans="3:40" hidden="1" x14ac:dyDescent="0.3">
      <c r="C74" s="16"/>
      <c r="E74" s="56" t="s">
        <v>487</v>
      </c>
      <c r="F74" s="501"/>
      <c r="G74" s="285">
        <v>0</v>
      </c>
      <c r="H74" s="285">
        <v>0</v>
      </c>
      <c r="I74" s="285">
        <v>0</v>
      </c>
      <c r="J74" s="285">
        <v>0</v>
      </c>
      <c r="K74" s="285">
        <v>0</v>
      </c>
      <c r="L74" s="285">
        <v>0</v>
      </c>
      <c r="M74" s="285">
        <v>0</v>
      </c>
      <c r="N74" s="285">
        <v>0</v>
      </c>
      <c r="O74" s="285">
        <v>0</v>
      </c>
      <c r="P74" s="285">
        <v>0</v>
      </c>
      <c r="Q74" s="285">
        <v>0</v>
      </c>
      <c r="R74" s="285">
        <v>0</v>
      </c>
      <c r="S74" s="285">
        <v>0</v>
      </c>
      <c r="T74" s="495">
        <v>0</v>
      </c>
      <c r="U74" s="285">
        <v>0</v>
      </c>
      <c r="V74" s="285">
        <v>0</v>
      </c>
      <c r="W74" s="285">
        <v>0</v>
      </c>
      <c r="X74" s="285">
        <v>0</v>
      </c>
      <c r="Y74" s="285">
        <v>0</v>
      </c>
      <c r="Z74" s="285">
        <v>0</v>
      </c>
      <c r="AA74" s="285">
        <v>0</v>
      </c>
      <c r="AB74" s="285">
        <v>0</v>
      </c>
      <c r="AC74" s="285">
        <v>0</v>
      </c>
      <c r="AD74" s="285">
        <v>0</v>
      </c>
      <c r="AE74" s="285">
        <v>0</v>
      </c>
      <c r="AF74" s="285">
        <v>0</v>
      </c>
      <c r="AG74" s="285">
        <v>0</v>
      </c>
      <c r="AH74" s="497">
        <v>0</v>
      </c>
      <c r="AI74" s="36"/>
      <c r="AJ74" s="44"/>
      <c r="AL74" s="80">
        <v>0</v>
      </c>
      <c r="AN74" s="33">
        <v>0</v>
      </c>
    </row>
    <row r="75" spans="3:40" hidden="1" x14ac:dyDescent="0.3">
      <c r="C75" s="16"/>
      <c r="E75" s="56"/>
      <c r="F75" s="501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49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497"/>
      <c r="AI75" s="36"/>
      <c r="AJ75" s="44"/>
      <c r="AL75" s="80">
        <v>0</v>
      </c>
      <c r="AN75" s="33">
        <v>0</v>
      </c>
    </row>
    <row r="76" spans="3:40" hidden="1" x14ac:dyDescent="0.3">
      <c r="C76" s="16"/>
      <c r="D76" s="17" t="s">
        <v>489</v>
      </c>
      <c r="F76" s="501"/>
      <c r="G76" s="285">
        <v>0</v>
      </c>
      <c r="H76" s="285">
        <v>0</v>
      </c>
      <c r="I76" s="285">
        <v>0</v>
      </c>
      <c r="J76" s="285">
        <v>0</v>
      </c>
      <c r="K76" s="285">
        <v>0</v>
      </c>
      <c r="L76" s="285">
        <v>0</v>
      </c>
      <c r="M76" s="285">
        <v>0</v>
      </c>
      <c r="N76" s="285">
        <v>0</v>
      </c>
      <c r="O76" s="285">
        <v>0</v>
      </c>
      <c r="P76" s="285">
        <v>0</v>
      </c>
      <c r="Q76" s="285">
        <v>0</v>
      </c>
      <c r="R76" s="285">
        <v>0</v>
      </c>
      <c r="S76" s="285">
        <v>0</v>
      </c>
      <c r="T76" s="495">
        <v>0</v>
      </c>
      <c r="U76" s="285">
        <v>0</v>
      </c>
      <c r="V76" s="285">
        <v>0</v>
      </c>
      <c r="W76" s="285">
        <v>0</v>
      </c>
      <c r="X76" s="285">
        <v>0</v>
      </c>
      <c r="Y76" s="285">
        <v>0</v>
      </c>
      <c r="Z76" s="285">
        <v>0</v>
      </c>
      <c r="AA76" s="285">
        <v>0</v>
      </c>
      <c r="AB76" s="285">
        <v>0</v>
      </c>
      <c r="AC76" s="285">
        <v>0</v>
      </c>
      <c r="AD76" s="285">
        <v>0</v>
      </c>
      <c r="AE76" s="285">
        <v>0</v>
      </c>
      <c r="AF76" s="285">
        <v>0</v>
      </c>
      <c r="AG76" s="285">
        <v>0</v>
      </c>
      <c r="AH76" s="497">
        <v>0</v>
      </c>
      <c r="AI76" s="36"/>
      <c r="AJ76" s="44"/>
      <c r="AL76" s="80">
        <v>0</v>
      </c>
      <c r="AN76" s="33">
        <v>0</v>
      </c>
    </row>
    <row r="77" spans="3:40" hidden="1" x14ac:dyDescent="0.3">
      <c r="C77" s="16"/>
      <c r="E77" s="17" t="s">
        <v>479</v>
      </c>
      <c r="F77" s="501"/>
      <c r="G77" s="285">
        <v>0</v>
      </c>
      <c r="H77" s="285">
        <v>0</v>
      </c>
      <c r="I77" s="285">
        <v>0</v>
      </c>
      <c r="J77" s="285">
        <v>0</v>
      </c>
      <c r="K77" s="285">
        <v>0</v>
      </c>
      <c r="L77" s="285">
        <v>0</v>
      </c>
      <c r="M77" s="285">
        <v>0</v>
      </c>
      <c r="N77" s="285">
        <v>0</v>
      </c>
      <c r="O77" s="285">
        <v>0</v>
      </c>
      <c r="P77" s="285">
        <v>0</v>
      </c>
      <c r="Q77" s="285">
        <v>0</v>
      </c>
      <c r="R77" s="285">
        <v>0</v>
      </c>
      <c r="S77" s="285">
        <v>0</v>
      </c>
      <c r="T77" s="495">
        <v>0</v>
      </c>
      <c r="U77" s="285">
        <v>0</v>
      </c>
      <c r="V77" s="285">
        <v>0</v>
      </c>
      <c r="W77" s="285">
        <v>0</v>
      </c>
      <c r="X77" s="285">
        <v>0</v>
      </c>
      <c r="Y77" s="285">
        <v>0</v>
      </c>
      <c r="Z77" s="285">
        <v>0</v>
      </c>
      <c r="AA77" s="285">
        <v>0</v>
      </c>
      <c r="AB77" s="285">
        <v>0</v>
      </c>
      <c r="AC77" s="285">
        <v>0</v>
      </c>
      <c r="AD77" s="285">
        <v>0</v>
      </c>
      <c r="AE77" s="285">
        <v>0</v>
      </c>
      <c r="AF77" s="285">
        <v>0</v>
      </c>
      <c r="AG77" s="285">
        <v>0</v>
      </c>
      <c r="AH77" s="497">
        <v>0</v>
      </c>
      <c r="AI77" s="36"/>
      <c r="AJ77" s="44"/>
      <c r="AL77" s="80">
        <v>0</v>
      </c>
      <c r="AN77" s="33">
        <v>0</v>
      </c>
    </row>
    <row r="78" spans="3:40" hidden="1" x14ac:dyDescent="0.3">
      <c r="C78" s="16"/>
      <c r="E78" s="17" t="s">
        <v>480</v>
      </c>
      <c r="F78" s="501"/>
      <c r="G78" s="285">
        <v>0</v>
      </c>
      <c r="H78" s="285">
        <v>0</v>
      </c>
      <c r="I78" s="285">
        <v>0</v>
      </c>
      <c r="J78" s="285">
        <v>0</v>
      </c>
      <c r="K78" s="285">
        <v>0</v>
      </c>
      <c r="L78" s="285">
        <v>0</v>
      </c>
      <c r="M78" s="285">
        <v>0</v>
      </c>
      <c r="N78" s="285">
        <v>0</v>
      </c>
      <c r="O78" s="285">
        <v>0</v>
      </c>
      <c r="P78" s="285">
        <v>0</v>
      </c>
      <c r="Q78" s="285">
        <v>0</v>
      </c>
      <c r="R78" s="285">
        <v>0</v>
      </c>
      <c r="S78" s="285">
        <v>0</v>
      </c>
      <c r="T78" s="495">
        <v>0</v>
      </c>
      <c r="U78" s="285">
        <v>0</v>
      </c>
      <c r="V78" s="285">
        <v>0</v>
      </c>
      <c r="W78" s="285">
        <v>0</v>
      </c>
      <c r="X78" s="285">
        <v>0</v>
      </c>
      <c r="Y78" s="285">
        <v>0</v>
      </c>
      <c r="Z78" s="285">
        <v>0</v>
      </c>
      <c r="AA78" s="285">
        <v>0</v>
      </c>
      <c r="AB78" s="285">
        <v>0</v>
      </c>
      <c r="AC78" s="285">
        <v>0</v>
      </c>
      <c r="AD78" s="285">
        <v>0</v>
      </c>
      <c r="AE78" s="285">
        <v>0</v>
      </c>
      <c r="AF78" s="285">
        <v>0</v>
      </c>
      <c r="AG78" s="285">
        <v>0</v>
      </c>
      <c r="AH78" s="497">
        <v>0</v>
      </c>
      <c r="AI78" s="36"/>
      <c r="AJ78" s="44"/>
      <c r="AL78" s="80">
        <v>0</v>
      </c>
      <c r="AN78" s="33">
        <v>0</v>
      </c>
    </row>
    <row r="79" spans="3:40" hidden="1" x14ac:dyDescent="0.3">
      <c r="C79" s="16"/>
      <c r="E79" s="17" t="s">
        <v>490</v>
      </c>
      <c r="F79" s="501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49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497"/>
      <c r="AI79" s="36"/>
      <c r="AJ79" s="44"/>
      <c r="AL79" s="80">
        <v>0</v>
      </c>
      <c r="AN79" s="33">
        <v>0</v>
      </c>
    </row>
    <row r="80" spans="3:40" hidden="1" x14ac:dyDescent="0.3">
      <c r="C80" s="16"/>
      <c r="E80" s="56" t="s">
        <v>486</v>
      </c>
      <c r="F80" s="501"/>
      <c r="G80" s="285">
        <v>0</v>
      </c>
      <c r="H80" s="285">
        <v>0</v>
      </c>
      <c r="I80" s="285">
        <v>0</v>
      </c>
      <c r="J80" s="285">
        <v>0</v>
      </c>
      <c r="K80" s="285">
        <v>0</v>
      </c>
      <c r="L80" s="285">
        <v>0</v>
      </c>
      <c r="M80" s="285">
        <v>0</v>
      </c>
      <c r="N80" s="285">
        <v>0</v>
      </c>
      <c r="O80" s="285">
        <v>0</v>
      </c>
      <c r="P80" s="285">
        <v>0</v>
      </c>
      <c r="Q80" s="285">
        <v>0</v>
      </c>
      <c r="R80" s="285">
        <v>0</v>
      </c>
      <c r="S80" s="285">
        <v>0</v>
      </c>
      <c r="T80" s="495">
        <v>0</v>
      </c>
      <c r="U80" s="285">
        <v>0</v>
      </c>
      <c r="V80" s="285">
        <v>0</v>
      </c>
      <c r="W80" s="285">
        <v>0</v>
      </c>
      <c r="X80" s="285">
        <v>0</v>
      </c>
      <c r="Y80" s="285">
        <v>0</v>
      </c>
      <c r="Z80" s="285">
        <v>0</v>
      </c>
      <c r="AA80" s="285">
        <v>0</v>
      </c>
      <c r="AB80" s="285">
        <v>0</v>
      </c>
      <c r="AC80" s="285">
        <v>0</v>
      </c>
      <c r="AD80" s="285">
        <v>0</v>
      </c>
      <c r="AE80" s="285">
        <v>0</v>
      </c>
      <c r="AF80" s="285">
        <v>0</v>
      </c>
      <c r="AG80" s="285">
        <v>0</v>
      </c>
      <c r="AH80" s="497">
        <v>0</v>
      </c>
      <c r="AI80" s="36"/>
      <c r="AJ80" s="44"/>
      <c r="AL80" s="80">
        <v>0</v>
      </c>
      <c r="AN80" s="33">
        <v>0</v>
      </c>
    </row>
    <row r="81" spans="2:41" hidden="1" x14ac:dyDescent="0.3">
      <c r="C81" s="16"/>
      <c r="E81" s="56" t="s">
        <v>487</v>
      </c>
      <c r="F81" s="501"/>
      <c r="G81" s="285">
        <v>0</v>
      </c>
      <c r="H81" s="285">
        <v>0</v>
      </c>
      <c r="I81" s="285">
        <v>0</v>
      </c>
      <c r="J81" s="285">
        <v>0</v>
      </c>
      <c r="K81" s="285">
        <v>0</v>
      </c>
      <c r="L81" s="285">
        <v>0</v>
      </c>
      <c r="M81" s="285">
        <v>0</v>
      </c>
      <c r="N81" s="285">
        <v>0</v>
      </c>
      <c r="O81" s="285">
        <v>0</v>
      </c>
      <c r="P81" s="285">
        <v>0</v>
      </c>
      <c r="Q81" s="285">
        <v>0</v>
      </c>
      <c r="R81" s="285">
        <v>0</v>
      </c>
      <c r="S81" s="285">
        <v>0</v>
      </c>
      <c r="T81" s="495">
        <v>0</v>
      </c>
      <c r="U81" s="285">
        <v>0</v>
      </c>
      <c r="V81" s="285">
        <v>0</v>
      </c>
      <c r="W81" s="285">
        <v>0</v>
      </c>
      <c r="X81" s="285">
        <v>0</v>
      </c>
      <c r="Y81" s="285">
        <v>0</v>
      </c>
      <c r="Z81" s="285">
        <v>0</v>
      </c>
      <c r="AA81" s="285">
        <v>0</v>
      </c>
      <c r="AB81" s="285">
        <v>0</v>
      </c>
      <c r="AC81" s="285">
        <v>0</v>
      </c>
      <c r="AD81" s="285">
        <v>0</v>
      </c>
      <c r="AE81" s="285">
        <v>0</v>
      </c>
      <c r="AF81" s="285">
        <v>0</v>
      </c>
      <c r="AG81" s="285">
        <v>0</v>
      </c>
      <c r="AH81" s="497">
        <v>0</v>
      </c>
      <c r="AI81" s="36"/>
      <c r="AJ81" s="44"/>
      <c r="AL81" s="80">
        <v>0</v>
      </c>
      <c r="AN81" s="33">
        <v>0</v>
      </c>
    </row>
    <row r="82" spans="2:41" hidden="1" x14ac:dyDescent="0.3">
      <c r="C82" s="16"/>
      <c r="F82" s="501"/>
      <c r="G82" s="285"/>
      <c r="H82" s="495"/>
      <c r="I82" s="495"/>
      <c r="J82" s="495"/>
      <c r="K82" s="495"/>
      <c r="L82" s="495"/>
      <c r="M82" s="495"/>
      <c r="N82" s="495"/>
      <c r="O82" s="495"/>
      <c r="P82" s="495"/>
      <c r="Q82" s="495"/>
      <c r="R82" s="495"/>
      <c r="S82" s="495"/>
      <c r="T82" s="495"/>
      <c r="U82" s="285"/>
      <c r="V82" s="495"/>
      <c r="W82" s="495"/>
      <c r="X82" s="495"/>
      <c r="Y82" s="495"/>
      <c r="Z82" s="495"/>
      <c r="AA82" s="495"/>
      <c r="AB82" s="495"/>
      <c r="AC82" s="495"/>
      <c r="AD82" s="495"/>
      <c r="AE82" s="495"/>
      <c r="AF82" s="495"/>
      <c r="AG82" s="495"/>
      <c r="AH82" s="497"/>
      <c r="AI82" s="36"/>
      <c r="AJ82" s="44"/>
      <c r="AL82" s="80">
        <v>0</v>
      </c>
      <c r="AN82" s="33">
        <v>0</v>
      </c>
    </row>
    <row r="83" spans="2:41" hidden="1" x14ac:dyDescent="0.3">
      <c r="C83" s="16"/>
      <c r="G83" s="285"/>
      <c r="H83" s="495"/>
      <c r="I83" s="495"/>
      <c r="J83" s="495"/>
      <c r="K83" s="495"/>
      <c r="L83" s="495"/>
      <c r="M83" s="495"/>
      <c r="N83" s="495"/>
      <c r="O83" s="495"/>
      <c r="P83" s="495"/>
      <c r="Q83" s="495"/>
      <c r="R83" s="495"/>
      <c r="S83" s="495"/>
      <c r="T83" s="495"/>
      <c r="U83" s="285"/>
      <c r="V83" s="495"/>
      <c r="W83" s="495"/>
      <c r="X83" s="495"/>
      <c r="Y83" s="495"/>
      <c r="Z83" s="495"/>
      <c r="AA83" s="495"/>
      <c r="AB83" s="495"/>
      <c r="AC83" s="495"/>
      <c r="AD83" s="495"/>
      <c r="AE83" s="495"/>
      <c r="AF83" s="495"/>
      <c r="AG83" s="495"/>
      <c r="AH83" s="497"/>
      <c r="AI83" s="36"/>
      <c r="AJ83" s="44"/>
      <c r="AL83" s="80">
        <v>0</v>
      </c>
      <c r="AN83" s="33">
        <v>0</v>
      </c>
    </row>
    <row r="84" spans="2:41" s="8" customFormat="1" x14ac:dyDescent="0.3">
      <c r="C84" s="14" t="s">
        <v>298</v>
      </c>
      <c r="F84" s="54" t="s">
        <v>594</v>
      </c>
      <c r="G84" s="492">
        <v>93922044.451631099</v>
      </c>
      <c r="H84" s="490">
        <v>37986334</v>
      </c>
      <c r="I84" s="490">
        <v>-19156120</v>
      </c>
      <c r="J84" s="490">
        <v>-78321127</v>
      </c>
      <c r="K84" s="490">
        <v>117843852</v>
      </c>
      <c r="L84" s="490">
        <v>186996</v>
      </c>
      <c r="M84" s="490">
        <v>-7734993.6251400113</v>
      </c>
      <c r="N84" s="490">
        <v>38438719.764529988</v>
      </c>
      <c r="O84" s="490">
        <v>-46380091.647820018</v>
      </c>
      <c r="P84" s="490">
        <v>27930985</v>
      </c>
      <c r="Q84" s="490">
        <v>179691505</v>
      </c>
      <c r="R84" s="490">
        <v>0</v>
      </c>
      <c r="S84" s="490">
        <v>0</v>
      </c>
      <c r="T84" s="490">
        <v>70794554.491569966</v>
      </c>
      <c r="U84" s="492">
        <v>35854873.387460202</v>
      </c>
      <c r="V84" s="490">
        <v>10373451</v>
      </c>
      <c r="W84" s="490">
        <v>13541591</v>
      </c>
      <c r="X84" s="490">
        <v>-104527277</v>
      </c>
      <c r="Y84" s="490">
        <v>88930474</v>
      </c>
      <c r="Z84" s="490">
        <v>11144077</v>
      </c>
      <c r="AA84" s="490">
        <v>-28822844</v>
      </c>
      <c r="AB84" s="490">
        <v>25725501</v>
      </c>
      <c r="AC84" s="490">
        <v>639019</v>
      </c>
      <c r="AD84" s="490">
        <v>-71625696</v>
      </c>
      <c r="AE84" s="490">
        <v>89460304</v>
      </c>
      <c r="AF84" s="490">
        <v>35968600</v>
      </c>
      <c r="AG84" s="490">
        <v>-34952326.612539798</v>
      </c>
      <c r="AH84" s="491">
        <v>-54621704</v>
      </c>
      <c r="AI84" s="67"/>
      <c r="AJ84" s="39"/>
      <c r="AL84" s="568">
        <v>-90476577.387460202</v>
      </c>
      <c r="AN84" s="33">
        <v>-34939681.104109764</v>
      </c>
    </row>
    <row r="85" spans="2:41" x14ac:dyDescent="0.3">
      <c r="C85" s="16"/>
      <c r="E85" s="17" t="s">
        <v>491</v>
      </c>
      <c r="G85" s="285">
        <v>6817031.451631099</v>
      </c>
      <c r="H85" s="495">
        <v>316</v>
      </c>
      <c r="I85" s="495">
        <v>725622</v>
      </c>
      <c r="J85" s="495">
        <v>63100</v>
      </c>
      <c r="K85" s="495">
        <v>65682</v>
      </c>
      <c r="L85" s="495">
        <v>959432</v>
      </c>
      <c r="M85" s="495">
        <v>3643492.3748599887</v>
      </c>
      <c r="N85" s="495">
        <v>2365797.76452999</v>
      </c>
      <c r="O85" s="495">
        <v>8964518.3521799799</v>
      </c>
      <c r="P85" s="495">
        <v>4482141</v>
      </c>
      <c r="Q85" s="495">
        <v>0</v>
      </c>
      <c r="R85" s="495">
        <v>0</v>
      </c>
      <c r="S85" s="495">
        <v>0</v>
      </c>
      <c r="T85" s="495">
        <v>21270101.491569959</v>
      </c>
      <c r="U85" s="285">
        <v>3016042</v>
      </c>
      <c r="V85" s="495">
        <v>1585476</v>
      </c>
      <c r="W85" s="495">
        <v>1883939</v>
      </c>
      <c r="X85" s="495">
        <v>-26966</v>
      </c>
      <c r="Y85" s="495">
        <v>35934</v>
      </c>
      <c r="Z85" s="495">
        <v>2754955</v>
      </c>
      <c r="AA85" s="495">
        <v>4605696</v>
      </c>
      <c r="AB85" s="495">
        <v>378105</v>
      </c>
      <c r="AC85" s="495">
        <v>1361987</v>
      </c>
      <c r="AD85" s="495">
        <v>4840836</v>
      </c>
      <c r="AE85" s="495">
        <v>400240</v>
      </c>
      <c r="AF85" s="495">
        <v>669537</v>
      </c>
      <c r="AG85" s="495">
        <v>1220892</v>
      </c>
      <c r="AH85" s="497">
        <v>17419962</v>
      </c>
      <c r="AI85" s="36"/>
      <c r="AJ85" s="44"/>
      <c r="AL85" s="80">
        <v>14403920</v>
      </c>
      <c r="AN85" s="33">
        <v>-18254059.491569959</v>
      </c>
    </row>
    <row r="86" spans="2:41" x14ac:dyDescent="0.3">
      <c r="C86" s="16"/>
      <c r="E86" s="17" t="s">
        <v>492</v>
      </c>
      <c r="F86" s="511"/>
      <c r="G86" s="495">
        <v>0</v>
      </c>
      <c r="H86" s="287">
        <v>11333094</v>
      </c>
      <c r="I86" s="287">
        <v>-3984184</v>
      </c>
      <c r="J86" s="287">
        <v>1344923</v>
      </c>
      <c r="K86" s="287">
        <v>4851831</v>
      </c>
      <c r="L86" s="287">
        <v>-8884071</v>
      </c>
      <c r="M86" s="287">
        <v>1336522</v>
      </c>
      <c r="N86" s="287">
        <v>-5287167</v>
      </c>
      <c r="O86" s="287">
        <v>-5594539</v>
      </c>
      <c r="P86" s="287">
        <v>-451464</v>
      </c>
      <c r="Q86" s="287">
        <v>0</v>
      </c>
      <c r="R86" s="287">
        <v>0</v>
      </c>
      <c r="S86" s="287">
        <v>0</v>
      </c>
      <c r="T86" s="495">
        <v>-5335055</v>
      </c>
      <c r="U86" s="495">
        <v>5511065</v>
      </c>
      <c r="V86" s="287">
        <v>43240810</v>
      </c>
      <c r="W86" s="287">
        <v>1683425</v>
      </c>
      <c r="X86" s="287">
        <v>3575832</v>
      </c>
      <c r="Y86" s="287">
        <v>53727650</v>
      </c>
      <c r="Z86" s="287">
        <v>-54202159</v>
      </c>
      <c r="AA86" s="287">
        <v>-3465898</v>
      </c>
      <c r="AB86" s="287">
        <v>8772236</v>
      </c>
      <c r="AC86" s="287">
        <v>-3753879</v>
      </c>
      <c r="AD86" s="287">
        <v>-20434962</v>
      </c>
      <c r="AE86" s="287">
        <v>14593850</v>
      </c>
      <c r="AF86" s="287">
        <v>-343384</v>
      </c>
      <c r="AG86" s="287">
        <v>-27141640</v>
      </c>
      <c r="AH86" s="497">
        <v>29143055</v>
      </c>
      <c r="AI86" s="36"/>
      <c r="AJ86" s="44"/>
      <c r="AL86" s="80">
        <v>23631990</v>
      </c>
      <c r="AN86" s="33">
        <v>10846120</v>
      </c>
      <c r="AO86" s="288">
        <v>4661593</v>
      </c>
    </row>
    <row r="87" spans="2:41" x14ac:dyDescent="0.3">
      <c r="C87" s="16"/>
      <c r="E87" s="17" t="s">
        <v>302</v>
      </c>
      <c r="G87" s="285">
        <v>0</v>
      </c>
      <c r="H87" s="495">
        <v>0</v>
      </c>
      <c r="I87" s="495">
        <v>0</v>
      </c>
      <c r="J87" s="495">
        <v>0</v>
      </c>
      <c r="K87" s="495">
        <v>0</v>
      </c>
      <c r="L87" s="495">
        <v>0</v>
      </c>
      <c r="M87" s="495">
        <v>0</v>
      </c>
      <c r="N87" s="495">
        <v>0</v>
      </c>
      <c r="O87" s="495">
        <v>0</v>
      </c>
      <c r="P87" s="495">
        <v>0</v>
      </c>
      <c r="Q87" s="495">
        <v>0</v>
      </c>
      <c r="R87" s="495">
        <v>0</v>
      </c>
      <c r="S87" s="495">
        <v>0</v>
      </c>
      <c r="T87" s="495">
        <v>0</v>
      </c>
      <c r="U87" s="285">
        <v>-1365283.6125397943</v>
      </c>
      <c r="V87" s="495">
        <v>0</v>
      </c>
      <c r="W87" s="495">
        <v>0</v>
      </c>
      <c r="X87" s="495">
        <v>0</v>
      </c>
      <c r="Y87" s="495">
        <v>0</v>
      </c>
      <c r="Z87" s="495">
        <v>0</v>
      </c>
      <c r="AA87" s="495">
        <v>0</v>
      </c>
      <c r="AB87" s="495">
        <v>0</v>
      </c>
      <c r="AC87" s="495">
        <v>0</v>
      </c>
      <c r="AD87" s="495">
        <v>0</v>
      </c>
      <c r="AE87" s="495">
        <v>0</v>
      </c>
      <c r="AF87" s="495">
        <v>0</v>
      </c>
      <c r="AG87" s="495">
        <v>-28800688.612539794</v>
      </c>
      <c r="AH87" s="497">
        <v>0</v>
      </c>
      <c r="AI87" s="36"/>
      <c r="AJ87" s="44"/>
      <c r="AL87" s="680">
        <v>1365283.6125397943</v>
      </c>
      <c r="AN87" s="33">
        <v>-1365283.6125397943</v>
      </c>
    </row>
    <row r="88" spans="2:41" x14ac:dyDescent="0.3">
      <c r="C88" s="16"/>
      <c r="E88" s="17" t="s">
        <v>493</v>
      </c>
      <c r="G88" s="285">
        <v>87105013</v>
      </c>
      <c r="H88" s="495">
        <v>26652924</v>
      </c>
      <c r="I88" s="495">
        <v>-15897558</v>
      </c>
      <c r="J88" s="495">
        <v>-79729150</v>
      </c>
      <c r="K88" s="495">
        <v>112926339</v>
      </c>
      <c r="L88" s="495">
        <v>8111635</v>
      </c>
      <c r="M88" s="495">
        <v>-12715008</v>
      </c>
      <c r="N88" s="495">
        <v>41360089</v>
      </c>
      <c r="O88" s="495">
        <v>-49750071</v>
      </c>
      <c r="P88" s="495">
        <v>23900308</v>
      </c>
      <c r="Q88" s="495">
        <v>179691505</v>
      </c>
      <c r="R88" s="495">
        <v>0</v>
      </c>
      <c r="S88" s="495">
        <v>0</v>
      </c>
      <c r="T88" s="495">
        <v>54859508</v>
      </c>
      <c r="U88" s="285">
        <v>28693050</v>
      </c>
      <c r="V88" s="495">
        <v>-34452835</v>
      </c>
      <c r="W88" s="495">
        <v>9974227</v>
      </c>
      <c r="X88" s="495">
        <v>-108076143</v>
      </c>
      <c r="Y88" s="495">
        <v>35166890</v>
      </c>
      <c r="Z88" s="495">
        <v>62591281</v>
      </c>
      <c r="AA88" s="495">
        <v>-29962642</v>
      </c>
      <c r="AB88" s="495">
        <v>16575160</v>
      </c>
      <c r="AC88" s="495">
        <v>3030911</v>
      </c>
      <c r="AD88" s="495">
        <v>-56031570</v>
      </c>
      <c r="AE88" s="495">
        <v>74466214</v>
      </c>
      <c r="AF88" s="495">
        <v>35642447</v>
      </c>
      <c r="AG88" s="495">
        <v>19769110</v>
      </c>
      <c r="AH88" s="497">
        <v>-101184721</v>
      </c>
      <c r="AI88" s="36"/>
      <c r="AJ88" s="44"/>
      <c r="AL88" s="80">
        <v>-129877771</v>
      </c>
      <c r="AN88" s="33">
        <v>-26166458</v>
      </c>
    </row>
    <row r="89" spans="2:41" x14ac:dyDescent="0.3">
      <c r="C89" s="73"/>
      <c r="D89" s="74"/>
      <c r="E89" s="74"/>
      <c r="F89" s="512"/>
      <c r="G89" s="513"/>
      <c r="H89" s="514"/>
      <c r="I89" s="514"/>
      <c r="J89" s="514"/>
      <c r="K89" s="514"/>
      <c r="L89" s="514"/>
      <c r="M89" s="514"/>
      <c r="N89" s="514"/>
      <c r="O89" s="514"/>
      <c r="P89" s="514"/>
      <c r="Q89" s="514"/>
      <c r="R89" s="514"/>
      <c r="S89" s="514"/>
      <c r="T89" s="514"/>
      <c r="U89" s="513"/>
      <c r="V89" s="514"/>
      <c r="W89" s="514"/>
      <c r="X89" s="514"/>
      <c r="Y89" s="514"/>
      <c r="Z89" s="514"/>
      <c r="AA89" s="514"/>
      <c r="AB89" s="514"/>
      <c r="AC89" s="514"/>
      <c r="AD89" s="514"/>
      <c r="AE89" s="514"/>
      <c r="AF89" s="514"/>
      <c r="AG89" s="514"/>
      <c r="AH89" s="515"/>
      <c r="AI89" s="36"/>
      <c r="AJ89" s="44"/>
      <c r="AL89" s="80"/>
      <c r="AN89" s="33"/>
    </row>
    <row r="90" spans="2:41" x14ac:dyDescent="0.3">
      <c r="G90" s="516"/>
      <c r="H90" s="516"/>
      <c r="I90" s="516"/>
      <c r="J90" s="516"/>
      <c r="K90" s="516"/>
      <c r="L90" s="516"/>
      <c r="M90" s="516"/>
      <c r="N90" s="516"/>
      <c r="O90" s="516"/>
      <c r="P90" s="516"/>
      <c r="Q90" s="516"/>
      <c r="R90" s="516"/>
      <c r="S90" s="516"/>
      <c r="T90" s="516"/>
      <c r="U90" s="516"/>
      <c r="V90" s="516"/>
      <c r="W90" s="516"/>
      <c r="X90" s="516"/>
      <c r="Y90" s="516"/>
      <c r="Z90" s="516"/>
      <c r="AA90" s="516"/>
      <c r="AB90" s="516"/>
      <c r="AC90" s="516"/>
      <c r="AD90" s="516"/>
      <c r="AE90" s="516"/>
      <c r="AF90" s="516"/>
      <c r="AG90" s="516"/>
      <c r="AH90" s="516"/>
      <c r="AI90" s="44"/>
      <c r="AJ90" s="44"/>
      <c r="AL90" s="80"/>
      <c r="AN90" s="33"/>
    </row>
    <row r="91" spans="2:41" x14ac:dyDescent="0.3">
      <c r="B91" s="481"/>
      <c r="C91" s="517"/>
      <c r="D91" s="518"/>
      <c r="E91" s="519"/>
      <c r="F91" s="520"/>
      <c r="G91" s="521"/>
      <c r="H91" s="522"/>
      <c r="I91" s="522"/>
      <c r="J91" s="522"/>
      <c r="K91" s="522"/>
      <c r="L91" s="522"/>
      <c r="M91" s="522"/>
      <c r="N91" s="522"/>
      <c r="O91" s="522"/>
      <c r="P91" s="522"/>
      <c r="Q91" s="522"/>
      <c r="R91" s="522"/>
      <c r="S91" s="522"/>
      <c r="T91" s="521"/>
      <c r="U91" s="521"/>
      <c r="V91" s="522"/>
      <c r="W91" s="522"/>
      <c r="X91" s="522"/>
      <c r="Y91" s="522"/>
      <c r="Z91" s="522"/>
      <c r="AA91" s="522"/>
      <c r="AB91" s="522"/>
      <c r="AC91" s="522"/>
      <c r="AD91" s="522"/>
      <c r="AE91" s="522"/>
      <c r="AF91" s="522"/>
      <c r="AG91" s="522"/>
      <c r="AH91" s="523"/>
      <c r="AI91" s="67"/>
      <c r="AJ91" s="44"/>
      <c r="AL91" s="80"/>
      <c r="AN91" s="33"/>
    </row>
    <row r="92" spans="2:41" s="8" customFormat="1" x14ac:dyDescent="0.3">
      <c r="B92" s="498"/>
      <c r="C92" s="215" t="s">
        <v>494</v>
      </c>
      <c r="D92" s="524"/>
      <c r="F92" s="54" t="s">
        <v>594</v>
      </c>
      <c r="G92" s="492">
        <v>87105013</v>
      </c>
      <c r="H92" s="490">
        <v>26652924</v>
      </c>
      <c r="I92" s="490">
        <v>-15897558</v>
      </c>
      <c r="J92" s="490">
        <v>-79729150</v>
      </c>
      <c r="K92" s="490">
        <v>112926339</v>
      </c>
      <c r="L92" s="490">
        <v>8111635</v>
      </c>
      <c r="M92" s="490">
        <v>-12715008</v>
      </c>
      <c r="N92" s="490">
        <v>41360089</v>
      </c>
      <c r="O92" s="490">
        <v>-49750071</v>
      </c>
      <c r="P92" s="490">
        <v>23900308</v>
      </c>
      <c r="Q92" s="490">
        <v>179691505</v>
      </c>
      <c r="R92" s="490">
        <v>0</v>
      </c>
      <c r="S92" s="490">
        <v>0</v>
      </c>
      <c r="T92" s="492">
        <v>54859508</v>
      </c>
      <c r="U92" s="492">
        <v>28693050</v>
      </c>
      <c r="V92" s="490">
        <v>-34452835</v>
      </c>
      <c r="W92" s="490">
        <v>9974227</v>
      </c>
      <c r="X92" s="490">
        <v>-108076143</v>
      </c>
      <c r="Y92" s="490">
        <v>35166890</v>
      </c>
      <c r="Z92" s="490">
        <v>62591281</v>
      </c>
      <c r="AA92" s="490">
        <v>-29962642</v>
      </c>
      <c r="AB92" s="490">
        <v>16575160</v>
      </c>
      <c r="AC92" s="490">
        <v>3030911</v>
      </c>
      <c r="AD92" s="490">
        <v>-56031570</v>
      </c>
      <c r="AE92" s="490">
        <v>74466214</v>
      </c>
      <c r="AF92" s="490">
        <v>35642447</v>
      </c>
      <c r="AG92" s="490">
        <v>19769110</v>
      </c>
      <c r="AH92" s="491">
        <v>-101184721</v>
      </c>
      <c r="AI92" s="36"/>
      <c r="AJ92" s="39"/>
      <c r="AL92" s="33">
        <v>-129877771</v>
      </c>
      <c r="AN92" s="33">
        <v>-26166458</v>
      </c>
    </row>
    <row r="93" spans="2:41" x14ac:dyDescent="0.3">
      <c r="B93" s="481"/>
      <c r="C93" s="525"/>
      <c r="D93" s="526"/>
      <c r="G93" s="285"/>
      <c r="H93" s="495"/>
      <c r="I93" s="495"/>
      <c r="J93" s="495"/>
      <c r="K93" s="495"/>
      <c r="L93" s="495"/>
      <c r="M93" s="495"/>
      <c r="N93" s="495"/>
      <c r="O93" s="495"/>
      <c r="P93" s="495"/>
      <c r="Q93" s="495"/>
      <c r="R93" s="495"/>
      <c r="S93" s="495"/>
      <c r="T93" s="285"/>
      <c r="U93" s="285"/>
      <c r="V93" s="495"/>
      <c r="W93" s="495"/>
      <c r="X93" s="495"/>
      <c r="Y93" s="495"/>
      <c r="Z93" s="495"/>
      <c r="AA93" s="495"/>
      <c r="AB93" s="495"/>
      <c r="AC93" s="495"/>
      <c r="AD93" s="495"/>
      <c r="AE93" s="495"/>
      <c r="AF93" s="495"/>
      <c r="AG93" s="495"/>
      <c r="AH93" s="497"/>
      <c r="AI93" s="36"/>
      <c r="AJ93" s="44"/>
      <c r="AL93" s="80"/>
      <c r="AN93" s="33"/>
    </row>
    <row r="94" spans="2:41" x14ac:dyDescent="0.3">
      <c r="B94" s="481"/>
      <c r="C94" s="16" t="s">
        <v>495</v>
      </c>
      <c r="F94" s="54" t="s">
        <v>160</v>
      </c>
      <c r="G94" s="527">
        <v>234551013</v>
      </c>
      <c r="H94" s="341">
        <v>234551013</v>
      </c>
      <c r="I94" s="341">
        <v>207898089</v>
      </c>
      <c r="J94" s="341">
        <v>223795647</v>
      </c>
      <c r="K94" s="341">
        <v>303524797</v>
      </c>
      <c r="L94" s="341">
        <v>190598458</v>
      </c>
      <c r="M94" s="341">
        <v>182486823</v>
      </c>
      <c r="N94" s="341">
        <v>195201831</v>
      </c>
      <c r="O94" s="341">
        <v>153841742</v>
      </c>
      <c r="P94" s="341">
        <v>203591813</v>
      </c>
      <c r="Q94" s="341">
        <v>179691505</v>
      </c>
      <c r="R94" s="341">
        <v>0</v>
      </c>
      <c r="S94" s="341">
        <v>0</v>
      </c>
      <c r="T94" s="327">
        <v>234551013</v>
      </c>
      <c r="U94" s="527">
        <v>263244063</v>
      </c>
      <c r="V94" s="341">
        <v>263244063</v>
      </c>
      <c r="W94" s="341">
        <v>297696898</v>
      </c>
      <c r="X94" s="341">
        <v>287722671</v>
      </c>
      <c r="Y94" s="341">
        <v>395798814</v>
      </c>
      <c r="Z94" s="341">
        <v>360631924</v>
      </c>
      <c r="AA94" s="341">
        <v>298040643</v>
      </c>
      <c r="AB94" s="341">
        <v>328003285</v>
      </c>
      <c r="AC94" s="341">
        <v>311428125</v>
      </c>
      <c r="AD94" s="341">
        <v>308397214</v>
      </c>
      <c r="AE94" s="341">
        <v>364428784</v>
      </c>
      <c r="AF94" s="341">
        <v>289962570</v>
      </c>
      <c r="AG94" s="341">
        <v>254320123</v>
      </c>
      <c r="AH94" s="528">
        <v>263244063</v>
      </c>
      <c r="AI94" s="36"/>
      <c r="AJ94" s="44"/>
      <c r="AL94" s="80">
        <v>0</v>
      </c>
      <c r="AN94" s="33">
        <v>28693050</v>
      </c>
    </row>
    <row r="95" spans="2:41" x14ac:dyDescent="0.3">
      <c r="B95" s="481"/>
      <c r="C95" s="248"/>
      <c r="D95" s="230"/>
      <c r="E95" s="17" t="s">
        <v>496</v>
      </c>
      <c r="G95" s="285">
        <v>114050408</v>
      </c>
      <c r="H95" s="304">
        <v>114050408</v>
      </c>
      <c r="I95" s="304">
        <v>109307665</v>
      </c>
      <c r="J95" s="304">
        <v>108998903</v>
      </c>
      <c r="K95" s="304">
        <v>115815122</v>
      </c>
      <c r="L95" s="304">
        <v>113965096</v>
      </c>
      <c r="M95" s="304">
        <v>113235758</v>
      </c>
      <c r="N95" s="304">
        <v>110179198</v>
      </c>
      <c r="O95" s="304">
        <v>97555690</v>
      </c>
      <c r="P95" s="304">
        <v>96016357</v>
      </c>
      <c r="Q95" s="304">
        <v>99724054</v>
      </c>
      <c r="R95" s="304">
        <v>0</v>
      </c>
      <c r="S95" s="304">
        <v>0</v>
      </c>
      <c r="T95" s="285">
        <v>114050408</v>
      </c>
      <c r="U95" s="285">
        <v>134548530</v>
      </c>
      <c r="V95" s="304">
        <v>134548530</v>
      </c>
      <c r="W95" s="304">
        <v>189293723</v>
      </c>
      <c r="X95" s="304">
        <v>172981345</v>
      </c>
      <c r="Y95" s="304">
        <v>170907699</v>
      </c>
      <c r="Z95" s="304">
        <v>169083708</v>
      </c>
      <c r="AA95" s="304">
        <v>168176276</v>
      </c>
      <c r="AB95" s="304">
        <v>169665345</v>
      </c>
      <c r="AC95" s="304">
        <v>166304630</v>
      </c>
      <c r="AD95" s="304">
        <v>164446646</v>
      </c>
      <c r="AE95" s="304">
        <v>157446097</v>
      </c>
      <c r="AF95" s="304">
        <v>161501086</v>
      </c>
      <c r="AG95" s="304">
        <v>149280743</v>
      </c>
      <c r="AH95" s="497">
        <v>134548530</v>
      </c>
      <c r="AI95" s="36"/>
      <c r="AJ95" s="44"/>
      <c r="AL95" s="80">
        <v>0</v>
      </c>
      <c r="AN95" s="33">
        <v>20498122</v>
      </c>
    </row>
    <row r="96" spans="2:41" x14ac:dyDescent="0.3">
      <c r="B96" s="481"/>
      <c r="C96" s="248"/>
      <c r="D96" s="230"/>
      <c r="E96" s="17" t="s">
        <v>279</v>
      </c>
      <c r="F96" s="54" t="s">
        <v>595</v>
      </c>
      <c r="G96" s="285">
        <v>0</v>
      </c>
      <c r="H96" s="304">
        <v>0</v>
      </c>
      <c r="I96" s="304">
        <v>0</v>
      </c>
      <c r="J96" s="304">
        <v>0</v>
      </c>
      <c r="K96" s="304">
        <v>20000000</v>
      </c>
      <c r="L96" s="304">
        <v>0</v>
      </c>
      <c r="M96" s="304">
        <v>0</v>
      </c>
      <c r="N96" s="304">
        <v>0</v>
      </c>
      <c r="O96" s="304">
        <v>0</v>
      </c>
      <c r="P96" s="304">
        <v>0</v>
      </c>
      <c r="Q96" s="304">
        <v>0</v>
      </c>
      <c r="R96" s="304">
        <v>0</v>
      </c>
      <c r="S96" s="304"/>
      <c r="T96" s="285">
        <v>0</v>
      </c>
      <c r="U96" s="285">
        <v>0</v>
      </c>
      <c r="V96" s="304">
        <v>0</v>
      </c>
      <c r="W96" s="304">
        <v>0</v>
      </c>
      <c r="X96" s="304">
        <v>0</v>
      </c>
      <c r="Y96" s="304">
        <v>0</v>
      </c>
      <c r="Z96" s="304">
        <v>0</v>
      </c>
      <c r="AA96" s="304">
        <v>0</v>
      </c>
      <c r="AB96" s="304">
        <v>0</v>
      </c>
      <c r="AC96" s="304">
        <v>0</v>
      </c>
      <c r="AD96" s="304">
        <v>0</v>
      </c>
      <c r="AE96" s="304">
        <v>30000000</v>
      </c>
      <c r="AF96" s="304">
        <v>20000000</v>
      </c>
      <c r="AG96" s="304">
        <v>0</v>
      </c>
      <c r="AH96" s="497">
        <v>0</v>
      </c>
      <c r="AI96" s="36"/>
      <c r="AJ96" s="44"/>
      <c r="AL96" s="80"/>
      <c r="AN96" s="33"/>
    </row>
    <row r="97" spans="2:40" x14ac:dyDescent="0.3">
      <c r="B97" s="481"/>
      <c r="C97" s="248"/>
      <c r="D97" s="230"/>
      <c r="E97" s="17" t="s">
        <v>497</v>
      </c>
      <c r="G97" s="285">
        <v>120500605</v>
      </c>
      <c r="H97" s="304">
        <v>120500605</v>
      </c>
      <c r="I97" s="304">
        <v>98590424</v>
      </c>
      <c r="J97" s="304">
        <v>114796744</v>
      </c>
      <c r="K97" s="304">
        <v>167709675</v>
      </c>
      <c r="L97" s="304">
        <v>76633362</v>
      </c>
      <c r="M97" s="304">
        <v>69251065</v>
      </c>
      <c r="N97" s="304">
        <v>85022633</v>
      </c>
      <c r="O97" s="304">
        <v>56286052</v>
      </c>
      <c r="P97" s="304">
        <v>107575456</v>
      </c>
      <c r="Q97" s="304">
        <v>79967451</v>
      </c>
      <c r="R97" s="304">
        <v>0</v>
      </c>
      <c r="S97" s="304">
        <v>0</v>
      </c>
      <c r="T97" s="285">
        <v>120500605</v>
      </c>
      <c r="U97" s="285">
        <v>128695533</v>
      </c>
      <c r="V97" s="304">
        <v>128695533</v>
      </c>
      <c r="W97" s="304">
        <v>108403175</v>
      </c>
      <c r="X97" s="304">
        <v>114741326</v>
      </c>
      <c r="Y97" s="304">
        <v>224891115</v>
      </c>
      <c r="Z97" s="304">
        <v>191548216</v>
      </c>
      <c r="AA97" s="304">
        <v>129864367</v>
      </c>
      <c r="AB97" s="304">
        <v>158337940</v>
      </c>
      <c r="AC97" s="304">
        <v>145123495</v>
      </c>
      <c r="AD97" s="304">
        <v>143950568</v>
      </c>
      <c r="AE97" s="304">
        <v>176982687</v>
      </c>
      <c r="AF97" s="304">
        <v>108461484</v>
      </c>
      <c r="AG97" s="304">
        <v>105039380</v>
      </c>
      <c r="AH97" s="497">
        <v>128695533</v>
      </c>
      <c r="AI97" s="36"/>
      <c r="AJ97" s="44"/>
      <c r="AL97" s="80">
        <v>0</v>
      </c>
      <c r="AN97" s="33">
        <v>8194928</v>
      </c>
    </row>
    <row r="98" spans="2:40" x14ac:dyDescent="0.3">
      <c r="B98" s="481"/>
      <c r="C98" s="16"/>
      <c r="G98" s="285"/>
      <c r="H98" s="495"/>
      <c r="I98" s="495"/>
      <c r="J98" s="495"/>
      <c r="K98" s="495"/>
      <c r="L98" s="495"/>
      <c r="M98" s="495"/>
      <c r="N98" s="495"/>
      <c r="O98" s="495"/>
      <c r="P98" s="495"/>
      <c r="Q98" s="495"/>
      <c r="R98" s="495"/>
      <c r="S98" s="495"/>
      <c r="T98" s="285"/>
      <c r="U98" s="285"/>
      <c r="V98" s="495"/>
      <c r="W98" s="495"/>
      <c r="X98" s="495"/>
      <c r="Y98" s="495"/>
      <c r="Z98" s="495"/>
      <c r="AA98" s="495"/>
      <c r="AB98" s="495"/>
      <c r="AC98" s="495"/>
      <c r="AD98" s="495"/>
      <c r="AE98" s="495"/>
      <c r="AF98" s="495"/>
      <c r="AG98" s="495"/>
      <c r="AH98" s="497"/>
      <c r="AI98" s="36"/>
      <c r="AJ98" s="44"/>
      <c r="AL98" s="80">
        <v>0</v>
      </c>
      <c r="AN98" s="33"/>
    </row>
    <row r="99" spans="2:40" x14ac:dyDescent="0.3">
      <c r="B99" s="481"/>
      <c r="C99" s="16" t="s">
        <v>498</v>
      </c>
      <c r="G99" s="304">
        <v>147446000</v>
      </c>
      <c r="H99" s="495">
        <v>207898089</v>
      </c>
      <c r="I99" s="495">
        <v>223795647</v>
      </c>
      <c r="J99" s="495">
        <v>303524797</v>
      </c>
      <c r="K99" s="495">
        <v>190598458</v>
      </c>
      <c r="L99" s="495">
        <v>182486823</v>
      </c>
      <c r="M99" s="495">
        <v>195201831</v>
      </c>
      <c r="N99" s="495">
        <v>153841742</v>
      </c>
      <c r="O99" s="495">
        <v>203591813</v>
      </c>
      <c r="P99" s="495">
        <v>179691505</v>
      </c>
      <c r="Q99" s="495">
        <v>0</v>
      </c>
      <c r="R99" s="495">
        <v>0</v>
      </c>
      <c r="S99" s="495">
        <v>0</v>
      </c>
      <c r="T99" s="285">
        <v>179691505</v>
      </c>
      <c r="U99" s="304">
        <v>234551013</v>
      </c>
      <c r="V99" s="495">
        <v>297696898</v>
      </c>
      <c r="W99" s="495">
        <v>287722671</v>
      </c>
      <c r="X99" s="495">
        <v>395798814</v>
      </c>
      <c r="Y99" s="495">
        <v>360631924</v>
      </c>
      <c r="Z99" s="495">
        <v>298040643</v>
      </c>
      <c r="AA99" s="495">
        <v>328003285</v>
      </c>
      <c r="AB99" s="495">
        <v>311428125</v>
      </c>
      <c r="AC99" s="495">
        <v>308397214</v>
      </c>
      <c r="AD99" s="495">
        <v>364428784</v>
      </c>
      <c r="AE99" s="495">
        <v>289962570</v>
      </c>
      <c r="AF99" s="495">
        <v>254320123</v>
      </c>
      <c r="AG99" s="495">
        <v>234551013</v>
      </c>
      <c r="AH99" s="497">
        <v>364428784</v>
      </c>
      <c r="AI99" s="36"/>
      <c r="AJ99" s="44"/>
      <c r="AL99" s="80">
        <v>129877771</v>
      </c>
      <c r="AN99" s="33">
        <v>54859508</v>
      </c>
    </row>
    <row r="100" spans="2:40" x14ac:dyDescent="0.3">
      <c r="B100" s="481"/>
      <c r="C100" s="16"/>
      <c r="E100" s="17" t="s">
        <v>496</v>
      </c>
      <c r="G100" s="285">
        <v>86446000</v>
      </c>
      <c r="H100" s="304">
        <v>109307665</v>
      </c>
      <c r="I100" s="304">
        <v>108998903</v>
      </c>
      <c r="J100" s="304">
        <v>115815122</v>
      </c>
      <c r="K100" s="304">
        <v>113965096</v>
      </c>
      <c r="L100" s="304">
        <v>113235758</v>
      </c>
      <c r="M100" s="304">
        <v>110179198</v>
      </c>
      <c r="N100" s="304">
        <v>97555690</v>
      </c>
      <c r="O100" s="304">
        <v>96016357</v>
      </c>
      <c r="P100" s="304">
        <v>99724054</v>
      </c>
      <c r="Q100" s="304">
        <v>0</v>
      </c>
      <c r="R100" s="304">
        <v>0</v>
      </c>
      <c r="S100" s="304">
        <v>0</v>
      </c>
      <c r="T100" s="285">
        <v>99724054</v>
      </c>
      <c r="U100" s="285">
        <v>114050408</v>
      </c>
      <c r="V100" s="304">
        <v>189293723</v>
      </c>
      <c r="W100" s="304">
        <v>172981345</v>
      </c>
      <c r="X100" s="304">
        <v>170907699</v>
      </c>
      <c r="Y100" s="304">
        <v>169083708</v>
      </c>
      <c r="Z100" s="304">
        <v>168176276</v>
      </c>
      <c r="AA100" s="304">
        <v>169665345</v>
      </c>
      <c r="AB100" s="304">
        <v>166304630</v>
      </c>
      <c r="AC100" s="304">
        <v>164446646</v>
      </c>
      <c r="AD100" s="304">
        <v>157446097</v>
      </c>
      <c r="AE100" s="304">
        <v>161501086</v>
      </c>
      <c r="AF100" s="304">
        <v>149280743</v>
      </c>
      <c r="AG100" s="304">
        <v>114050408</v>
      </c>
      <c r="AH100" s="510">
        <v>157446097</v>
      </c>
      <c r="AI100" s="36"/>
      <c r="AJ100" s="44"/>
      <c r="AL100" s="80">
        <v>43395689</v>
      </c>
      <c r="AN100" s="33">
        <v>14326354</v>
      </c>
    </row>
    <row r="101" spans="2:40" x14ac:dyDescent="0.3">
      <c r="B101" s="481"/>
      <c r="C101" s="16"/>
      <c r="E101" s="17" t="s">
        <v>279</v>
      </c>
      <c r="F101" s="54" t="s">
        <v>595</v>
      </c>
      <c r="G101" s="285">
        <v>0</v>
      </c>
      <c r="H101" s="304">
        <v>0</v>
      </c>
      <c r="I101" s="304">
        <v>0</v>
      </c>
      <c r="J101" s="304">
        <v>20000000</v>
      </c>
      <c r="K101" s="304">
        <v>0</v>
      </c>
      <c r="L101" s="304">
        <v>0</v>
      </c>
      <c r="M101" s="304">
        <v>0</v>
      </c>
      <c r="N101" s="304">
        <v>0</v>
      </c>
      <c r="O101" s="304">
        <v>0</v>
      </c>
      <c r="P101" s="304">
        <v>0</v>
      </c>
      <c r="Q101" s="304">
        <v>0</v>
      </c>
      <c r="R101" s="304">
        <v>0</v>
      </c>
      <c r="S101" s="304">
        <v>0</v>
      </c>
      <c r="T101" s="285">
        <v>0</v>
      </c>
      <c r="U101" s="285">
        <v>0</v>
      </c>
      <c r="V101" s="304">
        <v>0</v>
      </c>
      <c r="W101" s="304">
        <v>0</v>
      </c>
      <c r="X101" s="304">
        <v>0</v>
      </c>
      <c r="Y101" s="304">
        <v>0</v>
      </c>
      <c r="Z101" s="304">
        <v>0</v>
      </c>
      <c r="AA101" s="304">
        <v>0</v>
      </c>
      <c r="AB101" s="304">
        <v>0</v>
      </c>
      <c r="AC101" s="304">
        <v>0</v>
      </c>
      <c r="AD101" s="304">
        <v>30000000</v>
      </c>
      <c r="AE101" s="304">
        <v>20000000</v>
      </c>
      <c r="AF101" s="304">
        <v>0</v>
      </c>
      <c r="AG101" s="304">
        <v>0</v>
      </c>
      <c r="AH101" s="510">
        <v>30000000</v>
      </c>
      <c r="AI101" s="36"/>
      <c r="AJ101" s="44"/>
      <c r="AL101" s="80"/>
      <c r="AN101" s="33"/>
    </row>
    <row r="102" spans="2:40" x14ac:dyDescent="0.3">
      <c r="B102" s="481"/>
      <c r="C102" s="16"/>
      <c r="E102" s="17" t="s">
        <v>499</v>
      </c>
      <c r="F102" s="54"/>
      <c r="G102" s="285">
        <v>61000000</v>
      </c>
      <c r="H102" s="304">
        <v>98590424</v>
      </c>
      <c r="I102" s="304">
        <v>114796744</v>
      </c>
      <c r="J102" s="304">
        <v>167709675</v>
      </c>
      <c r="K102" s="304">
        <v>76633362</v>
      </c>
      <c r="L102" s="304">
        <v>69251065</v>
      </c>
      <c r="M102" s="304">
        <v>85022633</v>
      </c>
      <c r="N102" s="304">
        <v>56286052</v>
      </c>
      <c r="O102" s="304">
        <v>107575456</v>
      </c>
      <c r="P102" s="304">
        <v>79967451</v>
      </c>
      <c r="Q102" s="304">
        <v>0</v>
      </c>
      <c r="R102" s="304">
        <v>0</v>
      </c>
      <c r="S102" s="304">
        <v>0</v>
      </c>
      <c r="T102" s="285">
        <v>79967451</v>
      </c>
      <c r="U102" s="285">
        <v>120500605</v>
      </c>
      <c r="V102" s="304">
        <v>108403175</v>
      </c>
      <c r="W102" s="304">
        <v>114741326</v>
      </c>
      <c r="X102" s="304">
        <v>224891115</v>
      </c>
      <c r="Y102" s="304">
        <v>191548216</v>
      </c>
      <c r="Z102" s="304">
        <v>129864367</v>
      </c>
      <c r="AA102" s="304">
        <v>158337940</v>
      </c>
      <c r="AB102" s="304">
        <v>145123495</v>
      </c>
      <c r="AC102" s="304">
        <v>143950568</v>
      </c>
      <c r="AD102" s="304">
        <v>176982687</v>
      </c>
      <c r="AE102" s="304">
        <v>108461484</v>
      </c>
      <c r="AF102" s="304">
        <v>105039380</v>
      </c>
      <c r="AG102" s="304">
        <v>120500605</v>
      </c>
      <c r="AH102" s="510">
        <v>176982687</v>
      </c>
      <c r="AI102" s="36"/>
      <c r="AJ102" s="44"/>
      <c r="AL102" s="80">
        <v>56482082</v>
      </c>
      <c r="AN102" s="33">
        <v>40533154</v>
      </c>
    </row>
    <row r="103" spans="2:40" x14ac:dyDescent="0.3">
      <c r="C103" s="73"/>
      <c r="D103" s="74"/>
      <c r="E103" s="74"/>
      <c r="F103" s="512"/>
      <c r="G103" s="513"/>
      <c r="H103" s="513"/>
      <c r="I103" s="513"/>
      <c r="J103" s="513"/>
      <c r="K103" s="513"/>
      <c r="L103" s="513"/>
      <c r="M103" s="513"/>
      <c r="N103" s="513"/>
      <c r="O103" s="514"/>
      <c r="P103" s="513"/>
      <c r="Q103" s="514"/>
      <c r="R103" s="514"/>
      <c r="S103" s="513"/>
      <c r="T103" s="514"/>
      <c r="U103" s="514"/>
      <c r="V103" s="513"/>
      <c r="W103" s="514"/>
      <c r="X103" s="513"/>
      <c r="Y103" s="514"/>
      <c r="Z103" s="514"/>
      <c r="AA103" s="514"/>
      <c r="AB103" s="513"/>
      <c r="AC103" s="514"/>
      <c r="AD103" s="513"/>
      <c r="AE103" s="514"/>
      <c r="AF103" s="514"/>
      <c r="AG103" s="514"/>
      <c r="AH103" s="515"/>
      <c r="AI103" s="36"/>
      <c r="AJ103" s="44"/>
    </row>
    <row r="104" spans="2:40" x14ac:dyDescent="0.3">
      <c r="C104" s="262" t="s">
        <v>500</v>
      </c>
      <c r="D104" s="262"/>
      <c r="E104" s="51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44"/>
      <c r="AJ104" s="44"/>
    </row>
    <row r="105" spans="2:40" x14ac:dyDescent="0.3">
      <c r="C105" s="262" t="s">
        <v>501</v>
      </c>
      <c r="D105" s="262"/>
      <c r="E105" s="51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44"/>
      <c r="AJ105" s="44"/>
    </row>
    <row r="106" spans="2:40" x14ac:dyDescent="0.3">
      <c r="C106" s="262" t="s">
        <v>502</v>
      </c>
      <c r="D106" s="262"/>
      <c r="E106" s="51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44"/>
      <c r="AJ106" s="44"/>
    </row>
    <row r="107" spans="2:40" x14ac:dyDescent="0.3">
      <c r="C107" s="376" t="s">
        <v>586</v>
      </c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44"/>
      <c r="AJ107" s="44"/>
    </row>
    <row r="108" spans="2:40" x14ac:dyDescent="0.3">
      <c r="C108" s="529" t="s">
        <v>596</v>
      </c>
      <c r="D108" s="51"/>
      <c r="E108" s="51"/>
      <c r="F108" s="54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44"/>
      <c r="AJ108" s="44"/>
    </row>
    <row r="109" spans="2:40" x14ac:dyDescent="0.3">
      <c r="C109" s="376" t="s">
        <v>597</v>
      </c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44"/>
      <c r="AJ109" s="44"/>
    </row>
    <row r="110" spans="2:40" x14ac:dyDescent="0.3">
      <c r="C110" s="376" t="s">
        <v>598</v>
      </c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44"/>
      <c r="AJ110" s="44"/>
    </row>
    <row r="111" spans="2:40" x14ac:dyDescent="0.3">
      <c r="C111" s="376" t="s">
        <v>599</v>
      </c>
    </row>
    <row r="112" spans="2:40" x14ac:dyDescent="0.3">
      <c r="C112" s="51" t="s">
        <v>600</v>
      </c>
    </row>
    <row r="113" spans="2:36" x14ac:dyDescent="0.3"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44"/>
      <c r="AJ113" s="44"/>
    </row>
    <row r="114" spans="2:36" x14ac:dyDescent="0.3"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44"/>
      <c r="AJ114" s="44"/>
    </row>
    <row r="115" spans="2:36" x14ac:dyDescent="0.3"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44"/>
      <c r="AJ115" s="44"/>
    </row>
    <row r="116" spans="2:36" x14ac:dyDescent="0.3"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44"/>
      <c r="AJ116" s="44"/>
    </row>
    <row r="117" spans="2:36" x14ac:dyDescent="0.3"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44"/>
      <c r="AJ117" s="44"/>
    </row>
    <row r="118" spans="2:36" x14ac:dyDescent="0.3"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44"/>
      <c r="AJ118" s="44"/>
    </row>
    <row r="119" spans="2:36" x14ac:dyDescent="0.3"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44"/>
      <c r="AJ119" s="44"/>
    </row>
    <row r="120" spans="2:36" x14ac:dyDescent="0.3"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44"/>
      <c r="AJ120" s="44"/>
    </row>
    <row r="121" spans="2:36" x14ac:dyDescent="0.3"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44"/>
      <c r="AJ121" s="44"/>
    </row>
    <row r="122" spans="2:36" x14ac:dyDescent="0.3"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44"/>
      <c r="AJ122" s="44"/>
    </row>
    <row r="123" spans="2:36" x14ac:dyDescent="0.3"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44"/>
      <c r="AJ123" s="44"/>
    </row>
    <row r="124" spans="2:36" x14ac:dyDescent="0.3">
      <c r="G124" s="286"/>
      <c r="H124" s="286">
        <v>0</v>
      </c>
      <c r="I124" s="286">
        <v>0</v>
      </c>
      <c r="J124" s="286">
        <v>0</v>
      </c>
      <c r="K124" s="286">
        <v>0</v>
      </c>
      <c r="L124" s="286">
        <v>0</v>
      </c>
      <c r="M124" s="286">
        <v>0</v>
      </c>
      <c r="N124" s="286">
        <v>0</v>
      </c>
      <c r="O124" s="286">
        <v>0</v>
      </c>
      <c r="P124" s="286">
        <v>0</v>
      </c>
      <c r="Q124" s="286">
        <v>0</v>
      </c>
      <c r="R124" s="286">
        <v>0</v>
      </c>
      <c r="S124" s="286">
        <v>0</v>
      </c>
      <c r="T124" s="286">
        <v>0</v>
      </c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44"/>
      <c r="AJ124" s="44"/>
    </row>
    <row r="125" spans="2:36" x14ac:dyDescent="0.3">
      <c r="G125" s="286"/>
      <c r="H125" s="286">
        <v>-7565884.7627600133</v>
      </c>
      <c r="I125" s="286">
        <v>4435882.5859999955</v>
      </c>
      <c r="J125" s="286">
        <v>9819299.4460000098</v>
      </c>
      <c r="K125" s="286">
        <v>12720909.335420012</v>
      </c>
      <c r="L125" s="286">
        <v>16410710.493000001</v>
      </c>
      <c r="M125" s="286">
        <v>14651503.717999995</v>
      </c>
      <c r="N125" s="286">
        <v>-929313.46154001355</v>
      </c>
      <c r="O125" s="286">
        <v>11377390.153869987</v>
      </c>
      <c r="P125" s="286">
        <v>11881654.852400005</v>
      </c>
      <c r="Q125" s="286">
        <v>-220914832</v>
      </c>
      <c r="R125" s="286">
        <v>-166056811</v>
      </c>
      <c r="S125" s="286">
        <v>-196857364</v>
      </c>
      <c r="T125" s="286">
        <v>72802152.360389948</v>
      </c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44"/>
      <c r="AJ125" s="44"/>
    </row>
    <row r="126" spans="2:36" x14ac:dyDescent="0.3">
      <c r="B126" s="51"/>
      <c r="G126" s="286"/>
      <c r="H126" s="286">
        <v>0</v>
      </c>
      <c r="I126" s="286">
        <v>0</v>
      </c>
      <c r="J126" s="286">
        <v>0</v>
      </c>
      <c r="K126" s="286">
        <v>0</v>
      </c>
      <c r="L126" s="286">
        <v>0</v>
      </c>
      <c r="M126" s="286">
        <v>0</v>
      </c>
      <c r="N126" s="286">
        <v>0</v>
      </c>
      <c r="O126" s="286">
        <v>0</v>
      </c>
      <c r="P126" s="286">
        <v>0</v>
      </c>
      <c r="Q126" s="286">
        <v>0</v>
      </c>
      <c r="R126" s="286">
        <v>0</v>
      </c>
      <c r="S126" s="286">
        <v>0</v>
      </c>
      <c r="T126" s="286">
        <v>0</v>
      </c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44"/>
      <c r="AJ126" s="44"/>
    </row>
    <row r="127" spans="2:36" x14ac:dyDescent="0.3">
      <c r="G127" s="286"/>
      <c r="H127" s="286">
        <v>-13028773.762760013</v>
      </c>
      <c r="I127" s="286">
        <v>1054452.5859999955</v>
      </c>
      <c r="J127" s="286">
        <v>-438676.55399999022</v>
      </c>
      <c r="K127" s="286">
        <v>3522986.3354200125</v>
      </c>
      <c r="L127" s="286">
        <v>11439211.032239988</v>
      </c>
      <c r="M127" s="286">
        <v>4567461.7179999948</v>
      </c>
      <c r="N127" s="286">
        <v>-7496745.4615400136</v>
      </c>
      <c r="O127" s="286">
        <v>6236702.1538699865</v>
      </c>
      <c r="P127" s="286">
        <v>7262626.8524000049</v>
      </c>
      <c r="Q127" s="286">
        <v>-113962856</v>
      </c>
      <c r="R127" s="286">
        <v>-72834284</v>
      </c>
      <c r="S127" s="286">
        <v>-113146665</v>
      </c>
      <c r="T127" s="286">
        <v>13119244.89963007</v>
      </c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44"/>
      <c r="AJ127" s="44"/>
    </row>
    <row r="128" spans="2:36" x14ac:dyDescent="0.3">
      <c r="G128" s="286"/>
      <c r="H128" s="286">
        <v>0</v>
      </c>
      <c r="I128" s="286">
        <v>0</v>
      </c>
      <c r="J128" s="286">
        <v>0</v>
      </c>
      <c r="K128" s="286">
        <v>0</v>
      </c>
      <c r="L128" s="286">
        <v>0</v>
      </c>
      <c r="M128" s="286">
        <v>0</v>
      </c>
      <c r="N128" s="286">
        <v>0</v>
      </c>
      <c r="O128" s="286">
        <v>0</v>
      </c>
      <c r="P128" s="286">
        <v>0</v>
      </c>
      <c r="Q128" s="286">
        <v>0</v>
      </c>
      <c r="R128" s="286">
        <v>0</v>
      </c>
      <c r="S128" s="286">
        <v>0</v>
      </c>
      <c r="T128" s="286">
        <v>0</v>
      </c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44"/>
      <c r="AJ128" s="44"/>
    </row>
    <row r="129" spans="7:36" x14ac:dyDescent="0.3">
      <c r="G129" s="286"/>
      <c r="H129" s="286">
        <v>5462889</v>
      </c>
      <c r="I129" s="286">
        <v>3381430</v>
      </c>
      <c r="J129" s="286">
        <v>10257976</v>
      </c>
      <c r="K129" s="286">
        <v>9197923</v>
      </c>
      <c r="L129" s="286">
        <v>4971499.4607600123</v>
      </c>
      <c r="M129" s="286">
        <v>10084042</v>
      </c>
      <c r="N129" s="286">
        <v>6567432</v>
      </c>
      <c r="O129" s="286">
        <v>5140688</v>
      </c>
      <c r="P129" s="286">
        <v>4619028</v>
      </c>
      <c r="Q129" s="286">
        <v>-106951976</v>
      </c>
      <c r="R129" s="286">
        <v>-93222527</v>
      </c>
      <c r="S129" s="286">
        <v>-83710699</v>
      </c>
      <c r="T129" s="286">
        <v>59682907.460759997</v>
      </c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44"/>
      <c r="AJ129" s="44"/>
    </row>
    <row r="130" spans="7:36" x14ac:dyDescent="0.3">
      <c r="G130" s="286"/>
      <c r="H130" s="286">
        <v>4080081</v>
      </c>
      <c r="I130" s="286">
        <v>2538190</v>
      </c>
      <c r="J130" s="286">
        <v>2195298</v>
      </c>
      <c r="K130" s="286">
        <v>7053465</v>
      </c>
      <c r="L130" s="286">
        <v>2217841.4607600123</v>
      </c>
      <c r="M130" s="286">
        <v>6667745</v>
      </c>
      <c r="N130" s="286">
        <v>3357150</v>
      </c>
      <c r="O130" s="286">
        <v>2244916</v>
      </c>
      <c r="P130" s="286">
        <v>1821660</v>
      </c>
      <c r="Q130" s="286">
        <v>-49904931</v>
      </c>
      <c r="R130" s="286">
        <v>-42327673</v>
      </c>
      <c r="S130" s="286">
        <v>-28049038</v>
      </c>
      <c r="T130" s="286">
        <v>32176346.460759997</v>
      </c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44"/>
      <c r="AJ130" s="44"/>
    </row>
    <row r="131" spans="7:36" x14ac:dyDescent="0.3">
      <c r="G131" s="286"/>
      <c r="H131" s="286">
        <v>1195243</v>
      </c>
      <c r="I131" s="286">
        <v>564243</v>
      </c>
      <c r="J131" s="286">
        <v>6986780</v>
      </c>
      <c r="K131" s="286">
        <v>2705088</v>
      </c>
      <c r="L131" s="286">
        <v>2705088</v>
      </c>
      <c r="M131" s="286">
        <v>2705088</v>
      </c>
      <c r="N131" s="286">
        <v>2705088</v>
      </c>
      <c r="O131" s="286">
        <v>2705088</v>
      </c>
      <c r="P131" s="286">
        <v>2705088</v>
      </c>
      <c r="Q131" s="286">
        <v>-52815983</v>
      </c>
      <c r="R131" s="286">
        <v>-48742316</v>
      </c>
      <c r="S131" s="286">
        <v>-48742309</v>
      </c>
      <c r="T131" s="286">
        <v>24976794</v>
      </c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44"/>
      <c r="AJ131" s="44"/>
    </row>
    <row r="132" spans="7:36" x14ac:dyDescent="0.3">
      <c r="G132" s="286"/>
      <c r="H132" s="286">
        <v>0</v>
      </c>
      <c r="I132" s="286">
        <v>0</v>
      </c>
      <c r="J132" s="286">
        <v>0</v>
      </c>
      <c r="K132" s="286">
        <v>0</v>
      </c>
      <c r="L132" s="286">
        <v>32892</v>
      </c>
      <c r="M132" s="286">
        <v>0</v>
      </c>
      <c r="N132" s="286">
        <v>0</v>
      </c>
      <c r="O132" s="286">
        <v>0</v>
      </c>
      <c r="P132" s="286">
        <v>32892</v>
      </c>
      <c r="Q132" s="286">
        <v>0</v>
      </c>
      <c r="R132" s="286">
        <v>0</v>
      </c>
      <c r="S132" s="286">
        <v>-5111609</v>
      </c>
      <c r="T132" s="286">
        <v>65784</v>
      </c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44"/>
      <c r="AJ132" s="44"/>
    </row>
    <row r="133" spans="7:36" x14ac:dyDescent="0.3">
      <c r="G133" s="286"/>
      <c r="H133" s="286">
        <v>6692</v>
      </c>
      <c r="I133" s="286">
        <v>39192</v>
      </c>
      <c r="J133" s="286">
        <v>61045</v>
      </c>
      <c r="K133" s="286">
        <v>-21131</v>
      </c>
      <c r="L133" s="286">
        <v>-919</v>
      </c>
      <c r="M133" s="286">
        <v>-9573</v>
      </c>
      <c r="N133" s="286">
        <v>-748</v>
      </c>
      <c r="O133" s="286">
        <v>9436</v>
      </c>
      <c r="P133" s="286">
        <v>26006</v>
      </c>
      <c r="Q133" s="286">
        <v>-381359</v>
      </c>
      <c r="R133" s="286">
        <v>-381106</v>
      </c>
      <c r="S133" s="286">
        <v>-406023</v>
      </c>
      <c r="T133" s="286">
        <v>110000</v>
      </c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44"/>
      <c r="AJ133" s="44"/>
    </row>
    <row r="134" spans="7:36" x14ac:dyDescent="0.3">
      <c r="G134" s="286"/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286">
        <v>0</v>
      </c>
      <c r="O134" s="286">
        <v>0</v>
      </c>
      <c r="P134" s="286">
        <v>0</v>
      </c>
      <c r="Q134" s="286">
        <v>0</v>
      </c>
      <c r="R134" s="286">
        <v>0</v>
      </c>
      <c r="S134" s="286">
        <v>-204700</v>
      </c>
      <c r="T134" s="286">
        <v>0</v>
      </c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44"/>
      <c r="AJ134" s="44"/>
    </row>
    <row r="135" spans="7:36" x14ac:dyDescent="0.3">
      <c r="G135" s="286"/>
      <c r="H135" s="286" t="e">
        <v>#REF!</v>
      </c>
      <c r="I135" s="286" t="e">
        <v>#REF!</v>
      </c>
      <c r="J135" s="286" t="e">
        <v>#REF!</v>
      </c>
      <c r="K135" s="286" t="e">
        <v>#REF!</v>
      </c>
      <c r="L135" s="286" t="e">
        <v>#REF!</v>
      </c>
      <c r="M135" s="286" t="e">
        <v>#REF!</v>
      </c>
      <c r="N135" s="286" t="e">
        <v>#REF!</v>
      </c>
      <c r="O135" s="286" t="e">
        <v>#REF!</v>
      </c>
      <c r="P135" s="286" t="e">
        <v>#REF!</v>
      </c>
      <c r="Q135" s="286" t="e">
        <v>#REF!</v>
      </c>
      <c r="R135" s="286" t="e">
        <v>#REF!</v>
      </c>
      <c r="S135" s="286">
        <v>-204700</v>
      </c>
      <c r="T135" s="286">
        <v>0</v>
      </c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44"/>
      <c r="AJ135" s="44"/>
    </row>
    <row r="136" spans="7:36" x14ac:dyDescent="0.3">
      <c r="G136" s="286"/>
      <c r="H136" s="286" t="e">
        <v>#REF!</v>
      </c>
      <c r="I136" s="286" t="e">
        <v>#REF!</v>
      </c>
      <c r="J136" s="286" t="e">
        <v>#REF!</v>
      </c>
      <c r="K136" s="286" t="e">
        <v>#REF!</v>
      </c>
      <c r="L136" s="286" t="e">
        <v>#REF!</v>
      </c>
      <c r="M136" s="286" t="e">
        <v>#REF!</v>
      </c>
      <c r="N136" s="286" t="e">
        <v>#REF!</v>
      </c>
      <c r="O136" s="286" t="e">
        <v>#REF!</v>
      </c>
      <c r="P136" s="286" t="e">
        <v>#REF!</v>
      </c>
      <c r="Q136" s="286" t="e">
        <v>#REF!</v>
      </c>
      <c r="R136" s="286" t="e">
        <v>#REF!</v>
      </c>
      <c r="S136" s="286">
        <v>0</v>
      </c>
      <c r="T136" s="286">
        <v>0</v>
      </c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44"/>
      <c r="AJ136" s="44"/>
    </row>
    <row r="137" spans="7:36" x14ac:dyDescent="0.3">
      <c r="G137" s="286"/>
      <c r="H137" s="286">
        <v>0</v>
      </c>
      <c r="I137" s="286">
        <v>0</v>
      </c>
      <c r="J137" s="286">
        <v>0</v>
      </c>
      <c r="K137" s="286">
        <v>0</v>
      </c>
      <c r="L137" s="286">
        <v>0</v>
      </c>
      <c r="M137" s="286">
        <v>0</v>
      </c>
      <c r="N137" s="286">
        <v>0</v>
      </c>
      <c r="O137" s="286">
        <v>0</v>
      </c>
      <c r="P137" s="286">
        <v>0</v>
      </c>
      <c r="Q137" s="286">
        <v>0</v>
      </c>
      <c r="R137" s="286">
        <v>0</v>
      </c>
      <c r="S137" s="286">
        <v>0</v>
      </c>
      <c r="T137" s="286">
        <v>0</v>
      </c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44"/>
      <c r="AJ137" s="44"/>
    </row>
    <row r="138" spans="7:36" x14ac:dyDescent="0.3">
      <c r="G138" s="286"/>
      <c r="H138" s="286">
        <v>0</v>
      </c>
      <c r="I138" s="286">
        <v>0</v>
      </c>
      <c r="J138" s="286">
        <v>0</v>
      </c>
      <c r="K138" s="286">
        <v>0</v>
      </c>
      <c r="L138" s="286">
        <v>0</v>
      </c>
      <c r="M138" s="286" t="e">
        <v>#REF!</v>
      </c>
      <c r="N138" s="286">
        <v>0</v>
      </c>
      <c r="O138" s="286">
        <v>0</v>
      </c>
      <c r="P138" s="286">
        <v>0</v>
      </c>
      <c r="Q138" s="286">
        <v>0</v>
      </c>
      <c r="R138" s="286">
        <v>0</v>
      </c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44"/>
      <c r="AJ138" s="44"/>
    </row>
    <row r="139" spans="7:36" x14ac:dyDescent="0.3">
      <c r="G139" s="286"/>
      <c r="H139" s="286">
        <v>-570354.01671998203</v>
      </c>
      <c r="I139" s="286">
        <v>8277463.4140000045</v>
      </c>
      <c r="J139" s="286">
        <v>-40180387.955080003</v>
      </c>
      <c r="K139" s="286">
        <v>-11490454.219660014</v>
      </c>
      <c r="L139" s="286">
        <v>-3536104.4753099978</v>
      </c>
      <c r="M139" s="286">
        <v>-11499483.374859989</v>
      </c>
      <c r="N139" s="286">
        <v>5022481.2354700118</v>
      </c>
      <c r="O139" s="286">
        <v>2219148.6478200108</v>
      </c>
      <c r="P139" s="286">
        <v>-26157314.702560008</v>
      </c>
      <c r="Q139" s="286">
        <v>106826528</v>
      </c>
      <c r="R139" s="286">
        <v>-9961821</v>
      </c>
      <c r="S139" s="286">
        <v>25123323</v>
      </c>
      <c r="T139" s="286">
        <v>-77915005.446899891</v>
      </c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44"/>
      <c r="AJ139" s="44"/>
    </row>
    <row r="140" spans="7:36" x14ac:dyDescent="0.3">
      <c r="G140" s="286"/>
      <c r="H140" s="286">
        <v>0</v>
      </c>
      <c r="I140" s="286">
        <v>0</v>
      </c>
      <c r="J140" s="286">
        <v>0</v>
      </c>
      <c r="K140" s="286">
        <v>0</v>
      </c>
      <c r="L140" s="286">
        <v>0</v>
      </c>
      <c r="M140" s="286">
        <v>0</v>
      </c>
      <c r="N140" s="286">
        <v>0</v>
      </c>
      <c r="O140" s="286">
        <v>0</v>
      </c>
      <c r="P140" s="286">
        <v>0</v>
      </c>
      <c r="Q140" s="286">
        <v>0</v>
      </c>
      <c r="R140" s="286">
        <v>0</v>
      </c>
      <c r="S140" s="286">
        <v>0</v>
      </c>
      <c r="T140" s="286">
        <v>0</v>
      </c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44"/>
      <c r="AJ140" s="44"/>
    </row>
    <row r="141" spans="7:36" x14ac:dyDescent="0.3">
      <c r="G141" s="286"/>
      <c r="H141" s="286">
        <v>474001</v>
      </c>
      <c r="I141" s="286">
        <v>-23945202</v>
      </c>
      <c r="J141" s="286">
        <v>41232030</v>
      </c>
      <c r="K141" s="286">
        <v>11894498</v>
      </c>
      <c r="L141" s="286">
        <v>19114069</v>
      </c>
      <c r="M141" s="286">
        <v>11364884.374859989</v>
      </c>
      <c r="N141" s="286">
        <v>24527788.764529988</v>
      </c>
      <c r="O141" s="286">
        <v>-2411958.6478200182</v>
      </c>
      <c r="P141" s="286">
        <v>124601036</v>
      </c>
      <c r="Q141" s="286">
        <v>72522907</v>
      </c>
      <c r="R141" s="286">
        <v>-58580793</v>
      </c>
      <c r="S141" s="286">
        <v>3147801.612539798</v>
      </c>
      <c r="T141" s="286">
        <v>206851146.49157</v>
      </c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44"/>
      <c r="AJ141" s="44"/>
    </row>
    <row r="142" spans="7:36" x14ac:dyDescent="0.3">
      <c r="G142" s="286"/>
      <c r="H142" s="286">
        <v>0</v>
      </c>
      <c r="I142" s="286">
        <v>0</v>
      </c>
      <c r="J142" s="286">
        <v>0</v>
      </c>
      <c r="K142" s="286">
        <v>0</v>
      </c>
      <c r="L142" s="286">
        <v>0</v>
      </c>
      <c r="M142" s="286">
        <v>0</v>
      </c>
      <c r="N142" s="286">
        <v>0</v>
      </c>
      <c r="O142" s="286">
        <v>0</v>
      </c>
      <c r="P142" s="286">
        <v>0</v>
      </c>
      <c r="Q142" s="286">
        <v>0</v>
      </c>
      <c r="R142" s="286">
        <v>0</v>
      </c>
      <c r="S142" s="286">
        <v>0</v>
      </c>
      <c r="T142" s="286">
        <v>0</v>
      </c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44"/>
      <c r="AJ142" s="44"/>
    </row>
    <row r="143" spans="7:36" x14ac:dyDescent="0.3">
      <c r="G143" s="286"/>
      <c r="H143" s="286">
        <v>0</v>
      </c>
      <c r="I143" s="286">
        <v>0</v>
      </c>
      <c r="J143" s="286">
        <v>0</v>
      </c>
      <c r="K143" s="286">
        <v>0</v>
      </c>
      <c r="L143" s="286">
        <v>0</v>
      </c>
      <c r="M143" s="286">
        <v>0</v>
      </c>
      <c r="N143" s="286">
        <v>0</v>
      </c>
      <c r="O143" s="286">
        <v>0</v>
      </c>
      <c r="P143" s="286">
        <v>0</v>
      </c>
      <c r="Q143" s="286">
        <v>0</v>
      </c>
      <c r="R143" s="286">
        <v>0</v>
      </c>
      <c r="S143" s="286">
        <v>0</v>
      </c>
      <c r="T143" s="286">
        <v>0</v>
      </c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44"/>
      <c r="AJ143" s="44"/>
    </row>
    <row r="144" spans="7:36" x14ac:dyDescent="0.3">
      <c r="G144" s="286"/>
      <c r="H144" s="286">
        <v>9292267</v>
      </c>
      <c r="I144" s="286">
        <v>3450261</v>
      </c>
      <c r="J144" s="286">
        <v>2981681</v>
      </c>
      <c r="K144" s="286">
        <v>3167539</v>
      </c>
      <c r="L144" s="286">
        <v>32481535</v>
      </c>
      <c r="M144" s="286">
        <v>5321378</v>
      </c>
      <c r="N144" s="286">
        <v>19929547</v>
      </c>
      <c r="O144" s="286">
        <v>28034671</v>
      </c>
      <c r="P144" s="286">
        <v>15696581</v>
      </c>
      <c r="Q144" s="286">
        <v>4717097</v>
      </c>
      <c r="R144" s="286">
        <v>1461396</v>
      </c>
      <c r="S144" s="286">
        <v>-6205772</v>
      </c>
      <c r="T144" s="286">
        <v>120355460</v>
      </c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44"/>
      <c r="AJ144" s="44"/>
    </row>
    <row r="145" spans="7:36" x14ac:dyDescent="0.3">
      <c r="G145" s="286"/>
      <c r="H145" s="286">
        <v>0</v>
      </c>
      <c r="I145" s="286">
        <v>0</v>
      </c>
      <c r="J145" s="286">
        <v>0</v>
      </c>
      <c r="K145" s="286">
        <v>0</v>
      </c>
      <c r="L145" s="286">
        <v>0</v>
      </c>
      <c r="M145" s="286">
        <v>0</v>
      </c>
      <c r="N145" s="286">
        <v>0</v>
      </c>
      <c r="O145" s="286">
        <v>0</v>
      </c>
      <c r="P145" s="286">
        <v>0</v>
      </c>
      <c r="Q145" s="286">
        <v>0</v>
      </c>
      <c r="R145" s="286">
        <v>0</v>
      </c>
      <c r="S145" s="286">
        <v>0</v>
      </c>
      <c r="T145" s="286">
        <v>0</v>
      </c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44"/>
      <c r="AJ145" s="44"/>
    </row>
    <row r="146" spans="7:36" x14ac:dyDescent="0.3">
      <c r="G146" s="286"/>
      <c r="H146" s="286">
        <v>10195271</v>
      </c>
      <c r="I146" s="286">
        <v>5302248</v>
      </c>
      <c r="J146" s="286">
        <v>2575999</v>
      </c>
      <c r="K146" s="286">
        <v>-20186419</v>
      </c>
      <c r="L146" s="286">
        <v>-2410385</v>
      </c>
      <c r="M146" s="286">
        <v>-8253663</v>
      </c>
      <c r="N146" s="286">
        <v>-8114977</v>
      </c>
      <c r="O146" s="286">
        <v>16572481</v>
      </c>
      <c r="P146" s="286">
        <v>9281868</v>
      </c>
      <c r="Q146" s="286">
        <v>-16828478</v>
      </c>
      <c r="R146" s="286">
        <v>-24073589</v>
      </c>
      <c r="S146" s="286">
        <v>-25598753</v>
      </c>
      <c r="T146" s="286">
        <v>4962423</v>
      </c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44"/>
      <c r="AJ146" s="44"/>
    </row>
    <row r="147" spans="7:36" x14ac:dyDescent="0.3">
      <c r="G147" s="286"/>
      <c r="H147" s="286">
        <v>0</v>
      </c>
      <c r="I147" s="286">
        <v>0</v>
      </c>
      <c r="J147" s="286">
        <v>0</v>
      </c>
      <c r="K147" s="286">
        <v>0</v>
      </c>
      <c r="L147" s="286">
        <v>0</v>
      </c>
      <c r="M147" s="286">
        <v>0</v>
      </c>
      <c r="N147" s="286">
        <v>0</v>
      </c>
      <c r="O147" s="286">
        <v>0</v>
      </c>
      <c r="P147" s="286">
        <v>0</v>
      </c>
      <c r="Q147" s="286">
        <v>0</v>
      </c>
      <c r="R147" s="286">
        <v>0</v>
      </c>
      <c r="S147" s="286">
        <v>0</v>
      </c>
      <c r="T147" s="286">
        <v>0</v>
      </c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44"/>
      <c r="AJ147" s="44"/>
    </row>
    <row r="148" spans="7:36" x14ac:dyDescent="0.3">
      <c r="G148" s="286"/>
      <c r="H148" s="286">
        <v>10896815</v>
      </c>
      <c r="I148" s="286">
        <v>5387551</v>
      </c>
      <c r="J148" s="286">
        <v>2539951</v>
      </c>
      <c r="K148" s="286">
        <v>-20186419</v>
      </c>
      <c r="L148" s="286">
        <v>-2246150</v>
      </c>
      <c r="M148" s="286">
        <v>-8526671</v>
      </c>
      <c r="N148" s="286">
        <v>-8311365</v>
      </c>
      <c r="O148" s="286">
        <v>16323743</v>
      </c>
      <c r="P148" s="286">
        <v>9275781</v>
      </c>
      <c r="Q148" s="286">
        <v>-16828478</v>
      </c>
      <c r="R148" s="286">
        <v>-24016967</v>
      </c>
      <c r="S148" s="286">
        <v>-24991090</v>
      </c>
      <c r="T148" s="286">
        <v>5153236</v>
      </c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44"/>
      <c r="AJ148" s="44"/>
    </row>
    <row r="149" spans="7:36" x14ac:dyDescent="0.3">
      <c r="G149" s="286"/>
      <c r="H149" s="286">
        <v>10275314</v>
      </c>
      <c r="I149" s="286">
        <v>7497878</v>
      </c>
      <c r="J149" s="286">
        <v>3393024</v>
      </c>
      <c r="K149" s="286">
        <v>-20595084</v>
      </c>
      <c r="L149" s="286">
        <v>-2070550</v>
      </c>
      <c r="M149" s="286">
        <v>-8205680</v>
      </c>
      <c r="N149" s="286">
        <v>-7673719</v>
      </c>
      <c r="O149" s="286">
        <v>18429585</v>
      </c>
      <c r="P149" s="286">
        <v>9956295</v>
      </c>
      <c r="Q149" s="286">
        <v>-19538777</v>
      </c>
      <c r="R149" s="286">
        <v>-28736666</v>
      </c>
      <c r="S149" s="286">
        <v>-30802385</v>
      </c>
      <c r="T149" s="286">
        <v>11007063</v>
      </c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44"/>
      <c r="AJ149" s="44"/>
    </row>
    <row r="150" spans="7:36" x14ac:dyDescent="0.3">
      <c r="G150" s="286"/>
      <c r="H150" s="286">
        <v>621501</v>
      </c>
      <c r="I150" s="286">
        <v>-2110327</v>
      </c>
      <c r="J150" s="286">
        <v>-853073</v>
      </c>
      <c r="K150" s="286">
        <v>408665</v>
      </c>
      <c r="L150" s="286">
        <v>-175600</v>
      </c>
      <c r="M150" s="286">
        <v>-320991</v>
      </c>
      <c r="N150" s="286">
        <v>-637646</v>
      </c>
      <c r="O150" s="286">
        <v>-2105842</v>
      </c>
      <c r="P150" s="286">
        <v>-680514</v>
      </c>
      <c r="Q150" s="286">
        <v>2710299</v>
      </c>
      <c r="R150" s="286">
        <v>4719699</v>
      </c>
      <c r="S150" s="286">
        <v>5811295</v>
      </c>
      <c r="T150" s="286">
        <v>-5853827</v>
      </c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44"/>
      <c r="AJ150" s="44"/>
    </row>
    <row r="151" spans="7:36" x14ac:dyDescent="0.3">
      <c r="G151" s="286"/>
      <c r="H151" s="286" t="e">
        <v>#REF!</v>
      </c>
      <c r="I151" s="286" t="e">
        <v>#REF!</v>
      </c>
      <c r="J151" s="286" t="e">
        <v>#REF!</v>
      </c>
      <c r="K151" s="286" t="e">
        <v>#REF!</v>
      </c>
      <c r="L151" s="286" t="e">
        <v>#REF!</v>
      </c>
      <c r="M151" s="286" t="e">
        <v>#REF!</v>
      </c>
      <c r="N151" s="286" t="e">
        <v>#REF!</v>
      </c>
      <c r="O151" s="286" t="e">
        <v>#REF!</v>
      </c>
      <c r="P151" s="286" t="e">
        <v>#REF!</v>
      </c>
      <c r="Q151" s="286" t="e">
        <v>#REF!</v>
      </c>
      <c r="R151" s="286" t="e">
        <v>#REF!</v>
      </c>
      <c r="S151" s="286" t="e">
        <v>#REF!</v>
      </c>
      <c r="T151" s="286" t="e">
        <v>#REF!</v>
      </c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44"/>
      <c r="AJ151" s="44"/>
    </row>
    <row r="152" spans="7:36" x14ac:dyDescent="0.3">
      <c r="G152" s="286"/>
      <c r="H152" s="286" t="e">
        <v>#REF!</v>
      </c>
      <c r="I152" s="286" t="e">
        <v>#REF!</v>
      </c>
      <c r="J152" s="286" t="e">
        <v>#REF!</v>
      </c>
      <c r="K152" s="286" t="e">
        <v>#REF!</v>
      </c>
      <c r="L152" s="286" t="e">
        <v>#REF!</v>
      </c>
      <c r="M152" s="286" t="e">
        <v>#REF!</v>
      </c>
      <c r="N152" s="286" t="e">
        <v>#REF!</v>
      </c>
      <c r="O152" s="286" t="e">
        <v>#REF!</v>
      </c>
      <c r="P152" s="286" t="e">
        <v>#REF!</v>
      </c>
      <c r="Q152" s="286" t="e">
        <v>#REF!</v>
      </c>
      <c r="R152" s="286" t="e">
        <v>#REF!</v>
      </c>
      <c r="S152" s="286" t="e">
        <v>#REF!</v>
      </c>
      <c r="T152" s="286" t="e">
        <v>#REF!</v>
      </c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44"/>
      <c r="AJ152" s="44"/>
    </row>
    <row r="153" spans="7:36" x14ac:dyDescent="0.3">
      <c r="G153" s="286"/>
      <c r="H153" s="286" t="e">
        <v>#REF!</v>
      </c>
      <c r="I153" s="286" t="e">
        <v>#REF!</v>
      </c>
      <c r="J153" s="286" t="e">
        <v>#REF!</v>
      </c>
      <c r="K153" s="286" t="e">
        <v>#REF!</v>
      </c>
      <c r="L153" s="286" t="e">
        <v>#REF!</v>
      </c>
      <c r="M153" s="286" t="e">
        <v>#REF!</v>
      </c>
      <c r="N153" s="286" t="e">
        <v>#REF!</v>
      </c>
      <c r="O153" s="286" t="e">
        <v>#REF!</v>
      </c>
      <c r="P153" s="286" t="e">
        <v>#REF!</v>
      </c>
      <c r="Q153" s="286" t="e">
        <v>#REF!</v>
      </c>
      <c r="R153" s="286" t="e">
        <v>#REF!</v>
      </c>
      <c r="S153" s="286">
        <v>0</v>
      </c>
      <c r="T153" s="286">
        <v>0</v>
      </c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44"/>
      <c r="AJ153" s="44"/>
    </row>
    <row r="154" spans="7:36" x14ac:dyDescent="0.3">
      <c r="G154" s="286"/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44"/>
      <c r="AJ154" s="44"/>
    </row>
    <row r="155" spans="7:36" x14ac:dyDescent="0.3">
      <c r="G155" s="286"/>
      <c r="H155" s="286">
        <v>-37259</v>
      </c>
      <c r="I155" s="286">
        <v>-39042</v>
      </c>
      <c r="J155" s="286">
        <v>-10213</v>
      </c>
      <c r="K155" s="286">
        <v>0</v>
      </c>
      <c r="L155" s="286">
        <v>-19039</v>
      </c>
      <c r="M155" s="286">
        <v>127812</v>
      </c>
      <c r="N155" s="286">
        <v>251581</v>
      </c>
      <c r="O155" s="286">
        <v>193545</v>
      </c>
      <c r="P155" s="286">
        <v>6087</v>
      </c>
      <c r="Q155" s="286">
        <v>0</v>
      </c>
      <c r="R155" s="286">
        <v>0</v>
      </c>
      <c r="S155" s="286">
        <v>0</v>
      </c>
      <c r="T155" s="286">
        <v>473472</v>
      </c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44"/>
      <c r="AJ155" s="44"/>
    </row>
    <row r="156" spans="7:36" x14ac:dyDescent="0.3">
      <c r="G156" s="286"/>
      <c r="H156" s="286">
        <v>-3409508</v>
      </c>
      <c r="I156" s="286">
        <v>-4054354</v>
      </c>
      <c r="J156" s="286">
        <v>-1410912</v>
      </c>
      <c r="K156" s="286">
        <v>0</v>
      </c>
      <c r="L156" s="286">
        <v>1123720</v>
      </c>
      <c r="M156" s="286">
        <v>5676622</v>
      </c>
      <c r="N156" s="286">
        <v>16338980</v>
      </c>
      <c r="O156" s="286">
        <v>11348344</v>
      </c>
      <c r="P156" s="286">
        <v>7102562</v>
      </c>
      <c r="Q156" s="286">
        <v>0</v>
      </c>
      <c r="R156" s="286">
        <v>0</v>
      </c>
      <c r="S156" s="286">
        <v>0</v>
      </c>
      <c r="T156" s="286">
        <v>32715454</v>
      </c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44"/>
      <c r="AJ156" s="44"/>
    </row>
    <row r="157" spans="7:36" x14ac:dyDescent="0.3">
      <c r="G157" s="286"/>
      <c r="H157" s="286">
        <v>337249</v>
      </c>
      <c r="I157" s="286">
        <v>605312</v>
      </c>
      <c r="J157" s="286">
        <v>150699</v>
      </c>
      <c r="K157" s="286">
        <v>0</v>
      </c>
      <c r="L157" s="286">
        <v>-191083</v>
      </c>
      <c r="M157" s="286">
        <v>-1319000</v>
      </c>
      <c r="N157" s="286">
        <v>-2749061</v>
      </c>
      <c r="O157" s="286">
        <v>-1936647</v>
      </c>
      <c r="P157" s="286">
        <v>-1293709</v>
      </c>
      <c r="Q157" s="286">
        <v>0</v>
      </c>
      <c r="R157" s="286">
        <v>0</v>
      </c>
      <c r="S157" s="286">
        <v>0</v>
      </c>
      <c r="T157" s="286">
        <v>-6396240</v>
      </c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44"/>
      <c r="AJ157" s="44"/>
    </row>
    <row r="158" spans="7:36" x14ac:dyDescent="0.3">
      <c r="G158" s="286"/>
      <c r="H158" s="286">
        <v>3035000</v>
      </c>
      <c r="I158" s="286">
        <v>3410000</v>
      </c>
      <c r="J158" s="286">
        <v>1250000</v>
      </c>
      <c r="K158" s="286">
        <v>0</v>
      </c>
      <c r="L158" s="286">
        <v>-951676</v>
      </c>
      <c r="M158" s="286">
        <v>-4229810</v>
      </c>
      <c r="N158" s="286">
        <v>-13338338</v>
      </c>
      <c r="O158" s="286">
        <v>-9218152</v>
      </c>
      <c r="P158" s="286">
        <v>-5802766</v>
      </c>
      <c r="Q158" s="286">
        <v>0</v>
      </c>
      <c r="R158" s="286">
        <v>0</v>
      </c>
      <c r="S158" s="286">
        <v>0</v>
      </c>
      <c r="T158" s="286">
        <v>-25845742</v>
      </c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44"/>
      <c r="AJ158" s="44"/>
    </row>
    <row r="159" spans="7:36" x14ac:dyDescent="0.3">
      <c r="G159" s="286"/>
      <c r="H159" s="286">
        <v>0</v>
      </c>
      <c r="I159" s="286">
        <v>0</v>
      </c>
      <c r="J159" s="286">
        <v>0</v>
      </c>
      <c r="K159" s="286">
        <v>0</v>
      </c>
      <c r="L159" s="286">
        <v>0</v>
      </c>
      <c r="M159" s="286">
        <v>0</v>
      </c>
      <c r="N159" s="286">
        <v>0</v>
      </c>
      <c r="O159" s="286">
        <v>0</v>
      </c>
      <c r="P159" s="286">
        <v>0</v>
      </c>
      <c r="Q159" s="286">
        <v>0</v>
      </c>
      <c r="R159" s="286">
        <v>0</v>
      </c>
      <c r="S159" s="286">
        <v>0</v>
      </c>
      <c r="T159" s="286">
        <v>0</v>
      </c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44"/>
      <c r="AJ159" s="44"/>
    </row>
    <row r="160" spans="7:36" x14ac:dyDescent="0.3">
      <c r="G160" s="286"/>
      <c r="H160" s="286">
        <v>-664285</v>
      </c>
      <c r="I160" s="286">
        <v>-46261</v>
      </c>
      <c r="J160" s="286">
        <v>46261</v>
      </c>
      <c r="K160" s="286">
        <v>0</v>
      </c>
      <c r="L160" s="286">
        <v>-145196</v>
      </c>
      <c r="M160" s="286">
        <v>145196</v>
      </c>
      <c r="N160" s="286">
        <v>-55193</v>
      </c>
      <c r="O160" s="286">
        <v>55193</v>
      </c>
      <c r="P160" s="286">
        <v>0</v>
      </c>
      <c r="Q160" s="286">
        <v>0</v>
      </c>
      <c r="R160" s="286">
        <v>-56622</v>
      </c>
      <c r="S160" s="286">
        <v>-607663</v>
      </c>
      <c r="T160" s="286">
        <v>-664285</v>
      </c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44"/>
      <c r="AJ160" s="44"/>
    </row>
    <row r="161" spans="7:36" x14ac:dyDescent="0.3">
      <c r="G161" s="286"/>
      <c r="H161" s="286">
        <v>936439</v>
      </c>
      <c r="I161" s="286">
        <v>-2062822</v>
      </c>
      <c r="J161" s="286">
        <v>-29058</v>
      </c>
      <c r="K161" s="286">
        <v>638106</v>
      </c>
      <c r="L161" s="286">
        <v>-2758812</v>
      </c>
      <c r="M161" s="286">
        <v>-369162</v>
      </c>
      <c r="N161" s="286">
        <v>-513226</v>
      </c>
      <c r="O161" s="286">
        <v>-532749</v>
      </c>
      <c r="P161" s="286">
        <v>-85646</v>
      </c>
      <c r="Q161" s="286">
        <v>-29969</v>
      </c>
      <c r="R161" s="286">
        <v>-1298550</v>
      </c>
      <c r="S161" s="286">
        <v>-850109</v>
      </c>
      <c r="T161" s="286">
        <v>-4776930</v>
      </c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44"/>
      <c r="AJ161" s="44"/>
    </row>
    <row r="162" spans="7:36" x14ac:dyDescent="0.3">
      <c r="G162" s="286"/>
      <c r="H162" s="286">
        <v>-1600724</v>
      </c>
      <c r="I162" s="286">
        <v>2016561</v>
      </c>
      <c r="J162" s="286">
        <v>75319</v>
      </c>
      <c r="K162" s="286">
        <v>-638106</v>
      </c>
      <c r="L162" s="286">
        <v>2613616</v>
      </c>
      <c r="M162" s="286">
        <v>514358</v>
      </c>
      <c r="N162" s="286">
        <v>458033</v>
      </c>
      <c r="O162" s="286">
        <v>587942</v>
      </c>
      <c r="P162" s="286">
        <v>85646</v>
      </c>
      <c r="Q162" s="286">
        <v>29969</v>
      </c>
      <c r="R162" s="286">
        <v>1241928</v>
      </c>
      <c r="S162" s="286">
        <v>242446</v>
      </c>
      <c r="T162" s="286">
        <v>4112645</v>
      </c>
      <c r="U162" s="286"/>
      <c r="V162" s="286"/>
      <c r="W162" s="286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</row>
    <row r="163" spans="7:36" x14ac:dyDescent="0.3">
      <c r="G163" s="286"/>
      <c r="H163" s="286">
        <v>0</v>
      </c>
      <c r="I163" s="286">
        <v>0</v>
      </c>
      <c r="J163" s="286">
        <v>0</v>
      </c>
      <c r="K163" s="286">
        <v>0</v>
      </c>
      <c r="L163" s="286">
        <v>0</v>
      </c>
      <c r="M163" s="286">
        <v>0</v>
      </c>
      <c r="N163" s="286">
        <v>0</v>
      </c>
      <c r="O163" s="286">
        <v>0</v>
      </c>
      <c r="P163" s="286">
        <v>0</v>
      </c>
      <c r="Q163" s="286">
        <v>0</v>
      </c>
      <c r="R163" s="286">
        <v>0</v>
      </c>
      <c r="S163" s="286"/>
      <c r="T163" s="286"/>
      <c r="U163" s="286"/>
      <c r="V163" s="286"/>
      <c r="W163" s="286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</row>
    <row r="164" spans="7:36" x14ac:dyDescent="0.3">
      <c r="G164" s="286"/>
      <c r="H164" s="286" t="e">
        <v>#REF!</v>
      </c>
      <c r="I164" s="286" t="e">
        <v>#REF!</v>
      </c>
      <c r="J164" s="286" t="e">
        <v>#REF!</v>
      </c>
      <c r="K164" s="286" t="e">
        <v>#REF!</v>
      </c>
      <c r="L164" s="286" t="e">
        <v>#REF!</v>
      </c>
      <c r="M164" s="286" t="e">
        <v>#REF!</v>
      </c>
      <c r="N164" s="286" t="e">
        <v>#REF!</v>
      </c>
      <c r="O164" s="286" t="e">
        <v>#REF!</v>
      </c>
      <c r="P164" s="286" t="e">
        <v>#REF!</v>
      </c>
      <c r="Q164" s="286" t="e">
        <v>#REF!</v>
      </c>
      <c r="R164" s="286" t="e">
        <v>#REF!</v>
      </c>
      <c r="S164" s="286">
        <v>0</v>
      </c>
      <c r="T164" s="286">
        <v>-43882995</v>
      </c>
      <c r="U164" s="286"/>
      <c r="V164" s="286"/>
      <c r="W164" s="286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</row>
    <row r="165" spans="7:36" x14ac:dyDescent="0.3">
      <c r="G165" s="286"/>
      <c r="H165" s="286" t="e">
        <v>#REF!</v>
      </c>
      <c r="I165" s="286" t="e">
        <v>#REF!</v>
      </c>
      <c r="J165" s="286" t="e">
        <v>#REF!</v>
      </c>
      <c r="K165" s="286" t="e">
        <v>#REF!</v>
      </c>
      <c r="L165" s="286" t="e">
        <v>#REF!</v>
      </c>
      <c r="M165" s="286" t="e">
        <v>#REF!</v>
      </c>
      <c r="N165" s="286" t="e">
        <v>#REF!</v>
      </c>
      <c r="O165" s="286" t="e">
        <v>#REF!</v>
      </c>
      <c r="P165" s="286" t="e">
        <v>#REF!</v>
      </c>
      <c r="Q165" s="286" t="e">
        <v>#REF!</v>
      </c>
      <c r="R165" s="286" t="e">
        <v>#REF!</v>
      </c>
      <c r="S165" s="286">
        <v>0</v>
      </c>
      <c r="T165" s="286">
        <v>0</v>
      </c>
      <c r="U165" s="286"/>
      <c r="V165" s="286"/>
      <c r="W165" s="286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</row>
    <row r="166" spans="7:36" x14ac:dyDescent="0.3">
      <c r="G166" s="286"/>
      <c r="H166" s="286" t="e">
        <v>#REF!</v>
      </c>
      <c r="I166" s="286" t="e">
        <v>#REF!</v>
      </c>
      <c r="J166" s="286" t="e">
        <v>#REF!</v>
      </c>
      <c r="K166" s="286" t="e">
        <v>#REF!</v>
      </c>
      <c r="L166" s="286" t="e">
        <v>#REF!</v>
      </c>
      <c r="M166" s="286" t="e">
        <v>#REF!</v>
      </c>
      <c r="N166" s="286" t="e">
        <v>#REF!</v>
      </c>
      <c r="O166" s="286" t="e">
        <v>#REF!</v>
      </c>
      <c r="P166" s="286" t="e">
        <v>#REF!</v>
      </c>
      <c r="Q166" s="286" t="e">
        <v>#REF!</v>
      </c>
      <c r="R166" s="286" t="e">
        <v>#REF!</v>
      </c>
      <c r="S166" s="286">
        <v>0</v>
      </c>
      <c r="T166" s="286">
        <v>-43882995</v>
      </c>
      <c r="U166" s="286"/>
      <c r="V166" s="286"/>
      <c r="W166" s="286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</row>
    <row r="167" spans="7:36" x14ac:dyDescent="0.3">
      <c r="G167" s="286"/>
      <c r="H167" s="286">
        <v>-46626420</v>
      </c>
      <c r="I167" s="286">
        <v>0</v>
      </c>
      <c r="J167" s="286">
        <v>9468200</v>
      </c>
      <c r="K167" s="286">
        <v>0</v>
      </c>
      <c r="L167" s="286">
        <v>0</v>
      </c>
      <c r="M167" s="286">
        <v>-6790681</v>
      </c>
      <c r="N167" s="286">
        <v>0</v>
      </c>
      <c r="O167" s="286">
        <v>0</v>
      </c>
      <c r="P167" s="286">
        <v>65906</v>
      </c>
      <c r="Q167" s="286">
        <v>-5596913</v>
      </c>
      <c r="R167" s="286">
        <v>0</v>
      </c>
      <c r="S167" s="286">
        <v>0</v>
      </c>
      <c r="T167" s="286">
        <v>-43882995</v>
      </c>
      <c r="U167" s="286"/>
      <c r="V167" s="286"/>
      <c r="W167" s="286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7:36" x14ac:dyDescent="0.3">
      <c r="G168" s="286"/>
      <c r="H168" s="286">
        <v>0</v>
      </c>
      <c r="I168" s="286">
        <v>0</v>
      </c>
      <c r="J168" s="286">
        <v>0</v>
      </c>
      <c r="K168" s="286">
        <v>0</v>
      </c>
      <c r="L168" s="286">
        <v>0</v>
      </c>
      <c r="M168" s="286">
        <v>0</v>
      </c>
      <c r="N168" s="286">
        <v>0</v>
      </c>
      <c r="O168" s="286">
        <v>0</v>
      </c>
      <c r="P168" s="286">
        <v>0</v>
      </c>
      <c r="Q168" s="286">
        <v>0</v>
      </c>
      <c r="R168" s="286">
        <v>0</v>
      </c>
      <c r="S168" s="286">
        <v>0</v>
      </c>
      <c r="T168" s="286">
        <v>0</v>
      </c>
      <c r="U168" s="286"/>
      <c r="V168" s="286"/>
      <c r="W168" s="286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</row>
    <row r="169" spans="7:36" x14ac:dyDescent="0.3">
      <c r="G169" s="286"/>
      <c r="H169" s="286">
        <v>-46626420</v>
      </c>
      <c r="I169" s="286">
        <v>0</v>
      </c>
      <c r="J169" s="286">
        <v>9468200</v>
      </c>
      <c r="K169" s="286">
        <v>0</v>
      </c>
      <c r="L169" s="286">
        <v>0</v>
      </c>
      <c r="M169" s="286">
        <v>-6790681</v>
      </c>
      <c r="N169" s="286">
        <v>0</v>
      </c>
      <c r="O169" s="286">
        <v>0</v>
      </c>
      <c r="P169" s="286">
        <v>65906</v>
      </c>
      <c r="Q169" s="286">
        <v>-5596913</v>
      </c>
      <c r="R169" s="286">
        <v>0</v>
      </c>
      <c r="S169" s="286">
        <v>0</v>
      </c>
      <c r="T169" s="286">
        <v>-43882995</v>
      </c>
      <c r="U169" s="286"/>
      <c r="V169" s="286"/>
      <c r="W169" s="286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</row>
    <row r="170" spans="7:36" x14ac:dyDescent="0.3">
      <c r="G170" s="286"/>
      <c r="H170" s="286">
        <v>-46626420</v>
      </c>
      <c r="I170" s="286">
        <v>0</v>
      </c>
      <c r="J170" s="286">
        <v>9468200</v>
      </c>
      <c r="K170" s="286">
        <v>0</v>
      </c>
      <c r="L170" s="286">
        <v>0</v>
      </c>
      <c r="M170" s="286">
        <v>-6790681</v>
      </c>
      <c r="N170" s="286">
        <v>0</v>
      </c>
      <c r="O170" s="286">
        <v>0</v>
      </c>
      <c r="P170" s="286">
        <v>65906</v>
      </c>
      <c r="Q170" s="286">
        <v>-5596913</v>
      </c>
      <c r="R170" s="286">
        <v>0</v>
      </c>
      <c r="S170" s="286">
        <v>0</v>
      </c>
      <c r="T170" s="286">
        <v>-43882995</v>
      </c>
      <c r="U170" s="286"/>
      <c r="V170" s="286"/>
      <c r="W170" s="286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</row>
    <row r="171" spans="7:36" x14ac:dyDescent="0.3">
      <c r="G171" s="286"/>
      <c r="H171" s="286">
        <v>0</v>
      </c>
      <c r="I171" s="286">
        <v>0</v>
      </c>
      <c r="J171" s="286">
        <v>0</v>
      </c>
      <c r="K171" s="286">
        <v>0</v>
      </c>
      <c r="L171" s="286">
        <v>0</v>
      </c>
      <c r="M171" s="286">
        <v>0</v>
      </c>
      <c r="N171" s="286">
        <v>0</v>
      </c>
      <c r="O171" s="286">
        <v>0</v>
      </c>
      <c r="P171" s="286">
        <v>0</v>
      </c>
      <c r="Q171" s="286">
        <v>0</v>
      </c>
      <c r="R171" s="286">
        <v>0</v>
      </c>
      <c r="S171" s="286">
        <v>0</v>
      </c>
      <c r="T171" s="286">
        <v>0</v>
      </c>
      <c r="U171" s="286"/>
      <c r="V171" s="286"/>
      <c r="W171" s="286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</row>
    <row r="172" spans="7:36" x14ac:dyDescent="0.3">
      <c r="G172" s="286"/>
      <c r="H172" s="286" t="e">
        <v>#REF!</v>
      </c>
      <c r="I172" s="286" t="e">
        <v>#REF!</v>
      </c>
      <c r="J172" s="286" t="e">
        <v>#REF!</v>
      </c>
      <c r="K172" s="286" t="e">
        <v>#REF!</v>
      </c>
      <c r="L172" s="286" t="e">
        <v>#REF!</v>
      </c>
      <c r="M172" s="286" t="e">
        <v>#REF!</v>
      </c>
      <c r="N172" s="286" t="e">
        <v>#REF!</v>
      </c>
      <c r="O172" s="286" t="e">
        <v>#REF!</v>
      </c>
      <c r="P172" s="286" t="e">
        <v>#REF!</v>
      </c>
      <c r="Q172" s="286" t="e">
        <v>#REF!</v>
      </c>
      <c r="R172" s="286" t="e">
        <v>#REF!</v>
      </c>
      <c r="S172" s="286"/>
      <c r="T172" s="286"/>
      <c r="U172" s="286"/>
      <c r="V172" s="286"/>
      <c r="W172" s="286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</row>
    <row r="173" spans="7:36" x14ac:dyDescent="0.3">
      <c r="G173" s="286"/>
      <c r="H173" s="286" t="e">
        <v>#REF!</v>
      </c>
      <c r="I173" s="286" t="e">
        <v>#REF!</v>
      </c>
      <c r="J173" s="286" t="e">
        <v>#REF!</v>
      </c>
      <c r="K173" s="286" t="e">
        <v>#REF!</v>
      </c>
      <c r="L173" s="286" t="e">
        <v>#REF!</v>
      </c>
      <c r="M173" s="286" t="e">
        <v>#REF!</v>
      </c>
      <c r="N173" s="286" t="e">
        <v>#REF!</v>
      </c>
      <c r="O173" s="286" t="e">
        <v>#REF!</v>
      </c>
      <c r="P173" s="286" t="e">
        <v>#REF!</v>
      </c>
      <c r="Q173" s="286" t="e">
        <v>#REF!</v>
      </c>
      <c r="R173" s="286" t="e">
        <v>#REF!</v>
      </c>
      <c r="S173" s="286" t="e">
        <v>#REF!</v>
      </c>
      <c r="T173" s="286" t="e">
        <v>#REF!</v>
      </c>
      <c r="U173" s="286"/>
      <c r="V173" s="286"/>
      <c r="W173" s="286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</row>
    <row r="174" spans="7:36" x14ac:dyDescent="0.3">
      <c r="G174" s="286"/>
      <c r="H174" s="286" t="e">
        <v>#REF!</v>
      </c>
      <c r="I174" s="286" t="e">
        <v>#REF!</v>
      </c>
      <c r="J174" s="286" t="e">
        <v>#REF!</v>
      </c>
      <c r="K174" s="286" t="e">
        <v>#REF!</v>
      </c>
      <c r="L174" s="286" t="e">
        <v>#REF!</v>
      </c>
      <c r="M174" s="286" t="e">
        <v>#REF!</v>
      </c>
      <c r="N174" s="286" t="e">
        <v>#REF!</v>
      </c>
      <c r="O174" s="286" t="e">
        <v>#REF!</v>
      </c>
      <c r="P174" s="286" t="e">
        <v>#REF!</v>
      </c>
      <c r="Q174" s="286" t="e">
        <v>#REF!</v>
      </c>
      <c r="R174" s="286" t="e">
        <v>#REF!</v>
      </c>
      <c r="S174" s="286" t="e">
        <v>#REF!</v>
      </c>
      <c r="T174" s="286" t="e">
        <v>#REF!</v>
      </c>
      <c r="U174" s="286"/>
      <c r="V174" s="286"/>
      <c r="W174" s="286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</row>
    <row r="175" spans="7:36" x14ac:dyDescent="0.3">
      <c r="G175" s="286"/>
      <c r="H175" s="286">
        <v>0</v>
      </c>
      <c r="I175" s="286">
        <v>0</v>
      </c>
      <c r="J175" s="286">
        <v>0</v>
      </c>
      <c r="K175" s="286">
        <v>0</v>
      </c>
      <c r="L175" s="286">
        <v>0</v>
      </c>
      <c r="M175" s="286">
        <v>0</v>
      </c>
      <c r="N175" s="286">
        <v>0</v>
      </c>
      <c r="O175" s="286">
        <v>0</v>
      </c>
      <c r="P175" s="286">
        <v>0</v>
      </c>
      <c r="Q175" s="286">
        <v>0</v>
      </c>
      <c r="R175" s="286">
        <v>0</v>
      </c>
      <c r="S175" s="286">
        <v>0</v>
      </c>
      <c r="T175" s="286">
        <v>0</v>
      </c>
      <c r="U175" s="286"/>
      <c r="V175" s="286"/>
      <c r="W175" s="286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</row>
    <row r="176" spans="7:36" x14ac:dyDescent="0.3">
      <c r="G176" s="286"/>
      <c r="H176" s="286">
        <v>0</v>
      </c>
      <c r="I176" s="286">
        <v>0</v>
      </c>
      <c r="J176" s="286">
        <v>0</v>
      </c>
      <c r="K176" s="286">
        <v>0</v>
      </c>
      <c r="L176" s="286">
        <v>0</v>
      </c>
      <c r="M176" s="286">
        <v>0</v>
      </c>
      <c r="N176" s="286">
        <v>0</v>
      </c>
      <c r="O176" s="286">
        <v>0</v>
      </c>
      <c r="P176" s="286">
        <v>0</v>
      </c>
      <c r="Q176" s="286">
        <v>0</v>
      </c>
      <c r="R176" s="286">
        <v>0</v>
      </c>
      <c r="S176" s="286">
        <v>0</v>
      </c>
      <c r="T176" s="286">
        <v>0</v>
      </c>
      <c r="U176" s="286"/>
      <c r="V176" s="286"/>
      <c r="W176" s="286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</row>
    <row r="177" spans="7:36" x14ac:dyDescent="0.3">
      <c r="G177" s="286"/>
      <c r="H177" s="286">
        <v>0</v>
      </c>
      <c r="I177" s="286">
        <v>0</v>
      </c>
      <c r="J177" s="286">
        <v>0</v>
      </c>
      <c r="K177" s="286">
        <v>0</v>
      </c>
      <c r="L177" s="286">
        <v>0</v>
      </c>
      <c r="M177" s="286">
        <v>0</v>
      </c>
      <c r="N177" s="286">
        <v>0</v>
      </c>
      <c r="O177" s="286">
        <v>0</v>
      </c>
      <c r="P177" s="286">
        <v>0</v>
      </c>
      <c r="Q177" s="286">
        <v>0</v>
      </c>
      <c r="R177" s="286">
        <v>0</v>
      </c>
      <c r="S177" s="286">
        <v>0</v>
      </c>
      <c r="T177" s="286">
        <v>0</v>
      </c>
      <c r="U177" s="286"/>
      <c r="V177" s="286"/>
      <c r="W177" s="286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</row>
    <row r="178" spans="7:36" x14ac:dyDescent="0.3">
      <c r="G178" s="286"/>
      <c r="H178" s="286">
        <v>0</v>
      </c>
      <c r="I178" s="286">
        <v>0</v>
      </c>
      <c r="J178" s="286">
        <v>0</v>
      </c>
      <c r="K178" s="286">
        <v>0</v>
      </c>
      <c r="L178" s="286">
        <v>0</v>
      </c>
      <c r="M178" s="286">
        <v>0</v>
      </c>
      <c r="N178" s="286">
        <v>0</v>
      </c>
      <c r="O178" s="286">
        <v>0</v>
      </c>
      <c r="P178" s="286">
        <v>0</v>
      </c>
      <c r="Q178" s="286">
        <v>0</v>
      </c>
      <c r="R178" s="286">
        <v>0</v>
      </c>
      <c r="S178" s="286">
        <v>0</v>
      </c>
      <c r="T178" s="286">
        <v>0</v>
      </c>
      <c r="U178" s="286"/>
      <c r="V178" s="286"/>
      <c r="W178" s="286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</row>
    <row r="179" spans="7:36" x14ac:dyDescent="0.3">
      <c r="G179" s="286"/>
      <c r="H179" s="286">
        <v>0</v>
      </c>
      <c r="I179" s="286">
        <v>0</v>
      </c>
      <c r="J179" s="286">
        <v>0</v>
      </c>
      <c r="K179" s="286">
        <v>0</v>
      </c>
      <c r="L179" s="286">
        <v>0</v>
      </c>
      <c r="M179" s="286">
        <v>0</v>
      </c>
      <c r="N179" s="286">
        <v>0</v>
      </c>
      <c r="O179" s="286">
        <v>0</v>
      </c>
      <c r="P179" s="286">
        <v>0</v>
      </c>
      <c r="Q179" s="286">
        <v>0</v>
      </c>
      <c r="R179" s="286">
        <v>0</v>
      </c>
      <c r="S179" s="286">
        <v>0</v>
      </c>
      <c r="T179" s="286">
        <v>0</v>
      </c>
      <c r="U179" s="286"/>
      <c r="V179" s="286"/>
      <c r="W179" s="286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</row>
    <row r="180" spans="7:36" x14ac:dyDescent="0.3">
      <c r="G180" s="286"/>
      <c r="H180" s="286">
        <v>0</v>
      </c>
      <c r="I180" s="286">
        <v>0</v>
      </c>
      <c r="J180" s="286">
        <v>0</v>
      </c>
      <c r="K180" s="286">
        <v>0</v>
      </c>
      <c r="L180" s="286">
        <v>0</v>
      </c>
      <c r="M180" s="286">
        <v>0</v>
      </c>
      <c r="N180" s="286">
        <v>0</v>
      </c>
      <c r="O180" s="286">
        <v>0</v>
      </c>
      <c r="P180" s="286">
        <v>0</v>
      </c>
      <c r="Q180" s="286">
        <v>0</v>
      </c>
      <c r="R180" s="286">
        <v>0</v>
      </c>
      <c r="S180" s="286">
        <v>0</v>
      </c>
      <c r="T180" s="286">
        <v>0</v>
      </c>
      <c r="U180" s="286"/>
      <c r="V180" s="286"/>
      <c r="W180" s="286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</row>
    <row r="181" spans="7:36" x14ac:dyDescent="0.3">
      <c r="G181" s="286"/>
      <c r="H181" s="286">
        <v>0</v>
      </c>
      <c r="I181" s="286">
        <v>0</v>
      </c>
      <c r="J181" s="286">
        <v>0</v>
      </c>
      <c r="K181" s="286">
        <v>0</v>
      </c>
      <c r="L181" s="286">
        <v>0</v>
      </c>
      <c r="M181" s="286">
        <v>0</v>
      </c>
      <c r="N181" s="286">
        <v>0</v>
      </c>
      <c r="O181" s="286">
        <v>0</v>
      </c>
      <c r="P181" s="286">
        <v>0</v>
      </c>
      <c r="Q181" s="286">
        <v>0</v>
      </c>
      <c r="R181" s="286">
        <v>0</v>
      </c>
      <c r="S181" s="286">
        <v>0</v>
      </c>
      <c r="T181" s="286">
        <v>0</v>
      </c>
      <c r="U181" s="286"/>
      <c r="V181" s="286"/>
      <c r="W181" s="286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</row>
    <row r="182" spans="7:36" x14ac:dyDescent="0.3">
      <c r="G182" s="286"/>
      <c r="H182" s="286">
        <v>0</v>
      </c>
      <c r="I182" s="286">
        <v>0</v>
      </c>
      <c r="J182" s="286">
        <v>0</v>
      </c>
      <c r="K182" s="286">
        <v>0</v>
      </c>
      <c r="L182" s="286">
        <v>0</v>
      </c>
      <c r="M182" s="286">
        <v>0</v>
      </c>
      <c r="N182" s="286">
        <v>0</v>
      </c>
      <c r="O182" s="286">
        <v>0</v>
      </c>
      <c r="P182" s="286">
        <v>0</v>
      </c>
      <c r="Q182" s="286">
        <v>0</v>
      </c>
      <c r="R182" s="286">
        <v>0</v>
      </c>
      <c r="S182" s="286">
        <v>0</v>
      </c>
      <c r="T182" s="286">
        <v>0</v>
      </c>
      <c r="U182" s="286"/>
      <c r="V182" s="286"/>
      <c r="W182" s="286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</row>
    <row r="183" spans="7:36" x14ac:dyDescent="0.3">
      <c r="G183" s="286"/>
      <c r="H183" s="286">
        <v>0</v>
      </c>
      <c r="I183" s="286">
        <v>0</v>
      </c>
      <c r="J183" s="286">
        <v>0</v>
      </c>
      <c r="K183" s="286">
        <v>0</v>
      </c>
      <c r="L183" s="286">
        <v>0</v>
      </c>
      <c r="M183" s="286">
        <v>0</v>
      </c>
      <c r="N183" s="286">
        <v>0</v>
      </c>
      <c r="O183" s="286">
        <v>0</v>
      </c>
      <c r="P183" s="286">
        <v>0</v>
      </c>
      <c r="Q183" s="286">
        <v>0</v>
      </c>
      <c r="R183" s="286">
        <v>0</v>
      </c>
      <c r="S183" s="286">
        <v>0</v>
      </c>
      <c r="T183" s="286">
        <v>0</v>
      </c>
      <c r="U183" s="286"/>
      <c r="V183" s="286"/>
      <c r="W183" s="286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</row>
    <row r="184" spans="7:36" x14ac:dyDescent="0.3">
      <c r="G184" s="286"/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6">
        <v>0</v>
      </c>
      <c r="Q184" s="286">
        <v>0</v>
      </c>
      <c r="R184" s="286">
        <v>0</v>
      </c>
      <c r="S184" s="286">
        <v>0</v>
      </c>
      <c r="T184" s="286">
        <v>0</v>
      </c>
      <c r="U184" s="286"/>
      <c r="V184" s="286"/>
      <c r="W184" s="286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</row>
    <row r="185" spans="7:36" x14ac:dyDescent="0.3">
      <c r="G185" s="286"/>
      <c r="H185" s="286">
        <v>0</v>
      </c>
      <c r="I185" s="286">
        <v>0</v>
      </c>
      <c r="J185" s="286">
        <v>0</v>
      </c>
      <c r="K185" s="286">
        <v>0</v>
      </c>
      <c r="L185" s="286">
        <v>0</v>
      </c>
      <c r="M185" s="286">
        <v>0</v>
      </c>
      <c r="N185" s="286">
        <v>0</v>
      </c>
      <c r="O185" s="286">
        <v>0</v>
      </c>
      <c r="P185" s="286">
        <v>0</v>
      </c>
      <c r="Q185" s="286">
        <v>0</v>
      </c>
      <c r="R185" s="286">
        <v>0</v>
      </c>
      <c r="S185" s="286">
        <v>0</v>
      </c>
      <c r="T185" s="286">
        <v>0</v>
      </c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</row>
    <row r="186" spans="7:36" x14ac:dyDescent="0.3">
      <c r="G186" s="286"/>
      <c r="H186" s="286">
        <v>0</v>
      </c>
      <c r="I186" s="286">
        <v>0</v>
      </c>
      <c r="J186" s="286">
        <v>0</v>
      </c>
      <c r="K186" s="286">
        <v>0</v>
      </c>
      <c r="L186" s="286">
        <v>0</v>
      </c>
      <c r="M186" s="286">
        <v>0</v>
      </c>
      <c r="N186" s="286">
        <v>0</v>
      </c>
      <c r="O186" s="286">
        <v>0</v>
      </c>
      <c r="P186" s="286">
        <v>0</v>
      </c>
      <c r="Q186" s="286">
        <v>0</v>
      </c>
      <c r="R186" s="286">
        <v>0</v>
      </c>
      <c r="S186" s="286">
        <v>0</v>
      </c>
      <c r="T186" s="286">
        <v>0</v>
      </c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</row>
    <row r="187" spans="7:36" x14ac:dyDescent="0.3">
      <c r="G187" s="286"/>
      <c r="H187" s="286">
        <v>0</v>
      </c>
      <c r="I187" s="286">
        <v>0</v>
      </c>
      <c r="J187" s="286">
        <v>0</v>
      </c>
      <c r="K187" s="286">
        <v>0</v>
      </c>
      <c r="L187" s="286">
        <v>0</v>
      </c>
      <c r="M187" s="286">
        <v>0</v>
      </c>
      <c r="N187" s="286">
        <v>0</v>
      </c>
      <c r="O187" s="286">
        <v>0</v>
      </c>
      <c r="P187" s="286">
        <v>0</v>
      </c>
      <c r="Q187" s="286">
        <v>0</v>
      </c>
      <c r="R187" s="286">
        <v>0</v>
      </c>
      <c r="S187" s="286">
        <v>0</v>
      </c>
      <c r="T187" s="286">
        <v>0</v>
      </c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</row>
    <row r="188" spans="7:36" x14ac:dyDescent="0.3">
      <c r="G188" s="286"/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</row>
    <row r="189" spans="7:36" x14ac:dyDescent="0.3">
      <c r="G189" s="286"/>
      <c r="H189" s="286">
        <v>0</v>
      </c>
      <c r="I189" s="286">
        <v>0</v>
      </c>
      <c r="J189" s="286">
        <v>0</v>
      </c>
      <c r="K189" s="286">
        <v>0</v>
      </c>
      <c r="L189" s="286">
        <v>0</v>
      </c>
      <c r="M189" s="286">
        <v>0</v>
      </c>
      <c r="N189" s="286">
        <v>0</v>
      </c>
      <c r="O189" s="286">
        <v>0</v>
      </c>
      <c r="P189" s="286">
        <v>0</v>
      </c>
      <c r="Q189" s="286">
        <v>0</v>
      </c>
      <c r="R189" s="286">
        <v>0</v>
      </c>
      <c r="S189" s="286">
        <v>0</v>
      </c>
      <c r="T189" s="286">
        <v>0</v>
      </c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</row>
    <row r="190" spans="7:36" x14ac:dyDescent="0.3">
      <c r="G190" s="286"/>
      <c r="H190" s="286">
        <v>0</v>
      </c>
      <c r="I190" s="286">
        <v>0</v>
      </c>
      <c r="J190" s="286">
        <v>0</v>
      </c>
      <c r="K190" s="286">
        <v>0</v>
      </c>
      <c r="L190" s="286">
        <v>0</v>
      </c>
      <c r="M190" s="286">
        <v>0</v>
      </c>
      <c r="N190" s="286">
        <v>0</v>
      </c>
      <c r="O190" s="286">
        <v>0</v>
      </c>
      <c r="P190" s="286">
        <v>0</v>
      </c>
      <c r="Q190" s="286">
        <v>0</v>
      </c>
      <c r="R190" s="286">
        <v>0</v>
      </c>
      <c r="S190" s="286">
        <v>0</v>
      </c>
      <c r="T190" s="286">
        <v>0</v>
      </c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</row>
    <row r="191" spans="7:36" x14ac:dyDescent="0.3">
      <c r="G191" s="286"/>
      <c r="H191" s="286">
        <v>27612883</v>
      </c>
      <c r="I191" s="286">
        <v>-32697711</v>
      </c>
      <c r="J191" s="286">
        <v>26206150</v>
      </c>
      <c r="K191" s="286">
        <v>28913378</v>
      </c>
      <c r="L191" s="286">
        <v>-10957081</v>
      </c>
      <c r="M191" s="286">
        <v>21087850.374859989</v>
      </c>
      <c r="N191" s="286">
        <v>12713218.764529988</v>
      </c>
      <c r="O191" s="286">
        <v>-47019110.647820018</v>
      </c>
      <c r="P191" s="286">
        <v>99556681</v>
      </c>
      <c r="Q191" s="286">
        <v>90231201</v>
      </c>
      <c r="R191" s="286">
        <v>-35968600</v>
      </c>
      <c r="S191" s="286">
        <v>34952326.612539798</v>
      </c>
      <c r="T191" s="286">
        <v>125416258.49156997</v>
      </c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</row>
    <row r="192" spans="7:36" x14ac:dyDescent="0.3">
      <c r="G192" s="286"/>
      <c r="H192" s="286">
        <v>-1585160</v>
      </c>
      <c r="I192" s="286">
        <v>-1158317</v>
      </c>
      <c r="J192" s="286">
        <v>90066</v>
      </c>
      <c r="K192" s="286">
        <v>29748</v>
      </c>
      <c r="L192" s="286">
        <v>-1795523</v>
      </c>
      <c r="M192" s="286">
        <v>-962203.62514001131</v>
      </c>
      <c r="N192" s="286">
        <v>1987692.76452999</v>
      </c>
      <c r="O192" s="286">
        <v>7602531.3521799799</v>
      </c>
      <c r="P192" s="286">
        <v>-358695</v>
      </c>
      <c r="Q192" s="286">
        <v>-400240</v>
      </c>
      <c r="R192" s="286">
        <v>-669537</v>
      </c>
      <c r="S192" s="286">
        <v>-1220892</v>
      </c>
      <c r="T192" s="286">
        <v>3850139.4915699586</v>
      </c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</row>
    <row r="193" spans="7:36" x14ac:dyDescent="0.3">
      <c r="G193" s="286"/>
      <c r="H193" s="286">
        <v>-31907716</v>
      </c>
      <c r="I193" s="286">
        <v>-5667609</v>
      </c>
      <c r="J193" s="286">
        <v>-2230909</v>
      </c>
      <c r="K193" s="286">
        <v>-48875819</v>
      </c>
      <c r="L193" s="286">
        <v>45318088</v>
      </c>
      <c r="M193" s="286">
        <v>4802420</v>
      </c>
      <c r="N193" s="286">
        <v>-14059403</v>
      </c>
      <c r="O193" s="286">
        <v>-1840660</v>
      </c>
      <c r="P193" s="286">
        <v>19983498</v>
      </c>
      <c r="Q193" s="286">
        <v>-14593850</v>
      </c>
      <c r="R193" s="286">
        <v>343384</v>
      </c>
      <c r="S193" s="286">
        <v>27141640</v>
      </c>
      <c r="T193" s="286">
        <v>-34478110</v>
      </c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</row>
    <row r="194" spans="7:36" x14ac:dyDescent="0.3">
      <c r="G194" s="286"/>
      <c r="H194" s="286">
        <v>0</v>
      </c>
      <c r="I194" s="286">
        <v>0</v>
      </c>
      <c r="J194" s="286">
        <v>0</v>
      </c>
      <c r="K194" s="286">
        <v>0</v>
      </c>
      <c r="L194" s="286">
        <v>0</v>
      </c>
      <c r="M194" s="286">
        <v>0</v>
      </c>
      <c r="N194" s="286">
        <v>0</v>
      </c>
      <c r="O194" s="286">
        <v>0</v>
      </c>
      <c r="P194" s="286">
        <v>0</v>
      </c>
      <c r="Q194" s="286">
        <v>0</v>
      </c>
      <c r="R194" s="286">
        <v>0</v>
      </c>
      <c r="S194" s="286">
        <v>28800688.612539794</v>
      </c>
      <c r="T194" s="286">
        <v>0</v>
      </c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</row>
    <row r="195" spans="7:36" x14ac:dyDescent="0.3">
      <c r="G195" s="286"/>
      <c r="H195" s="286">
        <v>61105759</v>
      </c>
      <c r="I195" s="286">
        <v>-25871785</v>
      </c>
      <c r="J195" s="286">
        <v>28346993</v>
      </c>
      <c r="K195" s="286">
        <v>77759449</v>
      </c>
      <c r="L195" s="286">
        <v>-54479646</v>
      </c>
      <c r="M195" s="286">
        <v>17247634</v>
      </c>
      <c r="N195" s="286">
        <v>24784929</v>
      </c>
      <c r="O195" s="286">
        <v>-52780982</v>
      </c>
      <c r="P195" s="286">
        <v>79931878</v>
      </c>
      <c r="Q195" s="286">
        <v>105225291</v>
      </c>
      <c r="R195" s="286">
        <v>-35642447</v>
      </c>
      <c r="S195" s="286">
        <v>-19769110</v>
      </c>
      <c r="T195" s="286">
        <v>156044229</v>
      </c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</row>
    <row r="196" spans="7:36" x14ac:dyDescent="0.3">
      <c r="G196" s="286"/>
      <c r="H196" s="286">
        <v>0</v>
      </c>
      <c r="I196" s="286">
        <v>0</v>
      </c>
      <c r="J196" s="286">
        <v>0</v>
      </c>
      <c r="K196" s="286">
        <v>0</v>
      </c>
      <c r="L196" s="286">
        <v>0</v>
      </c>
      <c r="M196" s="286">
        <v>0</v>
      </c>
      <c r="N196" s="286">
        <v>0</v>
      </c>
      <c r="O196" s="286">
        <v>0</v>
      </c>
      <c r="P196" s="286">
        <v>0</v>
      </c>
      <c r="Q196" s="286">
        <v>0</v>
      </c>
      <c r="R196" s="286">
        <v>0</v>
      </c>
      <c r="S196" s="286">
        <v>0</v>
      </c>
      <c r="T196" s="286">
        <v>0</v>
      </c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</row>
    <row r="197" spans="7:36" x14ac:dyDescent="0.3">
      <c r="G197" s="286"/>
      <c r="H197" s="286">
        <v>0</v>
      </c>
      <c r="I197" s="286">
        <v>0</v>
      </c>
      <c r="J197" s="286">
        <v>0</v>
      </c>
      <c r="K197" s="286">
        <v>0</v>
      </c>
      <c r="L197" s="286">
        <v>0</v>
      </c>
      <c r="M197" s="286">
        <v>0</v>
      </c>
      <c r="N197" s="286">
        <v>0</v>
      </c>
      <c r="O197" s="286">
        <v>0</v>
      </c>
      <c r="P197" s="286">
        <v>0</v>
      </c>
      <c r="Q197" s="286">
        <v>0</v>
      </c>
      <c r="R197" s="286">
        <v>0</v>
      </c>
      <c r="S197" s="286">
        <v>0</v>
      </c>
      <c r="T197" s="286">
        <v>0</v>
      </c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</row>
    <row r="198" spans="7:36" x14ac:dyDescent="0.3">
      <c r="G198" s="286"/>
      <c r="H198" s="286">
        <v>0</v>
      </c>
      <c r="I198" s="286">
        <v>0</v>
      </c>
      <c r="J198" s="286">
        <v>0</v>
      </c>
      <c r="K198" s="286">
        <v>0</v>
      </c>
      <c r="L198" s="286">
        <v>0</v>
      </c>
      <c r="M198" s="286">
        <v>0</v>
      </c>
      <c r="N198" s="286">
        <v>0</v>
      </c>
      <c r="O198" s="286">
        <v>0</v>
      </c>
      <c r="P198" s="286">
        <v>0</v>
      </c>
      <c r="Q198" s="286">
        <v>0</v>
      </c>
      <c r="R198" s="286">
        <v>0</v>
      </c>
      <c r="S198" s="286">
        <v>0</v>
      </c>
      <c r="T198" s="286">
        <v>0</v>
      </c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</row>
    <row r="199" spans="7:36" x14ac:dyDescent="0.3">
      <c r="G199" s="286"/>
      <c r="H199" s="286">
        <v>61105759</v>
      </c>
      <c r="I199" s="286">
        <v>-25871785</v>
      </c>
      <c r="J199" s="286">
        <v>28346993</v>
      </c>
      <c r="K199" s="286">
        <v>77759449</v>
      </c>
      <c r="L199" s="286">
        <v>-54479646</v>
      </c>
      <c r="M199" s="286">
        <v>17247634</v>
      </c>
      <c r="N199" s="286">
        <v>24784929</v>
      </c>
      <c r="O199" s="286">
        <v>-52780982</v>
      </c>
      <c r="P199" s="286">
        <v>79931878</v>
      </c>
      <c r="Q199" s="286">
        <v>105225291</v>
      </c>
      <c r="R199" s="286">
        <v>-35642447</v>
      </c>
      <c r="S199" s="286">
        <v>-19769110</v>
      </c>
      <c r="T199" s="286">
        <v>156044229</v>
      </c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</row>
    <row r="200" spans="7:36" x14ac:dyDescent="0.3">
      <c r="G200" s="286"/>
      <c r="H200" s="286">
        <v>0</v>
      </c>
      <c r="I200" s="286">
        <v>0</v>
      </c>
      <c r="J200" s="286">
        <v>0</v>
      </c>
      <c r="K200" s="286">
        <v>0</v>
      </c>
      <c r="L200" s="286">
        <v>0</v>
      </c>
      <c r="M200" s="286">
        <v>0</v>
      </c>
      <c r="N200" s="286">
        <v>0</v>
      </c>
      <c r="O200" s="286">
        <v>0</v>
      </c>
      <c r="P200" s="286">
        <v>0</v>
      </c>
      <c r="Q200" s="286">
        <v>0</v>
      </c>
      <c r="R200" s="286">
        <v>0</v>
      </c>
      <c r="S200" s="286">
        <v>0</v>
      </c>
      <c r="T200" s="286">
        <v>0</v>
      </c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</row>
    <row r="201" spans="7:36" x14ac:dyDescent="0.3">
      <c r="G201" s="286"/>
      <c r="H201" s="286">
        <v>-28693050</v>
      </c>
      <c r="I201" s="286">
        <v>-89798809</v>
      </c>
      <c r="J201" s="286">
        <v>-63927024</v>
      </c>
      <c r="K201" s="286">
        <v>-92274017</v>
      </c>
      <c r="L201" s="286">
        <v>-170033466</v>
      </c>
      <c r="M201" s="286">
        <v>-115553820</v>
      </c>
      <c r="N201" s="286">
        <v>-132801454</v>
      </c>
      <c r="O201" s="286">
        <v>-157586383</v>
      </c>
      <c r="P201" s="286">
        <v>-104805401</v>
      </c>
      <c r="Q201" s="286">
        <v>-184737279</v>
      </c>
      <c r="R201" s="286">
        <v>-289962570</v>
      </c>
      <c r="S201" s="286">
        <v>-254320123</v>
      </c>
      <c r="T201" s="286">
        <v>-28693050</v>
      </c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</row>
    <row r="202" spans="7:36" x14ac:dyDescent="0.3">
      <c r="G202" s="286"/>
      <c r="H202" s="286">
        <v>-20498122</v>
      </c>
      <c r="I202" s="286">
        <v>-79986058</v>
      </c>
      <c r="J202" s="286">
        <v>-63982442</v>
      </c>
      <c r="K202" s="286">
        <v>-55092577</v>
      </c>
      <c r="L202" s="286">
        <v>-55118612</v>
      </c>
      <c r="M202" s="286">
        <v>-54940518</v>
      </c>
      <c r="N202" s="286">
        <v>-59486147</v>
      </c>
      <c r="O202" s="286">
        <v>-68748940</v>
      </c>
      <c r="P202" s="286">
        <v>-68430289</v>
      </c>
      <c r="Q202" s="286">
        <v>-57722043</v>
      </c>
      <c r="R202" s="286">
        <v>-161501086</v>
      </c>
      <c r="S202" s="286">
        <v>-149280743</v>
      </c>
      <c r="T202" s="286">
        <v>-20498122</v>
      </c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</row>
    <row r="203" spans="7:36" x14ac:dyDescent="0.3">
      <c r="G203" s="286"/>
      <c r="H203" s="286">
        <v>-8194928</v>
      </c>
      <c r="I203" s="286">
        <v>-9812751</v>
      </c>
      <c r="J203" s="286">
        <v>55418</v>
      </c>
      <c r="K203" s="286">
        <v>-57181440</v>
      </c>
      <c r="L203" s="286">
        <v>-114914854</v>
      </c>
      <c r="M203" s="286">
        <v>-60613302</v>
      </c>
      <c r="N203" s="286">
        <v>-73315307</v>
      </c>
      <c r="O203" s="286">
        <v>-88837443</v>
      </c>
      <c r="P203" s="286">
        <v>-36375112</v>
      </c>
      <c r="Q203" s="286">
        <v>-97015236</v>
      </c>
      <c r="R203" s="286">
        <v>-108461484</v>
      </c>
      <c r="S203" s="286">
        <v>-105039380</v>
      </c>
      <c r="T203" s="286">
        <v>-8194928</v>
      </c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</row>
    <row r="204" spans="7:36" x14ac:dyDescent="0.3">
      <c r="G204" s="286"/>
      <c r="H204" s="286" t="e">
        <v>#REF!</v>
      </c>
      <c r="I204" s="286" t="e">
        <v>#REF!</v>
      </c>
      <c r="J204" s="286" t="e">
        <v>#REF!</v>
      </c>
      <c r="K204" s="286" t="e">
        <v>#REF!</v>
      </c>
      <c r="L204" s="286" t="e">
        <v>#REF!</v>
      </c>
      <c r="M204" s="286" t="e">
        <v>#REF!</v>
      </c>
      <c r="N204" s="286" t="e">
        <v>#REF!</v>
      </c>
      <c r="O204" s="286" t="e">
        <v>#REF!</v>
      </c>
      <c r="P204" s="286" t="e">
        <v>#REF!</v>
      </c>
      <c r="Q204" s="286" t="e">
        <v>#REF!</v>
      </c>
      <c r="R204" s="286" t="e">
        <v>#REF!</v>
      </c>
      <c r="S204" s="286" t="e">
        <v>#REF!</v>
      </c>
      <c r="T204" s="286" t="e">
        <v>#REF!</v>
      </c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</row>
    <row r="205" spans="7:36" x14ac:dyDescent="0.3">
      <c r="G205" s="286"/>
      <c r="H205" s="286" t="e">
        <v>#REF!</v>
      </c>
      <c r="I205" s="286" t="e">
        <v>#REF!</v>
      </c>
      <c r="J205" s="286" t="e">
        <v>#REF!</v>
      </c>
      <c r="K205" s="286" t="e">
        <v>#REF!</v>
      </c>
      <c r="L205" s="286" t="e">
        <v>#REF!</v>
      </c>
      <c r="M205" s="286" t="e">
        <v>#REF!</v>
      </c>
      <c r="N205" s="286" t="e">
        <v>#REF!</v>
      </c>
      <c r="O205" s="286" t="e">
        <v>#REF!</v>
      </c>
      <c r="P205" s="286" t="e">
        <v>#REF!</v>
      </c>
      <c r="Q205" s="286" t="e">
        <v>#REF!</v>
      </c>
      <c r="R205" s="286" t="e">
        <v>#REF!</v>
      </c>
      <c r="S205" s="286" t="e">
        <v>#REF!</v>
      </c>
      <c r="T205" s="286" t="e">
        <v>#REF!</v>
      </c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</row>
    <row r="206" spans="7:36" x14ac:dyDescent="0.3">
      <c r="G206" s="286"/>
      <c r="H206" s="286">
        <v>0</v>
      </c>
      <c r="I206" s="286">
        <v>0</v>
      </c>
      <c r="J206" s="286">
        <v>0</v>
      </c>
      <c r="K206" s="286">
        <v>0</v>
      </c>
      <c r="L206" s="286">
        <v>0</v>
      </c>
      <c r="M206" s="286">
        <v>0</v>
      </c>
      <c r="N206" s="286">
        <v>0</v>
      </c>
      <c r="O206" s="286">
        <v>0</v>
      </c>
      <c r="P206" s="286">
        <v>0</v>
      </c>
      <c r="Q206" s="286">
        <v>0</v>
      </c>
      <c r="R206" s="286">
        <v>0</v>
      </c>
      <c r="S206" s="286">
        <v>0</v>
      </c>
      <c r="T206" s="286">
        <v>0</v>
      </c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</row>
    <row r="207" spans="7:36" x14ac:dyDescent="0.3">
      <c r="G207" s="286"/>
      <c r="H207" s="286">
        <v>-89798809</v>
      </c>
      <c r="I207" s="286">
        <v>-63927024</v>
      </c>
      <c r="J207" s="286">
        <v>-92274017</v>
      </c>
      <c r="K207" s="286">
        <v>-170033466</v>
      </c>
      <c r="L207" s="286">
        <v>-115553820</v>
      </c>
      <c r="M207" s="286">
        <v>-132801454</v>
      </c>
      <c r="N207" s="286">
        <v>-157586383</v>
      </c>
      <c r="O207" s="286">
        <v>-104805401</v>
      </c>
      <c r="P207" s="286">
        <v>-184737279</v>
      </c>
      <c r="Q207" s="286">
        <v>-289962570</v>
      </c>
      <c r="R207" s="286">
        <v>-254320123</v>
      </c>
      <c r="S207" s="286">
        <v>-234551013</v>
      </c>
      <c r="T207" s="286">
        <v>-184737279</v>
      </c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</row>
    <row r="208" spans="7:36" x14ac:dyDescent="0.3">
      <c r="G208" s="286"/>
      <c r="H208" s="286">
        <v>-79986058</v>
      </c>
      <c r="I208" s="286">
        <v>-63982442</v>
      </c>
      <c r="J208" s="286">
        <v>-55092577</v>
      </c>
      <c r="K208" s="286">
        <v>-55118612</v>
      </c>
      <c r="L208" s="286">
        <v>-54940518</v>
      </c>
      <c r="M208" s="286">
        <v>-59486147</v>
      </c>
      <c r="N208" s="286">
        <v>-68748940</v>
      </c>
      <c r="O208" s="286">
        <v>-68430289</v>
      </c>
      <c r="P208" s="286">
        <v>-57722043</v>
      </c>
      <c r="Q208" s="286">
        <v>-161501086</v>
      </c>
      <c r="R208" s="286">
        <v>-149280743</v>
      </c>
      <c r="S208" s="286">
        <v>-114050408</v>
      </c>
      <c r="T208" s="286">
        <v>-57722043</v>
      </c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</row>
    <row r="209" spans="7:36" x14ac:dyDescent="0.3">
      <c r="G209" s="286"/>
      <c r="H209" s="286">
        <v>-9812751</v>
      </c>
      <c r="I209" s="286">
        <v>55418</v>
      </c>
      <c r="J209" s="286">
        <v>-57181440</v>
      </c>
      <c r="K209" s="286">
        <v>-114914854</v>
      </c>
      <c r="L209" s="286">
        <v>-60613302</v>
      </c>
      <c r="M209" s="286">
        <v>-73315307</v>
      </c>
      <c r="N209" s="286">
        <v>-88837443</v>
      </c>
      <c r="O209" s="286">
        <v>-36375112</v>
      </c>
      <c r="P209" s="286">
        <v>-97015236</v>
      </c>
      <c r="Q209" s="286">
        <v>-108461484</v>
      </c>
      <c r="R209" s="286">
        <v>-105039380</v>
      </c>
      <c r="S209" s="286">
        <v>-120500605</v>
      </c>
      <c r="T209" s="286">
        <v>-97015236</v>
      </c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</row>
    <row r="210" spans="7:36" x14ac:dyDescent="0.3">
      <c r="G210" s="286"/>
      <c r="H210" s="286" t="e">
        <v>#REF!</v>
      </c>
      <c r="I210" s="286" t="e">
        <v>#REF!</v>
      </c>
      <c r="J210" s="286" t="e">
        <v>#REF!</v>
      </c>
      <c r="K210" s="286" t="e">
        <v>#REF!</v>
      </c>
      <c r="L210" s="286" t="e">
        <v>#REF!</v>
      </c>
      <c r="M210" s="286" t="e">
        <v>#REF!</v>
      </c>
      <c r="N210" s="286" t="e">
        <v>#REF!</v>
      </c>
      <c r="O210" s="286" t="e">
        <v>#REF!</v>
      </c>
      <c r="P210" s="286" t="e">
        <v>#REF!</v>
      </c>
      <c r="Q210" s="286" t="e">
        <v>#REF!</v>
      </c>
      <c r="R210" s="286" t="e">
        <v>#REF!</v>
      </c>
      <c r="S210" s="286" t="e">
        <v>#REF!</v>
      </c>
      <c r="T210" s="286" t="e">
        <v>#REF!</v>
      </c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</row>
    <row r="211" spans="7:36" x14ac:dyDescent="0.3">
      <c r="G211" s="286"/>
      <c r="H211" s="286">
        <v>0</v>
      </c>
      <c r="I211" s="286">
        <v>0</v>
      </c>
      <c r="J211" s="286">
        <v>0</v>
      </c>
      <c r="K211" s="286">
        <v>0</v>
      </c>
      <c r="L211" s="286">
        <v>0</v>
      </c>
      <c r="M211" s="286">
        <v>0</v>
      </c>
      <c r="N211" s="286">
        <v>0</v>
      </c>
      <c r="O211" s="286">
        <v>0</v>
      </c>
      <c r="P211" s="286">
        <v>0</v>
      </c>
      <c r="Q211" s="286">
        <v>0</v>
      </c>
      <c r="R211" s="286">
        <v>0</v>
      </c>
      <c r="S211" s="286">
        <v>0</v>
      </c>
      <c r="T211" s="286">
        <v>0</v>
      </c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</row>
    <row r="212" spans="7:36" x14ac:dyDescent="0.3">
      <c r="G212" s="286"/>
      <c r="H212" s="286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</row>
    <row r="213" spans="7:36" x14ac:dyDescent="0.3">
      <c r="G213" s="286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</row>
    <row r="214" spans="7:36" x14ac:dyDescent="0.3">
      <c r="G214" s="286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</row>
    <row r="215" spans="7:36" x14ac:dyDescent="0.3">
      <c r="G215" s="286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</row>
    <row r="216" spans="7:36" x14ac:dyDescent="0.3">
      <c r="G216" s="286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</row>
    <row r="217" spans="7:36" x14ac:dyDescent="0.3">
      <c r="G217" s="286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</row>
    <row r="218" spans="7:36" x14ac:dyDescent="0.3">
      <c r="G218" s="286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</row>
    <row r="219" spans="7:36" x14ac:dyDescent="0.3">
      <c r="G219" s="286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</row>
    <row r="220" spans="7:36" x14ac:dyDescent="0.3">
      <c r="G220" s="286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</row>
    <row r="221" spans="7:36" x14ac:dyDescent="0.3">
      <c r="G221" s="286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</row>
    <row r="222" spans="7:36" x14ac:dyDescent="0.3">
      <c r="G222" s="286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</row>
    <row r="223" spans="7:36" x14ac:dyDescent="0.3">
      <c r="G223" s="286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</row>
    <row r="224" spans="7:36" x14ac:dyDescent="0.3">
      <c r="G224" s="286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</row>
    <row r="225" spans="7:36" x14ac:dyDescent="0.3">
      <c r="G225" s="286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</row>
    <row r="226" spans="7:36" x14ac:dyDescent="0.3">
      <c r="G226" s="286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</row>
    <row r="227" spans="7:36" x14ac:dyDescent="0.3">
      <c r="G227" s="286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</row>
    <row r="228" spans="7:36" x14ac:dyDescent="0.3">
      <c r="G228" s="286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</row>
    <row r="229" spans="7:36" x14ac:dyDescent="0.3">
      <c r="G229" s="286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</row>
    <row r="230" spans="7:36" x14ac:dyDescent="0.3">
      <c r="G230" s="286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</row>
    <row r="231" spans="7:36" x14ac:dyDescent="0.3"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</row>
    <row r="232" spans="7:36" x14ac:dyDescent="0.3"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</row>
    <row r="233" spans="7:36" x14ac:dyDescent="0.3"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</row>
    <row r="234" spans="7:36" x14ac:dyDescent="0.3"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</row>
    <row r="235" spans="7:36" x14ac:dyDescent="0.3"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</row>
    <row r="236" spans="7:36" x14ac:dyDescent="0.3"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</row>
    <row r="237" spans="7:36" x14ac:dyDescent="0.3"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</row>
    <row r="238" spans="7:36" x14ac:dyDescent="0.3"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</row>
    <row r="239" spans="7:36" x14ac:dyDescent="0.3"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</row>
    <row r="240" spans="7:36" x14ac:dyDescent="0.3"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</row>
    <row r="241" spans="7:36" x14ac:dyDescent="0.3"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</row>
    <row r="242" spans="7:36" x14ac:dyDescent="0.3"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</row>
    <row r="243" spans="7:36" x14ac:dyDescent="0.3"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</row>
    <row r="244" spans="7:36" x14ac:dyDescent="0.3">
      <c r="G244" s="286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</row>
    <row r="245" spans="7:36" x14ac:dyDescent="0.3">
      <c r="G245" s="286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</row>
    <row r="246" spans="7:36" x14ac:dyDescent="0.3">
      <c r="G246" s="286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</row>
    <row r="247" spans="7:36" x14ac:dyDescent="0.3">
      <c r="G247" s="286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</row>
    <row r="248" spans="7:36" x14ac:dyDescent="0.3">
      <c r="G248" s="286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</row>
    <row r="249" spans="7:36" x14ac:dyDescent="0.3">
      <c r="G249" s="286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</row>
    <row r="250" spans="7:36" x14ac:dyDescent="0.3">
      <c r="G250" s="286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</row>
    <row r="251" spans="7:36" x14ac:dyDescent="0.3"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</row>
    <row r="252" spans="7:36" x14ac:dyDescent="0.3"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</row>
    <row r="253" spans="7:36" x14ac:dyDescent="0.3"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</row>
    <row r="254" spans="7:36" x14ac:dyDescent="0.3"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</row>
    <row r="255" spans="7:36" x14ac:dyDescent="0.3"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</row>
    <row r="256" spans="7:36" x14ac:dyDescent="0.3"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</row>
    <row r="257" spans="7:36" x14ac:dyDescent="0.3"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</row>
    <row r="258" spans="7:36" x14ac:dyDescent="0.3"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</row>
    <row r="259" spans="7:36" x14ac:dyDescent="0.3"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</row>
    <row r="260" spans="7:36" x14ac:dyDescent="0.3"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</row>
    <row r="261" spans="7:36" x14ac:dyDescent="0.3"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</row>
    <row r="262" spans="7:36" x14ac:dyDescent="0.3"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</row>
    <row r="263" spans="7:36" x14ac:dyDescent="0.3"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</row>
    <row r="264" spans="7:36" x14ac:dyDescent="0.3"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</row>
    <row r="265" spans="7:36" x14ac:dyDescent="0.3"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</row>
    <row r="266" spans="7:36" x14ac:dyDescent="0.3"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</row>
    <row r="267" spans="7:36" x14ac:dyDescent="0.3"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</row>
    <row r="268" spans="7:36" x14ac:dyDescent="0.3"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</row>
    <row r="269" spans="7:36" x14ac:dyDescent="0.3"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</row>
    <row r="270" spans="7:36" x14ac:dyDescent="0.3"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</row>
    <row r="271" spans="7:36" x14ac:dyDescent="0.3"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</row>
    <row r="272" spans="7:36" x14ac:dyDescent="0.3"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</row>
    <row r="273" spans="7:36" x14ac:dyDescent="0.3"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</row>
    <row r="274" spans="7:36" x14ac:dyDescent="0.3"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</row>
    <row r="275" spans="7:36" x14ac:dyDescent="0.3"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</row>
    <row r="276" spans="7:36" x14ac:dyDescent="0.3"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</row>
    <row r="277" spans="7:36" x14ac:dyDescent="0.3"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</row>
    <row r="278" spans="7:36" x14ac:dyDescent="0.3"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</row>
    <row r="279" spans="7:36" x14ac:dyDescent="0.3"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</row>
    <row r="280" spans="7:36" x14ac:dyDescent="0.3"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</row>
    <row r="281" spans="7:36" x14ac:dyDescent="0.3"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</row>
    <row r="282" spans="7:36" x14ac:dyDescent="0.3"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</row>
    <row r="283" spans="7:36" x14ac:dyDescent="0.3"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</row>
    <row r="284" spans="7:36" x14ac:dyDescent="0.3"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</row>
    <row r="285" spans="7:36" x14ac:dyDescent="0.3"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</row>
    <row r="286" spans="7:36" x14ac:dyDescent="0.3"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</row>
    <row r="287" spans="7:36" x14ac:dyDescent="0.3"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</row>
    <row r="288" spans="7:36" x14ac:dyDescent="0.3"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</row>
    <row r="289" spans="7:36" x14ac:dyDescent="0.3"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</row>
    <row r="290" spans="7:36" x14ac:dyDescent="0.3"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</row>
    <row r="291" spans="7:36" x14ac:dyDescent="0.3"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</row>
    <row r="292" spans="7:36" x14ac:dyDescent="0.3"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</row>
    <row r="293" spans="7:36" x14ac:dyDescent="0.3"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</row>
    <row r="294" spans="7:36" x14ac:dyDescent="0.3"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</row>
    <row r="295" spans="7:36" x14ac:dyDescent="0.3"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</row>
    <row r="296" spans="7:36" x14ac:dyDescent="0.3"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</row>
    <row r="297" spans="7:36" x14ac:dyDescent="0.3"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</row>
    <row r="298" spans="7:36" x14ac:dyDescent="0.3"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</row>
    <row r="299" spans="7:36" x14ac:dyDescent="0.3"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</row>
    <row r="300" spans="7:36" x14ac:dyDescent="0.3"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</row>
    <row r="301" spans="7:36" x14ac:dyDescent="0.3"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</row>
    <row r="302" spans="7:36" x14ac:dyDescent="0.3"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</row>
    <row r="303" spans="7:36" x14ac:dyDescent="0.3"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</row>
    <row r="304" spans="7:36" x14ac:dyDescent="0.3"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</row>
    <row r="305" spans="7:36" x14ac:dyDescent="0.3"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4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19D0B-3064-47B3-8546-56F099B9070F}">
  <sheetPr>
    <pageSetUpPr fitToPage="1"/>
  </sheetPr>
  <dimension ref="A1:AK204"/>
  <sheetViews>
    <sheetView view="pageBreakPreview" zoomScaleNormal="100" zoomScaleSheetLayoutView="100" workbookViewId="0">
      <selection activeCell="T53" sqref="T53"/>
    </sheetView>
  </sheetViews>
  <sheetFormatPr defaultColWidth="8.81640625" defaultRowHeight="12.5" x14ac:dyDescent="0.25"/>
  <cols>
    <col min="1" max="2" width="0.81640625" style="531" customWidth="1"/>
    <col min="3" max="3" width="2.7265625" style="531" customWidth="1"/>
    <col min="4" max="4" width="35" style="531" customWidth="1"/>
    <col min="5" max="5" width="3" style="531" customWidth="1"/>
    <col min="6" max="6" width="16.6328125" style="531" customWidth="1"/>
    <col min="7" max="14" width="14.6328125" style="531" hidden="1" customWidth="1"/>
    <col min="15" max="15" width="14.6328125" style="531" customWidth="1"/>
    <col min="16" max="18" width="14.6328125" style="531" hidden="1" customWidth="1"/>
    <col min="19" max="20" width="14.6328125" style="531" customWidth="1"/>
    <col min="21" max="28" width="14.6328125" style="531" hidden="1" customWidth="1"/>
    <col min="29" max="29" width="14.6328125" style="531" customWidth="1"/>
    <col min="30" max="32" width="14.6328125" style="531" hidden="1" customWidth="1"/>
    <col min="33" max="33" width="14.6328125" style="531" customWidth="1"/>
    <col min="34" max="34" width="2" style="531" customWidth="1"/>
    <col min="35" max="35" width="1.7265625" style="531" customWidth="1"/>
    <col min="36" max="36" width="11" style="531" customWidth="1"/>
    <col min="37" max="37" width="12.6328125" style="531" customWidth="1"/>
    <col min="38" max="16384" width="8.81640625" style="531"/>
  </cols>
  <sheetData>
    <row r="1" spans="3:36" ht="18" x14ac:dyDescent="0.35">
      <c r="C1" s="10" t="s">
        <v>503</v>
      </c>
      <c r="D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AG1" s="530"/>
    </row>
    <row r="2" spans="3:36" ht="13" x14ac:dyDescent="0.3">
      <c r="C2" s="204"/>
      <c r="D2" s="482"/>
      <c r="E2" s="483"/>
      <c r="F2" s="691" t="s">
        <v>1</v>
      </c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5"/>
      <c r="T2" s="691" t="s">
        <v>2</v>
      </c>
      <c r="U2" s="744"/>
      <c r="V2" s="744"/>
      <c r="W2" s="744"/>
      <c r="X2" s="744"/>
      <c r="Y2" s="744"/>
      <c r="Z2" s="744"/>
      <c r="AA2" s="744"/>
      <c r="AB2" s="744"/>
      <c r="AC2" s="744"/>
      <c r="AD2" s="744"/>
      <c r="AE2" s="744"/>
      <c r="AF2" s="744"/>
      <c r="AG2" s="745"/>
      <c r="AH2" s="532"/>
    </row>
    <row r="3" spans="3:36" ht="13" x14ac:dyDescent="0.3">
      <c r="C3" s="14"/>
      <c r="D3" s="8"/>
      <c r="E3" s="39"/>
      <c r="F3" s="533" t="s">
        <v>601</v>
      </c>
      <c r="G3" s="208" t="s">
        <v>3</v>
      </c>
      <c r="H3" s="216" t="s">
        <v>4</v>
      </c>
      <c r="I3" s="208" t="s">
        <v>5</v>
      </c>
      <c r="J3" s="216" t="s">
        <v>6</v>
      </c>
      <c r="K3" s="208" t="s">
        <v>7</v>
      </c>
      <c r="L3" s="216" t="s">
        <v>8</v>
      </c>
      <c r="M3" s="208" t="s">
        <v>9</v>
      </c>
      <c r="N3" s="216" t="s">
        <v>10</v>
      </c>
      <c r="O3" s="208" t="s">
        <v>11</v>
      </c>
      <c r="P3" s="216" t="s">
        <v>12</v>
      </c>
      <c r="Q3" s="208" t="s">
        <v>13</v>
      </c>
      <c r="R3" s="216" t="s">
        <v>14</v>
      </c>
      <c r="S3" s="216" t="s">
        <v>15</v>
      </c>
      <c r="T3" s="208" t="s">
        <v>16</v>
      </c>
      <c r="U3" s="208" t="s">
        <v>3</v>
      </c>
      <c r="V3" s="218" t="s">
        <v>4</v>
      </c>
      <c r="W3" s="208" t="s">
        <v>5</v>
      </c>
      <c r="X3" s="39" t="s">
        <v>6</v>
      </c>
      <c r="Y3" s="208" t="s">
        <v>7</v>
      </c>
      <c r="Z3" s="39" t="s">
        <v>8</v>
      </c>
      <c r="AA3" s="208" t="s">
        <v>9</v>
      </c>
      <c r="AB3" s="39" t="s">
        <v>10</v>
      </c>
      <c r="AC3" s="208" t="s">
        <v>11</v>
      </c>
      <c r="AD3" s="39" t="s">
        <v>12</v>
      </c>
      <c r="AE3" s="208" t="s">
        <v>13</v>
      </c>
      <c r="AF3" s="39" t="s">
        <v>271</v>
      </c>
      <c r="AG3" s="216" t="s">
        <v>15</v>
      </c>
      <c r="AH3" s="532"/>
    </row>
    <row r="4" spans="3:36" ht="13" x14ac:dyDescent="0.3">
      <c r="C4" s="19" t="s">
        <v>17</v>
      </c>
      <c r="D4" s="414"/>
      <c r="E4" s="22"/>
      <c r="F4" s="485" t="s">
        <v>19</v>
      </c>
      <c r="G4" s="23"/>
      <c r="H4" s="150"/>
      <c r="I4" s="23"/>
      <c r="J4" s="150"/>
      <c r="K4" s="23"/>
      <c r="L4" s="150"/>
      <c r="M4" s="23"/>
      <c r="N4" s="150"/>
      <c r="O4" s="23"/>
      <c r="P4" s="150"/>
      <c r="Q4" s="23"/>
      <c r="R4" s="150"/>
      <c r="S4" s="150"/>
      <c r="T4" s="23" t="s">
        <v>47</v>
      </c>
      <c r="U4" s="23"/>
      <c r="V4" s="212"/>
      <c r="W4" s="23"/>
      <c r="X4" s="22"/>
      <c r="Y4" s="23"/>
      <c r="Z4" s="22"/>
      <c r="AA4" s="23"/>
      <c r="AB4" s="22"/>
      <c r="AC4" s="23"/>
      <c r="AD4" s="22"/>
      <c r="AE4" s="23"/>
      <c r="AF4" s="22"/>
      <c r="AG4" s="150"/>
      <c r="AH4" s="532"/>
    </row>
    <row r="5" spans="3:36" ht="13" x14ac:dyDescent="0.3">
      <c r="C5" s="14"/>
      <c r="D5" s="34"/>
      <c r="E5" s="39"/>
      <c r="F5" s="219"/>
      <c r="G5" s="219"/>
      <c r="H5" s="206"/>
      <c r="I5" s="219"/>
      <c r="J5" s="39"/>
      <c r="K5" s="219"/>
      <c r="L5" s="39"/>
      <c r="M5" s="219"/>
      <c r="N5" s="39"/>
      <c r="O5" s="219"/>
      <c r="P5" s="39"/>
      <c r="Q5" s="219"/>
      <c r="R5" s="39"/>
      <c r="S5" s="163"/>
      <c r="T5" s="219"/>
      <c r="U5" s="219"/>
      <c r="V5" s="206"/>
      <c r="W5" s="219"/>
      <c r="X5" s="39"/>
      <c r="Y5" s="219"/>
      <c r="Z5" s="39"/>
      <c r="AA5" s="219"/>
      <c r="AB5" s="39"/>
      <c r="AC5" s="219"/>
      <c r="AD5" s="39"/>
      <c r="AE5" s="219"/>
      <c r="AF5" s="39"/>
      <c r="AG5" s="163"/>
      <c r="AH5" s="532"/>
    </row>
    <row r="6" spans="3:36" ht="13" x14ac:dyDescent="0.3">
      <c r="C6" s="215" t="s">
        <v>504</v>
      </c>
      <c r="D6" s="8"/>
      <c r="E6" s="54"/>
      <c r="F6" s="163">
        <v>22375809</v>
      </c>
      <c r="G6" s="163">
        <v>1067927.22052</v>
      </c>
      <c r="H6" s="163">
        <v>390255.84824000002</v>
      </c>
      <c r="I6" s="163">
        <v>595760.49092000001</v>
      </c>
      <c r="J6" s="163">
        <v>400873.11575999996</v>
      </c>
      <c r="K6" s="163">
        <v>202592.01769000001</v>
      </c>
      <c r="L6" s="163">
        <v>1566580.34314</v>
      </c>
      <c r="M6" s="163">
        <v>4429082.7739300001</v>
      </c>
      <c r="N6" s="163">
        <v>502696.80168999999</v>
      </c>
      <c r="O6" s="163">
        <v>567770.14984000009</v>
      </c>
      <c r="P6" s="163">
        <v>0</v>
      </c>
      <c r="Q6" s="163">
        <v>0</v>
      </c>
      <c r="R6" s="163">
        <v>0</v>
      </c>
      <c r="S6" s="163">
        <v>9723538.7617299985</v>
      </c>
      <c r="T6" s="163">
        <v>5221250.3660800001</v>
      </c>
      <c r="U6" s="163">
        <v>29806</v>
      </c>
      <c r="V6" s="163">
        <v>601632</v>
      </c>
      <c r="W6" s="163">
        <v>97661</v>
      </c>
      <c r="X6" s="163">
        <v>217829</v>
      </c>
      <c r="Y6" s="163">
        <v>105991</v>
      </c>
      <c r="Z6" s="163">
        <v>950856</v>
      </c>
      <c r="AA6" s="163">
        <v>824100</v>
      </c>
      <c r="AB6" s="163">
        <v>406599</v>
      </c>
      <c r="AC6" s="163">
        <v>242053</v>
      </c>
      <c r="AD6" s="163">
        <v>197456</v>
      </c>
      <c r="AE6" s="163">
        <v>183806</v>
      </c>
      <c r="AF6" s="163">
        <v>1363460</v>
      </c>
      <c r="AG6" s="163">
        <v>3476527</v>
      </c>
      <c r="AH6" s="534"/>
      <c r="AJ6" s="536"/>
    </row>
    <row r="7" spans="3:36" ht="15.75" hidden="1" customHeight="1" x14ac:dyDescent="0.3">
      <c r="C7" s="215"/>
      <c r="D7" s="17" t="s">
        <v>505</v>
      </c>
      <c r="E7" s="501"/>
      <c r="F7" s="115">
        <v>0</v>
      </c>
      <c r="G7" s="115">
        <v>0</v>
      </c>
      <c r="H7" s="115">
        <v>0</v>
      </c>
      <c r="I7" s="115">
        <v>0</v>
      </c>
      <c r="J7" s="115">
        <v>0</v>
      </c>
      <c r="K7" s="115">
        <v>0</v>
      </c>
      <c r="L7" s="115">
        <v>0</v>
      </c>
      <c r="M7" s="115">
        <v>0</v>
      </c>
      <c r="N7" s="115">
        <v>0</v>
      </c>
      <c r="O7" s="115">
        <v>0</v>
      </c>
      <c r="P7" s="115">
        <v>0</v>
      </c>
      <c r="Q7" s="115">
        <v>0</v>
      </c>
      <c r="R7" s="115">
        <v>0</v>
      </c>
      <c r="S7" s="49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5">
        <v>0</v>
      </c>
      <c r="Z7" s="115">
        <v>0</v>
      </c>
      <c r="AA7" s="115">
        <v>0</v>
      </c>
      <c r="AB7" s="115">
        <v>0</v>
      </c>
      <c r="AC7" s="115">
        <v>0</v>
      </c>
      <c r="AD7" s="115">
        <v>0</v>
      </c>
      <c r="AE7" s="115">
        <v>0</v>
      </c>
      <c r="AF7" s="115">
        <v>0</v>
      </c>
      <c r="AG7" s="495">
        <v>0</v>
      </c>
      <c r="AH7" s="537"/>
      <c r="AJ7" s="536"/>
    </row>
    <row r="8" spans="3:36" ht="15.75" hidden="1" customHeight="1" x14ac:dyDescent="0.3">
      <c r="C8" s="215"/>
      <c r="D8" s="17" t="s">
        <v>506</v>
      </c>
      <c r="E8" s="501"/>
      <c r="F8" s="115">
        <v>0</v>
      </c>
      <c r="G8" s="115">
        <v>0</v>
      </c>
      <c r="H8" s="115">
        <v>0</v>
      </c>
      <c r="I8" s="115">
        <v>0</v>
      </c>
      <c r="J8" s="115">
        <v>0</v>
      </c>
      <c r="K8" s="115">
        <v>0</v>
      </c>
      <c r="L8" s="115">
        <v>0</v>
      </c>
      <c r="M8" s="115">
        <v>0</v>
      </c>
      <c r="N8" s="115">
        <v>0</v>
      </c>
      <c r="O8" s="115">
        <v>0</v>
      </c>
      <c r="P8" s="115">
        <v>0</v>
      </c>
      <c r="Q8" s="115">
        <v>0</v>
      </c>
      <c r="R8" s="115">
        <v>0</v>
      </c>
      <c r="S8" s="495">
        <v>0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  <c r="Y8" s="115">
        <v>0</v>
      </c>
      <c r="Z8" s="115">
        <v>0</v>
      </c>
      <c r="AA8" s="115">
        <v>0</v>
      </c>
      <c r="AB8" s="115">
        <v>0</v>
      </c>
      <c r="AC8" s="115">
        <v>0</v>
      </c>
      <c r="AD8" s="115">
        <v>0</v>
      </c>
      <c r="AE8" s="115">
        <v>0</v>
      </c>
      <c r="AF8" s="115">
        <v>0</v>
      </c>
      <c r="AG8" s="495">
        <v>0</v>
      </c>
      <c r="AH8" s="537"/>
      <c r="AJ8" s="536"/>
    </row>
    <row r="9" spans="3:36" ht="15.75" hidden="1" customHeight="1" x14ac:dyDescent="0.3">
      <c r="C9" s="215"/>
      <c r="D9" s="17" t="s">
        <v>507</v>
      </c>
      <c r="E9" s="501"/>
      <c r="F9" s="115">
        <v>0</v>
      </c>
      <c r="G9" s="115">
        <v>0</v>
      </c>
      <c r="H9" s="115">
        <v>0</v>
      </c>
      <c r="I9" s="115">
        <v>0</v>
      </c>
      <c r="J9" s="115">
        <v>0</v>
      </c>
      <c r="K9" s="115">
        <v>0</v>
      </c>
      <c r="L9" s="115">
        <v>0</v>
      </c>
      <c r="M9" s="115">
        <v>0</v>
      </c>
      <c r="N9" s="115">
        <v>0</v>
      </c>
      <c r="O9" s="115">
        <v>0</v>
      </c>
      <c r="P9" s="115">
        <v>0</v>
      </c>
      <c r="Q9" s="115">
        <v>0</v>
      </c>
      <c r="R9" s="115">
        <v>0</v>
      </c>
      <c r="S9" s="495">
        <v>0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  <c r="Y9" s="115">
        <v>0</v>
      </c>
      <c r="Z9" s="115">
        <v>0</v>
      </c>
      <c r="AA9" s="115">
        <v>0</v>
      </c>
      <c r="AB9" s="115">
        <v>0</v>
      </c>
      <c r="AC9" s="115">
        <v>0</v>
      </c>
      <c r="AD9" s="115">
        <v>0</v>
      </c>
      <c r="AE9" s="115">
        <v>0</v>
      </c>
      <c r="AF9" s="115">
        <v>0</v>
      </c>
      <c r="AG9" s="495">
        <v>0</v>
      </c>
      <c r="AH9" s="537"/>
      <c r="AJ9" s="536"/>
    </row>
    <row r="10" spans="3:36" ht="15.75" hidden="1" customHeight="1" x14ac:dyDescent="0.3">
      <c r="C10" s="215"/>
      <c r="D10" s="17" t="s">
        <v>508</v>
      </c>
      <c r="E10" s="44"/>
      <c r="F10" s="115">
        <v>0</v>
      </c>
      <c r="G10" s="115">
        <v>0</v>
      </c>
      <c r="H10" s="115">
        <v>0</v>
      </c>
      <c r="I10" s="115">
        <v>0</v>
      </c>
      <c r="J10" s="115">
        <v>0</v>
      </c>
      <c r="K10" s="115">
        <v>0</v>
      </c>
      <c r="L10" s="115">
        <v>0</v>
      </c>
      <c r="M10" s="115">
        <v>0</v>
      </c>
      <c r="N10" s="115">
        <v>0</v>
      </c>
      <c r="O10" s="115">
        <v>0</v>
      </c>
      <c r="P10" s="115">
        <v>0</v>
      </c>
      <c r="Q10" s="115">
        <v>0</v>
      </c>
      <c r="R10" s="115">
        <v>0</v>
      </c>
      <c r="S10" s="495">
        <v>0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  <c r="Y10" s="115">
        <v>0</v>
      </c>
      <c r="Z10" s="115">
        <v>0</v>
      </c>
      <c r="AA10" s="115">
        <v>0</v>
      </c>
      <c r="AB10" s="115">
        <v>0</v>
      </c>
      <c r="AC10" s="115">
        <v>0</v>
      </c>
      <c r="AD10" s="115">
        <v>0</v>
      </c>
      <c r="AE10" s="115">
        <v>0</v>
      </c>
      <c r="AF10" s="115">
        <v>0</v>
      </c>
      <c r="AG10" s="495">
        <v>0</v>
      </c>
      <c r="AH10" s="537"/>
      <c r="AJ10" s="536"/>
    </row>
    <row r="11" spans="3:36" ht="13" hidden="1" x14ac:dyDescent="0.3">
      <c r="C11" s="215"/>
      <c r="D11" s="17" t="s">
        <v>509</v>
      </c>
      <c r="E11" s="501"/>
      <c r="F11" s="115">
        <v>0</v>
      </c>
      <c r="G11" s="115">
        <v>0</v>
      </c>
      <c r="H11" s="115">
        <v>0</v>
      </c>
      <c r="I11" s="115">
        <v>0</v>
      </c>
      <c r="J11" s="115">
        <v>0</v>
      </c>
      <c r="K11" s="115">
        <v>0</v>
      </c>
      <c r="L11" s="115">
        <v>0</v>
      </c>
      <c r="M11" s="115">
        <v>0</v>
      </c>
      <c r="N11" s="115">
        <v>0</v>
      </c>
      <c r="O11" s="115">
        <v>0</v>
      </c>
      <c r="P11" s="115">
        <v>0</v>
      </c>
      <c r="Q11" s="115">
        <v>0</v>
      </c>
      <c r="R11" s="115">
        <v>0</v>
      </c>
      <c r="S11" s="495">
        <v>0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  <c r="Y11" s="115">
        <v>0</v>
      </c>
      <c r="Z11" s="115">
        <v>0</v>
      </c>
      <c r="AA11" s="115">
        <v>0</v>
      </c>
      <c r="AB11" s="115">
        <v>0</v>
      </c>
      <c r="AC11" s="115">
        <v>0</v>
      </c>
      <c r="AD11" s="115">
        <v>0</v>
      </c>
      <c r="AE11" s="115">
        <v>0</v>
      </c>
      <c r="AF11" s="115">
        <v>0</v>
      </c>
      <c r="AG11" s="495">
        <v>0</v>
      </c>
      <c r="AH11" s="537"/>
      <c r="AJ11" s="536"/>
    </row>
    <row r="12" spans="3:36" ht="15.75" hidden="1" customHeight="1" x14ac:dyDescent="0.3">
      <c r="C12" s="215"/>
      <c r="D12" s="17" t="s">
        <v>510</v>
      </c>
      <c r="E12" s="501"/>
      <c r="F12" s="115">
        <v>0</v>
      </c>
      <c r="G12" s="115">
        <v>0</v>
      </c>
      <c r="H12" s="115">
        <v>0</v>
      </c>
      <c r="I12" s="115">
        <v>0</v>
      </c>
      <c r="J12" s="115">
        <v>0</v>
      </c>
      <c r="K12" s="115">
        <v>0</v>
      </c>
      <c r="L12" s="115">
        <v>0</v>
      </c>
      <c r="M12" s="115">
        <v>0</v>
      </c>
      <c r="N12" s="115">
        <v>0</v>
      </c>
      <c r="O12" s="115">
        <v>0</v>
      </c>
      <c r="P12" s="115">
        <v>0</v>
      </c>
      <c r="Q12" s="115">
        <v>0</v>
      </c>
      <c r="R12" s="115">
        <v>0</v>
      </c>
      <c r="S12" s="495">
        <v>0</v>
      </c>
      <c r="T12" s="115">
        <v>0</v>
      </c>
      <c r="U12" s="115">
        <v>0</v>
      </c>
      <c r="V12" s="115">
        <v>0</v>
      </c>
      <c r="W12" s="115">
        <v>0</v>
      </c>
      <c r="X12" s="115">
        <v>0</v>
      </c>
      <c r="Y12" s="115">
        <v>0</v>
      </c>
      <c r="Z12" s="115">
        <v>0</v>
      </c>
      <c r="AA12" s="115">
        <v>0</v>
      </c>
      <c r="AB12" s="115">
        <v>0</v>
      </c>
      <c r="AC12" s="115">
        <v>0</v>
      </c>
      <c r="AD12" s="115">
        <v>0</v>
      </c>
      <c r="AE12" s="115">
        <v>0</v>
      </c>
      <c r="AF12" s="115">
        <v>0</v>
      </c>
      <c r="AG12" s="495">
        <v>0</v>
      </c>
      <c r="AH12" s="537"/>
      <c r="AJ12" s="536"/>
    </row>
    <row r="13" spans="3:36" ht="15.75" hidden="1" customHeight="1" x14ac:dyDescent="0.3">
      <c r="C13" s="215"/>
      <c r="D13" s="17" t="s">
        <v>511</v>
      </c>
      <c r="E13" s="501"/>
      <c r="F13" s="115">
        <v>0</v>
      </c>
      <c r="G13" s="495">
        <v>0</v>
      </c>
      <c r="H13" s="495">
        <v>0</v>
      </c>
      <c r="I13" s="495">
        <v>0</v>
      </c>
      <c r="J13" s="495">
        <v>0</v>
      </c>
      <c r="K13" s="495">
        <v>0</v>
      </c>
      <c r="L13" s="495">
        <v>0</v>
      </c>
      <c r="M13" s="495">
        <v>0</v>
      </c>
      <c r="N13" s="495">
        <v>0</v>
      </c>
      <c r="O13" s="495">
        <v>0</v>
      </c>
      <c r="P13" s="495">
        <v>0</v>
      </c>
      <c r="Q13" s="495">
        <v>0</v>
      </c>
      <c r="R13" s="495">
        <v>0</v>
      </c>
      <c r="S13" s="495">
        <v>0</v>
      </c>
      <c r="T13" s="115">
        <v>0</v>
      </c>
      <c r="U13" s="495">
        <v>0</v>
      </c>
      <c r="V13" s="495">
        <v>0</v>
      </c>
      <c r="W13" s="495">
        <v>0</v>
      </c>
      <c r="X13" s="495">
        <v>0</v>
      </c>
      <c r="Y13" s="495">
        <v>0</v>
      </c>
      <c r="Z13" s="495">
        <v>0</v>
      </c>
      <c r="AA13" s="495">
        <v>0</v>
      </c>
      <c r="AB13" s="495">
        <v>0</v>
      </c>
      <c r="AC13" s="495">
        <v>0</v>
      </c>
      <c r="AD13" s="495">
        <v>0</v>
      </c>
      <c r="AE13" s="495">
        <v>0</v>
      </c>
      <c r="AF13" s="495">
        <v>0</v>
      </c>
      <c r="AG13" s="495">
        <v>0</v>
      </c>
      <c r="AH13" s="537"/>
      <c r="AJ13" s="536"/>
    </row>
    <row r="14" spans="3:36" ht="15.75" hidden="1" customHeight="1" x14ac:dyDescent="0.3">
      <c r="C14" s="215"/>
      <c r="D14" s="17" t="s">
        <v>512</v>
      </c>
      <c r="E14" s="501"/>
      <c r="F14" s="115">
        <v>0</v>
      </c>
      <c r="G14" s="115">
        <v>0</v>
      </c>
      <c r="H14" s="115">
        <v>0</v>
      </c>
      <c r="I14" s="115">
        <v>0</v>
      </c>
      <c r="J14" s="115">
        <v>0</v>
      </c>
      <c r="K14" s="115">
        <v>0</v>
      </c>
      <c r="L14" s="115">
        <v>0</v>
      </c>
      <c r="M14" s="115">
        <v>0</v>
      </c>
      <c r="N14" s="115">
        <v>0</v>
      </c>
      <c r="O14" s="115">
        <v>0</v>
      </c>
      <c r="P14" s="115">
        <v>0</v>
      </c>
      <c r="Q14" s="115">
        <v>0</v>
      </c>
      <c r="R14" s="115">
        <v>0</v>
      </c>
      <c r="S14" s="495">
        <v>0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  <c r="Y14" s="115">
        <v>0</v>
      </c>
      <c r="Z14" s="115">
        <v>0</v>
      </c>
      <c r="AA14" s="115">
        <v>0</v>
      </c>
      <c r="AB14" s="115">
        <v>0</v>
      </c>
      <c r="AC14" s="115">
        <v>0</v>
      </c>
      <c r="AD14" s="115">
        <v>0</v>
      </c>
      <c r="AE14" s="115">
        <v>0</v>
      </c>
      <c r="AF14" s="115">
        <v>0</v>
      </c>
      <c r="AG14" s="495">
        <v>0</v>
      </c>
      <c r="AH14" s="537"/>
      <c r="AJ14" s="536"/>
    </row>
    <row r="15" spans="3:36" ht="15.75" hidden="1" customHeight="1" x14ac:dyDescent="0.3">
      <c r="C15" s="215"/>
      <c r="D15" s="17" t="s">
        <v>513</v>
      </c>
      <c r="E15" s="501"/>
      <c r="F15" s="115">
        <v>0</v>
      </c>
      <c r="G15" s="115">
        <v>0</v>
      </c>
      <c r="H15" s="115">
        <v>0</v>
      </c>
      <c r="I15" s="115">
        <v>0</v>
      </c>
      <c r="J15" s="115">
        <v>0</v>
      </c>
      <c r="K15" s="115">
        <v>0</v>
      </c>
      <c r="L15" s="115">
        <v>0</v>
      </c>
      <c r="M15" s="115">
        <v>0</v>
      </c>
      <c r="N15" s="115">
        <v>0</v>
      </c>
      <c r="O15" s="115">
        <v>0</v>
      </c>
      <c r="P15" s="115">
        <v>0</v>
      </c>
      <c r="Q15" s="115">
        <v>0</v>
      </c>
      <c r="R15" s="115">
        <v>0</v>
      </c>
      <c r="S15" s="495">
        <v>0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  <c r="Y15" s="115">
        <v>0</v>
      </c>
      <c r="Z15" s="115">
        <v>0</v>
      </c>
      <c r="AA15" s="115">
        <v>0</v>
      </c>
      <c r="AB15" s="115">
        <v>0</v>
      </c>
      <c r="AC15" s="115">
        <v>0</v>
      </c>
      <c r="AD15" s="115">
        <v>0</v>
      </c>
      <c r="AE15" s="115">
        <v>0</v>
      </c>
      <c r="AF15" s="115">
        <v>0</v>
      </c>
      <c r="AG15" s="495">
        <v>0</v>
      </c>
      <c r="AH15" s="537"/>
      <c r="AJ15" s="536"/>
    </row>
    <row r="16" spans="3:36" ht="15.75" hidden="1" customHeight="1" x14ac:dyDescent="0.3">
      <c r="C16" s="215"/>
      <c r="D16" s="17" t="s">
        <v>514</v>
      </c>
      <c r="E16" s="501"/>
      <c r="F16" s="115">
        <v>0</v>
      </c>
      <c r="G16" s="495">
        <v>0</v>
      </c>
      <c r="H16" s="495">
        <v>0</v>
      </c>
      <c r="I16" s="495">
        <v>0</v>
      </c>
      <c r="J16" s="495">
        <v>0</v>
      </c>
      <c r="K16" s="495">
        <v>0</v>
      </c>
      <c r="L16" s="495">
        <v>0</v>
      </c>
      <c r="M16" s="495">
        <v>0</v>
      </c>
      <c r="N16" s="495">
        <v>0</v>
      </c>
      <c r="O16" s="495">
        <v>0</v>
      </c>
      <c r="P16" s="495">
        <v>0</v>
      </c>
      <c r="Q16" s="495">
        <v>0</v>
      </c>
      <c r="R16" s="495">
        <v>0</v>
      </c>
      <c r="S16" s="495">
        <v>0</v>
      </c>
      <c r="T16" s="115">
        <v>0</v>
      </c>
      <c r="U16" s="495">
        <v>0</v>
      </c>
      <c r="V16" s="495">
        <v>0</v>
      </c>
      <c r="W16" s="495">
        <v>0</v>
      </c>
      <c r="X16" s="495">
        <v>0</v>
      </c>
      <c r="Y16" s="495">
        <v>0</v>
      </c>
      <c r="Z16" s="495">
        <v>0</v>
      </c>
      <c r="AA16" s="495">
        <v>0</v>
      </c>
      <c r="AB16" s="495">
        <v>0</v>
      </c>
      <c r="AC16" s="495">
        <v>0</v>
      </c>
      <c r="AD16" s="495">
        <v>0</v>
      </c>
      <c r="AE16" s="495">
        <v>0</v>
      </c>
      <c r="AF16" s="495">
        <v>0</v>
      </c>
      <c r="AG16" s="495">
        <v>0</v>
      </c>
      <c r="AH16" s="537"/>
      <c r="AJ16" s="536"/>
    </row>
    <row r="17" spans="3:36" ht="15.75" hidden="1" customHeight="1" x14ac:dyDescent="0.3">
      <c r="C17" s="215"/>
      <c r="D17" s="17" t="s">
        <v>515</v>
      </c>
      <c r="E17" s="501"/>
      <c r="F17" s="115">
        <v>0</v>
      </c>
      <c r="G17" s="115">
        <v>0</v>
      </c>
      <c r="H17" s="115">
        <v>0</v>
      </c>
      <c r="I17" s="115">
        <v>0</v>
      </c>
      <c r="J17" s="115">
        <v>0</v>
      </c>
      <c r="K17" s="115">
        <v>0</v>
      </c>
      <c r="L17" s="115">
        <v>0</v>
      </c>
      <c r="M17" s="115">
        <v>0</v>
      </c>
      <c r="N17" s="115">
        <v>0</v>
      </c>
      <c r="O17" s="115">
        <v>0</v>
      </c>
      <c r="P17" s="115">
        <v>0</v>
      </c>
      <c r="Q17" s="115">
        <v>0</v>
      </c>
      <c r="R17" s="115">
        <v>0</v>
      </c>
      <c r="S17" s="495">
        <v>0</v>
      </c>
      <c r="T17" s="115">
        <v>0</v>
      </c>
      <c r="U17" s="115">
        <v>0</v>
      </c>
      <c r="V17" s="115">
        <v>0</v>
      </c>
      <c r="W17" s="115">
        <v>0</v>
      </c>
      <c r="X17" s="115">
        <v>0</v>
      </c>
      <c r="Y17" s="115">
        <v>0</v>
      </c>
      <c r="Z17" s="115">
        <v>0</v>
      </c>
      <c r="AA17" s="115">
        <v>0</v>
      </c>
      <c r="AB17" s="115">
        <v>0</v>
      </c>
      <c r="AC17" s="115">
        <v>0</v>
      </c>
      <c r="AD17" s="115">
        <v>0</v>
      </c>
      <c r="AE17" s="115">
        <v>0</v>
      </c>
      <c r="AF17" s="115">
        <v>0</v>
      </c>
      <c r="AG17" s="495">
        <v>0</v>
      </c>
      <c r="AH17" s="537"/>
      <c r="AJ17" s="536"/>
    </row>
    <row r="18" spans="3:36" ht="13" x14ac:dyDescent="0.3">
      <c r="C18" s="215"/>
      <c r="D18" s="17" t="s">
        <v>516</v>
      </c>
      <c r="E18" s="501"/>
      <c r="F18" s="538">
        <v>3917</v>
      </c>
      <c r="G18" s="538">
        <v>972.83146999999997</v>
      </c>
      <c r="H18" s="538">
        <v>501.40392000000003</v>
      </c>
      <c r="I18" s="538">
        <v>715.05282999999997</v>
      </c>
      <c r="J18" s="538">
        <v>557.88890000000004</v>
      </c>
      <c r="K18" s="538">
        <v>546.12058000000002</v>
      </c>
      <c r="L18" s="538">
        <v>624.27918</v>
      </c>
      <c r="M18" s="538">
        <v>658.89319</v>
      </c>
      <c r="N18" s="538">
        <v>948.44524999999999</v>
      </c>
      <c r="O18" s="538">
        <v>684.40539000000001</v>
      </c>
      <c r="P18" s="538">
        <v>0</v>
      </c>
      <c r="Q18" s="538">
        <v>0</v>
      </c>
      <c r="R18" s="538">
        <v>0</v>
      </c>
      <c r="S18" s="538">
        <v>6209.32071</v>
      </c>
      <c r="T18" s="538">
        <v>3369.6513100000002</v>
      </c>
      <c r="U18" s="538">
        <v>258</v>
      </c>
      <c r="V18" s="538">
        <v>169</v>
      </c>
      <c r="W18" s="538">
        <v>236</v>
      </c>
      <c r="X18" s="538">
        <v>164</v>
      </c>
      <c r="Y18" s="538">
        <v>320</v>
      </c>
      <c r="Z18" s="538">
        <v>179</v>
      </c>
      <c r="AA18" s="538">
        <v>191</v>
      </c>
      <c r="AB18" s="538">
        <v>519</v>
      </c>
      <c r="AC18" s="538">
        <v>280</v>
      </c>
      <c r="AD18" s="538">
        <v>285</v>
      </c>
      <c r="AE18" s="538">
        <v>442</v>
      </c>
      <c r="AF18" s="538">
        <v>327</v>
      </c>
      <c r="AG18" s="495">
        <v>2316</v>
      </c>
      <c r="AH18" s="537"/>
      <c r="AJ18" s="536"/>
    </row>
    <row r="19" spans="3:36" ht="12.75" hidden="1" customHeight="1" x14ac:dyDescent="0.3">
      <c r="C19" s="215"/>
      <c r="D19" s="17" t="s">
        <v>517</v>
      </c>
      <c r="E19" s="501"/>
      <c r="F19" s="538">
        <v>0</v>
      </c>
      <c r="G19" s="538">
        <v>0</v>
      </c>
      <c r="H19" s="538">
        <v>0</v>
      </c>
      <c r="I19" s="538">
        <v>0</v>
      </c>
      <c r="J19" s="538">
        <v>0</v>
      </c>
      <c r="K19" s="538">
        <v>0</v>
      </c>
      <c r="L19" s="538">
        <v>0</v>
      </c>
      <c r="M19" s="538">
        <v>0</v>
      </c>
      <c r="N19" s="681">
        <v>0</v>
      </c>
      <c r="O19" s="538">
        <v>0</v>
      </c>
      <c r="P19" s="538">
        <v>0</v>
      </c>
      <c r="Q19" s="538">
        <v>0</v>
      </c>
      <c r="R19" s="538">
        <v>0</v>
      </c>
      <c r="S19" s="538">
        <v>0</v>
      </c>
      <c r="T19" s="538">
        <v>0</v>
      </c>
      <c r="U19" s="538">
        <v>0</v>
      </c>
      <c r="V19" s="538">
        <v>0</v>
      </c>
      <c r="W19" s="538">
        <v>0</v>
      </c>
      <c r="X19" s="538">
        <v>0</v>
      </c>
      <c r="Y19" s="538">
        <v>0</v>
      </c>
      <c r="Z19" s="538">
        <v>0</v>
      </c>
      <c r="AA19" s="538">
        <v>0</v>
      </c>
      <c r="AB19" s="538">
        <v>0</v>
      </c>
      <c r="AC19" s="538">
        <v>0</v>
      </c>
      <c r="AD19" s="538">
        <v>0</v>
      </c>
      <c r="AE19" s="538">
        <v>0</v>
      </c>
      <c r="AF19" s="538">
        <v>0</v>
      </c>
      <c r="AG19" s="495">
        <v>0</v>
      </c>
      <c r="AH19" s="537"/>
      <c r="AJ19" s="536"/>
    </row>
    <row r="20" spans="3:36" ht="12.75" hidden="1" customHeight="1" x14ac:dyDescent="0.3">
      <c r="C20" s="215"/>
      <c r="D20" s="17" t="s">
        <v>518</v>
      </c>
      <c r="E20" s="501"/>
      <c r="F20" s="538">
        <v>0</v>
      </c>
      <c r="G20" s="538">
        <v>0</v>
      </c>
      <c r="H20" s="538">
        <v>0</v>
      </c>
      <c r="I20" s="538">
        <v>0</v>
      </c>
      <c r="J20" s="538">
        <v>0</v>
      </c>
      <c r="K20" s="538">
        <v>0</v>
      </c>
      <c r="L20" s="538">
        <v>0</v>
      </c>
      <c r="M20" s="538">
        <v>0</v>
      </c>
      <c r="N20" s="681">
        <v>0</v>
      </c>
      <c r="O20" s="538">
        <v>0</v>
      </c>
      <c r="P20" s="538">
        <v>0</v>
      </c>
      <c r="Q20" s="538">
        <v>0</v>
      </c>
      <c r="R20" s="538">
        <v>0</v>
      </c>
      <c r="S20" s="538">
        <v>0</v>
      </c>
      <c r="T20" s="538">
        <v>0</v>
      </c>
      <c r="U20" s="538">
        <v>0</v>
      </c>
      <c r="V20" s="538">
        <v>0</v>
      </c>
      <c r="W20" s="538">
        <v>0</v>
      </c>
      <c r="X20" s="538">
        <v>0</v>
      </c>
      <c r="Y20" s="538">
        <v>0</v>
      </c>
      <c r="Z20" s="538">
        <v>0</v>
      </c>
      <c r="AA20" s="538">
        <v>0</v>
      </c>
      <c r="AB20" s="538">
        <v>0</v>
      </c>
      <c r="AC20" s="538">
        <v>0</v>
      </c>
      <c r="AD20" s="538">
        <v>0</v>
      </c>
      <c r="AE20" s="538">
        <v>0</v>
      </c>
      <c r="AF20" s="538">
        <v>0</v>
      </c>
      <c r="AG20" s="495">
        <v>0</v>
      </c>
      <c r="AH20" s="537"/>
      <c r="AJ20" s="536"/>
    </row>
    <row r="21" spans="3:36" ht="12.75" customHeight="1" x14ac:dyDescent="0.3">
      <c r="C21" s="215"/>
      <c r="D21" s="17" t="s">
        <v>519</v>
      </c>
      <c r="E21" s="44"/>
      <c r="F21" s="538">
        <v>0</v>
      </c>
      <c r="G21" s="538">
        <v>0</v>
      </c>
      <c r="H21" s="538">
        <v>0</v>
      </c>
      <c r="I21" s="538">
        <v>0</v>
      </c>
      <c r="J21" s="538">
        <v>0</v>
      </c>
      <c r="K21" s="538">
        <v>0</v>
      </c>
      <c r="L21" s="538">
        <v>0</v>
      </c>
      <c r="M21" s="538">
        <v>0</v>
      </c>
      <c r="N21" s="538">
        <v>2028.7546600000001</v>
      </c>
      <c r="O21" s="538">
        <v>0</v>
      </c>
      <c r="P21" s="538">
        <v>0</v>
      </c>
      <c r="Q21" s="538">
        <v>0</v>
      </c>
      <c r="R21" s="538">
        <v>0</v>
      </c>
      <c r="S21" s="538">
        <v>2028.7546600000001</v>
      </c>
      <c r="T21" s="538">
        <v>0</v>
      </c>
      <c r="U21" s="538">
        <v>0</v>
      </c>
      <c r="V21" s="538">
        <v>0</v>
      </c>
      <c r="W21" s="538">
        <v>0</v>
      </c>
      <c r="X21" s="538">
        <v>0</v>
      </c>
      <c r="Y21" s="538">
        <v>0</v>
      </c>
      <c r="Z21" s="538">
        <v>0</v>
      </c>
      <c r="AA21" s="538">
        <v>0</v>
      </c>
      <c r="AB21" s="538">
        <v>0</v>
      </c>
      <c r="AC21" s="538">
        <v>0</v>
      </c>
      <c r="AD21" s="538">
        <v>0</v>
      </c>
      <c r="AE21" s="538">
        <v>0</v>
      </c>
      <c r="AF21" s="538">
        <v>0</v>
      </c>
      <c r="AG21" s="495">
        <v>0</v>
      </c>
      <c r="AH21" s="537"/>
      <c r="AJ21" s="536"/>
    </row>
    <row r="22" spans="3:36" ht="13" x14ac:dyDescent="0.3">
      <c r="C22" s="215"/>
      <c r="D22" s="17" t="s">
        <v>520</v>
      </c>
      <c r="E22" s="54"/>
      <c r="F22" s="538">
        <v>284609</v>
      </c>
      <c r="G22" s="538">
        <v>111382.28663</v>
      </c>
      <c r="H22" s="538">
        <v>12618.444320000001</v>
      </c>
      <c r="I22" s="538">
        <v>10051.896000000001</v>
      </c>
      <c r="J22" s="538">
        <v>28861.446499999998</v>
      </c>
      <c r="K22" s="538">
        <v>33160.71</v>
      </c>
      <c r="L22" s="538">
        <v>28535.01</v>
      </c>
      <c r="M22" s="538">
        <v>14856</v>
      </c>
      <c r="N22" s="538">
        <v>7225.3811800000003</v>
      </c>
      <c r="O22" s="538">
        <v>9251.3924999999999</v>
      </c>
      <c r="P22" s="538">
        <v>0</v>
      </c>
      <c r="Q22" s="538">
        <v>0</v>
      </c>
      <c r="R22" s="538">
        <v>0</v>
      </c>
      <c r="S22" s="538">
        <v>255942.56712999998</v>
      </c>
      <c r="T22" s="538">
        <v>442779.18849999999</v>
      </c>
      <c r="U22" s="538">
        <v>0</v>
      </c>
      <c r="V22" s="538">
        <v>0</v>
      </c>
      <c r="W22" s="538">
        <v>0</v>
      </c>
      <c r="X22" s="538">
        <v>0</v>
      </c>
      <c r="Y22" s="538">
        <v>27779</v>
      </c>
      <c r="Z22" s="538">
        <v>116280</v>
      </c>
      <c r="AA22" s="538">
        <v>158829</v>
      </c>
      <c r="AB22" s="538">
        <v>139890</v>
      </c>
      <c r="AC22" s="538">
        <v>0</v>
      </c>
      <c r="AD22" s="538">
        <v>0</v>
      </c>
      <c r="AE22" s="538">
        <v>0</v>
      </c>
      <c r="AF22" s="538">
        <v>0</v>
      </c>
      <c r="AG22" s="495">
        <v>442778</v>
      </c>
      <c r="AH22" s="537"/>
      <c r="AJ22" s="536"/>
    </row>
    <row r="23" spans="3:36" ht="12.75" hidden="1" customHeight="1" x14ac:dyDescent="0.3">
      <c r="C23" s="215"/>
      <c r="D23" s="17" t="s">
        <v>521</v>
      </c>
      <c r="E23" s="501"/>
      <c r="F23" s="538">
        <v>0</v>
      </c>
      <c r="G23" s="538">
        <v>0</v>
      </c>
      <c r="H23" s="538">
        <v>0</v>
      </c>
      <c r="I23" s="538">
        <v>0</v>
      </c>
      <c r="J23" s="538">
        <v>0</v>
      </c>
      <c r="K23" s="538">
        <v>0</v>
      </c>
      <c r="L23" s="538">
        <v>0</v>
      </c>
      <c r="M23" s="538">
        <v>0</v>
      </c>
      <c r="N23" s="681">
        <v>0</v>
      </c>
      <c r="O23" s="538">
        <v>0</v>
      </c>
      <c r="P23" s="538">
        <v>0</v>
      </c>
      <c r="Q23" s="538">
        <v>0</v>
      </c>
      <c r="R23" s="538">
        <v>0</v>
      </c>
      <c r="S23" s="538">
        <v>0</v>
      </c>
      <c r="T23" s="538">
        <v>0</v>
      </c>
      <c r="U23" s="538">
        <v>0</v>
      </c>
      <c r="V23" s="538">
        <v>0</v>
      </c>
      <c r="W23" s="538">
        <v>0</v>
      </c>
      <c r="X23" s="538">
        <v>0</v>
      </c>
      <c r="Y23" s="538">
        <v>0</v>
      </c>
      <c r="Z23" s="538">
        <v>0</v>
      </c>
      <c r="AA23" s="538">
        <v>0</v>
      </c>
      <c r="AB23" s="538">
        <v>0</v>
      </c>
      <c r="AC23" s="538">
        <v>0</v>
      </c>
      <c r="AD23" s="538">
        <v>0</v>
      </c>
      <c r="AE23" s="538">
        <v>0</v>
      </c>
      <c r="AF23" s="538">
        <v>0</v>
      </c>
      <c r="AG23" s="495">
        <v>0</v>
      </c>
      <c r="AH23" s="537"/>
      <c r="AJ23" s="536"/>
    </row>
    <row r="24" spans="3:36" ht="12.75" hidden="1" customHeight="1" x14ac:dyDescent="0.3">
      <c r="C24" s="215"/>
      <c r="D24" s="17" t="s">
        <v>522</v>
      </c>
      <c r="E24" s="501"/>
      <c r="F24" s="538">
        <v>0</v>
      </c>
      <c r="G24" s="538">
        <v>0</v>
      </c>
      <c r="H24" s="538">
        <v>0</v>
      </c>
      <c r="I24" s="538">
        <v>0</v>
      </c>
      <c r="J24" s="538">
        <v>0</v>
      </c>
      <c r="K24" s="538">
        <v>0</v>
      </c>
      <c r="L24" s="538">
        <v>0</v>
      </c>
      <c r="M24" s="538">
        <v>0</v>
      </c>
      <c r="N24" s="681">
        <v>0</v>
      </c>
      <c r="O24" s="538">
        <v>0</v>
      </c>
      <c r="P24" s="538">
        <v>0</v>
      </c>
      <c r="Q24" s="538">
        <v>0</v>
      </c>
      <c r="R24" s="538">
        <v>0</v>
      </c>
      <c r="S24" s="538">
        <v>0</v>
      </c>
      <c r="T24" s="538">
        <v>0</v>
      </c>
      <c r="U24" s="538">
        <v>0</v>
      </c>
      <c r="V24" s="538">
        <v>0</v>
      </c>
      <c r="W24" s="538">
        <v>0</v>
      </c>
      <c r="X24" s="538">
        <v>0</v>
      </c>
      <c r="Y24" s="538">
        <v>0</v>
      </c>
      <c r="Z24" s="538">
        <v>0</v>
      </c>
      <c r="AA24" s="538">
        <v>0</v>
      </c>
      <c r="AB24" s="538">
        <v>0</v>
      </c>
      <c r="AC24" s="538">
        <v>0</v>
      </c>
      <c r="AD24" s="538">
        <v>0</v>
      </c>
      <c r="AE24" s="538">
        <v>0</v>
      </c>
      <c r="AF24" s="538">
        <v>0</v>
      </c>
      <c r="AG24" s="495">
        <v>0</v>
      </c>
      <c r="AH24" s="537"/>
      <c r="AJ24" s="536"/>
    </row>
    <row r="25" spans="3:36" ht="12.75" hidden="1" customHeight="1" x14ac:dyDescent="0.3">
      <c r="C25" s="215"/>
      <c r="D25" s="17" t="s">
        <v>523</v>
      </c>
      <c r="E25" s="501"/>
      <c r="F25" s="538">
        <v>0</v>
      </c>
      <c r="G25" s="538">
        <v>0</v>
      </c>
      <c r="H25" s="538">
        <v>0</v>
      </c>
      <c r="I25" s="538">
        <v>0</v>
      </c>
      <c r="J25" s="538">
        <v>0</v>
      </c>
      <c r="K25" s="538">
        <v>0</v>
      </c>
      <c r="L25" s="538">
        <v>0</v>
      </c>
      <c r="M25" s="538">
        <v>0</v>
      </c>
      <c r="N25" s="681">
        <v>0</v>
      </c>
      <c r="O25" s="538">
        <v>0</v>
      </c>
      <c r="P25" s="538">
        <v>0</v>
      </c>
      <c r="Q25" s="538">
        <v>0</v>
      </c>
      <c r="R25" s="538">
        <v>0</v>
      </c>
      <c r="S25" s="538">
        <v>0</v>
      </c>
      <c r="T25" s="538">
        <v>0</v>
      </c>
      <c r="U25" s="538">
        <v>0</v>
      </c>
      <c r="V25" s="538">
        <v>0</v>
      </c>
      <c r="W25" s="538">
        <v>0</v>
      </c>
      <c r="X25" s="538">
        <v>0</v>
      </c>
      <c r="Y25" s="538">
        <v>0</v>
      </c>
      <c r="Z25" s="538">
        <v>0</v>
      </c>
      <c r="AA25" s="538">
        <v>0</v>
      </c>
      <c r="AB25" s="538">
        <v>0</v>
      </c>
      <c r="AC25" s="538">
        <v>0</v>
      </c>
      <c r="AD25" s="538">
        <v>0</v>
      </c>
      <c r="AE25" s="538">
        <v>0</v>
      </c>
      <c r="AF25" s="538">
        <v>0</v>
      </c>
      <c r="AG25" s="495">
        <v>0</v>
      </c>
      <c r="AH25" s="537"/>
      <c r="AJ25" s="536"/>
    </row>
    <row r="26" spans="3:36" ht="13" x14ac:dyDescent="0.3">
      <c r="C26" s="215"/>
      <c r="D26" s="17" t="s">
        <v>524</v>
      </c>
      <c r="E26" s="501"/>
      <c r="F26" s="538">
        <v>18890000</v>
      </c>
      <c r="G26" s="538">
        <v>955572.10242000001</v>
      </c>
      <c r="H26" s="538">
        <v>377136</v>
      </c>
      <c r="I26" s="538">
        <v>584993.54209</v>
      </c>
      <c r="J26" s="538">
        <v>371453.78035999998</v>
      </c>
      <c r="K26" s="538">
        <v>168885.18711</v>
      </c>
      <c r="L26" s="538">
        <v>1537421.0539599999</v>
      </c>
      <c r="M26" s="538">
        <v>4413567.8807399999</v>
      </c>
      <c r="N26" s="538">
        <v>492494.2206</v>
      </c>
      <c r="O26" s="538">
        <v>557834.35195000004</v>
      </c>
      <c r="P26" s="538">
        <v>0</v>
      </c>
      <c r="Q26" s="538">
        <v>0</v>
      </c>
      <c r="R26" s="538">
        <v>0</v>
      </c>
      <c r="S26" s="538">
        <v>9459358.1192299984</v>
      </c>
      <c r="T26" s="538">
        <v>4775101.5262700003</v>
      </c>
      <c r="U26" s="538">
        <v>29548</v>
      </c>
      <c r="V26" s="538">
        <v>601463</v>
      </c>
      <c r="W26" s="538">
        <v>97425</v>
      </c>
      <c r="X26" s="538">
        <v>217665</v>
      </c>
      <c r="Y26" s="538">
        <v>77892</v>
      </c>
      <c r="Z26" s="538">
        <v>834397</v>
      </c>
      <c r="AA26" s="538">
        <v>665080</v>
      </c>
      <c r="AB26" s="538">
        <v>266190</v>
      </c>
      <c r="AC26" s="538">
        <v>241773</v>
      </c>
      <c r="AD26" s="538">
        <v>197171</v>
      </c>
      <c r="AE26" s="538">
        <v>183364</v>
      </c>
      <c r="AF26" s="538">
        <v>1363133</v>
      </c>
      <c r="AG26" s="495">
        <v>3031433</v>
      </c>
      <c r="AH26" s="537"/>
      <c r="AJ26" s="536"/>
    </row>
    <row r="27" spans="3:36" ht="12.75" hidden="1" customHeight="1" x14ac:dyDescent="0.3">
      <c r="C27" s="215"/>
      <c r="D27" s="17" t="s">
        <v>525</v>
      </c>
      <c r="E27" s="501"/>
      <c r="F27" s="538">
        <v>0</v>
      </c>
      <c r="G27" s="538">
        <v>0</v>
      </c>
      <c r="H27" s="538">
        <v>0</v>
      </c>
      <c r="I27" s="538">
        <v>0</v>
      </c>
      <c r="J27" s="538">
        <v>0</v>
      </c>
      <c r="K27" s="538">
        <v>0</v>
      </c>
      <c r="L27" s="538">
        <v>0</v>
      </c>
      <c r="M27" s="538">
        <v>0</v>
      </c>
      <c r="N27" s="538">
        <v>0</v>
      </c>
      <c r="O27" s="538">
        <v>0</v>
      </c>
      <c r="P27" s="538">
        <v>0</v>
      </c>
      <c r="Q27" s="538">
        <v>0</v>
      </c>
      <c r="R27" s="538">
        <v>0</v>
      </c>
      <c r="S27" s="495">
        <v>0</v>
      </c>
      <c r="T27" s="538">
        <v>0</v>
      </c>
      <c r="U27" s="115">
        <v>0</v>
      </c>
      <c r="V27" s="115">
        <v>0</v>
      </c>
      <c r="W27" s="115">
        <v>0</v>
      </c>
      <c r="X27" s="115">
        <v>0</v>
      </c>
      <c r="Y27" s="115">
        <v>0</v>
      </c>
      <c r="Z27" s="115">
        <v>0</v>
      </c>
      <c r="AA27" s="115">
        <v>0</v>
      </c>
      <c r="AB27" s="115">
        <v>0</v>
      </c>
      <c r="AC27" s="115">
        <v>0</v>
      </c>
      <c r="AD27" s="115">
        <v>0</v>
      </c>
      <c r="AE27" s="115">
        <v>0</v>
      </c>
      <c r="AF27" s="115">
        <v>0</v>
      </c>
      <c r="AG27" s="495">
        <v>0</v>
      </c>
      <c r="AH27" s="537"/>
      <c r="AJ27" s="536"/>
    </row>
    <row r="28" spans="3:36" ht="12.75" hidden="1" customHeight="1" x14ac:dyDescent="0.3">
      <c r="C28" s="215"/>
      <c r="D28" s="17" t="s">
        <v>526</v>
      </c>
      <c r="E28" s="44" t="s">
        <v>72</v>
      </c>
      <c r="F28" s="538">
        <v>0</v>
      </c>
      <c r="G28" s="538">
        <v>0</v>
      </c>
      <c r="H28" s="538">
        <v>0</v>
      </c>
      <c r="I28" s="538">
        <v>0</v>
      </c>
      <c r="J28" s="538">
        <v>0</v>
      </c>
      <c r="K28" s="538">
        <v>0</v>
      </c>
      <c r="L28" s="538">
        <v>0</v>
      </c>
      <c r="M28" s="538">
        <v>0</v>
      </c>
      <c r="N28" s="538">
        <v>0</v>
      </c>
      <c r="O28" s="538">
        <v>0</v>
      </c>
      <c r="P28" s="538">
        <v>0</v>
      </c>
      <c r="Q28" s="538">
        <v>0</v>
      </c>
      <c r="R28" s="538">
        <v>0</v>
      </c>
      <c r="S28" s="495">
        <v>0</v>
      </c>
      <c r="T28" s="538">
        <v>0</v>
      </c>
      <c r="U28" s="115">
        <v>0</v>
      </c>
      <c r="V28" s="115">
        <v>0</v>
      </c>
      <c r="W28" s="115">
        <v>0</v>
      </c>
      <c r="X28" s="115">
        <v>0</v>
      </c>
      <c r="Y28" s="115">
        <v>0</v>
      </c>
      <c r="Z28" s="115">
        <v>0</v>
      </c>
      <c r="AA28" s="115">
        <v>0</v>
      </c>
      <c r="AB28" s="115">
        <v>0</v>
      </c>
      <c r="AC28" s="115">
        <v>0</v>
      </c>
      <c r="AD28" s="115">
        <v>0</v>
      </c>
      <c r="AE28" s="115">
        <v>0</v>
      </c>
      <c r="AF28" s="115">
        <v>0</v>
      </c>
      <c r="AG28" s="495">
        <v>0</v>
      </c>
      <c r="AH28" s="537"/>
      <c r="AJ28" s="536"/>
    </row>
    <row r="29" spans="3:36" ht="12.75" hidden="1" customHeight="1" x14ac:dyDescent="0.3">
      <c r="C29" s="215"/>
      <c r="D29" s="17" t="s">
        <v>527</v>
      </c>
      <c r="E29" s="501"/>
      <c r="F29" s="538">
        <v>0</v>
      </c>
      <c r="G29" s="538">
        <v>0</v>
      </c>
      <c r="H29" s="538">
        <v>0</v>
      </c>
      <c r="I29" s="538">
        <v>0</v>
      </c>
      <c r="J29" s="538">
        <v>0</v>
      </c>
      <c r="K29" s="538">
        <v>0</v>
      </c>
      <c r="L29" s="538">
        <v>0</v>
      </c>
      <c r="M29" s="538">
        <v>0</v>
      </c>
      <c r="N29" s="538">
        <v>0</v>
      </c>
      <c r="O29" s="538">
        <v>0</v>
      </c>
      <c r="P29" s="538">
        <v>0</v>
      </c>
      <c r="Q29" s="538">
        <v>0</v>
      </c>
      <c r="R29" s="538">
        <v>0</v>
      </c>
      <c r="S29" s="495">
        <v>0</v>
      </c>
      <c r="T29" s="538">
        <v>0</v>
      </c>
      <c r="U29" s="115">
        <v>0</v>
      </c>
      <c r="V29" s="115">
        <v>0</v>
      </c>
      <c r="W29" s="115">
        <v>0</v>
      </c>
      <c r="X29" s="115">
        <v>0</v>
      </c>
      <c r="Y29" s="115">
        <v>0</v>
      </c>
      <c r="Z29" s="115">
        <v>0</v>
      </c>
      <c r="AA29" s="115">
        <v>0</v>
      </c>
      <c r="AB29" s="115">
        <v>0</v>
      </c>
      <c r="AC29" s="115">
        <v>0</v>
      </c>
      <c r="AD29" s="115">
        <v>0</v>
      </c>
      <c r="AE29" s="115">
        <v>0</v>
      </c>
      <c r="AF29" s="115">
        <v>0</v>
      </c>
      <c r="AG29" s="495">
        <v>0</v>
      </c>
      <c r="AH29" s="537"/>
      <c r="AJ29" s="536"/>
    </row>
    <row r="30" spans="3:36" ht="12.75" hidden="1" customHeight="1" x14ac:dyDescent="0.3">
      <c r="C30" s="215"/>
      <c r="D30" s="17" t="s">
        <v>528</v>
      </c>
      <c r="E30" s="501"/>
      <c r="F30" s="538">
        <v>0</v>
      </c>
      <c r="G30" s="538">
        <v>0</v>
      </c>
      <c r="H30" s="538">
        <v>0</v>
      </c>
      <c r="I30" s="538">
        <v>0</v>
      </c>
      <c r="J30" s="538">
        <v>0</v>
      </c>
      <c r="K30" s="538">
        <v>0</v>
      </c>
      <c r="L30" s="538">
        <v>0</v>
      </c>
      <c r="M30" s="538">
        <v>0</v>
      </c>
      <c r="N30" s="538">
        <v>0</v>
      </c>
      <c r="O30" s="538">
        <v>0</v>
      </c>
      <c r="P30" s="538">
        <v>0</v>
      </c>
      <c r="Q30" s="538">
        <v>0</v>
      </c>
      <c r="R30" s="538">
        <v>0</v>
      </c>
      <c r="S30" s="495">
        <v>0</v>
      </c>
      <c r="T30" s="538">
        <v>0</v>
      </c>
      <c r="U30" s="115">
        <v>0</v>
      </c>
      <c r="V30" s="115">
        <v>0</v>
      </c>
      <c r="W30" s="115">
        <v>0</v>
      </c>
      <c r="X30" s="115">
        <v>0</v>
      </c>
      <c r="Y30" s="115">
        <v>0</v>
      </c>
      <c r="Z30" s="115">
        <v>0</v>
      </c>
      <c r="AA30" s="115">
        <v>0</v>
      </c>
      <c r="AB30" s="115">
        <v>0</v>
      </c>
      <c r="AC30" s="115">
        <v>0</v>
      </c>
      <c r="AD30" s="115">
        <v>0</v>
      </c>
      <c r="AE30" s="115">
        <v>0</v>
      </c>
      <c r="AF30" s="115">
        <v>0</v>
      </c>
      <c r="AG30" s="495">
        <v>0</v>
      </c>
      <c r="AH30" s="537"/>
      <c r="AJ30" s="536"/>
    </row>
    <row r="31" spans="3:36" ht="12.75" hidden="1" customHeight="1" x14ac:dyDescent="0.3">
      <c r="C31" s="215"/>
      <c r="D31" s="17" t="s">
        <v>529</v>
      </c>
      <c r="E31" s="501"/>
      <c r="F31" s="538">
        <v>0</v>
      </c>
      <c r="G31" s="538">
        <v>0</v>
      </c>
      <c r="H31" s="538">
        <v>0</v>
      </c>
      <c r="I31" s="538">
        <v>0</v>
      </c>
      <c r="J31" s="538">
        <v>0</v>
      </c>
      <c r="K31" s="538">
        <v>0</v>
      </c>
      <c r="L31" s="538">
        <v>0</v>
      </c>
      <c r="M31" s="538">
        <v>0</v>
      </c>
      <c r="N31" s="538">
        <v>0</v>
      </c>
      <c r="O31" s="538">
        <v>0</v>
      </c>
      <c r="P31" s="538">
        <v>0</v>
      </c>
      <c r="Q31" s="538">
        <v>0</v>
      </c>
      <c r="R31" s="538">
        <v>0</v>
      </c>
      <c r="S31" s="495">
        <v>0</v>
      </c>
      <c r="T31" s="538">
        <v>0</v>
      </c>
      <c r="U31" s="115">
        <v>0</v>
      </c>
      <c r="V31" s="115">
        <v>0</v>
      </c>
      <c r="W31" s="115">
        <v>0</v>
      </c>
      <c r="X31" s="115">
        <v>0</v>
      </c>
      <c r="Y31" s="115">
        <v>0</v>
      </c>
      <c r="Z31" s="115">
        <v>0</v>
      </c>
      <c r="AA31" s="115">
        <v>0</v>
      </c>
      <c r="AB31" s="115">
        <v>0</v>
      </c>
      <c r="AC31" s="115">
        <v>0</v>
      </c>
      <c r="AD31" s="115">
        <v>0</v>
      </c>
      <c r="AE31" s="115">
        <v>0</v>
      </c>
      <c r="AF31" s="115">
        <v>0</v>
      </c>
      <c r="AG31" s="495">
        <v>0</v>
      </c>
      <c r="AH31" s="537"/>
      <c r="AJ31" s="536"/>
    </row>
    <row r="32" spans="3:36" ht="12.75" hidden="1" customHeight="1" x14ac:dyDescent="0.3">
      <c r="C32" s="215"/>
      <c r="D32" s="17" t="s">
        <v>530</v>
      </c>
      <c r="E32" s="501"/>
      <c r="F32" s="538">
        <v>0</v>
      </c>
      <c r="G32" s="538">
        <v>0</v>
      </c>
      <c r="H32" s="538">
        <v>0</v>
      </c>
      <c r="I32" s="538">
        <v>0</v>
      </c>
      <c r="J32" s="538">
        <v>0</v>
      </c>
      <c r="K32" s="538">
        <v>0</v>
      </c>
      <c r="L32" s="538">
        <v>0</v>
      </c>
      <c r="M32" s="538">
        <v>0</v>
      </c>
      <c r="N32" s="538">
        <v>0</v>
      </c>
      <c r="O32" s="538">
        <v>0</v>
      </c>
      <c r="P32" s="538">
        <v>0</v>
      </c>
      <c r="Q32" s="538">
        <v>0</v>
      </c>
      <c r="R32" s="538">
        <v>0</v>
      </c>
      <c r="S32" s="495">
        <v>0</v>
      </c>
      <c r="T32" s="538">
        <v>0</v>
      </c>
      <c r="U32" s="115">
        <v>0</v>
      </c>
      <c r="V32" s="115">
        <v>0</v>
      </c>
      <c r="W32" s="115">
        <v>0</v>
      </c>
      <c r="X32" s="115">
        <v>0</v>
      </c>
      <c r="Y32" s="115">
        <v>0</v>
      </c>
      <c r="Z32" s="115">
        <v>0</v>
      </c>
      <c r="AA32" s="115">
        <v>0</v>
      </c>
      <c r="AB32" s="115">
        <v>0</v>
      </c>
      <c r="AC32" s="115">
        <v>0</v>
      </c>
      <c r="AD32" s="115">
        <v>0</v>
      </c>
      <c r="AE32" s="115">
        <v>0</v>
      </c>
      <c r="AF32" s="115">
        <v>0</v>
      </c>
      <c r="AG32" s="495">
        <v>0</v>
      </c>
      <c r="AH32" s="537"/>
      <c r="AJ32" s="536"/>
    </row>
    <row r="33" spans="3:36" ht="12.75" hidden="1" customHeight="1" x14ac:dyDescent="0.3">
      <c r="C33" s="215"/>
      <c r="D33" s="17" t="s">
        <v>530</v>
      </c>
      <c r="E33" s="501"/>
      <c r="F33" s="538">
        <v>0</v>
      </c>
      <c r="G33" s="538">
        <v>0</v>
      </c>
      <c r="H33" s="538">
        <v>0</v>
      </c>
      <c r="I33" s="538">
        <v>0</v>
      </c>
      <c r="J33" s="538">
        <v>0</v>
      </c>
      <c r="K33" s="538">
        <v>0</v>
      </c>
      <c r="L33" s="538">
        <v>0</v>
      </c>
      <c r="M33" s="538">
        <v>0</v>
      </c>
      <c r="N33" s="538">
        <v>0</v>
      </c>
      <c r="O33" s="538">
        <v>0</v>
      </c>
      <c r="P33" s="538">
        <v>0</v>
      </c>
      <c r="Q33" s="538">
        <v>0</v>
      </c>
      <c r="R33" s="538">
        <v>0</v>
      </c>
      <c r="S33" s="495">
        <v>0</v>
      </c>
      <c r="T33" s="538">
        <v>0</v>
      </c>
      <c r="U33" s="115">
        <v>0</v>
      </c>
      <c r="V33" s="115">
        <v>0</v>
      </c>
      <c r="W33" s="115">
        <v>0</v>
      </c>
      <c r="X33" s="115">
        <v>0</v>
      </c>
      <c r="Y33" s="115">
        <v>0</v>
      </c>
      <c r="Z33" s="115">
        <v>0</v>
      </c>
      <c r="AA33" s="115">
        <v>0</v>
      </c>
      <c r="AB33" s="115">
        <v>0</v>
      </c>
      <c r="AC33" s="115">
        <v>0</v>
      </c>
      <c r="AD33" s="115">
        <v>0</v>
      </c>
      <c r="AE33" s="115">
        <v>0</v>
      </c>
      <c r="AF33" s="115">
        <v>0</v>
      </c>
      <c r="AG33" s="495">
        <v>0</v>
      </c>
      <c r="AH33" s="537"/>
      <c r="AJ33" s="536"/>
    </row>
    <row r="34" spans="3:36" ht="15" hidden="1" customHeight="1" x14ac:dyDescent="0.3">
      <c r="C34" s="215"/>
      <c r="D34" s="17" t="s">
        <v>531</v>
      </c>
      <c r="E34" s="501"/>
      <c r="F34" s="538">
        <v>0</v>
      </c>
      <c r="G34" s="538">
        <v>0</v>
      </c>
      <c r="H34" s="538">
        <v>0</v>
      </c>
      <c r="I34" s="538">
        <v>0</v>
      </c>
      <c r="J34" s="538">
        <v>0</v>
      </c>
      <c r="K34" s="538">
        <v>0</v>
      </c>
      <c r="L34" s="538">
        <v>0</v>
      </c>
      <c r="M34" s="538">
        <v>0</v>
      </c>
      <c r="N34" s="538">
        <v>0</v>
      </c>
      <c r="O34" s="538">
        <v>0</v>
      </c>
      <c r="P34" s="538">
        <v>0</v>
      </c>
      <c r="Q34" s="538">
        <v>0</v>
      </c>
      <c r="R34" s="538">
        <v>0</v>
      </c>
      <c r="S34" s="495">
        <v>0</v>
      </c>
      <c r="T34" s="538">
        <v>0</v>
      </c>
      <c r="U34" s="115">
        <v>0</v>
      </c>
      <c r="V34" s="115">
        <v>0</v>
      </c>
      <c r="W34" s="115">
        <v>0</v>
      </c>
      <c r="X34" s="115">
        <v>0</v>
      </c>
      <c r="Y34" s="115">
        <v>0</v>
      </c>
      <c r="Z34" s="115">
        <v>0</v>
      </c>
      <c r="AA34" s="115">
        <v>0</v>
      </c>
      <c r="AB34" s="115">
        <v>0</v>
      </c>
      <c r="AC34" s="115">
        <v>0</v>
      </c>
      <c r="AD34" s="115">
        <v>0</v>
      </c>
      <c r="AE34" s="115">
        <v>0</v>
      </c>
      <c r="AF34" s="115">
        <v>0</v>
      </c>
      <c r="AG34" s="495">
        <v>0</v>
      </c>
      <c r="AH34" s="537"/>
      <c r="AJ34" s="536"/>
    </row>
    <row r="35" spans="3:36" ht="12.75" customHeight="1" x14ac:dyDescent="0.3">
      <c r="C35" s="215"/>
      <c r="D35" s="17" t="s">
        <v>532</v>
      </c>
      <c r="E35" s="501"/>
      <c r="F35" s="538">
        <v>0</v>
      </c>
      <c r="G35" s="538">
        <v>0</v>
      </c>
      <c r="H35" s="538">
        <v>0</v>
      </c>
      <c r="I35" s="538">
        <v>0</v>
      </c>
      <c r="J35" s="538">
        <v>0</v>
      </c>
      <c r="K35" s="538">
        <v>0</v>
      </c>
      <c r="L35" s="538">
        <v>0</v>
      </c>
      <c r="M35" s="538">
        <v>0</v>
      </c>
      <c r="N35" s="538">
        <v>0</v>
      </c>
      <c r="O35" s="538">
        <v>0</v>
      </c>
      <c r="P35" s="538">
        <v>0</v>
      </c>
      <c r="Q35" s="538">
        <v>0</v>
      </c>
      <c r="R35" s="538">
        <v>0</v>
      </c>
      <c r="S35" s="495">
        <v>0</v>
      </c>
      <c r="T35" s="538">
        <v>0</v>
      </c>
      <c r="U35" s="115">
        <v>0</v>
      </c>
      <c r="V35" s="115">
        <v>0</v>
      </c>
      <c r="W35" s="115">
        <v>0</v>
      </c>
      <c r="X35" s="115">
        <v>0</v>
      </c>
      <c r="Y35" s="115">
        <v>0</v>
      </c>
      <c r="Z35" s="115">
        <v>0</v>
      </c>
      <c r="AA35" s="115">
        <v>0</v>
      </c>
      <c r="AB35" s="115">
        <v>0</v>
      </c>
      <c r="AC35" s="115">
        <v>0</v>
      </c>
      <c r="AD35" s="115">
        <v>0</v>
      </c>
      <c r="AE35" s="115">
        <v>0</v>
      </c>
      <c r="AF35" s="115">
        <v>0</v>
      </c>
      <c r="AG35" s="495">
        <v>0</v>
      </c>
      <c r="AH35" s="537"/>
      <c r="AJ35" s="536"/>
    </row>
    <row r="36" spans="3:36" ht="13" hidden="1" x14ac:dyDescent="0.3">
      <c r="C36" s="215"/>
      <c r="D36" s="17" t="s">
        <v>533</v>
      </c>
      <c r="E36" s="501"/>
      <c r="F36" s="538">
        <v>0</v>
      </c>
      <c r="G36" s="115">
        <v>0</v>
      </c>
      <c r="H36" s="115">
        <v>0</v>
      </c>
      <c r="I36" s="115">
        <v>0</v>
      </c>
      <c r="J36" s="115">
        <v>0</v>
      </c>
      <c r="K36" s="115">
        <v>0</v>
      </c>
      <c r="L36" s="115">
        <v>0</v>
      </c>
      <c r="M36" s="115">
        <v>0</v>
      </c>
      <c r="N36" s="115">
        <v>0</v>
      </c>
      <c r="O36" s="115">
        <v>0</v>
      </c>
      <c r="P36" s="115">
        <v>0</v>
      </c>
      <c r="Q36" s="115">
        <v>0</v>
      </c>
      <c r="R36" s="115">
        <v>0</v>
      </c>
      <c r="S36" s="495">
        <v>0</v>
      </c>
      <c r="T36" s="538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495">
        <v>0</v>
      </c>
      <c r="AH36" s="537"/>
      <c r="AJ36" s="536"/>
    </row>
    <row r="37" spans="3:36" ht="13" hidden="1" x14ac:dyDescent="0.3">
      <c r="C37" s="215"/>
      <c r="D37" s="17" t="s">
        <v>534</v>
      </c>
      <c r="E37" s="501"/>
      <c r="F37" s="538">
        <v>0</v>
      </c>
      <c r="G37" s="115">
        <v>0</v>
      </c>
      <c r="H37" s="115">
        <v>0</v>
      </c>
      <c r="I37" s="115">
        <v>0</v>
      </c>
      <c r="J37" s="115">
        <v>0</v>
      </c>
      <c r="K37" s="115">
        <v>0</v>
      </c>
      <c r="L37" s="115">
        <v>0</v>
      </c>
      <c r="M37" s="115">
        <v>0</v>
      </c>
      <c r="N37" s="115">
        <v>0</v>
      </c>
      <c r="O37" s="115">
        <v>0</v>
      </c>
      <c r="P37" s="115">
        <v>0</v>
      </c>
      <c r="Q37" s="115">
        <v>0</v>
      </c>
      <c r="R37" s="115">
        <v>0</v>
      </c>
      <c r="S37" s="495">
        <v>0</v>
      </c>
      <c r="T37" s="538">
        <v>0</v>
      </c>
      <c r="U37" s="115">
        <v>0</v>
      </c>
      <c r="V37" s="115">
        <v>0</v>
      </c>
      <c r="W37" s="115">
        <v>0</v>
      </c>
      <c r="X37" s="115">
        <v>0</v>
      </c>
      <c r="Y37" s="115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495">
        <v>0</v>
      </c>
      <c r="AH37" s="537"/>
      <c r="AJ37" s="536"/>
    </row>
    <row r="38" spans="3:36" ht="13" x14ac:dyDescent="0.3">
      <c r="C38" s="215"/>
      <c r="D38" s="17" t="s">
        <v>535</v>
      </c>
      <c r="E38" s="501"/>
      <c r="F38" s="115">
        <v>0</v>
      </c>
      <c r="G38" s="115">
        <v>0</v>
      </c>
      <c r="H38" s="115">
        <v>0</v>
      </c>
      <c r="I38" s="115">
        <v>0</v>
      </c>
      <c r="J38" s="115">
        <v>0</v>
      </c>
      <c r="K38" s="115">
        <v>0</v>
      </c>
      <c r="L38" s="115">
        <v>0</v>
      </c>
      <c r="M38" s="115">
        <v>0</v>
      </c>
      <c r="N38" s="115">
        <v>0</v>
      </c>
      <c r="O38" s="115">
        <v>0</v>
      </c>
      <c r="P38" s="115">
        <v>0</v>
      </c>
      <c r="Q38" s="115">
        <v>0</v>
      </c>
      <c r="R38" s="115">
        <v>0</v>
      </c>
      <c r="S38" s="495">
        <v>0</v>
      </c>
      <c r="T38" s="115">
        <v>0</v>
      </c>
      <c r="U38" s="115">
        <v>0</v>
      </c>
      <c r="V38" s="115">
        <v>0</v>
      </c>
      <c r="W38" s="115">
        <v>0</v>
      </c>
      <c r="X38" s="115">
        <v>0</v>
      </c>
      <c r="Y38" s="115">
        <v>0</v>
      </c>
      <c r="Z38" s="115">
        <v>0</v>
      </c>
      <c r="AA38" s="115">
        <v>0</v>
      </c>
      <c r="AB38" s="115">
        <v>0</v>
      </c>
      <c r="AC38" s="115">
        <v>0</v>
      </c>
      <c r="AD38" s="115">
        <v>0</v>
      </c>
      <c r="AE38" s="115">
        <v>0</v>
      </c>
      <c r="AF38" s="115">
        <v>0</v>
      </c>
      <c r="AG38" s="495">
        <v>0</v>
      </c>
      <c r="AH38" s="537"/>
      <c r="AJ38" s="536"/>
    </row>
    <row r="39" spans="3:36" ht="13" x14ac:dyDescent="0.3">
      <c r="C39" s="215"/>
      <c r="D39" s="17" t="s">
        <v>606</v>
      </c>
      <c r="E39" s="501"/>
      <c r="F39" s="115">
        <v>3197283</v>
      </c>
      <c r="G39" s="115">
        <v>0</v>
      </c>
      <c r="H39" s="115">
        <v>0</v>
      </c>
      <c r="I39" s="115">
        <v>0</v>
      </c>
      <c r="J39" s="115">
        <v>0</v>
      </c>
      <c r="K39" s="115">
        <v>0</v>
      </c>
      <c r="L39" s="115">
        <v>0</v>
      </c>
      <c r="M39" s="115">
        <v>0</v>
      </c>
      <c r="N39" s="115">
        <v>0</v>
      </c>
      <c r="O39" s="115">
        <v>0</v>
      </c>
      <c r="P39" s="115">
        <v>0</v>
      </c>
      <c r="Q39" s="115">
        <v>0</v>
      </c>
      <c r="R39" s="115">
        <v>0</v>
      </c>
      <c r="S39" s="495">
        <v>0</v>
      </c>
      <c r="T39" s="115">
        <v>0</v>
      </c>
      <c r="U39" s="115">
        <v>0</v>
      </c>
      <c r="V39" s="115">
        <v>0</v>
      </c>
      <c r="W39" s="115">
        <v>0</v>
      </c>
      <c r="X39" s="115">
        <v>0</v>
      </c>
      <c r="Y39" s="115">
        <v>0</v>
      </c>
      <c r="Z39" s="115">
        <v>0</v>
      </c>
      <c r="AA39" s="115">
        <v>0</v>
      </c>
      <c r="AB39" s="115">
        <v>0</v>
      </c>
      <c r="AC39" s="115">
        <v>0</v>
      </c>
      <c r="AD39" s="115">
        <v>0</v>
      </c>
      <c r="AE39" s="115">
        <v>0</v>
      </c>
      <c r="AF39" s="115">
        <v>0</v>
      </c>
      <c r="AG39" s="495">
        <v>0</v>
      </c>
      <c r="AH39" s="537"/>
      <c r="AJ39" s="536"/>
    </row>
    <row r="40" spans="3:36" ht="12.75" customHeight="1" x14ac:dyDescent="0.3">
      <c r="C40" s="215"/>
      <c r="D40" s="17"/>
      <c r="E40" s="4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49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495"/>
      <c r="AH40" s="537"/>
      <c r="AJ40" s="536"/>
    </row>
    <row r="41" spans="3:36" ht="13" x14ac:dyDescent="0.3">
      <c r="C41" s="215" t="s">
        <v>536</v>
      </c>
      <c r="D41" s="8"/>
      <c r="E41" s="54"/>
      <c r="F41" s="163">
        <v>-317191</v>
      </c>
      <c r="G41" s="163">
        <v>-52760.237240000002</v>
      </c>
      <c r="H41" s="163">
        <v>-64.585999999999999</v>
      </c>
      <c r="I41" s="163">
        <v>-53.445999999999998</v>
      </c>
      <c r="J41" s="163">
        <v>-163052.33542000002</v>
      </c>
      <c r="K41" s="163">
        <v>-10.493</v>
      </c>
      <c r="L41" s="163">
        <v>-101250.71799999999</v>
      </c>
      <c r="M41" s="163">
        <v>-52822.538460000003</v>
      </c>
      <c r="N41" s="163">
        <v>-4951.1538700000001</v>
      </c>
      <c r="O41" s="163">
        <v>-135835.8524</v>
      </c>
      <c r="P41" s="163">
        <v>0</v>
      </c>
      <c r="Q41" s="163">
        <v>0</v>
      </c>
      <c r="R41" s="163">
        <v>0</v>
      </c>
      <c r="S41" s="163">
        <v>-510801.36039000005</v>
      </c>
      <c r="T41" s="163">
        <v>-263279.14367000002</v>
      </c>
      <c r="U41" s="163">
        <v>-183362</v>
      </c>
      <c r="V41" s="163">
        <v>-60398</v>
      </c>
      <c r="W41" s="163">
        <v>-19201</v>
      </c>
      <c r="X41" s="163">
        <v>-9.3119999999999994</v>
      </c>
      <c r="Y41" s="163">
        <v>-118.21299999999999</v>
      </c>
      <c r="Z41" s="163">
        <v>-24.27</v>
      </c>
      <c r="AA41" s="163">
        <v>-19.347000000000001</v>
      </c>
      <c r="AB41" s="163">
        <v>-25.004999999999999</v>
      </c>
      <c r="AC41" s="163">
        <v>-47</v>
      </c>
      <c r="AD41" s="163">
        <v>-1.425</v>
      </c>
      <c r="AE41" s="163">
        <v>-61</v>
      </c>
      <c r="AF41" s="163">
        <v>-12</v>
      </c>
      <c r="AG41" s="163">
        <v>-263204.147</v>
      </c>
      <c r="AH41" s="537"/>
      <c r="AJ41" s="536"/>
    </row>
    <row r="42" spans="3:36" ht="13" hidden="1" x14ac:dyDescent="0.3">
      <c r="C42" s="539"/>
      <c r="D42" s="17" t="s">
        <v>537</v>
      </c>
      <c r="E42" s="501"/>
      <c r="F42" s="115">
        <v>0</v>
      </c>
      <c r="G42" s="495">
        <v>0</v>
      </c>
      <c r="H42" s="495">
        <v>0</v>
      </c>
      <c r="I42" s="495">
        <v>0</v>
      </c>
      <c r="J42" s="495">
        <v>0</v>
      </c>
      <c r="K42" s="495">
        <v>0</v>
      </c>
      <c r="L42" s="495">
        <v>0</v>
      </c>
      <c r="M42" s="495">
        <v>0</v>
      </c>
      <c r="N42" s="495">
        <v>0</v>
      </c>
      <c r="O42" s="495">
        <v>0</v>
      </c>
      <c r="P42" s="495">
        <v>0</v>
      </c>
      <c r="Q42" s="495">
        <v>0</v>
      </c>
      <c r="R42" s="495">
        <v>0</v>
      </c>
      <c r="S42" s="495">
        <v>0</v>
      </c>
      <c r="T42" s="115">
        <v>0</v>
      </c>
      <c r="U42" s="495">
        <v>0</v>
      </c>
      <c r="V42" s="495">
        <v>0</v>
      </c>
      <c r="W42" s="495">
        <v>0</v>
      </c>
      <c r="X42" s="495">
        <v>0</v>
      </c>
      <c r="Y42" s="495">
        <v>0</v>
      </c>
      <c r="Z42" s="495">
        <v>0</v>
      </c>
      <c r="AA42" s="495">
        <v>0</v>
      </c>
      <c r="AB42" s="495">
        <v>0</v>
      </c>
      <c r="AC42" s="495">
        <v>0</v>
      </c>
      <c r="AD42" s="495">
        <v>0</v>
      </c>
      <c r="AE42" s="495">
        <v>0</v>
      </c>
      <c r="AF42" s="495">
        <v>0</v>
      </c>
      <c r="AG42" s="495">
        <v>0</v>
      </c>
      <c r="AH42" s="534"/>
      <c r="AJ42" s="536"/>
    </row>
    <row r="43" spans="3:36" ht="13" x14ac:dyDescent="0.3">
      <c r="C43" s="539"/>
      <c r="D43" s="17" t="s">
        <v>587</v>
      </c>
      <c r="E43" s="501"/>
      <c r="F43" s="538">
        <v>-163011</v>
      </c>
      <c r="G43" s="495">
        <v>0</v>
      </c>
      <c r="H43" s="495">
        <v>0</v>
      </c>
      <c r="I43" s="495">
        <v>0</v>
      </c>
      <c r="J43" s="495">
        <v>-163010.94792000001</v>
      </c>
      <c r="K43" s="495">
        <v>0</v>
      </c>
      <c r="L43" s="495">
        <v>0</v>
      </c>
      <c r="M43" s="495">
        <v>0</v>
      </c>
      <c r="N43" s="495">
        <v>0</v>
      </c>
      <c r="O43" s="495">
        <v>0</v>
      </c>
      <c r="P43" s="495">
        <v>0</v>
      </c>
      <c r="Q43" s="495">
        <v>0</v>
      </c>
      <c r="R43" s="495">
        <v>0</v>
      </c>
      <c r="S43" s="495">
        <v>-163010.94792000001</v>
      </c>
      <c r="T43" s="538">
        <v>0</v>
      </c>
      <c r="U43" s="495">
        <v>0</v>
      </c>
      <c r="V43" s="495">
        <v>0</v>
      </c>
      <c r="W43" s="495">
        <v>0</v>
      </c>
      <c r="X43" s="495">
        <v>0</v>
      </c>
      <c r="Y43" s="495">
        <v>0</v>
      </c>
      <c r="Z43" s="495">
        <v>0</v>
      </c>
      <c r="AA43" s="495">
        <v>0</v>
      </c>
      <c r="AB43" s="495">
        <v>0</v>
      </c>
      <c r="AC43" s="495">
        <v>0</v>
      </c>
      <c r="AD43" s="495">
        <v>0</v>
      </c>
      <c r="AE43" s="495">
        <v>0</v>
      </c>
      <c r="AF43" s="495">
        <v>0</v>
      </c>
      <c r="AG43" s="495">
        <v>0</v>
      </c>
      <c r="AH43" s="534"/>
      <c r="AJ43" s="536"/>
    </row>
    <row r="44" spans="3:36" ht="13" x14ac:dyDescent="0.3">
      <c r="C44" s="539"/>
      <c r="D44" s="17" t="s">
        <v>539</v>
      </c>
      <c r="E44" s="54" t="s">
        <v>90</v>
      </c>
      <c r="F44" s="538">
        <v>-52568</v>
      </c>
      <c r="G44" s="495">
        <v>-52568.466039999999</v>
      </c>
      <c r="H44" s="495">
        <v>0</v>
      </c>
      <c r="I44" s="495">
        <v>0</v>
      </c>
      <c r="J44" s="495">
        <v>0</v>
      </c>
      <c r="K44" s="495">
        <v>0</v>
      </c>
      <c r="L44" s="495">
        <v>0</v>
      </c>
      <c r="M44" s="495">
        <v>0</v>
      </c>
      <c r="N44" s="495">
        <v>0</v>
      </c>
      <c r="O44" s="495">
        <v>0</v>
      </c>
      <c r="P44" s="495">
        <v>0</v>
      </c>
      <c r="Q44" s="495">
        <v>0</v>
      </c>
      <c r="R44" s="495">
        <v>0</v>
      </c>
      <c r="S44" s="495">
        <v>-52568.466039999999</v>
      </c>
      <c r="T44" s="538">
        <v>-53694.777220000004</v>
      </c>
      <c r="U44" s="495">
        <v>-53695</v>
      </c>
      <c r="V44" s="495">
        <v>0</v>
      </c>
      <c r="W44" s="495">
        <v>0</v>
      </c>
      <c r="X44" s="495">
        <v>0</v>
      </c>
      <c r="Y44" s="495">
        <v>0</v>
      </c>
      <c r="Z44" s="495">
        <v>0</v>
      </c>
      <c r="AA44" s="495">
        <v>0</v>
      </c>
      <c r="AB44" s="495">
        <v>0</v>
      </c>
      <c r="AC44" s="495">
        <v>0</v>
      </c>
      <c r="AD44" s="495">
        <v>0</v>
      </c>
      <c r="AE44" s="495">
        <v>0</v>
      </c>
      <c r="AF44" s="495">
        <v>0</v>
      </c>
      <c r="AG44" s="495">
        <v>-53695</v>
      </c>
      <c r="AH44" s="534"/>
      <c r="AJ44" s="536"/>
    </row>
    <row r="45" spans="3:36" ht="12.75" customHeight="1" x14ac:dyDescent="0.3">
      <c r="C45" s="539"/>
      <c r="D45" s="17" t="s">
        <v>538</v>
      </c>
      <c r="E45" s="501"/>
      <c r="F45" s="538">
        <v>0</v>
      </c>
      <c r="G45" s="495">
        <v>0</v>
      </c>
      <c r="H45" s="495">
        <v>0</v>
      </c>
      <c r="I45" s="495">
        <v>0</v>
      </c>
      <c r="J45" s="495">
        <v>0</v>
      </c>
      <c r="K45" s="495">
        <v>0</v>
      </c>
      <c r="L45" s="495">
        <v>0</v>
      </c>
      <c r="M45" s="495">
        <v>0</v>
      </c>
      <c r="N45" s="495">
        <v>0</v>
      </c>
      <c r="O45" s="495">
        <v>0</v>
      </c>
      <c r="P45" s="495">
        <v>0</v>
      </c>
      <c r="Q45" s="495">
        <v>0</v>
      </c>
      <c r="R45" s="495">
        <v>0</v>
      </c>
      <c r="S45" s="495">
        <v>0</v>
      </c>
      <c r="T45" s="538">
        <v>-70724.587750000006</v>
      </c>
      <c r="U45" s="495">
        <v>-70706</v>
      </c>
      <c r="V45" s="495">
        <v>0</v>
      </c>
      <c r="W45" s="495">
        <v>-18</v>
      </c>
      <c r="X45" s="495">
        <v>0</v>
      </c>
      <c r="Y45" s="495">
        <v>0</v>
      </c>
      <c r="Z45" s="495">
        <v>0</v>
      </c>
      <c r="AA45" s="495">
        <v>0</v>
      </c>
      <c r="AB45" s="495">
        <v>0</v>
      </c>
      <c r="AC45" s="495">
        <v>0</v>
      </c>
      <c r="AD45" s="495">
        <v>0</v>
      </c>
      <c r="AE45" s="495">
        <v>0</v>
      </c>
      <c r="AF45" s="495">
        <v>0</v>
      </c>
      <c r="AG45" s="495">
        <v>-70724</v>
      </c>
      <c r="AH45" s="534"/>
      <c r="AJ45" s="536"/>
    </row>
    <row r="46" spans="3:36" ht="13" x14ac:dyDescent="0.3">
      <c r="C46" s="539"/>
      <c r="D46" s="17" t="s">
        <v>540</v>
      </c>
      <c r="E46" s="501"/>
      <c r="F46" s="538">
        <v>-101243</v>
      </c>
      <c r="G46" s="495">
        <v>0</v>
      </c>
      <c r="H46" s="495">
        <v>0</v>
      </c>
      <c r="I46" s="495">
        <v>0</v>
      </c>
      <c r="J46" s="495">
        <v>0</v>
      </c>
      <c r="K46" s="495">
        <v>0</v>
      </c>
      <c r="L46" s="495">
        <v>-101243.022</v>
      </c>
      <c r="M46" s="495">
        <v>-52822.538460000003</v>
      </c>
      <c r="N46" s="495">
        <v>-4951.1538700000001</v>
      </c>
      <c r="O46" s="495">
        <v>-135822.19750000001</v>
      </c>
      <c r="P46" s="495">
        <v>0</v>
      </c>
      <c r="Q46" s="495">
        <v>0</v>
      </c>
      <c r="R46" s="495">
        <v>0</v>
      </c>
      <c r="S46" s="495">
        <v>-294838.91183</v>
      </c>
      <c r="T46" s="538">
        <v>-138316.785</v>
      </c>
      <c r="U46" s="495">
        <v>-58894</v>
      </c>
      <c r="V46" s="495">
        <v>-60276</v>
      </c>
      <c r="W46" s="495">
        <v>-19147</v>
      </c>
      <c r="X46" s="495">
        <v>0</v>
      </c>
      <c r="Y46" s="495">
        <v>0</v>
      </c>
      <c r="Z46" s="495">
        <v>0</v>
      </c>
      <c r="AA46" s="495">
        <v>0</v>
      </c>
      <c r="AB46" s="495">
        <v>0</v>
      </c>
      <c r="AC46" s="495">
        <v>0</v>
      </c>
      <c r="AD46" s="495">
        <v>0</v>
      </c>
      <c r="AE46" s="495">
        <v>0</v>
      </c>
      <c r="AF46" s="495">
        <v>0</v>
      </c>
      <c r="AG46" s="495">
        <v>-138317</v>
      </c>
      <c r="AH46" s="534"/>
      <c r="AJ46" s="536"/>
    </row>
    <row r="47" spans="3:36" ht="13" hidden="1" x14ac:dyDescent="0.3">
      <c r="C47" s="539"/>
      <c r="D47" s="17" t="s">
        <v>541</v>
      </c>
      <c r="E47" s="501"/>
      <c r="F47" s="538">
        <v>0</v>
      </c>
      <c r="G47" s="495">
        <v>0</v>
      </c>
      <c r="H47" s="495">
        <v>0</v>
      </c>
      <c r="I47" s="495">
        <v>0</v>
      </c>
      <c r="J47" s="495">
        <v>0</v>
      </c>
      <c r="K47" s="495">
        <v>0</v>
      </c>
      <c r="L47" s="495">
        <v>0</v>
      </c>
      <c r="M47" s="495">
        <v>0</v>
      </c>
      <c r="N47" s="495">
        <v>0</v>
      </c>
      <c r="O47" s="495">
        <v>0</v>
      </c>
      <c r="P47" s="495">
        <v>0</v>
      </c>
      <c r="Q47" s="495">
        <v>0</v>
      </c>
      <c r="R47" s="495">
        <v>0</v>
      </c>
      <c r="S47" s="495">
        <v>0</v>
      </c>
      <c r="T47" s="538">
        <v>0</v>
      </c>
      <c r="U47" s="495">
        <v>0</v>
      </c>
      <c r="V47" s="495">
        <v>0</v>
      </c>
      <c r="W47" s="495">
        <v>0</v>
      </c>
      <c r="X47" s="495">
        <v>0</v>
      </c>
      <c r="Y47" s="495">
        <v>0</v>
      </c>
      <c r="Z47" s="495">
        <v>0</v>
      </c>
      <c r="AA47" s="495">
        <v>0</v>
      </c>
      <c r="AB47" s="495">
        <v>0</v>
      </c>
      <c r="AC47" s="495">
        <v>0</v>
      </c>
      <c r="AD47" s="495">
        <v>0</v>
      </c>
      <c r="AE47" s="495">
        <v>0</v>
      </c>
      <c r="AF47" s="495">
        <v>0</v>
      </c>
      <c r="AG47" s="495">
        <v>0</v>
      </c>
      <c r="AH47" s="534"/>
      <c r="AJ47" s="536"/>
    </row>
    <row r="48" spans="3:36" ht="13" hidden="1" x14ac:dyDescent="0.3">
      <c r="C48" s="539"/>
      <c r="D48" s="17" t="s">
        <v>542</v>
      </c>
      <c r="E48" s="501"/>
      <c r="F48" s="538">
        <v>0</v>
      </c>
      <c r="G48" s="495">
        <v>0</v>
      </c>
      <c r="H48" s="495">
        <v>0</v>
      </c>
      <c r="I48" s="495">
        <v>0</v>
      </c>
      <c r="J48" s="495">
        <v>0</v>
      </c>
      <c r="K48" s="495">
        <v>0</v>
      </c>
      <c r="L48" s="495">
        <v>0</v>
      </c>
      <c r="M48" s="495">
        <v>0</v>
      </c>
      <c r="N48" s="495">
        <v>0</v>
      </c>
      <c r="O48" s="495">
        <v>0</v>
      </c>
      <c r="P48" s="495">
        <v>0</v>
      </c>
      <c r="Q48" s="495">
        <v>0</v>
      </c>
      <c r="R48" s="495">
        <v>0</v>
      </c>
      <c r="S48" s="495">
        <v>0</v>
      </c>
      <c r="T48" s="538">
        <v>0</v>
      </c>
      <c r="U48" s="495">
        <v>0</v>
      </c>
      <c r="V48" s="495">
        <v>0</v>
      </c>
      <c r="W48" s="495">
        <v>0</v>
      </c>
      <c r="X48" s="495">
        <v>0</v>
      </c>
      <c r="Y48" s="495">
        <v>0</v>
      </c>
      <c r="Z48" s="495">
        <v>0</v>
      </c>
      <c r="AA48" s="495">
        <v>0</v>
      </c>
      <c r="AB48" s="495">
        <v>0</v>
      </c>
      <c r="AC48" s="495">
        <v>0</v>
      </c>
      <c r="AD48" s="495">
        <v>0</v>
      </c>
      <c r="AE48" s="495">
        <v>0</v>
      </c>
      <c r="AF48" s="495">
        <v>0</v>
      </c>
      <c r="AG48" s="495">
        <v>0</v>
      </c>
      <c r="AH48" s="534"/>
      <c r="AJ48" s="536"/>
    </row>
    <row r="49" spans="1:37" ht="12.75" hidden="1" customHeight="1" x14ac:dyDescent="0.3">
      <c r="C49" s="539"/>
      <c r="D49" s="17" t="s">
        <v>543</v>
      </c>
      <c r="E49" s="44"/>
      <c r="F49" s="115">
        <v>0</v>
      </c>
      <c r="G49" s="495">
        <v>0</v>
      </c>
      <c r="H49" s="495">
        <v>0</v>
      </c>
      <c r="I49" s="495">
        <v>0</v>
      </c>
      <c r="J49" s="495">
        <v>0</v>
      </c>
      <c r="K49" s="495">
        <v>0</v>
      </c>
      <c r="L49" s="495">
        <v>0</v>
      </c>
      <c r="M49" s="495">
        <v>0</v>
      </c>
      <c r="N49" s="495">
        <v>0</v>
      </c>
      <c r="O49" s="495">
        <v>0</v>
      </c>
      <c r="P49" s="495">
        <v>0</v>
      </c>
      <c r="Q49" s="495">
        <v>0</v>
      </c>
      <c r="R49" s="495">
        <v>0</v>
      </c>
      <c r="S49" s="495">
        <v>0</v>
      </c>
      <c r="T49" s="115">
        <v>0</v>
      </c>
      <c r="U49" s="495">
        <v>0</v>
      </c>
      <c r="V49" s="495">
        <v>0</v>
      </c>
      <c r="W49" s="495">
        <v>0</v>
      </c>
      <c r="X49" s="495">
        <v>0</v>
      </c>
      <c r="Y49" s="495">
        <v>0</v>
      </c>
      <c r="Z49" s="495">
        <v>0</v>
      </c>
      <c r="AA49" s="495">
        <v>0</v>
      </c>
      <c r="AB49" s="495">
        <v>0</v>
      </c>
      <c r="AC49" s="495">
        <v>0</v>
      </c>
      <c r="AD49" s="495">
        <v>0</v>
      </c>
      <c r="AE49" s="495">
        <v>0</v>
      </c>
      <c r="AF49" s="495">
        <v>0</v>
      </c>
      <c r="AG49" s="495">
        <v>0</v>
      </c>
      <c r="AH49" s="534"/>
      <c r="AJ49" s="536"/>
    </row>
    <row r="50" spans="1:37" ht="12.75" customHeight="1" x14ac:dyDescent="0.3">
      <c r="C50" s="539"/>
      <c r="D50" s="17" t="s">
        <v>544</v>
      </c>
      <c r="E50" s="44"/>
      <c r="F50" s="115">
        <v>-369</v>
      </c>
      <c r="G50" s="495">
        <v>-191.77119999999999</v>
      </c>
      <c r="H50" s="495">
        <v>-64.585999999999999</v>
      </c>
      <c r="I50" s="495">
        <v>-53.445999999999998</v>
      </c>
      <c r="J50" s="495">
        <v>-41.387500000000003</v>
      </c>
      <c r="K50" s="495">
        <v>-10.493</v>
      </c>
      <c r="L50" s="495">
        <v>-7.6959999999999997</v>
      </c>
      <c r="M50" s="495">
        <v>0</v>
      </c>
      <c r="N50" s="495">
        <v>0</v>
      </c>
      <c r="O50" s="495">
        <v>-13.6549</v>
      </c>
      <c r="P50" s="495">
        <v>0</v>
      </c>
      <c r="Q50" s="495">
        <v>0</v>
      </c>
      <c r="R50" s="495">
        <v>0</v>
      </c>
      <c r="S50" s="495">
        <v>-383.03459999999995</v>
      </c>
      <c r="T50" s="115">
        <v>-542.99369999999999</v>
      </c>
      <c r="U50" s="495">
        <v>-67</v>
      </c>
      <c r="V50" s="495">
        <v>-122</v>
      </c>
      <c r="W50" s="495">
        <v>-36</v>
      </c>
      <c r="X50" s="495">
        <v>-9.3119999999999994</v>
      </c>
      <c r="Y50" s="495">
        <v>-118.21299999999999</v>
      </c>
      <c r="Z50" s="495">
        <v>-24.27</v>
      </c>
      <c r="AA50" s="495">
        <v>-19.347000000000001</v>
      </c>
      <c r="AB50" s="495">
        <v>-25.004999999999999</v>
      </c>
      <c r="AC50" s="495">
        <v>-47</v>
      </c>
      <c r="AD50" s="495">
        <v>-1.425</v>
      </c>
      <c r="AE50" s="495">
        <v>-61</v>
      </c>
      <c r="AF50" s="495">
        <v>-12</v>
      </c>
      <c r="AG50" s="495">
        <v>-468.14699999999993</v>
      </c>
      <c r="AH50" s="534"/>
      <c r="AJ50" s="536"/>
    </row>
    <row r="51" spans="1:37" ht="12.75" customHeight="1" x14ac:dyDescent="0.3">
      <c r="C51" s="540"/>
      <c r="D51" s="541"/>
      <c r="E51" s="542"/>
      <c r="F51" s="543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4"/>
      <c r="T51" s="543"/>
      <c r="U51" s="514"/>
      <c r="V51" s="514"/>
      <c r="W51" s="514"/>
      <c r="X51" s="514"/>
      <c r="Y51" s="514"/>
      <c r="Z51" s="514"/>
      <c r="AA51" s="514"/>
      <c r="AB51" s="514"/>
      <c r="AC51" s="514"/>
      <c r="AD51" s="514"/>
      <c r="AE51" s="514"/>
      <c r="AF51" s="514"/>
      <c r="AG51" s="515"/>
      <c r="AH51" s="534"/>
      <c r="AJ51" s="536"/>
    </row>
    <row r="52" spans="1:37" ht="12.75" hidden="1" customHeight="1" x14ac:dyDescent="0.3">
      <c r="C52" s="544" t="s">
        <v>545</v>
      </c>
      <c r="D52" s="541"/>
      <c r="E52" s="512"/>
      <c r="F52" s="545">
        <v>0</v>
      </c>
      <c r="G52" s="514">
        <v>0</v>
      </c>
      <c r="H52" s="514">
        <v>0</v>
      </c>
      <c r="I52" s="514">
        <v>0</v>
      </c>
      <c r="J52" s="514">
        <v>0</v>
      </c>
      <c r="K52" s="514">
        <v>0</v>
      </c>
      <c r="L52" s="514">
        <v>0</v>
      </c>
      <c r="M52" s="514">
        <v>0</v>
      </c>
      <c r="N52" s="514">
        <v>0</v>
      </c>
      <c r="O52" s="514">
        <v>0</v>
      </c>
      <c r="P52" s="514">
        <v>0</v>
      </c>
      <c r="Q52" s="514">
        <v>0</v>
      </c>
      <c r="R52" s="514">
        <v>0</v>
      </c>
      <c r="S52" s="514">
        <v>0</v>
      </c>
      <c r="T52" s="543">
        <v>0</v>
      </c>
      <c r="U52" s="514">
        <v>0</v>
      </c>
      <c r="V52" s="514">
        <v>0</v>
      </c>
      <c r="W52" s="514">
        <v>0</v>
      </c>
      <c r="X52" s="514">
        <v>0</v>
      </c>
      <c r="Y52" s="514">
        <v>0</v>
      </c>
      <c r="Z52" s="514">
        <v>0</v>
      </c>
      <c r="AA52" s="514">
        <v>0</v>
      </c>
      <c r="AB52" s="514">
        <v>0</v>
      </c>
      <c r="AC52" s="514">
        <v>0</v>
      </c>
      <c r="AD52" s="514">
        <v>0</v>
      </c>
      <c r="AE52" s="514">
        <v>0</v>
      </c>
      <c r="AF52" s="514">
        <v>0</v>
      </c>
      <c r="AG52" s="515">
        <v>0</v>
      </c>
      <c r="AH52" s="534"/>
      <c r="AJ52" s="536"/>
    </row>
    <row r="53" spans="1:37" s="548" customFormat="1" ht="15" customHeight="1" x14ac:dyDescent="0.3">
      <c r="A53" s="531"/>
      <c r="B53" s="531"/>
      <c r="C53" s="51" t="s">
        <v>546</v>
      </c>
      <c r="D53" s="51"/>
      <c r="E53" s="39"/>
      <c r="F53" s="37"/>
      <c r="G53" s="37"/>
      <c r="H53" s="37"/>
      <c r="I53" s="37"/>
      <c r="J53" s="37"/>
      <c r="K53" s="37"/>
      <c r="L53" s="37"/>
      <c r="M53" s="546"/>
      <c r="N53" s="546"/>
      <c r="O53" s="546"/>
      <c r="P53" s="546"/>
      <c r="Q53" s="546"/>
      <c r="R53" s="546"/>
      <c r="S53" s="546"/>
      <c r="T53" s="37"/>
      <c r="U53" s="37"/>
      <c r="V53" s="37"/>
      <c r="W53" s="37"/>
      <c r="X53" s="37"/>
      <c r="Y53" s="37"/>
      <c r="Z53" s="37"/>
      <c r="AA53" s="546"/>
      <c r="AB53" s="546"/>
      <c r="AC53" s="546"/>
      <c r="AD53" s="546"/>
      <c r="AE53" s="546"/>
      <c r="AF53" s="546"/>
      <c r="AG53" s="546"/>
      <c r="AH53" s="547"/>
    </row>
    <row r="54" spans="1:37" ht="13" x14ac:dyDescent="0.3">
      <c r="C54" s="51" t="s">
        <v>547</v>
      </c>
      <c r="D54" s="51"/>
      <c r="E54" s="44"/>
      <c r="F54" s="17"/>
      <c r="G54" s="17"/>
      <c r="H54" s="80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80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547"/>
      <c r="AK54" s="536"/>
    </row>
    <row r="55" spans="1:37" ht="13" x14ac:dyDescent="0.3">
      <c r="C55" s="376"/>
      <c r="D55" s="17"/>
      <c r="E55" s="44"/>
      <c r="F55" s="17"/>
      <c r="G55" s="17"/>
      <c r="H55" s="80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476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547"/>
      <c r="AK55" s="536"/>
    </row>
    <row r="56" spans="1:37" ht="13" x14ac:dyDescent="0.3">
      <c r="C56" s="17"/>
      <c r="E56" s="17"/>
      <c r="F56" s="17"/>
      <c r="G56" s="17"/>
      <c r="H56" s="80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80"/>
      <c r="AK56" s="535"/>
    </row>
    <row r="57" spans="1:37" ht="12.75" hidden="1" customHeight="1" x14ac:dyDescent="0.25">
      <c r="C57" s="531" t="s">
        <v>548</v>
      </c>
      <c r="H57" s="536"/>
    </row>
    <row r="58" spans="1:37" ht="12.75" hidden="1" customHeight="1" x14ac:dyDescent="0.25">
      <c r="C58" s="531" t="s">
        <v>549</v>
      </c>
      <c r="H58" s="536"/>
    </row>
    <row r="59" spans="1:37" ht="12.75" hidden="1" customHeight="1" x14ac:dyDescent="0.25">
      <c r="C59" s="531" t="s">
        <v>550</v>
      </c>
      <c r="H59" s="536"/>
    </row>
    <row r="60" spans="1:37" ht="12.75" hidden="1" customHeight="1" x14ac:dyDescent="0.25">
      <c r="C60" s="531" t="s">
        <v>551</v>
      </c>
      <c r="H60" s="536"/>
    </row>
    <row r="61" spans="1:37" ht="12.75" hidden="1" customHeight="1" x14ac:dyDescent="0.25">
      <c r="C61" s="531" t="s">
        <v>552</v>
      </c>
    </row>
    <row r="62" spans="1:37" ht="12.75" hidden="1" customHeight="1" x14ac:dyDescent="0.25">
      <c r="C62" s="531" t="s">
        <v>553</v>
      </c>
    </row>
    <row r="63" spans="1:37" ht="12.75" hidden="1" customHeight="1" x14ac:dyDescent="0.25">
      <c r="C63" s="531" t="s">
        <v>554</v>
      </c>
    </row>
    <row r="64" spans="1:37" ht="13" hidden="1" x14ac:dyDescent="0.3">
      <c r="D64" s="549"/>
      <c r="M64" s="536"/>
      <c r="AH64" s="547"/>
    </row>
    <row r="65" spans="3:34" ht="13" hidden="1" x14ac:dyDescent="0.3">
      <c r="T65" s="536"/>
      <c r="AH65" s="547"/>
    </row>
    <row r="66" spans="3:34" hidden="1" x14ac:dyDescent="0.25">
      <c r="C66" s="550"/>
      <c r="D66" s="550"/>
      <c r="E66" s="551"/>
      <c r="F66" s="551"/>
    </row>
    <row r="67" spans="3:34" hidden="1" x14ac:dyDescent="0.25">
      <c r="F67" s="536"/>
    </row>
    <row r="68" spans="3:34" hidden="1" x14ac:dyDescent="0.25">
      <c r="T68" s="552">
        <v>9603525</v>
      </c>
    </row>
    <row r="69" spans="3:34" hidden="1" x14ac:dyDescent="0.25">
      <c r="T69" s="552">
        <v>-120013.76172999851</v>
      </c>
    </row>
    <row r="70" spans="3:34" hidden="1" x14ac:dyDescent="0.25">
      <c r="T70" s="552"/>
    </row>
    <row r="71" spans="3:34" hidden="1" x14ac:dyDescent="0.25">
      <c r="T71" s="552">
        <v>3335838</v>
      </c>
    </row>
    <row r="72" spans="3:34" hidden="1" x14ac:dyDescent="0.25">
      <c r="T72" s="552">
        <v>3079895.4328700001</v>
      </c>
    </row>
    <row r="73" spans="3:34" hidden="1" x14ac:dyDescent="0.25">
      <c r="T73" s="552"/>
    </row>
    <row r="74" spans="3:34" s="552" customFormat="1" ht="13" x14ac:dyDescent="0.3">
      <c r="G74" s="553"/>
      <c r="H74" s="553"/>
      <c r="I74" s="553"/>
      <c r="J74" s="553"/>
      <c r="K74" s="553"/>
      <c r="L74" s="553"/>
      <c r="M74" s="553">
        <v>0</v>
      </c>
      <c r="N74" s="554"/>
      <c r="O74" s="553"/>
      <c r="P74" s="553"/>
      <c r="Q74" s="553"/>
      <c r="R74" s="553"/>
      <c r="S74" s="555"/>
    </row>
    <row r="75" spans="3:34" s="552" customFormat="1" ht="13" x14ac:dyDescent="0.3">
      <c r="G75" s="553"/>
      <c r="H75" s="553"/>
      <c r="I75" s="553"/>
      <c r="J75" s="553"/>
      <c r="K75" s="553"/>
      <c r="L75" s="553"/>
      <c r="M75" s="553"/>
      <c r="N75" s="553"/>
      <c r="O75" s="553"/>
      <c r="P75" s="553"/>
      <c r="Q75" s="556"/>
      <c r="R75" s="553"/>
      <c r="S75" s="555"/>
    </row>
    <row r="76" spans="3:34" s="552" customFormat="1" ht="13" x14ac:dyDescent="0.3">
      <c r="S76" s="555"/>
    </row>
    <row r="77" spans="3:34" s="552" customFormat="1" ht="13" x14ac:dyDescent="0.3">
      <c r="F77" s="531"/>
      <c r="G77" s="553"/>
      <c r="H77" s="553"/>
      <c r="I77" s="553"/>
      <c r="J77" s="553"/>
      <c r="K77" s="553"/>
      <c r="L77" s="553"/>
      <c r="M77" s="553"/>
      <c r="N77" s="553"/>
      <c r="O77" s="553"/>
      <c r="S77" s="557"/>
    </row>
    <row r="78" spans="3:34" ht="15.75" customHeight="1" x14ac:dyDescent="0.3">
      <c r="G78" s="553"/>
      <c r="H78" s="553"/>
      <c r="I78" s="553"/>
      <c r="J78" s="553"/>
      <c r="K78" s="553"/>
      <c r="L78" s="553"/>
      <c r="M78" s="553"/>
      <c r="N78" s="553"/>
      <c r="O78" s="553"/>
      <c r="S78" s="555"/>
      <c r="T78" s="552"/>
    </row>
    <row r="79" spans="3:34" ht="13" x14ac:dyDescent="0.3">
      <c r="S79" s="555"/>
      <c r="T79" s="552"/>
    </row>
    <row r="80" spans="3:34" ht="13" x14ac:dyDescent="0.3">
      <c r="G80" s="536"/>
      <c r="H80" s="536"/>
      <c r="I80" s="536"/>
      <c r="J80" s="536"/>
      <c r="K80" s="536"/>
      <c r="L80" s="536"/>
      <c r="M80" s="536"/>
      <c r="N80" s="536"/>
      <c r="O80" s="536"/>
      <c r="S80" s="555"/>
      <c r="T80" s="552"/>
    </row>
    <row r="81" spans="7:20" ht="13" x14ac:dyDescent="0.3">
      <c r="G81" s="536"/>
      <c r="H81" s="536"/>
      <c r="I81" s="536"/>
      <c r="J81" s="536"/>
      <c r="K81" s="536"/>
      <c r="L81" s="536"/>
      <c r="M81" s="536"/>
      <c r="N81" s="536"/>
      <c r="O81" s="536"/>
      <c r="P81" s="536"/>
      <c r="Q81" s="536"/>
      <c r="R81" s="536"/>
      <c r="S81" s="555"/>
      <c r="T81" s="552"/>
    </row>
    <row r="82" spans="7:20" x14ac:dyDescent="0.25">
      <c r="G82" s="536"/>
      <c r="H82" s="536"/>
      <c r="I82" s="536"/>
      <c r="J82" s="536"/>
      <c r="K82" s="536"/>
      <c r="L82" s="536"/>
      <c r="M82" s="536"/>
      <c r="N82" s="536"/>
      <c r="O82" s="536"/>
      <c r="P82" s="536"/>
      <c r="Q82" s="536"/>
      <c r="R82" s="536"/>
      <c r="S82" s="536"/>
      <c r="T82" s="552"/>
    </row>
    <row r="83" spans="7:20" x14ac:dyDescent="0.25">
      <c r="G83" s="536"/>
      <c r="H83" s="536"/>
      <c r="I83" s="536"/>
      <c r="J83" s="536"/>
      <c r="K83" s="536"/>
      <c r="L83" s="536"/>
      <c r="M83" s="536"/>
      <c r="N83" s="536"/>
      <c r="O83" s="536"/>
      <c r="P83" s="536"/>
      <c r="Q83" s="536"/>
      <c r="R83" s="536"/>
      <c r="S83" s="536"/>
      <c r="T83" s="552"/>
    </row>
    <row r="84" spans="7:20" x14ac:dyDescent="0.25">
      <c r="G84" s="536"/>
      <c r="H84" s="536"/>
      <c r="I84" s="536"/>
      <c r="J84" s="536"/>
      <c r="K84" s="536"/>
      <c r="L84" s="536"/>
      <c r="M84" s="536"/>
      <c r="N84" s="536"/>
      <c r="O84" s="536"/>
      <c r="P84" s="536"/>
      <c r="Q84" s="536"/>
      <c r="R84" s="536"/>
      <c r="S84" s="536"/>
      <c r="T84" s="552"/>
    </row>
    <row r="85" spans="7:20" x14ac:dyDescent="0.25">
      <c r="G85" s="536"/>
      <c r="H85" s="536"/>
      <c r="I85" s="536"/>
      <c r="J85" s="536"/>
      <c r="K85" s="536"/>
      <c r="L85" s="536"/>
      <c r="M85" s="536"/>
      <c r="N85" s="536"/>
      <c r="O85" s="536"/>
      <c r="P85" s="536"/>
      <c r="Q85" s="536"/>
      <c r="R85" s="536"/>
      <c r="S85" s="536"/>
      <c r="T85" s="552"/>
    </row>
    <row r="86" spans="7:20" x14ac:dyDescent="0.25">
      <c r="G86" s="536"/>
      <c r="H86" s="536"/>
      <c r="I86" s="536"/>
      <c r="J86" s="536"/>
      <c r="K86" s="536"/>
      <c r="L86" s="536"/>
      <c r="M86" s="536"/>
      <c r="N86" s="536"/>
      <c r="O86" s="536"/>
      <c r="P86" s="536"/>
      <c r="Q86" s="536"/>
      <c r="R86" s="536"/>
      <c r="S86" s="536"/>
      <c r="T86" s="552"/>
    </row>
    <row r="87" spans="7:20" x14ac:dyDescent="0.25">
      <c r="G87" s="536"/>
      <c r="H87" s="536"/>
      <c r="I87" s="536"/>
      <c r="J87" s="536"/>
      <c r="K87" s="536"/>
      <c r="L87" s="536"/>
      <c r="M87" s="536"/>
      <c r="N87" s="536"/>
      <c r="O87" s="536"/>
      <c r="P87" s="536"/>
      <c r="Q87" s="536"/>
      <c r="R87" s="536"/>
      <c r="S87" s="536"/>
      <c r="T87" s="552"/>
    </row>
    <row r="88" spans="7:20" x14ac:dyDescent="0.25">
      <c r="G88" s="536"/>
      <c r="H88" s="536"/>
      <c r="I88" s="536"/>
      <c r="J88" s="536"/>
      <c r="K88" s="536"/>
      <c r="L88" s="536"/>
      <c r="M88" s="536"/>
      <c r="N88" s="536"/>
      <c r="O88" s="536"/>
      <c r="P88" s="536"/>
      <c r="Q88" s="536"/>
      <c r="R88" s="536"/>
      <c r="S88" s="536"/>
      <c r="T88" s="552"/>
    </row>
    <row r="89" spans="7:20" x14ac:dyDescent="0.25">
      <c r="G89" s="536"/>
      <c r="H89" s="536"/>
      <c r="I89" s="536"/>
      <c r="J89" s="536"/>
      <c r="K89" s="536"/>
      <c r="L89" s="536"/>
      <c r="M89" s="536"/>
      <c r="N89" s="536"/>
      <c r="O89" s="536"/>
      <c r="P89" s="536"/>
      <c r="Q89" s="536"/>
      <c r="R89" s="536"/>
      <c r="S89" s="536"/>
      <c r="T89" s="552"/>
    </row>
    <row r="90" spans="7:20" x14ac:dyDescent="0.25">
      <c r="G90" s="536"/>
      <c r="H90" s="536"/>
      <c r="I90" s="536"/>
      <c r="J90" s="536"/>
      <c r="K90" s="536"/>
      <c r="L90" s="536"/>
      <c r="M90" s="536"/>
      <c r="N90" s="536"/>
      <c r="O90" s="536"/>
      <c r="P90" s="536"/>
      <c r="Q90" s="536"/>
      <c r="R90" s="536"/>
      <c r="S90" s="536"/>
      <c r="T90" s="552"/>
    </row>
    <row r="91" spans="7:20" x14ac:dyDescent="0.25">
      <c r="G91" s="536"/>
      <c r="H91" s="536"/>
      <c r="I91" s="536"/>
      <c r="J91" s="536"/>
      <c r="K91" s="536"/>
      <c r="L91" s="536"/>
      <c r="M91" s="536"/>
      <c r="N91" s="536"/>
      <c r="O91" s="536"/>
      <c r="P91" s="536"/>
      <c r="Q91" s="536"/>
      <c r="R91" s="536"/>
      <c r="S91" s="536"/>
      <c r="T91" s="552"/>
    </row>
    <row r="92" spans="7:20" x14ac:dyDescent="0.25">
      <c r="G92" s="536"/>
      <c r="H92" s="536"/>
      <c r="I92" s="536"/>
      <c r="J92" s="536"/>
      <c r="K92" s="536"/>
      <c r="L92" s="536"/>
      <c r="M92" s="536"/>
      <c r="N92" s="536"/>
      <c r="O92" s="536"/>
      <c r="P92" s="536"/>
      <c r="Q92" s="536"/>
      <c r="R92" s="536"/>
      <c r="S92" s="536"/>
      <c r="T92" s="552"/>
    </row>
    <row r="93" spans="7:20" x14ac:dyDescent="0.25">
      <c r="G93" s="536"/>
      <c r="H93" s="536"/>
      <c r="I93" s="536"/>
      <c r="J93" s="536"/>
      <c r="K93" s="536"/>
      <c r="L93" s="536"/>
      <c r="M93" s="536"/>
      <c r="N93" s="536"/>
      <c r="O93" s="536"/>
      <c r="P93" s="536"/>
      <c r="Q93" s="536"/>
      <c r="R93" s="536"/>
      <c r="S93" s="536"/>
    </row>
    <row r="94" spans="7:20" x14ac:dyDescent="0.25">
      <c r="G94" s="536"/>
      <c r="H94" s="536"/>
      <c r="I94" s="536"/>
      <c r="J94" s="536"/>
      <c r="K94" s="536"/>
      <c r="L94" s="536"/>
      <c r="M94" s="536"/>
      <c r="N94" s="536"/>
      <c r="O94" s="536"/>
      <c r="P94" s="536"/>
      <c r="Q94" s="536"/>
      <c r="R94" s="536"/>
      <c r="S94" s="536"/>
    </row>
    <row r="95" spans="7:20" x14ac:dyDescent="0.25">
      <c r="G95" s="536"/>
      <c r="H95" s="536"/>
      <c r="I95" s="536"/>
      <c r="J95" s="536"/>
      <c r="K95" s="536"/>
      <c r="L95" s="536"/>
      <c r="M95" s="536"/>
      <c r="N95" s="536"/>
      <c r="O95" s="536"/>
      <c r="P95" s="536"/>
      <c r="Q95" s="536"/>
      <c r="R95" s="536"/>
      <c r="S95" s="536"/>
    </row>
    <row r="96" spans="7:20" x14ac:dyDescent="0.25">
      <c r="G96" s="536"/>
      <c r="H96" s="536"/>
      <c r="I96" s="536"/>
      <c r="J96" s="536"/>
      <c r="K96" s="536"/>
      <c r="L96" s="536"/>
      <c r="M96" s="536"/>
      <c r="N96" s="536"/>
      <c r="O96" s="536"/>
      <c r="P96" s="536"/>
      <c r="Q96" s="536"/>
      <c r="R96" s="536"/>
      <c r="S96" s="536"/>
    </row>
    <row r="97" spans="7:19" x14ac:dyDescent="0.25">
      <c r="G97" s="536"/>
      <c r="H97" s="536"/>
      <c r="I97" s="536"/>
      <c r="J97" s="536"/>
      <c r="K97" s="536"/>
      <c r="L97" s="536"/>
      <c r="M97" s="536"/>
      <c r="N97" s="536"/>
      <c r="O97" s="536"/>
      <c r="P97" s="536"/>
      <c r="Q97" s="536"/>
      <c r="R97" s="536"/>
      <c r="S97" s="536"/>
    </row>
    <row r="98" spans="7:19" x14ac:dyDescent="0.25">
      <c r="G98" s="536"/>
      <c r="H98" s="536"/>
      <c r="I98" s="536"/>
      <c r="J98" s="536"/>
      <c r="K98" s="536"/>
      <c r="L98" s="536"/>
      <c r="M98" s="536"/>
      <c r="N98" s="536"/>
      <c r="O98" s="536"/>
      <c r="P98" s="536"/>
      <c r="Q98" s="536"/>
      <c r="R98" s="536"/>
      <c r="S98" s="536"/>
    </row>
    <row r="99" spans="7:19" x14ac:dyDescent="0.25">
      <c r="G99" s="536"/>
      <c r="H99" s="536"/>
      <c r="I99" s="536"/>
      <c r="J99" s="536"/>
      <c r="K99" s="536"/>
      <c r="L99" s="536"/>
      <c r="M99" s="536"/>
      <c r="N99" s="536"/>
      <c r="O99" s="536"/>
      <c r="P99" s="536"/>
      <c r="Q99" s="536"/>
      <c r="R99" s="536"/>
      <c r="S99" s="536"/>
    </row>
    <row r="100" spans="7:19" x14ac:dyDescent="0.25">
      <c r="G100" s="536"/>
      <c r="H100" s="536"/>
      <c r="I100" s="536"/>
      <c r="J100" s="536"/>
      <c r="K100" s="536"/>
      <c r="L100" s="536"/>
      <c r="M100" s="536"/>
      <c r="N100" s="536"/>
      <c r="O100" s="536"/>
      <c r="P100" s="536"/>
      <c r="Q100" s="536"/>
      <c r="R100" s="536"/>
      <c r="S100" s="536"/>
    </row>
    <row r="101" spans="7:19" x14ac:dyDescent="0.25">
      <c r="G101" s="536"/>
      <c r="H101" s="536"/>
      <c r="I101" s="536"/>
      <c r="J101" s="536"/>
      <c r="K101" s="536"/>
      <c r="L101" s="536"/>
      <c r="M101" s="536"/>
      <c r="N101" s="536"/>
      <c r="O101" s="536"/>
      <c r="P101" s="536"/>
      <c r="Q101" s="536"/>
      <c r="R101" s="536"/>
      <c r="S101" s="536"/>
    </row>
    <row r="102" spans="7:19" x14ac:dyDescent="0.25">
      <c r="G102" s="536"/>
      <c r="H102" s="536"/>
      <c r="I102" s="536"/>
      <c r="J102" s="536"/>
      <c r="K102" s="536"/>
      <c r="L102" s="536"/>
      <c r="M102" s="536"/>
      <c r="N102" s="536"/>
      <c r="O102" s="536"/>
      <c r="P102" s="536"/>
      <c r="Q102" s="536"/>
      <c r="R102" s="536"/>
      <c r="S102" s="536"/>
    </row>
    <row r="103" spans="7:19" x14ac:dyDescent="0.25">
      <c r="G103" s="536"/>
      <c r="H103" s="536"/>
      <c r="I103" s="536"/>
      <c r="J103" s="536"/>
      <c r="K103" s="536"/>
      <c r="L103" s="536"/>
      <c r="M103" s="536"/>
      <c r="N103" s="536"/>
      <c r="O103" s="536"/>
      <c r="P103" s="536"/>
      <c r="Q103" s="536"/>
      <c r="R103" s="536"/>
      <c r="S103" s="536"/>
    </row>
    <row r="104" spans="7:19" x14ac:dyDescent="0.25">
      <c r="G104" s="536"/>
      <c r="H104" s="536"/>
      <c r="I104" s="536"/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</row>
    <row r="105" spans="7:19" x14ac:dyDescent="0.25">
      <c r="G105" s="536"/>
      <c r="H105" s="536"/>
      <c r="I105" s="536"/>
      <c r="J105" s="536"/>
      <c r="K105" s="536"/>
      <c r="L105" s="536"/>
      <c r="M105" s="536"/>
      <c r="N105" s="536"/>
      <c r="O105" s="536"/>
      <c r="P105" s="536"/>
      <c r="Q105" s="536"/>
      <c r="R105" s="536"/>
      <c r="S105" s="536"/>
    </row>
    <row r="106" spans="7:19" x14ac:dyDescent="0.25">
      <c r="G106" s="536"/>
      <c r="H106" s="536"/>
      <c r="I106" s="536"/>
      <c r="J106" s="536"/>
      <c r="K106" s="536"/>
      <c r="L106" s="536"/>
      <c r="M106" s="536"/>
      <c r="N106" s="536"/>
      <c r="O106" s="536"/>
      <c r="P106" s="536"/>
      <c r="Q106" s="536"/>
      <c r="R106" s="536"/>
      <c r="S106" s="536"/>
    </row>
    <row r="107" spans="7:19" x14ac:dyDescent="0.25">
      <c r="G107" s="536"/>
      <c r="H107" s="536"/>
      <c r="I107" s="536"/>
      <c r="J107" s="536"/>
      <c r="K107" s="536"/>
      <c r="L107" s="536"/>
      <c r="M107" s="536"/>
      <c r="N107" s="536"/>
      <c r="O107" s="536"/>
      <c r="P107" s="536"/>
      <c r="Q107" s="536"/>
      <c r="R107" s="536"/>
      <c r="S107" s="536"/>
    </row>
    <row r="108" spans="7:19" x14ac:dyDescent="0.25">
      <c r="G108" s="536"/>
      <c r="H108" s="536"/>
      <c r="I108" s="536"/>
      <c r="J108" s="536"/>
      <c r="K108" s="536"/>
      <c r="L108" s="536"/>
      <c r="M108" s="536"/>
      <c r="N108" s="536"/>
      <c r="O108" s="536"/>
      <c r="P108" s="536"/>
      <c r="Q108" s="536"/>
      <c r="R108" s="536"/>
      <c r="S108" s="536"/>
    </row>
    <row r="109" spans="7:19" x14ac:dyDescent="0.25">
      <c r="G109" s="536"/>
      <c r="H109" s="536"/>
      <c r="I109" s="536"/>
      <c r="J109" s="536"/>
      <c r="K109" s="536"/>
      <c r="L109" s="536"/>
      <c r="M109" s="536"/>
      <c r="N109" s="536"/>
      <c r="O109" s="536"/>
      <c r="P109" s="536"/>
      <c r="Q109" s="536"/>
      <c r="R109" s="536"/>
      <c r="S109" s="536"/>
    </row>
    <row r="110" spans="7:19" x14ac:dyDescent="0.25">
      <c r="G110" s="536"/>
      <c r="H110" s="536"/>
      <c r="I110" s="536"/>
      <c r="J110" s="536"/>
      <c r="K110" s="536"/>
      <c r="L110" s="536"/>
      <c r="M110" s="536"/>
      <c r="N110" s="536"/>
      <c r="O110" s="536"/>
      <c r="P110" s="536"/>
      <c r="Q110" s="536"/>
      <c r="R110" s="536"/>
      <c r="S110" s="536"/>
    </row>
    <row r="111" spans="7:19" x14ac:dyDescent="0.25">
      <c r="G111" s="536"/>
      <c r="H111" s="536"/>
      <c r="I111" s="536"/>
      <c r="J111" s="536"/>
      <c r="K111" s="536"/>
      <c r="L111" s="536"/>
      <c r="M111" s="536"/>
      <c r="N111" s="536"/>
      <c r="O111" s="536"/>
      <c r="P111" s="536"/>
      <c r="Q111" s="536"/>
      <c r="R111" s="536"/>
      <c r="S111" s="536"/>
    </row>
    <row r="112" spans="7:19" x14ac:dyDescent="0.25">
      <c r="G112" s="536"/>
      <c r="H112" s="536"/>
      <c r="I112" s="536"/>
      <c r="J112" s="536"/>
      <c r="K112" s="536"/>
      <c r="L112" s="536"/>
      <c r="M112" s="536"/>
      <c r="N112" s="536"/>
      <c r="O112" s="536"/>
      <c r="P112" s="536"/>
      <c r="Q112" s="536"/>
      <c r="R112" s="536"/>
      <c r="S112" s="536"/>
    </row>
    <row r="113" spans="7:19" x14ac:dyDescent="0.25">
      <c r="G113" s="536"/>
      <c r="H113" s="536"/>
      <c r="I113" s="536"/>
      <c r="J113" s="536"/>
      <c r="K113" s="536"/>
      <c r="L113" s="536"/>
      <c r="M113" s="536"/>
      <c r="N113" s="536"/>
      <c r="O113" s="536"/>
      <c r="P113" s="536"/>
      <c r="Q113" s="536"/>
      <c r="R113" s="536"/>
      <c r="S113" s="536"/>
    </row>
    <row r="114" spans="7:19" x14ac:dyDescent="0.25">
      <c r="G114" s="536"/>
      <c r="H114" s="536"/>
      <c r="I114" s="536"/>
      <c r="J114" s="536"/>
      <c r="K114" s="536"/>
      <c r="L114" s="536"/>
      <c r="M114" s="536"/>
      <c r="N114" s="536"/>
      <c r="O114" s="536"/>
      <c r="P114" s="536"/>
      <c r="Q114" s="536"/>
      <c r="R114" s="536"/>
      <c r="S114" s="536"/>
    </row>
    <row r="115" spans="7:19" x14ac:dyDescent="0.25">
      <c r="G115" s="536"/>
      <c r="H115" s="536"/>
      <c r="I115" s="536"/>
      <c r="J115" s="536"/>
      <c r="K115" s="536"/>
      <c r="L115" s="536"/>
      <c r="M115" s="536"/>
      <c r="N115" s="536"/>
      <c r="O115" s="536"/>
      <c r="P115" s="536"/>
      <c r="Q115" s="536"/>
      <c r="R115" s="536"/>
      <c r="S115" s="536"/>
    </row>
    <row r="116" spans="7:19" x14ac:dyDescent="0.25">
      <c r="G116" s="536"/>
      <c r="H116" s="536"/>
      <c r="I116" s="536"/>
      <c r="J116" s="536"/>
      <c r="K116" s="536"/>
      <c r="L116" s="536"/>
      <c r="M116" s="536"/>
      <c r="N116" s="536"/>
      <c r="O116" s="536"/>
      <c r="P116" s="536"/>
      <c r="Q116" s="536"/>
      <c r="R116" s="536"/>
      <c r="S116" s="536"/>
    </row>
    <row r="117" spans="7:19" x14ac:dyDescent="0.25">
      <c r="G117" s="536"/>
      <c r="H117" s="536"/>
      <c r="I117" s="536"/>
      <c r="J117" s="536"/>
      <c r="K117" s="536"/>
      <c r="L117" s="536"/>
      <c r="M117" s="536"/>
      <c r="N117" s="536"/>
      <c r="O117" s="536"/>
      <c r="P117" s="536"/>
      <c r="Q117" s="536"/>
      <c r="R117" s="536"/>
      <c r="S117" s="536"/>
    </row>
    <row r="118" spans="7:19" x14ac:dyDescent="0.25">
      <c r="G118" s="536"/>
      <c r="H118" s="536"/>
      <c r="I118" s="536"/>
      <c r="J118" s="536"/>
      <c r="K118" s="536"/>
      <c r="L118" s="536"/>
      <c r="M118" s="536"/>
      <c r="N118" s="536"/>
      <c r="O118" s="536"/>
      <c r="P118" s="536"/>
      <c r="Q118" s="536"/>
      <c r="R118" s="536"/>
      <c r="S118" s="536"/>
    </row>
    <row r="119" spans="7:19" x14ac:dyDescent="0.25">
      <c r="G119" s="536"/>
      <c r="H119" s="536"/>
      <c r="I119" s="536"/>
      <c r="J119" s="536"/>
      <c r="K119" s="536"/>
      <c r="L119" s="536"/>
      <c r="M119" s="536"/>
      <c r="N119" s="536"/>
      <c r="O119" s="536"/>
      <c r="P119" s="536"/>
      <c r="Q119" s="536"/>
      <c r="R119" s="536"/>
      <c r="S119" s="536"/>
    </row>
    <row r="120" spans="7:19" x14ac:dyDescent="0.25">
      <c r="G120" s="536"/>
      <c r="H120" s="536"/>
      <c r="I120" s="536"/>
      <c r="J120" s="536"/>
      <c r="K120" s="536"/>
      <c r="L120" s="536"/>
      <c r="M120" s="536"/>
      <c r="N120" s="536"/>
      <c r="O120" s="536"/>
      <c r="P120" s="536"/>
      <c r="Q120" s="536"/>
      <c r="R120" s="536"/>
      <c r="S120" s="536"/>
    </row>
    <row r="121" spans="7:19" x14ac:dyDescent="0.25">
      <c r="G121" s="536"/>
      <c r="H121" s="536"/>
      <c r="I121" s="536"/>
      <c r="J121" s="536"/>
      <c r="K121" s="536"/>
      <c r="L121" s="536"/>
      <c r="M121" s="536"/>
      <c r="N121" s="536"/>
      <c r="O121" s="536"/>
      <c r="P121" s="536"/>
      <c r="Q121" s="536"/>
      <c r="R121" s="536"/>
      <c r="S121" s="536"/>
    </row>
    <row r="122" spans="7:19" x14ac:dyDescent="0.25">
      <c r="G122" s="536"/>
      <c r="H122" s="536"/>
      <c r="I122" s="536"/>
      <c r="J122" s="536"/>
      <c r="K122" s="536"/>
      <c r="L122" s="536"/>
      <c r="M122" s="536"/>
      <c r="N122" s="536"/>
      <c r="O122" s="536"/>
      <c r="P122" s="536"/>
      <c r="Q122" s="536"/>
      <c r="R122" s="536"/>
      <c r="S122" s="536"/>
    </row>
    <row r="123" spans="7:19" x14ac:dyDescent="0.25">
      <c r="G123" s="536"/>
      <c r="H123" s="536"/>
      <c r="I123" s="536"/>
      <c r="J123" s="536"/>
      <c r="K123" s="536"/>
      <c r="L123" s="536"/>
      <c r="M123" s="536"/>
      <c r="N123" s="536"/>
      <c r="O123" s="536"/>
      <c r="P123" s="536"/>
      <c r="Q123" s="536"/>
      <c r="R123" s="536"/>
      <c r="S123" s="536"/>
    </row>
    <row r="124" spans="7:19" x14ac:dyDescent="0.25">
      <c r="G124" s="536"/>
      <c r="H124" s="536"/>
      <c r="I124" s="536"/>
      <c r="J124" s="536"/>
      <c r="K124" s="536"/>
      <c r="L124" s="536"/>
      <c r="M124" s="536"/>
      <c r="N124" s="536"/>
      <c r="O124" s="536"/>
      <c r="P124" s="536"/>
      <c r="Q124" s="536"/>
      <c r="R124" s="536"/>
      <c r="S124" s="536"/>
    </row>
    <row r="125" spans="7:19" x14ac:dyDescent="0.25">
      <c r="G125" s="536"/>
      <c r="H125" s="536"/>
      <c r="I125" s="536"/>
      <c r="J125" s="536"/>
      <c r="K125" s="536"/>
      <c r="L125" s="536"/>
      <c r="M125" s="536"/>
      <c r="N125" s="536"/>
      <c r="O125" s="536"/>
      <c r="P125" s="536"/>
      <c r="Q125" s="536"/>
      <c r="R125" s="536"/>
      <c r="S125" s="536"/>
    </row>
    <row r="126" spans="7:19" x14ac:dyDescent="0.25">
      <c r="G126" s="536"/>
      <c r="H126" s="536"/>
      <c r="I126" s="536"/>
      <c r="J126" s="536"/>
      <c r="K126" s="536"/>
      <c r="L126" s="536"/>
      <c r="M126" s="536"/>
      <c r="N126" s="536"/>
      <c r="O126" s="536"/>
      <c r="P126" s="536"/>
      <c r="Q126" s="536"/>
      <c r="R126" s="536"/>
      <c r="S126" s="536"/>
    </row>
    <row r="127" spans="7:19" x14ac:dyDescent="0.25">
      <c r="G127" s="536"/>
      <c r="H127" s="536"/>
      <c r="I127" s="536"/>
      <c r="J127" s="536"/>
      <c r="K127" s="536"/>
      <c r="L127" s="536"/>
      <c r="M127" s="536"/>
      <c r="N127" s="536"/>
      <c r="O127" s="536"/>
      <c r="P127" s="536"/>
      <c r="Q127" s="536"/>
      <c r="R127" s="536"/>
      <c r="S127" s="536"/>
    </row>
    <row r="128" spans="7:19" x14ac:dyDescent="0.25">
      <c r="S128" s="536"/>
    </row>
    <row r="129" spans="19:19" x14ac:dyDescent="0.25">
      <c r="S129" s="536"/>
    </row>
    <row r="130" spans="19:19" x14ac:dyDescent="0.25">
      <c r="S130" s="536"/>
    </row>
    <row r="131" spans="19:19" x14ac:dyDescent="0.25">
      <c r="S131" s="536"/>
    </row>
    <row r="132" spans="19:19" x14ac:dyDescent="0.25">
      <c r="S132" s="536"/>
    </row>
    <row r="133" spans="19:19" x14ac:dyDescent="0.25">
      <c r="S133" s="536"/>
    </row>
    <row r="134" spans="19:19" x14ac:dyDescent="0.25">
      <c r="S134" s="536"/>
    </row>
    <row r="135" spans="19:19" x14ac:dyDescent="0.25">
      <c r="S135" s="536"/>
    </row>
    <row r="136" spans="19:19" x14ac:dyDescent="0.25">
      <c r="S136" s="536"/>
    </row>
    <row r="137" spans="19:19" x14ac:dyDescent="0.25">
      <c r="S137" s="536"/>
    </row>
    <row r="138" spans="19:19" x14ac:dyDescent="0.25">
      <c r="S138" s="536"/>
    </row>
    <row r="139" spans="19:19" x14ac:dyDescent="0.25">
      <c r="S139" s="536"/>
    </row>
    <row r="140" spans="19:19" x14ac:dyDescent="0.25">
      <c r="S140" s="536"/>
    </row>
    <row r="141" spans="19:19" x14ac:dyDescent="0.25">
      <c r="S141" s="536"/>
    </row>
    <row r="142" spans="19:19" x14ac:dyDescent="0.25">
      <c r="S142" s="536"/>
    </row>
    <row r="143" spans="19:19" x14ac:dyDescent="0.25">
      <c r="S143" s="536"/>
    </row>
    <row r="144" spans="19:19" x14ac:dyDescent="0.25">
      <c r="S144" s="536"/>
    </row>
    <row r="145" spans="19:19" x14ac:dyDescent="0.25">
      <c r="S145" s="536"/>
    </row>
    <row r="146" spans="19:19" x14ac:dyDescent="0.25">
      <c r="S146" s="536"/>
    </row>
    <row r="147" spans="19:19" x14ac:dyDescent="0.25">
      <c r="S147" s="536"/>
    </row>
    <row r="148" spans="19:19" x14ac:dyDescent="0.25">
      <c r="S148" s="536"/>
    </row>
    <row r="149" spans="19:19" x14ac:dyDescent="0.25">
      <c r="S149" s="536"/>
    </row>
    <row r="150" spans="19:19" x14ac:dyDescent="0.25">
      <c r="S150" s="536"/>
    </row>
    <row r="151" spans="19:19" x14ac:dyDescent="0.25">
      <c r="S151" s="536"/>
    </row>
    <row r="152" spans="19:19" x14ac:dyDescent="0.25">
      <c r="S152" s="536"/>
    </row>
    <row r="153" spans="19:19" x14ac:dyDescent="0.25">
      <c r="S153" s="536"/>
    </row>
    <row r="154" spans="19:19" x14ac:dyDescent="0.25">
      <c r="S154" s="536"/>
    </row>
    <row r="155" spans="19:19" x14ac:dyDescent="0.25">
      <c r="S155" s="536"/>
    </row>
    <row r="156" spans="19:19" x14ac:dyDescent="0.25">
      <c r="S156" s="536"/>
    </row>
    <row r="157" spans="19:19" x14ac:dyDescent="0.25">
      <c r="S157" s="536"/>
    </row>
    <row r="158" spans="19:19" x14ac:dyDescent="0.25">
      <c r="S158" s="536"/>
    </row>
    <row r="159" spans="19:19" x14ac:dyDescent="0.25">
      <c r="S159" s="536"/>
    </row>
    <row r="160" spans="19:19" x14ac:dyDescent="0.25">
      <c r="S160" s="536"/>
    </row>
    <row r="161" spans="19:19" x14ac:dyDescent="0.25">
      <c r="S161" s="536"/>
    </row>
    <row r="162" spans="19:19" x14ac:dyDescent="0.25">
      <c r="S162" s="536"/>
    </row>
    <row r="163" spans="19:19" x14ac:dyDescent="0.25">
      <c r="S163" s="536"/>
    </row>
    <row r="164" spans="19:19" x14ac:dyDescent="0.25">
      <c r="S164" s="536"/>
    </row>
    <row r="165" spans="19:19" x14ac:dyDescent="0.25">
      <c r="S165" s="536"/>
    </row>
    <row r="166" spans="19:19" x14ac:dyDescent="0.25">
      <c r="S166" s="536"/>
    </row>
    <row r="167" spans="19:19" x14ac:dyDescent="0.25">
      <c r="S167" s="536"/>
    </row>
    <row r="168" spans="19:19" x14ac:dyDescent="0.25">
      <c r="S168" s="536"/>
    </row>
    <row r="169" spans="19:19" x14ac:dyDescent="0.25">
      <c r="S169" s="536"/>
    </row>
    <row r="170" spans="19:19" x14ac:dyDescent="0.25">
      <c r="S170" s="536"/>
    </row>
    <row r="171" spans="19:19" x14ac:dyDescent="0.25">
      <c r="S171" s="536"/>
    </row>
    <row r="172" spans="19:19" x14ac:dyDescent="0.25">
      <c r="S172" s="536"/>
    </row>
    <row r="173" spans="19:19" x14ac:dyDescent="0.25">
      <c r="S173" s="536"/>
    </row>
    <row r="174" spans="19:19" x14ac:dyDescent="0.25">
      <c r="S174" s="536"/>
    </row>
    <row r="175" spans="19:19" x14ac:dyDescent="0.25">
      <c r="S175" s="536"/>
    </row>
    <row r="176" spans="19:19" x14ac:dyDescent="0.25">
      <c r="S176" s="536"/>
    </row>
    <row r="177" spans="19:19" x14ac:dyDescent="0.25">
      <c r="S177" s="536"/>
    </row>
    <row r="178" spans="19:19" x14ac:dyDescent="0.25">
      <c r="S178" s="536"/>
    </row>
    <row r="179" spans="19:19" x14ac:dyDescent="0.25">
      <c r="S179" s="536"/>
    </row>
    <row r="180" spans="19:19" x14ac:dyDescent="0.25">
      <c r="S180" s="536"/>
    </row>
    <row r="181" spans="19:19" x14ac:dyDescent="0.25">
      <c r="S181" s="536"/>
    </row>
    <row r="182" spans="19:19" x14ac:dyDescent="0.25">
      <c r="S182" s="536"/>
    </row>
    <row r="183" spans="19:19" x14ac:dyDescent="0.25">
      <c r="S183" s="536"/>
    </row>
    <row r="184" spans="19:19" x14ac:dyDescent="0.25">
      <c r="S184" s="536"/>
    </row>
    <row r="185" spans="19:19" x14ac:dyDescent="0.25">
      <c r="S185" s="536"/>
    </row>
    <row r="186" spans="19:19" x14ac:dyDescent="0.25">
      <c r="S186" s="536"/>
    </row>
    <row r="187" spans="19:19" x14ac:dyDescent="0.25">
      <c r="S187" s="536"/>
    </row>
    <row r="188" spans="19:19" x14ac:dyDescent="0.25">
      <c r="S188" s="536"/>
    </row>
    <row r="189" spans="19:19" x14ac:dyDescent="0.25">
      <c r="S189" s="536"/>
    </row>
    <row r="190" spans="19:19" x14ac:dyDescent="0.25">
      <c r="S190" s="536"/>
    </row>
    <row r="191" spans="19:19" x14ac:dyDescent="0.25">
      <c r="S191" s="536"/>
    </row>
    <row r="192" spans="19:19" x14ac:dyDescent="0.25">
      <c r="S192" s="536"/>
    </row>
    <row r="193" spans="19:19" x14ac:dyDescent="0.25">
      <c r="S193" s="536"/>
    </row>
    <row r="194" spans="19:19" x14ac:dyDescent="0.25">
      <c r="S194" s="536"/>
    </row>
    <row r="195" spans="19:19" x14ac:dyDescent="0.25">
      <c r="S195" s="536"/>
    </row>
    <row r="196" spans="19:19" x14ac:dyDescent="0.25">
      <c r="S196" s="536"/>
    </row>
    <row r="197" spans="19:19" x14ac:dyDescent="0.25">
      <c r="S197" s="536"/>
    </row>
    <row r="198" spans="19:19" x14ac:dyDescent="0.25">
      <c r="S198" s="536"/>
    </row>
    <row r="199" spans="19:19" x14ac:dyDescent="0.25">
      <c r="S199" s="536"/>
    </row>
    <row r="200" spans="19:19" x14ac:dyDescent="0.25">
      <c r="S200" s="536"/>
    </row>
    <row r="201" spans="19:19" x14ac:dyDescent="0.25">
      <c r="S201" s="536"/>
    </row>
    <row r="202" spans="19:19" x14ac:dyDescent="0.25">
      <c r="S202" s="536"/>
    </row>
    <row r="203" spans="19:19" x14ac:dyDescent="0.25">
      <c r="S203" s="536"/>
    </row>
    <row r="204" spans="19:19" x14ac:dyDescent="0.25">
      <c r="S204" s="536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97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A65E1-7DBE-48CD-BC8B-181986607085}">
  <sheetPr>
    <pageSetUpPr fitToPage="1"/>
  </sheetPr>
  <dimension ref="A1:BQ544"/>
  <sheetViews>
    <sheetView view="pageBreakPreview" topLeftCell="A122" zoomScaleNormal="100" zoomScaleSheetLayoutView="100" workbookViewId="0">
      <selection activeCell="AK148" sqref="AK148"/>
    </sheetView>
  </sheetViews>
  <sheetFormatPr defaultColWidth="9.1796875" defaultRowHeight="13" x14ac:dyDescent="0.3"/>
  <cols>
    <col min="1" max="4" width="0.81640625" style="80" customWidth="1"/>
    <col min="5" max="5" width="50.81640625" style="80" customWidth="1"/>
    <col min="6" max="6" width="3.453125" style="80" customWidth="1"/>
    <col min="7" max="7" width="4.08984375" style="80" customWidth="1"/>
    <col min="8" max="8" width="13.81640625" style="80" customWidth="1"/>
    <col min="9" max="9" width="11.81640625" style="80" hidden="1" customWidth="1"/>
    <col min="10" max="10" width="13.54296875" style="80" hidden="1" customWidth="1"/>
    <col min="11" max="11" width="11.81640625" style="80" hidden="1" customWidth="1"/>
    <col min="12" max="14" width="14.1796875" style="80" hidden="1" customWidth="1"/>
    <col min="15" max="15" width="15.81640625" style="80" hidden="1" customWidth="1"/>
    <col min="16" max="16" width="10.81640625" style="80" hidden="1" customWidth="1"/>
    <col min="17" max="17" width="11.36328125" style="80" bestFit="1" customWidth="1"/>
    <col min="18" max="18" width="8.08984375" style="80" hidden="1" customWidth="1"/>
    <col min="19" max="19" width="8.90625" style="80" hidden="1" customWidth="1"/>
    <col min="20" max="20" width="6.81640625" style="80" hidden="1" customWidth="1"/>
    <col min="21" max="21" width="13.81640625" style="80" customWidth="1"/>
    <col min="22" max="22" width="13.81640625" style="88" customWidth="1"/>
    <col min="23" max="23" width="11.1796875" style="80" hidden="1" customWidth="1"/>
    <col min="24" max="24" width="12.54296875" style="80" hidden="1" customWidth="1"/>
    <col min="25" max="25" width="12.1796875" style="80" hidden="1" customWidth="1"/>
    <col min="26" max="26" width="10.453125" style="80" hidden="1" customWidth="1"/>
    <col min="27" max="27" width="11" style="80" hidden="1" customWidth="1"/>
    <col min="28" max="29" width="15.81640625" style="80" hidden="1" customWidth="1"/>
    <col min="30" max="30" width="10.81640625" style="80" hidden="1" customWidth="1"/>
    <col min="31" max="31" width="10.81640625" style="80" bestFit="1" customWidth="1"/>
    <col min="32" max="34" width="10.81640625" style="80" hidden="1" customWidth="1"/>
    <col min="35" max="35" width="13.453125" style="80" customWidth="1"/>
    <col min="36" max="36" width="1.81640625" style="80" customWidth="1"/>
    <col min="37" max="43" width="13.81640625" style="80" customWidth="1"/>
    <col min="44" max="44" width="9.54296875" style="80" customWidth="1"/>
    <col min="45" max="45" width="12.54296875" style="80" bestFit="1" customWidth="1"/>
    <col min="46" max="16384" width="9.1796875" style="80"/>
  </cols>
  <sheetData>
    <row r="1" spans="1:36" ht="12.75" customHeight="1" x14ac:dyDescent="0.3">
      <c r="V1" s="80"/>
    </row>
    <row r="2" spans="1:36" ht="12.75" customHeight="1" x14ac:dyDescent="0.3">
      <c r="A2" s="81" t="s">
        <v>46</v>
      </c>
      <c r="B2" s="81"/>
      <c r="C2" s="81"/>
      <c r="D2" s="82"/>
      <c r="F2" s="81"/>
      <c r="G2" s="82"/>
      <c r="U2" s="82"/>
      <c r="V2" s="80"/>
    </row>
    <row r="3" spans="1:36" ht="12.75" customHeight="1" x14ac:dyDescent="0.3">
      <c r="A3" s="83"/>
      <c r="B3" s="84"/>
      <c r="C3" s="84"/>
      <c r="D3" s="84"/>
      <c r="E3" s="84"/>
      <c r="F3" s="84"/>
      <c r="G3" s="85"/>
      <c r="H3" s="698" t="s">
        <v>1</v>
      </c>
      <c r="I3" s="699"/>
      <c r="J3" s="699"/>
      <c r="K3" s="699"/>
      <c r="L3" s="699"/>
      <c r="M3" s="699"/>
      <c r="N3" s="699"/>
      <c r="O3" s="699"/>
      <c r="P3" s="699"/>
      <c r="Q3" s="699"/>
      <c r="R3" s="699"/>
      <c r="S3" s="699"/>
      <c r="T3" s="699"/>
      <c r="U3" s="700"/>
      <c r="V3" s="701" t="s">
        <v>2</v>
      </c>
      <c r="W3" s="699"/>
      <c r="X3" s="699"/>
      <c r="Y3" s="699"/>
      <c r="Z3" s="699"/>
      <c r="AA3" s="699"/>
      <c r="AB3" s="699"/>
      <c r="AC3" s="699"/>
      <c r="AD3" s="699"/>
      <c r="AE3" s="699"/>
      <c r="AF3" s="699"/>
      <c r="AG3" s="699"/>
      <c r="AH3" s="699"/>
      <c r="AI3" s="702"/>
      <c r="AJ3" s="88"/>
    </row>
    <row r="4" spans="1:36" ht="12.75" customHeight="1" x14ac:dyDescent="0.3">
      <c r="A4" s="88"/>
      <c r="C4" s="33"/>
      <c r="E4" s="33"/>
      <c r="F4" s="33"/>
      <c r="G4" s="89"/>
      <c r="H4" s="90" t="s">
        <v>603</v>
      </c>
      <c r="I4" s="91" t="s">
        <v>3</v>
      </c>
      <c r="J4" s="91" t="s">
        <v>4</v>
      </c>
      <c r="K4" s="91" t="s">
        <v>5</v>
      </c>
      <c r="L4" s="91" t="s">
        <v>6</v>
      </c>
      <c r="M4" s="91" t="s">
        <v>7</v>
      </c>
      <c r="N4" s="91" t="s">
        <v>8</v>
      </c>
      <c r="O4" s="91" t="s">
        <v>9</v>
      </c>
      <c r="P4" s="91" t="s">
        <v>10</v>
      </c>
      <c r="Q4" s="91" t="s">
        <v>11</v>
      </c>
      <c r="R4" s="91" t="s">
        <v>12</v>
      </c>
      <c r="S4" s="91" t="s">
        <v>13</v>
      </c>
      <c r="T4" s="91" t="s">
        <v>14</v>
      </c>
      <c r="U4" s="92" t="s">
        <v>15</v>
      </c>
      <c r="V4" s="93" t="s">
        <v>592</v>
      </c>
      <c r="W4" s="91" t="s">
        <v>3</v>
      </c>
      <c r="X4" s="91" t="s">
        <v>4</v>
      </c>
      <c r="Y4" s="91" t="s">
        <v>5</v>
      </c>
      <c r="Z4" s="91" t="s">
        <v>6</v>
      </c>
      <c r="AA4" s="91" t="s">
        <v>7</v>
      </c>
      <c r="AB4" s="91" t="s">
        <v>8</v>
      </c>
      <c r="AC4" s="91" t="s">
        <v>9</v>
      </c>
      <c r="AD4" s="91" t="s">
        <v>10</v>
      </c>
      <c r="AE4" s="91" t="s">
        <v>11</v>
      </c>
      <c r="AF4" s="91" t="s">
        <v>12</v>
      </c>
      <c r="AG4" s="91" t="s">
        <v>13</v>
      </c>
      <c r="AH4" s="91" t="s">
        <v>14</v>
      </c>
      <c r="AI4" s="92" t="s">
        <v>15</v>
      </c>
      <c r="AJ4" s="88"/>
    </row>
    <row r="5" spans="1:36" ht="12.75" customHeight="1" x14ac:dyDescent="0.3">
      <c r="A5" s="94" t="s">
        <v>17</v>
      </c>
      <c r="B5" s="95"/>
      <c r="C5" s="95"/>
      <c r="D5" s="95"/>
      <c r="E5" s="95"/>
      <c r="F5" s="95"/>
      <c r="G5" s="96"/>
      <c r="H5" s="97" t="s">
        <v>19</v>
      </c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9"/>
      <c r="V5" s="100" t="s">
        <v>47</v>
      </c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9"/>
      <c r="AJ5" s="88"/>
    </row>
    <row r="6" spans="1:36" s="103" customFormat="1" ht="12.75" customHeight="1" x14ac:dyDescent="0.3">
      <c r="A6" s="101"/>
      <c r="B6" s="33" t="s">
        <v>48</v>
      </c>
      <c r="C6" s="102"/>
      <c r="E6" s="102"/>
      <c r="F6" s="104"/>
      <c r="G6" s="105"/>
      <c r="H6" s="106">
        <v>990851585.75300002</v>
      </c>
      <c r="I6" s="106">
        <v>59618737.156699985</v>
      </c>
      <c r="J6" s="106">
        <v>58652123.497210003</v>
      </c>
      <c r="K6" s="106">
        <v>136055502.46953002</v>
      </c>
      <c r="L6" s="106">
        <v>39495632.72219</v>
      </c>
      <c r="M6" s="106">
        <v>93536444.836950019</v>
      </c>
      <c r="N6" s="106">
        <v>77382916.392810002</v>
      </c>
      <c r="O6" s="106">
        <v>61772309.486170009</v>
      </c>
      <c r="P6" s="106">
        <v>58668989.560860015</v>
      </c>
      <c r="Q6" s="106">
        <v>142270606.62626004</v>
      </c>
      <c r="R6" s="106">
        <v>0</v>
      </c>
      <c r="S6" s="106">
        <v>0</v>
      </c>
      <c r="T6" s="106">
        <v>0</v>
      </c>
      <c r="U6" s="92">
        <v>727453263.74868011</v>
      </c>
      <c r="V6" s="107">
        <v>988505254.63946986</v>
      </c>
      <c r="W6" s="106">
        <v>56487756.352540001</v>
      </c>
      <c r="X6" s="106">
        <v>53444582.78012</v>
      </c>
      <c r="Y6" s="106">
        <v>156382866.64514002</v>
      </c>
      <c r="Z6" s="106">
        <v>39648489.165269993</v>
      </c>
      <c r="AA6" s="106">
        <v>84878582.525029987</v>
      </c>
      <c r="AB6" s="106">
        <v>74952422.333840013</v>
      </c>
      <c r="AC6" s="106">
        <v>54017604.07508</v>
      </c>
      <c r="AD6" s="106">
        <v>55837366.606019989</v>
      </c>
      <c r="AE6" s="106">
        <v>152427305.16129002</v>
      </c>
      <c r="AF6" s="106">
        <v>58373928.451399989</v>
      </c>
      <c r="AG6" s="106">
        <v>112428582.16737998</v>
      </c>
      <c r="AH6" s="106">
        <v>89625767.376359969</v>
      </c>
      <c r="AI6" s="106">
        <v>728076975.64432979</v>
      </c>
      <c r="AJ6" s="108"/>
    </row>
    <row r="7" spans="1:36" ht="12.75" customHeight="1" x14ac:dyDescent="0.3">
      <c r="A7" s="88"/>
      <c r="C7" s="80" t="s">
        <v>49</v>
      </c>
      <c r="F7" s="33"/>
      <c r="G7" s="89"/>
      <c r="H7" s="109">
        <v>646738997.34000015</v>
      </c>
      <c r="I7" s="109">
        <v>53111877.546099991</v>
      </c>
      <c r="J7" s="109">
        <v>51333606.45002</v>
      </c>
      <c r="K7" s="109">
        <v>51172610.683370002</v>
      </c>
      <c r="L7" s="109">
        <v>35216614.499010004</v>
      </c>
      <c r="M7" s="109">
        <v>58151387.315680012</v>
      </c>
      <c r="N7" s="109">
        <v>50983263.847760007</v>
      </c>
      <c r="O7" s="109">
        <v>50118611.421540014</v>
      </c>
      <c r="P7" s="109">
        <v>54396042.161360003</v>
      </c>
      <c r="Q7" s="109">
        <v>56318599.034690037</v>
      </c>
      <c r="R7" s="109">
        <v>0</v>
      </c>
      <c r="S7" s="109">
        <v>0</v>
      </c>
      <c r="T7" s="109">
        <v>0</v>
      </c>
      <c r="U7" s="110">
        <v>460802612.95953012</v>
      </c>
      <c r="V7" s="111">
        <v>600366808.45354998</v>
      </c>
      <c r="W7" s="109">
        <v>50614584.828339994</v>
      </c>
      <c r="X7" s="109">
        <v>46430286.613189995</v>
      </c>
      <c r="Y7" s="109">
        <v>45033475.400590003</v>
      </c>
      <c r="Z7" s="109">
        <v>35492458.697759993</v>
      </c>
      <c r="AA7" s="109">
        <v>53009809.120149985</v>
      </c>
      <c r="AB7" s="109">
        <v>47499131.663070008</v>
      </c>
      <c r="AC7" s="109">
        <v>45441250.619539991</v>
      </c>
      <c r="AD7" s="109">
        <v>48677718.843999982</v>
      </c>
      <c r="AE7" s="109">
        <v>53123970.477730028</v>
      </c>
      <c r="AF7" s="109">
        <v>53319021.298879974</v>
      </c>
      <c r="AG7" s="109">
        <v>66920695.551269993</v>
      </c>
      <c r="AH7" s="109">
        <v>54804405.024699971</v>
      </c>
      <c r="AI7" s="109">
        <v>425322686.2643699</v>
      </c>
      <c r="AJ7" s="88"/>
    </row>
    <row r="8" spans="1:36" s="114" customFormat="1" ht="12.75" customHeight="1" x14ac:dyDescent="0.3">
      <c r="A8" s="112"/>
      <c r="B8" s="113"/>
      <c r="E8" s="703" t="s">
        <v>50</v>
      </c>
      <c r="F8" s="703"/>
      <c r="G8" s="704"/>
      <c r="H8" s="115">
        <v>54127643.696999997</v>
      </c>
      <c r="I8" s="116">
        <v>941168.48325999989</v>
      </c>
      <c r="J8" s="116">
        <v>1137992.51376</v>
      </c>
      <c r="K8" s="116">
        <v>1255227.0171099999</v>
      </c>
      <c r="L8" s="116">
        <v>1368421.4771700001</v>
      </c>
      <c r="M8" s="116">
        <v>13016865.49595</v>
      </c>
      <c r="N8" s="115">
        <v>2496044.2792600002</v>
      </c>
      <c r="O8" s="116">
        <v>2684504.4323999994</v>
      </c>
      <c r="P8" s="116">
        <v>3338998.1684300005</v>
      </c>
      <c r="Q8" s="115">
        <v>1124094.9032800011</v>
      </c>
      <c r="R8" s="116">
        <v>0</v>
      </c>
      <c r="S8" s="116">
        <v>0</v>
      </c>
      <c r="T8" s="116">
        <v>0</v>
      </c>
      <c r="U8" s="110">
        <v>27363316.770620003</v>
      </c>
      <c r="V8" s="111">
        <v>48814805.400109991</v>
      </c>
      <c r="W8" s="117">
        <v>879018.17065999995</v>
      </c>
      <c r="X8" s="118">
        <v>1058308.44909</v>
      </c>
      <c r="Y8" s="118">
        <v>1045517.4013800001</v>
      </c>
      <c r="Z8" s="118">
        <v>1128192.8113899999</v>
      </c>
      <c r="AA8" s="118">
        <v>11182262.08382</v>
      </c>
      <c r="AB8" s="118">
        <v>2543334.1508399993</v>
      </c>
      <c r="AC8" s="118">
        <v>1814891.6175200008</v>
      </c>
      <c r="AD8" s="118">
        <v>1814147.855250001</v>
      </c>
      <c r="AE8" s="118">
        <v>1561548.4730099998</v>
      </c>
      <c r="AF8" s="118">
        <v>1942961.2264899984</v>
      </c>
      <c r="AG8" s="118">
        <v>21591815.57206</v>
      </c>
      <c r="AH8" s="118">
        <v>2252807.2742699981</v>
      </c>
      <c r="AI8" s="119">
        <v>23027221.012960002</v>
      </c>
      <c r="AJ8" s="112"/>
    </row>
    <row r="9" spans="1:36" s="114" customFormat="1" ht="12.75" customHeight="1" x14ac:dyDescent="0.3">
      <c r="A9" s="112"/>
      <c r="B9" s="113"/>
      <c r="E9" s="114" t="s">
        <v>51</v>
      </c>
      <c r="F9" s="113"/>
      <c r="G9" s="118"/>
      <c r="H9" s="115">
        <v>639016722.76900005</v>
      </c>
      <c r="I9" s="116">
        <v>53729046.031739995</v>
      </c>
      <c r="J9" s="116">
        <v>51484433.050279997</v>
      </c>
      <c r="K9" s="116">
        <v>51303769.376730002</v>
      </c>
      <c r="L9" s="116">
        <v>50100564.398640007</v>
      </c>
      <c r="M9" s="116">
        <v>50224577.081690013</v>
      </c>
      <c r="N9" s="115">
        <v>52376169.446280003</v>
      </c>
      <c r="O9" s="116">
        <v>52231624.369700015</v>
      </c>
      <c r="P9" s="116">
        <v>54023235.484070003</v>
      </c>
      <c r="Q9" s="115">
        <v>56953100.119630039</v>
      </c>
      <c r="R9" s="116">
        <v>0</v>
      </c>
      <c r="S9" s="116">
        <v>0</v>
      </c>
      <c r="T9" s="116">
        <v>0</v>
      </c>
      <c r="U9" s="110">
        <v>472426519.35876006</v>
      </c>
      <c r="V9" s="111">
        <v>593041136.83873999</v>
      </c>
      <c r="W9" s="118">
        <v>51441296.588519998</v>
      </c>
      <c r="X9" s="118">
        <v>46664290.332269996</v>
      </c>
      <c r="Y9" s="118">
        <v>45747090.172219999</v>
      </c>
      <c r="Z9" s="118">
        <v>48025660.066599995</v>
      </c>
      <c r="AA9" s="118">
        <v>45917118.822099984</v>
      </c>
      <c r="AB9" s="118">
        <v>48931957.83563</v>
      </c>
      <c r="AC9" s="118">
        <v>47684494.465429991</v>
      </c>
      <c r="AD9" s="118">
        <v>50070476.240289986</v>
      </c>
      <c r="AE9" s="118">
        <v>53509286.361940026</v>
      </c>
      <c r="AF9" s="118">
        <v>53335723.399559975</v>
      </c>
      <c r="AG9" s="118">
        <v>47357253.960579991</v>
      </c>
      <c r="AH9" s="118">
        <v>54356488.593599975</v>
      </c>
      <c r="AI9" s="119">
        <v>437991670.88499993</v>
      </c>
      <c r="AJ9" s="112"/>
    </row>
    <row r="10" spans="1:36" s="114" customFormat="1" ht="12.75" customHeight="1" x14ac:dyDescent="0.35">
      <c r="A10" s="112"/>
      <c r="B10" s="113"/>
      <c r="E10" s="705" t="s">
        <v>52</v>
      </c>
      <c r="F10" s="706"/>
      <c r="G10" s="707"/>
      <c r="H10" s="115">
        <v>-4077482.76</v>
      </c>
      <c r="I10" s="116">
        <v>-371729.08172000002</v>
      </c>
      <c r="J10" s="116">
        <v>-186713.18351999999</v>
      </c>
      <c r="K10" s="116">
        <v>-371439.86236999999</v>
      </c>
      <c r="L10" s="116">
        <v>-287781.33477000007</v>
      </c>
      <c r="M10" s="116">
        <v>-276112.88040000002</v>
      </c>
      <c r="N10" s="115">
        <v>-366573.09966999991</v>
      </c>
      <c r="O10" s="116">
        <v>-288756.72178999986</v>
      </c>
      <c r="P10" s="116">
        <v>-301619.25291999988</v>
      </c>
      <c r="Q10" s="115">
        <v>-352923.04041999998</v>
      </c>
      <c r="R10" s="116">
        <v>0</v>
      </c>
      <c r="S10" s="116">
        <v>0</v>
      </c>
      <c r="T10" s="116">
        <v>0</v>
      </c>
      <c r="U10" s="110">
        <v>-2803648.4575799997</v>
      </c>
      <c r="V10" s="111">
        <v>-4442629.8654199997</v>
      </c>
      <c r="W10" s="118">
        <v>-411481.32438999997</v>
      </c>
      <c r="X10" s="118">
        <v>-350948.40191999997</v>
      </c>
      <c r="Y10" s="118">
        <v>-328107.47903000005</v>
      </c>
      <c r="Z10" s="118">
        <v>-322603.99589999998</v>
      </c>
      <c r="AA10" s="118">
        <v>-423535.89880999993</v>
      </c>
      <c r="AB10" s="118">
        <v>-529403.56059999997</v>
      </c>
      <c r="AC10" s="118">
        <v>-331380.60258000018</v>
      </c>
      <c r="AD10" s="118">
        <v>-360069.01838000026</v>
      </c>
      <c r="AE10" s="118">
        <v>-388961.8001600001</v>
      </c>
      <c r="AF10" s="118">
        <v>-338080.02020999976</v>
      </c>
      <c r="AG10" s="118">
        <v>-333001.07055999991</v>
      </c>
      <c r="AH10" s="118">
        <v>-325056.69287999999</v>
      </c>
      <c r="AI10" s="119">
        <v>-3446492.0817700005</v>
      </c>
      <c r="AJ10" s="112"/>
    </row>
    <row r="11" spans="1:36" s="114" customFormat="1" ht="12.75" customHeight="1" x14ac:dyDescent="0.3">
      <c r="A11" s="112"/>
      <c r="B11" s="113"/>
      <c r="E11" s="114" t="s">
        <v>53</v>
      </c>
      <c r="F11" s="113"/>
      <c r="G11" s="118"/>
      <c r="H11" s="115">
        <v>-766959.66299999994</v>
      </c>
      <c r="I11" s="116">
        <v>-22654.327730000001</v>
      </c>
      <c r="J11" s="116">
        <v>-36858.881050000004</v>
      </c>
      <c r="K11" s="116">
        <v>-26110.970520000003</v>
      </c>
      <c r="L11" s="116">
        <v>-15149.854359999998</v>
      </c>
      <c r="M11" s="116">
        <v>-242439.18792</v>
      </c>
      <c r="N11" s="115">
        <v>-60781.022210000025</v>
      </c>
      <c r="O11" s="116">
        <v>-73802.75913000002</v>
      </c>
      <c r="P11" s="116">
        <v>-76243.370939999993</v>
      </c>
      <c r="Q11" s="115">
        <v>-43903.989060000051</v>
      </c>
      <c r="R11" s="116">
        <v>0</v>
      </c>
      <c r="S11" s="116">
        <v>0</v>
      </c>
      <c r="T11" s="116">
        <v>0</v>
      </c>
      <c r="U11" s="110">
        <v>-597944.3629200001</v>
      </c>
      <c r="V11" s="111">
        <v>-347928.2868</v>
      </c>
      <c r="W11" s="118">
        <v>-36246.527409999995</v>
      </c>
      <c r="X11" s="118">
        <v>-29180.639759999998</v>
      </c>
      <c r="Y11" s="118">
        <v>-18846.599180000005</v>
      </c>
      <c r="Z11" s="118">
        <v>-17508.314740000002</v>
      </c>
      <c r="AA11" s="118">
        <v>-39060.368240000011</v>
      </c>
      <c r="AB11" s="118">
        <v>-14797.525350000011</v>
      </c>
      <c r="AC11" s="118">
        <v>-37421.41234000001</v>
      </c>
      <c r="AD11" s="118">
        <v>-33799.444439999992</v>
      </c>
      <c r="AE11" s="118">
        <v>-31293.917060000007</v>
      </c>
      <c r="AF11" s="118">
        <v>-34814.653129999992</v>
      </c>
      <c r="AG11" s="118">
        <v>-24734.240259999991</v>
      </c>
      <c r="AH11" s="118">
        <v>-30224.644889999996</v>
      </c>
      <c r="AI11" s="119">
        <v>-258154.74852000002</v>
      </c>
      <c r="AJ11" s="112"/>
    </row>
    <row r="12" spans="1:36" s="114" customFormat="1" ht="12.75" customHeight="1" x14ac:dyDescent="0.3">
      <c r="A12" s="112"/>
      <c r="B12" s="113"/>
      <c r="E12" s="114" t="s">
        <v>54</v>
      </c>
      <c r="F12" s="113"/>
      <c r="G12" s="118"/>
      <c r="H12" s="115">
        <v>-41560926.703000002</v>
      </c>
      <c r="I12" s="116">
        <v>-1163953.5594500001</v>
      </c>
      <c r="J12" s="116">
        <v>-1065247.04945</v>
      </c>
      <c r="K12" s="116">
        <v>-988834.87758000009</v>
      </c>
      <c r="L12" s="116">
        <v>-15949440.18767</v>
      </c>
      <c r="M12" s="116">
        <v>-4571503.1936400011</v>
      </c>
      <c r="N12" s="115">
        <v>-3461595.7558999993</v>
      </c>
      <c r="O12" s="116">
        <v>-4434957.8996400014</v>
      </c>
      <c r="P12" s="116">
        <v>-2588328.867279999</v>
      </c>
      <c r="Q12" s="115">
        <v>-1361768.9587400034</v>
      </c>
      <c r="R12" s="116">
        <v>0</v>
      </c>
      <c r="S12" s="116">
        <v>0</v>
      </c>
      <c r="T12" s="116">
        <v>0</v>
      </c>
      <c r="U12" s="110">
        <v>-35585630.349350005</v>
      </c>
      <c r="V12" s="111">
        <v>-36698575.633080006</v>
      </c>
      <c r="W12" s="118">
        <v>-1258002.07904</v>
      </c>
      <c r="X12" s="118">
        <v>-912183.12649000017</v>
      </c>
      <c r="Y12" s="118">
        <v>-1412178.0948000001</v>
      </c>
      <c r="Z12" s="118">
        <v>-13321281.869589999</v>
      </c>
      <c r="AA12" s="118">
        <v>-3626975.518720001</v>
      </c>
      <c r="AB12" s="118">
        <v>-3431959.2374499999</v>
      </c>
      <c r="AC12" s="118">
        <v>-3689333.4484900013</v>
      </c>
      <c r="AD12" s="118">
        <v>-2813036.7887200005</v>
      </c>
      <c r="AE12" s="118">
        <v>-1526608.6400000006</v>
      </c>
      <c r="AF12" s="118">
        <v>-1586768.6538299993</v>
      </c>
      <c r="AG12" s="118">
        <v>-1670638.6705500036</v>
      </c>
      <c r="AH12" s="118">
        <v>-1449609.505400002</v>
      </c>
      <c r="AI12" s="119">
        <v>-31991558.803300001</v>
      </c>
      <c r="AJ12" s="112"/>
    </row>
    <row r="13" spans="1:36" ht="12.75" customHeight="1" x14ac:dyDescent="0.3">
      <c r="A13" s="88"/>
      <c r="C13" s="708" t="s">
        <v>55</v>
      </c>
      <c r="D13" s="708"/>
      <c r="E13" s="708"/>
      <c r="F13" s="708"/>
      <c r="G13" s="709"/>
      <c r="H13" s="115"/>
      <c r="I13" s="116"/>
      <c r="J13" s="116"/>
      <c r="K13" s="116"/>
      <c r="L13" s="116"/>
      <c r="M13" s="116"/>
      <c r="N13" s="116"/>
      <c r="O13" s="116"/>
      <c r="P13" s="116"/>
      <c r="Q13" s="115"/>
      <c r="R13" s="116"/>
      <c r="S13" s="116"/>
      <c r="T13" s="116"/>
      <c r="U13" s="110"/>
      <c r="V13" s="111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10"/>
      <c r="AJ13" s="88"/>
    </row>
    <row r="14" spans="1:36" s="114" customFormat="1" ht="12.75" customHeight="1" x14ac:dyDescent="0.3">
      <c r="A14" s="112"/>
      <c r="E14" s="114" t="s">
        <v>56</v>
      </c>
      <c r="G14" s="118"/>
      <c r="H14" s="115">
        <v>300328950.15999997</v>
      </c>
      <c r="I14" s="116">
        <v>2670853.69411</v>
      </c>
      <c r="J14" s="116">
        <v>1857416.2464099999</v>
      </c>
      <c r="K14" s="116">
        <v>82290430.620030001</v>
      </c>
      <c r="L14" s="116">
        <v>2098383.7659499943</v>
      </c>
      <c r="M14" s="116">
        <v>32486291.71982</v>
      </c>
      <c r="N14" s="116">
        <v>24111250.87861</v>
      </c>
      <c r="O14" s="116">
        <v>2084731.8738699853</v>
      </c>
      <c r="P14" s="116">
        <v>214615.37689000368</v>
      </c>
      <c r="Q14" s="115">
        <v>83513233.064550012</v>
      </c>
      <c r="R14" s="116">
        <v>0</v>
      </c>
      <c r="S14" s="116">
        <v>0</v>
      </c>
      <c r="T14" s="116">
        <v>0</v>
      </c>
      <c r="U14" s="110">
        <v>231327208.24023998</v>
      </c>
      <c r="V14" s="111">
        <v>344659912.76419991</v>
      </c>
      <c r="W14" s="116">
        <v>1445213.9371999998</v>
      </c>
      <c r="X14" s="116">
        <v>2231462.21435</v>
      </c>
      <c r="Y14" s="116">
        <v>108282631.51349001</v>
      </c>
      <c r="Z14" s="116">
        <v>1540207.0443200022</v>
      </c>
      <c r="AA14" s="116">
        <v>29438566.547629997</v>
      </c>
      <c r="AB14" s="116">
        <v>24712327.910050005</v>
      </c>
      <c r="AC14" s="116">
        <v>2387561.0365200043</v>
      </c>
      <c r="AD14" s="116">
        <v>2305386.6694000065</v>
      </c>
      <c r="AE14" s="116">
        <v>97389584.08134</v>
      </c>
      <c r="AF14" s="116">
        <v>2306575.8595800102</v>
      </c>
      <c r="AG14" s="116">
        <v>42447471.689469993</v>
      </c>
      <c r="AH14" s="116">
        <v>30172923.542580009</v>
      </c>
      <c r="AI14" s="119">
        <v>269732940.95430005</v>
      </c>
      <c r="AJ14" s="112"/>
    </row>
    <row r="15" spans="1:36" ht="12.75" customHeight="1" x14ac:dyDescent="0.3">
      <c r="A15" s="88"/>
      <c r="E15" s="696" t="s">
        <v>57</v>
      </c>
      <c r="F15" s="696"/>
      <c r="G15" s="697"/>
      <c r="H15" s="115">
        <v>96399.558000000005</v>
      </c>
      <c r="I15" s="116">
        <v>1040.3703800000001</v>
      </c>
      <c r="J15" s="116">
        <v>20516.209010000002</v>
      </c>
      <c r="K15" s="116">
        <v>20492.857550000001</v>
      </c>
      <c r="L15" s="116">
        <v>11344.78723</v>
      </c>
      <c r="M15" s="116">
        <v>1029.07548</v>
      </c>
      <c r="N15" s="116">
        <v>8232.1119899999994</v>
      </c>
      <c r="O15" s="116">
        <v>635.58007999999995</v>
      </c>
      <c r="P15" s="116">
        <v>1302.13823</v>
      </c>
      <c r="Q15" s="115">
        <v>578.58077000000003</v>
      </c>
      <c r="R15" s="116">
        <v>0</v>
      </c>
      <c r="S15" s="116">
        <v>0</v>
      </c>
      <c r="T15" s="116">
        <v>0</v>
      </c>
      <c r="U15" s="110">
        <v>65171.710719999995</v>
      </c>
      <c r="V15" s="111">
        <v>106510.18062000001</v>
      </c>
      <c r="W15" s="115">
        <v>16663.091400000001</v>
      </c>
      <c r="X15" s="115">
        <v>387.51416999999998</v>
      </c>
      <c r="Y15" s="115">
        <v>24608.664989999997</v>
      </c>
      <c r="Z15" s="115">
        <v>568.66095999999993</v>
      </c>
      <c r="AA15" s="115">
        <v>20665.979190000002</v>
      </c>
      <c r="AB15" s="115">
        <v>10341.418369999999</v>
      </c>
      <c r="AC15" s="115">
        <v>221.26931999999999</v>
      </c>
      <c r="AD15" s="115">
        <v>565.27589999999998</v>
      </c>
      <c r="AE15" s="115">
        <v>258.6551</v>
      </c>
      <c r="AF15" s="115">
        <v>10499.263730000001</v>
      </c>
      <c r="AG15" s="115">
        <v>10203.32158</v>
      </c>
      <c r="AH15" s="115">
        <v>11527.065909999999</v>
      </c>
      <c r="AI15" s="119">
        <v>74280.529399999999</v>
      </c>
      <c r="AJ15" s="88"/>
    </row>
    <row r="16" spans="1:36" ht="12.75" customHeight="1" x14ac:dyDescent="0.3">
      <c r="A16" s="88"/>
      <c r="E16" s="696" t="s">
        <v>58</v>
      </c>
      <c r="F16" s="696"/>
      <c r="G16" s="697"/>
      <c r="H16" s="115">
        <v>36103691.045999996</v>
      </c>
      <c r="I16" s="116">
        <v>3427633.3867199998</v>
      </c>
      <c r="J16" s="116">
        <v>5053440.4941699998</v>
      </c>
      <c r="K16" s="116">
        <v>2068797.7992199999</v>
      </c>
      <c r="L16" s="116">
        <v>1673416.13638</v>
      </c>
      <c r="M16" s="116">
        <v>2252018.83818</v>
      </c>
      <c r="N16" s="116">
        <v>1772943.5825100001</v>
      </c>
      <c r="O16" s="116">
        <v>9023780.3083700016</v>
      </c>
      <c r="P16" s="116">
        <v>3383385.4324699999</v>
      </c>
      <c r="Q16" s="115">
        <v>1773709.8255699999</v>
      </c>
      <c r="R16" s="116">
        <v>0</v>
      </c>
      <c r="S16" s="116">
        <v>0</v>
      </c>
      <c r="T16" s="116">
        <v>0</v>
      </c>
      <c r="U16" s="110">
        <v>30429125.803590003</v>
      </c>
      <c r="V16" s="111">
        <v>38012199.065930001</v>
      </c>
      <c r="W16" s="115">
        <v>4089919.6072199997</v>
      </c>
      <c r="X16" s="115">
        <v>4426783.3002500003</v>
      </c>
      <c r="Y16" s="115">
        <v>2773711.9808899998</v>
      </c>
      <c r="Z16" s="115">
        <v>2256406.4329599999</v>
      </c>
      <c r="AA16" s="115">
        <v>2156220.0672199996</v>
      </c>
      <c r="AB16" s="115">
        <v>2371777.8851999999</v>
      </c>
      <c r="AC16" s="115">
        <v>5750161.9132899996</v>
      </c>
      <c r="AD16" s="115">
        <v>4275458.9103600001</v>
      </c>
      <c r="AE16" s="115">
        <v>1493983.1955599999</v>
      </c>
      <c r="AF16" s="115">
        <v>2384678.2415700001</v>
      </c>
      <c r="AG16" s="115">
        <v>2666224.0128600001</v>
      </c>
      <c r="AH16" s="115">
        <v>3366873.5185500002</v>
      </c>
      <c r="AI16" s="119">
        <v>29594423.292950004</v>
      </c>
      <c r="AJ16" s="88"/>
    </row>
    <row r="17" spans="1:36" ht="12.75" customHeight="1" x14ac:dyDescent="0.3">
      <c r="A17" s="88"/>
      <c r="E17" s="123" t="s">
        <v>59</v>
      </c>
      <c r="F17" s="123"/>
      <c r="G17" s="123"/>
      <c r="H17" s="115">
        <v>905383.07799999998</v>
      </c>
      <c r="I17" s="116">
        <v>86087.436730000001</v>
      </c>
      <c r="J17" s="116">
        <v>63191.938889999998</v>
      </c>
      <c r="K17" s="116">
        <v>61004.754150000001</v>
      </c>
      <c r="L17" s="116">
        <v>137426.58187999998</v>
      </c>
      <c r="M17" s="116">
        <v>65937.541549999994</v>
      </c>
      <c r="N17" s="116">
        <v>90363.488249999995</v>
      </c>
      <c r="O17" s="116">
        <v>161803.03286000001</v>
      </c>
      <c r="P17" s="116">
        <v>84120.845530000006</v>
      </c>
      <c r="Q17" s="115">
        <v>68968.03413</v>
      </c>
      <c r="R17" s="116">
        <v>0</v>
      </c>
      <c r="S17" s="116">
        <v>0</v>
      </c>
      <c r="T17" s="116">
        <v>0</v>
      </c>
      <c r="U17" s="110">
        <v>818903.65396999998</v>
      </c>
      <c r="V17" s="111">
        <v>725924.74144000013</v>
      </c>
      <c r="W17" s="115">
        <v>76887.930030000003</v>
      </c>
      <c r="X17" s="115">
        <v>57951.848130000006</v>
      </c>
      <c r="Y17" s="115">
        <v>42654.747360000001</v>
      </c>
      <c r="Z17" s="115">
        <v>58340.391649999998</v>
      </c>
      <c r="AA17" s="115">
        <v>37205.917299999994</v>
      </c>
      <c r="AB17" s="115">
        <v>69169.482120000001</v>
      </c>
      <c r="AC17" s="115">
        <v>84684.321559999997</v>
      </c>
      <c r="AD17" s="115">
        <v>45356.482329999999</v>
      </c>
      <c r="AE17" s="115">
        <v>52895.180319999999</v>
      </c>
      <c r="AF17" s="115">
        <v>93719.150250000006</v>
      </c>
      <c r="AG17" s="115">
        <v>59552.925810000001</v>
      </c>
      <c r="AH17" s="115">
        <v>47506.364580000001</v>
      </c>
      <c r="AI17" s="119">
        <v>525146.30080000008</v>
      </c>
      <c r="AJ17" s="88"/>
    </row>
    <row r="18" spans="1:36" ht="12.75" hidden="1" customHeight="1" x14ac:dyDescent="0.3">
      <c r="A18" s="88"/>
      <c r="E18" s="121" t="s">
        <v>60</v>
      </c>
      <c r="F18" s="121"/>
      <c r="G18" s="122"/>
      <c r="H18" s="115">
        <v>0</v>
      </c>
      <c r="I18" s="116">
        <v>0</v>
      </c>
      <c r="J18" s="116">
        <v>0</v>
      </c>
      <c r="K18" s="116">
        <v>0</v>
      </c>
      <c r="L18" s="116">
        <v>0</v>
      </c>
      <c r="M18" s="116">
        <v>0</v>
      </c>
      <c r="N18" s="116">
        <v>0</v>
      </c>
      <c r="O18" s="116">
        <v>0</v>
      </c>
      <c r="P18" s="116">
        <v>0</v>
      </c>
      <c r="Q18" s="115">
        <v>0</v>
      </c>
      <c r="R18" s="116">
        <v>0</v>
      </c>
      <c r="S18" s="116">
        <v>0</v>
      </c>
      <c r="T18" s="116">
        <v>0</v>
      </c>
      <c r="U18" s="110">
        <v>0</v>
      </c>
      <c r="V18" s="111">
        <v>0</v>
      </c>
      <c r="W18" s="109">
        <v>0</v>
      </c>
      <c r="X18" s="109">
        <v>0</v>
      </c>
      <c r="Y18" s="109">
        <v>0</v>
      </c>
      <c r="Z18" s="109">
        <v>0</v>
      </c>
      <c r="AA18" s="109">
        <v>0</v>
      </c>
      <c r="AB18" s="109">
        <v>0</v>
      </c>
      <c r="AC18" s="109">
        <v>0</v>
      </c>
      <c r="AD18" s="109">
        <v>0</v>
      </c>
      <c r="AE18" s="109">
        <v>0</v>
      </c>
      <c r="AF18" s="109">
        <v>0</v>
      </c>
      <c r="AG18" s="109">
        <v>0</v>
      </c>
      <c r="AH18" s="109">
        <v>0</v>
      </c>
      <c r="AI18" s="119">
        <v>0</v>
      </c>
      <c r="AJ18" s="88"/>
    </row>
    <row r="19" spans="1:36" x14ac:dyDescent="0.3">
      <c r="A19" s="88"/>
      <c r="C19" s="80" t="s">
        <v>61</v>
      </c>
      <c r="G19" s="109"/>
      <c r="H19" s="115"/>
      <c r="I19" s="116"/>
      <c r="J19" s="116"/>
      <c r="K19" s="116"/>
      <c r="L19" s="116"/>
      <c r="M19" s="116"/>
      <c r="N19" s="116"/>
      <c r="O19" s="116"/>
      <c r="P19" s="116"/>
      <c r="Q19" s="115"/>
      <c r="R19" s="116"/>
      <c r="S19" s="116"/>
      <c r="T19" s="116"/>
      <c r="U19" s="110"/>
      <c r="V19" s="111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10"/>
      <c r="AJ19" s="88"/>
    </row>
    <row r="20" spans="1:36" s="114" customFormat="1" ht="12.75" customHeight="1" x14ac:dyDescent="0.3">
      <c r="A20" s="112"/>
      <c r="E20" s="708" t="s">
        <v>62</v>
      </c>
      <c r="F20" s="708"/>
      <c r="G20" s="709"/>
      <c r="H20" s="115">
        <v>6678164.5710000005</v>
      </c>
      <c r="I20" s="116">
        <v>321244.72265999997</v>
      </c>
      <c r="J20" s="116">
        <v>323952.15870999999</v>
      </c>
      <c r="K20" s="116">
        <v>442165.75520999997</v>
      </c>
      <c r="L20" s="116">
        <v>358446.95173999993</v>
      </c>
      <c r="M20" s="116">
        <v>579780.34623999998</v>
      </c>
      <c r="N20" s="116">
        <v>416862.48369000014</v>
      </c>
      <c r="O20" s="116">
        <v>382747.26945000002</v>
      </c>
      <c r="P20" s="116">
        <v>589523.60637999978</v>
      </c>
      <c r="Q20" s="115">
        <v>595518.08655000012</v>
      </c>
      <c r="R20" s="116">
        <v>0</v>
      </c>
      <c r="S20" s="116">
        <v>0</v>
      </c>
      <c r="T20" s="116">
        <v>0</v>
      </c>
      <c r="U20" s="110">
        <v>4010241.38063</v>
      </c>
      <c r="V20" s="111">
        <v>4633907.4630799992</v>
      </c>
      <c r="W20" s="116">
        <v>244486.95835000003</v>
      </c>
      <c r="X20" s="116">
        <v>297719.31938</v>
      </c>
      <c r="Y20" s="116">
        <v>225784.33782000002</v>
      </c>
      <c r="Z20" s="116">
        <v>300507.93761999998</v>
      </c>
      <c r="AA20" s="116">
        <v>216114.89353999996</v>
      </c>
      <c r="AB20" s="116">
        <v>289673.97502999997</v>
      </c>
      <c r="AC20" s="116">
        <v>353724.91485000006</v>
      </c>
      <c r="AD20" s="116">
        <v>532880.42402999988</v>
      </c>
      <c r="AE20" s="116">
        <v>366613.57123999996</v>
      </c>
      <c r="AF20" s="116">
        <v>259434.63738999981</v>
      </c>
      <c r="AG20" s="116">
        <v>324434.66638999991</v>
      </c>
      <c r="AH20" s="116">
        <v>1222531.8600399999</v>
      </c>
      <c r="AI20" s="119">
        <v>2827506.3318599998</v>
      </c>
      <c r="AJ20" s="112"/>
    </row>
    <row r="21" spans="1:36" ht="12.75" customHeight="1" x14ac:dyDescent="0.3">
      <c r="A21" s="88"/>
      <c r="E21" s="696" t="s">
        <v>63</v>
      </c>
      <c r="F21" s="696"/>
      <c r="G21" s="697"/>
      <c r="H21" s="115">
        <v>0</v>
      </c>
      <c r="I21" s="116">
        <v>0</v>
      </c>
      <c r="J21" s="116">
        <v>0</v>
      </c>
      <c r="K21" s="116">
        <v>0</v>
      </c>
      <c r="L21" s="116">
        <v>0</v>
      </c>
      <c r="M21" s="116">
        <v>0</v>
      </c>
      <c r="N21" s="116">
        <v>0</v>
      </c>
      <c r="O21" s="116">
        <v>0</v>
      </c>
      <c r="P21" s="116">
        <v>0</v>
      </c>
      <c r="Q21" s="115">
        <v>0</v>
      </c>
      <c r="R21" s="116">
        <v>0</v>
      </c>
      <c r="S21" s="116">
        <v>0</v>
      </c>
      <c r="T21" s="116">
        <v>0</v>
      </c>
      <c r="U21" s="110">
        <v>0</v>
      </c>
      <c r="V21" s="111">
        <v>-8.0293500000000009</v>
      </c>
      <c r="W21" s="115">
        <v>0</v>
      </c>
      <c r="X21" s="115">
        <v>-8.0293500000000009</v>
      </c>
      <c r="Y21" s="115">
        <v>0</v>
      </c>
      <c r="Z21" s="115">
        <v>0</v>
      </c>
      <c r="AA21" s="115">
        <v>0</v>
      </c>
      <c r="AB21" s="115">
        <v>0</v>
      </c>
      <c r="AC21" s="115">
        <v>0</v>
      </c>
      <c r="AD21" s="115">
        <v>0</v>
      </c>
      <c r="AE21" s="115">
        <v>0</v>
      </c>
      <c r="AF21" s="115">
        <v>0</v>
      </c>
      <c r="AG21" s="115">
        <v>0</v>
      </c>
      <c r="AH21" s="115">
        <v>0</v>
      </c>
      <c r="AI21" s="119">
        <v>-8.0293500000000009</v>
      </c>
      <c r="AJ21" s="88"/>
    </row>
    <row r="22" spans="1:36" s="103" customFormat="1" ht="12.75" customHeight="1" x14ac:dyDescent="0.3">
      <c r="A22" s="108"/>
      <c r="B22" s="33" t="s">
        <v>64</v>
      </c>
      <c r="C22" s="102"/>
      <c r="E22" s="124"/>
      <c r="F22" s="124"/>
      <c r="G22" s="125"/>
      <c r="H22" s="571">
        <v>22712959.170000002</v>
      </c>
      <c r="I22" s="571">
        <v>1866426.3817</v>
      </c>
      <c r="J22" s="571">
        <v>1790038.0460300001</v>
      </c>
      <c r="K22" s="571">
        <v>1839300.4493399998</v>
      </c>
      <c r="L22" s="571">
        <v>1797242.7666199999</v>
      </c>
      <c r="M22" s="571">
        <v>1791003.26067</v>
      </c>
      <c r="N22" s="571">
        <v>1873860.7605899998</v>
      </c>
      <c r="O22" s="571">
        <v>1831640.1389900001</v>
      </c>
      <c r="P22" s="571">
        <v>1944609.1589600001</v>
      </c>
      <c r="Q22" s="571">
        <v>2054351.7727699999</v>
      </c>
      <c r="R22" s="571">
        <v>0</v>
      </c>
      <c r="S22" s="571">
        <v>0</v>
      </c>
      <c r="T22" s="571">
        <v>0</v>
      </c>
      <c r="U22" s="300">
        <v>16788472.73567</v>
      </c>
      <c r="V22" s="126">
        <v>20892488.50451</v>
      </c>
      <c r="W22" s="571">
        <v>1660101.22755</v>
      </c>
      <c r="X22" s="571">
        <v>1616941.40891</v>
      </c>
      <c r="Y22" s="571">
        <v>1643656.7283399999</v>
      </c>
      <c r="Z22" s="571">
        <v>1687752.2746199998</v>
      </c>
      <c r="AA22" s="571">
        <v>1674874.8490799998</v>
      </c>
      <c r="AB22" s="571">
        <v>1725158.5147599999</v>
      </c>
      <c r="AC22" s="571">
        <v>1724532.1867200001</v>
      </c>
      <c r="AD22" s="571">
        <v>1707063.5057000001</v>
      </c>
      <c r="AE22" s="571">
        <v>1941924.9640899999</v>
      </c>
      <c r="AF22" s="571">
        <v>1901514.1428599998</v>
      </c>
      <c r="AG22" s="571">
        <v>1697659.00392</v>
      </c>
      <c r="AH22" s="571">
        <v>1911309.69796</v>
      </c>
      <c r="AI22" s="571">
        <v>15382005.659770001</v>
      </c>
      <c r="AJ22" s="108"/>
    </row>
    <row r="23" spans="1:36" ht="12.75" customHeight="1" x14ac:dyDescent="0.3">
      <c r="A23" s="88"/>
      <c r="C23" s="123" t="s">
        <v>65</v>
      </c>
      <c r="F23" s="127"/>
      <c r="G23" s="125"/>
      <c r="H23" s="115">
        <v>22712959.170000002</v>
      </c>
      <c r="I23" s="115">
        <v>1866426.3817</v>
      </c>
      <c r="J23" s="115">
        <v>1790038.0460300001</v>
      </c>
      <c r="K23" s="115">
        <v>1839300.4493399998</v>
      </c>
      <c r="L23" s="115">
        <v>1797242.7666199999</v>
      </c>
      <c r="M23" s="115">
        <v>1791003.26067</v>
      </c>
      <c r="N23" s="115">
        <v>1873860.7605899998</v>
      </c>
      <c r="O23" s="115">
        <v>1831640.1389900001</v>
      </c>
      <c r="P23" s="115">
        <v>1944609.1589600001</v>
      </c>
      <c r="Q23" s="115">
        <v>2054351.7727699999</v>
      </c>
      <c r="R23" s="115">
        <v>0</v>
      </c>
      <c r="S23" s="115">
        <v>0</v>
      </c>
      <c r="T23" s="115">
        <v>0</v>
      </c>
      <c r="U23" s="128">
        <v>16788472.73567</v>
      </c>
      <c r="V23" s="111">
        <v>20892488.50451</v>
      </c>
      <c r="W23" s="109">
        <v>1660101.22755</v>
      </c>
      <c r="X23" s="109">
        <v>1616941.40891</v>
      </c>
      <c r="Y23" s="109">
        <v>1643656.7283399999</v>
      </c>
      <c r="Z23" s="109">
        <v>1687752.2746199998</v>
      </c>
      <c r="AA23" s="109">
        <v>1674874.8490799998</v>
      </c>
      <c r="AB23" s="109">
        <v>1725158.5147599999</v>
      </c>
      <c r="AC23" s="109">
        <v>1724532.1867200001</v>
      </c>
      <c r="AD23" s="109">
        <v>1707063.5057000001</v>
      </c>
      <c r="AE23" s="109">
        <v>1941924.9640899999</v>
      </c>
      <c r="AF23" s="109">
        <v>1901514.1428599998</v>
      </c>
      <c r="AG23" s="109">
        <v>1697659.00392</v>
      </c>
      <c r="AH23" s="109">
        <v>1911309.69796</v>
      </c>
      <c r="AI23" s="110">
        <v>15382005.659770001</v>
      </c>
      <c r="AJ23" s="88"/>
    </row>
    <row r="24" spans="1:36" s="103" customFormat="1" ht="12.75" customHeight="1" x14ac:dyDescent="0.3">
      <c r="A24" s="108"/>
      <c r="B24" s="33" t="s">
        <v>66</v>
      </c>
      <c r="C24" s="102"/>
      <c r="E24" s="124"/>
      <c r="F24" s="124"/>
      <c r="G24" s="125"/>
      <c r="H24" s="571">
        <v>20532029.608999997</v>
      </c>
      <c r="I24" s="571">
        <v>1576689.7343299999</v>
      </c>
      <c r="J24" s="571">
        <v>1746359.0587299999</v>
      </c>
      <c r="K24" s="571">
        <v>1716450.91732</v>
      </c>
      <c r="L24" s="571">
        <v>1700572.8882499998</v>
      </c>
      <c r="M24" s="571">
        <v>1669923.77566</v>
      </c>
      <c r="N24" s="571">
        <v>1446005.52584</v>
      </c>
      <c r="O24" s="571">
        <v>1936272.5934600001</v>
      </c>
      <c r="P24" s="571">
        <v>1680909.4190500001</v>
      </c>
      <c r="Q24" s="571">
        <v>1198667.1495699999</v>
      </c>
      <c r="R24" s="571">
        <v>0</v>
      </c>
      <c r="S24" s="571">
        <v>0</v>
      </c>
      <c r="T24" s="571">
        <v>0</v>
      </c>
      <c r="U24" s="300">
        <v>14671851.062210001</v>
      </c>
      <c r="V24" s="126">
        <v>21237713.423210002</v>
      </c>
      <c r="W24" s="571">
        <v>1951297.0983799999</v>
      </c>
      <c r="X24" s="571">
        <v>1913878.4097</v>
      </c>
      <c r="Y24" s="571">
        <v>1770712.83767</v>
      </c>
      <c r="Z24" s="571">
        <v>2044026.54892</v>
      </c>
      <c r="AA24" s="571">
        <v>1886664.08901</v>
      </c>
      <c r="AB24" s="571">
        <v>1860959.3199499999</v>
      </c>
      <c r="AC24" s="571">
        <v>1826814.1424099999</v>
      </c>
      <c r="AD24" s="571">
        <v>1803951.3562400001</v>
      </c>
      <c r="AE24" s="571">
        <v>1312416.97159</v>
      </c>
      <c r="AF24" s="571">
        <v>1404177.5864200001</v>
      </c>
      <c r="AG24" s="571">
        <v>1592044.72324</v>
      </c>
      <c r="AH24" s="571">
        <v>1870770.3396799997</v>
      </c>
      <c r="AI24" s="571">
        <v>16370720.773870001</v>
      </c>
      <c r="AJ24" s="108"/>
    </row>
    <row r="25" spans="1:36" s="103" customFormat="1" ht="12.75" customHeight="1" x14ac:dyDescent="0.3">
      <c r="A25" s="108"/>
      <c r="B25" s="33"/>
      <c r="C25" s="708" t="s">
        <v>67</v>
      </c>
      <c r="D25" s="708"/>
      <c r="E25" s="708"/>
      <c r="F25" s="708"/>
      <c r="G25" s="709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0"/>
      <c r="V25" s="111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10"/>
      <c r="AJ25" s="108"/>
    </row>
    <row r="26" spans="1:36" ht="12.75" customHeight="1" x14ac:dyDescent="0.3">
      <c r="A26" s="88"/>
      <c r="E26" s="123" t="s">
        <v>68</v>
      </c>
      <c r="F26" s="123"/>
      <c r="G26" s="125"/>
      <c r="H26" s="115">
        <v>759849.19</v>
      </c>
      <c r="I26" s="115">
        <v>63458.658750000002</v>
      </c>
      <c r="J26" s="115">
        <v>47693.830969999995</v>
      </c>
      <c r="K26" s="115">
        <v>78805.523290000012</v>
      </c>
      <c r="L26" s="115">
        <v>46614.698360000002</v>
      </c>
      <c r="M26" s="115">
        <v>57430.227490000005</v>
      </c>
      <c r="N26" s="115">
        <v>44215.235420000005</v>
      </c>
      <c r="O26" s="115">
        <v>40227.132290000001</v>
      </c>
      <c r="P26" s="115">
        <v>63241.188759999997</v>
      </c>
      <c r="Q26" s="115">
        <v>28712.180510000002</v>
      </c>
      <c r="R26" s="115">
        <v>0</v>
      </c>
      <c r="S26" s="115">
        <v>0</v>
      </c>
      <c r="T26" s="115">
        <v>0</v>
      </c>
      <c r="U26" s="110">
        <v>470398.67583999992</v>
      </c>
      <c r="V26" s="111">
        <v>682786.73891999992</v>
      </c>
      <c r="W26" s="115">
        <v>25600.022149999997</v>
      </c>
      <c r="X26" s="115">
        <v>74037.122370000012</v>
      </c>
      <c r="Y26" s="115">
        <v>37754.54855</v>
      </c>
      <c r="Z26" s="115">
        <v>41266.001299999996</v>
      </c>
      <c r="AA26" s="115">
        <v>54616.02289</v>
      </c>
      <c r="AB26" s="115">
        <v>26552.485829999998</v>
      </c>
      <c r="AC26" s="115">
        <v>23944.790960000002</v>
      </c>
      <c r="AD26" s="115">
        <v>30078.305960000002</v>
      </c>
      <c r="AE26" s="115">
        <v>24469.84246</v>
      </c>
      <c r="AF26" s="115">
        <v>95039.601720000006</v>
      </c>
      <c r="AG26" s="115">
        <v>85466.693200000009</v>
      </c>
      <c r="AH26" s="115">
        <v>163961.30153</v>
      </c>
      <c r="AI26" s="110">
        <v>338319.14247000002</v>
      </c>
      <c r="AJ26" s="88"/>
    </row>
    <row r="27" spans="1:36" ht="12.75" customHeight="1" x14ac:dyDescent="0.3">
      <c r="A27" s="88"/>
      <c r="E27" s="123" t="s">
        <v>69</v>
      </c>
      <c r="F27" s="123"/>
      <c r="G27" s="125"/>
      <c r="H27" s="115">
        <v>3994978.233</v>
      </c>
      <c r="I27" s="115">
        <v>203615.52830999999</v>
      </c>
      <c r="J27" s="115">
        <v>338126.35298999998</v>
      </c>
      <c r="K27" s="115">
        <v>336997.87598000001</v>
      </c>
      <c r="L27" s="115">
        <v>235875.47558000003</v>
      </c>
      <c r="M27" s="115">
        <v>381793.22849000001</v>
      </c>
      <c r="N27" s="115">
        <v>302044.50417000003</v>
      </c>
      <c r="O27" s="115">
        <v>322456.26152</v>
      </c>
      <c r="P27" s="115">
        <v>308165.55986000004</v>
      </c>
      <c r="Q27" s="115">
        <v>332463.92710999999</v>
      </c>
      <c r="R27" s="115">
        <v>0</v>
      </c>
      <c r="S27" s="115">
        <v>0</v>
      </c>
      <c r="T27" s="115">
        <v>0</v>
      </c>
      <c r="U27" s="110">
        <v>2761538.7140100002</v>
      </c>
      <c r="V27" s="111">
        <v>3702226.3161599999</v>
      </c>
      <c r="W27" s="115">
        <v>272558.40057</v>
      </c>
      <c r="X27" s="115">
        <v>309852.30497000006</v>
      </c>
      <c r="Y27" s="115">
        <v>274216.80638000002</v>
      </c>
      <c r="Z27" s="115">
        <v>379884.65922000003</v>
      </c>
      <c r="AA27" s="115">
        <v>398721.7635</v>
      </c>
      <c r="AB27" s="115">
        <v>420011.56579000002</v>
      </c>
      <c r="AC27" s="115">
        <v>270959.95656999998</v>
      </c>
      <c r="AD27" s="115">
        <v>244039.81593000001</v>
      </c>
      <c r="AE27" s="115">
        <v>312675.77126000001</v>
      </c>
      <c r="AF27" s="115">
        <v>169544.10728</v>
      </c>
      <c r="AG27" s="115">
        <v>249051.35469000001</v>
      </c>
      <c r="AH27" s="115">
        <v>400709.81</v>
      </c>
      <c r="AI27" s="110">
        <v>2882921.0441899998</v>
      </c>
      <c r="AJ27" s="88"/>
    </row>
    <row r="28" spans="1:36" x14ac:dyDescent="0.3">
      <c r="A28" s="88"/>
      <c r="C28" s="708" t="s">
        <v>70</v>
      </c>
      <c r="D28" s="708"/>
      <c r="E28" s="708"/>
      <c r="F28" s="708"/>
      <c r="G28" s="709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0"/>
      <c r="V28" s="111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0"/>
      <c r="AJ28" s="88"/>
    </row>
    <row r="29" spans="1:36" ht="12.75" customHeight="1" x14ac:dyDescent="0.3">
      <c r="A29" s="88"/>
      <c r="E29" s="123" t="s">
        <v>71</v>
      </c>
      <c r="F29" s="123"/>
      <c r="G29" s="125" t="s">
        <v>72</v>
      </c>
      <c r="H29" s="115">
        <v>5808050.8909999998</v>
      </c>
      <c r="I29" s="115">
        <v>555231.02530999994</v>
      </c>
      <c r="J29" s="115">
        <v>414001.61994</v>
      </c>
      <c r="K29" s="115">
        <v>460478.47358999995</v>
      </c>
      <c r="L29" s="115">
        <v>639220.42415999994</v>
      </c>
      <c r="M29" s="115">
        <v>405307.76818999997</v>
      </c>
      <c r="N29" s="115">
        <v>396602.12202999997</v>
      </c>
      <c r="O29" s="115">
        <v>728487.72213999997</v>
      </c>
      <c r="P29" s="115">
        <v>366189.02694999997</v>
      </c>
      <c r="Q29" s="115">
        <v>424627.75639999995</v>
      </c>
      <c r="R29" s="115">
        <v>0</v>
      </c>
      <c r="S29" s="115">
        <v>0</v>
      </c>
      <c r="T29" s="115">
        <v>0</v>
      </c>
      <c r="U29" s="110">
        <v>4390145.9387100004</v>
      </c>
      <c r="V29" s="111">
        <v>5400598.95426</v>
      </c>
      <c r="W29" s="115">
        <v>765315.02598000003</v>
      </c>
      <c r="X29" s="115">
        <v>455601.96260999999</v>
      </c>
      <c r="Y29" s="115">
        <v>483301.92552999995</v>
      </c>
      <c r="Z29" s="115">
        <v>428748.63607000001</v>
      </c>
      <c r="AA29" s="115">
        <v>377671.79012000002</v>
      </c>
      <c r="AB29" s="115">
        <v>416326.46333999996</v>
      </c>
      <c r="AC29" s="115">
        <v>559683.54961999995</v>
      </c>
      <c r="AD29" s="115">
        <v>426568.75205000001</v>
      </c>
      <c r="AE29" s="115">
        <v>437073.61007999995</v>
      </c>
      <c r="AF29" s="115">
        <v>334230.11569999997</v>
      </c>
      <c r="AG29" s="115">
        <v>362309.05842000002</v>
      </c>
      <c r="AH29" s="115">
        <v>353768.06474</v>
      </c>
      <c r="AI29" s="110">
        <v>4350291.7154000001</v>
      </c>
      <c r="AJ29" s="88"/>
    </row>
    <row r="30" spans="1:36" ht="12.75" customHeight="1" x14ac:dyDescent="0.3">
      <c r="A30" s="88"/>
      <c r="E30" s="123" t="s">
        <v>73</v>
      </c>
      <c r="F30" s="123"/>
      <c r="G30" s="125"/>
      <c r="H30" s="115">
        <v>9969151.2949999999</v>
      </c>
      <c r="I30" s="115">
        <v>754384.52196000004</v>
      </c>
      <c r="J30" s="115">
        <v>946537.25482999999</v>
      </c>
      <c r="K30" s="115">
        <v>840169.04446</v>
      </c>
      <c r="L30" s="115">
        <v>778862.29015000002</v>
      </c>
      <c r="M30" s="115">
        <v>825392.55148999998</v>
      </c>
      <c r="N30" s="115">
        <v>703143.66422000004</v>
      </c>
      <c r="O30" s="115">
        <v>845101.47751</v>
      </c>
      <c r="P30" s="115">
        <v>943313.64347999997</v>
      </c>
      <c r="Q30" s="115">
        <v>412863.28555000003</v>
      </c>
      <c r="R30" s="115">
        <v>0</v>
      </c>
      <c r="S30" s="115">
        <v>0</v>
      </c>
      <c r="T30" s="115">
        <v>0</v>
      </c>
      <c r="U30" s="110">
        <v>7049767.7336499998</v>
      </c>
      <c r="V30" s="111">
        <v>11452101.413870001</v>
      </c>
      <c r="W30" s="115">
        <v>887823.64967999991</v>
      </c>
      <c r="X30" s="115">
        <v>1074387.01975</v>
      </c>
      <c r="Y30" s="115">
        <v>975439.55721</v>
      </c>
      <c r="Z30" s="115">
        <v>1194127.2523299998</v>
      </c>
      <c r="AA30" s="115">
        <v>1055654.5125</v>
      </c>
      <c r="AB30" s="115">
        <v>998068.80498999998</v>
      </c>
      <c r="AC30" s="115">
        <v>972225.84525999997</v>
      </c>
      <c r="AD30" s="115">
        <v>1103264.4823</v>
      </c>
      <c r="AE30" s="115">
        <v>538197.74778999994</v>
      </c>
      <c r="AF30" s="115">
        <v>805363.76172000007</v>
      </c>
      <c r="AG30" s="115">
        <v>895217.6169299999</v>
      </c>
      <c r="AH30" s="115">
        <v>952331.16340999992</v>
      </c>
      <c r="AI30" s="110">
        <v>8799188.8718100004</v>
      </c>
      <c r="AJ30" s="88"/>
    </row>
    <row r="31" spans="1:36" ht="12.75" customHeight="1" x14ac:dyDescent="0.3">
      <c r="A31" s="88"/>
      <c r="B31" s="33" t="s">
        <v>74</v>
      </c>
      <c r="C31" s="102"/>
      <c r="E31" s="123"/>
      <c r="F31" s="123"/>
      <c r="G31" s="125"/>
      <c r="H31" s="571">
        <v>616872433.20799983</v>
      </c>
      <c r="I31" s="571">
        <v>37202991.425670005</v>
      </c>
      <c r="J31" s="571">
        <v>48267635.687479995</v>
      </c>
      <c r="K31" s="571">
        <v>48141764.645509996</v>
      </c>
      <c r="L31" s="571">
        <v>56556220.535219982</v>
      </c>
      <c r="M31" s="571">
        <v>46280140.123539992</v>
      </c>
      <c r="N31" s="571">
        <v>49366713.402249992</v>
      </c>
      <c r="O31" s="571">
        <v>52743163.645309992</v>
      </c>
      <c r="P31" s="571">
        <v>50641079.724300005</v>
      </c>
      <c r="Q31" s="571">
        <v>51725434.825659983</v>
      </c>
      <c r="R31" s="571">
        <v>0</v>
      </c>
      <c r="S31" s="571">
        <v>0</v>
      </c>
      <c r="T31" s="571">
        <v>0</v>
      </c>
      <c r="U31" s="300">
        <v>440925144.0149399</v>
      </c>
      <c r="V31" s="606">
        <v>579990059.74384999</v>
      </c>
      <c r="W31" s="571">
        <v>40643406.289640002</v>
      </c>
      <c r="X31" s="571">
        <v>43436047.551559985</v>
      </c>
      <c r="Y31" s="571">
        <v>44312205.931900002</v>
      </c>
      <c r="Z31" s="571">
        <v>46427522.138519995</v>
      </c>
      <c r="AA31" s="571">
        <v>41621526.910510004</v>
      </c>
      <c r="AB31" s="571">
        <v>48124348.258830003</v>
      </c>
      <c r="AC31" s="571">
        <v>49960929.399520002</v>
      </c>
      <c r="AD31" s="571">
        <v>41214600.333399989</v>
      </c>
      <c r="AE31" s="571">
        <v>54333832.87030001</v>
      </c>
      <c r="AF31" s="571">
        <v>55436810.049639985</v>
      </c>
      <c r="AG31" s="571">
        <v>50524007.119330011</v>
      </c>
      <c r="AH31" s="571">
        <v>63954822.89069999</v>
      </c>
      <c r="AI31" s="571">
        <v>410074419.68418002</v>
      </c>
      <c r="AJ31" s="88"/>
    </row>
    <row r="32" spans="1:36" s="103" customFormat="1" ht="12.75" customHeight="1" x14ac:dyDescent="0.3">
      <c r="A32" s="108"/>
      <c r="B32" s="80"/>
      <c r="C32" s="123" t="s">
        <v>75</v>
      </c>
      <c r="D32" s="80"/>
      <c r="E32" s="80"/>
      <c r="F32" s="130"/>
      <c r="G32" s="131"/>
      <c r="H32" s="115">
        <v>445844496.49400008</v>
      </c>
      <c r="I32" s="115">
        <v>23971648.70194</v>
      </c>
      <c r="J32" s="115">
        <v>35697781.243090004</v>
      </c>
      <c r="K32" s="115">
        <v>34698888.509149991</v>
      </c>
      <c r="L32" s="115">
        <v>39520154.36057999</v>
      </c>
      <c r="M32" s="115">
        <v>34697242.200090006</v>
      </c>
      <c r="N32" s="115">
        <v>36524708.721989989</v>
      </c>
      <c r="O32" s="115">
        <v>36918255.893999994</v>
      </c>
      <c r="P32" s="115">
        <v>38112970.109600008</v>
      </c>
      <c r="Q32" s="115">
        <v>37952753.81764999</v>
      </c>
      <c r="R32" s="115">
        <v>0</v>
      </c>
      <c r="S32" s="115">
        <v>0</v>
      </c>
      <c r="T32" s="115">
        <v>0</v>
      </c>
      <c r="U32" s="110">
        <v>318094403.55808997</v>
      </c>
      <c r="V32" s="111">
        <v>422416399.26844001</v>
      </c>
      <c r="W32" s="115">
        <v>26673889.369550001</v>
      </c>
      <c r="X32" s="115">
        <v>32739181.415269986</v>
      </c>
      <c r="Y32" s="115">
        <v>34645418.176230006</v>
      </c>
      <c r="Z32" s="115">
        <v>33851639.098310009</v>
      </c>
      <c r="AA32" s="115">
        <v>31789611.648840003</v>
      </c>
      <c r="AB32" s="115">
        <v>36041193.301650003</v>
      </c>
      <c r="AC32" s="115">
        <v>35795874.321880005</v>
      </c>
      <c r="AD32" s="115">
        <v>28243032.395229995</v>
      </c>
      <c r="AE32" s="115">
        <v>40095330.672220007</v>
      </c>
      <c r="AF32" s="115">
        <v>39745654.908839986</v>
      </c>
      <c r="AG32" s="115">
        <v>34935265.553000018</v>
      </c>
      <c r="AH32" s="115">
        <v>47860308.407419994</v>
      </c>
      <c r="AI32" s="115">
        <v>299875170.39917994</v>
      </c>
      <c r="AJ32" s="108"/>
    </row>
    <row r="33" spans="1:36" s="103" customFormat="1" ht="12.75" customHeight="1" x14ac:dyDescent="0.3">
      <c r="A33" s="108"/>
      <c r="C33" s="132"/>
      <c r="D33" s="80"/>
      <c r="E33" s="133" t="s">
        <v>76</v>
      </c>
      <c r="F33" s="130"/>
      <c r="G33" s="125"/>
      <c r="H33" s="115">
        <v>521425533.37199998</v>
      </c>
      <c r="I33" s="115">
        <v>42301400.669979997</v>
      </c>
      <c r="J33" s="115">
        <v>41246365.365680002</v>
      </c>
      <c r="K33" s="115">
        <v>39754470.309039995</v>
      </c>
      <c r="L33" s="115">
        <v>43249712.376009993</v>
      </c>
      <c r="M33" s="115">
        <v>42736147.022940002</v>
      </c>
      <c r="N33" s="115">
        <v>44881215.056170002</v>
      </c>
      <c r="O33" s="115">
        <v>43826526.359909996</v>
      </c>
      <c r="P33" s="115">
        <v>45140261.90405</v>
      </c>
      <c r="Q33" s="115">
        <v>46111895.374980003</v>
      </c>
      <c r="R33" s="115">
        <v>0</v>
      </c>
      <c r="S33" s="115">
        <v>0</v>
      </c>
      <c r="T33" s="115">
        <v>0</v>
      </c>
      <c r="U33" s="110">
        <v>389247994.43876004</v>
      </c>
      <c r="V33" s="111">
        <v>486437225.21337003</v>
      </c>
      <c r="W33" s="115">
        <v>40421052.542730004</v>
      </c>
      <c r="X33" s="115">
        <v>39302166.295719996</v>
      </c>
      <c r="Y33" s="115">
        <v>36904608.570310004</v>
      </c>
      <c r="Z33" s="115">
        <v>39272350.371420003</v>
      </c>
      <c r="AA33" s="115">
        <v>40613894.029760003</v>
      </c>
      <c r="AB33" s="115">
        <v>40205120.969619997</v>
      </c>
      <c r="AC33" s="115">
        <v>41623490.551789999</v>
      </c>
      <c r="AD33" s="115">
        <v>41427759.368519999</v>
      </c>
      <c r="AE33" s="115">
        <v>42384143.088789999</v>
      </c>
      <c r="AF33" s="115">
        <v>44176559.595339991</v>
      </c>
      <c r="AG33" s="115">
        <v>39675716.020610005</v>
      </c>
      <c r="AH33" s="115">
        <v>40430363.808760002</v>
      </c>
      <c r="AI33" s="110">
        <v>362154585.78865999</v>
      </c>
      <c r="AJ33" s="108"/>
    </row>
    <row r="34" spans="1:36" s="103" customFormat="1" ht="12.75" customHeight="1" x14ac:dyDescent="0.3">
      <c r="A34" s="108"/>
      <c r="C34" s="132"/>
      <c r="D34" s="80"/>
      <c r="E34" s="133" t="s">
        <v>77</v>
      </c>
      <c r="F34" s="130"/>
      <c r="G34" s="125"/>
      <c r="H34" s="115">
        <v>277308102.02200001</v>
      </c>
      <c r="I34" s="115">
        <v>6341069.0794700002</v>
      </c>
      <c r="J34" s="115">
        <v>22859857.851640001</v>
      </c>
      <c r="K34" s="115">
        <v>24756694.055429999</v>
      </c>
      <c r="L34" s="115">
        <v>23173051.838129997</v>
      </c>
      <c r="M34" s="115">
        <v>22732481.472150002</v>
      </c>
      <c r="N34" s="115">
        <v>23225891.381169997</v>
      </c>
      <c r="O34" s="115">
        <v>22627144.048209999</v>
      </c>
      <c r="P34" s="115">
        <v>22174099.806649998</v>
      </c>
      <c r="Q34" s="115">
        <v>21088839.153169997</v>
      </c>
      <c r="R34" s="115">
        <v>0</v>
      </c>
      <c r="S34" s="115">
        <v>0</v>
      </c>
      <c r="T34" s="115">
        <v>0</v>
      </c>
      <c r="U34" s="110">
        <v>188979128.68601996</v>
      </c>
      <c r="V34" s="111">
        <v>254984017.57125002</v>
      </c>
      <c r="W34" s="115">
        <v>6114526.1441299999</v>
      </c>
      <c r="X34" s="115">
        <v>17958841.721289996</v>
      </c>
      <c r="Y34" s="115">
        <v>21048649.366850004</v>
      </c>
      <c r="Z34" s="115">
        <v>20430475.75299</v>
      </c>
      <c r="AA34" s="115">
        <v>21469806.384029999</v>
      </c>
      <c r="AB34" s="115">
        <v>22630310.472270001</v>
      </c>
      <c r="AC34" s="115">
        <v>21654257.840890002</v>
      </c>
      <c r="AD34" s="115">
        <v>21336659.043080002</v>
      </c>
      <c r="AE34" s="115">
        <v>22283228.226030003</v>
      </c>
      <c r="AF34" s="115">
        <v>20207329.256170001</v>
      </c>
      <c r="AG34" s="115">
        <v>21790967.575990003</v>
      </c>
      <c r="AH34" s="115">
        <v>38058965.787529998</v>
      </c>
      <c r="AI34" s="119">
        <v>174926754.95155999</v>
      </c>
      <c r="AJ34" s="108"/>
    </row>
    <row r="35" spans="1:36" s="103" customFormat="1" ht="12.75" customHeight="1" x14ac:dyDescent="0.3">
      <c r="A35" s="108"/>
      <c r="C35" s="132"/>
      <c r="D35" s="80"/>
      <c r="E35" s="133" t="s">
        <v>78</v>
      </c>
      <c r="F35" s="130"/>
      <c r="G35" s="131"/>
      <c r="H35" s="115">
        <v>-352889138.89999998</v>
      </c>
      <c r="I35" s="115">
        <v>-24670821.047509998</v>
      </c>
      <c r="J35" s="115">
        <v>-28408441.974229999</v>
      </c>
      <c r="K35" s="115">
        <v>-29812275.855319999</v>
      </c>
      <c r="L35" s="115">
        <v>-26902609.853560001</v>
      </c>
      <c r="M35" s="115">
        <v>-30771386.295000002</v>
      </c>
      <c r="N35" s="115">
        <v>-31582397.715349998</v>
      </c>
      <c r="O35" s="115">
        <v>-29535414.514119998</v>
      </c>
      <c r="P35" s="115">
        <v>-29201391.601099998</v>
      </c>
      <c r="Q35" s="115">
        <v>-29247980.710499998</v>
      </c>
      <c r="R35" s="115">
        <v>0</v>
      </c>
      <c r="S35" s="115">
        <v>0</v>
      </c>
      <c r="T35" s="115">
        <v>0</v>
      </c>
      <c r="U35" s="110">
        <v>-260132719.56669</v>
      </c>
      <c r="V35" s="111">
        <v>-319004843.51618004</v>
      </c>
      <c r="W35" s="115">
        <v>-19861689.317310002</v>
      </c>
      <c r="X35" s="115">
        <v>-24521826.601740003</v>
      </c>
      <c r="Y35" s="115">
        <v>-23307839.760930002</v>
      </c>
      <c r="Z35" s="115">
        <v>-25851187.026099999</v>
      </c>
      <c r="AA35" s="115">
        <v>-30294088.76495</v>
      </c>
      <c r="AB35" s="115">
        <v>-26794238.140240002</v>
      </c>
      <c r="AC35" s="115">
        <v>-27481874.070799999</v>
      </c>
      <c r="AD35" s="115">
        <v>-34521386.016370006</v>
      </c>
      <c r="AE35" s="115">
        <v>-24572040.6426</v>
      </c>
      <c r="AF35" s="115">
        <v>-24638233.942669999</v>
      </c>
      <c r="AG35" s="115">
        <v>-26531418.043599997</v>
      </c>
      <c r="AH35" s="115">
        <v>-30629021.188869998</v>
      </c>
      <c r="AI35" s="119">
        <v>-237206170.34104002</v>
      </c>
      <c r="AJ35" s="108"/>
    </row>
    <row r="36" spans="1:36" s="103" customFormat="1" ht="12.75" customHeight="1" x14ac:dyDescent="0.3">
      <c r="A36" s="108"/>
      <c r="B36" s="80"/>
      <c r="C36" s="123" t="s">
        <v>79</v>
      </c>
      <c r="D36" s="123"/>
      <c r="E36" s="123"/>
      <c r="F36" s="123"/>
      <c r="G36" s="125"/>
      <c r="H36" s="115">
        <v>9217.7119999999995</v>
      </c>
      <c r="I36" s="115">
        <v>192.79357999999999</v>
      </c>
      <c r="J36" s="115">
        <v>189.92774</v>
      </c>
      <c r="K36" s="115">
        <v>444.10356000000002</v>
      </c>
      <c r="L36" s="115">
        <v>77.716009999999997</v>
      </c>
      <c r="M36" s="115">
        <v>3497.1512900000002</v>
      </c>
      <c r="N36" s="115">
        <v>532.70146999999997</v>
      </c>
      <c r="O36" s="115">
        <v>349.6746</v>
      </c>
      <c r="P36" s="115">
        <v>43.066969999999998</v>
      </c>
      <c r="Q36" s="115">
        <v>23.996700000000001</v>
      </c>
      <c r="R36" s="115">
        <v>0</v>
      </c>
      <c r="S36" s="115">
        <v>0</v>
      </c>
      <c r="T36" s="115">
        <v>0</v>
      </c>
      <c r="U36" s="110">
        <v>5351.1319199999998</v>
      </c>
      <c r="V36" s="111">
        <v>12138.622629999998</v>
      </c>
      <c r="W36" s="115">
        <v>185.20839999999998</v>
      </c>
      <c r="X36" s="115">
        <v>77.842500000000001</v>
      </c>
      <c r="Y36" s="115">
        <v>45.777279999999998</v>
      </c>
      <c r="Z36" s="115">
        <v>409.89931999999999</v>
      </c>
      <c r="AA36" s="115">
        <v>3684.67742</v>
      </c>
      <c r="AB36" s="115">
        <v>1406.93445</v>
      </c>
      <c r="AC36" s="115">
        <v>387.20425</v>
      </c>
      <c r="AD36" s="115">
        <v>35.10183</v>
      </c>
      <c r="AE36" s="115">
        <v>329.19783000000001</v>
      </c>
      <c r="AF36" s="115">
        <v>232.19361999999998</v>
      </c>
      <c r="AG36" s="115">
        <v>4225.9230299999999</v>
      </c>
      <c r="AH36" s="115">
        <v>1118.6626999999999</v>
      </c>
      <c r="AI36" s="119">
        <v>6561.8432799999991</v>
      </c>
      <c r="AJ36" s="108"/>
    </row>
    <row r="37" spans="1:36" x14ac:dyDescent="0.3">
      <c r="A37" s="88"/>
      <c r="C37" s="80" t="s">
        <v>80</v>
      </c>
      <c r="E37" s="123"/>
      <c r="F37" s="123"/>
      <c r="G37" s="125"/>
      <c r="H37" s="304">
        <v>55252435.671000004</v>
      </c>
      <c r="I37" s="304">
        <v>3757620.6113700001</v>
      </c>
      <c r="J37" s="304">
        <v>4126397.01186</v>
      </c>
      <c r="K37" s="304">
        <v>3974518.2657900001</v>
      </c>
      <c r="L37" s="304">
        <v>4314462.0651599988</v>
      </c>
      <c r="M37" s="304">
        <v>2902799.6783400001</v>
      </c>
      <c r="N37" s="304">
        <v>3460463.8057300001</v>
      </c>
      <c r="O37" s="304">
        <v>4426272.5584399998</v>
      </c>
      <c r="P37" s="304">
        <v>3873542.5732499999</v>
      </c>
      <c r="Q37" s="304">
        <v>4905417.4329399997</v>
      </c>
      <c r="R37" s="304">
        <v>0</v>
      </c>
      <c r="S37" s="304">
        <v>0</v>
      </c>
      <c r="T37" s="304">
        <v>0</v>
      </c>
      <c r="U37" s="289">
        <v>35741494.00288</v>
      </c>
      <c r="V37" s="607">
        <v>55154698.605689995</v>
      </c>
      <c r="W37" s="303">
        <v>4416481.5727899997</v>
      </c>
      <c r="X37" s="303">
        <v>3658555.9095899998</v>
      </c>
      <c r="Y37" s="303">
        <v>3878971.8547099996</v>
      </c>
      <c r="Z37" s="303">
        <v>4584521.77874</v>
      </c>
      <c r="AA37" s="303">
        <v>2841924.0774300001</v>
      </c>
      <c r="AB37" s="303">
        <v>3980537.9041899997</v>
      </c>
      <c r="AC37" s="303">
        <v>4948910.83519</v>
      </c>
      <c r="AD37" s="303">
        <v>4338151.4483499993</v>
      </c>
      <c r="AE37" s="303">
        <v>4625407.4854600001</v>
      </c>
      <c r="AF37" s="303">
        <v>6592703.7139799995</v>
      </c>
      <c r="AG37" s="303">
        <v>5634390.4726200011</v>
      </c>
      <c r="AH37" s="303">
        <v>5654141.5526400004</v>
      </c>
      <c r="AI37" s="119">
        <v>37273462.866449997</v>
      </c>
      <c r="AJ37" s="88"/>
    </row>
    <row r="38" spans="1:36" ht="12.75" customHeight="1" x14ac:dyDescent="0.3">
      <c r="A38" s="88"/>
      <c r="E38" s="123" t="s">
        <v>81</v>
      </c>
      <c r="F38" s="123"/>
      <c r="G38" s="125"/>
      <c r="H38" s="115">
        <v>21916064.050999999</v>
      </c>
      <c r="I38" s="115">
        <v>958857.35508000001</v>
      </c>
      <c r="J38" s="115">
        <v>1803011.7620999999</v>
      </c>
      <c r="K38" s="115">
        <v>1732964.5582099999</v>
      </c>
      <c r="L38" s="115">
        <v>1476512.93206</v>
      </c>
      <c r="M38" s="115">
        <v>1690167.86256</v>
      </c>
      <c r="N38" s="115">
        <v>1725818.9474599999</v>
      </c>
      <c r="O38" s="115">
        <v>1771330.36717</v>
      </c>
      <c r="P38" s="115">
        <v>1851800.37937</v>
      </c>
      <c r="Q38" s="115">
        <v>1922472.7723800002</v>
      </c>
      <c r="R38" s="115">
        <v>0</v>
      </c>
      <c r="S38" s="115">
        <v>0</v>
      </c>
      <c r="T38" s="115">
        <v>0</v>
      </c>
      <c r="U38" s="110">
        <v>14932936.936389999</v>
      </c>
      <c r="V38" s="111">
        <v>21370187.92413</v>
      </c>
      <c r="W38" s="115">
        <v>905445.07671000005</v>
      </c>
      <c r="X38" s="115">
        <v>1687975.8765799999</v>
      </c>
      <c r="Y38" s="115">
        <v>1575207.7021300001</v>
      </c>
      <c r="Z38" s="115">
        <v>1556757.5407799999</v>
      </c>
      <c r="AA38" s="115">
        <v>1655374.37583</v>
      </c>
      <c r="AB38" s="115">
        <v>1813958.1386099998</v>
      </c>
      <c r="AC38" s="115">
        <v>1828531.8908800001</v>
      </c>
      <c r="AD38" s="115">
        <v>1890034.2195899999</v>
      </c>
      <c r="AE38" s="115">
        <v>1896976.0308699999</v>
      </c>
      <c r="AF38" s="115">
        <v>1837557.0435500001</v>
      </c>
      <c r="AG38" s="115">
        <v>2112192.8046400002</v>
      </c>
      <c r="AH38" s="115">
        <v>2610177.2239600001</v>
      </c>
      <c r="AI38" s="119">
        <v>14810260.851979999</v>
      </c>
      <c r="AJ38" s="88"/>
    </row>
    <row r="39" spans="1:36" ht="12.75" customHeight="1" x14ac:dyDescent="0.3">
      <c r="A39" s="88"/>
      <c r="E39" s="123" t="s">
        <v>82</v>
      </c>
      <c r="F39" s="123"/>
      <c r="G39" s="125"/>
      <c r="H39" s="115">
        <v>6850.9650000000001</v>
      </c>
      <c r="I39" s="115">
        <v>1144.57295</v>
      </c>
      <c r="J39" s="115">
        <v>13.24761</v>
      </c>
      <c r="K39" s="115">
        <v>1636.3994</v>
      </c>
      <c r="L39" s="115">
        <v>597.46634999999992</v>
      </c>
      <c r="M39" s="115">
        <v>482.32862</v>
      </c>
      <c r="N39" s="115">
        <v>268.91806000000003</v>
      </c>
      <c r="O39" s="115">
        <v>369.93150000000003</v>
      </c>
      <c r="P39" s="115">
        <v>555.08393000000001</v>
      </c>
      <c r="Q39" s="115">
        <v>697.75756000000001</v>
      </c>
      <c r="R39" s="115">
        <v>0</v>
      </c>
      <c r="S39" s="115">
        <v>0</v>
      </c>
      <c r="T39" s="115">
        <v>0</v>
      </c>
      <c r="U39" s="110">
        <v>5765.7059799999997</v>
      </c>
      <c r="V39" s="111">
        <v>4485.7247299999999</v>
      </c>
      <c r="W39" s="115">
        <v>581.43031999999994</v>
      </c>
      <c r="X39" s="115">
        <v>187.96544</v>
      </c>
      <c r="Y39" s="115">
        <v>75.838750000000005</v>
      </c>
      <c r="Z39" s="115">
        <v>351.76253000000003</v>
      </c>
      <c r="AA39" s="115">
        <v>363.35343999999998</v>
      </c>
      <c r="AB39" s="115">
        <v>293.69781999999998</v>
      </c>
      <c r="AC39" s="115">
        <v>428.51355000000001</v>
      </c>
      <c r="AD39" s="115">
        <v>414.29869000000002</v>
      </c>
      <c r="AE39" s="115">
        <v>257.64774999999997</v>
      </c>
      <c r="AF39" s="115">
        <v>625.7550500000001</v>
      </c>
      <c r="AG39" s="115">
        <v>816.77143000000001</v>
      </c>
      <c r="AH39" s="115">
        <v>88.689960000000013</v>
      </c>
      <c r="AI39" s="119">
        <v>2954.5082900000002</v>
      </c>
      <c r="AJ39" s="88"/>
    </row>
    <row r="40" spans="1:36" s="103" customFormat="1" ht="12.75" customHeight="1" x14ac:dyDescent="0.3">
      <c r="A40" s="108"/>
      <c r="B40" s="80"/>
      <c r="C40" s="80"/>
      <c r="E40" s="123" t="s">
        <v>83</v>
      </c>
      <c r="F40" s="123"/>
      <c r="G40" s="125"/>
      <c r="H40" s="115">
        <v>7302974.9680000003</v>
      </c>
      <c r="I40" s="115">
        <v>625211.68017999991</v>
      </c>
      <c r="J40" s="115">
        <v>611522.32770000002</v>
      </c>
      <c r="K40" s="115">
        <v>551520.68885999999</v>
      </c>
      <c r="L40" s="115">
        <v>606332.61641999998</v>
      </c>
      <c r="M40" s="115">
        <v>41219.863560000005</v>
      </c>
      <c r="N40" s="115">
        <v>478645.57906999998</v>
      </c>
      <c r="O40" s="115">
        <v>608992.53246000002</v>
      </c>
      <c r="P40" s="115">
        <v>479549.49872000003</v>
      </c>
      <c r="Q40" s="115">
        <v>619440.27069999999</v>
      </c>
      <c r="R40" s="115">
        <v>0</v>
      </c>
      <c r="S40" s="115">
        <v>0</v>
      </c>
      <c r="T40" s="115">
        <v>0</v>
      </c>
      <c r="U40" s="110">
        <v>4622435.05767</v>
      </c>
      <c r="V40" s="111">
        <v>6921527.6426399993</v>
      </c>
      <c r="W40" s="115">
        <v>533080.78587999998</v>
      </c>
      <c r="X40" s="115">
        <v>467654.14630000002</v>
      </c>
      <c r="Y40" s="115">
        <v>511360.39814</v>
      </c>
      <c r="Z40" s="115">
        <v>634365.57529999991</v>
      </c>
      <c r="AA40" s="115">
        <v>22802.490579999998</v>
      </c>
      <c r="AB40" s="115">
        <v>487481.27289999998</v>
      </c>
      <c r="AC40" s="115">
        <v>572067.99277000001</v>
      </c>
      <c r="AD40" s="115">
        <v>616989.33005999995</v>
      </c>
      <c r="AE40" s="115">
        <v>585645.02679999999</v>
      </c>
      <c r="AF40" s="115">
        <v>666744.88010000007</v>
      </c>
      <c r="AG40" s="115">
        <v>1314949.44316</v>
      </c>
      <c r="AH40" s="115">
        <v>508386.30064999999</v>
      </c>
      <c r="AI40" s="119">
        <v>4431447.0187299997</v>
      </c>
      <c r="AJ40" s="108"/>
    </row>
    <row r="41" spans="1:36" ht="12.75" customHeight="1" x14ac:dyDescent="0.3">
      <c r="A41" s="88"/>
      <c r="E41" s="123" t="s">
        <v>84</v>
      </c>
      <c r="F41" s="123"/>
      <c r="G41" s="125"/>
      <c r="H41" s="115">
        <v>12547895.707</v>
      </c>
      <c r="I41" s="115">
        <v>1197077.9366900001</v>
      </c>
      <c r="J41" s="115">
        <v>994032.72645000007</v>
      </c>
      <c r="K41" s="115">
        <v>1242599.2146600001</v>
      </c>
      <c r="L41" s="115">
        <v>1115739.3031500001</v>
      </c>
      <c r="M41" s="115">
        <v>579002.98534999997</v>
      </c>
      <c r="N41" s="115">
        <v>654427.03097000008</v>
      </c>
      <c r="O41" s="115">
        <v>769880.29350000003</v>
      </c>
      <c r="P41" s="115">
        <v>847147.42602000001</v>
      </c>
      <c r="Q41" s="115">
        <v>1236780.9086199999</v>
      </c>
      <c r="R41" s="115">
        <v>0</v>
      </c>
      <c r="S41" s="115">
        <v>0</v>
      </c>
      <c r="T41" s="115">
        <v>0</v>
      </c>
      <c r="U41" s="110">
        <v>8636687.825410001</v>
      </c>
      <c r="V41" s="111">
        <v>13174704.338100001</v>
      </c>
      <c r="W41" s="115">
        <v>1384527.3620199999</v>
      </c>
      <c r="X41" s="115">
        <v>1148846.15488</v>
      </c>
      <c r="Y41" s="115">
        <v>1312197.2880299999</v>
      </c>
      <c r="Z41" s="115">
        <v>1263655.09482</v>
      </c>
      <c r="AA41" s="115">
        <v>488893.50336000003</v>
      </c>
      <c r="AB41" s="115">
        <v>1002315.54963</v>
      </c>
      <c r="AC41" s="115">
        <v>913561.62369000004</v>
      </c>
      <c r="AD41" s="115">
        <v>779463.10254999995</v>
      </c>
      <c r="AE41" s="115">
        <v>1103177.2622100001</v>
      </c>
      <c r="AF41" s="115">
        <v>1323406.2467</v>
      </c>
      <c r="AG41" s="115">
        <v>1241286.6732699999</v>
      </c>
      <c r="AH41" s="115">
        <v>1213374.47694</v>
      </c>
      <c r="AI41" s="119">
        <v>9396636.9411900006</v>
      </c>
      <c r="AJ41" s="88"/>
    </row>
    <row r="42" spans="1:36" ht="12.75" customHeight="1" x14ac:dyDescent="0.3">
      <c r="A42" s="88"/>
      <c r="E42" s="696" t="s">
        <v>85</v>
      </c>
      <c r="F42" s="696"/>
      <c r="G42" s="697"/>
      <c r="H42" s="115">
        <v>9586643.7949999999</v>
      </c>
      <c r="I42" s="115">
        <v>859401.63988000003</v>
      </c>
      <c r="J42" s="115">
        <v>346385.30137</v>
      </c>
      <c r="K42" s="115">
        <v>365640.99276999995</v>
      </c>
      <c r="L42" s="115">
        <v>423616.07439999998</v>
      </c>
      <c r="M42" s="115">
        <v>477012.77075999998</v>
      </c>
      <c r="N42" s="115">
        <v>502959.06449000002</v>
      </c>
      <c r="O42" s="115">
        <v>672729.45766999992</v>
      </c>
      <c r="P42" s="115">
        <v>605597.06113000005</v>
      </c>
      <c r="Q42" s="115">
        <v>746331.60383000004</v>
      </c>
      <c r="R42" s="115">
        <v>0</v>
      </c>
      <c r="S42" s="115">
        <v>0</v>
      </c>
      <c r="T42" s="115">
        <v>0</v>
      </c>
      <c r="U42" s="110">
        <v>4999673.9663000004</v>
      </c>
      <c r="V42" s="111">
        <v>10188504.774490001</v>
      </c>
      <c r="W42" s="115">
        <v>1448697.17842</v>
      </c>
      <c r="X42" s="115">
        <v>257756.93937000001</v>
      </c>
      <c r="Y42" s="115">
        <v>404144.27419999999</v>
      </c>
      <c r="Z42" s="115">
        <v>469731.90049999999</v>
      </c>
      <c r="AA42" s="115">
        <v>594407.70371000003</v>
      </c>
      <c r="AB42" s="115">
        <v>588560.99100000004</v>
      </c>
      <c r="AC42" s="115">
        <v>903590.96554999996</v>
      </c>
      <c r="AD42" s="115">
        <v>947537.85331999999</v>
      </c>
      <c r="AE42" s="115">
        <v>586044.63372000004</v>
      </c>
      <c r="AF42" s="115">
        <v>2494615.5983800003</v>
      </c>
      <c r="AG42" s="115">
        <v>863882.62234</v>
      </c>
      <c r="AH42" s="115">
        <v>629534.11398000002</v>
      </c>
      <c r="AI42" s="119">
        <v>6200472.4397900002</v>
      </c>
      <c r="AJ42" s="88"/>
    </row>
    <row r="43" spans="1:36" ht="12.75" hidden="1" customHeight="1" x14ac:dyDescent="0.3">
      <c r="A43" s="88"/>
      <c r="E43" s="121" t="s">
        <v>86</v>
      </c>
      <c r="F43" s="121"/>
      <c r="G43" s="122"/>
      <c r="H43" s="115">
        <v>0</v>
      </c>
      <c r="I43" s="115">
        <v>0</v>
      </c>
      <c r="J43" s="115">
        <v>0</v>
      </c>
      <c r="K43" s="115">
        <v>0</v>
      </c>
      <c r="L43" s="115">
        <v>0</v>
      </c>
      <c r="M43" s="115">
        <v>0</v>
      </c>
      <c r="N43" s="115">
        <v>0</v>
      </c>
      <c r="O43" s="115">
        <v>0</v>
      </c>
      <c r="P43" s="115">
        <v>0</v>
      </c>
      <c r="Q43" s="115">
        <v>0</v>
      </c>
      <c r="R43" s="115">
        <v>0</v>
      </c>
      <c r="S43" s="115">
        <v>0</v>
      </c>
      <c r="T43" s="115">
        <v>0</v>
      </c>
      <c r="U43" s="110">
        <v>0</v>
      </c>
      <c r="V43" s="111">
        <v>0</v>
      </c>
      <c r="W43" s="115">
        <v>0</v>
      </c>
      <c r="X43" s="115">
        <v>0</v>
      </c>
      <c r="Y43" s="115">
        <v>0</v>
      </c>
      <c r="Z43" s="115">
        <v>0</v>
      </c>
      <c r="AA43" s="115">
        <v>0</v>
      </c>
      <c r="AB43" s="115">
        <v>0</v>
      </c>
      <c r="AC43" s="115">
        <v>0</v>
      </c>
      <c r="AD43" s="115">
        <v>0</v>
      </c>
      <c r="AE43" s="115">
        <v>0</v>
      </c>
      <c r="AF43" s="115">
        <v>0</v>
      </c>
      <c r="AG43" s="115">
        <v>0</v>
      </c>
      <c r="AH43" s="115">
        <v>0</v>
      </c>
      <c r="AI43" s="119">
        <v>0</v>
      </c>
      <c r="AJ43" s="88"/>
    </row>
    <row r="44" spans="1:36" ht="12.75" customHeight="1" x14ac:dyDescent="0.3">
      <c r="A44" s="88"/>
      <c r="E44" s="121" t="s">
        <v>87</v>
      </c>
      <c r="F44" s="121"/>
      <c r="G44" s="122"/>
      <c r="H44" s="115">
        <v>0</v>
      </c>
      <c r="I44" s="115">
        <v>0</v>
      </c>
      <c r="J44" s="115">
        <v>0</v>
      </c>
      <c r="K44" s="115">
        <v>0</v>
      </c>
      <c r="L44" s="115">
        <v>0</v>
      </c>
      <c r="M44" s="115">
        <v>0</v>
      </c>
      <c r="N44" s="115">
        <v>0</v>
      </c>
      <c r="O44" s="115">
        <v>183.28</v>
      </c>
      <c r="P44" s="115">
        <v>159.21</v>
      </c>
      <c r="Q44" s="115">
        <v>65.540000000000006</v>
      </c>
      <c r="R44" s="115">
        <v>0</v>
      </c>
      <c r="S44" s="115">
        <v>0</v>
      </c>
      <c r="T44" s="115">
        <v>0</v>
      </c>
      <c r="U44" s="110">
        <v>408.03000000000003</v>
      </c>
      <c r="V44" s="111">
        <v>0</v>
      </c>
      <c r="W44" s="115">
        <v>0</v>
      </c>
      <c r="X44" s="115">
        <v>0</v>
      </c>
      <c r="Y44" s="115">
        <v>0</v>
      </c>
      <c r="Z44" s="115">
        <v>0</v>
      </c>
      <c r="AA44" s="115">
        <v>0</v>
      </c>
      <c r="AB44" s="115">
        <v>0</v>
      </c>
      <c r="AC44" s="115">
        <v>0</v>
      </c>
      <c r="AD44" s="115">
        <v>0</v>
      </c>
      <c r="AE44" s="115">
        <v>0</v>
      </c>
      <c r="AF44" s="115">
        <v>0</v>
      </c>
      <c r="AG44" s="115">
        <v>0</v>
      </c>
      <c r="AH44" s="115">
        <v>0</v>
      </c>
      <c r="AI44" s="119">
        <v>0</v>
      </c>
      <c r="AJ44" s="88"/>
    </row>
    <row r="45" spans="1:36" ht="12.75" customHeight="1" x14ac:dyDescent="0.3">
      <c r="A45" s="88"/>
      <c r="E45" s="123" t="s">
        <v>88</v>
      </c>
      <c r="F45" s="132"/>
      <c r="G45" s="125"/>
      <c r="H45" s="115">
        <v>404964.80599999998</v>
      </c>
      <c r="I45" s="115">
        <v>57075.93907</v>
      </c>
      <c r="J45" s="115">
        <v>16587.600350000001</v>
      </c>
      <c r="K45" s="115">
        <v>17463.11479</v>
      </c>
      <c r="L45" s="115">
        <v>11359.116900000001</v>
      </c>
      <c r="M45" s="115">
        <v>55921.259680000003</v>
      </c>
      <c r="N45" s="115">
        <v>37676.909729999999</v>
      </c>
      <c r="O45" s="115">
        <v>22088.23287</v>
      </c>
      <c r="P45" s="115">
        <v>29240.38279</v>
      </c>
      <c r="Q45" s="115">
        <v>39504.806109999998</v>
      </c>
      <c r="R45" s="115">
        <v>0</v>
      </c>
      <c r="S45" s="115">
        <v>0</v>
      </c>
      <c r="T45" s="115">
        <v>0</v>
      </c>
      <c r="U45" s="110">
        <v>286917.36229000002</v>
      </c>
      <c r="V45" s="111">
        <v>402908.22998</v>
      </c>
      <c r="W45" s="115">
        <v>68901.417950000003</v>
      </c>
      <c r="X45" s="115">
        <v>34757.58008</v>
      </c>
      <c r="Y45" s="115">
        <v>20969.701989999998</v>
      </c>
      <c r="Z45" s="115">
        <v>21568.202789999999</v>
      </c>
      <c r="AA45" s="115">
        <v>22788.251</v>
      </c>
      <c r="AB45" s="115">
        <v>30931.837889999999</v>
      </c>
      <c r="AC45" s="115">
        <v>58270.217530000002</v>
      </c>
      <c r="AD45" s="115">
        <v>42996.146670000002</v>
      </c>
      <c r="AE45" s="115">
        <v>26741.112209999999</v>
      </c>
      <c r="AF45" s="115">
        <v>16007.37458</v>
      </c>
      <c r="AG45" s="115">
        <v>32084.607809999998</v>
      </c>
      <c r="AH45" s="115">
        <v>26891.779480000001</v>
      </c>
      <c r="AI45" s="119">
        <v>327924.46810999996</v>
      </c>
      <c r="AJ45" s="88"/>
    </row>
    <row r="46" spans="1:36" ht="12.75" customHeight="1" x14ac:dyDescent="0.3">
      <c r="A46" s="88"/>
      <c r="E46" s="123" t="s">
        <v>89</v>
      </c>
      <c r="F46" s="132"/>
      <c r="G46" s="125" t="s">
        <v>90</v>
      </c>
      <c r="H46" s="115">
        <v>1009846.937</v>
      </c>
      <c r="I46" s="115">
        <v>52687.660219999998</v>
      </c>
      <c r="J46" s="115">
        <v>354844.04627999995</v>
      </c>
      <c r="K46" s="115">
        <v>62693.297100000003</v>
      </c>
      <c r="L46" s="115">
        <v>60803.851860000002</v>
      </c>
      <c r="M46" s="115">
        <v>58992.607810000001</v>
      </c>
      <c r="N46" s="115">
        <v>60667.355950000005</v>
      </c>
      <c r="O46" s="115">
        <v>58827.611990000005</v>
      </c>
      <c r="P46" s="115">
        <v>59493.531289999999</v>
      </c>
      <c r="Q46" s="115">
        <v>53216.668359999996</v>
      </c>
      <c r="R46" s="115">
        <v>0</v>
      </c>
      <c r="S46" s="115">
        <v>0</v>
      </c>
      <c r="T46" s="115">
        <v>0</v>
      </c>
      <c r="U46" s="110">
        <v>822226.63085999992</v>
      </c>
      <c r="V46" s="111">
        <v>704936.74098</v>
      </c>
      <c r="W46" s="115">
        <v>65179.002280000001</v>
      </c>
      <c r="X46" s="115">
        <v>61377.246939999997</v>
      </c>
      <c r="Y46" s="115">
        <v>55016.651469999997</v>
      </c>
      <c r="Z46" s="115">
        <v>60041.767209999998</v>
      </c>
      <c r="AA46" s="115">
        <v>57294.399509999996</v>
      </c>
      <c r="AB46" s="115">
        <v>56996.416340000003</v>
      </c>
      <c r="AC46" s="115">
        <v>53302.862420000005</v>
      </c>
      <c r="AD46" s="115">
        <v>60716.497470000002</v>
      </c>
      <c r="AE46" s="115">
        <v>56574.940289999999</v>
      </c>
      <c r="AF46" s="115">
        <v>57030.351210000001</v>
      </c>
      <c r="AG46" s="115">
        <v>69177.549969999993</v>
      </c>
      <c r="AH46" s="115">
        <v>52229.055869999997</v>
      </c>
      <c r="AI46" s="119">
        <v>526499.78392999992</v>
      </c>
      <c r="AJ46" s="88"/>
    </row>
    <row r="47" spans="1:36" ht="12.75" customHeight="1" x14ac:dyDescent="0.3">
      <c r="A47" s="88"/>
      <c r="E47" s="708" t="s">
        <v>91</v>
      </c>
      <c r="F47" s="708"/>
      <c r="G47" s="125" t="s">
        <v>92</v>
      </c>
      <c r="H47" s="115">
        <v>2477194.4419999998</v>
      </c>
      <c r="I47" s="115">
        <v>6163.8272999999999</v>
      </c>
      <c r="J47" s="115">
        <v>0</v>
      </c>
      <c r="K47" s="115">
        <v>0</v>
      </c>
      <c r="L47" s="115">
        <v>619500.70401999995</v>
      </c>
      <c r="M47" s="115">
        <v>0</v>
      </c>
      <c r="N47" s="115">
        <v>0</v>
      </c>
      <c r="O47" s="115">
        <v>521870.85127999994</v>
      </c>
      <c r="P47" s="115">
        <v>0</v>
      </c>
      <c r="Q47" s="115">
        <v>286907.10538000002</v>
      </c>
      <c r="R47" s="115">
        <v>0</v>
      </c>
      <c r="S47" s="115">
        <v>0</v>
      </c>
      <c r="T47" s="115">
        <v>0</v>
      </c>
      <c r="U47" s="289">
        <v>1434442.48798</v>
      </c>
      <c r="V47" s="111">
        <v>2387443.2306399997</v>
      </c>
      <c r="W47" s="134">
        <v>10069.319210000001</v>
      </c>
      <c r="X47" s="134">
        <v>0</v>
      </c>
      <c r="Y47" s="134">
        <v>0</v>
      </c>
      <c r="Z47" s="134">
        <v>578049.93480999989</v>
      </c>
      <c r="AA47" s="134">
        <v>0</v>
      </c>
      <c r="AB47" s="134">
        <v>0</v>
      </c>
      <c r="AC47" s="134">
        <v>619156.76879999996</v>
      </c>
      <c r="AD47" s="134">
        <v>0</v>
      </c>
      <c r="AE47" s="134">
        <v>369990.83160999999</v>
      </c>
      <c r="AF47" s="134">
        <v>196716.46440999999</v>
      </c>
      <c r="AG47" s="134">
        <v>0</v>
      </c>
      <c r="AH47" s="134">
        <v>613459.9118</v>
      </c>
      <c r="AI47" s="119">
        <v>1577266.8544299998</v>
      </c>
      <c r="AJ47" s="88"/>
    </row>
    <row r="48" spans="1:36" ht="12.75" customHeight="1" x14ac:dyDescent="0.3">
      <c r="A48" s="88"/>
      <c r="C48" s="80" t="s">
        <v>93</v>
      </c>
      <c r="F48" s="132"/>
      <c r="G48" s="125"/>
      <c r="H48" s="115">
        <v>6620259.9970000004</v>
      </c>
      <c r="I48" s="115">
        <v>1835221.6719500001</v>
      </c>
      <c r="J48" s="115">
        <v>18495.898819999999</v>
      </c>
      <c r="K48" s="115">
        <v>1380.5950500000001</v>
      </c>
      <c r="L48" s="115">
        <v>1698337.2046099999</v>
      </c>
      <c r="M48" s="115">
        <v>4037.7855</v>
      </c>
      <c r="N48" s="115">
        <v>428.02211999999997</v>
      </c>
      <c r="O48" s="115">
        <v>2172843.6332199997</v>
      </c>
      <c r="P48" s="115">
        <v>650.22451999999998</v>
      </c>
      <c r="Q48" s="115">
        <v>-13780.18037</v>
      </c>
      <c r="R48" s="115">
        <v>0</v>
      </c>
      <c r="S48" s="115">
        <v>0</v>
      </c>
      <c r="T48" s="115">
        <v>0</v>
      </c>
      <c r="U48" s="110">
        <v>5717614.8554199999</v>
      </c>
      <c r="V48" s="111">
        <v>5520495.0251199994</v>
      </c>
      <c r="W48" s="115">
        <v>1490960.95741</v>
      </c>
      <c r="X48" s="115">
        <v>-19669.311229999999</v>
      </c>
      <c r="Y48" s="115">
        <v>384.78935999999999</v>
      </c>
      <c r="Z48" s="115">
        <v>722989.58889999997</v>
      </c>
      <c r="AA48" s="115">
        <v>1519.5155300000001</v>
      </c>
      <c r="AB48" s="115">
        <v>-631.55714999999998</v>
      </c>
      <c r="AC48" s="115">
        <v>942524.94272000005</v>
      </c>
      <c r="AD48" s="115">
        <v>297.51749000000001</v>
      </c>
      <c r="AE48" s="115">
        <v>2389.7070400000002</v>
      </c>
      <c r="AF48" s="115">
        <v>1198601.2793800002</v>
      </c>
      <c r="AG48" s="115">
        <v>464973.23898999998</v>
      </c>
      <c r="AH48" s="115">
        <v>716154.35667999997</v>
      </c>
      <c r="AI48" s="119">
        <v>3140766.15007</v>
      </c>
      <c r="AJ48" s="88"/>
    </row>
    <row r="49" spans="1:36" ht="12.75" customHeight="1" x14ac:dyDescent="0.3">
      <c r="A49" s="88"/>
      <c r="C49" s="80" t="s">
        <v>94</v>
      </c>
      <c r="F49" s="132"/>
      <c r="G49" s="125"/>
      <c r="H49" s="115">
        <v>2328608.0610000002</v>
      </c>
      <c r="I49" s="115">
        <v>218081.52746000001</v>
      </c>
      <c r="J49" s="115">
        <v>190794.50786000001</v>
      </c>
      <c r="K49" s="115">
        <v>113085.22456</v>
      </c>
      <c r="L49" s="115">
        <v>160730.07555000001</v>
      </c>
      <c r="M49" s="115">
        <v>154240.99137</v>
      </c>
      <c r="N49" s="115">
        <v>175952.62753</v>
      </c>
      <c r="O49" s="115">
        <v>205979.08994000001</v>
      </c>
      <c r="P49" s="115">
        <v>211331.10158000002</v>
      </c>
      <c r="Q49" s="115">
        <v>203251.86463999999</v>
      </c>
      <c r="R49" s="115">
        <v>0</v>
      </c>
      <c r="S49" s="115">
        <v>0</v>
      </c>
      <c r="T49" s="115">
        <v>0</v>
      </c>
      <c r="U49" s="110">
        <v>1633447.01049</v>
      </c>
      <c r="V49" s="111">
        <v>2194699.8655399997</v>
      </c>
      <c r="W49" s="115">
        <v>228405.77165000001</v>
      </c>
      <c r="X49" s="115">
        <v>152257.77334000001</v>
      </c>
      <c r="Y49" s="115">
        <v>155509.64734</v>
      </c>
      <c r="Z49" s="115">
        <v>125970.03737999999</v>
      </c>
      <c r="AA49" s="115">
        <v>127097.72557</v>
      </c>
      <c r="AB49" s="115">
        <v>175699.97627000001</v>
      </c>
      <c r="AC49" s="115">
        <v>184406.95541999998</v>
      </c>
      <c r="AD49" s="115">
        <v>232587.70514999999</v>
      </c>
      <c r="AE49" s="115">
        <v>209198.18539</v>
      </c>
      <c r="AF49" s="115">
        <v>220373.00933999999</v>
      </c>
      <c r="AG49" s="115">
        <v>185385.24346999999</v>
      </c>
      <c r="AH49" s="115">
        <v>197807.83522000001</v>
      </c>
      <c r="AI49" s="119">
        <v>1591133.7775099999</v>
      </c>
      <c r="AJ49" s="88"/>
    </row>
    <row r="50" spans="1:36" ht="12.75" customHeight="1" x14ac:dyDescent="0.3">
      <c r="A50" s="88"/>
      <c r="C50" s="80" t="s">
        <v>95</v>
      </c>
      <c r="F50" s="132"/>
      <c r="G50" s="125"/>
      <c r="H50" s="115">
        <v>92020252.791999981</v>
      </c>
      <c r="I50" s="115">
        <v>6430029.041720001</v>
      </c>
      <c r="J50" s="115">
        <v>7384562.5339799989</v>
      </c>
      <c r="K50" s="115">
        <v>8274241.6861700006</v>
      </c>
      <c r="L50" s="115">
        <v>7746006.5136399996</v>
      </c>
      <c r="M50" s="115">
        <v>7489523.2070300011</v>
      </c>
      <c r="N50" s="115">
        <v>8131815.3651700001</v>
      </c>
      <c r="O50" s="115">
        <v>7837426.2578500006</v>
      </c>
      <c r="P50" s="115">
        <v>7538307.8042899994</v>
      </c>
      <c r="Q50" s="115">
        <v>7595714.8904400012</v>
      </c>
      <c r="R50" s="115">
        <v>0</v>
      </c>
      <c r="S50" s="115">
        <v>0</v>
      </c>
      <c r="T50" s="115">
        <v>0</v>
      </c>
      <c r="U50" s="110">
        <v>68427627.300289989</v>
      </c>
      <c r="V50" s="111">
        <v>80472844.277249992</v>
      </c>
      <c r="W50" s="115">
        <v>6818533.0492599988</v>
      </c>
      <c r="X50" s="115">
        <v>6023535.9782300014</v>
      </c>
      <c r="Y50" s="115">
        <v>4497401.4950899994</v>
      </c>
      <c r="Z50" s="115">
        <v>4517132.5756200003</v>
      </c>
      <c r="AA50" s="115">
        <v>5786006.7037599999</v>
      </c>
      <c r="AB50" s="115">
        <v>6756385.9239999996</v>
      </c>
      <c r="AC50" s="115">
        <v>7050619.1953199999</v>
      </c>
      <c r="AD50" s="115">
        <v>7474890.93958</v>
      </c>
      <c r="AE50" s="115">
        <v>8281546.0388500001</v>
      </c>
      <c r="AF50" s="115">
        <v>6681535.6667200001</v>
      </c>
      <c r="AG50" s="115">
        <v>8416527.0080999993</v>
      </c>
      <c r="AH50" s="115">
        <v>8168729.7027199995</v>
      </c>
      <c r="AI50" s="119">
        <v>57206051.899710007</v>
      </c>
      <c r="AJ50" s="88"/>
    </row>
    <row r="51" spans="1:36" ht="12.75" customHeight="1" x14ac:dyDescent="0.3">
      <c r="A51" s="88"/>
      <c r="E51" s="136" t="s">
        <v>96</v>
      </c>
      <c r="F51" s="132"/>
      <c r="G51" s="12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0"/>
      <c r="V51" s="111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10"/>
      <c r="AJ51" s="88"/>
    </row>
    <row r="52" spans="1:36" s="103" customFormat="1" ht="12.75" customHeight="1" x14ac:dyDescent="0.3">
      <c r="A52" s="108"/>
      <c r="E52" s="103" t="s">
        <v>97</v>
      </c>
      <c r="F52" s="132"/>
      <c r="G52" s="125"/>
      <c r="H52" s="137">
        <v>2468484.0290000001</v>
      </c>
      <c r="I52" s="137">
        <v>194520.35370000001</v>
      </c>
      <c r="J52" s="137">
        <v>211288.69698000001</v>
      </c>
      <c r="K52" s="137">
        <v>219987.02188000001</v>
      </c>
      <c r="L52" s="137">
        <v>221047.81167000002</v>
      </c>
      <c r="M52" s="137">
        <v>216185.82321999999</v>
      </c>
      <c r="N52" s="137">
        <v>226282.05572</v>
      </c>
      <c r="O52" s="137">
        <v>218254.48256999999</v>
      </c>
      <c r="P52" s="137">
        <v>221941.26332</v>
      </c>
      <c r="Q52" s="137">
        <v>219058.99800999998</v>
      </c>
      <c r="R52" s="137">
        <v>0</v>
      </c>
      <c r="S52" s="137">
        <v>0</v>
      </c>
      <c r="T52" s="137">
        <v>0</v>
      </c>
      <c r="U52" s="138">
        <v>1948566.5070699998</v>
      </c>
      <c r="V52" s="139">
        <v>2441247.6079599997</v>
      </c>
      <c r="W52" s="89">
        <v>280398.79680000001</v>
      </c>
      <c r="X52" s="89">
        <v>251308.03902999999</v>
      </c>
      <c r="Y52" s="89">
        <v>198875.32008999999</v>
      </c>
      <c r="Z52" s="89">
        <v>188883.95955</v>
      </c>
      <c r="AA52" s="89">
        <v>171577.09216</v>
      </c>
      <c r="AB52" s="89">
        <v>170061.13024</v>
      </c>
      <c r="AC52" s="89">
        <v>183364.25448</v>
      </c>
      <c r="AD52" s="89">
        <v>193578.71187000003</v>
      </c>
      <c r="AE52" s="89">
        <v>201851.52460999999</v>
      </c>
      <c r="AF52" s="89">
        <v>175191.16878000001</v>
      </c>
      <c r="AG52" s="89">
        <v>216713.84578</v>
      </c>
      <c r="AH52" s="89">
        <v>209443.76457</v>
      </c>
      <c r="AI52" s="89">
        <v>1839898.8288299998</v>
      </c>
      <c r="AJ52" s="108"/>
    </row>
    <row r="53" spans="1:36" s="103" customFormat="1" ht="12.75" customHeight="1" x14ac:dyDescent="0.3">
      <c r="A53" s="108"/>
      <c r="E53" s="140" t="s">
        <v>98</v>
      </c>
      <c r="F53" s="132"/>
      <c r="G53" s="125"/>
      <c r="H53" s="137">
        <v>1986575.55</v>
      </c>
      <c r="I53" s="137">
        <v>152761.17752</v>
      </c>
      <c r="J53" s="137">
        <v>155366.86477000001</v>
      </c>
      <c r="K53" s="137">
        <v>158737.16596000001</v>
      </c>
      <c r="L53" s="137">
        <v>165395.19390000001</v>
      </c>
      <c r="M53" s="137">
        <v>166350.22000999999</v>
      </c>
      <c r="N53" s="137">
        <v>167580.57868999999</v>
      </c>
      <c r="O53" s="137">
        <v>162584.50419000001</v>
      </c>
      <c r="P53" s="137">
        <v>158529.14272</v>
      </c>
      <c r="Q53" s="137">
        <v>154692.49119999999</v>
      </c>
      <c r="R53" s="137">
        <v>0</v>
      </c>
      <c r="S53" s="137">
        <v>0</v>
      </c>
      <c r="T53" s="137">
        <v>0</v>
      </c>
      <c r="U53" s="138">
        <v>1441997.3389599998</v>
      </c>
      <c r="V53" s="139">
        <v>1803292.8607899998</v>
      </c>
      <c r="W53" s="137">
        <v>247798.47219999999</v>
      </c>
      <c r="X53" s="137">
        <v>200302.15018999999</v>
      </c>
      <c r="Y53" s="137">
        <v>146658.68414</v>
      </c>
      <c r="Z53" s="137">
        <v>140212.62424999999</v>
      </c>
      <c r="AA53" s="137">
        <v>112988.51167000001</v>
      </c>
      <c r="AB53" s="137">
        <v>116551.63205</v>
      </c>
      <c r="AC53" s="137">
        <v>131684.87351999999</v>
      </c>
      <c r="AD53" s="137">
        <v>144901.71633000002</v>
      </c>
      <c r="AE53" s="137">
        <v>132523.54723</v>
      </c>
      <c r="AF53" s="137">
        <v>134434.4859</v>
      </c>
      <c r="AG53" s="137">
        <v>159940.57563000001</v>
      </c>
      <c r="AH53" s="137">
        <v>135295.58768</v>
      </c>
      <c r="AI53" s="119">
        <v>1373622.2115799999</v>
      </c>
      <c r="AJ53" s="108"/>
    </row>
    <row r="54" spans="1:36" s="103" customFormat="1" ht="12.75" customHeight="1" x14ac:dyDescent="0.3">
      <c r="A54" s="108"/>
      <c r="E54" s="140" t="s">
        <v>99</v>
      </c>
      <c r="F54" s="132"/>
      <c r="G54" s="125"/>
      <c r="H54" s="141">
        <v>481908.47899999999</v>
      </c>
      <c r="I54" s="137">
        <v>41759.176180000002</v>
      </c>
      <c r="J54" s="137">
        <v>55921.83221</v>
      </c>
      <c r="K54" s="137">
        <v>61249.855920000002</v>
      </c>
      <c r="L54" s="137">
        <v>55652.617770000004</v>
      </c>
      <c r="M54" s="137">
        <v>49835.603210000001</v>
      </c>
      <c r="N54" s="137">
        <v>58701.477030000002</v>
      </c>
      <c r="O54" s="137">
        <v>55669.97838</v>
      </c>
      <c r="P54" s="137">
        <v>63412.120600000002</v>
      </c>
      <c r="Q54" s="137">
        <v>64366.506809999999</v>
      </c>
      <c r="R54" s="137">
        <v>0</v>
      </c>
      <c r="S54" s="137">
        <v>0</v>
      </c>
      <c r="T54" s="137">
        <v>0</v>
      </c>
      <c r="U54" s="255">
        <v>506569.16811000003</v>
      </c>
      <c r="V54" s="139">
        <v>637954.74716999987</v>
      </c>
      <c r="W54" s="141">
        <v>32600.3246</v>
      </c>
      <c r="X54" s="141">
        <v>51005.888840000007</v>
      </c>
      <c r="Y54" s="141">
        <v>52216.635950000004</v>
      </c>
      <c r="Z54" s="141">
        <v>48671.335299999999</v>
      </c>
      <c r="AA54" s="141">
        <v>58588.58049</v>
      </c>
      <c r="AB54" s="141">
        <v>53509.498189999998</v>
      </c>
      <c r="AC54" s="141">
        <v>51679.380960000002</v>
      </c>
      <c r="AD54" s="141">
        <v>48676.995539999996</v>
      </c>
      <c r="AE54" s="141">
        <v>69327.977379999997</v>
      </c>
      <c r="AF54" s="141">
        <v>40756.68288</v>
      </c>
      <c r="AG54" s="141">
        <v>56773.270149999997</v>
      </c>
      <c r="AH54" s="141">
        <v>74148.176890000002</v>
      </c>
      <c r="AI54" s="119">
        <v>466276.61724999995</v>
      </c>
      <c r="AJ54" s="108"/>
    </row>
    <row r="55" spans="1:36" ht="12.75" customHeight="1" x14ac:dyDescent="0.3">
      <c r="A55" s="88"/>
      <c r="C55" s="708" t="s">
        <v>100</v>
      </c>
      <c r="D55" s="708"/>
      <c r="E55" s="708"/>
      <c r="F55" s="708"/>
      <c r="G55" s="709"/>
      <c r="H55" s="115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10"/>
      <c r="V55" s="111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10"/>
      <c r="AJ55" s="88"/>
    </row>
    <row r="56" spans="1:36" ht="12.75" customHeight="1" x14ac:dyDescent="0.3">
      <c r="A56" s="88"/>
      <c r="E56" s="123" t="s">
        <v>101</v>
      </c>
      <c r="F56" s="123"/>
      <c r="G56" s="125"/>
      <c r="H56" s="115">
        <v>925600.43500000006</v>
      </c>
      <c r="I56" s="115">
        <v>81347.761760000009</v>
      </c>
      <c r="J56" s="137">
        <v>79077.387669999996</v>
      </c>
      <c r="K56" s="137">
        <v>69851.601650000011</v>
      </c>
      <c r="L56" s="137">
        <v>72848.218420000005</v>
      </c>
      <c r="M56" s="137">
        <v>71936.321559999997</v>
      </c>
      <c r="N56" s="137">
        <v>67693.100000000006</v>
      </c>
      <c r="O56" s="115">
        <v>81125.460000000006</v>
      </c>
      <c r="P56" s="115">
        <v>79761.622140000007</v>
      </c>
      <c r="Q56" s="115">
        <v>77537.128500000006</v>
      </c>
      <c r="R56" s="137">
        <v>0</v>
      </c>
      <c r="S56" s="137">
        <v>0</v>
      </c>
      <c r="T56" s="137">
        <v>0</v>
      </c>
      <c r="U56" s="110">
        <v>681178.60170000012</v>
      </c>
      <c r="V56" s="111">
        <v>788581.85475000006</v>
      </c>
      <c r="W56" s="115">
        <v>55989.531670000004</v>
      </c>
      <c r="X56" s="115">
        <v>61753.557890000004</v>
      </c>
      <c r="Y56" s="115">
        <v>55309.85</v>
      </c>
      <c r="Z56" s="115">
        <v>59021.759380000003</v>
      </c>
      <c r="AA56" s="115">
        <v>59221.292670000003</v>
      </c>
      <c r="AB56" s="115">
        <v>67428.544379999992</v>
      </c>
      <c r="AC56" s="115">
        <v>65440.008479999997</v>
      </c>
      <c r="AD56" s="115">
        <v>66547.032909999994</v>
      </c>
      <c r="AE56" s="115">
        <v>66020.473450000005</v>
      </c>
      <c r="AF56" s="115">
        <v>87339.109680000009</v>
      </c>
      <c r="AG56" s="115">
        <v>75562.173609999998</v>
      </c>
      <c r="AH56" s="115">
        <v>68948.520629999999</v>
      </c>
      <c r="AI56" s="110">
        <v>556732.05083000008</v>
      </c>
      <c r="AJ56" s="88"/>
    </row>
    <row r="57" spans="1:36" ht="12.75" customHeight="1" x14ac:dyDescent="0.3">
      <c r="A57" s="88"/>
      <c r="E57" s="123" t="s">
        <v>102</v>
      </c>
      <c r="F57" s="123"/>
      <c r="G57" s="125"/>
      <c r="H57" s="115">
        <v>693751.36499999999</v>
      </c>
      <c r="I57" s="115">
        <v>1470.1387999999999</v>
      </c>
      <c r="J57" s="137">
        <v>1097.6649600000001</v>
      </c>
      <c r="K57" s="137">
        <v>152353.79847000001</v>
      </c>
      <c r="L57" s="137">
        <v>1204.90283</v>
      </c>
      <c r="M57" s="137">
        <v>1671.9875900000002</v>
      </c>
      <c r="N57" s="137">
        <v>173516.18856000001</v>
      </c>
      <c r="O57" s="115">
        <v>1464.92572</v>
      </c>
      <c r="P57" s="115">
        <v>1264.2813999999998</v>
      </c>
      <c r="Q57" s="115">
        <v>193364.69559000002</v>
      </c>
      <c r="R57" s="137">
        <v>0</v>
      </c>
      <c r="S57" s="137">
        <v>0</v>
      </c>
      <c r="T57" s="137">
        <v>0</v>
      </c>
      <c r="U57" s="289">
        <v>527408.58392000012</v>
      </c>
      <c r="V57" s="111">
        <v>679817.79</v>
      </c>
      <c r="W57" s="134">
        <v>476.25900999999999</v>
      </c>
      <c r="X57" s="134">
        <v>5480.7833499999997</v>
      </c>
      <c r="Y57" s="134">
        <v>167912.42283000002</v>
      </c>
      <c r="Z57" s="134">
        <v>1225.8779999999999</v>
      </c>
      <c r="AA57" s="134">
        <v>1172.78394</v>
      </c>
      <c r="AB57" s="134">
        <v>165727.11959000002</v>
      </c>
      <c r="AC57" s="134">
        <v>1857.3910800000001</v>
      </c>
      <c r="AD57" s="134">
        <v>1711.1148999999998</v>
      </c>
      <c r="AE57" s="134">
        <v>202925.76921999999</v>
      </c>
      <c r="AF57" s="134">
        <v>2211.2006499999998</v>
      </c>
      <c r="AG57" s="134">
        <v>1255.8048700000002</v>
      </c>
      <c r="AH57" s="134">
        <v>127861.26256</v>
      </c>
      <c r="AI57" s="110">
        <v>548489.52191999997</v>
      </c>
      <c r="AJ57" s="88"/>
    </row>
    <row r="58" spans="1:36" ht="12.75" customHeight="1" x14ac:dyDescent="0.3">
      <c r="A58" s="88"/>
      <c r="E58" s="123" t="s">
        <v>103</v>
      </c>
      <c r="F58" s="123"/>
      <c r="G58" s="125"/>
      <c r="H58" s="115">
        <v>7063643.0549999997</v>
      </c>
      <c r="I58" s="115">
        <v>599380.48592000001</v>
      </c>
      <c r="J58" s="137">
        <v>565977.53591999994</v>
      </c>
      <c r="K58" s="137">
        <v>615454.49661000003</v>
      </c>
      <c r="L58" s="137">
        <v>628464.4668099999</v>
      </c>
      <c r="M58" s="137">
        <v>635249.98773000005</v>
      </c>
      <c r="N58" s="137">
        <v>619927.59374000004</v>
      </c>
      <c r="O58" s="115">
        <v>578279.8801699999</v>
      </c>
      <c r="P58" s="115">
        <v>627013.68576000002</v>
      </c>
      <c r="Q58" s="115">
        <v>587152.46924999997</v>
      </c>
      <c r="R58" s="137">
        <v>0</v>
      </c>
      <c r="S58" s="137">
        <v>0</v>
      </c>
      <c r="T58" s="137">
        <v>0</v>
      </c>
      <c r="U58" s="289">
        <v>5456900.6019099997</v>
      </c>
      <c r="V58" s="111">
        <v>7374435.7369100004</v>
      </c>
      <c r="W58" s="134">
        <v>648439.72436999995</v>
      </c>
      <c r="X58" s="134">
        <v>610507.45800999994</v>
      </c>
      <c r="Y58" s="134">
        <v>667773.97060999996</v>
      </c>
      <c r="Z58" s="134">
        <v>666716.51095000003</v>
      </c>
      <c r="AA58" s="134">
        <v>669795.15197999997</v>
      </c>
      <c r="AB58" s="134">
        <v>675435.08213</v>
      </c>
      <c r="AC58" s="134">
        <v>594472.02945999999</v>
      </c>
      <c r="AD58" s="134">
        <v>624560.84308000002</v>
      </c>
      <c r="AE58" s="134">
        <v>594830.76764999994</v>
      </c>
      <c r="AF58" s="134">
        <v>538662.72788000002</v>
      </c>
      <c r="AG58" s="134">
        <v>559624.36784000008</v>
      </c>
      <c r="AH58" s="134">
        <v>523617.10294999997</v>
      </c>
      <c r="AI58" s="110">
        <v>5752531.5382399997</v>
      </c>
      <c r="AJ58" s="88"/>
    </row>
    <row r="59" spans="1:36" ht="12.75" customHeight="1" x14ac:dyDescent="0.3">
      <c r="A59" s="88"/>
      <c r="E59" s="123" t="s">
        <v>104</v>
      </c>
      <c r="F59" s="123"/>
      <c r="G59" s="109"/>
      <c r="H59" s="115">
        <v>20541.351999999999</v>
      </c>
      <c r="I59" s="115">
        <v>454.42500000000001</v>
      </c>
      <c r="J59" s="137">
        <v>1671.63</v>
      </c>
      <c r="K59" s="137">
        <v>1356.7349999999999</v>
      </c>
      <c r="L59" s="137">
        <v>1282.6436899999999</v>
      </c>
      <c r="M59" s="137">
        <v>2013.65131</v>
      </c>
      <c r="N59" s="137">
        <v>1731.87</v>
      </c>
      <c r="O59" s="115">
        <v>1655.0550000000001</v>
      </c>
      <c r="P59" s="115">
        <v>2255.0932599999996</v>
      </c>
      <c r="Q59" s="115">
        <v>2471.19245</v>
      </c>
      <c r="R59" s="137">
        <v>0</v>
      </c>
      <c r="S59" s="137">
        <v>0</v>
      </c>
      <c r="T59" s="137">
        <v>0</v>
      </c>
      <c r="U59" s="289">
        <v>14892.29571</v>
      </c>
      <c r="V59" s="111">
        <v>24181.694100000001</v>
      </c>
      <c r="W59" s="134">
        <v>312.12180000000001</v>
      </c>
      <c r="X59" s="134">
        <v>4661.4049999999997</v>
      </c>
      <c r="Y59" s="134">
        <v>1868.5650000000001</v>
      </c>
      <c r="Z59" s="134">
        <v>2138.37</v>
      </c>
      <c r="AA59" s="134">
        <v>2436.6149999999998</v>
      </c>
      <c r="AB59" s="134">
        <v>2576.4610400000001</v>
      </c>
      <c r="AC59" s="134">
        <v>1355.4889599999999</v>
      </c>
      <c r="AD59" s="134">
        <v>2256.5574700000002</v>
      </c>
      <c r="AE59" s="134">
        <v>1723.7103400000001</v>
      </c>
      <c r="AF59" s="134">
        <v>922.05</v>
      </c>
      <c r="AG59" s="134">
        <v>1275.3150000000001</v>
      </c>
      <c r="AH59" s="134">
        <v>2655.03449</v>
      </c>
      <c r="AI59" s="110">
        <v>19329.294610000004</v>
      </c>
      <c r="AJ59" s="88"/>
    </row>
    <row r="60" spans="1:36" ht="12.75" customHeight="1" x14ac:dyDescent="0.3">
      <c r="A60" s="88"/>
      <c r="E60" s="696" t="s">
        <v>105</v>
      </c>
      <c r="F60" s="696"/>
      <c r="G60" s="109"/>
      <c r="H60" s="115">
        <v>2940047.6910000001</v>
      </c>
      <c r="I60" s="115">
        <v>233790.90443999998</v>
      </c>
      <c r="J60" s="137">
        <v>140268.63171000002</v>
      </c>
      <c r="K60" s="137">
        <v>171848.04058</v>
      </c>
      <c r="L60" s="137">
        <v>340077.40660000005</v>
      </c>
      <c r="M60" s="137">
        <v>160241.40424</v>
      </c>
      <c r="N60" s="137">
        <v>162341.51123</v>
      </c>
      <c r="O60" s="115">
        <v>393696.60582999996</v>
      </c>
      <c r="P60" s="115">
        <v>146593.54173</v>
      </c>
      <c r="Q60" s="115">
        <v>161401.36227000001</v>
      </c>
      <c r="R60" s="137">
        <v>0</v>
      </c>
      <c r="S60" s="137">
        <v>0</v>
      </c>
      <c r="T60" s="137">
        <v>0</v>
      </c>
      <c r="U60" s="289">
        <v>1910259.40863</v>
      </c>
      <c r="V60" s="111">
        <v>2929578.96936</v>
      </c>
      <c r="W60" s="134">
        <v>232734.59733000002</v>
      </c>
      <c r="X60" s="134">
        <v>152730.6073</v>
      </c>
      <c r="Y60" s="134">
        <v>191260.90663999997</v>
      </c>
      <c r="Z60" s="134">
        <v>263666.10323000001</v>
      </c>
      <c r="AA60" s="134">
        <v>200051.27158999999</v>
      </c>
      <c r="AB60" s="134">
        <v>197339.07579</v>
      </c>
      <c r="AC60" s="134">
        <v>274267.7133</v>
      </c>
      <c r="AD60" s="134">
        <v>179054.51705000002</v>
      </c>
      <c r="AE60" s="134">
        <v>199517.16039999999</v>
      </c>
      <c r="AF60" s="134">
        <v>279588.23142000003</v>
      </c>
      <c r="AG60" s="134">
        <v>206583.64874</v>
      </c>
      <c r="AH60" s="134">
        <v>552785.13657000009</v>
      </c>
      <c r="AI60" s="110">
        <v>1890621.9526299997</v>
      </c>
      <c r="AJ60" s="88"/>
    </row>
    <row r="61" spans="1:36" ht="12.75" customHeight="1" x14ac:dyDescent="0.3">
      <c r="A61" s="88"/>
      <c r="E61" s="123" t="s">
        <v>106</v>
      </c>
      <c r="G61" s="109"/>
      <c r="H61" s="115">
        <v>795380.09199999995</v>
      </c>
      <c r="I61" s="115">
        <v>73247.438099999999</v>
      </c>
      <c r="J61" s="137">
        <v>56635.331840000006</v>
      </c>
      <c r="K61" s="137">
        <v>66974.956659999996</v>
      </c>
      <c r="L61" s="137">
        <v>95799.970639999985</v>
      </c>
      <c r="M61" s="137">
        <v>48327.800940000001</v>
      </c>
      <c r="N61" s="137">
        <v>36787.975420000002</v>
      </c>
      <c r="O61" s="115">
        <v>89147.699680000005</v>
      </c>
      <c r="P61" s="115">
        <v>40855.135590000005</v>
      </c>
      <c r="Q61" s="115">
        <v>46116.39770999999</v>
      </c>
      <c r="R61" s="137">
        <v>0</v>
      </c>
      <c r="S61" s="137">
        <v>0</v>
      </c>
      <c r="T61" s="137">
        <v>0</v>
      </c>
      <c r="U61" s="289">
        <v>553892.70658</v>
      </c>
      <c r="V61" s="111">
        <v>745272.93699999992</v>
      </c>
      <c r="W61" s="134">
        <v>70963.989429999987</v>
      </c>
      <c r="X61" s="134">
        <v>46907.581899999997</v>
      </c>
      <c r="Y61" s="134">
        <v>48167.197719999996</v>
      </c>
      <c r="Z61" s="134">
        <v>98958.685889999979</v>
      </c>
      <c r="AA61" s="134">
        <v>55412.388399999996</v>
      </c>
      <c r="AB61" s="134">
        <v>56846.919430000002</v>
      </c>
      <c r="AC61" s="134">
        <v>90912.230710000003</v>
      </c>
      <c r="AD61" s="134">
        <v>36012.487630000003</v>
      </c>
      <c r="AE61" s="134">
        <v>43128.67684</v>
      </c>
      <c r="AF61" s="134">
        <v>86189.081919999997</v>
      </c>
      <c r="AG61" s="134">
        <v>37169.887029999998</v>
      </c>
      <c r="AH61" s="134">
        <v>74603.810099999988</v>
      </c>
      <c r="AI61" s="110">
        <v>547310.15794999991</v>
      </c>
      <c r="AJ61" s="88"/>
    </row>
    <row r="62" spans="1:36" ht="12.75" customHeight="1" x14ac:dyDescent="0.3">
      <c r="A62" s="88"/>
      <c r="E62" s="123" t="s">
        <v>107</v>
      </c>
      <c r="F62" s="123"/>
      <c r="G62" s="109"/>
      <c r="H62" s="134">
        <v>2500</v>
      </c>
      <c r="I62" s="115">
        <v>0</v>
      </c>
      <c r="J62" s="137">
        <v>0</v>
      </c>
      <c r="K62" s="137">
        <v>0</v>
      </c>
      <c r="L62" s="137">
        <v>3597.9516400000002</v>
      </c>
      <c r="M62" s="137">
        <v>0</v>
      </c>
      <c r="N62" s="137">
        <v>1322.5733300000002</v>
      </c>
      <c r="O62" s="115">
        <v>0</v>
      </c>
      <c r="P62" s="115">
        <v>0</v>
      </c>
      <c r="Q62" s="115">
        <v>0</v>
      </c>
      <c r="R62" s="137">
        <v>0</v>
      </c>
      <c r="S62" s="137">
        <v>0</v>
      </c>
      <c r="T62" s="137">
        <v>0</v>
      </c>
      <c r="U62" s="289">
        <v>4920.5249700000004</v>
      </c>
      <c r="V62" s="111">
        <v>0</v>
      </c>
      <c r="W62" s="134">
        <v>0</v>
      </c>
      <c r="X62" s="134">
        <v>0</v>
      </c>
      <c r="Y62" s="134">
        <v>0</v>
      </c>
      <c r="Z62" s="134">
        <v>0</v>
      </c>
      <c r="AA62" s="134">
        <v>0</v>
      </c>
      <c r="AB62" s="134">
        <v>0</v>
      </c>
      <c r="AC62" s="134">
        <v>0</v>
      </c>
      <c r="AD62" s="134">
        <v>0</v>
      </c>
      <c r="AE62" s="134">
        <v>0</v>
      </c>
      <c r="AF62" s="134">
        <v>0</v>
      </c>
      <c r="AG62" s="134">
        <v>0</v>
      </c>
      <c r="AH62" s="134">
        <v>0</v>
      </c>
      <c r="AI62" s="110">
        <v>0</v>
      </c>
      <c r="AJ62" s="88"/>
    </row>
    <row r="63" spans="1:36" ht="12.75" customHeight="1" x14ac:dyDescent="0.3">
      <c r="A63" s="88"/>
      <c r="E63" s="123" t="s">
        <v>108</v>
      </c>
      <c r="F63" s="123"/>
      <c r="G63" s="109"/>
      <c r="H63" s="134">
        <v>2268041.2089999998</v>
      </c>
      <c r="I63" s="115">
        <v>354.32121999999998</v>
      </c>
      <c r="J63" s="137">
        <v>3831.98191</v>
      </c>
      <c r="K63" s="137">
        <v>633.27095999999995</v>
      </c>
      <c r="L63" s="137">
        <v>1971161.7354000001</v>
      </c>
      <c r="M63" s="137">
        <v>51651.44311</v>
      </c>
      <c r="N63" s="137">
        <v>4535.1111799999999</v>
      </c>
      <c r="O63" s="115">
        <v>17561.675719999999</v>
      </c>
      <c r="P63" s="115">
        <v>3880.4562999999998</v>
      </c>
      <c r="Q63" s="115">
        <v>13684.44191</v>
      </c>
      <c r="R63" s="137">
        <v>0</v>
      </c>
      <c r="S63" s="137">
        <v>0</v>
      </c>
      <c r="T63" s="137">
        <v>0</v>
      </c>
      <c r="U63" s="289">
        <v>2067294.4377100002</v>
      </c>
      <c r="V63" s="111">
        <v>1590393.7248900002</v>
      </c>
      <c r="W63" s="134">
        <v>4629.0451900000007</v>
      </c>
      <c r="X63" s="134">
        <v>22.038550000000001</v>
      </c>
      <c r="Y63" s="134">
        <v>1088.7866799999999</v>
      </c>
      <c r="Z63" s="134">
        <v>1532747.3365999998</v>
      </c>
      <c r="AA63" s="134">
        <v>19986.560430000001</v>
      </c>
      <c r="AB63" s="134">
        <v>4402.5730599999997</v>
      </c>
      <c r="AC63" s="134">
        <v>3984.8846800000001</v>
      </c>
      <c r="AD63" s="134">
        <v>4694.1964699999999</v>
      </c>
      <c r="AE63" s="134">
        <v>10927.75576</v>
      </c>
      <c r="AF63" s="134">
        <v>1383.4290700000001</v>
      </c>
      <c r="AG63" s="134">
        <v>1380.99827</v>
      </c>
      <c r="AH63" s="134">
        <v>5146.1201300000002</v>
      </c>
      <c r="AI63" s="110">
        <v>1582483.1774200001</v>
      </c>
      <c r="AJ63" s="88"/>
    </row>
    <row r="64" spans="1:36" ht="12.75" customHeight="1" x14ac:dyDescent="0.3">
      <c r="A64" s="88"/>
      <c r="C64" s="80" t="s">
        <v>61</v>
      </c>
      <c r="E64" s="123"/>
      <c r="F64" s="123"/>
      <c r="G64" s="109"/>
      <c r="H64" s="115"/>
      <c r="I64" s="137"/>
      <c r="J64" s="137"/>
      <c r="K64" s="137"/>
      <c r="L64" s="137"/>
      <c r="M64" s="137"/>
      <c r="N64" s="137"/>
      <c r="O64" s="115"/>
      <c r="P64" s="137"/>
      <c r="Q64" s="115"/>
      <c r="R64" s="137"/>
      <c r="S64" s="137"/>
      <c r="T64" s="137"/>
      <c r="U64" s="110"/>
      <c r="V64" s="111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10"/>
      <c r="AJ64" s="88"/>
    </row>
    <row r="65" spans="1:36" ht="12.75" customHeight="1" x14ac:dyDescent="0.3">
      <c r="A65" s="88"/>
      <c r="E65" s="123" t="s">
        <v>109</v>
      </c>
      <c r="F65" s="123"/>
      <c r="G65" s="109"/>
      <c r="H65" s="115">
        <v>87657.282000000007</v>
      </c>
      <c r="I65" s="115">
        <v>151.60240999999999</v>
      </c>
      <c r="J65" s="137">
        <v>854.40012000000002</v>
      </c>
      <c r="K65" s="137">
        <v>733.36130000000003</v>
      </c>
      <c r="L65" s="137">
        <v>2015.3036399999999</v>
      </c>
      <c r="M65" s="115">
        <v>57706.513439999995</v>
      </c>
      <c r="N65" s="137">
        <v>4956.2347800000007</v>
      </c>
      <c r="O65" s="115">
        <v>19105.235140000001</v>
      </c>
      <c r="P65" s="115">
        <v>2611.0279100000002</v>
      </c>
      <c r="Q65" s="115">
        <v>325.31597999999997</v>
      </c>
      <c r="R65" s="137">
        <v>0</v>
      </c>
      <c r="S65" s="137">
        <v>0</v>
      </c>
      <c r="T65" s="137">
        <v>0</v>
      </c>
      <c r="U65" s="110">
        <v>88458.994720000002</v>
      </c>
      <c r="V65" s="111">
        <v>86521.372170000017</v>
      </c>
      <c r="W65" s="115">
        <v>1405.09178</v>
      </c>
      <c r="X65" s="115">
        <v>44.511859999999999</v>
      </c>
      <c r="Y65" s="115">
        <v>1092.4924099999998</v>
      </c>
      <c r="Z65" s="115">
        <v>384.51620000000003</v>
      </c>
      <c r="AA65" s="115">
        <v>63606.497950000004</v>
      </c>
      <c r="AB65" s="115">
        <v>0</v>
      </c>
      <c r="AC65" s="115">
        <v>5916.1980700000004</v>
      </c>
      <c r="AD65" s="115">
        <v>10768.476259999999</v>
      </c>
      <c r="AE65" s="115">
        <v>557.26985000000002</v>
      </c>
      <c r="AF65" s="115">
        <v>1413.44714</v>
      </c>
      <c r="AG65" s="115">
        <v>387.48475999999999</v>
      </c>
      <c r="AH65" s="115">
        <v>945.38589000000002</v>
      </c>
      <c r="AI65" s="110">
        <v>83775.054380000001</v>
      </c>
      <c r="AJ65" s="88"/>
    </row>
    <row r="66" spans="1:36" s="103" customFormat="1" ht="13.5" customHeight="1" x14ac:dyDescent="0.3">
      <c r="A66" s="142"/>
      <c r="B66" s="33" t="s">
        <v>110</v>
      </c>
      <c r="C66" s="102"/>
      <c r="E66" s="124"/>
      <c r="F66" s="124"/>
      <c r="G66" s="125"/>
      <c r="H66" s="571">
        <v>79703625.393999994</v>
      </c>
      <c r="I66" s="571">
        <v>2545303.5273699998</v>
      </c>
      <c r="J66" s="571">
        <v>5436652.5263400013</v>
      </c>
      <c r="K66" s="571">
        <v>6341302.3802000014</v>
      </c>
      <c r="L66" s="571">
        <v>6414658.21765</v>
      </c>
      <c r="M66" s="571">
        <v>5998733.9698200002</v>
      </c>
      <c r="N66" s="571">
        <v>5922154.6823199987</v>
      </c>
      <c r="O66" s="571">
        <v>6573099.3875200003</v>
      </c>
      <c r="P66" s="571">
        <v>6250912.8077899991</v>
      </c>
      <c r="Q66" s="571">
        <v>6273499.7929499997</v>
      </c>
      <c r="R66" s="571">
        <v>0</v>
      </c>
      <c r="S66" s="571">
        <v>0</v>
      </c>
      <c r="T66" s="571">
        <v>0</v>
      </c>
      <c r="U66" s="300">
        <v>51756317.291960008</v>
      </c>
      <c r="V66" s="126">
        <v>76067768.493189991</v>
      </c>
      <c r="W66" s="571">
        <v>2677328.3715899996</v>
      </c>
      <c r="X66" s="571">
        <v>4767156.7342099994</v>
      </c>
      <c r="Y66" s="571">
        <v>5801274.7881000005</v>
      </c>
      <c r="Z66" s="571">
        <v>6364509.2139699999</v>
      </c>
      <c r="AA66" s="571">
        <v>6665937.1647000005</v>
      </c>
      <c r="AB66" s="571">
        <v>6772835.5864199987</v>
      </c>
      <c r="AC66" s="571">
        <v>6578268.0598400012</v>
      </c>
      <c r="AD66" s="571">
        <v>6217064.0145700006</v>
      </c>
      <c r="AE66" s="571">
        <v>6796934.78847</v>
      </c>
      <c r="AF66" s="571">
        <v>7013251.290529999</v>
      </c>
      <c r="AG66" s="571">
        <v>6483151.6486099996</v>
      </c>
      <c r="AH66" s="571">
        <v>9929813.5105799995</v>
      </c>
      <c r="AI66" s="571">
        <v>52641308.721869998</v>
      </c>
      <c r="AJ66" s="108"/>
    </row>
    <row r="67" spans="1:36" s="103" customFormat="1" ht="12.75" customHeight="1" x14ac:dyDescent="0.3">
      <c r="A67" s="142"/>
      <c r="B67" s="33"/>
      <c r="C67" s="80" t="s">
        <v>111</v>
      </c>
      <c r="E67" s="124"/>
      <c r="F67" s="124"/>
      <c r="G67" s="12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0"/>
      <c r="V67" s="111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10"/>
      <c r="AJ67" s="108"/>
    </row>
    <row r="68" spans="1:36" s="103" customFormat="1" ht="12.75" customHeight="1" x14ac:dyDescent="0.3">
      <c r="A68" s="142"/>
      <c r="B68" s="80"/>
      <c r="E68" s="80" t="s">
        <v>112</v>
      </c>
      <c r="F68" s="123"/>
      <c r="G68" s="125"/>
      <c r="H68" s="115">
        <v>68804199.313999996</v>
      </c>
      <c r="I68" s="115">
        <v>2267802.48618</v>
      </c>
      <c r="J68" s="115">
        <v>4980885.0018800003</v>
      </c>
      <c r="K68" s="115">
        <v>5524195.1199600007</v>
      </c>
      <c r="L68" s="115">
        <v>5645202.7754600001</v>
      </c>
      <c r="M68" s="115">
        <v>5209801.9561099997</v>
      </c>
      <c r="N68" s="115">
        <v>5103506.2338299993</v>
      </c>
      <c r="O68" s="115">
        <v>5607288.9109499995</v>
      </c>
      <c r="P68" s="115">
        <v>5135541.2565899994</v>
      </c>
      <c r="Q68" s="115">
        <v>5004619.78498</v>
      </c>
      <c r="R68" s="115">
        <v>0</v>
      </c>
      <c r="S68" s="115">
        <v>0</v>
      </c>
      <c r="T68" s="115">
        <v>0</v>
      </c>
      <c r="U68" s="110">
        <v>44478843.525940001</v>
      </c>
      <c r="V68" s="111">
        <v>65105375.343249992</v>
      </c>
      <c r="W68" s="115">
        <v>2392753.48679</v>
      </c>
      <c r="X68" s="115">
        <v>4071818.7859299998</v>
      </c>
      <c r="Y68" s="115">
        <v>4934558.6743000001</v>
      </c>
      <c r="Z68" s="115">
        <v>5533913.5941799991</v>
      </c>
      <c r="AA68" s="115">
        <v>5757235.2431100002</v>
      </c>
      <c r="AB68" s="115">
        <v>5819648.0370099992</v>
      </c>
      <c r="AC68" s="115">
        <v>5593408.9695000006</v>
      </c>
      <c r="AD68" s="115">
        <v>5175480.6787599996</v>
      </c>
      <c r="AE68" s="115">
        <v>5454011.5056400001</v>
      </c>
      <c r="AF68" s="115">
        <v>5990738.4367699996</v>
      </c>
      <c r="AG68" s="115">
        <v>5470291.8923899997</v>
      </c>
      <c r="AH68" s="115">
        <v>8911272.5172699988</v>
      </c>
      <c r="AI68" s="110">
        <v>44732828.975219995</v>
      </c>
      <c r="AJ68" s="108"/>
    </row>
    <row r="69" spans="1:36" ht="12.75" customHeight="1" x14ac:dyDescent="0.3">
      <c r="A69" s="88"/>
      <c r="E69" s="80" t="s">
        <v>113</v>
      </c>
      <c r="F69" s="123"/>
      <c r="G69" s="131"/>
      <c r="H69" s="115">
        <v>8937337.0219999999</v>
      </c>
      <c r="I69" s="115">
        <v>110106.52967</v>
      </c>
      <c r="J69" s="115">
        <v>389607.82776999997</v>
      </c>
      <c r="K69" s="115">
        <v>593321.95635999995</v>
      </c>
      <c r="L69" s="115">
        <v>543321.87879999995</v>
      </c>
      <c r="M69" s="115">
        <v>632178.90513999993</v>
      </c>
      <c r="N69" s="115">
        <v>669830.40917</v>
      </c>
      <c r="O69" s="115">
        <v>826737.87017999997</v>
      </c>
      <c r="P69" s="115">
        <v>987241.03263999999</v>
      </c>
      <c r="Q69" s="115">
        <v>930158.52519000007</v>
      </c>
      <c r="R69" s="115">
        <v>0</v>
      </c>
      <c r="S69" s="115">
        <v>0</v>
      </c>
      <c r="T69" s="115">
        <v>0</v>
      </c>
      <c r="U69" s="289">
        <v>5682504.9349199999</v>
      </c>
      <c r="V69" s="111">
        <v>8840264.0765300002</v>
      </c>
      <c r="W69" s="134">
        <v>111384.01167999998</v>
      </c>
      <c r="X69" s="134">
        <v>497382.69390000001</v>
      </c>
      <c r="Y69" s="134">
        <v>686288.90659999999</v>
      </c>
      <c r="Z69" s="134">
        <v>621081.35008</v>
      </c>
      <c r="AA69" s="134">
        <v>713612.57559000002</v>
      </c>
      <c r="AB69" s="134">
        <v>692108.63354999991</v>
      </c>
      <c r="AC69" s="134">
        <v>808474.69320999994</v>
      </c>
      <c r="AD69" s="134">
        <v>739239.82413000008</v>
      </c>
      <c r="AE69" s="134">
        <v>1137958.7182900002</v>
      </c>
      <c r="AF69" s="134">
        <v>745925.45687999984</v>
      </c>
      <c r="AG69" s="134">
        <v>931045.88297000004</v>
      </c>
      <c r="AH69" s="134">
        <v>1155761.3296500002</v>
      </c>
      <c r="AI69" s="110">
        <v>6007531.4070300004</v>
      </c>
      <c r="AJ69" s="88"/>
    </row>
    <row r="70" spans="1:36" ht="12.75" customHeight="1" x14ac:dyDescent="0.3">
      <c r="A70" s="88"/>
      <c r="C70" s="80" t="s">
        <v>114</v>
      </c>
      <c r="G70" s="131"/>
      <c r="H70" s="115">
        <v>114102.213</v>
      </c>
      <c r="I70" s="115">
        <v>5388.7595899999997</v>
      </c>
      <c r="J70" s="115">
        <v>6852.2979400000004</v>
      </c>
      <c r="K70" s="115">
        <v>8803.2397799999999</v>
      </c>
      <c r="L70" s="115">
        <v>8684.62853</v>
      </c>
      <c r="M70" s="115">
        <v>8272.0051100000001</v>
      </c>
      <c r="N70" s="115">
        <v>8831.4617799999996</v>
      </c>
      <c r="O70" s="115">
        <v>13755.3051</v>
      </c>
      <c r="P70" s="115">
        <v>7455.7254499999999</v>
      </c>
      <c r="Q70" s="115">
        <v>10093.444439999999</v>
      </c>
      <c r="R70" s="115">
        <v>0</v>
      </c>
      <c r="S70" s="115">
        <v>0</v>
      </c>
      <c r="T70" s="115">
        <v>0</v>
      </c>
      <c r="U70" s="289">
        <v>78136.867720000009</v>
      </c>
      <c r="V70" s="111">
        <v>110193.63118</v>
      </c>
      <c r="W70" s="134">
        <v>3284.8394700000003</v>
      </c>
      <c r="X70" s="134">
        <v>8588.084429999999</v>
      </c>
      <c r="Y70" s="134">
        <v>7313.3212199999998</v>
      </c>
      <c r="Z70" s="134">
        <v>10042.298130000001</v>
      </c>
      <c r="AA70" s="134">
        <v>5723.3942000000006</v>
      </c>
      <c r="AB70" s="134">
        <v>8058.9395999999997</v>
      </c>
      <c r="AC70" s="134">
        <v>10083.69448</v>
      </c>
      <c r="AD70" s="134">
        <v>13741.97401</v>
      </c>
      <c r="AE70" s="134">
        <v>10163.052439999999</v>
      </c>
      <c r="AF70" s="134">
        <v>9964.93361</v>
      </c>
      <c r="AG70" s="134">
        <v>4719.93649</v>
      </c>
      <c r="AH70" s="134">
        <v>18509.163100000002</v>
      </c>
      <c r="AI70" s="110">
        <v>76999.597980000006</v>
      </c>
      <c r="AJ70" s="88"/>
    </row>
    <row r="71" spans="1:36" s="103" customFormat="1" ht="12.75" customHeight="1" x14ac:dyDescent="0.3">
      <c r="A71" s="142"/>
      <c r="B71" s="80"/>
      <c r="C71" s="80" t="s">
        <v>61</v>
      </c>
      <c r="E71" s="80"/>
      <c r="F71" s="123"/>
      <c r="G71" s="12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0"/>
      <c r="V71" s="111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0"/>
      <c r="AJ71" s="108"/>
    </row>
    <row r="72" spans="1:36" ht="12.75" customHeight="1" x14ac:dyDescent="0.3">
      <c r="A72" s="88"/>
      <c r="E72" s="80" t="s">
        <v>115</v>
      </c>
      <c r="G72" s="125"/>
      <c r="H72" s="115">
        <v>1061028.4169999999</v>
      </c>
      <c r="I72" s="115">
        <v>119301.14872</v>
      </c>
      <c r="J72" s="115">
        <v>14407.42202</v>
      </c>
      <c r="K72" s="115">
        <v>180461.24576000002</v>
      </c>
      <c r="L72" s="115">
        <v>189394.15195000003</v>
      </c>
      <c r="M72" s="115">
        <v>113816.12858999999</v>
      </c>
      <c r="N72" s="115">
        <v>70289.919309999997</v>
      </c>
      <c r="O72" s="115">
        <v>80407.408230000001</v>
      </c>
      <c r="P72" s="115">
        <v>86003.195849999989</v>
      </c>
      <c r="Q72" s="115">
        <v>291890.46720000001</v>
      </c>
      <c r="R72" s="115">
        <v>0</v>
      </c>
      <c r="S72" s="115">
        <v>0</v>
      </c>
      <c r="T72" s="115">
        <v>0</v>
      </c>
      <c r="U72" s="110">
        <v>1145971.0876300002</v>
      </c>
      <c r="V72" s="111">
        <v>1016939.3887000004</v>
      </c>
      <c r="W72" s="115">
        <v>99306.142049999995</v>
      </c>
      <c r="X72" s="115">
        <v>105191.87031999999</v>
      </c>
      <c r="Y72" s="115">
        <v>102067.13559000001</v>
      </c>
      <c r="Z72" s="115">
        <v>130498.64524</v>
      </c>
      <c r="AA72" s="115">
        <v>117985.20955</v>
      </c>
      <c r="AB72" s="115">
        <v>142588.02384000001</v>
      </c>
      <c r="AC72" s="115">
        <v>85297.987880000015</v>
      </c>
      <c r="AD72" s="115">
        <v>166364.96627999999</v>
      </c>
      <c r="AE72" s="115">
        <v>100215.40241</v>
      </c>
      <c r="AF72" s="115">
        <v>207407.59654</v>
      </c>
      <c r="AG72" s="115">
        <v>7450.8163599999998</v>
      </c>
      <c r="AH72" s="115">
        <v>-247434.20736</v>
      </c>
      <c r="AI72" s="110">
        <v>1049515.3831600002</v>
      </c>
      <c r="AJ72" s="88"/>
    </row>
    <row r="73" spans="1:36" ht="12.75" customHeight="1" x14ac:dyDescent="0.3">
      <c r="A73" s="88"/>
      <c r="E73" s="80" t="s">
        <v>116</v>
      </c>
      <c r="F73" s="123"/>
      <c r="G73" s="125"/>
      <c r="H73" s="115">
        <v>187529.04699999999</v>
      </c>
      <c r="I73" s="115">
        <v>12189.92489</v>
      </c>
      <c r="J73" s="115">
        <v>12714.268980000001</v>
      </c>
      <c r="K73" s="115">
        <v>2893.9374500000004</v>
      </c>
      <c r="L73" s="115">
        <v>6065.3031500000006</v>
      </c>
      <c r="M73" s="115">
        <v>4881.3630499999999</v>
      </c>
      <c r="N73" s="115">
        <v>45708.256540000002</v>
      </c>
      <c r="O73" s="115">
        <v>8181.2460199999996</v>
      </c>
      <c r="P73" s="115">
        <v>2566.7088699999999</v>
      </c>
      <c r="Q73" s="115">
        <v>0</v>
      </c>
      <c r="R73" s="115">
        <v>0</v>
      </c>
      <c r="S73" s="115">
        <v>0</v>
      </c>
      <c r="T73" s="115">
        <v>0</v>
      </c>
      <c r="U73" s="289">
        <v>95201.008950000018</v>
      </c>
      <c r="V73" s="111">
        <v>151301.08020000003</v>
      </c>
      <c r="W73" s="134">
        <v>7433.2690599999996</v>
      </c>
      <c r="X73" s="134">
        <v>7813.0823499999997</v>
      </c>
      <c r="Y73" s="134">
        <v>1137.52827</v>
      </c>
      <c r="Z73" s="134">
        <v>784.92665</v>
      </c>
      <c r="AA73" s="134">
        <v>3274.3193999999999</v>
      </c>
      <c r="AB73" s="134">
        <v>40691.838090000005</v>
      </c>
      <c r="AC73" s="134">
        <v>20826.24222</v>
      </c>
      <c r="AD73" s="134">
        <v>8394.1123100000004</v>
      </c>
      <c r="AE73" s="134">
        <v>8390.7556700000005</v>
      </c>
      <c r="AF73" s="134">
        <v>189.65110999999999</v>
      </c>
      <c r="AG73" s="134">
        <v>13409.60823</v>
      </c>
      <c r="AH73" s="134">
        <v>38955.746840000007</v>
      </c>
      <c r="AI73" s="110">
        <v>98746.07402</v>
      </c>
      <c r="AJ73" s="88"/>
    </row>
    <row r="74" spans="1:36" s="103" customFormat="1" ht="12.75" customHeight="1" x14ac:dyDescent="0.3">
      <c r="A74" s="142"/>
      <c r="B74" s="80"/>
      <c r="E74" s="80" t="s">
        <v>117</v>
      </c>
      <c r="F74" s="123"/>
      <c r="G74" s="125"/>
      <c r="H74" s="115">
        <v>599429.38100000005</v>
      </c>
      <c r="I74" s="115">
        <v>30514.678319999999</v>
      </c>
      <c r="J74" s="115">
        <v>32185.707750000001</v>
      </c>
      <c r="K74" s="115">
        <v>31626.88089</v>
      </c>
      <c r="L74" s="115">
        <v>21989.479760000002</v>
      </c>
      <c r="M74" s="115">
        <v>29783.611820000002</v>
      </c>
      <c r="N74" s="115">
        <v>23988.401690000002</v>
      </c>
      <c r="O74" s="115">
        <v>36728.647039999996</v>
      </c>
      <c r="P74" s="115">
        <v>32104.88839</v>
      </c>
      <c r="Q74" s="115">
        <v>36737.57114</v>
      </c>
      <c r="R74" s="115">
        <v>0</v>
      </c>
      <c r="S74" s="115">
        <v>0</v>
      </c>
      <c r="T74" s="115">
        <v>0</v>
      </c>
      <c r="U74" s="289">
        <v>275659.86680000002</v>
      </c>
      <c r="V74" s="111">
        <v>843694.97333000007</v>
      </c>
      <c r="W74" s="115">
        <v>63166.622539999997</v>
      </c>
      <c r="X74" s="115">
        <v>76362.217279999997</v>
      </c>
      <c r="Y74" s="115">
        <v>69909.222120000006</v>
      </c>
      <c r="Z74" s="115">
        <v>68188.399689999991</v>
      </c>
      <c r="AA74" s="115">
        <v>68106.422849999988</v>
      </c>
      <c r="AB74" s="115">
        <v>69740.114329999997</v>
      </c>
      <c r="AC74" s="115">
        <v>60176.472549999999</v>
      </c>
      <c r="AD74" s="115">
        <v>113842.45908</v>
      </c>
      <c r="AE74" s="115">
        <v>86195.354019999999</v>
      </c>
      <c r="AF74" s="115">
        <v>59025.215619999995</v>
      </c>
      <c r="AG74" s="115">
        <v>56233.512170000002</v>
      </c>
      <c r="AH74" s="115">
        <v>52748.961080000001</v>
      </c>
      <c r="AI74" s="110">
        <v>675687.28446</v>
      </c>
      <c r="AJ74" s="108"/>
    </row>
    <row r="75" spans="1:36" s="103" customFormat="1" ht="12.75" customHeight="1" x14ac:dyDescent="0.3">
      <c r="A75" s="108"/>
      <c r="B75" s="33" t="s">
        <v>118</v>
      </c>
      <c r="G75" s="125"/>
      <c r="H75" s="571">
        <v>0</v>
      </c>
      <c r="I75" s="571">
        <v>0</v>
      </c>
      <c r="J75" s="571">
        <v>0</v>
      </c>
      <c r="K75" s="571">
        <v>0</v>
      </c>
      <c r="L75" s="571">
        <v>0</v>
      </c>
      <c r="M75" s="571">
        <v>0</v>
      </c>
      <c r="N75" s="571">
        <v>0</v>
      </c>
      <c r="O75" s="571">
        <v>0</v>
      </c>
      <c r="P75" s="571">
        <v>0</v>
      </c>
      <c r="Q75" s="571">
        <v>0</v>
      </c>
      <c r="R75" s="571">
        <v>0</v>
      </c>
      <c r="S75" s="571">
        <v>0</v>
      </c>
      <c r="T75" s="571">
        <v>0</v>
      </c>
      <c r="U75" s="300">
        <v>0</v>
      </c>
      <c r="V75" s="126">
        <v>0</v>
      </c>
      <c r="W75" s="571">
        <v>0</v>
      </c>
      <c r="X75" s="571">
        <v>0</v>
      </c>
      <c r="Y75" s="571">
        <v>0</v>
      </c>
      <c r="Z75" s="571">
        <v>0</v>
      </c>
      <c r="AA75" s="571">
        <v>0</v>
      </c>
      <c r="AB75" s="571">
        <v>0</v>
      </c>
      <c r="AC75" s="571">
        <v>0</v>
      </c>
      <c r="AD75" s="571">
        <v>0</v>
      </c>
      <c r="AE75" s="571">
        <v>0</v>
      </c>
      <c r="AF75" s="571">
        <v>0</v>
      </c>
      <c r="AG75" s="571">
        <v>0</v>
      </c>
      <c r="AH75" s="571">
        <v>0</v>
      </c>
      <c r="AI75" s="300">
        <v>0</v>
      </c>
      <c r="AJ75" s="108"/>
    </row>
    <row r="76" spans="1:36" ht="12.75" customHeight="1" x14ac:dyDescent="0.3">
      <c r="A76" s="88"/>
      <c r="C76" s="80" t="s">
        <v>119</v>
      </c>
      <c r="G76" s="125"/>
      <c r="H76" s="115">
        <v>0</v>
      </c>
      <c r="I76" s="115">
        <v>0</v>
      </c>
      <c r="J76" s="115">
        <v>0</v>
      </c>
      <c r="K76" s="115">
        <v>0</v>
      </c>
      <c r="L76" s="115">
        <v>0</v>
      </c>
      <c r="M76" s="115">
        <v>0</v>
      </c>
      <c r="N76" s="115">
        <v>0</v>
      </c>
      <c r="O76" s="115">
        <v>0</v>
      </c>
      <c r="P76" s="115">
        <v>0</v>
      </c>
      <c r="Q76" s="115">
        <v>0</v>
      </c>
      <c r="R76" s="115">
        <v>0</v>
      </c>
      <c r="S76" s="115">
        <v>0</v>
      </c>
      <c r="T76" s="115">
        <v>0</v>
      </c>
      <c r="U76" s="110">
        <v>0</v>
      </c>
      <c r="V76" s="111">
        <v>0</v>
      </c>
      <c r="W76" s="115">
        <v>0</v>
      </c>
      <c r="X76" s="115">
        <v>0</v>
      </c>
      <c r="Y76" s="115">
        <v>0</v>
      </c>
      <c r="Z76" s="115">
        <v>0</v>
      </c>
      <c r="AA76" s="115">
        <v>0</v>
      </c>
      <c r="AB76" s="115">
        <v>0</v>
      </c>
      <c r="AC76" s="115">
        <v>0</v>
      </c>
      <c r="AD76" s="115">
        <v>0</v>
      </c>
      <c r="AE76" s="115">
        <v>0</v>
      </c>
      <c r="AF76" s="115">
        <v>0</v>
      </c>
      <c r="AG76" s="115">
        <v>0</v>
      </c>
      <c r="AH76" s="115">
        <v>0</v>
      </c>
      <c r="AI76" s="110">
        <v>0</v>
      </c>
      <c r="AJ76" s="88"/>
    </row>
    <row r="77" spans="1:36" s="113" customFormat="1" ht="12.75" customHeight="1" x14ac:dyDescent="0.3">
      <c r="A77" s="143"/>
      <c r="B77" s="113" t="s">
        <v>120</v>
      </c>
      <c r="G77" s="144" t="s">
        <v>121</v>
      </c>
      <c r="H77" s="608">
        <v>0</v>
      </c>
      <c r="I77" s="609">
        <v>2806.5794500000002</v>
      </c>
      <c r="J77" s="609">
        <v>-22.826010000000224</v>
      </c>
      <c r="K77" s="609">
        <v>88.413000000000011</v>
      </c>
      <c r="L77" s="609">
        <v>-144.63698000000022</v>
      </c>
      <c r="M77" s="609">
        <v>-1554.2955499999998</v>
      </c>
      <c r="N77" s="609">
        <v>32.581259999999929</v>
      </c>
      <c r="O77" s="609">
        <v>96.696079999999938</v>
      </c>
      <c r="P77" s="609">
        <v>-225.63347999999996</v>
      </c>
      <c r="Q77" s="608">
        <v>748.27245000000005</v>
      </c>
      <c r="R77" s="609">
        <v>0</v>
      </c>
      <c r="S77" s="609">
        <v>0</v>
      </c>
      <c r="T77" s="609">
        <v>0</v>
      </c>
      <c r="U77" s="610">
        <v>1825.15022</v>
      </c>
      <c r="V77" s="660">
        <v>4093.2185999999992</v>
      </c>
      <c r="W77" s="609">
        <v>109.13464999999999</v>
      </c>
      <c r="X77" s="609">
        <v>-409.00695000000002</v>
      </c>
      <c r="Y77" s="609">
        <v>-503.25046999999995</v>
      </c>
      <c r="Z77" s="609">
        <v>-1729.6368199999997</v>
      </c>
      <c r="AA77" s="609">
        <v>4837.8747899999998</v>
      </c>
      <c r="AB77" s="609">
        <v>-4648.0448999999999</v>
      </c>
      <c r="AC77" s="609">
        <v>4417.3521700000001</v>
      </c>
      <c r="AD77" s="609">
        <v>-395.31718000000001</v>
      </c>
      <c r="AE77" s="609">
        <v>-602.81933000000026</v>
      </c>
      <c r="AF77" s="609">
        <v>67.057749999999942</v>
      </c>
      <c r="AG77" s="609">
        <v>3420.5613499999999</v>
      </c>
      <c r="AH77" s="609">
        <v>-470.6864599999999</v>
      </c>
      <c r="AI77" s="611">
        <v>1076.2859600000002</v>
      </c>
      <c r="AJ77" s="143"/>
    </row>
    <row r="78" spans="1:36" ht="12.75" customHeight="1" x14ac:dyDescent="0.3">
      <c r="A78" s="145"/>
      <c r="B78" s="146" t="s">
        <v>122</v>
      </c>
      <c r="C78" s="147"/>
      <c r="D78" s="147"/>
      <c r="E78" s="147"/>
      <c r="F78" s="147"/>
      <c r="G78" s="148"/>
      <c r="H78" s="509">
        <v>1730672633.1339998</v>
      </c>
      <c r="I78" s="571">
        <v>102812954.80521999</v>
      </c>
      <c r="J78" s="571">
        <v>115892785.98977999</v>
      </c>
      <c r="K78" s="571">
        <v>194094409.27489999</v>
      </c>
      <c r="L78" s="571">
        <v>105964182.49294999</v>
      </c>
      <c r="M78" s="571">
        <v>149274691.67109001</v>
      </c>
      <c r="N78" s="571">
        <v>135991683.34506997</v>
      </c>
      <c r="O78" s="571">
        <v>124856581.94753</v>
      </c>
      <c r="P78" s="571">
        <v>119186275.03748003</v>
      </c>
      <c r="Q78" s="571">
        <v>203523308.43966001</v>
      </c>
      <c r="R78" s="571">
        <v>0</v>
      </c>
      <c r="S78" s="571">
        <v>0</v>
      </c>
      <c r="T78" s="571">
        <v>0</v>
      </c>
      <c r="U78" s="300">
        <v>1251596874.00368</v>
      </c>
      <c r="V78" s="612">
        <v>1686697378.02283</v>
      </c>
      <c r="W78" s="613">
        <v>103419998.47435001</v>
      </c>
      <c r="X78" s="571">
        <v>105178197.87754998</v>
      </c>
      <c r="Y78" s="571">
        <v>209910213.68068001</v>
      </c>
      <c r="Z78" s="571">
        <v>96170569.704479977</v>
      </c>
      <c r="AA78" s="571">
        <v>136732423.41312</v>
      </c>
      <c r="AB78" s="571">
        <v>133431075.96890002</v>
      </c>
      <c r="AC78" s="571">
        <v>114112565.21574001</v>
      </c>
      <c r="AD78" s="571">
        <v>106779650.49874999</v>
      </c>
      <c r="AE78" s="571">
        <v>216811811.93641001</v>
      </c>
      <c r="AF78" s="571">
        <v>124129748.57859997</v>
      </c>
      <c r="AG78" s="571">
        <v>172728865.22382998</v>
      </c>
      <c r="AH78" s="571">
        <v>167292013.12881997</v>
      </c>
      <c r="AI78" s="571">
        <v>1222546506.7699797</v>
      </c>
      <c r="AJ78" s="88"/>
    </row>
    <row r="79" spans="1:36" ht="12.75" customHeight="1" x14ac:dyDescent="0.3">
      <c r="A79" s="88"/>
      <c r="B79" s="33" t="s">
        <v>123</v>
      </c>
      <c r="E79" s="123"/>
      <c r="F79" s="123"/>
      <c r="G79" s="125" t="s">
        <v>124</v>
      </c>
      <c r="H79" s="150">
        <v>-79810980</v>
      </c>
      <c r="I79" s="150">
        <v>-19952745</v>
      </c>
      <c r="J79" s="150">
        <v>0</v>
      </c>
      <c r="K79" s="150">
        <v>0</v>
      </c>
      <c r="L79" s="150">
        <v>-19952745</v>
      </c>
      <c r="M79" s="150">
        <v>0</v>
      </c>
      <c r="N79" s="150">
        <v>0</v>
      </c>
      <c r="O79" s="150">
        <v>-19952745</v>
      </c>
      <c r="P79" s="150">
        <v>0</v>
      </c>
      <c r="Q79" s="150">
        <v>0</v>
      </c>
      <c r="R79" s="150">
        <v>0</v>
      </c>
      <c r="S79" s="150">
        <v>0</v>
      </c>
      <c r="T79" s="150">
        <v>0</v>
      </c>
      <c r="U79" s="151">
        <v>-59858235</v>
      </c>
      <c r="V79" s="152">
        <v>-43683418</v>
      </c>
      <c r="W79" s="150">
        <v>-10920855</v>
      </c>
      <c r="X79" s="150">
        <v>0</v>
      </c>
      <c r="Y79" s="150">
        <v>0</v>
      </c>
      <c r="Z79" s="150">
        <v>-10920854</v>
      </c>
      <c r="AA79" s="150">
        <v>0</v>
      </c>
      <c r="AB79" s="150">
        <v>0</v>
      </c>
      <c r="AC79" s="150">
        <v>-10920854</v>
      </c>
      <c r="AD79" s="150">
        <v>0</v>
      </c>
      <c r="AE79" s="150">
        <v>0</v>
      </c>
      <c r="AF79" s="150">
        <v>-10920854</v>
      </c>
      <c r="AG79" s="150">
        <v>0</v>
      </c>
      <c r="AH79" s="150">
        <v>0</v>
      </c>
      <c r="AI79" s="37">
        <v>-32762563</v>
      </c>
      <c r="AJ79" s="88"/>
    </row>
    <row r="80" spans="1:36" ht="12.75" customHeight="1" x14ac:dyDescent="0.3">
      <c r="A80" s="153"/>
      <c r="B80" s="38" t="s">
        <v>125</v>
      </c>
      <c r="C80" s="154"/>
      <c r="D80" s="154"/>
      <c r="E80" s="155"/>
      <c r="F80" s="155"/>
      <c r="G80" s="156"/>
      <c r="H80" s="614">
        <v>1650861652.1339998</v>
      </c>
      <c r="I80" s="614">
        <v>82860209.805219993</v>
      </c>
      <c r="J80" s="614">
        <v>115892785.98977999</v>
      </c>
      <c r="K80" s="614">
        <v>194094409.27489999</v>
      </c>
      <c r="L80" s="614">
        <v>86011437.492949992</v>
      </c>
      <c r="M80" s="614">
        <v>149274691.67109001</v>
      </c>
      <c r="N80" s="614">
        <v>135991683.34506997</v>
      </c>
      <c r="O80" s="614">
        <v>104903836.94753</v>
      </c>
      <c r="P80" s="614">
        <v>119186275.03748003</v>
      </c>
      <c r="Q80" s="614">
        <v>203523308.43966001</v>
      </c>
      <c r="R80" s="614">
        <v>0</v>
      </c>
      <c r="S80" s="614">
        <v>0</v>
      </c>
      <c r="T80" s="614">
        <v>0</v>
      </c>
      <c r="U80" s="615">
        <v>1191738639.00368</v>
      </c>
      <c r="V80" s="616">
        <v>1643013960.02283</v>
      </c>
      <c r="W80" s="617">
        <v>92499143.474350005</v>
      </c>
      <c r="X80" s="617">
        <v>105178197.87754998</v>
      </c>
      <c r="Y80" s="617">
        <v>209910213.68068001</v>
      </c>
      <c r="Z80" s="617">
        <v>85249715.704479977</v>
      </c>
      <c r="AA80" s="617">
        <v>136732423.41312</v>
      </c>
      <c r="AB80" s="617">
        <v>133431075.96890002</v>
      </c>
      <c r="AC80" s="617">
        <v>103191711.21574001</v>
      </c>
      <c r="AD80" s="617">
        <v>106779650.49874999</v>
      </c>
      <c r="AE80" s="617">
        <v>216811811.93641001</v>
      </c>
      <c r="AF80" s="617">
        <v>113208894.57859997</v>
      </c>
      <c r="AG80" s="617">
        <v>172728865.22382998</v>
      </c>
      <c r="AH80" s="617">
        <v>167292013.12881997</v>
      </c>
      <c r="AI80" s="617">
        <v>1189783943.7699797</v>
      </c>
      <c r="AJ80" s="88"/>
    </row>
    <row r="81" spans="1:37" ht="12.75" hidden="1" customHeight="1" x14ac:dyDescent="0.3">
      <c r="A81" s="88"/>
      <c r="B81" s="33"/>
      <c r="E81" s="123"/>
      <c r="F81" s="123"/>
      <c r="G81" s="125"/>
      <c r="H81" s="509"/>
      <c r="I81" s="509"/>
      <c r="J81" s="509"/>
      <c r="K81" s="509"/>
      <c r="L81" s="509"/>
      <c r="M81" s="509"/>
      <c r="N81" s="509"/>
      <c r="O81" s="509"/>
      <c r="P81" s="509"/>
      <c r="Q81" s="509"/>
      <c r="R81" s="509"/>
      <c r="S81" s="509"/>
      <c r="T81" s="509"/>
      <c r="U81" s="509"/>
      <c r="V81" s="606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71"/>
      <c r="AI81" s="300"/>
      <c r="AJ81" s="88"/>
    </row>
    <row r="82" spans="1:37" ht="12.75" hidden="1" customHeight="1" x14ac:dyDescent="0.3">
      <c r="A82" s="157"/>
      <c r="B82" s="82"/>
      <c r="C82" s="82"/>
      <c r="D82" s="82"/>
      <c r="E82" s="82"/>
      <c r="F82" s="82"/>
      <c r="G82" s="158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607"/>
      <c r="W82" s="303"/>
      <c r="X82" s="303"/>
      <c r="Y82" s="303"/>
      <c r="Z82" s="303"/>
      <c r="AA82" s="303"/>
      <c r="AB82" s="303"/>
      <c r="AC82" s="303"/>
      <c r="AD82" s="303"/>
      <c r="AE82" s="303"/>
      <c r="AF82" s="303"/>
      <c r="AG82" s="303"/>
      <c r="AH82" s="303"/>
      <c r="AI82" s="289"/>
      <c r="AJ82" s="88"/>
    </row>
    <row r="83" spans="1:37" ht="12.75" customHeight="1" x14ac:dyDescent="0.3">
      <c r="A83" s="88"/>
      <c r="B83" s="33" t="s">
        <v>126</v>
      </c>
      <c r="C83" s="33"/>
      <c r="E83" s="123"/>
      <c r="F83" s="123"/>
      <c r="G83" s="125"/>
      <c r="H83" s="159">
        <v>63984321.414369099</v>
      </c>
      <c r="I83" s="159">
        <v>2202956.4318599999</v>
      </c>
      <c r="J83" s="159">
        <v>2596923.0942199999</v>
      </c>
      <c r="K83" s="159">
        <v>8643844.2781099994</v>
      </c>
      <c r="L83" s="159">
        <v>1518309.16484</v>
      </c>
      <c r="M83" s="159">
        <v>1439161.7461999999</v>
      </c>
      <c r="N83" s="159">
        <v>2629473.0082000005</v>
      </c>
      <c r="O83" s="159">
        <v>5155118.4103100002</v>
      </c>
      <c r="P83" s="159">
        <v>1122466.8721099999</v>
      </c>
      <c r="Q83" s="159">
        <v>8515387.8635399994</v>
      </c>
      <c r="R83" s="159">
        <v>0</v>
      </c>
      <c r="S83" s="159">
        <v>0</v>
      </c>
      <c r="T83" s="159">
        <v>0</v>
      </c>
      <c r="U83" s="159">
        <v>33823640.869390003</v>
      </c>
      <c r="V83" s="107">
        <v>56204574</v>
      </c>
      <c r="W83" s="106">
        <v>784740.80111</v>
      </c>
      <c r="X83" s="106">
        <v>1333936.5392700001</v>
      </c>
      <c r="Y83" s="106">
        <v>14279470.077669997</v>
      </c>
      <c r="Z83" s="106">
        <v>885659.38835000014</v>
      </c>
      <c r="AA83" s="106">
        <v>1904846.2528399997</v>
      </c>
      <c r="AB83" s="106">
        <v>2419793.18267</v>
      </c>
      <c r="AC83" s="106">
        <v>1931288.9859999998</v>
      </c>
      <c r="AD83" s="106">
        <v>1473122.2338500002</v>
      </c>
      <c r="AE83" s="106">
        <v>11413678.470120002</v>
      </c>
      <c r="AF83" s="106">
        <v>1257122.3502600002</v>
      </c>
      <c r="AG83" s="106">
        <v>2204007.7579400004</v>
      </c>
      <c r="AH83" s="106">
        <v>14609329.17343</v>
      </c>
      <c r="AI83" s="106">
        <v>36426535.931880005</v>
      </c>
      <c r="AJ83" s="88"/>
    </row>
    <row r="84" spans="1:37" ht="12.75" customHeight="1" x14ac:dyDescent="0.3">
      <c r="A84" s="88"/>
      <c r="C84" s="710" t="s">
        <v>127</v>
      </c>
      <c r="D84" s="710"/>
      <c r="E84" s="710"/>
      <c r="F84" s="710"/>
      <c r="G84" s="12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1"/>
      <c r="W84" s="571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10"/>
      <c r="AJ84" s="88"/>
    </row>
    <row r="85" spans="1:37" ht="12.75" customHeight="1" x14ac:dyDescent="0.3">
      <c r="A85" s="88"/>
      <c r="E85" s="80" t="s">
        <v>128</v>
      </c>
      <c r="F85" s="123"/>
      <c r="G85" s="125" t="s">
        <v>129</v>
      </c>
      <c r="H85" s="115">
        <v>106395</v>
      </c>
      <c r="I85" s="115">
        <v>10404.663400000001</v>
      </c>
      <c r="J85" s="115">
        <v>10172.143759999999</v>
      </c>
      <c r="K85" s="115">
        <v>10624.44793</v>
      </c>
      <c r="L85" s="115">
        <v>21855.598580000002</v>
      </c>
      <c r="M85" s="115">
        <v>12965.390240000001</v>
      </c>
      <c r="N85" s="115">
        <v>12881.51873</v>
      </c>
      <c r="O85" s="115">
        <v>12907.5265</v>
      </c>
      <c r="P85" s="115">
        <v>12423.121050000002</v>
      </c>
      <c r="Q85" s="115">
        <v>11360.438920000001</v>
      </c>
      <c r="R85" s="115">
        <v>0</v>
      </c>
      <c r="S85" s="115">
        <v>0</v>
      </c>
      <c r="T85" s="115">
        <v>0</v>
      </c>
      <c r="U85" s="115">
        <v>115594.84910999998</v>
      </c>
      <c r="V85" s="111">
        <v>78368</v>
      </c>
      <c r="W85" s="115">
        <v>4148.7809900000002</v>
      </c>
      <c r="X85" s="115">
        <v>4113.9657000000007</v>
      </c>
      <c r="Y85" s="115">
        <v>4200.7635799999998</v>
      </c>
      <c r="Z85" s="115">
        <v>4331.9187299999994</v>
      </c>
      <c r="AA85" s="115">
        <v>4112.2418499999994</v>
      </c>
      <c r="AB85" s="115">
        <v>4224.5048799999986</v>
      </c>
      <c r="AC85" s="115">
        <v>4195.89887</v>
      </c>
      <c r="AD85" s="115">
        <v>6457.4525700000004</v>
      </c>
      <c r="AE85" s="115">
        <v>13653.187519999999</v>
      </c>
      <c r="AF85" s="115">
        <v>9554.8001100000001</v>
      </c>
      <c r="AG85" s="115">
        <v>11672.866050000001</v>
      </c>
      <c r="AH85" s="115">
        <v>10213.744080000002</v>
      </c>
      <c r="AI85" s="110">
        <v>49438.714689999993</v>
      </c>
      <c r="AJ85" s="88"/>
    </row>
    <row r="86" spans="1:37" ht="12.75" customHeight="1" x14ac:dyDescent="0.3">
      <c r="A86" s="88"/>
      <c r="B86" s="33"/>
      <c r="E86" s="120" t="s">
        <v>130</v>
      </c>
      <c r="F86" s="123"/>
      <c r="G86" s="125"/>
      <c r="H86" s="115">
        <v>7699.9999999999991</v>
      </c>
      <c r="I86" s="115">
        <v>340</v>
      </c>
      <c r="J86" s="115">
        <v>442.5</v>
      </c>
      <c r="K86" s="115">
        <v>550</v>
      </c>
      <c r="L86" s="115">
        <v>485</v>
      </c>
      <c r="M86" s="115">
        <v>1022</v>
      </c>
      <c r="N86" s="115">
        <v>528</v>
      </c>
      <c r="O86" s="115">
        <v>1060.5</v>
      </c>
      <c r="P86" s="115">
        <v>1030.5007800000001</v>
      </c>
      <c r="Q86" s="115">
        <v>324.5</v>
      </c>
      <c r="R86" s="115">
        <v>0</v>
      </c>
      <c r="S86" s="115">
        <v>0</v>
      </c>
      <c r="T86" s="115">
        <v>0</v>
      </c>
      <c r="U86" s="115">
        <v>5783.0007800000003</v>
      </c>
      <c r="V86" s="111">
        <v>7488</v>
      </c>
      <c r="W86" s="115">
        <v>0</v>
      </c>
      <c r="X86" s="115">
        <v>155.5</v>
      </c>
      <c r="Y86" s="115">
        <v>725.5</v>
      </c>
      <c r="Z86" s="115">
        <v>912.62199999999996</v>
      </c>
      <c r="AA86" s="115">
        <v>384.5</v>
      </c>
      <c r="AB86" s="115">
        <v>639</v>
      </c>
      <c r="AC86" s="115">
        <v>551.5</v>
      </c>
      <c r="AD86" s="115">
        <v>719.23500000000001</v>
      </c>
      <c r="AE86" s="115">
        <v>0</v>
      </c>
      <c r="AF86" s="115">
        <v>1681.5</v>
      </c>
      <c r="AG86" s="115">
        <v>276</v>
      </c>
      <c r="AH86" s="115">
        <v>1468</v>
      </c>
      <c r="AI86" s="110">
        <v>4087.857</v>
      </c>
      <c r="AJ86" s="88"/>
    </row>
    <row r="87" spans="1:37" ht="12.75" customHeight="1" x14ac:dyDescent="0.3">
      <c r="A87" s="88"/>
      <c r="E87" s="80" t="s">
        <v>131</v>
      </c>
      <c r="G87" s="89"/>
      <c r="H87" s="115">
        <v>1375700</v>
      </c>
      <c r="I87" s="115">
        <v>17752.989579999998</v>
      </c>
      <c r="J87" s="115">
        <v>46047.581959999989</v>
      </c>
      <c r="K87" s="115">
        <v>34416.444219999976</v>
      </c>
      <c r="L87" s="115">
        <v>25926.824989999979</v>
      </c>
      <c r="M87" s="115">
        <v>41002.846509999988</v>
      </c>
      <c r="N87" s="115">
        <v>32504.658219999998</v>
      </c>
      <c r="O87" s="115">
        <v>37219.842990000012</v>
      </c>
      <c r="P87" s="115">
        <v>35833.158840000018</v>
      </c>
      <c r="Q87" s="115">
        <v>23852.471420000002</v>
      </c>
      <c r="R87" s="115">
        <v>0</v>
      </c>
      <c r="S87" s="115">
        <v>0</v>
      </c>
      <c r="T87" s="115">
        <v>0</v>
      </c>
      <c r="U87" s="115">
        <v>294556.81872999994</v>
      </c>
      <c r="V87" s="111">
        <v>1371963</v>
      </c>
      <c r="W87" s="115">
        <v>21627.064659999996</v>
      </c>
      <c r="X87" s="115">
        <v>31196.26645000001</v>
      </c>
      <c r="Y87" s="115">
        <v>27746.280170000002</v>
      </c>
      <c r="Z87" s="115">
        <v>32991.019429999978</v>
      </c>
      <c r="AA87" s="115">
        <v>35893.280520000015</v>
      </c>
      <c r="AB87" s="115">
        <v>38988.859619999974</v>
      </c>
      <c r="AC87" s="115">
        <v>39236.652720000006</v>
      </c>
      <c r="AD87" s="115">
        <v>35713.756679999962</v>
      </c>
      <c r="AE87" s="115">
        <v>26320.982339999988</v>
      </c>
      <c r="AF87" s="115">
        <v>25548.008119999977</v>
      </c>
      <c r="AG87" s="115">
        <v>27281.156739999995</v>
      </c>
      <c r="AH87" s="115">
        <v>29755.592520000009</v>
      </c>
      <c r="AI87" s="110">
        <v>289714.16258999996</v>
      </c>
      <c r="AJ87" s="88"/>
    </row>
    <row r="88" spans="1:37" ht="12.75" customHeight="1" x14ac:dyDescent="0.3">
      <c r="A88" s="88"/>
      <c r="B88" s="33"/>
      <c r="E88" s="80" t="s">
        <v>132</v>
      </c>
      <c r="G88" s="89"/>
      <c r="H88" s="115">
        <v>1285024</v>
      </c>
      <c r="I88" s="115">
        <v>142931.70914000002</v>
      </c>
      <c r="J88" s="115">
        <v>139769.57604000001</v>
      </c>
      <c r="K88" s="115">
        <v>77682.702339999974</v>
      </c>
      <c r="L88" s="115">
        <v>118947.17333000002</v>
      </c>
      <c r="M88" s="115">
        <v>202732.60231000002</v>
      </c>
      <c r="N88" s="115">
        <v>108744.19970000003</v>
      </c>
      <c r="O88" s="115">
        <v>94685.255590000015</v>
      </c>
      <c r="P88" s="115">
        <v>111595.53992000001</v>
      </c>
      <c r="Q88" s="115">
        <v>63478.661239999979</v>
      </c>
      <c r="R88" s="115">
        <v>0</v>
      </c>
      <c r="S88" s="115">
        <v>0</v>
      </c>
      <c r="T88" s="115">
        <v>0</v>
      </c>
      <c r="U88" s="115">
        <v>1060567.41961</v>
      </c>
      <c r="V88" s="111">
        <v>2292258</v>
      </c>
      <c r="W88" s="115">
        <v>188924.28717</v>
      </c>
      <c r="X88" s="115">
        <v>273878.02815000003</v>
      </c>
      <c r="Y88" s="115">
        <v>183022.69881</v>
      </c>
      <c r="Z88" s="115">
        <v>176756.3649000001</v>
      </c>
      <c r="AA88" s="115">
        <v>374591.08783999988</v>
      </c>
      <c r="AB88" s="115">
        <v>200385.7923200001</v>
      </c>
      <c r="AC88" s="115">
        <v>147748.10013000001</v>
      </c>
      <c r="AD88" s="115">
        <v>161226.27373999998</v>
      </c>
      <c r="AE88" s="115">
        <v>117583.04390999999</v>
      </c>
      <c r="AF88" s="115">
        <v>187968.63670000003</v>
      </c>
      <c r="AG88" s="115">
        <v>138191.11506000001</v>
      </c>
      <c r="AH88" s="115">
        <v>95816.137150000039</v>
      </c>
      <c r="AI88" s="110">
        <v>1824115.6769699999</v>
      </c>
      <c r="AJ88" s="88"/>
    </row>
    <row r="89" spans="1:37" ht="12.75" customHeight="1" x14ac:dyDescent="0.3">
      <c r="A89" s="88"/>
      <c r="E89" s="696" t="s">
        <v>133</v>
      </c>
      <c r="F89" s="696"/>
      <c r="G89" s="697"/>
      <c r="H89" s="115">
        <v>8555</v>
      </c>
      <c r="I89" s="115">
        <v>1573.9075199999997</v>
      </c>
      <c r="J89" s="115">
        <v>399.77033</v>
      </c>
      <c r="K89" s="115">
        <v>539.07998000000009</v>
      </c>
      <c r="L89" s="115">
        <v>635.24344000000008</v>
      </c>
      <c r="M89" s="115">
        <v>337.23972000000003</v>
      </c>
      <c r="N89" s="115">
        <v>413.33019000000007</v>
      </c>
      <c r="O89" s="115">
        <v>667.53791999999999</v>
      </c>
      <c r="P89" s="115">
        <v>632.07040999999992</v>
      </c>
      <c r="Q89" s="115">
        <v>382.61164000000008</v>
      </c>
      <c r="R89" s="115">
        <v>0</v>
      </c>
      <c r="S89" s="115">
        <v>0</v>
      </c>
      <c r="T89" s="115">
        <v>0</v>
      </c>
      <c r="U89" s="115">
        <v>5580.7911500000009</v>
      </c>
      <c r="V89" s="111">
        <v>14318</v>
      </c>
      <c r="W89" s="115">
        <v>326.12315000000007</v>
      </c>
      <c r="X89" s="115">
        <v>735.75850000000003</v>
      </c>
      <c r="Y89" s="115">
        <v>492.41593999999998</v>
      </c>
      <c r="Z89" s="115">
        <v>435.54575999999997</v>
      </c>
      <c r="AA89" s="115">
        <v>1436.6704900000002</v>
      </c>
      <c r="AB89" s="115">
        <v>906.11764000000005</v>
      </c>
      <c r="AC89" s="115">
        <v>948.08901000000003</v>
      </c>
      <c r="AD89" s="115">
        <v>1150.60088</v>
      </c>
      <c r="AE89" s="115">
        <v>3965.0863999999997</v>
      </c>
      <c r="AF89" s="115">
        <v>400.94770999999997</v>
      </c>
      <c r="AG89" s="115">
        <v>554.79657999999995</v>
      </c>
      <c r="AH89" s="115">
        <v>2820.1197099999999</v>
      </c>
      <c r="AI89" s="110">
        <v>10396.40777</v>
      </c>
      <c r="AJ89" s="88"/>
    </row>
    <row r="90" spans="1:37" s="33" customFormat="1" ht="12.75" customHeight="1" x14ac:dyDescent="0.3">
      <c r="A90" s="161"/>
      <c r="C90" s="33" t="s">
        <v>134</v>
      </c>
      <c r="F90" s="130"/>
      <c r="G90" s="162"/>
      <c r="H90" s="163">
        <v>661065</v>
      </c>
      <c r="I90" s="163">
        <v>0</v>
      </c>
      <c r="J90" s="163">
        <v>159204.43313000002</v>
      </c>
      <c r="K90" s="163">
        <v>758.52478000000008</v>
      </c>
      <c r="L90" s="163">
        <v>-120.92927000000002</v>
      </c>
      <c r="M90" s="163">
        <v>752.57243000000005</v>
      </c>
      <c r="N90" s="115">
        <v>26321.808920000003</v>
      </c>
      <c r="O90" s="163">
        <v>241431.22714</v>
      </c>
      <c r="P90" s="115">
        <v>0</v>
      </c>
      <c r="Q90" s="115">
        <v>0</v>
      </c>
      <c r="R90" s="115">
        <v>0</v>
      </c>
      <c r="S90" s="115">
        <v>0</v>
      </c>
      <c r="T90" s="115">
        <v>0</v>
      </c>
      <c r="U90" s="163">
        <v>428347.63713000005</v>
      </c>
      <c r="V90" s="129">
        <v>639965</v>
      </c>
      <c r="W90" s="149">
        <v>72964.009470000005</v>
      </c>
      <c r="X90" s="149">
        <v>27635.111440000001</v>
      </c>
      <c r="Y90" s="149">
        <v>49320.257619999997</v>
      </c>
      <c r="Z90" s="149">
        <v>67922.929529999994</v>
      </c>
      <c r="AA90" s="149">
        <v>-18803.927170000003</v>
      </c>
      <c r="AB90" s="149">
        <v>22471.826519999999</v>
      </c>
      <c r="AC90" s="149">
        <v>124045.69632999999</v>
      </c>
      <c r="AD90" s="149">
        <v>15.639719999999999</v>
      </c>
      <c r="AE90" s="149">
        <v>45881.812109999999</v>
      </c>
      <c r="AF90" s="149">
        <v>45044.586149999996</v>
      </c>
      <c r="AG90" s="149">
        <v>99205.416530000002</v>
      </c>
      <c r="AH90" s="149">
        <v>33815.800459999999</v>
      </c>
      <c r="AI90" s="37">
        <v>391453.35556999996</v>
      </c>
      <c r="AJ90" s="161"/>
    </row>
    <row r="91" spans="1:37" s="33" customFormat="1" ht="12.75" customHeight="1" x14ac:dyDescent="0.3">
      <c r="A91" s="161"/>
      <c r="C91" s="33" t="s">
        <v>135</v>
      </c>
      <c r="G91" s="164"/>
      <c r="H91" s="163">
        <v>537971</v>
      </c>
      <c r="I91" s="163">
        <v>19445.028589999998</v>
      </c>
      <c r="J91" s="163">
        <v>34509.875959999998</v>
      </c>
      <c r="K91" s="163">
        <v>26992.566719999999</v>
      </c>
      <c r="L91" s="163">
        <v>80206.59610000001</v>
      </c>
      <c r="M91" s="163">
        <v>31142.569059999998</v>
      </c>
      <c r="N91" s="115">
        <v>32413.136750000001</v>
      </c>
      <c r="O91" s="163">
        <v>35474.106819999994</v>
      </c>
      <c r="P91" s="163">
        <v>26282.40569</v>
      </c>
      <c r="Q91" s="163">
        <v>14269.35629</v>
      </c>
      <c r="R91" s="115">
        <v>0</v>
      </c>
      <c r="S91" s="115">
        <v>0</v>
      </c>
      <c r="T91" s="115">
        <v>0</v>
      </c>
      <c r="U91" s="163">
        <v>300735.64198000001</v>
      </c>
      <c r="V91" s="126">
        <v>543527</v>
      </c>
      <c r="W91" s="163">
        <v>4944.2306899999994</v>
      </c>
      <c r="X91" s="163">
        <v>11615.533230000001</v>
      </c>
      <c r="Y91" s="163">
        <v>8389.6159100000004</v>
      </c>
      <c r="Z91" s="163">
        <v>50465.366669999996</v>
      </c>
      <c r="AA91" s="163">
        <v>107933.55918</v>
      </c>
      <c r="AB91" s="163">
        <v>25131.354039999998</v>
      </c>
      <c r="AC91" s="163">
        <v>23600.007880000001</v>
      </c>
      <c r="AD91" s="163">
        <v>27957.441080000001</v>
      </c>
      <c r="AE91" s="163">
        <v>21867.271920000003</v>
      </c>
      <c r="AF91" s="163">
        <v>20492.136060000001</v>
      </c>
      <c r="AG91" s="163">
        <v>29925.642820000001</v>
      </c>
      <c r="AH91" s="163">
        <v>37074.079560000006</v>
      </c>
      <c r="AI91" s="37">
        <v>281904.38059999997</v>
      </c>
      <c r="AJ91" s="161"/>
    </row>
    <row r="92" spans="1:37" s="33" customFormat="1" ht="12.75" customHeight="1" x14ac:dyDescent="0.3">
      <c r="A92" s="161"/>
      <c r="C92" s="33" t="s">
        <v>136</v>
      </c>
      <c r="E92" s="130"/>
      <c r="F92" s="130"/>
      <c r="G92" s="165"/>
      <c r="H92" s="149"/>
      <c r="I92" s="115"/>
      <c r="J92" s="115"/>
      <c r="K92" s="115"/>
      <c r="L92" s="115"/>
      <c r="M92" s="115"/>
      <c r="N92" s="115"/>
      <c r="O92" s="115"/>
      <c r="P92" s="115"/>
      <c r="Q92" s="115"/>
      <c r="R92" s="115">
        <v>0</v>
      </c>
      <c r="S92" s="115">
        <v>0</v>
      </c>
      <c r="T92" s="115">
        <v>0</v>
      </c>
      <c r="U92" s="115"/>
      <c r="V92" s="12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66"/>
      <c r="AJ92" s="161"/>
    </row>
    <row r="93" spans="1:37" ht="12.75" customHeight="1" x14ac:dyDescent="0.3">
      <c r="A93" s="88"/>
      <c r="E93" s="123" t="s">
        <v>137</v>
      </c>
      <c r="F93" s="123"/>
      <c r="G93" s="125"/>
      <c r="H93" s="134">
        <v>7993240</v>
      </c>
      <c r="I93" s="115">
        <v>602976.39550999994</v>
      </c>
      <c r="J93" s="115">
        <v>1659264.7293</v>
      </c>
      <c r="K93" s="115">
        <v>486703.67522000003</v>
      </c>
      <c r="L93" s="115">
        <v>798738.62278000009</v>
      </c>
      <c r="M93" s="115">
        <v>811134.73551999999</v>
      </c>
      <c r="N93" s="115">
        <v>382408.63626000006</v>
      </c>
      <c r="O93" s="115">
        <v>436358.04482000001</v>
      </c>
      <c r="P93" s="115">
        <v>319308.46269000001</v>
      </c>
      <c r="Q93" s="115">
        <v>386129.08698999998</v>
      </c>
      <c r="R93" s="115">
        <v>0</v>
      </c>
      <c r="S93" s="115">
        <v>0</v>
      </c>
      <c r="T93" s="115">
        <v>0</v>
      </c>
      <c r="U93" s="115">
        <v>5883022.3890900007</v>
      </c>
      <c r="V93" s="135">
        <v>8596569</v>
      </c>
      <c r="W93" s="134">
        <v>400375.49115000002</v>
      </c>
      <c r="X93" s="134">
        <v>300412.96178999997</v>
      </c>
      <c r="Y93" s="134">
        <v>359595.21045000001</v>
      </c>
      <c r="Z93" s="134">
        <v>306784.56241000007</v>
      </c>
      <c r="AA93" s="134">
        <v>849642.37699999998</v>
      </c>
      <c r="AB93" s="134">
        <v>556834.48130999994</v>
      </c>
      <c r="AC93" s="134">
        <v>614580.2766499999</v>
      </c>
      <c r="AD93" s="134">
        <v>683177.65161000006</v>
      </c>
      <c r="AE93" s="134">
        <v>653460.50572999986</v>
      </c>
      <c r="AF93" s="134">
        <v>681460.72672000004</v>
      </c>
      <c r="AG93" s="134">
        <v>1095969.18175</v>
      </c>
      <c r="AH93" s="134">
        <v>2084766.27798</v>
      </c>
      <c r="AI93" s="110">
        <v>4724863.5181</v>
      </c>
      <c r="AJ93" s="88"/>
    </row>
    <row r="94" spans="1:37" ht="12.75" customHeight="1" x14ac:dyDescent="0.3">
      <c r="A94" s="88"/>
      <c r="B94" s="33"/>
      <c r="E94" s="123" t="s">
        <v>138</v>
      </c>
      <c r="F94" s="123"/>
      <c r="G94" s="125"/>
      <c r="H94" s="115">
        <v>349465</v>
      </c>
      <c r="I94" s="115">
        <v>0</v>
      </c>
      <c r="J94" s="115">
        <v>0</v>
      </c>
      <c r="K94" s="115">
        <v>24.977040000000002</v>
      </c>
      <c r="L94" s="115">
        <v>0</v>
      </c>
      <c r="M94" s="115">
        <v>99000</v>
      </c>
      <c r="N94" s="115">
        <v>0</v>
      </c>
      <c r="O94" s="115">
        <v>0</v>
      </c>
      <c r="P94" s="115">
        <v>0</v>
      </c>
      <c r="Q94" s="115">
        <v>23.08484</v>
      </c>
      <c r="R94" s="115">
        <v>0</v>
      </c>
      <c r="S94" s="115">
        <v>0</v>
      </c>
      <c r="T94" s="115">
        <v>0</v>
      </c>
      <c r="U94" s="115">
        <v>99048.061879999994</v>
      </c>
      <c r="V94" s="111">
        <v>363643</v>
      </c>
      <c r="W94" s="115">
        <v>0</v>
      </c>
      <c r="X94" s="115">
        <v>0</v>
      </c>
      <c r="Y94" s="115">
        <v>32.545839999999998</v>
      </c>
      <c r="Z94" s="115">
        <v>0</v>
      </c>
      <c r="AA94" s="115">
        <v>0</v>
      </c>
      <c r="AB94" s="115">
        <v>0</v>
      </c>
      <c r="AC94" s="115">
        <v>0</v>
      </c>
      <c r="AD94" s="115">
        <v>0</v>
      </c>
      <c r="AE94" s="115">
        <v>25.733919999999998</v>
      </c>
      <c r="AF94" s="115">
        <v>0</v>
      </c>
      <c r="AG94" s="115">
        <v>362784.76949999999</v>
      </c>
      <c r="AH94" s="115">
        <v>0</v>
      </c>
      <c r="AI94" s="110">
        <v>58.279759999999996</v>
      </c>
      <c r="AJ94" s="88"/>
    </row>
    <row r="95" spans="1:37" ht="12.65" customHeight="1" x14ac:dyDescent="0.3">
      <c r="A95" s="88"/>
      <c r="E95" s="123" t="s">
        <v>139</v>
      </c>
      <c r="F95" s="123"/>
      <c r="G95" s="125"/>
      <c r="H95" s="115">
        <v>14321972.414369101</v>
      </c>
      <c r="I95" s="115">
        <v>280282.03837999998</v>
      </c>
      <c r="J95" s="115">
        <v>83605.859249999994</v>
      </c>
      <c r="K95" s="115">
        <v>7362704.9303700002</v>
      </c>
      <c r="L95" s="115">
        <v>14356.66887</v>
      </c>
      <c r="M95" s="115">
        <v>-37846.482369999998</v>
      </c>
      <c r="N95" s="115">
        <v>417417.59674000001</v>
      </c>
      <c r="O95" s="115">
        <v>-233668.71048999997</v>
      </c>
      <c r="P95" s="115">
        <v>21209.811890000001</v>
      </c>
      <c r="Q95" s="115">
        <v>7272772.3679099996</v>
      </c>
      <c r="R95" s="115">
        <v>0</v>
      </c>
      <c r="S95" s="115">
        <v>0</v>
      </c>
      <c r="T95" s="115">
        <v>0</v>
      </c>
      <c r="U95" s="115">
        <v>15180834.08055</v>
      </c>
      <c r="V95" s="111">
        <v>25354820</v>
      </c>
      <c r="W95" s="115">
        <v>24270.223520000003</v>
      </c>
      <c r="X95" s="115">
        <v>6905.7486600000002</v>
      </c>
      <c r="Y95" s="115">
        <v>13489248.426179999</v>
      </c>
      <c r="Z95" s="115">
        <v>-36421.92484</v>
      </c>
      <c r="AA95" s="115">
        <v>365968.51500000001</v>
      </c>
      <c r="AB95" s="115">
        <v>372756.47608999995</v>
      </c>
      <c r="AC95" s="115">
        <v>65459.416880000004</v>
      </c>
      <c r="AD95" s="115">
        <v>41617.619290000002</v>
      </c>
      <c r="AE95" s="115">
        <v>10238685.481549999</v>
      </c>
      <c r="AF95" s="115">
        <v>14387.636120000001</v>
      </c>
      <c r="AG95" s="115">
        <v>212839.75522999998</v>
      </c>
      <c r="AH95" s="115">
        <v>558828.74078999995</v>
      </c>
      <c r="AI95" s="110">
        <v>24568489.982329998</v>
      </c>
      <c r="AJ95" s="88"/>
    </row>
    <row r="96" spans="1:37" s="103" customFormat="1" ht="12.75" customHeight="1" x14ac:dyDescent="0.3">
      <c r="A96" s="108"/>
      <c r="E96" s="132" t="s">
        <v>140</v>
      </c>
      <c r="F96" s="132"/>
      <c r="G96" s="125"/>
      <c r="H96" s="137"/>
      <c r="I96" s="115"/>
      <c r="J96" s="115"/>
      <c r="K96" s="115"/>
      <c r="L96" s="115"/>
      <c r="M96" s="115"/>
      <c r="N96" s="115"/>
      <c r="O96" s="115"/>
      <c r="P96" s="115">
        <v>0</v>
      </c>
      <c r="Q96" s="115"/>
      <c r="R96" s="115">
        <v>0</v>
      </c>
      <c r="S96" s="115">
        <v>0</v>
      </c>
      <c r="T96" s="115">
        <v>0</v>
      </c>
      <c r="U96" s="115"/>
      <c r="V96" s="139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10"/>
      <c r="AJ96" s="108"/>
      <c r="AK96" s="80"/>
    </row>
    <row r="97" spans="1:45" s="103" customFormat="1" ht="12.75" customHeight="1" x14ac:dyDescent="0.3">
      <c r="A97" s="108"/>
      <c r="E97" s="167" t="s">
        <v>141</v>
      </c>
      <c r="F97" s="132"/>
      <c r="G97" s="125"/>
      <c r="H97" s="137">
        <v>14303303.414999999</v>
      </c>
      <c r="I97" s="137">
        <v>278961.73507999995</v>
      </c>
      <c r="J97" s="137">
        <v>82620.135859999995</v>
      </c>
      <c r="K97" s="137">
        <v>7361042.3494899999</v>
      </c>
      <c r="L97" s="137">
        <v>12823.328609999999</v>
      </c>
      <c r="M97" s="137">
        <v>-39547.66214</v>
      </c>
      <c r="N97" s="137">
        <v>416176.32611999998</v>
      </c>
      <c r="O97" s="137">
        <v>-235624.96859999999</v>
      </c>
      <c r="P97" s="137">
        <v>17719.982319999999</v>
      </c>
      <c r="Q97" s="137">
        <v>7270347.3773299996</v>
      </c>
      <c r="R97" s="137">
        <v>0</v>
      </c>
      <c r="S97" s="137">
        <v>0</v>
      </c>
      <c r="T97" s="137">
        <v>0</v>
      </c>
      <c r="U97" s="137">
        <v>15164518.60407</v>
      </c>
      <c r="V97" s="139">
        <v>25337793</v>
      </c>
      <c r="W97" s="137">
        <v>23120.61896</v>
      </c>
      <c r="X97" s="137">
        <v>6115.7377800000004</v>
      </c>
      <c r="Y97" s="137">
        <v>13488410.21226</v>
      </c>
      <c r="Z97" s="137">
        <v>-37994</v>
      </c>
      <c r="AA97" s="137">
        <v>363395.38380000001</v>
      </c>
      <c r="AB97" s="137">
        <v>371584.78214999998</v>
      </c>
      <c r="AC97" s="137">
        <v>62787.922469999998</v>
      </c>
      <c r="AD97" s="137">
        <v>38392.489869999998</v>
      </c>
      <c r="AE97" s="137">
        <v>10238979.549899999</v>
      </c>
      <c r="AF97" s="137">
        <v>12977.77439</v>
      </c>
      <c r="AG97" s="137">
        <v>211909.40857</v>
      </c>
      <c r="AH97" s="137">
        <v>557956.24401999998</v>
      </c>
      <c r="AI97" s="138">
        <v>24554792.697190002</v>
      </c>
      <c r="AJ97" s="108"/>
    </row>
    <row r="98" spans="1:45" s="33" customFormat="1" x14ac:dyDescent="0.3">
      <c r="A98" s="161"/>
      <c r="C98" s="33" t="s">
        <v>142</v>
      </c>
      <c r="E98" s="130"/>
      <c r="F98" s="130"/>
      <c r="G98" s="162"/>
      <c r="H98" s="163">
        <v>162760</v>
      </c>
      <c r="I98" s="163">
        <v>5468.4576100000004</v>
      </c>
      <c r="J98" s="163">
        <v>21919.150119999998</v>
      </c>
      <c r="K98" s="163">
        <v>11780.046479999999</v>
      </c>
      <c r="L98" s="163">
        <v>13758.108689999999</v>
      </c>
      <c r="M98" s="163">
        <v>15238.246580000001</v>
      </c>
      <c r="N98" s="163">
        <v>10107.12934</v>
      </c>
      <c r="O98" s="163">
        <v>23794.752410000001</v>
      </c>
      <c r="P98" s="163">
        <v>6258.0970700000016</v>
      </c>
      <c r="Q98" s="163">
        <v>28237.675620000002</v>
      </c>
      <c r="R98" s="163">
        <v>0</v>
      </c>
      <c r="S98" s="163">
        <v>0</v>
      </c>
      <c r="T98" s="163">
        <v>0</v>
      </c>
      <c r="U98" s="163">
        <v>136561.66392000002</v>
      </c>
      <c r="V98" s="126">
        <v>186849</v>
      </c>
      <c r="W98" s="163">
        <v>648.45547999999997</v>
      </c>
      <c r="X98" s="163">
        <v>9410.3842700000023</v>
      </c>
      <c r="Y98" s="163">
        <v>4465.9521199999999</v>
      </c>
      <c r="Z98" s="163">
        <v>19775.105940000001</v>
      </c>
      <c r="AA98" s="163">
        <v>29685.003519999998</v>
      </c>
      <c r="AB98" s="163">
        <v>13430.45118</v>
      </c>
      <c r="AC98" s="163">
        <v>9953.8799799999997</v>
      </c>
      <c r="AD98" s="163">
        <v>26676.260639999997</v>
      </c>
      <c r="AE98" s="163">
        <v>11597.4825</v>
      </c>
      <c r="AF98" s="163">
        <v>12815.105500000001</v>
      </c>
      <c r="AG98" s="163">
        <v>3530.7053599999999</v>
      </c>
      <c r="AH98" s="163">
        <v>26350.181459999996</v>
      </c>
      <c r="AI98" s="37">
        <v>125642.97562999999</v>
      </c>
      <c r="AJ98" s="161"/>
      <c r="AS98" s="127"/>
    </row>
    <row r="99" spans="1:45" s="33" customFormat="1" ht="12" customHeight="1" x14ac:dyDescent="0.3">
      <c r="A99" s="161"/>
      <c r="C99" s="33" t="s">
        <v>143</v>
      </c>
      <c r="G99" s="162"/>
      <c r="H99" s="164">
        <v>37174474</v>
      </c>
      <c r="I99" s="164">
        <v>1121781.2421299999</v>
      </c>
      <c r="J99" s="164">
        <v>441587.47437000001</v>
      </c>
      <c r="K99" s="164">
        <v>631066.88303000003</v>
      </c>
      <c r="L99" s="164">
        <v>443520.25732999999</v>
      </c>
      <c r="M99" s="164">
        <v>261680.02619999999</v>
      </c>
      <c r="N99" s="164">
        <v>1605732.9933500001</v>
      </c>
      <c r="O99" s="164">
        <v>4505188.3266099999</v>
      </c>
      <c r="P99" s="164">
        <v>587893.70377000002</v>
      </c>
      <c r="Q99" s="164">
        <v>714557.6086700001</v>
      </c>
      <c r="R99" s="164">
        <v>0</v>
      </c>
      <c r="S99" s="164">
        <v>0</v>
      </c>
      <c r="T99" s="164">
        <v>0</v>
      </c>
      <c r="U99" s="164">
        <v>10313008.515459999</v>
      </c>
      <c r="V99" s="126">
        <v>16754806</v>
      </c>
      <c r="W99" s="164">
        <v>66512.134829999995</v>
      </c>
      <c r="X99" s="164">
        <v>667877.28107999999</v>
      </c>
      <c r="Y99" s="164">
        <v>152230.41105</v>
      </c>
      <c r="Z99" s="164">
        <v>261705.87781999999</v>
      </c>
      <c r="AA99" s="164">
        <v>154002.94461000001</v>
      </c>
      <c r="AB99" s="164">
        <v>1184024.31907</v>
      </c>
      <c r="AC99" s="164">
        <v>900969.46754999994</v>
      </c>
      <c r="AD99" s="164">
        <v>488410.30264000001</v>
      </c>
      <c r="AE99" s="164">
        <v>280637.88222000003</v>
      </c>
      <c r="AF99" s="164">
        <v>257768.26707</v>
      </c>
      <c r="AG99" s="164">
        <v>221776.35232000001</v>
      </c>
      <c r="AH99" s="164">
        <v>11728420.49972</v>
      </c>
      <c r="AI99" s="37">
        <v>4156370.6208700002</v>
      </c>
      <c r="AJ99" s="161"/>
    </row>
    <row r="100" spans="1:45" ht="12" hidden="1" customHeight="1" x14ac:dyDescent="0.3">
      <c r="A100" s="88"/>
      <c r="E100" s="80" t="s">
        <v>144</v>
      </c>
      <c r="G100" s="168"/>
      <c r="H100" s="115"/>
      <c r="I100" s="115">
        <v>0</v>
      </c>
      <c r="J100" s="115">
        <v>0</v>
      </c>
      <c r="K100" s="115">
        <v>0</v>
      </c>
      <c r="L100" s="115">
        <v>0</v>
      </c>
      <c r="M100" s="115">
        <v>0</v>
      </c>
      <c r="N100" s="115">
        <v>0</v>
      </c>
      <c r="O100" s="115">
        <v>0</v>
      </c>
      <c r="P100" s="115">
        <v>0</v>
      </c>
      <c r="Q100" s="115">
        <v>0</v>
      </c>
      <c r="R100" s="115">
        <v>0</v>
      </c>
      <c r="S100" s="115">
        <v>0</v>
      </c>
      <c r="T100" s="115">
        <v>0</v>
      </c>
      <c r="U100" s="115">
        <v>0</v>
      </c>
      <c r="V100" s="111" t="s">
        <v>604</v>
      </c>
      <c r="W100" s="115">
        <v>0</v>
      </c>
      <c r="X100" s="115">
        <v>0</v>
      </c>
      <c r="Y100" s="115">
        <v>0</v>
      </c>
      <c r="Z100" s="115">
        <v>0</v>
      </c>
      <c r="AA100" s="115">
        <v>0</v>
      </c>
      <c r="AB100" s="115">
        <v>0</v>
      </c>
      <c r="AC100" s="115">
        <v>0</v>
      </c>
      <c r="AD100" s="115">
        <v>0</v>
      </c>
      <c r="AE100" s="115">
        <v>0</v>
      </c>
      <c r="AF100" s="115">
        <v>0</v>
      </c>
      <c r="AG100" s="115">
        <v>0</v>
      </c>
      <c r="AH100" s="115">
        <v>0</v>
      </c>
      <c r="AI100" s="110">
        <v>0</v>
      </c>
      <c r="AJ100" s="88"/>
    </row>
    <row r="101" spans="1:45" ht="12.75" hidden="1" customHeight="1" x14ac:dyDescent="0.3">
      <c r="A101" s="88"/>
      <c r="E101" s="121" t="s">
        <v>145</v>
      </c>
      <c r="F101" s="169"/>
      <c r="G101" s="123"/>
      <c r="H101" s="170"/>
      <c r="I101" s="115">
        <v>0</v>
      </c>
      <c r="J101" s="115">
        <v>0</v>
      </c>
      <c r="K101" s="115">
        <v>147.35804999999999</v>
      </c>
      <c r="L101" s="115">
        <v>2428.3332400000004</v>
      </c>
      <c r="M101" s="115">
        <v>0</v>
      </c>
      <c r="N101" s="115">
        <v>0</v>
      </c>
      <c r="O101" s="115">
        <v>2428.3332400000004</v>
      </c>
      <c r="P101" s="115">
        <v>0</v>
      </c>
      <c r="Q101" s="115">
        <v>10.631020000000001</v>
      </c>
      <c r="R101" s="115">
        <v>0</v>
      </c>
      <c r="S101" s="115">
        <v>0</v>
      </c>
      <c r="T101" s="115">
        <v>0</v>
      </c>
      <c r="U101" s="115">
        <v>5014.6555500000004</v>
      </c>
      <c r="V101" s="111" t="s">
        <v>604</v>
      </c>
      <c r="W101" s="170">
        <v>0</v>
      </c>
      <c r="X101" s="170">
        <v>919.69304</v>
      </c>
      <c r="Y101" s="170">
        <v>0</v>
      </c>
      <c r="Z101" s="170">
        <v>0</v>
      </c>
      <c r="AA101" s="170">
        <v>0</v>
      </c>
      <c r="AB101" s="170">
        <v>3931.7554100000002</v>
      </c>
      <c r="AC101" s="170">
        <v>0</v>
      </c>
      <c r="AD101" s="170">
        <v>2428.3332400000004</v>
      </c>
      <c r="AE101" s="170">
        <v>191.17755</v>
      </c>
      <c r="AF101" s="170">
        <v>2433.8332399999999</v>
      </c>
      <c r="AG101" s="170">
        <v>0</v>
      </c>
      <c r="AH101" s="170">
        <v>2428.3332400000004</v>
      </c>
      <c r="AI101" s="110">
        <v>7279.7816899999998</v>
      </c>
      <c r="AJ101" s="88"/>
    </row>
    <row r="102" spans="1:45" ht="12.75" hidden="1" customHeight="1" x14ac:dyDescent="0.3">
      <c r="A102" s="88"/>
      <c r="E102" s="123" t="s">
        <v>146</v>
      </c>
      <c r="F102" s="169"/>
      <c r="G102" s="123"/>
      <c r="H102" s="170"/>
      <c r="I102" s="115">
        <v>19148.616740000001</v>
      </c>
      <c r="J102" s="115">
        <v>19405.97205</v>
      </c>
      <c r="K102" s="115">
        <v>19849.556519999998</v>
      </c>
      <c r="L102" s="115">
        <v>25774.174110000004</v>
      </c>
      <c r="M102" s="115">
        <v>35562.807949999988</v>
      </c>
      <c r="N102" s="115">
        <v>24054.726150000002</v>
      </c>
      <c r="O102" s="115">
        <v>34454.003819999991</v>
      </c>
      <c r="P102" s="115">
        <v>20544.561410000002</v>
      </c>
      <c r="Q102" s="115">
        <v>20533.10529</v>
      </c>
      <c r="R102" s="115">
        <v>0</v>
      </c>
      <c r="S102" s="115">
        <v>0</v>
      </c>
      <c r="T102" s="115">
        <v>0</v>
      </c>
      <c r="U102" s="115">
        <v>219327.52403999999</v>
      </c>
      <c r="V102" s="111" t="s">
        <v>604</v>
      </c>
      <c r="W102" s="170">
        <v>22876.802069999998</v>
      </c>
      <c r="X102" s="170">
        <v>23542.47393</v>
      </c>
      <c r="Y102" s="170">
        <v>19012.823179999999</v>
      </c>
      <c r="Z102" s="170">
        <v>28461.335880000002</v>
      </c>
      <c r="AA102" s="170">
        <v>32191.512700000003</v>
      </c>
      <c r="AB102" s="170">
        <v>33640.719199999992</v>
      </c>
      <c r="AC102" s="170">
        <v>41181.807899999993</v>
      </c>
      <c r="AD102" s="170">
        <v>25499.194139999989</v>
      </c>
      <c r="AE102" s="170">
        <v>16725.846739999997</v>
      </c>
      <c r="AF102" s="170">
        <v>31090.826830000002</v>
      </c>
      <c r="AG102" s="170">
        <v>26991.576789999999</v>
      </c>
      <c r="AH102" s="170">
        <v>21735.107139999996</v>
      </c>
      <c r="AI102" s="110">
        <v>226406.66899999997</v>
      </c>
      <c r="AJ102" s="88"/>
    </row>
    <row r="103" spans="1:45" ht="12.75" hidden="1" customHeight="1" x14ac:dyDescent="0.3">
      <c r="A103" s="88"/>
      <c r="E103" s="123" t="s">
        <v>147</v>
      </c>
      <c r="F103" s="169"/>
      <c r="G103" s="123"/>
      <c r="H103" s="170"/>
      <c r="I103" s="115">
        <v>34705.625390000001</v>
      </c>
      <c r="J103" s="115">
        <v>31926.502319999996</v>
      </c>
      <c r="K103" s="115">
        <v>15308.968459999995</v>
      </c>
      <c r="L103" s="115">
        <v>14444.749980000002</v>
      </c>
      <c r="M103" s="115">
        <v>23525.218250000005</v>
      </c>
      <c r="N103" s="115">
        <v>15097.924060000003</v>
      </c>
      <c r="O103" s="115">
        <v>39223.215619999988</v>
      </c>
      <c r="P103" s="115">
        <v>64652.340669999998</v>
      </c>
      <c r="Q103" s="115">
        <v>126243.72252000004</v>
      </c>
      <c r="R103" s="115">
        <v>0</v>
      </c>
      <c r="S103" s="115">
        <v>0</v>
      </c>
      <c r="T103" s="115">
        <v>0</v>
      </c>
      <c r="U103" s="115">
        <v>365128.26727000007</v>
      </c>
      <c r="V103" s="111" t="s">
        <v>604</v>
      </c>
      <c r="W103" s="170">
        <v>13829.332760000003</v>
      </c>
      <c r="X103" s="170">
        <v>41783.114109999988</v>
      </c>
      <c r="Y103" s="170">
        <v>35556.587870000003</v>
      </c>
      <c r="Z103" s="170">
        <v>15415.541939999996</v>
      </c>
      <c r="AA103" s="170">
        <v>15821.431909999998</v>
      </c>
      <c r="AB103" s="170">
        <v>195595.84445999999</v>
      </c>
      <c r="AC103" s="170">
        <v>35687.659650000001</v>
      </c>
      <c r="AD103" s="170">
        <v>53883.775260000002</v>
      </c>
      <c r="AE103" s="170">
        <v>21667.857930000006</v>
      </c>
      <c r="AF103" s="170">
        <v>26787.607000000004</v>
      </c>
      <c r="AG103" s="170">
        <v>10978.72653</v>
      </c>
      <c r="AH103" s="170">
        <v>87026.370340000009</v>
      </c>
      <c r="AI103" s="110">
        <v>407573.28795999999</v>
      </c>
      <c r="AJ103" s="88"/>
    </row>
    <row r="104" spans="1:45" ht="12.75" hidden="1" customHeight="1" x14ac:dyDescent="0.3">
      <c r="A104" s="88"/>
      <c r="E104" s="169" t="s">
        <v>148</v>
      </c>
      <c r="F104" s="169"/>
      <c r="G104" s="123"/>
      <c r="H104" s="171"/>
      <c r="I104" s="115">
        <v>385.33365000000003</v>
      </c>
      <c r="J104" s="115">
        <v>17.233880000000003</v>
      </c>
      <c r="K104" s="115">
        <v>106.44650999999999</v>
      </c>
      <c r="L104" s="115">
        <v>-350.46391</v>
      </c>
      <c r="M104" s="115">
        <v>0</v>
      </c>
      <c r="N104" s="115">
        <v>274.77815000000004</v>
      </c>
      <c r="O104" s="115">
        <v>266.21321</v>
      </c>
      <c r="P104" s="115">
        <v>61.171109999999999</v>
      </c>
      <c r="Q104" s="115">
        <v>0</v>
      </c>
      <c r="R104" s="115">
        <v>0</v>
      </c>
      <c r="S104" s="115">
        <v>0</v>
      </c>
      <c r="T104" s="115">
        <v>0</v>
      </c>
      <c r="U104" s="115">
        <v>760.71260000000007</v>
      </c>
      <c r="V104" s="111" t="s">
        <v>604</v>
      </c>
      <c r="W104" s="170">
        <v>0</v>
      </c>
      <c r="X104" s="170">
        <v>0</v>
      </c>
      <c r="Y104" s="170">
        <v>0</v>
      </c>
      <c r="Z104" s="170">
        <v>617.52605999999992</v>
      </c>
      <c r="AA104" s="170">
        <v>0.48519000000000001</v>
      </c>
      <c r="AB104" s="170">
        <v>1.3356700000000001</v>
      </c>
      <c r="AC104" s="170">
        <v>1402.71117</v>
      </c>
      <c r="AD104" s="170">
        <v>0</v>
      </c>
      <c r="AE104" s="170">
        <v>0</v>
      </c>
      <c r="AF104" s="170">
        <v>808.66206999999997</v>
      </c>
      <c r="AG104" s="170">
        <v>187.85105999999999</v>
      </c>
      <c r="AH104" s="170">
        <v>97.587119999999999</v>
      </c>
      <c r="AI104" s="110">
        <v>2022.05809</v>
      </c>
      <c r="AJ104" s="88"/>
    </row>
    <row r="105" spans="1:45" ht="12.75" hidden="1" customHeight="1" x14ac:dyDescent="0.3">
      <c r="A105" s="88"/>
      <c r="E105" s="169" t="s">
        <v>149</v>
      </c>
      <c r="F105" s="169"/>
      <c r="G105" s="123"/>
      <c r="H105" s="171"/>
      <c r="I105" s="115">
        <v>0</v>
      </c>
      <c r="J105" s="115">
        <v>0</v>
      </c>
      <c r="K105" s="115">
        <v>1.2191400000000001</v>
      </c>
      <c r="L105" s="115">
        <v>0</v>
      </c>
      <c r="M105" s="115">
        <v>0</v>
      </c>
      <c r="N105" s="115">
        <v>10.050000000000001</v>
      </c>
      <c r="O105" s="115">
        <v>0</v>
      </c>
      <c r="P105" s="115">
        <v>0</v>
      </c>
      <c r="Q105" s="115">
        <v>0</v>
      </c>
      <c r="R105" s="115">
        <v>0</v>
      </c>
      <c r="S105" s="115">
        <v>0</v>
      </c>
      <c r="T105" s="115">
        <v>0</v>
      </c>
      <c r="U105" s="115">
        <v>11.26914</v>
      </c>
      <c r="V105" s="111" t="s">
        <v>604</v>
      </c>
      <c r="W105" s="170">
        <v>0</v>
      </c>
      <c r="X105" s="170">
        <v>0</v>
      </c>
      <c r="Y105" s="170">
        <v>0.72028000000000003</v>
      </c>
      <c r="Z105" s="170">
        <v>-0.54</v>
      </c>
      <c r="AA105" s="170">
        <v>0</v>
      </c>
      <c r="AB105" s="170">
        <v>50.216569999999997</v>
      </c>
      <c r="AC105" s="170">
        <v>0</v>
      </c>
      <c r="AD105" s="170">
        <v>0</v>
      </c>
      <c r="AE105" s="170">
        <v>18.82264</v>
      </c>
      <c r="AF105" s="170">
        <v>0</v>
      </c>
      <c r="AG105" s="170">
        <v>0</v>
      </c>
      <c r="AH105" s="170">
        <v>0</v>
      </c>
      <c r="AI105" s="110">
        <v>50.396850000000001</v>
      </c>
      <c r="AJ105" s="88"/>
    </row>
    <row r="106" spans="1:45" ht="12.75" hidden="1" customHeight="1" x14ac:dyDescent="0.3">
      <c r="A106" s="88"/>
      <c r="E106" s="169" t="s">
        <v>150</v>
      </c>
      <c r="F106" s="169"/>
      <c r="G106" s="123"/>
      <c r="H106" s="171"/>
      <c r="I106" s="115">
        <v>15.138170000000001</v>
      </c>
      <c r="J106" s="115">
        <v>2.2554700000000003</v>
      </c>
      <c r="K106" s="115">
        <v>2163.3226400000003</v>
      </c>
      <c r="L106" s="115">
        <v>1959.4001600000001</v>
      </c>
      <c r="M106" s="115">
        <v>53.907059999999994</v>
      </c>
      <c r="N106" s="115">
        <v>73.552440000000004</v>
      </c>
      <c r="O106" s="115">
        <v>111.38876</v>
      </c>
      <c r="P106" s="115">
        <v>54.224810000000005</v>
      </c>
      <c r="Q106" s="115">
        <v>73.948009999999996</v>
      </c>
      <c r="R106" s="115">
        <v>0</v>
      </c>
      <c r="S106" s="115">
        <v>0</v>
      </c>
      <c r="T106" s="115">
        <v>0</v>
      </c>
      <c r="U106" s="115">
        <v>4507.1375199999993</v>
      </c>
      <c r="V106" s="111" t="s">
        <v>604</v>
      </c>
      <c r="W106" s="170">
        <v>4.7268299999999996</v>
      </c>
      <c r="X106" s="170">
        <v>21.163739999999997</v>
      </c>
      <c r="Y106" s="170">
        <v>15.822010000000001</v>
      </c>
      <c r="Z106" s="170">
        <v>17.277259999999998</v>
      </c>
      <c r="AA106" s="170">
        <v>154.70541</v>
      </c>
      <c r="AB106" s="170">
        <v>37.004139999999992</v>
      </c>
      <c r="AC106" s="170">
        <v>23.903580000000002</v>
      </c>
      <c r="AD106" s="170">
        <v>19.650569999999998</v>
      </c>
      <c r="AE106" s="170">
        <v>-4.9891099999999993</v>
      </c>
      <c r="AF106" s="170">
        <v>67.695229999999995</v>
      </c>
      <c r="AG106" s="170">
        <v>55.529000000000003</v>
      </c>
      <c r="AH106" s="170">
        <v>95.711249999999964</v>
      </c>
      <c r="AI106" s="110">
        <v>294.25353999999999</v>
      </c>
      <c r="AJ106" s="88"/>
    </row>
    <row r="107" spans="1:45" ht="12.75" hidden="1" customHeight="1" x14ac:dyDescent="0.3">
      <c r="A107" s="88"/>
      <c r="E107" s="169" t="s">
        <v>151</v>
      </c>
      <c r="F107" s="169"/>
      <c r="G107" s="123"/>
      <c r="H107" s="171"/>
      <c r="I107" s="115">
        <v>607.81189000000006</v>
      </c>
      <c r="J107" s="115">
        <v>4.8280000000000003</v>
      </c>
      <c r="K107" s="115">
        <v>6.8559999999999999</v>
      </c>
      <c r="L107" s="115">
        <v>3.2320000000000002</v>
      </c>
      <c r="M107" s="115">
        <v>2.7</v>
      </c>
      <c r="N107" s="115">
        <v>0.9</v>
      </c>
      <c r="O107" s="115">
        <v>3.7639999999999998</v>
      </c>
      <c r="P107" s="115">
        <v>9.2669999999999995</v>
      </c>
      <c r="Q107" s="115">
        <v>4.7770000000000001</v>
      </c>
      <c r="R107" s="115">
        <v>0</v>
      </c>
      <c r="S107" s="115">
        <v>0</v>
      </c>
      <c r="T107" s="115">
        <v>0</v>
      </c>
      <c r="U107" s="115">
        <v>644.13589000000013</v>
      </c>
      <c r="V107" s="111" t="s">
        <v>604</v>
      </c>
      <c r="W107" s="170">
        <v>3.6385000000000001</v>
      </c>
      <c r="X107" s="170">
        <v>1.4850000000000001</v>
      </c>
      <c r="Y107" s="170">
        <v>0</v>
      </c>
      <c r="Z107" s="170">
        <v>13.967000000000001</v>
      </c>
      <c r="AA107" s="170">
        <v>5.0904999999999996</v>
      </c>
      <c r="AB107" s="170">
        <v>16.703499999999998</v>
      </c>
      <c r="AC107" s="170">
        <v>4.95</v>
      </c>
      <c r="AD107" s="170">
        <v>8.4381000000000004</v>
      </c>
      <c r="AE107" s="170">
        <v>3.2919999999999998</v>
      </c>
      <c r="AF107" s="170">
        <v>2.4750000000000001</v>
      </c>
      <c r="AG107" s="170">
        <v>2.7</v>
      </c>
      <c r="AH107" s="170">
        <v>2.7</v>
      </c>
      <c r="AI107" s="110">
        <v>54.272599999999997</v>
      </c>
      <c r="AJ107" s="88"/>
    </row>
    <row r="108" spans="1:45" ht="12.75" hidden="1" customHeight="1" x14ac:dyDescent="0.3">
      <c r="A108" s="88"/>
      <c r="E108" s="169" t="s">
        <v>152</v>
      </c>
      <c r="F108" s="169"/>
      <c r="G108" s="123"/>
      <c r="H108" s="171"/>
      <c r="I108" s="115">
        <v>0</v>
      </c>
      <c r="J108" s="115">
        <v>0</v>
      </c>
      <c r="K108" s="115">
        <v>0</v>
      </c>
      <c r="L108" s="115">
        <v>0</v>
      </c>
      <c r="M108" s="115">
        <v>0</v>
      </c>
      <c r="N108" s="115">
        <v>0</v>
      </c>
      <c r="O108" s="115">
        <v>0</v>
      </c>
      <c r="P108" s="115">
        <v>0</v>
      </c>
      <c r="Q108" s="115">
        <v>0</v>
      </c>
      <c r="R108" s="115">
        <v>0</v>
      </c>
      <c r="S108" s="115">
        <v>0</v>
      </c>
      <c r="T108" s="115">
        <v>0</v>
      </c>
      <c r="U108" s="115">
        <v>0</v>
      </c>
      <c r="V108" s="111" t="s">
        <v>604</v>
      </c>
      <c r="W108" s="170">
        <v>0</v>
      </c>
      <c r="X108" s="170">
        <v>0</v>
      </c>
      <c r="Y108" s="170">
        <v>0</v>
      </c>
      <c r="Z108" s="170">
        <v>0</v>
      </c>
      <c r="AA108" s="170">
        <v>0</v>
      </c>
      <c r="AB108" s="170">
        <v>0</v>
      </c>
      <c r="AC108" s="170">
        <v>0</v>
      </c>
      <c r="AD108" s="170">
        <v>0</v>
      </c>
      <c r="AE108" s="170">
        <v>0</v>
      </c>
      <c r="AF108" s="170">
        <v>0</v>
      </c>
      <c r="AG108" s="170">
        <v>0</v>
      </c>
      <c r="AH108" s="170">
        <v>0</v>
      </c>
      <c r="AI108" s="110">
        <v>0</v>
      </c>
      <c r="AJ108" s="88"/>
    </row>
    <row r="109" spans="1:45" ht="12.75" hidden="1" customHeight="1" x14ac:dyDescent="0.3">
      <c r="A109" s="88"/>
      <c r="E109" s="169" t="s">
        <v>153</v>
      </c>
      <c r="F109" s="169"/>
      <c r="G109" s="123"/>
      <c r="H109" s="171"/>
      <c r="I109" s="115">
        <v>0</v>
      </c>
      <c r="J109" s="115">
        <v>0</v>
      </c>
      <c r="K109" s="115">
        <v>32.983309999999996</v>
      </c>
      <c r="L109" s="115">
        <v>0</v>
      </c>
      <c r="M109" s="115">
        <v>130.26449</v>
      </c>
      <c r="N109" s="115">
        <v>23.085000000000001</v>
      </c>
      <c r="O109" s="115">
        <v>0</v>
      </c>
      <c r="P109" s="115">
        <v>0</v>
      </c>
      <c r="Q109" s="115">
        <v>1.74926</v>
      </c>
      <c r="R109" s="115">
        <v>0</v>
      </c>
      <c r="S109" s="115">
        <v>0</v>
      </c>
      <c r="T109" s="115">
        <v>0</v>
      </c>
      <c r="U109" s="115">
        <v>188.08205999999998</v>
      </c>
      <c r="V109" s="111" t="s">
        <v>604</v>
      </c>
      <c r="W109" s="170">
        <v>0</v>
      </c>
      <c r="X109" s="170">
        <v>0</v>
      </c>
      <c r="Y109" s="170">
        <v>3036.5516400000001</v>
      </c>
      <c r="Z109" s="170">
        <v>0.66653999999999991</v>
      </c>
      <c r="AA109" s="170">
        <v>0</v>
      </c>
      <c r="AB109" s="170">
        <v>53.006039999999999</v>
      </c>
      <c r="AC109" s="170">
        <v>484.74432000000002</v>
      </c>
      <c r="AD109" s="170">
        <v>0</v>
      </c>
      <c r="AE109" s="170">
        <v>20.95757</v>
      </c>
      <c r="AF109" s="170">
        <v>25.377880000000001</v>
      </c>
      <c r="AG109" s="170">
        <v>0</v>
      </c>
      <c r="AH109" s="170">
        <v>66.43683</v>
      </c>
      <c r="AI109" s="110">
        <v>3574.9685400000008</v>
      </c>
      <c r="AJ109" s="88"/>
    </row>
    <row r="110" spans="1:45" ht="12.75" hidden="1" customHeight="1" x14ac:dyDescent="0.3">
      <c r="A110" s="88"/>
      <c r="E110" s="169" t="s">
        <v>154</v>
      </c>
      <c r="F110" s="169"/>
      <c r="G110" s="123"/>
      <c r="H110" s="171"/>
      <c r="I110" s="115">
        <v>0</v>
      </c>
      <c r="J110" s="115">
        <v>0</v>
      </c>
      <c r="K110" s="115">
        <v>0</v>
      </c>
      <c r="L110" s="115">
        <v>0</v>
      </c>
      <c r="M110" s="115">
        <v>0</v>
      </c>
      <c r="N110" s="115">
        <v>0</v>
      </c>
      <c r="O110" s="115">
        <v>0</v>
      </c>
      <c r="P110" s="115">
        <v>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1" t="s">
        <v>604</v>
      </c>
      <c r="W110" s="170">
        <v>0</v>
      </c>
      <c r="X110" s="170">
        <v>0</v>
      </c>
      <c r="Y110" s="170">
        <v>0</v>
      </c>
      <c r="Z110" s="170">
        <v>0</v>
      </c>
      <c r="AA110" s="170">
        <v>0</v>
      </c>
      <c r="AB110" s="170">
        <v>0</v>
      </c>
      <c r="AC110" s="170">
        <v>0</v>
      </c>
      <c r="AD110" s="170">
        <v>0</v>
      </c>
      <c r="AE110" s="170">
        <v>0</v>
      </c>
      <c r="AF110" s="170">
        <v>0</v>
      </c>
      <c r="AG110" s="170">
        <v>0</v>
      </c>
      <c r="AH110" s="170">
        <v>0</v>
      </c>
      <c r="AI110" s="110">
        <v>0</v>
      </c>
      <c r="AJ110" s="88"/>
    </row>
    <row r="111" spans="1:45" ht="12.75" hidden="1" customHeight="1" x14ac:dyDescent="0.3">
      <c r="A111" s="88"/>
      <c r="E111" s="169" t="s">
        <v>155</v>
      </c>
      <c r="F111" s="169"/>
      <c r="G111" s="123"/>
      <c r="H111" s="171"/>
      <c r="I111" s="115">
        <v>29656.139719999999</v>
      </c>
      <c r="J111" s="115">
        <v>17287.544859999995</v>
      </c>
      <c r="K111" s="115">
        <v>10649.805269999995</v>
      </c>
      <c r="L111" s="115">
        <v>11932.548990000003</v>
      </c>
      <c r="M111" s="115">
        <v>22370.149450000004</v>
      </c>
      <c r="N111" s="115">
        <v>11164.946810000003</v>
      </c>
      <c r="O111" s="115">
        <v>38936.434309999997</v>
      </c>
      <c r="P111" s="115">
        <v>63622.712069999994</v>
      </c>
      <c r="Q111" s="115">
        <v>125106.15421000004</v>
      </c>
      <c r="R111" s="115">
        <v>0</v>
      </c>
      <c r="S111" s="115">
        <v>0</v>
      </c>
      <c r="T111" s="115">
        <v>0</v>
      </c>
      <c r="U111" s="115">
        <v>330726.43569000007</v>
      </c>
      <c r="V111" s="111" t="s">
        <v>604</v>
      </c>
      <c r="W111" s="170">
        <v>13680.268930000002</v>
      </c>
      <c r="X111" s="170">
        <v>40000.130939999995</v>
      </c>
      <c r="Y111" s="170">
        <v>27954.059519999999</v>
      </c>
      <c r="Z111" s="170">
        <v>13056.704949999998</v>
      </c>
      <c r="AA111" s="170">
        <v>15714.06237</v>
      </c>
      <c r="AB111" s="170">
        <v>7029.7538199999999</v>
      </c>
      <c r="AC111" s="170">
        <v>13022.554959999998</v>
      </c>
      <c r="AD111" s="170">
        <v>27844.392490000009</v>
      </c>
      <c r="AE111" s="170">
        <v>18326.126920000006</v>
      </c>
      <c r="AF111" s="170">
        <v>24588.543870000001</v>
      </c>
      <c r="AG111" s="170">
        <v>9287.3603199999998</v>
      </c>
      <c r="AH111" s="170">
        <v>75515.061559999987</v>
      </c>
      <c r="AI111" s="110">
        <v>158301.92797999998</v>
      </c>
      <c r="AJ111" s="88"/>
    </row>
    <row r="112" spans="1:45" ht="12.75" hidden="1" customHeight="1" x14ac:dyDescent="0.3">
      <c r="A112" s="88"/>
      <c r="E112" s="169" t="s">
        <v>156</v>
      </c>
      <c r="F112" s="169"/>
      <c r="G112" s="123"/>
      <c r="H112" s="171"/>
      <c r="I112" s="115">
        <v>32.59619</v>
      </c>
      <c r="J112" s="115">
        <v>15893.298449999998</v>
      </c>
      <c r="K112" s="115">
        <v>100.9606</v>
      </c>
      <c r="L112" s="115">
        <v>8.1590000000000007</v>
      </c>
      <c r="M112" s="115">
        <v>77.64755000000001</v>
      </c>
      <c r="N112" s="115">
        <v>16.884640000000001</v>
      </c>
      <c r="O112" s="115">
        <v>99.494830000000007</v>
      </c>
      <c r="P112" s="115">
        <v>13.476870000000002</v>
      </c>
      <c r="Q112" s="115">
        <v>4.9350599999999991</v>
      </c>
      <c r="R112" s="115">
        <v>0</v>
      </c>
      <c r="S112" s="115">
        <v>0</v>
      </c>
      <c r="T112" s="115">
        <v>0</v>
      </c>
      <c r="U112" s="115">
        <v>16247.453189999998</v>
      </c>
      <c r="V112" s="111" t="s">
        <v>604</v>
      </c>
      <c r="W112" s="170">
        <v>65.452280000000002</v>
      </c>
      <c r="X112" s="170">
        <v>588.29749000000004</v>
      </c>
      <c r="Y112" s="170">
        <v>146.50720999999999</v>
      </c>
      <c r="Z112" s="170">
        <v>-118.84380999999999</v>
      </c>
      <c r="AA112" s="170">
        <v>-162.83292</v>
      </c>
      <c r="AB112" s="170">
        <v>1958.02799</v>
      </c>
      <c r="AC112" s="170">
        <v>87.320070000000001</v>
      </c>
      <c r="AD112" s="170">
        <v>23996.768550000001</v>
      </c>
      <c r="AE112" s="170">
        <v>74.287259999999989</v>
      </c>
      <c r="AF112" s="170">
        <v>1009.14009</v>
      </c>
      <c r="AG112" s="170">
        <v>101.29151</v>
      </c>
      <c r="AH112" s="170">
        <v>10833.89776</v>
      </c>
      <c r="AI112" s="110">
        <v>26560.69686</v>
      </c>
      <c r="AJ112" s="88"/>
    </row>
    <row r="113" spans="1:36" ht="12.75" hidden="1" customHeight="1" x14ac:dyDescent="0.3">
      <c r="A113" s="88"/>
      <c r="E113" s="169" t="s">
        <v>157</v>
      </c>
      <c r="F113" s="169"/>
      <c r="G113" s="123"/>
      <c r="H113" s="171"/>
      <c r="I113" s="115">
        <v>4008.4670699999988</v>
      </c>
      <c r="J113" s="115">
        <v>-1278.6947399999999</v>
      </c>
      <c r="K113" s="115">
        <v>2247.3449899999996</v>
      </c>
      <c r="L113" s="115">
        <v>891.87374</v>
      </c>
      <c r="M113" s="115">
        <v>890.39970000000005</v>
      </c>
      <c r="N113" s="115">
        <v>3533.5062199999993</v>
      </c>
      <c r="O113" s="115">
        <v>-194.08538999999968</v>
      </c>
      <c r="P113" s="115">
        <v>888.79131000000007</v>
      </c>
      <c r="Q113" s="115">
        <v>1051.9879800000001</v>
      </c>
      <c r="R113" s="115">
        <v>0</v>
      </c>
      <c r="S113" s="115">
        <v>0</v>
      </c>
      <c r="T113" s="115">
        <v>0</v>
      </c>
      <c r="U113" s="115">
        <v>12039.590879999998</v>
      </c>
      <c r="V113" s="111" t="s">
        <v>604</v>
      </c>
      <c r="W113" s="170">
        <v>75.246220000000008</v>
      </c>
      <c r="X113" s="170">
        <v>1171.9729399999999</v>
      </c>
      <c r="Y113" s="170">
        <v>4402.7931099999996</v>
      </c>
      <c r="Z113" s="170">
        <v>1828.77694</v>
      </c>
      <c r="AA113" s="170">
        <v>107.17624000000022</v>
      </c>
      <c r="AB113" s="170">
        <v>186449.79673</v>
      </c>
      <c r="AC113" s="170">
        <v>20661.475549999999</v>
      </c>
      <c r="AD113" s="170">
        <v>2014.1565500000002</v>
      </c>
      <c r="AE113" s="170">
        <v>3229.3606499999996</v>
      </c>
      <c r="AF113" s="170">
        <v>285.71285999999998</v>
      </c>
      <c r="AG113" s="170">
        <v>1343.9946399999999</v>
      </c>
      <c r="AH113" s="170">
        <v>414.91462000000007</v>
      </c>
      <c r="AI113" s="110">
        <v>216711.39428000001</v>
      </c>
      <c r="AJ113" s="88"/>
    </row>
    <row r="114" spans="1:36" ht="12.75" hidden="1" customHeight="1" x14ac:dyDescent="0.3">
      <c r="A114" s="88"/>
      <c r="E114" s="169" t="s">
        <v>158</v>
      </c>
      <c r="F114" s="169"/>
      <c r="G114" s="123"/>
      <c r="H114" s="171"/>
      <c r="I114" s="115">
        <v>0.13869999999999999</v>
      </c>
      <c r="J114" s="115">
        <v>3.6400000000000002E-2</v>
      </c>
      <c r="K114" s="115">
        <v>0.03</v>
      </c>
      <c r="L114" s="115">
        <v>0</v>
      </c>
      <c r="M114" s="115">
        <v>0.15</v>
      </c>
      <c r="N114" s="115">
        <v>0.22080000000000002</v>
      </c>
      <c r="O114" s="115">
        <v>5.9000000000000007E-3</v>
      </c>
      <c r="P114" s="115">
        <v>2.6974999999999998</v>
      </c>
      <c r="Q114" s="115">
        <v>0.17100000000000001</v>
      </c>
      <c r="R114" s="115">
        <v>0</v>
      </c>
      <c r="S114" s="115">
        <v>0</v>
      </c>
      <c r="T114" s="115">
        <v>0</v>
      </c>
      <c r="U114" s="115">
        <v>3.4502999999999995</v>
      </c>
      <c r="V114" s="111" t="s">
        <v>604</v>
      </c>
      <c r="W114" s="170">
        <v>0</v>
      </c>
      <c r="X114" s="170">
        <v>6.4000000000000001E-2</v>
      </c>
      <c r="Y114" s="170">
        <v>0.1341</v>
      </c>
      <c r="Z114" s="170">
        <v>7.0000000000000001E-3</v>
      </c>
      <c r="AA114" s="170">
        <v>2.74512</v>
      </c>
      <c r="AB114" s="170">
        <v>0</v>
      </c>
      <c r="AC114" s="170">
        <v>0</v>
      </c>
      <c r="AD114" s="170">
        <v>0.36899999999999999</v>
      </c>
      <c r="AE114" s="170">
        <v>0</v>
      </c>
      <c r="AF114" s="170">
        <v>0</v>
      </c>
      <c r="AG114" s="170">
        <v>0</v>
      </c>
      <c r="AH114" s="170">
        <v>6.1200000000000004E-2</v>
      </c>
      <c r="AI114" s="110">
        <v>3.3192199999999996</v>
      </c>
      <c r="AJ114" s="88"/>
    </row>
    <row r="115" spans="1:36" ht="12.75" customHeight="1" x14ac:dyDescent="0.3">
      <c r="A115" s="88"/>
      <c r="D115" s="132"/>
      <c r="E115" s="136" t="s">
        <v>96</v>
      </c>
      <c r="F115" s="123"/>
      <c r="G115" s="123"/>
      <c r="H115" s="115"/>
      <c r="I115" s="115"/>
      <c r="J115" s="115"/>
      <c r="K115" s="115">
        <v>0</v>
      </c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1"/>
      <c r="W115" s="115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0"/>
      <c r="AJ115" s="88"/>
    </row>
    <row r="116" spans="1:36" s="103" customFormat="1" ht="12.75" customHeight="1" x14ac:dyDescent="0.3">
      <c r="A116" s="108"/>
      <c r="C116" s="172"/>
      <c r="E116" s="167" t="s">
        <v>159</v>
      </c>
      <c r="F116" s="132"/>
      <c r="G116" s="168" t="s">
        <v>160</v>
      </c>
      <c r="H116" s="173">
        <v>22375809</v>
      </c>
      <c r="I116" s="137">
        <v>1067927</v>
      </c>
      <c r="J116" s="137">
        <v>390255</v>
      </c>
      <c r="K116" s="137">
        <v>595761</v>
      </c>
      <c r="L116" s="137">
        <v>400873</v>
      </c>
      <c r="M116" s="137">
        <v>202592</v>
      </c>
      <c r="N116" s="137">
        <v>1566580.34314</v>
      </c>
      <c r="O116" s="137">
        <v>4429082.7739300001</v>
      </c>
      <c r="P116" s="137">
        <v>502696.80168999999</v>
      </c>
      <c r="Q116" s="137">
        <v>567770.14984000009</v>
      </c>
      <c r="R116" s="137">
        <v>0</v>
      </c>
      <c r="S116" s="137">
        <v>0</v>
      </c>
      <c r="T116" s="137">
        <v>0</v>
      </c>
      <c r="U116" s="137">
        <v>9723538.068599999</v>
      </c>
      <c r="V116" s="174">
        <v>5221250</v>
      </c>
      <c r="W116" s="173">
        <v>29806</v>
      </c>
      <c r="X116" s="173">
        <v>601632</v>
      </c>
      <c r="Y116" s="173">
        <v>97661</v>
      </c>
      <c r="Z116" s="173">
        <v>217829</v>
      </c>
      <c r="AA116" s="173">
        <v>105991</v>
      </c>
      <c r="AB116" s="173">
        <v>950856</v>
      </c>
      <c r="AC116" s="173">
        <v>824100</v>
      </c>
      <c r="AD116" s="173">
        <v>406599</v>
      </c>
      <c r="AE116" s="173">
        <v>242053</v>
      </c>
      <c r="AF116" s="173">
        <v>197456</v>
      </c>
      <c r="AG116" s="173">
        <v>183806</v>
      </c>
      <c r="AH116" s="173">
        <v>1363460</v>
      </c>
      <c r="AI116" s="138">
        <v>3476527</v>
      </c>
      <c r="AJ116" s="108"/>
    </row>
    <row r="117" spans="1:36" ht="12.75" customHeight="1" x14ac:dyDescent="0.3">
      <c r="A117" s="175" t="s">
        <v>161</v>
      </c>
      <c r="B117" s="38"/>
      <c r="C117" s="38"/>
      <c r="D117" s="38"/>
      <c r="E117" s="38"/>
      <c r="F117" s="38"/>
      <c r="G117" s="156"/>
      <c r="H117" s="176">
        <v>1714845973.5483689</v>
      </c>
      <c r="I117" s="176">
        <v>85063166.237079993</v>
      </c>
      <c r="J117" s="176">
        <v>118489709.08399999</v>
      </c>
      <c r="K117" s="176">
        <v>202738253.55300999</v>
      </c>
      <c r="L117" s="176">
        <v>87529746.65778999</v>
      </c>
      <c r="M117" s="176">
        <v>150713853.41729</v>
      </c>
      <c r="N117" s="176">
        <v>138621156.35326996</v>
      </c>
      <c r="O117" s="176">
        <v>110058955.35784</v>
      </c>
      <c r="P117" s="176">
        <v>120308741.90959002</v>
      </c>
      <c r="Q117" s="176">
        <v>212038696.30320001</v>
      </c>
      <c r="R117" s="176">
        <v>0</v>
      </c>
      <c r="S117" s="176">
        <v>0</v>
      </c>
      <c r="T117" s="176">
        <v>0</v>
      </c>
      <c r="U117" s="38">
        <v>1225562279.87307</v>
      </c>
      <c r="V117" s="177">
        <v>1699218534.02283</v>
      </c>
      <c r="W117" s="176">
        <v>93283884.275460005</v>
      </c>
      <c r="X117" s="176">
        <v>106512134.41681997</v>
      </c>
      <c r="Y117" s="176">
        <v>224189683.75835001</v>
      </c>
      <c r="Z117" s="176">
        <v>86135375.092829973</v>
      </c>
      <c r="AA117" s="176">
        <v>138637269.66596001</v>
      </c>
      <c r="AB117" s="176">
        <v>135850869.15157002</v>
      </c>
      <c r="AC117" s="176">
        <v>105123000.20174001</v>
      </c>
      <c r="AD117" s="176">
        <v>108252772.73259999</v>
      </c>
      <c r="AE117" s="176">
        <v>228225490.40653002</v>
      </c>
      <c r="AF117" s="176">
        <v>114466016.92885998</v>
      </c>
      <c r="AG117" s="176">
        <v>174932872.98176998</v>
      </c>
      <c r="AH117" s="176">
        <v>181901342.30224997</v>
      </c>
      <c r="AI117" s="176">
        <v>1226210479.7018597</v>
      </c>
      <c r="AJ117" s="88"/>
    </row>
    <row r="118" spans="1:36" ht="12.75" customHeight="1" x14ac:dyDescent="0.3">
      <c r="A118" s="711" t="s">
        <v>162</v>
      </c>
      <c r="B118" s="712"/>
      <c r="C118" s="712"/>
      <c r="D118" s="712"/>
      <c r="E118" s="712"/>
      <c r="F118" s="712"/>
      <c r="G118" s="712"/>
      <c r="H118" s="176"/>
      <c r="I118" s="176"/>
      <c r="J118" s="178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38"/>
      <c r="V118" s="177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38"/>
      <c r="AJ118" s="88"/>
    </row>
    <row r="119" spans="1:36" ht="12" customHeight="1" x14ac:dyDescent="0.3">
      <c r="A119" s="179" t="s">
        <v>161</v>
      </c>
      <c r="B119" s="180"/>
      <c r="C119" s="181"/>
      <c r="D119" s="84"/>
      <c r="E119" s="84"/>
      <c r="F119" s="84"/>
      <c r="G119" s="84"/>
      <c r="H119" s="182">
        <v>1714845973.5483689</v>
      </c>
      <c r="I119" s="183">
        <v>85063166.237079993</v>
      </c>
      <c r="J119" s="182">
        <v>118489709.08399999</v>
      </c>
      <c r="K119" s="183">
        <v>202738253.55300999</v>
      </c>
      <c r="L119" s="183">
        <v>87529746.65778999</v>
      </c>
      <c r="M119" s="183">
        <v>150713853.41729</v>
      </c>
      <c r="N119" s="183">
        <v>138621156.35326996</v>
      </c>
      <c r="O119" s="183">
        <v>110058955.35784</v>
      </c>
      <c r="P119" s="183">
        <v>120308741.90959002</v>
      </c>
      <c r="Q119" s="183">
        <v>212038696.30320001</v>
      </c>
      <c r="R119" s="183">
        <v>0</v>
      </c>
      <c r="S119" s="183">
        <v>0</v>
      </c>
      <c r="T119" s="183">
        <v>0</v>
      </c>
      <c r="U119" s="180">
        <v>1225562279.87307</v>
      </c>
      <c r="V119" s="184">
        <v>1699218534.02283</v>
      </c>
      <c r="W119" s="183">
        <v>93283884.275460005</v>
      </c>
      <c r="X119" s="183">
        <v>106512134.41681997</v>
      </c>
      <c r="Y119" s="183">
        <v>224189683.75835001</v>
      </c>
      <c r="Z119" s="183">
        <v>86135375.092829973</v>
      </c>
      <c r="AA119" s="183">
        <v>138637269.66596001</v>
      </c>
      <c r="AB119" s="183">
        <v>135850869.15157002</v>
      </c>
      <c r="AC119" s="183">
        <v>105123000.20174001</v>
      </c>
      <c r="AD119" s="183">
        <v>108252772.73259999</v>
      </c>
      <c r="AE119" s="183">
        <v>228225490.40653002</v>
      </c>
      <c r="AF119" s="183">
        <v>114466016.92885998</v>
      </c>
      <c r="AG119" s="183">
        <v>174932872.98176998</v>
      </c>
      <c r="AH119" s="183">
        <v>181901342.30224997</v>
      </c>
      <c r="AI119" s="183">
        <v>1226210479.7018597</v>
      </c>
      <c r="AJ119" s="88"/>
    </row>
    <row r="120" spans="1:36" s="33" customFormat="1" ht="12.75" customHeight="1" x14ac:dyDescent="0.3">
      <c r="A120" s="185" t="s">
        <v>163</v>
      </c>
      <c r="B120" s="160"/>
      <c r="C120" s="160"/>
      <c r="D120" s="160"/>
      <c r="E120" s="160"/>
      <c r="F120" s="160"/>
      <c r="G120" s="186"/>
      <c r="H120" s="187">
        <v>0</v>
      </c>
      <c r="I120" s="187">
        <v>-46054.696779999882</v>
      </c>
      <c r="J120" s="187">
        <v>385883.04163999995</v>
      </c>
      <c r="K120" s="187">
        <v>200745.07138000056</v>
      </c>
      <c r="L120" s="187">
        <v>-38243.836230000015</v>
      </c>
      <c r="M120" s="187">
        <v>241546.59166000015</v>
      </c>
      <c r="N120" s="187">
        <v>232972.66105999937</v>
      </c>
      <c r="O120" s="187">
        <v>22972.395019999705</v>
      </c>
      <c r="P120" s="187">
        <v>579662.91190000006</v>
      </c>
      <c r="Q120" s="187">
        <v>401264.66363000032</v>
      </c>
      <c r="R120" s="187">
        <v>0</v>
      </c>
      <c r="S120" s="187">
        <v>0</v>
      </c>
      <c r="T120" s="187">
        <v>0</v>
      </c>
      <c r="U120" s="37">
        <v>1980748.8032799959</v>
      </c>
      <c r="V120" s="161">
        <v>-10245954</v>
      </c>
      <c r="W120" s="187">
        <v>-191165.18215000001</v>
      </c>
      <c r="X120" s="187">
        <v>-346369.80148999998</v>
      </c>
      <c r="Y120" s="187">
        <v>554766.13459000364</v>
      </c>
      <c r="Z120" s="187">
        <v>153613.61164999986</v>
      </c>
      <c r="AA120" s="187">
        <v>-93727.869039999787</v>
      </c>
      <c r="AB120" s="187">
        <v>341059.59947999986</v>
      </c>
      <c r="AC120" s="187">
        <v>194214.93647000031</v>
      </c>
      <c r="AD120" s="187">
        <v>-25917.743980000261</v>
      </c>
      <c r="AE120" s="187">
        <v>880826.07977999747</v>
      </c>
      <c r="AF120" s="187">
        <v>109875.42412999971</v>
      </c>
      <c r="AG120" s="187">
        <v>118722.65062999958</v>
      </c>
      <c r="AH120" s="187">
        <v>-9813846.9294099994</v>
      </c>
      <c r="AI120" s="187">
        <v>1467299.7653099969</v>
      </c>
      <c r="AJ120" s="88"/>
    </row>
    <row r="121" spans="1:36" ht="12.75" customHeight="1" x14ac:dyDescent="0.3">
      <c r="A121" s="713" t="s">
        <v>164</v>
      </c>
      <c r="B121" s="714"/>
      <c r="C121" s="714"/>
      <c r="D121" s="714"/>
      <c r="E121" s="714"/>
      <c r="F121" s="714"/>
      <c r="G121" s="715"/>
      <c r="H121" s="115"/>
      <c r="I121" s="109">
        <v>-856067.69677999988</v>
      </c>
      <c r="J121" s="109">
        <v>-2124047.95836</v>
      </c>
      <c r="K121" s="109">
        <v>-687040.92861999944</v>
      </c>
      <c r="L121" s="109">
        <v>-1104612.83623</v>
      </c>
      <c r="M121" s="109">
        <v>-1276117.4083399998</v>
      </c>
      <c r="N121" s="109">
        <v>-646716.33894000063</v>
      </c>
      <c r="O121" s="109">
        <v>-961660.60498000029</v>
      </c>
      <c r="P121" s="109">
        <v>-602050.08809999994</v>
      </c>
      <c r="Q121" s="109">
        <v>-677270.33636999968</v>
      </c>
      <c r="R121" s="109">
        <v>0</v>
      </c>
      <c r="S121" s="109">
        <v>0</v>
      </c>
      <c r="T121" s="109">
        <v>0</v>
      </c>
      <c r="U121" s="110">
        <v>-8935584.1967200041</v>
      </c>
      <c r="V121" s="111">
        <v>-25645531</v>
      </c>
      <c r="W121" s="190">
        <v>-731814.18215000001</v>
      </c>
      <c r="X121" s="109">
        <v>-726188.80148999998</v>
      </c>
      <c r="Y121" s="109">
        <v>-693398.86540999636</v>
      </c>
      <c r="Z121" s="109">
        <v>-705824.38835000014</v>
      </c>
      <c r="AA121" s="109">
        <v>-1435459.8690399998</v>
      </c>
      <c r="AB121" s="109">
        <v>-1097352.4005200001</v>
      </c>
      <c r="AC121" s="109">
        <v>-1044401.0635299997</v>
      </c>
      <c r="AD121" s="89">
        <v>-1028130.7439800003</v>
      </c>
      <c r="AE121" s="89">
        <v>-932645.92022000253</v>
      </c>
      <c r="AF121" s="109">
        <v>-1046688.5758700003</v>
      </c>
      <c r="AG121" s="89">
        <v>-1808292.3493700004</v>
      </c>
      <c r="AH121" s="109">
        <v>-12687912.929409999</v>
      </c>
      <c r="AI121" s="190">
        <v>-8395216.2346900031</v>
      </c>
      <c r="AJ121" s="161"/>
    </row>
    <row r="122" spans="1:36" ht="12.75" customHeight="1" x14ac:dyDescent="0.3">
      <c r="A122" s="188" t="s">
        <v>165</v>
      </c>
      <c r="B122" s="189"/>
      <c r="C122" s="189"/>
      <c r="D122" s="189"/>
      <c r="E122" s="189"/>
      <c r="F122" s="189"/>
      <c r="G122" s="189"/>
      <c r="H122" s="115"/>
      <c r="I122" s="109">
        <v>810013</v>
      </c>
      <c r="J122" s="109">
        <v>2509931</v>
      </c>
      <c r="K122" s="109">
        <v>887786</v>
      </c>
      <c r="L122" s="109">
        <v>1066369</v>
      </c>
      <c r="M122" s="109">
        <v>1517664</v>
      </c>
      <c r="N122" s="109">
        <v>879689</v>
      </c>
      <c r="O122" s="109">
        <v>984633</v>
      </c>
      <c r="P122" s="109">
        <v>1181713</v>
      </c>
      <c r="Q122" s="109">
        <v>1078535</v>
      </c>
      <c r="R122" s="109"/>
      <c r="S122" s="109"/>
      <c r="T122" s="109"/>
      <c r="U122" s="119">
        <v>10916333</v>
      </c>
      <c r="V122" s="111">
        <v>15399577</v>
      </c>
      <c r="W122" s="109">
        <v>540649</v>
      </c>
      <c r="X122" s="109">
        <v>379819</v>
      </c>
      <c r="Y122" s="109">
        <v>1248165</v>
      </c>
      <c r="Z122" s="109">
        <v>859438</v>
      </c>
      <c r="AA122" s="109">
        <v>1341732</v>
      </c>
      <c r="AB122" s="109">
        <v>1438412</v>
      </c>
      <c r="AC122" s="109">
        <v>1238616</v>
      </c>
      <c r="AD122" s="109">
        <v>1002213</v>
      </c>
      <c r="AE122" s="109">
        <v>1813472</v>
      </c>
      <c r="AF122" s="109">
        <v>1156564</v>
      </c>
      <c r="AG122" s="109">
        <v>1927015</v>
      </c>
      <c r="AH122" s="109">
        <v>2874066</v>
      </c>
      <c r="AI122" s="110">
        <v>9862516</v>
      </c>
      <c r="AJ122" s="88"/>
    </row>
    <row r="123" spans="1:36" s="33" customFormat="1" ht="12.75" customHeight="1" x14ac:dyDescent="0.3">
      <c r="A123" s="161" t="s">
        <v>166</v>
      </c>
      <c r="C123" s="160"/>
      <c r="G123" s="127" t="s">
        <v>167</v>
      </c>
      <c r="H123" s="163">
        <v>0</v>
      </c>
      <c r="I123" s="164">
        <v>288367</v>
      </c>
      <c r="J123" s="163">
        <v>397555</v>
      </c>
      <c r="K123" s="164">
        <v>34851</v>
      </c>
      <c r="L123" s="164">
        <v>101822</v>
      </c>
      <c r="M123" s="164">
        <v>218122</v>
      </c>
      <c r="N123" s="164">
        <v>36729</v>
      </c>
      <c r="O123" s="164">
        <v>77628</v>
      </c>
      <c r="P123" s="164">
        <v>1642435</v>
      </c>
      <c r="Q123" s="164">
        <v>4974886</v>
      </c>
      <c r="R123" s="164">
        <v>0</v>
      </c>
      <c r="S123" s="164">
        <v>0</v>
      </c>
      <c r="T123" s="164">
        <v>0</v>
      </c>
      <c r="U123" s="37">
        <v>7772395</v>
      </c>
      <c r="V123" s="126">
        <v>10475552.454909999</v>
      </c>
      <c r="W123" s="164">
        <v>42404</v>
      </c>
      <c r="X123" s="164">
        <v>613630</v>
      </c>
      <c r="Y123" s="164">
        <v>8391180</v>
      </c>
      <c r="Z123" s="164">
        <v>103375</v>
      </c>
      <c r="AA123" s="164">
        <v>217081</v>
      </c>
      <c r="AB123" s="164">
        <v>448</v>
      </c>
      <c r="AC123" s="164">
        <v>93580</v>
      </c>
      <c r="AD123" s="164">
        <v>720383</v>
      </c>
      <c r="AE123" s="164">
        <v>21738</v>
      </c>
      <c r="AF123" s="164">
        <v>29548</v>
      </c>
      <c r="AG123" s="164">
        <v>3674</v>
      </c>
      <c r="AH123" s="164">
        <v>15241</v>
      </c>
      <c r="AI123" s="191">
        <v>10203819</v>
      </c>
      <c r="AJ123" s="161"/>
    </row>
    <row r="124" spans="1:36" ht="12.75" customHeight="1" x14ac:dyDescent="0.3">
      <c r="A124" s="88"/>
      <c r="E124" s="80" t="s">
        <v>168</v>
      </c>
      <c r="H124" s="137"/>
      <c r="I124" s="109">
        <v>287950</v>
      </c>
      <c r="J124" s="109">
        <v>391699</v>
      </c>
      <c r="K124" s="109">
        <v>34569</v>
      </c>
      <c r="L124" s="109">
        <v>95867</v>
      </c>
      <c r="M124" s="109">
        <v>217454</v>
      </c>
      <c r="N124" s="109">
        <v>34079</v>
      </c>
      <c r="O124" s="109">
        <v>77021</v>
      </c>
      <c r="P124" s="109">
        <v>641354</v>
      </c>
      <c r="Q124" s="109">
        <v>4974387</v>
      </c>
      <c r="R124" s="109">
        <v>0</v>
      </c>
      <c r="S124" s="109">
        <v>0</v>
      </c>
      <c r="T124" s="109">
        <v>0</v>
      </c>
      <c r="U124" s="119">
        <v>6754380</v>
      </c>
      <c r="V124" s="111">
        <v>10179509</v>
      </c>
      <c r="W124" s="109">
        <v>21702</v>
      </c>
      <c r="X124" s="109">
        <v>610034</v>
      </c>
      <c r="Y124" s="109">
        <v>8390577</v>
      </c>
      <c r="Z124" s="109">
        <v>102906</v>
      </c>
      <c r="AA124" s="109">
        <v>215725</v>
      </c>
      <c r="AB124" s="109">
        <v>0</v>
      </c>
      <c r="AC124" s="109">
        <v>90551</v>
      </c>
      <c r="AD124" s="109">
        <v>700476</v>
      </c>
      <c r="AE124" s="109">
        <v>7261</v>
      </c>
      <c r="AF124" s="109">
        <v>29279</v>
      </c>
      <c r="AG124" s="109">
        <v>3098</v>
      </c>
      <c r="AH124" s="109">
        <v>7900</v>
      </c>
      <c r="AI124" s="128">
        <v>10139232</v>
      </c>
      <c r="AJ124" s="88"/>
    </row>
    <row r="125" spans="1:36" ht="12.75" customHeight="1" x14ac:dyDescent="0.3">
      <c r="A125" s="88"/>
      <c r="E125" s="80" t="s">
        <v>169</v>
      </c>
      <c r="H125" s="137"/>
      <c r="I125" s="109">
        <v>408</v>
      </c>
      <c r="J125" s="109">
        <v>199</v>
      </c>
      <c r="K125" s="109">
        <v>273</v>
      </c>
      <c r="L125" s="109">
        <v>225</v>
      </c>
      <c r="M125" s="109">
        <v>649</v>
      </c>
      <c r="N125" s="109">
        <v>1980</v>
      </c>
      <c r="O125" s="109">
        <v>286</v>
      </c>
      <c r="P125" s="109">
        <v>246</v>
      </c>
      <c r="Q125" s="109">
        <v>246</v>
      </c>
      <c r="R125" s="109">
        <v>0</v>
      </c>
      <c r="S125" s="109">
        <v>0</v>
      </c>
      <c r="T125" s="109">
        <v>0</v>
      </c>
      <c r="U125" s="119">
        <v>4512</v>
      </c>
      <c r="V125" s="111">
        <v>4227</v>
      </c>
      <c r="W125" s="109">
        <v>663</v>
      </c>
      <c r="X125" s="109">
        <v>335</v>
      </c>
      <c r="Y125" s="109">
        <v>565</v>
      </c>
      <c r="Z125" s="109">
        <v>449</v>
      </c>
      <c r="AA125" s="109">
        <v>448</v>
      </c>
      <c r="AB125" s="109">
        <v>260</v>
      </c>
      <c r="AC125" s="109">
        <v>244</v>
      </c>
      <c r="AD125" s="109">
        <v>340</v>
      </c>
      <c r="AE125" s="109">
        <v>222</v>
      </c>
      <c r="AF125" s="109">
        <v>260</v>
      </c>
      <c r="AG125" s="109">
        <v>250</v>
      </c>
      <c r="AH125" s="109">
        <v>191</v>
      </c>
      <c r="AI125" s="128">
        <v>3526</v>
      </c>
      <c r="AJ125" s="108"/>
    </row>
    <row r="126" spans="1:36" ht="13.75" hidden="1" customHeight="1" x14ac:dyDescent="0.3">
      <c r="A126" s="88"/>
      <c r="E126" s="80" t="s">
        <v>170</v>
      </c>
      <c r="H126" s="137"/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0</v>
      </c>
      <c r="Q126" s="109">
        <v>0</v>
      </c>
      <c r="R126" s="109">
        <v>0</v>
      </c>
      <c r="S126" s="109">
        <v>0</v>
      </c>
      <c r="T126" s="109">
        <v>0</v>
      </c>
      <c r="U126" s="110">
        <v>0</v>
      </c>
      <c r="V126" s="111">
        <v>0</v>
      </c>
      <c r="W126" s="109">
        <v>0</v>
      </c>
      <c r="X126" s="109">
        <v>0</v>
      </c>
      <c r="Y126" s="109">
        <v>0</v>
      </c>
      <c r="Z126" s="109">
        <v>0</v>
      </c>
      <c r="AA126" s="109">
        <v>0</v>
      </c>
      <c r="AB126" s="109">
        <v>0</v>
      </c>
      <c r="AC126" s="109">
        <v>0</v>
      </c>
      <c r="AD126" s="109">
        <v>0</v>
      </c>
      <c r="AE126" s="109">
        <v>0</v>
      </c>
      <c r="AF126" s="109">
        <v>0</v>
      </c>
      <c r="AG126" s="109">
        <v>0</v>
      </c>
      <c r="AH126" s="109">
        <v>0</v>
      </c>
      <c r="AI126" s="128">
        <v>0</v>
      </c>
      <c r="AJ126" s="108"/>
    </row>
    <row r="127" spans="1:36" ht="12.75" customHeight="1" x14ac:dyDescent="0.3">
      <c r="A127" s="88"/>
      <c r="E127" s="80" t="s">
        <v>171</v>
      </c>
      <c r="H127" s="137"/>
      <c r="I127" s="109">
        <v>0</v>
      </c>
      <c r="J127" s="109">
        <v>0</v>
      </c>
      <c r="K127" s="109">
        <v>0</v>
      </c>
      <c r="L127" s="109">
        <v>0</v>
      </c>
      <c r="M127" s="109">
        <v>10</v>
      </c>
      <c r="N127" s="109">
        <v>0</v>
      </c>
      <c r="O127" s="109">
        <v>0</v>
      </c>
      <c r="P127" s="109">
        <v>0</v>
      </c>
      <c r="Q127" s="109">
        <v>0</v>
      </c>
      <c r="R127" s="109">
        <v>0</v>
      </c>
      <c r="S127" s="109">
        <v>0</v>
      </c>
      <c r="T127" s="109">
        <v>0</v>
      </c>
      <c r="U127" s="110">
        <v>10</v>
      </c>
      <c r="V127" s="111">
        <v>10733</v>
      </c>
      <c r="W127" s="109">
        <v>0</v>
      </c>
      <c r="X127" s="109">
        <v>10</v>
      </c>
      <c r="Y127" s="109">
        <v>0</v>
      </c>
      <c r="Z127" s="109">
        <v>0</v>
      </c>
      <c r="AA127" s="109">
        <v>0</v>
      </c>
      <c r="AB127" s="109">
        <v>0</v>
      </c>
      <c r="AC127" s="109">
        <v>0</v>
      </c>
      <c r="AD127" s="109">
        <v>0</v>
      </c>
      <c r="AE127" s="109">
        <v>10723</v>
      </c>
      <c r="AF127" s="109">
        <v>0</v>
      </c>
      <c r="AG127" s="109">
        <v>0</v>
      </c>
      <c r="AH127" s="109">
        <v>0</v>
      </c>
      <c r="AI127" s="128">
        <v>10733</v>
      </c>
      <c r="AJ127" s="108"/>
    </row>
    <row r="128" spans="1:36" ht="12.75" customHeight="1" x14ac:dyDescent="0.3">
      <c r="A128" s="88"/>
      <c r="E128" s="80" t="s">
        <v>555</v>
      </c>
      <c r="H128" s="137"/>
      <c r="I128" s="89">
        <v>0</v>
      </c>
      <c r="J128" s="109">
        <v>4367</v>
      </c>
      <c r="K128" s="109">
        <v>0</v>
      </c>
      <c r="L128" s="109">
        <v>5730</v>
      </c>
      <c r="M128" s="109">
        <v>0</v>
      </c>
      <c r="N128" s="89">
        <v>0</v>
      </c>
      <c r="O128" s="89">
        <v>0</v>
      </c>
      <c r="P128" s="109">
        <v>0</v>
      </c>
      <c r="Q128" s="89">
        <v>0</v>
      </c>
      <c r="R128" s="89">
        <v>0</v>
      </c>
      <c r="S128" s="89">
        <v>0</v>
      </c>
      <c r="T128" s="89">
        <v>0</v>
      </c>
      <c r="U128" s="110">
        <v>10097</v>
      </c>
      <c r="V128" s="111">
        <v>20664.4935</v>
      </c>
      <c r="W128" s="109">
        <v>20030</v>
      </c>
      <c r="X128" s="109">
        <v>0</v>
      </c>
      <c r="Y128" s="109">
        <v>0</v>
      </c>
      <c r="Z128" s="109">
        <v>0</v>
      </c>
      <c r="AA128" s="109">
        <v>0</v>
      </c>
      <c r="AB128" s="109">
        <v>0</v>
      </c>
      <c r="AC128" s="109">
        <v>0</v>
      </c>
      <c r="AD128" s="109">
        <v>0</v>
      </c>
      <c r="AE128" s="109">
        <v>0</v>
      </c>
      <c r="AF128" s="109">
        <v>0</v>
      </c>
      <c r="AG128" s="109">
        <v>0</v>
      </c>
      <c r="AH128" s="109">
        <v>0</v>
      </c>
      <c r="AI128" s="128">
        <v>20030</v>
      </c>
      <c r="AJ128" s="108"/>
    </row>
    <row r="129" spans="1:36" ht="12.75" customHeight="1" x14ac:dyDescent="0.3">
      <c r="A129" s="88"/>
      <c r="E129" s="80" t="s">
        <v>172</v>
      </c>
      <c r="H129" s="137"/>
      <c r="I129" s="89">
        <v>0</v>
      </c>
      <c r="J129" s="109">
        <v>0</v>
      </c>
      <c r="K129" s="89">
        <v>0</v>
      </c>
      <c r="L129" s="89">
        <v>0</v>
      </c>
      <c r="M129" s="89">
        <v>0</v>
      </c>
      <c r="N129" s="89">
        <v>661</v>
      </c>
      <c r="O129" s="89">
        <v>321</v>
      </c>
      <c r="P129" s="109">
        <v>826</v>
      </c>
      <c r="Q129" s="109">
        <v>244</v>
      </c>
      <c r="R129" s="89">
        <v>0</v>
      </c>
      <c r="S129" s="89">
        <v>0</v>
      </c>
      <c r="T129" s="89">
        <v>0</v>
      </c>
      <c r="U129" s="110">
        <v>2052</v>
      </c>
      <c r="V129" s="111">
        <v>9181</v>
      </c>
      <c r="W129" s="109">
        <v>0</v>
      </c>
      <c r="X129" s="109">
        <v>3222</v>
      </c>
      <c r="Y129" s="109">
        <v>0</v>
      </c>
      <c r="Z129" s="109">
        <v>0</v>
      </c>
      <c r="AA129" s="109">
        <v>862</v>
      </c>
      <c r="AB129" s="109">
        <v>179</v>
      </c>
      <c r="AC129" s="109">
        <v>430</v>
      </c>
      <c r="AD129" s="109">
        <v>356</v>
      </c>
      <c r="AE129" s="109">
        <v>3523</v>
      </c>
      <c r="AF129" s="109">
        <v>0</v>
      </c>
      <c r="AG129" s="109">
        <v>317</v>
      </c>
      <c r="AH129" s="109">
        <v>293</v>
      </c>
      <c r="AI129" s="128">
        <v>8572</v>
      </c>
      <c r="AJ129" s="108"/>
    </row>
    <row r="130" spans="1:36" ht="14.15" customHeight="1" x14ac:dyDescent="0.3">
      <c r="A130" s="88"/>
      <c r="E130" s="80" t="s">
        <v>173</v>
      </c>
      <c r="H130" s="137"/>
      <c r="I130" s="109">
        <v>9</v>
      </c>
      <c r="J130" s="109">
        <v>1290</v>
      </c>
      <c r="K130" s="109">
        <v>9</v>
      </c>
      <c r="L130" s="109">
        <v>0</v>
      </c>
      <c r="M130" s="109">
        <v>9</v>
      </c>
      <c r="N130" s="109">
        <v>9</v>
      </c>
      <c r="O130" s="109">
        <v>0</v>
      </c>
      <c r="P130" s="109">
        <v>9</v>
      </c>
      <c r="Q130" s="109">
        <v>9</v>
      </c>
      <c r="R130" s="109">
        <v>0</v>
      </c>
      <c r="S130" s="109">
        <v>0</v>
      </c>
      <c r="T130" s="109">
        <v>0</v>
      </c>
      <c r="U130" s="119">
        <v>1344</v>
      </c>
      <c r="V130" s="111">
        <v>21749</v>
      </c>
      <c r="W130" s="109">
        <v>9</v>
      </c>
      <c r="X130" s="109">
        <v>29</v>
      </c>
      <c r="Y130" s="109">
        <v>38</v>
      </c>
      <c r="Z130" s="109">
        <v>20</v>
      </c>
      <c r="AA130" s="109">
        <v>46</v>
      </c>
      <c r="AB130" s="109">
        <v>9</v>
      </c>
      <c r="AC130" s="109">
        <v>2355</v>
      </c>
      <c r="AD130" s="109">
        <v>19211</v>
      </c>
      <c r="AE130" s="109">
        <v>9</v>
      </c>
      <c r="AF130" s="109">
        <v>9</v>
      </c>
      <c r="AG130" s="109">
        <v>9</v>
      </c>
      <c r="AH130" s="109">
        <v>4</v>
      </c>
      <c r="AI130" s="128">
        <v>21726</v>
      </c>
      <c r="AJ130" s="88"/>
    </row>
    <row r="131" spans="1:36" ht="12" customHeight="1" x14ac:dyDescent="0.3">
      <c r="A131" s="88"/>
      <c r="E131" s="80" t="s">
        <v>174</v>
      </c>
      <c r="H131" s="137"/>
      <c r="I131" s="89">
        <v>0</v>
      </c>
      <c r="J131" s="89">
        <v>0</v>
      </c>
      <c r="K131" s="89">
        <v>0</v>
      </c>
      <c r="L131" s="89">
        <v>0</v>
      </c>
      <c r="M131" s="89">
        <v>0</v>
      </c>
      <c r="N131" s="89">
        <v>0</v>
      </c>
      <c r="O131" s="89">
        <v>0</v>
      </c>
      <c r="P131" s="109">
        <v>0</v>
      </c>
      <c r="Q131" s="89">
        <v>0</v>
      </c>
      <c r="R131" s="89">
        <v>0</v>
      </c>
      <c r="S131" s="89">
        <v>0</v>
      </c>
      <c r="T131" s="89">
        <v>0</v>
      </c>
      <c r="U131" s="119">
        <v>0</v>
      </c>
      <c r="V131" s="111">
        <v>57199.321609999999</v>
      </c>
      <c r="W131" s="109">
        <v>0</v>
      </c>
      <c r="X131" s="109">
        <v>0</v>
      </c>
      <c r="Y131" s="109">
        <v>0</v>
      </c>
      <c r="Z131" s="109">
        <v>0</v>
      </c>
      <c r="AA131" s="109">
        <v>0</v>
      </c>
      <c r="AB131" s="109">
        <v>0</v>
      </c>
      <c r="AC131" s="109">
        <v>0</v>
      </c>
      <c r="AD131" s="109">
        <v>0</v>
      </c>
      <c r="AE131" s="109">
        <v>0</v>
      </c>
      <c r="AF131" s="109">
        <v>0</v>
      </c>
      <c r="AG131" s="109">
        <v>0</v>
      </c>
      <c r="AH131" s="109">
        <v>0</v>
      </c>
      <c r="AI131" s="128">
        <v>0</v>
      </c>
      <c r="AJ131" s="88"/>
    </row>
    <row r="132" spans="1:36" ht="12.75" customHeight="1" x14ac:dyDescent="0.3">
      <c r="A132" s="88"/>
      <c r="E132" s="120" t="s">
        <v>175</v>
      </c>
      <c r="H132" s="137"/>
      <c r="I132" s="89">
        <v>0</v>
      </c>
      <c r="J132" s="89">
        <v>0</v>
      </c>
      <c r="K132" s="89">
        <v>0</v>
      </c>
      <c r="L132" s="89">
        <v>0</v>
      </c>
      <c r="M132" s="89">
        <v>0</v>
      </c>
      <c r="N132" s="89">
        <v>0</v>
      </c>
      <c r="O132" s="89">
        <v>0</v>
      </c>
      <c r="P132" s="109">
        <v>0</v>
      </c>
      <c r="Q132" s="89">
        <v>0</v>
      </c>
      <c r="R132" s="89">
        <v>0</v>
      </c>
      <c r="S132" s="89">
        <v>0</v>
      </c>
      <c r="T132" s="89">
        <v>0</v>
      </c>
      <c r="U132" s="110">
        <v>0</v>
      </c>
      <c r="V132" s="111">
        <v>172289.6398</v>
      </c>
      <c r="W132" s="109">
        <v>0</v>
      </c>
      <c r="X132" s="109">
        <v>0</v>
      </c>
      <c r="Y132" s="109">
        <v>0</v>
      </c>
      <c r="Z132" s="109">
        <v>0</v>
      </c>
      <c r="AA132" s="109">
        <v>0</v>
      </c>
      <c r="AB132" s="109">
        <v>0</v>
      </c>
      <c r="AC132" s="109">
        <v>0</v>
      </c>
      <c r="AD132" s="109">
        <v>0</v>
      </c>
      <c r="AE132" s="109">
        <v>0</v>
      </c>
      <c r="AF132" s="109">
        <v>0</v>
      </c>
      <c r="AG132" s="109">
        <v>0</v>
      </c>
      <c r="AH132" s="109">
        <v>0</v>
      </c>
      <c r="AI132" s="128">
        <v>0</v>
      </c>
      <c r="AJ132" s="88"/>
    </row>
    <row r="133" spans="1:36" ht="12.75" customHeight="1" x14ac:dyDescent="0.3">
      <c r="A133" s="88"/>
      <c r="E133" s="120" t="s">
        <v>607</v>
      </c>
      <c r="H133" s="137"/>
      <c r="I133" s="89"/>
      <c r="J133" s="89"/>
      <c r="K133" s="89"/>
      <c r="L133" s="89"/>
      <c r="M133" s="89"/>
      <c r="N133" s="89"/>
      <c r="O133" s="89"/>
      <c r="P133" s="109">
        <v>1000000</v>
      </c>
      <c r="Q133" s="89">
        <v>0</v>
      </c>
      <c r="R133" s="89"/>
      <c r="S133" s="89"/>
      <c r="T133" s="89"/>
      <c r="U133" s="110">
        <v>1000000</v>
      </c>
      <c r="V133" s="111">
        <v>0</v>
      </c>
      <c r="W133" s="109"/>
      <c r="X133" s="109"/>
      <c r="Y133" s="109"/>
      <c r="Z133" s="109"/>
      <c r="AA133" s="109"/>
      <c r="AB133" s="109"/>
      <c r="AC133" s="109"/>
      <c r="AD133" s="109">
        <v>0</v>
      </c>
      <c r="AE133" s="109">
        <v>0</v>
      </c>
      <c r="AF133" s="109"/>
      <c r="AG133" s="109"/>
      <c r="AH133" s="109"/>
      <c r="AI133" s="128">
        <v>0</v>
      </c>
      <c r="AJ133" s="88"/>
    </row>
    <row r="134" spans="1:36" ht="12.75" hidden="1" customHeight="1" x14ac:dyDescent="0.3">
      <c r="A134" s="88"/>
      <c r="E134" s="80" t="s">
        <v>176</v>
      </c>
      <c r="H134" s="137"/>
      <c r="I134" s="89"/>
      <c r="J134" s="109">
        <v>0</v>
      </c>
      <c r="K134" s="89">
        <v>0</v>
      </c>
      <c r="L134" s="89"/>
      <c r="M134" s="89"/>
      <c r="N134" s="89"/>
      <c r="O134" s="89"/>
      <c r="P134" s="89">
        <v>0</v>
      </c>
      <c r="Q134" s="89"/>
      <c r="R134" s="89"/>
      <c r="S134" s="89"/>
      <c r="T134" s="89"/>
      <c r="U134" s="110">
        <v>0</v>
      </c>
      <c r="V134" s="111">
        <v>0</v>
      </c>
      <c r="W134" s="109"/>
      <c r="X134" s="109"/>
      <c r="Y134" s="109">
        <v>0</v>
      </c>
      <c r="Z134" s="109"/>
      <c r="AA134" s="109"/>
      <c r="AB134" s="109"/>
      <c r="AC134" s="109"/>
      <c r="AD134" s="109">
        <v>0</v>
      </c>
      <c r="AE134" s="109"/>
      <c r="AF134" s="109"/>
      <c r="AG134" s="109">
        <v>0</v>
      </c>
      <c r="AH134" s="109">
        <v>6853</v>
      </c>
      <c r="AI134" s="128">
        <v>0</v>
      </c>
      <c r="AJ134" s="88"/>
    </row>
    <row r="135" spans="1:36" ht="13.75" hidden="1" customHeight="1" x14ac:dyDescent="0.3">
      <c r="A135" s="716" t="s">
        <v>177</v>
      </c>
      <c r="B135" s="708"/>
      <c r="C135" s="708"/>
      <c r="D135" s="708"/>
      <c r="E135" s="708"/>
      <c r="F135" s="708"/>
      <c r="G135" s="709"/>
      <c r="H135" s="137">
        <v>0</v>
      </c>
      <c r="I135" s="89">
        <v>0</v>
      </c>
      <c r="J135" s="89">
        <v>0</v>
      </c>
      <c r="K135" s="89">
        <v>0</v>
      </c>
      <c r="L135" s="89">
        <v>0</v>
      </c>
      <c r="M135" s="89">
        <v>0</v>
      </c>
      <c r="N135" s="89">
        <v>0</v>
      </c>
      <c r="O135" s="89">
        <v>0</v>
      </c>
      <c r="P135" s="89">
        <v>0</v>
      </c>
      <c r="Q135" s="89">
        <v>0</v>
      </c>
      <c r="R135" s="89">
        <v>0</v>
      </c>
      <c r="S135" s="89">
        <v>0</v>
      </c>
      <c r="T135" s="89">
        <v>0</v>
      </c>
      <c r="U135" s="110">
        <v>0</v>
      </c>
      <c r="V135" s="139">
        <v>0</v>
      </c>
      <c r="W135" s="89">
        <v>0</v>
      </c>
      <c r="X135" s="89">
        <v>0</v>
      </c>
      <c r="Y135" s="89">
        <v>0</v>
      </c>
      <c r="Z135" s="89">
        <v>0</v>
      </c>
      <c r="AA135" s="89">
        <v>0</v>
      </c>
      <c r="AB135" s="89">
        <v>0</v>
      </c>
      <c r="AC135" s="89">
        <v>0</v>
      </c>
      <c r="AD135" s="89">
        <v>0</v>
      </c>
      <c r="AE135" s="89">
        <v>0</v>
      </c>
      <c r="AF135" s="89">
        <v>0</v>
      </c>
      <c r="AG135" s="89">
        <v>0</v>
      </c>
      <c r="AH135" s="89">
        <v>0</v>
      </c>
      <c r="AI135" s="128">
        <v>0</v>
      </c>
      <c r="AJ135" s="88"/>
    </row>
    <row r="136" spans="1:36" ht="12.75" customHeight="1" x14ac:dyDescent="0.3">
      <c r="A136" s="88" t="s">
        <v>178</v>
      </c>
      <c r="G136" s="138"/>
      <c r="H136" s="115">
        <v>48882753.452</v>
      </c>
      <c r="I136" s="115">
        <v>3798445.9603499998</v>
      </c>
      <c r="J136" s="115">
        <v>3985399.5013099997</v>
      </c>
      <c r="K136" s="115">
        <v>3879600.8735199999</v>
      </c>
      <c r="L136" s="115">
        <v>4017266.7601399999</v>
      </c>
      <c r="M136" s="115">
        <v>4339655.5956000006</v>
      </c>
      <c r="N136" s="115">
        <v>4251730.36307</v>
      </c>
      <c r="O136" s="115">
        <v>4150621.78657</v>
      </c>
      <c r="P136" s="115">
        <v>4109043.4321300001</v>
      </c>
      <c r="Q136" s="115">
        <v>4268532</v>
      </c>
      <c r="R136" s="115">
        <v>0</v>
      </c>
      <c r="S136" s="115">
        <v>0</v>
      </c>
      <c r="T136" s="115">
        <v>0</v>
      </c>
      <c r="U136" s="110">
        <v>36800296.272689998</v>
      </c>
      <c r="V136" s="111">
        <v>48620721.81594</v>
      </c>
      <c r="W136" s="109">
        <v>3948655.3564299997</v>
      </c>
      <c r="X136" s="109">
        <v>3968225.1260500001</v>
      </c>
      <c r="Y136" s="109">
        <v>4096899.9649499999</v>
      </c>
      <c r="Z136" s="109">
        <v>4157570.2102700002</v>
      </c>
      <c r="AA136" s="109">
        <v>4030672.49242</v>
      </c>
      <c r="AB136" s="109">
        <v>3632295.01516</v>
      </c>
      <c r="AC136" s="109">
        <v>4013221.7997499998</v>
      </c>
      <c r="AD136" s="109">
        <v>3983444.8035900001</v>
      </c>
      <c r="AE136" s="109">
        <v>4120287.1368299997</v>
      </c>
      <c r="AF136" s="109">
        <v>3749200.6986700003</v>
      </c>
      <c r="AG136" s="109">
        <v>4706005.9599799998</v>
      </c>
      <c r="AH136" s="109">
        <v>4214243.25184</v>
      </c>
      <c r="AI136" s="128">
        <v>35951271.905450001</v>
      </c>
      <c r="AJ136" s="88"/>
    </row>
    <row r="137" spans="1:36" ht="12.75" customHeight="1" x14ac:dyDescent="0.3">
      <c r="A137" s="193" t="s">
        <v>179</v>
      </c>
      <c r="B137" s="194"/>
      <c r="C137" s="194"/>
      <c r="D137" s="194"/>
      <c r="E137" s="194"/>
      <c r="F137" s="194"/>
      <c r="G137" s="194"/>
      <c r="H137" s="195">
        <v>23110170.25</v>
      </c>
      <c r="I137" s="195">
        <v>1872311.8180499999</v>
      </c>
      <c r="J137" s="195">
        <v>1961807.2913900001</v>
      </c>
      <c r="K137" s="195">
        <v>2038098.90047</v>
      </c>
      <c r="L137" s="195">
        <v>2009804.9750000001</v>
      </c>
      <c r="M137" s="195">
        <v>2027619.0260899998</v>
      </c>
      <c r="N137" s="195">
        <v>2048174.15864</v>
      </c>
      <c r="O137" s="195">
        <v>1999960.5246400002</v>
      </c>
      <c r="P137" s="195">
        <v>2062471.97114</v>
      </c>
      <c r="Q137" s="195">
        <v>2194664</v>
      </c>
      <c r="R137" s="195">
        <v>0</v>
      </c>
      <c r="S137" s="195">
        <v>0</v>
      </c>
      <c r="T137" s="195">
        <v>0</v>
      </c>
      <c r="U137" s="196">
        <v>18214912.66542</v>
      </c>
      <c r="V137" s="197">
        <v>23162160.913749997</v>
      </c>
      <c r="W137" s="198">
        <v>1808900.1881300001</v>
      </c>
      <c r="X137" s="198">
        <v>1836340.2487999999</v>
      </c>
      <c r="Y137" s="198">
        <v>1883348.5337999999</v>
      </c>
      <c r="Z137" s="198">
        <v>1903516.67508</v>
      </c>
      <c r="AA137" s="198">
        <v>1917105.37256</v>
      </c>
      <c r="AB137" s="198">
        <v>1939501.2855199999</v>
      </c>
      <c r="AC137" s="198">
        <v>1904871.0733699999</v>
      </c>
      <c r="AD137" s="198">
        <v>1942424.2156800001</v>
      </c>
      <c r="AE137" s="198">
        <v>2103565.6041300003</v>
      </c>
      <c r="AF137" s="198">
        <v>1936885.4944500001</v>
      </c>
      <c r="AG137" s="198">
        <v>1931291.52801</v>
      </c>
      <c r="AH137" s="198">
        <v>2054410.6942199999</v>
      </c>
      <c r="AI137" s="198">
        <v>17239573.197069999</v>
      </c>
      <c r="AJ137" s="88"/>
    </row>
    <row r="138" spans="1:36" ht="12.75" customHeight="1" x14ac:dyDescent="0.3">
      <c r="A138" s="161" t="s">
        <v>180</v>
      </c>
      <c r="H138" s="159">
        <v>1786838897.2503688</v>
      </c>
      <c r="I138" s="164">
        <v>90976237.318700001</v>
      </c>
      <c r="J138" s="163">
        <v>125220352.91834</v>
      </c>
      <c r="K138" s="164">
        <v>208891547.39837995</v>
      </c>
      <c r="L138" s="164">
        <v>93620398.556699991</v>
      </c>
      <c r="M138" s="164">
        <v>157540793.63064</v>
      </c>
      <c r="N138" s="164">
        <v>145190765.53603998</v>
      </c>
      <c r="O138" s="164">
        <v>116310137.06406999</v>
      </c>
      <c r="P138" s="164">
        <v>128702356.22476001</v>
      </c>
      <c r="Q138" s="164">
        <v>223878042.96683002</v>
      </c>
      <c r="R138" s="164">
        <v>0</v>
      </c>
      <c r="S138" s="164">
        <v>0</v>
      </c>
      <c r="T138" s="164">
        <v>0</v>
      </c>
      <c r="U138" s="37">
        <v>1290330634.6144602</v>
      </c>
      <c r="V138" s="126">
        <v>1771231015.2074299</v>
      </c>
      <c r="W138" s="164">
        <v>98892678.637869999</v>
      </c>
      <c r="X138" s="164">
        <v>112583958.99017997</v>
      </c>
      <c r="Y138" s="164">
        <v>239115878.39169002</v>
      </c>
      <c r="Z138" s="164">
        <v>92453452.589829981</v>
      </c>
      <c r="AA138" s="164">
        <v>144708400.66189998</v>
      </c>
      <c r="AB138" s="164">
        <v>141764173.05173001</v>
      </c>
      <c r="AC138" s="164">
        <v>111328888.01133001</v>
      </c>
      <c r="AD138" s="164">
        <v>114873107.00788999</v>
      </c>
      <c r="AE138" s="164">
        <v>235351907.22727001</v>
      </c>
      <c r="AF138" s="164">
        <v>120291526.54610997</v>
      </c>
      <c r="AG138" s="164">
        <v>181692567.12039</v>
      </c>
      <c r="AH138" s="164">
        <v>178371391.31889996</v>
      </c>
      <c r="AI138" s="164">
        <v>1291072445.5696898</v>
      </c>
      <c r="AJ138" s="88"/>
    </row>
    <row r="139" spans="1:36" s="103" customFormat="1" ht="12.75" customHeight="1" x14ac:dyDescent="0.3">
      <c r="A139" s="108" t="s">
        <v>181</v>
      </c>
      <c r="G139" s="168"/>
      <c r="H139" s="137"/>
      <c r="I139" s="89">
        <v>-1051</v>
      </c>
      <c r="J139" s="89">
        <v>2374</v>
      </c>
      <c r="K139" s="89">
        <v>2371</v>
      </c>
      <c r="L139" s="89">
        <v>-2706</v>
      </c>
      <c r="M139" s="89">
        <v>-122</v>
      </c>
      <c r="N139" s="89">
        <v>169633.74606999755</v>
      </c>
      <c r="O139" s="89">
        <v>-168858</v>
      </c>
      <c r="P139" s="89">
        <v>-5116</v>
      </c>
      <c r="Q139" s="89">
        <v>12770</v>
      </c>
      <c r="R139" s="89">
        <v>0</v>
      </c>
      <c r="S139" s="89">
        <v>0</v>
      </c>
      <c r="T139" s="89">
        <v>0</v>
      </c>
      <c r="U139" s="199">
        <v>9295.7460699975491</v>
      </c>
      <c r="V139" s="139">
        <v>-6007</v>
      </c>
      <c r="W139" s="89">
        <v>-2652</v>
      </c>
      <c r="X139" s="89">
        <v>372</v>
      </c>
      <c r="Y139" s="89">
        <v>1137</v>
      </c>
      <c r="Z139" s="89">
        <v>-2383</v>
      </c>
      <c r="AA139" s="89">
        <v>-2823</v>
      </c>
      <c r="AB139" s="89">
        <v>5639</v>
      </c>
      <c r="AC139" s="89">
        <v>-4161</v>
      </c>
      <c r="AD139" s="89">
        <v>-655</v>
      </c>
      <c r="AE139" s="89">
        <v>1508</v>
      </c>
      <c r="AF139" s="89">
        <v>-1338</v>
      </c>
      <c r="AG139" s="89">
        <v>4811</v>
      </c>
      <c r="AH139" s="89">
        <v>-5462</v>
      </c>
      <c r="AI139" s="200">
        <v>-4018</v>
      </c>
      <c r="AJ139" s="108"/>
    </row>
    <row r="140" spans="1:36" s="103" customFormat="1" ht="12.75" hidden="1" customHeight="1" x14ac:dyDescent="0.3">
      <c r="A140" s="717" t="s">
        <v>182</v>
      </c>
      <c r="B140" s="695"/>
      <c r="C140" s="695"/>
      <c r="D140" s="695"/>
      <c r="E140" s="695"/>
      <c r="F140" s="695"/>
      <c r="G140" s="718"/>
      <c r="H140" s="137"/>
      <c r="I140" s="89">
        <v>0</v>
      </c>
      <c r="J140" s="89">
        <v>0</v>
      </c>
      <c r="K140" s="89">
        <v>0</v>
      </c>
      <c r="L140" s="89">
        <v>0</v>
      </c>
      <c r="M140" s="89">
        <v>0</v>
      </c>
      <c r="N140" s="89">
        <v>0</v>
      </c>
      <c r="O140" s="89">
        <v>0</v>
      </c>
      <c r="P140" s="89">
        <v>0</v>
      </c>
      <c r="Q140" s="89">
        <v>0</v>
      </c>
      <c r="R140" s="89">
        <v>0</v>
      </c>
      <c r="S140" s="89">
        <v>0</v>
      </c>
      <c r="T140" s="89">
        <v>0</v>
      </c>
      <c r="U140" s="199">
        <v>0</v>
      </c>
      <c r="V140" s="139">
        <v>0</v>
      </c>
      <c r="W140" s="89">
        <v>0</v>
      </c>
      <c r="X140" s="89">
        <v>0</v>
      </c>
      <c r="Y140" s="89">
        <v>0</v>
      </c>
      <c r="Z140" s="89">
        <v>0</v>
      </c>
      <c r="AA140" s="89">
        <v>0</v>
      </c>
      <c r="AB140" s="89">
        <v>0</v>
      </c>
      <c r="AC140" s="89">
        <v>0</v>
      </c>
      <c r="AD140" s="89">
        <v>0</v>
      </c>
      <c r="AE140" s="89">
        <v>0</v>
      </c>
      <c r="AF140" s="89">
        <v>0</v>
      </c>
      <c r="AG140" s="89">
        <v>0</v>
      </c>
      <c r="AH140" s="89">
        <v>0</v>
      </c>
      <c r="AI140" s="200">
        <v>0</v>
      </c>
      <c r="AJ140" s="108"/>
    </row>
    <row r="141" spans="1:36" s="103" customFormat="1" ht="12.75" customHeight="1" x14ac:dyDescent="0.3">
      <c r="A141" s="108" t="s">
        <v>183</v>
      </c>
      <c r="H141" s="137"/>
      <c r="I141" s="89">
        <v>-4214243</v>
      </c>
      <c r="J141" s="89">
        <v>-3798446</v>
      </c>
      <c r="K141" s="89">
        <v>-3985400</v>
      </c>
      <c r="L141" s="89">
        <v>-3879601</v>
      </c>
      <c r="M141" s="89">
        <v>-4017267</v>
      </c>
      <c r="N141" s="89">
        <v>-4339656</v>
      </c>
      <c r="O141" s="89">
        <v>-4251730</v>
      </c>
      <c r="P141" s="89">
        <v>-4150622</v>
      </c>
      <c r="Q141" s="89">
        <v>-4109043</v>
      </c>
      <c r="R141" s="89">
        <v>0</v>
      </c>
      <c r="S141" s="89">
        <v>0</v>
      </c>
      <c r="T141" s="89">
        <v>0</v>
      </c>
      <c r="U141" s="199">
        <v>-36746007</v>
      </c>
      <c r="V141" s="139">
        <v>-48469361</v>
      </c>
      <c r="W141" s="89">
        <v>-4060005</v>
      </c>
      <c r="X141" s="89">
        <v>-3948655</v>
      </c>
      <c r="Y141" s="89">
        <v>-3968225</v>
      </c>
      <c r="Z141" s="89">
        <v>-4096900</v>
      </c>
      <c r="AA141" s="89">
        <v>-4160448</v>
      </c>
      <c r="AB141" s="89">
        <v>-4030672</v>
      </c>
      <c r="AC141" s="89">
        <v>-3632295</v>
      </c>
      <c r="AD141" s="89">
        <v>-4013222</v>
      </c>
      <c r="AE141" s="89">
        <v>-3983445</v>
      </c>
      <c r="AF141" s="89">
        <v>-4120287</v>
      </c>
      <c r="AG141" s="89">
        <v>-3749201</v>
      </c>
      <c r="AH141" s="89">
        <v>-4706006</v>
      </c>
      <c r="AI141" s="200">
        <v>-35893867</v>
      </c>
      <c r="AJ141" s="108"/>
    </row>
    <row r="142" spans="1:36" s="103" customFormat="1" ht="12.75" customHeight="1" x14ac:dyDescent="0.3">
      <c r="A142" s="108" t="s">
        <v>184</v>
      </c>
      <c r="H142" s="137"/>
      <c r="I142" s="89">
        <v>-2054411</v>
      </c>
      <c r="J142" s="89">
        <v>-1872312</v>
      </c>
      <c r="K142" s="89">
        <v>-1961807</v>
      </c>
      <c r="L142" s="89">
        <v>-2038099</v>
      </c>
      <c r="M142" s="89">
        <v>-2009805</v>
      </c>
      <c r="N142" s="89">
        <v>-2027619</v>
      </c>
      <c r="O142" s="89">
        <v>-2048174</v>
      </c>
      <c r="P142" s="89">
        <v>-1999961</v>
      </c>
      <c r="Q142" s="89">
        <v>-2062472</v>
      </c>
      <c r="R142" s="89">
        <v>0</v>
      </c>
      <c r="S142" s="89">
        <v>0</v>
      </c>
      <c r="T142" s="89">
        <v>0</v>
      </c>
      <c r="U142" s="199">
        <v>-18074660</v>
      </c>
      <c r="V142" s="139">
        <v>-23089437</v>
      </c>
      <c r="W142" s="89">
        <v>-1981687</v>
      </c>
      <c r="X142" s="89">
        <v>-1808900</v>
      </c>
      <c r="Y142" s="89">
        <v>-1836340</v>
      </c>
      <c r="Z142" s="89">
        <v>-1883349</v>
      </c>
      <c r="AA142" s="89">
        <v>-1903517</v>
      </c>
      <c r="AB142" s="89">
        <v>-1917105</v>
      </c>
      <c r="AC142" s="89">
        <v>-1939501</v>
      </c>
      <c r="AD142" s="89">
        <v>-1904871</v>
      </c>
      <c r="AE142" s="89">
        <v>-1942424</v>
      </c>
      <c r="AF142" s="89">
        <v>-2103566</v>
      </c>
      <c r="AG142" s="89">
        <v>-1936885</v>
      </c>
      <c r="AH142" s="89">
        <v>-1931292</v>
      </c>
      <c r="AI142" s="200">
        <v>-17117694</v>
      </c>
      <c r="AJ142" s="108"/>
    </row>
    <row r="143" spans="1:36" s="103" customFormat="1" ht="12.75" customHeight="1" x14ac:dyDescent="0.3">
      <c r="A143" s="719" t="s">
        <v>185</v>
      </c>
      <c r="B143" s="720"/>
      <c r="C143" s="720"/>
      <c r="D143" s="720"/>
      <c r="E143" s="720"/>
      <c r="F143" s="720"/>
      <c r="G143" s="721"/>
      <c r="H143" s="173"/>
      <c r="I143" s="89">
        <v>4500</v>
      </c>
      <c r="J143" s="89">
        <v>12488</v>
      </c>
      <c r="K143" s="89">
        <v>7863</v>
      </c>
      <c r="L143" s="89">
        <v>1535</v>
      </c>
      <c r="M143" s="89">
        <v>3541</v>
      </c>
      <c r="N143" s="89">
        <v>-12903</v>
      </c>
      <c r="O143" s="89">
        <v>6551</v>
      </c>
      <c r="P143" s="89">
        <v>6776</v>
      </c>
      <c r="Q143" s="89">
        <v>11261</v>
      </c>
      <c r="R143" s="89">
        <v>0</v>
      </c>
      <c r="S143" s="89">
        <v>0</v>
      </c>
      <c r="T143" s="89">
        <v>0</v>
      </c>
      <c r="U143" s="199">
        <v>41612</v>
      </c>
      <c r="V143" s="174">
        <v>2651582</v>
      </c>
      <c r="W143" s="89">
        <v>-1064</v>
      </c>
      <c r="X143" s="89">
        <v>24338</v>
      </c>
      <c r="Y143" s="89">
        <v>3213</v>
      </c>
      <c r="Z143" s="89">
        <v>252</v>
      </c>
      <c r="AA143" s="89">
        <v>922</v>
      </c>
      <c r="AB143" s="89">
        <v>6166</v>
      </c>
      <c r="AC143" s="89">
        <v>1828</v>
      </c>
      <c r="AD143" s="89">
        <v>2535</v>
      </c>
      <c r="AE143" s="89">
        <v>2578671</v>
      </c>
      <c r="AF143" s="89">
        <v>21970</v>
      </c>
      <c r="AG143" s="89">
        <v>7340</v>
      </c>
      <c r="AH143" s="89">
        <v>5410</v>
      </c>
      <c r="AI143" s="200">
        <v>2616861</v>
      </c>
      <c r="AJ143" s="108"/>
    </row>
    <row r="144" spans="1:36" ht="12.75" customHeight="1" x14ac:dyDescent="0.3">
      <c r="A144" s="175" t="s">
        <v>186</v>
      </c>
      <c r="B144" s="154"/>
      <c r="C144" s="154"/>
      <c r="D144" s="154"/>
      <c r="E144" s="154"/>
      <c r="F144" s="154"/>
      <c r="G144" s="156"/>
      <c r="H144" s="176">
        <v>1786838897.2503688</v>
      </c>
      <c r="I144" s="176">
        <v>84711032.318700001</v>
      </c>
      <c r="J144" s="202">
        <v>119564456.91834</v>
      </c>
      <c r="K144" s="176">
        <v>202954574.39837995</v>
      </c>
      <c r="L144" s="176">
        <v>87701527.556699991</v>
      </c>
      <c r="M144" s="176">
        <v>151517140.63064</v>
      </c>
      <c r="N144" s="176">
        <v>138980221.28210998</v>
      </c>
      <c r="O144" s="176">
        <v>109847926.06406999</v>
      </c>
      <c r="P144" s="176">
        <v>122553433.22476001</v>
      </c>
      <c r="Q144" s="176">
        <v>217730558.96683002</v>
      </c>
      <c r="R144" s="176">
        <v>0</v>
      </c>
      <c r="S144" s="176">
        <v>0</v>
      </c>
      <c r="T144" s="176">
        <v>0</v>
      </c>
      <c r="U144" s="38">
        <v>1235560875.3605301</v>
      </c>
      <c r="V144" s="177">
        <v>1702317793.2074299</v>
      </c>
      <c r="W144" s="176">
        <v>92847270.637869999</v>
      </c>
      <c r="X144" s="176">
        <v>106851113.99017997</v>
      </c>
      <c r="Y144" s="176">
        <v>233315663.39169002</v>
      </c>
      <c r="Z144" s="176">
        <v>86471072.589829981</v>
      </c>
      <c r="AA144" s="176">
        <v>138642534.66189998</v>
      </c>
      <c r="AB144" s="176">
        <v>135828201.05173001</v>
      </c>
      <c r="AC144" s="176">
        <v>105754758.01133001</v>
      </c>
      <c r="AD144" s="176">
        <v>108956894.00788999</v>
      </c>
      <c r="AE144" s="176">
        <v>232006219.22727001</v>
      </c>
      <c r="AF144" s="176">
        <v>114088303.54610997</v>
      </c>
      <c r="AG144" s="176">
        <v>176018632.12039</v>
      </c>
      <c r="AH144" s="176">
        <v>171734041.31889996</v>
      </c>
      <c r="AI144" s="176">
        <v>1240673727.5696898</v>
      </c>
      <c r="AJ144" s="88"/>
    </row>
    <row r="145" spans="1:69" s="722" customFormat="1" ht="12.75" customHeight="1" x14ac:dyDescent="0.3">
      <c r="A145" s="695" t="s">
        <v>187</v>
      </c>
      <c r="B145" s="695"/>
      <c r="C145" s="695"/>
      <c r="D145" s="695"/>
      <c r="E145" s="695"/>
      <c r="F145" s="695"/>
      <c r="G145" s="695"/>
      <c r="H145" s="695"/>
      <c r="I145" s="695"/>
      <c r="J145" s="695"/>
      <c r="K145" s="695"/>
      <c r="L145" s="695"/>
      <c r="M145" s="695"/>
      <c r="N145" s="695"/>
      <c r="O145" s="695"/>
      <c r="P145" s="695"/>
      <c r="Q145" s="695"/>
      <c r="R145" s="695"/>
      <c r="S145" s="695"/>
      <c r="T145" s="695"/>
      <c r="U145" s="695"/>
      <c r="V145" s="695"/>
      <c r="W145" s="695"/>
      <c r="X145" s="695"/>
      <c r="Y145" s="695"/>
      <c r="Z145" s="695"/>
      <c r="AA145" s="695"/>
      <c r="AB145" s="695"/>
      <c r="AC145" s="695"/>
      <c r="AD145" s="695"/>
      <c r="AE145" s="695"/>
      <c r="AF145" s="695"/>
      <c r="AG145" s="695"/>
      <c r="AH145" s="695"/>
      <c r="AI145" s="695"/>
      <c r="AJ145" s="695"/>
      <c r="AK145" s="695"/>
      <c r="AL145" s="695"/>
      <c r="AM145" s="695"/>
      <c r="AN145" s="695"/>
      <c r="AO145" s="695"/>
      <c r="AP145" s="695"/>
      <c r="AQ145" s="695"/>
      <c r="AR145" s="695"/>
      <c r="AS145" s="695"/>
      <c r="AT145" s="695"/>
      <c r="AU145" s="695"/>
      <c r="AV145" s="695"/>
      <c r="AW145" s="695"/>
      <c r="AX145" s="695"/>
      <c r="AY145" s="695"/>
      <c r="AZ145" s="695"/>
      <c r="BA145" s="695"/>
      <c r="BB145" s="695"/>
      <c r="BC145" s="695"/>
      <c r="BD145" s="695"/>
      <c r="BE145" s="695"/>
      <c r="BF145" s="695"/>
      <c r="BG145" s="695"/>
      <c r="BH145" s="695"/>
      <c r="BI145" s="695"/>
      <c r="BJ145" s="695"/>
      <c r="BK145" s="695"/>
      <c r="BL145" s="695"/>
      <c r="BM145" s="695"/>
      <c r="BN145" s="695"/>
      <c r="BO145" s="695"/>
      <c r="BP145" s="695"/>
      <c r="BQ145" s="695"/>
    </row>
    <row r="146" spans="1:69" s="201" customFormat="1" ht="12.75" customHeight="1" x14ac:dyDescent="0.3">
      <c r="A146" s="695" t="s">
        <v>188</v>
      </c>
      <c r="B146" s="695"/>
      <c r="C146" s="695"/>
      <c r="D146" s="695"/>
      <c r="E146" s="695"/>
      <c r="F146" s="695"/>
      <c r="G146" s="695"/>
      <c r="H146" s="695"/>
      <c r="I146" s="695"/>
      <c r="J146" s="695"/>
      <c r="K146" s="695"/>
      <c r="L146" s="695"/>
      <c r="M146" s="695"/>
      <c r="N146" s="695"/>
      <c r="O146" s="695"/>
      <c r="P146" s="695"/>
      <c r="Q146" s="695"/>
      <c r="R146" s="695"/>
      <c r="S146" s="695"/>
      <c r="T146" s="695"/>
      <c r="U146" s="695"/>
      <c r="V146" s="695"/>
      <c r="W146" s="695"/>
      <c r="X146" s="695"/>
      <c r="Y146" s="695"/>
      <c r="Z146" s="695"/>
      <c r="AA146" s="695"/>
      <c r="AB146" s="695"/>
      <c r="AC146" s="695"/>
      <c r="AD146" s="695"/>
      <c r="AE146" s="695"/>
      <c r="AF146" s="695"/>
      <c r="AG146" s="695"/>
      <c r="AH146" s="695"/>
      <c r="AI146" s="695"/>
      <c r="AJ146" s="80"/>
    </row>
    <row r="147" spans="1:69" ht="12.75" customHeight="1" x14ac:dyDescent="0.3">
      <c r="A147" s="695" t="s">
        <v>189</v>
      </c>
      <c r="B147" s="695"/>
      <c r="C147" s="695"/>
      <c r="D147" s="695"/>
      <c r="E147" s="695"/>
      <c r="F147" s="695"/>
      <c r="G147" s="695"/>
      <c r="H147" s="695"/>
      <c r="I147" s="695"/>
      <c r="J147" s="695"/>
      <c r="K147" s="695"/>
      <c r="L147" s="695"/>
      <c r="M147" s="695"/>
      <c r="N147" s="695"/>
      <c r="O147" s="695"/>
      <c r="P147" s="695"/>
      <c r="Q147" s="695"/>
      <c r="R147" s="695"/>
      <c r="S147" s="695"/>
      <c r="T147" s="695"/>
      <c r="U147" s="695"/>
      <c r="V147" s="695"/>
      <c r="W147" s="695"/>
      <c r="X147" s="695"/>
      <c r="Y147" s="695"/>
      <c r="Z147" s="695"/>
      <c r="AA147" s="695"/>
      <c r="AB147" s="695"/>
      <c r="AC147" s="695"/>
      <c r="AD147" s="695"/>
      <c r="AE147" s="695"/>
      <c r="AF147" s="695"/>
      <c r="AG147" s="695"/>
      <c r="AH147" s="695"/>
      <c r="AI147" s="695"/>
      <c r="AJ147" s="103"/>
    </row>
    <row r="148" spans="1:69" ht="12.75" customHeight="1" x14ac:dyDescent="0.3">
      <c r="A148" s="695" t="s">
        <v>190</v>
      </c>
      <c r="B148" s="695"/>
      <c r="C148" s="695"/>
      <c r="D148" s="695"/>
      <c r="E148" s="695"/>
      <c r="F148" s="695"/>
      <c r="G148" s="695"/>
      <c r="H148" s="695"/>
      <c r="I148" s="695"/>
      <c r="J148" s="695"/>
      <c r="K148" s="695"/>
      <c r="L148" s="695"/>
      <c r="M148" s="695"/>
      <c r="N148" s="695"/>
      <c r="O148" s="695"/>
      <c r="P148" s="695"/>
      <c r="Q148" s="695"/>
      <c r="R148" s="695"/>
      <c r="S148" s="695"/>
      <c r="T148" s="695"/>
      <c r="U148" s="695"/>
      <c r="V148" s="695"/>
      <c r="W148" s="695"/>
      <c r="X148" s="695"/>
      <c r="Y148" s="695"/>
      <c r="Z148" s="695"/>
      <c r="AA148" s="695"/>
      <c r="AB148" s="695"/>
      <c r="AC148" s="695"/>
      <c r="AD148" s="695"/>
      <c r="AE148" s="695"/>
      <c r="AF148" s="695"/>
      <c r="AG148" s="695"/>
      <c r="AH148" s="695"/>
      <c r="AI148" s="695"/>
    </row>
    <row r="149" spans="1:69" ht="12.75" customHeight="1" x14ac:dyDescent="0.3">
      <c r="A149" s="695" t="s">
        <v>191</v>
      </c>
      <c r="B149" s="695"/>
      <c r="C149" s="695"/>
      <c r="D149" s="695"/>
      <c r="E149" s="695"/>
      <c r="F149" s="695"/>
      <c r="G149" s="695"/>
      <c r="H149" s="695"/>
      <c r="I149" s="695"/>
      <c r="J149" s="695"/>
      <c r="K149" s="695"/>
      <c r="L149" s="695"/>
      <c r="M149" s="695"/>
      <c r="N149" s="695"/>
      <c r="O149" s="695"/>
      <c r="P149" s="695"/>
      <c r="Q149" s="695"/>
      <c r="R149" s="695"/>
      <c r="S149" s="695"/>
      <c r="T149" s="695"/>
      <c r="U149" s="695"/>
      <c r="V149" s="695"/>
      <c r="W149" s="695"/>
      <c r="X149" s="695"/>
      <c r="Y149" s="695"/>
      <c r="Z149" s="695"/>
      <c r="AA149" s="695"/>
      <c r="AB149" s="695"/>
      <c r="AC149" s="695"/>
      <c r="AD149" s="695"/>
      <c r="AE149" s="695"/>
      <c r="AF149" s="695"/>
      <c r="AG149" s="695"/>
      <c r="AH149" s="695"/>
      <c r="AI149" s="695"/>
    </row>
    <row r="150" spans="1:69" ht="12.75" customHeight="1" x14ac:dyDescent="0.3">
      <c r="A150" s="695" t="s">
        <v>192</v>
      </c>
      <c r="B150" s="695"/>
      <c r="C150" s="695"/>
      <c r="D150" s="695"/>
      <c r="E150" s="695"/>
      <c r="F150" s="695"/>
      <c r="G150" s="695"/>
      <c r="H150" s="695"/>
      <c r="I150" s="695"/>
      <c r="J150" s="695"/>
      <c r="K150" s="695"/>
      <c r="L150" s="695"/>
      <c r="M150" s="695"/>
      <c r="N150" s="695"/>
      <c r="O150" s="695"/>
      <c r="P150" s="695"/>
      <c r="Q150" s="695"/>
      <c r="R150" s="695"/>
      <c r="S150" s="695"/>
      <c r="T150" s="695"/>
      <c r="U150" s="695"/>
      <c r="V150" s="695"/>
      <c r="W150" s="695"/>
      <c r="X150" s="695"/>
      <c r="Y150" s="695"/>
      <c r="Z150" s="695"/>
      <c r="AA150" s="695"/>
      <c r="AB150" s="695"/>
      <c r="AC150" s="695"/>
      <c r="AD150" s="695"/>
      <c r="AE150" s="695"/>
      <c r="AF150" s="695"/>
      <c r="AG150" s="695"/>
      <c r="AH150" s="695"/>
      <c r="AI150" s="695"/>
    </row>
    <row r="151" spans="1:69" ht="12.75" customHeight="1" x14ac:dyDescent="0.3">
      <c r="A151" s="695" t="s">
        <v>193</v>
      </c>
      <c r="B151" s="695"/>
      <c r="C151" s="695"/>
      <c r="D151" s="695"/>
      <c r="E151" s="695"/>
      <c r="F151" s="695"/>
      <c r="G151" s="695"/>
      <c r="H151" s="695"/>
      <c r="I151" s="695"/>
      <c r="J151" s="695"/>
      <c r="K151" s="695"/>
      <c r="L151" s="695"/>
      <c r="M151" s="695"/>
      <c r="N151" s="695"/>
      <c r="O151" s="695"/>
      <c r="P151" s="695"/>
      <c r="Q151" s="695"/>
      <c r="R151" s="695"/>
      <c r="S151" s="695"/>
      <c r="T151" s="695"/>
      <c r="U151" s="695"/>
      <c r="V151" s="695"/>
      <c r="W151" s="695"/>
      <c r="X151" s="695"/>
      <c r="Y151" s="695"/>
      <c r="Z151" s="695"/>
      <c r="AA151" s="695"/>
      <c r="AB151" s="695"/>
      <c r="AC151" s="695"/>
      <c r="AD151" s="695"/>
      <c r="AE151" s="695"/>
      <c r="AF151" s="695"/>
      <c r="AG151" s="695"/>
      <c r="AH151" s="695"/>
      <c r="AI151" s="695"/>
    </row>
    <row r="152" spans="1:69" ht="12.75" customHeight="1" x14ac:dyDescent="0.3">
      <c r="A152" s="695" t="s">
        <v>194</v>
      </c>
      <c r="B152" s="695"/>
      <c r="C152" s="695"/>
      <c r="D152" s="695"/>
      <c r="E152" s="695"/>
      <c r="F152" s="695"/>
      <c r="G152" s="695"/>
      <c r="H152" s="695"/>
      <c r="I152" s="695"/>
      <c r="J152" s="695"/>
      <c r="K152" s="695"/>
      <c r="L152" s="695"/>
      <c r="M152" s="695"/>
      <c r="N152" s="695"/>
      <c r="O152" s="695"/>
      <c r="P152" s="695"/>
      <c r="Q152" s="695"/>
      <c r="R152" s="695"/>
      <c r="S152" s="695"/>
      <c r="T152" s="695"/>
      <c r="U152" s="695"/>
      <c r="V152" s="695"/>
      <c r="W152" s="695"/>
      <c r="X152" s="695"/>
      <c r="Y152" s="695"/>
      <c r="Z152" s="695"/>
      <c r="AA152" s="695"/>
      <c r="AB152" s="695"/>
      <c r="AC152" s="695"/>
      <c r="AD152" s="695"/>
      <c r="AE152" s="695"/>
      <c r="AF152" s="695"/>
      <c r="AG152" s="695"/>
      <c r="AH152" s="695"/>
      <c r="AI152" s="695"/>
    </row>
    <row r="153" spans="1:69" ht="12.75" customHeight="1" x14ac:dyDescent="0.3">
      <c r="A153" s="695" t="s">
        <v>195</v>
      </c>
      <c r="B153" s="695"/>
      <c r="C153" s="695"/>
      <c r="D153" s="695"/>
      <c r="E153" s="695"/>
      <c r="F153" s="695"/>
      <c r="G153" s="695"/>
      <c r="H153" s="695"/>
      <c r="I153" s="695"/>
      <c r="J153" s="695"/>
      <c r="K153" s="695"/>
      <c r="L153" s="695"/>
      <c r="M153" s="695"/>
      <c r="N153" s="695"/>
      <c r="O153" s="695"/>
      <c r="P153" s="695"/>
      <c r="Q153" s="695"/>
      <c r="R153" s="695"/>
      <c r="S153" s="695"/>
      <c r="T153" s="695"/>
      <c r="U153" s="695"/>
      <c r="V153" s="695"/>
      <c r="W153" s="695"/>
      <c r="X153" s="695"/>
      <c r="Y153" s="695"/>
      <c r="Z153" s="695"/>
      <c r="AA153" s="695"/>
      <c r="AB153" s="695"/>
      <c r="AC153" s="695"/>
      <c r="AD153" s="695"/>
      <c r="AE153" s="695"/>
      <c r="AF153" s="695"/>
      <c r="AG153" s="695"/>
      <c r="AH153" s="695"/>
      <c r="AI153" s="695"/>
    </row>
    <row r="154" spans="1:69" ht="12.75" customHeight="1" x14ac:dyDescent="0.3">
      <c r="A154" s="695"/>
      <c r="B154" s="695"/>
      <c r="C154" s="695"/>
      <c r="D154" s="695"/>
      <c r="E154" s="695"/>
      <c r="F154" s="695"/>
      <c r="G154" s="695"/>
      <c r="H154" s="695"/>
      <c r="I154" s="695"/>
      <c r="J154" s="695"/>
      <c r="K154" s="695"/>
      <c r="L154" s="695"/>
      <c r="M154" s="695"/>
      <c r="N154" s="695"/>
      <c r="O154" s="695"/>
      <c r="P154" s="695"/>
      <c r="Q154" s="695"/>
      <c r="R154" s="695"/>
      <c r="S154" s="695"/>
      <c r="T154" s="695"/>
      <c r="U154" s="695"/>
      <c r="V154" s="695"/>
      <c r="W154" s="695"/>
      <c r="X154" s="695"/>
      <c r="Y154" s="695"/>
      <c r="Z154" s="695"/>
      <c r="AA154" s="695"/>
      <c r="AB154" s="695"/>
      <c r="AC154" s="695"/>
      <c r="AD154" s="695"/>
      <c r="AE154" s="695"/>
      <c r="AF154" s="695"/>
      <c r="AG154" s="695"/>
      <c r="AH154" s="695"/>
      <c r="AI154" s="695"/>
    </row>
    <row r="155" spans="1:69" s="201" customFormat="1" ht="12.65" customHeight="1" x14ac:dyDescent="0.3"/>
    <row r="156" spans="1:69" ht="12.75" customHeight="1" x14ac:dyDescent="0.3">
      <c r="V156" s="80"/>
    </row>
    <row r="157" spans="1:69" ht="12.75" customHeight="1" x14ac:dyDescent="0.3">
      <c r="V157" s="80"/>
    </row>
    <row r="158" spans="1:69" ht="12.75" customHeight="1" x14ac:dyDescent="0.3">
      <c r="V158" s="80"/>
    </row>
    <row r="159" spans="1:69" ht="12.75" customHeight="1" x14ac:dyDescent="0.3">
      <c r="V159" s="80"/>
    </row>
    <row r="160" spans="1:69" ht="12.75" customHeight="1" x14ac:dyDescent="0.3">
      <c r="V160" s="80"/>
    </row>
    <row r="161" spans="22:22" ht="12.75" customHeight="1" x14ac:dyDescent="0.3">
      <c r="V161" s="80"/>
    </row>
    <row r="162" spans="22:22" ht="12.75" customHeight="1" x14ac:dyDescent="0.3">
      <c r="V162" s="80"/>
    </row>
    <row r="163" spans="22:22" ht="12.75" customHeight="1" x14ac:dyDescent="0.3">
      <c r="V163" s="80"/>
    </row>
    <row r="164" spans="22:22" ht="12.75" customHeight="1" x14ac:dyDescent="0.3">
      <c r="V164" s="80"/>
    </row>
    <row r="165" spans="22:22" ht="12.75" customHeight="1" x14ac:dyDescent="0.3">
      <c r="V165" s="80"/>
    </row>
    <row r="166" spans="22:22" ht="12.75" customHeight="1" x14ac:dyDescent="0.3">
      <c r="V166" s="80"/>
    </row>
    <row r="167" spans="22:22" ht="12.75" customHeight="1" x14ac:dyDescent="0.3">
      <c r="V167" s="80"/>
    </row>
    <row r="168" spans="22:22" ht="12.75" customHeight="1" x14ac:dyDescent="0.3">
      <c r="V168" s="80"/>
    </row>
    <row r="169" spans="22:22" ht="12.75" customHeight="1" x14ac:dyDescent="0.3">
      <c r="V169" s="80"/>
    </row>
    <row r="170" spans="22:22" ht="12.75" customHeight="1" x14ac:dyDescent="0.3">
      <c r="V170" s="80"/>
    </row>
    <row r="171" spans="22:22" ht="12.75" customHeight="1" x14ac:dyDescent="0.3">
      <c r="V171" s="80"/>
    </row>
    <row r="172" spans="22:22" ht="12.75" customHeight="1" x14ac:dyDescent="0.3">
      <c r="V172" s="80"/>
    </row>
    <row r="173" spans="22:22" ht="12.75" customHeight="1" x14ac:dyDescent="0.3">
      <c r="V173" s="80"/>
    </row>
    <row r="174" spans="22:22" ht="12.75" customHeight="1" x14ac:dyDescent="0.3">
      <c r="V174" s="80"/>
    </row>
    <row r="175" spans="22:22" ht="12.75" customHeight="1" x14ac:dyDescent="0.3">
      <c r="V175" s="80"/>
    </row>
    <row r="176" spans="22:22" ht="12.75" customHeight="1" x14ac:dyDescent="0.3">
      <c r="V176" s="80"/>
    </row>
    <row r="177" spans="22:22" ht="12.75" customHeight="1" x14ac:dyDescent="0.3">
      <c r="V177" s="80"/>
    </row>
    <row r="178" spans="22:22" ht="12.75" customHeight="1" x14ac:dyDescent="0.3">
      <c r="V178" s="80"/>
    </row>
    <row r="179" spans="22:22" ht="12.75" customHeight="1" x14ac:dyDescent="0.3">
      <c r="V179" s="80"/>
    </row>
    <row r="180" spans="22:22" ht="12.75" customHeight="1" x14ac:dyDescent="0.3">
      <c r="V180" s="80"/>
    </row>
    <row r="181" spans="22:22" ht="12.75" customHeight="1" x14ac:dyDescent="0.3">
      <c r="V181" s="80"/>
    </row>
    <row r="182" spans="22:22" ht="12.75" customHeight="1" x14ac:dyDescent="0.3">
      <c r="V182" s="80"/>
    </row>
    <row r="183" spans="22:22" ht="12.75" customHeight="1" x14ac:dyDescent="0.3">
      <c r="V183" s="80"/>
    </row>
    <row r="184" spans="22:22" ht="12.75" customHeight="1" x14ac:dyDescent="0.3">
      <c r="V184" s="80"/>
    </row>
    <row r="185" spans="22:22" ht="12.75" customHeight="1" x14ac:dyDescent="0.3">
      <c r="V185" s="80"/>
    </row>
    <row r="186" spans="22:22" ht="12.75" customHeight="1" x14ac:dyDescent="0.3">
      <c r="V186" s="80"/>
    </row>
    <row r="187" spans="22:22" ht="12.75" customHeight="1" x14ac:dyDescent="0.3">
      <c r="V187" s="80"/>
    </row>
    <row r="188" spans="22:22" ht="12.75" customHeight="1" x14ac:dyDescent="0.3">
      <c r="V188" s="80"/>
    </row>
    <row r="189" spans="22:22" ht="12.75" customHeight="1" x14ac:dyDescent="0.3">
      <c r="V189" s="80"/>
    </row>
    <row r="190" spans="22:22" ht="12.75" customHeight="1" x14ac:dyDescent="0.3">
      <c r="V190" s="80"/>
    </row>
    <row r="191" spans="22:22" ht="12.75" customHeight="1" x14ac:dyDescent="0.3">
      <c r="V191" s="80"/>
    </row>
    <row r="192" spans="22:22" ht="12.75" customHeight="1" x14ac:dyDescent="0.3">
      <c r="V192" s="80"/>
    </row>
    <row r="193" spans="22:22" ht="12.75" customHeight="1" x14ac:dyDescent="0.3">
      <c r="V193" s="80"/>
    </row>
    <row r="194" spans="22:22" ht="12.75" customHeight="1" x14ac:dyDescent="0.3">
      <c r="V194" s="80"/>
    </row>
    <row r="195" spans="22:22" ht="12.75" customHeight="1" x14ac:dyDescent="0.3">
      <c r="V195" s="80"/>
    </row>
    <row r="196" spans="22:22" ht="12.75" customHeight="1" x14ac:dyDescent="0.3">
      <c r="V196" s="80"/>
    </row>
    <row r="197" spans="22:22" ht="12.75" customHeight="1" x14ac:dyDescent="0.3">
      <c r="V197" s="80"/>
    </row>
    <row r="198" spans="22:22" ht="12.75" customHeight="1" x14ac:dyDescent="0.3">
      <c r="V198" s="80"/>
    </row>
    <row r="199" spans="22:22" ht="12.75" customHeight="1" x14ac:dyDescent="0.3">
      <c r="V199" s="80"/>
    </row>
    <row r="200" spans="22:22" ht="12.75" customHeight="1" x14ac:dyDescent="0.3">
      <c r="V200" s="80"/>
    </row>
    <row r="201" spans="22:22" ht="12.75" customHeight="1" x14ac:dyDescent="0.3">
      <c r="V201" s="80"/>
    </row>
    <row r="202" spans="22:22" ht="12.75" customHeight="1" x14ac:dyDescent="0.3">
      <c r="V202" s="80"/>
    </row>
    <row r="203" spans="22:22" ht="12.75" customHeight="1" x14ac:dyDescent="0.3">
      <c r="V203" s="80"/>
    </row>
    <row r="204" spans="22:22" ht="12.75" customHeight="1" x14ac:dyDescent="0.3">
      <c r="V204" s="80"/>
    </row>
    <row r="205" spans="22:22" ht="12.75" customHeight="1" x14ac:dyDescent="0.3">
      <c r="V205" s="80"/>
    </row>
    <row r="206" spans="22:22" ht="12.75" customHeight="1" x14ac:dyDescent="0.3">
      <c r="V206" s="80"/>
    </row>
    <row r="207" spans="22:22" ht="12.75" customHeight="1" x14ac:dyDescent="0.3">
      <c r="V207" s="80"/>
    </row>
    <row r="208" spans="22:22" ht="12.75" customHeight="1" x14ac:dyDescent="0.3">
      <c r="V208" s="80"/>
    </row>
    <row r="209" spans="22:22" ht="12.75" customHeight="1" x14ac:dyDescent="0.3">
      <c r="V209" s="80"/>
    </row>
    <row r="210" spans="22:22" ht="12.75" customHeight="1" x14ac:dyDescent="0.3">
      <c r="V210" s="80"/>
    </row>
    <row r="211" spans="22:22" ht="12.75" customHeight="1" x14ac:dyDescent="0.3">
      <c r="V211" s="80"/>
    </row>
    <row r="212" spans="22:22" ht="12.75" customHeight="1" x14ac:dyDescent="0.3">
      <c r="V212" s="80"/>
    </row>
    <row r="213" spans="22:22" ht="12.75" customHeight="1" x14ac:dyDescent="0.3">
      <c r="V213" s="80"/>
    </row>
    <row r="214" spans="22:22" ht="12.75" customHeight="1" x14ac:dyDescent="0.3">
      <c r="V214" s="80"/>
    </row>
    <row r="215" spans="22:22" ht="12.75" customHeight="1" x14ac:dyDescent="0.3">
      <c r="V215" s="80"/>
    </row>
    <row r="216" spans="22:22" ht="12.75" customHeight="1" x14ac:dyDescent="0.3">
      <c r="V216" s="80"/>
    </row>
    <row r="217" spans="22:22" ht="12.75" customHeight="1" x14ac:dyDescent="0.3">
      <c r="V217" s="80"/>
    </row>
    <row r="218" spans="22:22" ht="12.75" customHeight="1" x14ac:dyDescent="0.3">
      <c r="V218" s="80"/>
    </row>
    <row r="219" spans="22:22" ht="12.75" customHeight="1" x14ac:dyDescent="0.3">
      <c r="V219" s="80"/>
    </row>
    <row r="220" spans="22:22" ht="12.75" customHeight="1" x14ac:dyDescent="0.3">
      <c r="V220" s="80"/>
    </row>
    <row r="221" spans="22:22" ht="12.75" customHeight="1" x14ac:dyDescent="0.3">
      <c r="V221" s="80"/>
    </row>
    <row r="222" spans="22:22" ht="12.75" customHeight="1" x14ac:dyDescent="0.3">
      <c r="V222" s="80"/>
    </row>
    <row r="223" spans="22:22" ht="12.75" customHeight="1" x14ac:dyDescent="0.3">
      <c r="V223" s="80"/>
    </row>
    <row r="224" spans="22:22" ht="12.75" customHeight="1" x14ac:dyDescent="0.3">
      <c r="V224" s="80"/>
    </row>
    <row r="225" spans="22:22" ht="12.75" customHeight="1" x14ac:dyDescent="0.3">
      <c r="V225" s="80"/>
    </row>
    <row r="226" spans="22:22" ht="12.75" customHeight="1" x14ac:dyDescent="0.3">
      <c r="V226" s="80"/>
    </row>
    <row r="227" spans="22:22" ht="12.75" customHeight="1" x14ac:dyDescent="0.3">
      <c r="V227" s="80"/>
    </row>
    <row r="228" spans="22:22" ht="12.75" customHeight="1" x14ac:dyDescent="0.3">
      <c r="V228" s="80"/>
    </row>
    <row r="229" spans="22:22" ht="12.75" customHeight="1" x14ac:dyDescent="0.3">
      <c r="V229" s="80"/>
    </row>
    <row r="230" spans="22:22" ht="12.75" customHeight="1" x14ac:dyDescent="0.3">
      <c r="V230" s="80"/>
    </row>
    <row r="231" spans="22:22" ht="12.75" customHeight="1" x14ac:dyDescent="0.3">
      <c r="V231" s="80"/>
    </row>
    <row r="232" spans="22:22" ht="12.75" customHeight="1" x14ac:dyDescent="0.3">
      <c r="V232" s="80"/>
    </row>
    <row r="233" spans="22:22" ht="12.75" customHeight="1" x14ac:dyDescent="0.3">
      <c r="V233" s="80"/>
    </row>
    <row r="234" spans="22:22" ht="12.75" customHeight="1" x14ac:dyDescent="0.3">
      <c r="V234" s="80"/>
    </row>
    <row r="235" spans="22:22" ht="12.75" customHeight="1" x14ac:dyDescent="0.3">
      <c r="V235" s="80"/>
    </row>
    <row r="236" spans="22:22" ht="12.75" customHeight="1" x14ac:dyDescent="0.3">
      <c r="V236" s="80"/>
    </row>
    <row r="237" spans="22:22" ht="12.75" customHeight="1" x14ac:dyDescent="0.3">
      <c r="V237" s="80"/>
    </row>
    <row r="238" spans="22:22" ht="12.75" customHeight="1" x14ac:dyDescent="0.3">
      <c r="V238" s="80"/>
    </row>
    <row r="239" spans="22:22" ht="12.75" customHeight="1" x14ac:dyDescent="0.3">
      <c r="V239" s="80"/>
    </row>
    <row r="240" spans="22:22" ht="12.75" customHeight="1" x14ac:dyDescent="0.3">
      <c r="V240" s="80"/>
    </row>
    <row r="241" spans="22:22" ht="12.75" customHeight="1" x14ac:dyDescent="0.3">
      <c r="V241" s="80"/>
    </row>
    <row r="242" spans="22:22" ht="12.75" customHeight="1" x14ac:dyDescent="0.3">
      <c r="V242" s="80"/>
    </row>
    <row r="243" spans="22:22" ht="12.75" customHeight="1" x14ac:dyDescent="0.3">
      <c r="V243" s="80"/>
    </row>
    <row r="244" spans="22:22" ht="12.75" customHeight="1" x14ac:dyDescent="0.3">
      <c r="V244" s="80"/>
    </row>
    <row r="245" spans="22:22" ht="12.75" customHeight="1" x14ac:dyDescent="0.3">
      <c r="V245" s="80"/>
    </row>
    <row r="246" spans="22:22" ht="12.75" customHeight="1" x14ac:dyDescent="0.3">
      <c r="V246" s="80"/>
    </row>
    <row r="247" spans="22:22" ht="12.75" customHeight="1" x14ac:dyDescent="0.3">
      <c r="V247" s="80"/>
    </row>
    <row r="248" spans="22:22" ht="12.75" customHeight="1" x14ac:dyDescent="0.3">
      <c r="V248" s="80"/>
    </row>
    <row r="249" spans="22:22" ht="12.75" customHeight="1" x14ac:dyDescent="0.3">
      <c r="V249" s="80"/>
    </row>
    <row r="250" spans="22:22" ht="12.75" customHeight="1" x14ac:dyDescent="0.3">
      <c r="V250" s="80"/>
    </row>
    <row r="251" spans="22:22" ht="12.75" customHeight="1" x14ac:dyDescent="0.3">
      <c r="V251" s="80"/>
    </row>
    <row r="252" spans="22:22" ht="12.75" customHeight="1" x14ac:dyDescent="0.3">
      <c r="V252" s="80"/>
    </row>
    <row r="253" spans="22:22" ht="12.75" customHeight="1" x14ac:dyDescent="0.3">
      <c r="V253" s="80"/>
    </row>
    <row r="254" spans="22:22" ht="12.75" customHeight="1" x14ac:dyDescent="0.3">
      <c r="V254" s="80"/>
    </row>
    <row r="255" spans="22:22" ht="12.75" customHeight="1" x14ac:dyDescent="0.3">
      <c r="V255" s="80"/>
    </row>
    <row r="256" spans="22:22" ht="12.75" customHeight="1" x14ac:dyDescent="0.3">
      <c r="V256" s="80"/>
    </row>
    <row r="257" spans="22:22" ht="12.75" customHeight="1" x14ac:dyDescent="0.3">
      <c r="V257" s="80"/>
    </row>
    <row r="258" spans="22:22" ht="12.75" customHeight="1" x14ac:dyDescent="0.3">
      <c r="V258" s="80"/>
    </row>
    <row r="259" spans="22:22" ht="12.75" customHeight="1" x14ac:dyDescent="0.3">
      <c r="V259" s="80"/>
    </row>
    <row r="260" spans="22:22" ht="12.75" customHeight="1" x14ac:dyDescent="0.3">
      <c r="V260" s="80"/>
    </row>
    <row r="261" spans="22:22" ht="12.75" customHeight="1" x14ac:dyDescent="0.3">
      <c r="V261" s="80"/>
    </row>
    <row r="262" spans="22:22" ht="12.75" customHeight="1" x14ac:dyDescent="0.3">
      <c r="V262" s="80"/>
    </row>
    <row r="263" spans="22:22" ht="12.75" customHeight="1" x14ac:dyDescent="0.3">
      <c r="V263" s="80"/>
    </row>
    <row r="264" spans="22:22" ht="12.75" customHeight="1" x14ac:dyDescent="0.3">
      <c r="V264" s="80"/>
    </row>
    <row r="265" spans="22:22" ht="12.75" customHeight="1" x14ac:dyDescent="0.3">
      <c r="V265" s="80"/>
    </row>
    <row r="266" spans="22:22" ht="12.75" customHeight="1" x14ac:dyDescent="0.3">
      <c r="V266" s="80"/>
    </row>
    <row r="267" spans="22:22" ht="12.75" customHeight="1" x14ac:dyDescent="0.3">
      <c r="V267" s="80"/>
    </row>
    <row r="268" spans="22:22" ht="12.75" customHeight="1" x14ac:dyDescent="0.3">
      <c r="V268" s="80"/>
    </row>
    <row r="269" spans="22:22" ht="12.75" customHeight="1" x14ac:dyDescent="0.3">
      <c r="V269" s="80"/>
    </row>
    <row r="270" spans="22:22" ht="12.75" customHeight="1" x14ac:dyDescent="0.3">
      <c r="V270" s="80"/>
    </row>
    <row r="271" spans="22:22" ht="12.75" customHeight="1" x14ac:dyDescent="0.3">
      <c r="V271" s="80"/>
    </row>
    <row r="272" spans="22:22" ht="12.75" customHeight="1" x14ac:dyDescent="0.3">
      <c r="V272" s="80"/>
    </row>
    <row r="273" spans="22:22" ht="12.75" customHeight="1" x14ac:dyDescent="0.3">
      <c r="V273" s="80"/>
    </row>
    <row r="274" spans="22:22" ht="12.75" customHeight="1" x14ac:dyDescent="0.3">
      <c r="V274" s="80"/>
    </row>
    <row r="275" spans="22:22" ht="12.75" customHeight="1" x14ac:dyDescent="0.3">
      <c r="V275" s="80"/>
    </row>
    <row r="276" spans="22:22" ht="12.75" customHeight="1" x14ac:dyDescent="0.3">
      <c r="V276" s="80"/>
    </row>
    <row r="277" spans="22:22" ht="12.75" customHeight="1" x14ac:dyDescent="0.3">
      <c r="V277" s="80"/>
    </row>
    <row r="278" spans="22:22" ht="12.75" customHeight="1" x14ac:dyDescent="0.3">
      <c r="V278" s="80"/>
    </row>
    <row r="279" spans="22:22" ht="12.75" customHeight="1" x14ac:dyDescent="0.3">
      <c r="V279" s="80"/>
    </row>
    <row r="280" spans="22:22" ht="12.75" customHeight="1" x14ac:dyDescent="0.3">
      <c r="V280" s="80"/>
    </row>
    <row r="281" spans="22:22" ht="12.75" customHeight="1" x14ac:dyDescent="0.3">
      <c r="V281" s="80"/>
    </row>
    <row r="282" spans="22:22" ht="12.75" customHeight="1" x14ac:dyDescent="0.3">
      <c r="V282" s="80"/>
    </row>
    <row r="283" spans="22:22" ht="12.75" customHeight="1" x14ac:dyDescent="0.3">
      <c r="V283" s="80"/>
    </row>
    <row r="284" spans="22:22" ht="12.75" customHeight="1" x14ac:dyDescent="0.3">
      <c r="V284" s="80"/>
    </row>
    <row r="285" spans="22:22" ht="12.75" customHeight="1" x14ac:dyDescent="0.3">
      <c r="V285" s="80"/>
    </row>
    <row r="286" spans="22:22" ht="12.75" customHeight="1" x14ac:dyDescent="0.3">
      <c r="V286" s="80"/>
    </row>
    <row r="287" spans="22:22" ht="12.75" customHeight="1" x14ac:dyDescent="0.3">
      <c r="V287" s="80"/>
    </row>
    <row r="288" spans="22:22" ht="12.75" customHeight="1" x14ac:dyDescent="0.3">
      <c r="V288" s="80"/>
    </row>
    <row r="289" spans="22:22" ht="12.75" customHeight="1" x14ac:dyDescent="0.3">
      <c r="V289" s="80"/>
    </row>
    <row r="290" spans="22:22" ht="12.75" customHeight="1" x14ac:dyDescent="0.3">
      <c r="V290" s="80"/>
    </row>
    <row r="291" spans="22:22" ht="12.75" customHeight="1" x14ac:dyDescent="0.3">
      <c r="V291" s="80"/>
    </row>
    <row r="292" spans="22:22" ht="12.75" customHeight="1" x14ac:dyDescent="0.3">
      <c r="V292" s="80"/>
    </row>
    <row r="293" spans="22:22" ht="12.75" customHeight="1" x14ac:dyDescent="0.3">
      <c r="V293" s="80"/>
    </row>
    <row r="294" spans="22:22" ht="12.75" customHeight="1" x14ac:dyDescent="0.3">
      <c r="V294" s="80"/>
    </row>
    <row r="295" spans="22:22" ht="12.75" customHeight="1" x14ac:dyDescent="0.3">
      <c r="V295" s="80"/>
    </row>
    <row r="296" spans="22:22" ht="12.75" customHeight="1" x14ac:dyDescent="0.3">
      <c r="V296" s="80"/>
    </row>
    <row r="297" spans="22:22" ht="12.75" customHeight="1" x14ac:dyDescent="0.3">
      <c r="V297" s="80"/>
    </row>
    <row r="298" spans="22:22" ht="12.75" customHeight="1" x14ac:dyDescent="0.3">
      <c r="V298" s="80"/>
    </row>
    <row r="299" spans="22:22" ht="12.75" customHeight="1" x14ac:dyDescent="0.3">
      <c r="V299" s="80"/>
    </row>
    <row r="300" spans="22:22" ht="12.75" customHeight="1" x14ac:dyDescent="0.3">
      <c r="V300" s="80"/>
    </row>
    <row r="301" spans="22:22" ht="12.75" customHeight="1" x14ac:dyDescent="0.3">
      <c r="V301" s="80"/>
    </row>
    <row r="302" spans="22:22" ht="12.75" customHeight="1" x14ac:dyDescent="0.3">
      <c r="V302" s="80"/>
    </row>
    <row r="303" spans="22:22" ht="12.75" customHeight="1" x14ac:dyDescent="0.3">
      <c r="V303" s="80"/>
    </row>
    <row r="304" spans="22:22" ht="12.75" customHeight="1" x14ac:dyDescent="0.3">
      <c r="V304" s="80"/>
    </row>
    <row r="305" spans="22:22" ht="12.75" customHeight="1" x14ac:dyDescent="0.3">
      <c r="V305" s="80"/>
    </row>
    <row r="306" spans="22:22" ht="12.75" customHeight="1" x14ac:dyDescent="0.3">
      <c r="V306" s="80"/>
    </row>
    <row r="307" spans="22:22" ht="12.75" customHeight="1" x14ac:dyDescent="0.3">
      <c r="V307" s="80"/>
    </row>
    <row r="308" spans="22:22" ht="12.75" customHeight="1" x14ac:dyDescent="0.3">
      <c r="V308" s="80"/>
    </row>
    <row r="309" spans="22:22" ht="12.75" customHeight="1" x14ac:dyDescent="0.3">
      <c r="V309" s="80"/>
    </row>
    <row r="310" spans="22:22" ht="12.75" customHeight="1" x14ac:dyDescent="0.3">
      <c r="V310" s="80"/>
    </row>
    <row r="311" spans="22:22" ht="12.75" customHeight="1" x14ac:dyDescent="0.3">
      <c r="V311" s="80"/>
    </row>
    <row r="312" spans="22:22" ht="12.75" customHeight="1" x14ac:dyDescent="0.3">
      <c r="V312" s="80"/>
    </row>
    <row r="313" spans="22:22" ht="12.75" customHeight="1" x14ac:dyDescent="0.3">
      <c r="V313" s="80"/>
    </row>
    <row r="314" spans="22:22" ht="12.75" customHeight="1" x14ac:dyDescent="0.3">
      <c r="V314" s="80"/>
    </row>
    <row r="315" spans="22:22" ht="12.75" customHeight="1" x14ac:dyDescent="0.3">
      <c r="V315" s="80"/>
    </row>
    <row r="316" spans="22:22" ht="12.75" customHeight="1" x14ac:dyDescent="0.3">
      <c r="V316" s="80"/>
    </row>
    <row r="317" spans="22:22" ht="12.75" customHeight="1" x14ac:dyDescent="0.3">
      <c r="V317" s="80"/>
    </row>
    <row r="318" spans="22:22" ht="12.75" customHeight="1" x14ac:dyDescent="0.3">
      <c r="V318" s="80"/>
    </row>
    <row r="319" spans="22:22" ht="12.75" customHeight="1" x14ac:dyDescent="0.3">
      <c r="V319" s="80"/>
    </row>
    <row r="320" spans="22:22" ht="12.75" customHeight="1" x14ac:dyDescent="0.3">
      <c r="V320" s="80"/>
    </row>
    <row r="321" spans="22:22" ht="12.75" customHeight="1" x14ac:dyDescent="0.3">
      <c r="V321" s="80"/>
    </row>
    <row r="322" spans="22:22" ht="12.75" customHeight="1" x14ac:dyDescent="0.3">
      <c r="V322" s="80"/>
    </row>
    <row r="323" spans="22:22" ht="12.75" customHeight="1" x14ac:dyDescent="0.3">
      <c r="V323" s="80"/>
    </row>
    <row r="324" spans="22:22" ht="12.75" customHeight="1" x14ac:dyDescent="0.3">
      <c r="V324" s="80"/>
    </row>
    <row r="325" spans="22:22" ht="12.75" customHeight="1" x14ac:dyDescent="0.3">
      <c r="V325" s="80"/>
    </row>
    <row r="326" spans="22:22" ht="12.75" customHeight="1" x14ac:dyDescent="0.3">
      <c r="V326" s="80"/>
    </row>
    <row r="327" spans="22:22" ht="12.75" customHeight="1" x14ac:dyDescent="0.3">
      <c r="V327" s="80"/>
    </row>
    <row r="328" spans="22:22" ht="12.75" customHeight="1" x14ac:dyDescent="0.3">
      <c r="V328" s="80"/>
    </row>
    <row r="329" spans="22:22" ht="12.75" customHeight="1" x14ac:dyDescent="0.3">
      <c r="V329" s="80"/>
    </row>
    <row r="330" spans="22:22" ht="12.75" customHeight="1" x14ac:dyDescent="0.3">
      <c r="V330" s="80"/>
    </row>
    <row r="331" spans="22:22" ht="12.75" customHeight="1" x14ac:dyDescent="0.3">
      <c r="V331" s="80"/>
    </row>
    <row r="332" spans="22:22" ht="12.75" customHeight="1" x14ac:dyDescent="0.3">
      <c r="V332" s="80"/>
    </row>
    <row r="333" spans="22:22" ht="12.75" customHeight="1" x14ac:dyDescent="0.3">
      <c r="V333" s="80"/>
    </row>
    <row r="334" spans="22:22" ht="12.75" customHeight="1" x14ac:dyDescent="0.3">
      <c r="V334" s="80"/>
    </row>
    <row r="335" spans="22:22" ht="12.75" customHeight="1" x14ac:dyDescent="0.3">
      <c r="V335" s="80"/>
    </row>
    <row r="336" spans="22:22" ht="12.75" customHeight="1" x14ac:dyDescent="0.3">
      <c r="V336" s="80"/>
    </row>
    <row r="337" spans="22:22" ht="12.75" customHeight="1" x14ac:dyDescent="0.3">
      <c r="V337" s="80"/>
    </row>
    <row r="338" spans="22:22" ht="12.75" customHeight="1" x14ac:dyDescent="0.3">
      <c r="V338" s="80"/>
    </row>
    <row r="339" spans="22:22" ht="12.75" customHeight="1" x14ac:dyDescent="0.3">
      <c r="V339" s="80"/>
    </row>
    <row r="340" spans="22:22" ht="12.75" customHeight="1" x14ac:dyDescent="0.3">
      <c r="V340" s="80"/>
    </row>
    <row r="341" spans="22:22" ht="12.75" customHeight="1" x14ac:dyDescent="0.3">
      <c r="V341" s="80"/>
    </row>
    <row r="342" spans="22:22" ht="12.75" customHeight="1" x14ac:dyDescent="0.3">
      <c r="V342" s="80"/>
    </row>
    <row r="343" spans="22:22" ht="12.75" customHeight="1" x14ac:dyDescent="0.3">
      <c r="V343" s="80"/>
    </row>
    <row r="344" spans="22:22" ht="12.75" customHeight="1" x14ac:dyDescent="0.3">
      <c r="V344" s="80"/>
    </row>
    <row r="345" spans="22:22" ht="12.75" customHeight="1" x14ac:dyDescent="0.3">
      <c r="V345" s="80"/>
    </row>
    <row r="346" spans="22:22" ht="12.75" customHeight="1" x14ac:dyDescent="0.3">
      <c r="V346" s="80"/>
    </row>
    <row r="347" spans="22:22" ht="12.75" customHeight="1" x14ac:dyDescent="0.3">
      <c r="V347" s="80"/>
    </row>
    <row r="348" spans="22:22" ht="12.75" customHeight="1" x14ac:dyDescent="0.3">
      <c r="V348" s="80"/>
    </row>
    <row r="349" spans="22:22" ht="12.75" customHeight="1" x14ac:dyDescent="0.3">
      <c r="V349" s="80"/>
    </row>
    <row r="350" spans="22:22" ht="12.75" customHeight="1" x14ac:dyDescent="0.3">
      <c r="V350" s="80"/>
    </row>
    <row r="351" spans="22:22" ht="12.75" customHeight="1" x14ac:dyDescent="0.3">
      <c r="V351" s="80"/>
    </row>
    <row r="352" spans="22:22" ht="12.75" customHeight="1" x14ac:dyDescent="0.3">
      <c r="V352" s="80"/>
    </row>
    <row r="353" spans="22:22" ht="12.75" customHeight="1" x14ac:dyDescent="0.3">
      <c r="V353" s="80"/>
    </row>
    <row r="354" spans="22:22" ht="12.75" customHeight="1" x14ac:dyDescent="0.3">
      <c r="V354" s="80"/>
    </row>
    <row r="355" spans="22:22" ht="12.75" customHeight="1" x14ac:dyDescent="0.3">
      <c r="V355" s="80"/>
    </row>
    <row r="356" spans="22:22" ht="12.75" customHeight="1" x14ac:dyDescent="0.3">
      <c r="V356" s="80"/>
    </row>
    <row r="357" spans="22:22" ht="12.75" customHeight="1" x14ac:dyDescent="0.3">
      <c r="V357" s="80"/>
    </row>
    <row r="358" spans="22:22" ht="12.75" customHeight="1" x14ac:dyDescent="0.3">
      <c r="V358" s="80"/>
    </row>
    <row r="359" spans="22:22" ht="12.75" customHeight="1" x14ac:dyDescent="0.3">
      <c r="V359" s="80"/>
    </row>
    <row r="360" spans="22:22" ht="12.75" customHeight="1" x14ac:dyDescent="0.3">
      <c r="V360" s="80"/>
    </row>
    <row r="361" spans="22:22" ht="12.75" customHeight="1" x14ac:dyDescent="0.3">
      <c r="V361" s="80"/>
    </row>
    <row r="362" spans="22:22" ht="12.75" customHeight="1" x14ac:dyDescent="0.3">
      <c r="V362" s="80"/>
    </row>
    <row r="363" spans="22:22" ht="12.75" customHeight="1" x14ac:dyDescent="0.3">
      <c r="V363" s="80"/>
    </row>
    <row r="364" spans="22:22" ht="12.75" customHeight="1" x14ac:dyDescent="0.3">
      <c r="V364" s="80"/>
    </row>
    <row r="365" spans="22:22" ht="12.75" customHeight="1" x14ac:dyDescent="0.3">
      <c r="V365" s="80"/>
    </row>
    <row r="366" spans="22:22" ht="12.75" customHeight="1" x14ac:dyDescent="0.3">
      <c r="V366" s="80"/>
    </row>
    <row r="367" spans="22:22" ht="12.75" customHeight="1" x14ac:dyDescent="0.3">
      <c r="V367" s="80"/>
    </row>
    <row r="368" spans="22:22" ht="12.75" customHeight="1" x14ac:dyDescent="0.3">
      <c r="V368" s="80"/>
    </row>
    <row r="369" spans="22:22" ht="12.75" customHeight="1" x14ac:dyDescent="0.3">
      <c r="V369" s="80"/>
    </row>
    <row r="370" spans="22:22" ht="12.75" customHeight="1" x14ac:dyDescent="0.3">
      <c r="V370" s="80"/>
    </row>
    <row r="371" spans="22:22" ht="12.75" customHeight="1" x14ac:dyDescent="0.3">
      <c r="V371" s="80"/>
    </row>
    <row r="372" spans="22:22" ht="12.75" customHeight="1" x14ac:dyDescent="0.3">
      <c r="V372" s="80"/>
    </row>
    <row r="373" spans="22:22" ht="12.75" customHeight="1" x14ac:dyDescent="0.3">
      <c r="V373" s="80"/>
    </row>
    <row r="374" spans="22:22" ht="12.75" customHeight="1" x14ac:dyDescent="0.3">
      <c r="V374" s="80"/>
    </row>
    <row r="375" spans="22:22" ht="12.75" customHeight="1" x14ac:dyDescent="0.3">
      <c r="V375" s="80"/>
    </row>
    <row r="376" spans="22:22" ht="12.75" customHeight="1" x14ac:dyDescent="0.3">
      <c r="V376" s="80"/>
    </row>
    <row r="377" spans="22:22" ht="12.75" customHeight="1" x14ac:dyDescent="0.3">
      <c r="V377" s="80"/>
    </row>
    <row r="378" spans="22:22" ht="12.75" customHeight="1" x14ac:dyDescent="0.3">
      <c r="V378" s="80"/>
    </row>
    <row r="379" spans="22:22" ht="12.75" customHeight="1" x14ac:dyDescent="0.3">
      <c r="V379" s="80"/>
    </row>
    <row r="380" spans="22:22" ht="12.75" customHeight="1" x14ac:dyDescent="0.3">
      <c r="V380" s="80"/>
    </row>
    <row r="381" spans="22:22" ht="12.75" customHeight="1" x14ac:dyDescent="0.3">
      <c r="V381" s="80"/>
    </row>
    <row r="382" spans="22:22" ht="12.75" customHeight="1" x14ac:dyDescent="0.3">
      <c r="V382" s="80"/>
    </row>
    <row r="383" spans="22:22" ht="12.75" customHeight="1" x14ac:dyDescent="0.3">
      <c r="V383" s="80"/>
    </row>
    <row r="384" spans="22:22" ht="12.75" customHeight="1" x14ac:dyDescent="0.3">
      <c r="V384" s="80"/>
    </row>
    <row r="385" spans="22:22" ht="12.75" customHeight="1" x14ac:dyDescent="0.3">
      <c r="V385" s="80"/>
    </row>
    <row r="386" spans="22:22" ht="12.75" customHeight="1" x14ac:dyDescent="0.3">
      <c r="V386" s="80"/>
    </row>
    <row r="387" spans="22:22" ht="12.75" customHeight="1" x14ac:dyDescent="0.3">
      <c r="V387" s="80"/>
    </row>
    <row r="388" spans="22:22" ht="12.75" customHeight="1" x14ac:dyDescent="0.3">
      <c r="V388" s="80"/>
    </row>
    <row r="389" spans="22:22" ht="12.75" customHeight="1" x14ac:dyDescent="0.3">
      <c r="V389" s="80"/>
    </row>
    <row r="390" spans="22:22" ht="12.75" customHeight="1" x14ac:dyDescent="0.3">
      <c r="V390" s="80"/>
    </row>
    <row r="391" spans="22:22" ht="12.75" customHeight="1" x14ac:dyDescent="0.3">
      <c r="V391" s="80"/>
    </row>
    <row r="392" spans="22:22" ht="12.75" customHeight="1" x14ac:dyDescent="0.3">
      <c r="V392" s="80"/>
    </row>
    <row r="393" spans="22:22" ht="12.75" customHeight="1" x14ac:dyDescent="0.3">
      <c r="V393" s="80"/>
    </row>
    <row r="394" spans="22:22" ht="12.75" customHeight="1" x14ac:dyDescent="0.3">
      <c r="V394" s="80"/>
    </row>
    <row r="395" spans="22:22" ht="12.75" customHeight="1" x14ac:dyDescent="0.3">
      <c r="V395" s="80"/>
    </row>
    <row r="396" spans="22:22" ht="12.75" customHeight="1" x14ac:dyDescent="0.3">
      <c r="V396" s="80"/>
    </row>
    <row r="397" spans="22:22" ht="12.75" customHeight="1" x14ac:dyDescent="0.3">
      <c r="V397" s="80"/>
    </row>
    <row r="398" spans="22:22" ht="12.75" customHeight="1" x14ac:dyDescent="0.3">
      <c r="V398" s="80"/>
    </row>
    <row r="399" spans="22:22" ht="12.75" customHeight="1" x14ac:dyDescent="0.3">
      <c r="V399" s="80"/>
    </row>
    <row r="400" spans="22:22" ht="12.75" customHeight="1" x14ac:dyDescent="0.3">
      <c r="V400" s="80"/>
    </row>
    <row r="401" spans="22:22" ht="12.75" customHeight="1" x14ac:dyDescent="0.3">
      <c r="V401" s="80"/>
    </row>
    <row r="402" spans="22:22" ht="12.75" customHeight="1" x14ac:dyDescent="0.3">
      <c r="V402" s="80"/>
    </row>
    <row r="403" spans="22:22" ht="12.75" customHeight="1" x14ac:dyDescent="0.3">
      <c r="V403" s="80"/>
    </row>
    <row r="404" spans="22:22" ht="12.75" customHeight="1" x14ac:dyDescent="0.3">
      <c r="V404" s="80"/>
    </row>
    <row r="405" spans="22:22" ht="12.75" customHeight="1" x14ac:dyDescent="0.3">
      <c r="V405" s="80"/>
    </row>
    <row r="406" spans="22:22" ht="12.75" customHeight="1" x14ac:dyDescent="0.3">
      <c r="V406" s="80"/>
    </row>
    <row r="407" spans="22:22" ht="12.75" customHeight="1" x14ac:dyDescent="0.3">
      <c r="V407" s="80"/>
    </row>
    <row r="408" spans="22:22" ht="12.75" customHeight="1" x14ac:dyDescent="0.3">
      <c r="V408" s="80"/>
    </row>
    <row r="409" spans="22:22" ht="12.75" customHeight="1" x14ac:dyDescent="0.3">
      <c r="V409" s="80"/>
    </row>
    <row r="410" spans="22:22" ht="12.75" customHeight="1" x14ac:dyDescent="0.3">
      <c r="V410" s="80"/>
    </row>
    <row r="411" spans="22:22" ht="12.75" customHeight="1" x14ac:dyDescent="0.3">
      <c r="V411" s="80"/>
    </row>
    <row r="412" spans="22:22" ht="12.75" customHeight="1" x14ac:dyDescent="0.3">
      <c r="V412" s="80"/>
    </row>
    <row r="413" spans="22:22" ht="12.75" customHeight="1" x14ac:dyDescent="0.3">
      <c r="V413" s="80"/>
    </row>
    <row r="414" spans="22:22" ht="12.75" customHeight="1" x14ac:dyDescent="0.3">
      <c r="V414" s="80"/>
    </row>
    <row r="415" spans="22:22" ht="12.75" customHeight="1" x14ac:dyDescent="0.3">
      <c r="V415" s="80"/>
    </row>
    <row r="416" spans="22:22" ht="12.75" customHeight="1" x14ac:dyDescent="0.3">
      <c r="V416" s="80"/>
    </row>
    <row r="417" spans="22:22" ht="12.75" customHeight="1" x14ac:dyDescent="0.3">
      <c r="V417" s="80"/>
    </row>
    <row r="418" spans="22:22" ht="12.75" customHeight="1" x14ac:dyDescent="0.3">
      <c r="V418" s="80"/>
    </row>
    <row r="419" spans="22:22" ht="12.75" customHeight="1" x14ac:dyDescent="0.3">
      <c r="V419" s="80"/>
    </row>
    <row r="420" spans="22:22" ht="12.75" customHeight="1" x14ac:dyDescent="0.3">
      <c r="V420" s="80"/>
    </row>
    <row r="421" spans="22:22" ht="12.75" customHeight="1" x14ac:dyDescent="0.3">
      <c r="V421" s="80"/>
    </row>
    <row r="422" spans="22:22" ht="12.75" customHeight="1" x14ac:dyDescent="0.3">
      <c r="V422" s="80"/>
    </row>
    <row r="423" spans="22:22" ht="12.75" customHeight="1" x14ac:dyDescent="0.3">
      <c r="V423" s="80"/>
    </row>
    <row r="424" spans="22:22" ht="12.75" customHeight="1" x14ac:dyDescent="0.3">
      <c r="V424" s="80"/>
    </row>
    <row r="425" spans="22:22" ht="12.75" customHeight="1" x14ac:dyDescent="0.3">
      <c r="V425" s="80"/>
    </row>
    <row r="426" spans="22:22" ht="12.75" customHeight="1" x14ac:dyDescent="0.3">
      <c r="V426" s="80"/>
    </row>
    <row r="427" spans="22:22" ht="12.75" customHeight="1" x14ac:dyDescent="0.3">
      <c r="V427" s="80"/>
    </row>
    <row r="428" spans="22:22" ht="12.75" customHeight="1" x14ac:dyDescent="0.3">
      <c r="V428" s="80"/>
    </row>
    <row r="429" spans="22:22" ht="12.75" customHeight="1" x14ac:dyDescent="0.3">
      <c r="V429" s="80"/>
    </row>
    <row r="430" spans="22:22" ht="12.75" customHeight="1" x14ac:dyDescent="0.3">
      <c r="V430" s="80"/>
    </row>
    <row r="431" spans="22:22" ht="12.75" customHeight="1" x14ac:dyDescent="0.3">
      <c r="V431" s="80"/>
    </row>
    <row r="432" spans="22:22" ht="12.75" customHeight="1" x14ac:dyDescent="0.3">
      <c r="V432" s="80"/>
    </row>
    <row r="433" spans="22:22" ht="12.75" customHeight="1" x14ac:dyDescent="0.3">
      <c r="V433" s="80"/>
    </row>
    <row r="434" spans="22:22" ht="12.75" customHeight="1" x14ac:dyDescent="0.3">
      <c r="V434" s="80"/>
    </row>
    <row r="435" spans="22:22" ht="12.75" customHeight="1" x14ac:dyDescent="0.3">
      <c r="V435" s="80"/>
    </row>
    <row r="436" spans="22:22" ht="12.75" customHeight="1" x14ac:dyDescent="0.3">
      <c r="V436" s="80"/>
    </row>
    <row r="437" spans="22:22" ht="12.75" customHeight="1" x14ac:dyDescent="0.3">
      <c r="V437" s="80"/>
    </row>
    <row r="438" spans="22:22" ht="12.75" customHeight="1" x14ac:dyDescent="0.3">
      <c r="V438" s="80"/>
    </row>
    <row r="439" spans="22:22" ht="12.75" customHeight="1" x14ac:dyDescent="0.3">
      <c r="V439" s="80"/>
    </row>
    <row r="440" spans="22:22" ht="12.75" customHeight="1" x14ac:dyDescent="0.3">
      <c r="V440" s="80"/>
    </row>
    <row r="441" spans="22:22" ht="12.75" customHeight="1" x14ac:dyDescent="0.3">
      <c r="V441" s="80"/>
    </row>
    <row r="442" spans="22:22" ht="12.75" customHeight="1" x14ac:dyDescent="0.3">
      <c r="V442" s="80"/>
    </row>
    <row r="443" spans="22:22" ht="12.75" customHeight="1" x14ac:dyDescent="0.3">
      <c r="V443" s="80"/>
    </row>
    <row r="444" spans="22:22" ht="12.75" customHeight="1" x14ac:dyDescent="0.3">
      <c r="V444" s="80"/>
    </row>
    <row r="445" spans="22:22" ht="12.75" customHeight="1" x14ac:dyDescent="0.3">
      <c r="V445" s="80"/>
    </row>
    <row r="446" spans="22:22" ht="12.75" customHeight="1" x14ac:dyDescent="0.3">
      <c r="V446" s="80"/>
    </row>
    <row r="447" spans="22:22" ht="12.75" customHeight="1" x14ac:dyDescent="0.3">
      <c r="V447" s="80"/>
    </row>
    <row r="448" spans="22:22" ht="12.75" customHeight="1" x14ac:dyDescent="0.3">
      <c r="V448" s="80"/>
    </row>
    <row r="449" spans="22:22" ht="12.75" customHeight="1" x14ac:dyDescent="0.3">
      <c r="V449" s="80"/>
    </row>
    <row r="450" spans="22:22" ht="12.75" customHeight="1" x14ac:dyDescent="0.3">
      <c r="V450" s="80"/>
    </row>
    <row r="451" spans="22:22" ht="12.75" customHeight="1" x14ac:dyDescent="0.3">
      <c r="V451" s="80"/>
    </row>
    <row r="452" spans="22:22" ht="12.75" customHeight="1" x14ac:dyDescent="0.3">
      <c r="V452" s="80"/>
    </row>
    <row r="453" spans="22:22" ht="12.75" customHeight="1" x14ac:dyDescent="0.3">
      <c r="V453" s="80"/>
    </row>
    <row r="454" spans="22:22" ht="12.75" customHeight="1" x14ac:dyDescent="0.3">
      <c r="V454" s="80"/>
    </row>
    <row r="455" spans="22:22" ht="12.75" customHeight="1" x14ac:dyDescent="0.3">
      <c r="V455" s="80"/>
    </row>
    <row r="456" spans="22:22" ht="12.75" customHeight="1" x14ac:dyDescent="0.3">
      <c r="V456" s="80"/>
    </row>
    <row r="457" spans="22:22" ht="12.75" customHeight="1" x14ac:dyDescent="0.3">
      <c r="V457" s="80"/>
    </row>
    <row r="458" spans="22:22" ht="12.75" customHeight="1" x14ac:dyDescent="0.3">
      <c r="V458" s="80"/>
    </row>
    <row r="459" spans="22:22" ht="12.75" customHeight="1" x14ac:dyDescent="0.3">
      <c r="V459" s="80"/>
    </row>
    <row r="460" spans="22:22" ht="12.75" customHeight="1" x14ac:dyDescent="0.3">
      <c r="V460" s="80"/>
    </row>
    <row r="461" spans="22:22" ht="12.75" customHeight="1" x14ac:dyDescent="0.3">
      <c r="V461" s="80"/>
    </row>
    <row r="462" spans="22:22" ht="12.75" customHeight="1" x14ac:dyDescent="0.3">
      <c r="V462" s="80"/>
    </row>
    <row r="463" spans="22:22" ht="12.75" customHeight="1" x14ac:dyDescent="0.3">
      <c r="V463" s="80"/>
    </row>
    <row r="464" spans="22:22" ht="12.75" customHeight="1" x14ac:dyDescent="0.3">
      <c r="V464" s="80"/>
    </row>
    <row r="465" spans="22:22" ht="12.75" customHeight="1" x14ac:dyDescent="0.3">
      <c r="V465" s="80"/>
    </row>
    <row r="466" spans="22:22" ht="12.75" customHeight="1" x14ac:dyDescent="0.3">
      <c r="V466" s="80"/>
    </row>
    <row r="467" spans="22:22" ht="12.75" customHeight="1" x14ac:dyDescent="0.3">
      <c r="V467" s="80"/>
    </row>
    <row r="468" spans="22:22" ht="12.75" customHeight="1" x14ac:dyDescent="0.3">
      <c r="V468" s="80"/>
    </row>
    <row r="469" spans="22:22" ht="12.75" customHeight="1" x14ac:dyDescent="0.3">
      <c r="V469" s="80"/>
    </row>
    <row r="470" spans="22:22" ht="12.75" customHeight="1" x14ac:dyDescent="0.3">
      <c r="V470" s="80"/>
    </row>
    <row r="471" spans="22:22" ht="12.75" customHeight="1" x14ac:dyDescent="0.3">
      <c r="V471" s="80"/>
    </row>
    <row r="472" spans="22:22" ht="12.75" customHeight="1" x14ac:dyDescent="0.3">
      <c r="V472" s="80"/>
    </row>
    <row r="473" spans="22:22" ht="12.75" customHeight="1" x14ac:dyDescent="0.3">
      <c r="V473" s="80"/>
    </row>
    <row r="474" spans="22:22" ht="12.75" customHeight="1" x14ac:dyDescent="0.3">
      <c r="V474" s="80"/>
    </row>
    <row r="475" spans="22:22" ht="12.75" customHeight="1" x14ac:dyDescent="0.3">
      <c r="V475" s="80"/>
    </row>
    <row r="476" spans="22:22" ht="12.75" customHeight="1" x14ac:dyDescent="0.3">
      <c r="V476" s="80"/>
    </row>
    <row r="477" spans="22:22" ht="12.75" customHeight="1" x14ac:dyDescent="0.3">
      <c r="V477" s="80"/>
    </row>
    <row r="478" spans="22:22" ht="12.75" customHeight="1" x14ac:dyDescent="0.3">
      <c r="V478" s="80"/>
    </row>
    <row r="479" spans="22:22" ht="12.75" customHeight="1" x14ac:dyDescent="0.3">
      <c r="V479" s="80"/>
    </row>
    <row r="480" spans="22:22" ht="12.75" customHeight="1" x14ac:dyDescent="0.3">
      <c r="V480" s="80"/>
    </row>
    <row r="481" spans="22:22" ht="12.75" customHeight="1" x14ac:dyDescent="0.3">
      <c r="V481" s="80"/>
    </row>
    <row r="482" spans="22:22" ht="12.75" customHeight="1" x14ac:dyDescent="0.3">
      <c r="V482" s="80"/>
    </row>
    <row r="483" spans="22:22" ht="12.75" customHeight="1" x14ac:dyDescent="0.3">
      <c r="V483" s="80"/>
    </row>
    <row r="484" spans="22:22" ht="12.75" customHeight="1" x14ac:dyDescent="0.3">
      <c r="V484" s="80"/>
    </row>
    <row r="485" spans="22:22" ht="12.75" customHeight="1" x14ac:dyDescent="0.3">
      <c r="V485" s="80"/>
    </row>
    <row r="486" spans="22:22" ht="12.75" customHeight="1" x14ac:dyDescent="0.3">
      <c r="V486" s="80"/>
    </row>
    <row r="487" spans="22:22" ht="12.75" customHeight="1" x14ac:dyDescent="0.3">
      <c r="V487" s="80"/>
    </row>
    <row r="488" spans="22:22" ht="12.75" customHeight="1" x14ac:dyDescent="0.3">
      <c r="V488" s="80"/>
    </row>
    <row r="489" spans="22:22" ht="12.75" customHeight="1" x14ac:dyDescent="0.3">
      <c r="V489" s="80"/>
    </row>
    <row r="490" spans="22:22" ht="12.75" customHeight="1" x14ac:dyDescent="0.3">
      <c r="V490" s="80"/>
    </row>
    <row r="491" spans="22:22" ht="12.75" customHeight="1" x14ac:dyDescent="0.3">
      <c r="V491" s="80"/>
    </row>
    <row r="492" spans="22:22" ht="12.75" customHeight="1" x14ac:dyDescent="0.3">
      <c r="V492" s="80"/>
    </row>
    <row r="493" spans="22:22" ht="12.75" customHeight="1" x14ac:dyDescent="0.3">
      <c r="V493" s="80"/>
    </row>
    <row r="494" spans="22:22" ht="12.75" customHeight="1" x14ac:dyDescent="0.3">
      <c r="V494" s="80"/>
    </row>
    <row r="495" spans="22:22" ht="12.75" customHeight="1" x14ac:dyDescent="0.3">
      <c r="V495" s="80"/>
    </row>
    <row r="496" spans="22:22" ht="12.75" customHeight="1" x14ac:dyDescent="0.3">
      <c r="V496" s="80"/>
    </row>
    <row r="497" spans="22:22" ht="12.75" customHeight="1" x14ac:dyDescent="0.3">
      <c r="V497" s="80"/>
    </row>
    <row r="498" spans="22:22" ht="12.75" customHeight="1" x14ac:dyDescent="0.3">
      <c r="V498" s="80"/>
    </row>
    <row r="499" spans="22:22" ht="12.75" customHeight="1" x14ac:dyDescent="0.3">
      <c r="V499" s="80"/>
    </row>
    <row r="500" spans="22:22" ht="12.75" customHeight="1" x14ac:dyDescent="0.3">
      <c r="V500" s="80"/>
    </row>
    <row r="501" spans="22:22" ht="12.75" customHeight="1" x14ac:dyDescent="0.3">
      <c r="V501" s="80"/>
    </row>
    <row r="502" spans="22:22" ht="12.75" customHeight="1" x14ac:dyDescent="0.3">
      <c r="V502" s="80"/>
    </row>
    <row r="503" spans="22:22" ht="12.75" customHeight="1" x14ac:dyDescent="0.3">
      <c r="V503" s="80"/>
    </row>
    <row r="504" spans="22:22" ht="12.75" customHeight="1" x14ac:dyDescent="0.3">
      <c r="V504" s="80"/>
    </row>
    <row r="505" spans="22:22" ht="12.75" customHeight="1" x14ac:dyDescent="0.3">
      <c r="V505" s="80"/>
    </row>
    <row r="506" spans="22:22" ht="12.75" customHeight="1" x14ac:dyDescent="0.3">
      <c r="V506" s="80"/>
    </row>
    <row r="507" spans="22:22" ht="12.75" customHeight="1" x14ac:dyDescent="0.3">
      <c r="V507" s="80"/>
    </row>
    <row r="508" spans="22:22" ht="12.75" customHeight="1" x14ac:dyDescent="0.3">
      <c r="V508" s="80"/>
    </row>
    <row r="509" spans="22:22" ht="12.75" customHeight="1" x14ac:dyDescent="0.3">
      <c r="V509" s="80"/>
    </row>
    <row r="510" spans="22:22" ht="12.75" customHeight="1" x14ac:dyDescent="0.3">
      <c r="V510" s="80"/>
    </row>
    <row r="511" spans="22:22" ht="12.75" customHeight="1" x14ac:dyDescent="0.3">
      <c r="V511" s="80"/>
    </row>
    <row r="512" spans="22:22" ht="12.75" customHeight="1" x14ac:dyDescent="0.3">
      <c r="V512" s="80"/>
    </row>
    <row r="513" spans="22:22" ht="12.75" customHeight="1" x14ac:dyDescent="0.3">
      <c r="V513" s="80"/>
    </row>
    <row r="514" spans="22:22" ht="12.75" customHeight="1" x14ac:dyDescent="0.3">
      <c r="V514" s="80"/>
    </row>
    <row r="515" spans="22:22" ht="12.75" customHeight="1" x14ac:dyDescent="0.3">
      <c r="V515" s="80"/>
    </row>
    <row r="516" spans="22:22" ht="12.75" customHeight="1" x14ac:dyDescent="0.3">
      <c r="V516" s="80"/>
    </row>
    <row r="517" spans="22:22" ht="12.75" customHeight="1" x14ac:dyDescent="0.3">
      <c r="V517" s="80"/>
    </row>
    <row r="518" spans="22:22" ht="12.75" customHeight="1" x14ac:dyDescent="0.3">
      <c r="V518" s="80"/>
    </row>
    <row r="519" spans="22:22" ht="12.75" customHeight="1" x14ac:dyDescent="0.3">
      <c r="V519" s="80"/>
    </row>
    <row r="520" spans="22:22" ht="12.75" customHeight="1" x14ac:dyDescent="0.3">
      <c r="V520" s="80"/>
    </row>
    <row r="521" spans="22:22" ht="12.75" customHeight="1" x14ac:dyDescent="0.3">
      <c r="V521" s="80"/>
    </row>
    <row r="522" spans="22:22" ht="12.75" customHeight="1" x14ac:dyDescent="0.3">
      <c r="V522" s="80"/>
    </row>
    <row r="523" spans="22:22" ht="12.75" customHeight="1" x14ac:dyDescent="0.3">
      <c r="V523" s="80"/>
    </row>
    <row r="524" spans="22:22" ht="12.75" customHeight="1" x14ac:dyDescent="0.3">
      <c r="V524" s="80"/>
    </row>
    <row r="525" spans="22:22" ht="12.75" customHeight="1" x14ac:dyDescent="0.3">
      <c r="V525" s="80"/>
    </row>
    <row r="526" spans="22:22" ht="12.75" customHeight="1" x14ac:dyDescent="0.3">
      <c r="V526" s="80"/>
    </row>
    <row r="527" spans="22:22" ht="12.75" customHeight="1" x14ac:dyDescent="0.3">
      <c r="V527" s="80"/>
    </row>
    <row r="528" spans="22:22" ht="12.75" customHeight="1" x14ac:dyDescent="0.3">
      <c r="V528" s="80"/>
    </row>
    <row r="529" spans="22:22" ht="12.75" customHeight="1" x14ac:dyDescent="0.3">
      <c r="V529" s="80"/>
    </row>
    <row r="530" spans="22:22" ht="12.75" customHeight="1" x14ac:dyDescent="0.3">
      <c r="V530" s="80"/>
    </row>
    <row r="531" spans="22:22" ht="12.75" customHeight="1" x14ac:dyDescent="0.3">
      <c r="V531" s="80"/>
    </row>
    <row r="532" spans="22:22" ht="12.75" customHeight="1" x14ac:dyDescent="0.3">
      <c r="V532" s="80"/>
    </row>
    <row r="533" spans="22:22" ht="12.75" customHeight="1" x14ac:dyDescent="0.3">
      <c r="V533" s="80"/>
    </row>
    <row r="534" spans="22:22" ht="12.75" customHeight="1" x14ac:dyDescent="0.3">
      <c r="V534" s="80"/>
    </row>
    <row r="535" spans="22:22" ht="12.75" customHeight="1" x14ac:dyDescent="0.3">
      <c r="V535" s="80"/>
    </row>
    <row r="536" spans="22:22" ht="12.75" customHeight="1" x14ac:dyDescent="0.3">
      <c r="V536" s="80"/>
    </row>
    <row r="537" spans="22:22" ht="12.75" customHeight="1" x14ac:dyDescent="0.3">
      <c r="V537" s="80"/>
    </row>
    <row r="538" spans="22:22" ht="12.75" customHeight="1" x14ac:dyDescent="0.3">
      <c r="V538" s="80"/>
    </row>
    <row r="539" spans="22:22" ht="12.75" customHeight="1" x14ac:dyDescent="0.3">
      <c r="V539" s="80"/>
    </row>
    <row r="540" spans="22:22" ht="12.75" customHeight="1" x14ac:dyDescent="0.3">
      <c r="V540" s="80"/>
    </row>
    <row r="541" spans="22:22" ht="12.75" customHeight="1" x14ac:dyDescent="0.3">
      <c r="V541" s="80"/>
    </row>
    <row r="542" spans="22:22" ht="12.75" customHeight="1" x14ac:dyDescent="0.3">
      <c r="V542" s="80"/>
    </row>
    <row r="543" spans="22:22" ht="12.75" customHeight="1" x14ac:dyDescent="0.3">
      <c r="V543" s="80"/>
    </row>
    <row r="544" spans="22:22" ht="12.75" customHeight="1" x14ac:dyDescent="0.3">
      <c r="V544" s="80"/>
    </row>
  </sheetData>
  <mergeCells count="32">
    <mergeCell ref="A152:AI152"/>
    <mergeCell ref="A147:AI147"/>
    <mergeCell ref="A148:AI148"/>
    <mergeCell ref="A149:AI149"/>
    <mergeCell ref="A150:AI150"/>
    <mergeCell ref="A151:AI151"/>
    <mergeCell ref="A121:G121"/>
    <mergeCell ref="A135:G135"/>
    <mergeCell ref="A140:G140"/>
    <mergeCell ref="A143:G143"/>
    <mergeCell ref="A145:XFD145"/>
    <mergeCell ref="C55:G55"/>
    <mergeCell ref="E60:F60"/>
    <mergeCell ref="C84:F84"/>
    <mergeCell ref="E89:G89"/>
    <mergeCell ref="A118:G118"/>
    <mergeCell ref="A154:AI154"/>
    <mergeCell ref="A153:AI153"/>
    <mergeCell ref="E42:G42"/>
    <mergeCell ref="H3:U3"/>
    <mergeCell ref="V3:AI3"/>
    <mergeCell ref="E8:G8"/>
    <mergeCell ref="E10:G10"/>
    <mergeCell ref="C13:G13"/>
    <mergeCell ref="E15:G15"/>
    <mergeCell ref="E16:G16"/>
    <mergeCell ref="E20:G20"/>
    <mergeCell ref="E21:G21"/>
    <mergeCell ref="C25:G25"/>
    <mergeCell ref="C28:G28"/>
    <mergeCell ref="A146:AI146"/>
    <mergeCell ref="E47:F47"/>
  </mergeCells>
  <pageMargins left="0.70866141732283472" right="0.70866141732283472" top="0.74803149606299213" bottom="0.74803149606299213" header="0.31496062992125984" footer="0.31496062992125984"/>
  <pageSetup paperSize="9" scale="43" orientation="portrait" verticalDpi="0" r:id="rId1"/>
  <colBreaks count="1" manualBreakCount="1">
    <brk id="3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B4D6-537F-483B-9FBA-6FDC41EF8439}">
  <sheetPr>
    <pageSetUpPr fitToPage="1"/>
  </sheetPr>
  <dimension ref="A1:DH288"/>
  <sheetViews>
    <sheetView view="pageBreakPreview" topLeftCell="AX1" zoomScaleNormal="100" zoomScaleSheetLayoutView="100" workbookViewId="0">
      <selection activeCell="H82" sqref="H82"/>
    </sheetView>
  </sheetViews>
  <sheetFormatPr defaultColWidth="9.1796875" defaultRowHeight="14" x14ac:dyDescent="0.3"/>
  <cols>
    <col min="1" max="1" width="2.81640625" style="17" customWidth="1"/>
    <col min="2" max="2" width="3.453125" style="17" customWidth="1"/>
    <col min="3" max="3" width="52.08984375" style="17" customWidth="1"/>
    <col min="4" max="4" width="4.453125" style="17" customWidth="1"/>
    <col min="5" max="9" width="13.54296875" style="17" customWidth="1"/>
    <col min="10" max="14" width="13.54296875" style="17" hidden="1" customWidth="1"/>
    <col min="15" max="15" width="12.54296875" style="17" hidden="1" customWidth="1"/>
    <col min="16" max="16" width="12.81640625" style="17" hidden="1" customWidth="1"/>
    <col min="17" max="17" width="11.453125" style="17" hidden="1" customWidth="1"/>
    <col min="18" max="18" width="12.54296875" style="17" hidden="1" customWidth="1"/>
    <col min="19" max="19" width="13.1796875" style="17" hidden="1" customWidth="1"/>
    <col min="20" max="20" width="12.1796875" style="17" hidden="1" customWidth="1"/>
    <col min="21" max="21" width="12.81640625" style="17" hidden="1" customWidth="1"/>
    <col min="22" max="22" width="11.453125" style="17" hidden="1" customWidth="1"/>
    <col min="23" max="23" width="13.453125" style="17" hidden="1" customWidth="1"/>
    <col min="24" max="24" width="12.54296875" style="17" hidden="1" customWidth="1"/>
    <col min="25" max="25" width="13.54296875" style="17" hidden="1" customWidth="1"/>
    <col min="26" max="26" width="14.453125" style="17" hidden="1" customWidth="1"/>
    <col min="27" max="27" width="12.1796875" style="17" hidden="1" customWidth="1"/>
    <col min="28" max="28" width="15.453125" style="17" hidden="1" customWidth="1"/>
    <col min="29" max="29" width="12.54296875" style="17" hidden="1" customWidth="1"/>
    <col min="30" max="30" width="12.453125" style="17" hidden="1" customWidth="1"/>
    <col min="31" max="31" width="13.1796875" style="17" hidden="1" customWidth="1"/>
    <col min="32" max="32" width="11.453125" style="17" hidden="1" customWidth="1"/>
    <col min="33" max="33" width="12.54296875" style="17" hidden="1" customWidth="1"/>
    <col min="34" max="49" width="15.453125" style="17" hidden="1" customWidth="1"/>
    <col min="50" max="54" width="15.453125" style="17" customWidth="1"/>
    <col min="55" max="69" width="15.453125" style="17" hidden="1" customWidth="1"/>
    <col min="70" max="70" width="15.453125" style="17" customWidth="1"/>
    <col min="71" max="71" width="13.1796875" style="17" customWidth="1"/>
    <col min="72" max="72" width="11.453125" style="17" customWidth="1"/>
    <col min="73" max="73" width="12.54296875" style="17" customWidth="1"/>
    <col min="74" max="74" width="14.54296875" style="17" customWidth="1"/>
    <col min="75" max="75" width="3.453125" style="17" customWidth="1"/>
    <col min="76" max="76" width="13.54296875" style="635" customWidth="1"/>
    <col min="77" max="77" width="0.453125" style="17" customWidth="1"/>
    <col min="78" max="79" width="11.453125" style="17" customWidth="1"/>
    <col min="80" max="80" width="9.1796875" style="17" customWidth="1"/>
    <col min="81" max="81" width="10.81640625" style="17" customWidth="1"/>
    <col min="82" max="82" width="11.54296875" style="17" customWidth="1"/>
    <col min="83" max="83" width="10.1796875" style="17" customWidth="1"/>
    <col min="84" max="84" width="10.81640625" style="17" customWidth="1"/>
    <col min="85" max="85" width="9.453125" style="17" customWidth="1"/>
    <col min="86" max="86" width="10.453125" style="17" customWidth="1"/>
    <col min="87" max="87" width="11.54296875" style="17" customWidth="1"/>
    <col min="88" max="256" width="9.1796875" style="17"/>
    <col min="257" max="257" width="2.81640625" style="17" customWidth="1"/>
    <col min="258" max="258" width="3.453125" style="17" customWidth="1"/>
    <col min="259" max="259" width="56" style="17" customWidth="1"/>
    <col min="260" max="260" width="4.453125" style="17" customWidth="1"/>
    <col min="261" max="265" width="13.54296875" style="17" customWidth="1"/>
    <col min="266" max="305" width="0" style="17" hidden="1" customWidth="1"/>
    <col min="306" max="310" width="15.453125" style="17" customWidth="1"/>
    <col min="311" max="325" width="0" style="17" hidden="1" customWidth="1"/>
    <col min="326" max="326" width="15.453125" style="17" customWidth="1"/>
    <col min="327" max="327" width="13.1796875" style="17" customWidth="1"/>
    <col min="328" max="328" width="11.453125" style="17" customWidth="1"/>
    <col min="329" max="329" width="12.54296875" style="17" customWidth="1"/>
    <col min="330" max="330" width="14.54296875" style="17" customWidth="1"/>
    <col min="331" max="331" width="3.453125" style="17" customWidth="1"/>
    <col min="332" max="332" width="13.54296875" style="17" customWidth="1"/>
    <col min="333" max="333" width="0.453125" style="17" customWidth="1"/>
    <col min="334" max="335" width="11.453125" style="17" customWidth="1"/>
    <col min="336" max="336" width="9.1796875" style="17" customWidth="1"/>
    <col min="337" max="337" width="10.81640625" style="17" customWidth="1"/>
    <col min="338" max="338" width="11.54296875" style="17" customWidth="1"/>
    <col min="339" max="339" width="10.1796875" style="17" customWidth="1"/>
    <col min="340" max="340" width="10.81640625" style="17" customWidth="1"/>
    <col min="341" max="341" width="9.453125" style="17" customWidth="1"/>
    <col min="342" max="342" width="10.453125" style="17" customWidth="1"/>
    <col min="343" max="343" width="11.54296875" style="17" customWidth="1"/>
    <col min="344" max="512" width="9.1796875" style="17"/>
    <col min="513" max="513" width="2.81640625" style="17" customWidth="1"/>
    <col min="514" max="514" width="3.453125" style="17" customWidth="1"/>
    <col min="515" max="515" width="56" style="17" customWidth="1"/>
    <col min="516" max="516" width="4.453125" style="17" customWidth="1"/>
    <col min="517" max="521" width="13.54296875" style="17" customWidth="1"/>
    <col min="522" max="561" width="0" style="17" hidden="1" customWidth="1"/>
    <col min="562" max="566" width="15.453125" style="17" customWidth="1"/>
    <col min="567" max="581" width="0" style="17" hidden="1" customWidth="1"/>
    <col min="582" max="582" width="15.453125" style="17" customWidth="1"/>
    <col min="583" max="583" width="13.1796875" style="17" customWidth="1"/>
    <col min="584" max="584" width="11.453125" style="17" customWidth="1"/>
    <col min="585" max="585" width="12.54296875" style="17" customWidth="1"/>
    <col min="586" max="586" width="14.54296875" style="17" customWidth="1"/>
    <col min="587" max="587" width="3.453125" style="17" customWidth="1"/>
    <col min="588" max="588" width="13.54296875" style="17" customWidth="1"/>
    <col min="589" max="589" width="0.453125" style="17" customWidth="1"/>
    <col min="590" max="591" width="11.453125" style="17" customWidth="1"/>
    <col min="592" max="592" width="9.1796875" style="17" customWidth="1"/>
    <col min="593" max="593" width="10.81640625" style="17" customWidth="1"/>
    <col min="594" max="594" width="11.54296875" style="17" customWidth="1"/>
    <col min="595" max="595" width="10.1796875" style="17" customWidth="1"/>
    <col min="596" max="596" width="10.81640625" style="17" customWidth="1"/>
    <col min="597" max="597" width="9.453125" style="17" customWidth="1"/>
    <col min="598" max="598" width="10.453125" style="17" customWidth="1"/>
    <col min="599" max="599" width="11.54296875" style="17" customWidth="1"/>
    <col min="600" max="768" width="9.1796875" style="17"/>
    <col min="769" max="769" width="2.81640625" style="17" customWidth="1"/>
    <col min="770" max="770" width="3.453125" style="17" customWidth="1"/>
    <col min="771" max="771" width="56" style="17" customWidth="1"/>
    <col min="772" max="772" width="4.453125" style="17" customWidth="1"/>
    <col min="773" max="777" width="13.54296875" style="17" customWidth="1"/>
    <col min="778" max="817" width="0" style="17" hidden="1" customWidth="1"/>
    <col min="818" max="822" width="15.453125" style="17" customWidth="1"/>
    <col min="823" max="837" width="0" style="17" hidden="1" customWidth="1"/>
    <col min="838" max="838" width="15.453125" style="17" customWidth="1"/>
    <col min="839" max="839" width="13.1796875" style="17" customWidth="1"/>
    <col min="840" max="840" width="11.453125" style="17" customWidth="1"/>
    <col min="841" max="841" width="12.54296875" style="17" customWidth="1"/>
    <col min="842" max="842" width="14.54296875" style="17" customWidth="1"/>
    <col min="843" max="843" width="3.453125" style="17" customWidth="1"/>
    <col min="844" max="844" width="13.54296875" style="17" customWidth="1"/>
    <col min="845" max="845" width="0.453125" style="17" customWidth="1"/>
    <col min="846" max="847" width="11.453125" style="17" customWidth="1"/>
    <col min="848" max="848" width="9.1796875" style="17" customWidth="1"/>
    <col min="849" max="849" width="10.81640625" style="17" customWidth="1"/>
    <col min="850" max="850" width="11.54296875" style="17" customWidth="1"/>
    <col min="851" max="851" width="10.1796875" style="17" customWidth="1"/>
    <col min="852" max="852" width="10.81640625" style="17" customWidth="1"/>
    <col min="853" max="853" width="9.453125" style="17" customWidth="1"/>
    <col min="854" max="854" width="10.453125" style="17" customWidth="1"/>
    <col min="855" max="855" width="11.54296875" style="17" customWidth="1"/>
    <col min="856" max="1024" width="9.1796875" style="17"/>
    <col min="1025" max="1025" width="2.81640625" style="17" customWidth="1"/>
    <col min="1026" max="1026" width="3.453125" style="17" customWidth="1"/>
    <col min="1027" max="1027" width="56" style="17" customWidth="1"/>
    <col min="1028" max="1028" width="4.453125" style="17" customWidth="1"/>
    <col min="1029" max="1033" width="13.54296875" style="17" customWidth="1"/>
    <col min="1034" max="1073" width="0" style="17" hidden="1" customWidth="1"/>
    <col min="1074" max="1078" width="15.453125" style="17" customWidth="1"/>
    <col min="1079" max="1093" width="0" style="17" hidden="1" customWidth="1"/>
    <col min="1094" max="1094" width="15.453125" style="17" customWidth="1"/>
    <col min="1095" max="1095" width="13.1796875" style="17" customWidth="1"/>
    <col min="1096" max="1096" width="11.453125" style="17" customWidth="1"/>
    <col min="1097" max="1097" width="12.54296875" style="17" customWidth="1"/>
    <col min="1098" max="1098" width="14.54296875" style="17" customWidth="1"/>
    <col min="1099" max="1099" width="3.453125" style="17" customWidth="1"/>
    <col min="1100" max="1100" width="13.54296875" style="17" customWidth="1"/>
    <col min="1101" max="1101" width="0.453125" style="17" customWidth="1"/>
    <col min="1102" max="1103" width="11.453125" style="17" customWidth="1"/>
    <col min="1104" max="1104" width="9.1796875" style="17" customWidth="1"/>
    <col min="1105" max="1105" width="10.81640625" style="17" customWidth="1"/>
    <col min="1106" max="1106" width="11.54296875" style="17" customWidth="1"/>
    <col min="1107" max="1107" width="10.1796875" style="17" customWidth="1"/>
    <col min="1108" max="1108" width="10.81640625" style="17" customWidth="1"/>
    <col min="1109" max="1109" width="9.453125" style="17" customWidth="1"/>
    <col min="1110" max="1110" width="10.453125" style="17" customWidth="1"/>
    <col min="1111" max="1111" width="11.54296875" style="17" customWidth="1"/>
    <col min="1112" max="1280" width="9.1796875" style="17"/>
    <col min="1281" max="1281" width="2.81640625" style="17" customWidth="1"/>
    <col min="1282" max="1282" width="3.453125" style="17" customWidth="1"/>
    <col min="1283" max="1283" width="56" style="17" customWidth="1"/>
    <col min="1284" max="1284" width="4.453125" style="17" customWidth="1"/>
    <col min="1285" max="1289" width="13.54296875" style="17" customWidth="1"/>
    <col min="1290" max="1329" width="0" style="17" hidden="1" customWidth="1"/>
    <col min="1330" max="1334" width="15.453125" style="17" customWidth="1"/>
    <col min="1335" max="1349" width="0" style="17" hidden="1" customWidth="1"/>
    <col min="1350" max="1350" width="15.453125" style="17" customWidth="1"/>
    <col min="1351" max="1351" width="13.1796875" style="17" customWidth="1"/>
    <col min="1352" max="1352" width="11.453125" style="17" customWidth="1"/>
    <col min="1353" max="1353" width="12.54296875" style="17" customWidth="1"/>
    <col min="1354" max="1354" width="14.54296875" style="17" customWidth="1"/>
    <col min="1355" max="1355" width="3.453125" style="17" customWidth="1"/>
    <col min="1356" max="1356" width="13.54296875" style="17" customWidth="1"/>
    <col min="1357" max="1357" width="0.453125" style="17" customWidth="1"/>
    <col min="1358" max="1359" width="11.453125" style="17" customWidth="1"/>
    <col min="1360" max="1360" width="9.1796875" style="17" customWidth="1"/>
    <col min="1361" max="1361" width="10.81640625" style="17" customWidth="1"/>
    <col min="1362" max="1362" width="11.54296875" style="17" customWidth="1"/>
    <col min="1363" max="1363" width="10.1796875" style="17" customWidth="1"/>
    <col min="1364" max="1364" width="10.81640625" style="17" customWidth="1"/>
    <col min="1365" max="1365" width="9.453125" style="17" customWidth="1"/>
    <col min="1366" max="1366" width="10.453125" style="17" customWidth="1"/>
    <col min="1367" max="1367" width="11.54296875" style="17" customWidth="1"/>
    <col min="1368" max="1536" width="9.1796875" style="17"/>
    <col min="1537" max="1537" width="2.81640625" style="17" customWidth="1"/>
    <col min="1538" max="1538" width="3.453125" style="17" customWidth="1"/>
    <col min="1539" max="1539" width="56" style="17" customWidth="1"/>
    <col min="1540" max="1540" width="4.453125" style="17" customWidth="1"/>
    <col min="1541" max="1545" width="13.54296875" style="17" customWidth="1"/>
    <col min="1546" max="1585" width="0" style="17" hidden="1" customWidth="1"/>
    <col min="1586" max="1590" width="15.453125" style="17" customWidth="1"/>
    <col min="1591" max="1605" width="0" style="17" hidden="1" customWidth="1"/>
    <col min="1606" max="1606" width="15.453125" style="17" customWidth="1"/>
    <col min="1607" max="1607" width="13.1796875" style="17" customWidth="1"/>
    <col min="1608" max="1608" width="11.453125" style="17" customWidth="1"/>
    <col min="1609" max="1609" width="12.54296875" style="17" customWidth="1"/>
    <col min="1610" max="1610" width="14.54296875" style="17" customWidth="1"/>
    <col min="1611" max="1611" width="3.453125" style="17" customWidth="1"/>
    <col min="1612" max="1612" width="13.54296875" style="17" customWidth="1"/>
    <col min="1613" max="1613" width="0.453125" style="17" customWidth="1"/>
    <col min="1614" max="1615" width="11.453125" style="17" customWidth="1"/>
    <col min="1616" max="1616" width="9.1796875" style="17" customWidth="1"/>
    <col min="1617" max="1617" width="10.81640625" style="17" customWidth="1"/>
    <col min="1618" max="1618" width="11.54296875" style="17" customWidth="1"/>
    <col min="1619" max="1619" width="10.1796875" style="17" customWidth="1"/>
    <col min="1620" max="1620" width="10.81640625" style="17" customWidth="1"/>
    <col min="1621" max="1621" width="9.453125" style="17" customWidth="1"/>
    <col min="1622" max="1622" width="10.453125" style="17" customWidth="1"/>
    <col min="1623" max="1623" width="11.54296875" style="17" customWidth="1"/>
    <col min="1624" max="1792" width="9.1796875" style="17"/>
    <col min="1793" max="1793" width="2.81640625" style="17" customWidth="1"/>
    <col min="1794" max="1794" width="3.453125" style="17" customWidth="1"/>
    <col min="1795" max="1795" width="56" style="17" customWidth="1"/>
    <col min="1796" max="1796" width="4.453125" style="17" customWidth="1"/>
    <col min="1797" max="1801" width="13.54296875" style="17" customWidth="1"/>
    <col min="1802" max="1841" width="0" style="17" hidden="1" customWidth="1"/>
    <col min="1842" max="1846" width="15.453125" style="17" customWidth="1"/>
    <col min="1847" max="1861" width="0" style="17" hidden="1" customWidth="1"/>
    <col min="1862" max="1862" width="15.453125" style="17" customWidth="1"/>
    <col min="1863" max="1863" width="13.1796875" style="17" customWidth="1"/>
    <col min="1864" max="1864" width="11.453125" style="17" customWidth="1"/>
    <col min="1865" max="1865" width="12.54296875" style="17" customWidth="1"/>
    <col min="1866" max="1866" width="14.54296875" style="17" customWidth="1"/>
    <col min="1867" max="1867" width="3.453125" style="17" customWidth="1"/>
    <col min="1868" max="1868" width="13.54296875" style="17" customWidth="1"/>
    <col min="1869" max="1869" width="0.453125" style="17" customWidth="1"/>
    <col min="1870" max="1871" width="11.453125" style="17" customWidth="1"/>
    <col min="1872" max="1872" width="9.1796875" style="17" customWidth="1"/>
    <col min="1873" max="1873" width="10.81640625" style="17" customWidth="1"/>
    <col min="1874" max="1874" width="11.54296875" style="17" customWidth="1"/>
    <col min="1875" max="1875" width="10.1796875" style="17" customWidth="1"/>
    <col min="1876" max="1876" width="10.81640625" style="17" customWidth="1"/>
    <col min="1877" max="1877" width="9.453125" style="17" customWidth="1"/>
    <col min="1878" max="1878" width="10.453125" style="17" customWidth="1"/>
    <col min="1879" max="1879" width="11.54296875" style="17" customWidth="1"/>
    <col min="1880" max="2048" width="9.1796875" style="17"/>
    <col min="2049" max="2049" width="2.81640625" style="17" customWidth="1"/>
    <col min="2050" max="2050" width="3.453125" style="17" customWidth="1"/>
    <col min="2051" max="2051" width="56" style="17" customWidth="1"/>
    <col min="2052" max="2052" width="4.453125" style="17" customWidth="1"/>
    <col min="2053" max="2057" width="13.54296875" style="17" customWidth="1"/>
    <col min="2058" max="2097" width="0" style="17" hidden="1" customWidth="1"/>
    <col min="2098" max="2102" width="15.453125" style="17" customWidth="1"/>
    <col min="2103" max="2117" width="0" style="17" hidden="1" customWidth="1"/>
    <col min="2118" max="2118" width="15.453125" style="17" customWidth="1"/>
    <col min="2119" max="2119" width="13.1796875" style="17" customWidth="1"/>
    <col min="2120" max="2120" width="11.453125" style="17" customWidth="1"/>
    <col min="2121" max="2121" width="12.54296875" style="17" customWidth="1"/>
    <col min="2122" max="2122" width="14.54296875" style="17" customWidth="1"/>
    <col min="2123" max="2123" width="3.453125" style="17" customWidth="1"/>
    <col min="2124" max="2124" width="13.54296875" style="17" customWidth="1"/>
    <col min="2125" max="2125" width="0.453125" style="17" customWidth="1"/>
    <col min="2126" max="2127" width="11.453125" style="17" customWidth="1"/>
    <col min="2128" max="2128" width="9.1796875" style="17" customWidth="1"/>
    <col min="2129" max="2129" width="10.81640625" style="17" customWidth="1"/>
    <col min="2130" max="2130" width="11.54296875" style="17" customWidth="1"/>
    <col min="2131" max="2131" width="10.1796875" style="17" customWidth="1"/>
    <col min="2132" max="2132" width="10.81640625" style="17" customWidth="1"/>
    <col min="2133" max="2133" width="9.453125" style="17" customWidth="1"/>
    <col min="2134" max="2134" width="10.453125" style="17" customWidth="1"/>
    <col min="2135" max="2135" width="11.54296875" style="17" customWidth="1"/>
    <col min="2136" max="2304" width="9.1796875" style="17"/>
    <col min="2305" max="2305" width="2.81640625" style="17" customWidth="1"/>
    <col min="2306" max="2306" width="3.453125" style="17" customWidth="1"/>
    <col min="2307" max="2307" width="56" style="17" customWidth="1"/>
    <col min="2308" max="2308" width="4.453125" style="17" customWidth="1"/>
    <col min="2309" max="2313" width="13.54296875" style="17" customWidth="1"/>
    <col min="2314" max="2353" width="0" style="17" hidden="1" customWidth="1"/>
    <col min="2354" max="2358" width="15.453125" style="17" customWidth="1"/>
    <col min="2359" max="2373" width="0" style="17" hidden="1" customWidth="1"/>
    <col min="2374" max="2374" width="15.453125" style="17" customWidth="1"/>
    <col min="2375" max="2375" width="13.1796875" style="17" customWidth="1"/>
    <col min="2376" max="2376" width="11.453125" style="17" customWidth="1"/>
    <col min="2377" max="2377" width="12.54296875" style="17" customWidth="1"/>
    <col min="2378" max="2378" width="14.54296875" style="17" customWidth="1"/>
    <col min="2379" max="2379" width="3.453125" style="17" customWidth="1"/>
    <col min="2380" max="2380" width="13.54296875" style="17" customWidth="1"/>
    <col min="2381" max="2381" width="0.453125" style="17" customWidth="1"/>
    <col min="2382" max="2383" width="11.453125" style="17" customWidth="1"/>
    <col min="2384" max="2384" width="9.1796875" style="17" customWidth="1"/>
    <col min="2385" max="2385" width="10.81640625" style="17" customWidth="1"/>
    <col min="2386" max="2386" width="11.54296875" style="17" customWidth="1"/>
    <col min="2387" max="2387" width="10.1796875" style="17" customWidth="1"/>
    <col min="2388" max="2388" width="10.81640625" style="17" customWidth="1"/>
    <col min="2389" max="2389" width="9.453125" style="17" customWidth="1"/>
    <col min="2390" max="2390" width="10.453125" style="17" customWidth="1"/>
    <col min="2391" max="2391" width="11.54296875" style="17" customWidth="1"/>
    <col min="2392" max="2560" width="9.1796875" style="17"/>
    <col min="2561" max="2561" width="2.81640625" style="17" customWidth="1"/>
    <col min="2562" max="2562" width="3.453125" style="17" customWidth="1"/>
    <col min="2563" max="2563" width="56" style="17" customWidth="1"/>
    <col min="2564" max="2564" width="4.453125" style="17" customWidth="1"/>
    <col min="2565" max="2569" width="13.54296875" style="17" customWidth="1"/>
    <col min="2570" max="2609" width="0" style="17" hidden="1" customWidth="1"/>
    <col min="2610" max="2614" width="15.453125" style="17" customWidth="1"/>
    <col min="2615" max="2629" width="0" style="17" hidden="1" customWidth="1"/>
    <col min="2630" max="2630" width="15.453125" style="17" customWidth="1"/>
    <col min="2631" max="2631" width="13.1796875" style="17" customWidth="1"/>
    <col min="2632" max="2632" width="11.453125" style="17" customWidth="1"/>
    <col min="2633" max="2633" width="12.54296875" style="17" customWidth="1"/>
    <col min="2634" max="2634" width="14.54296875" style="17" customWidth="1"/>
    <col min="2635" max="2635" width="3.453125" style="17" customWidth="1"/>
    <col min="2636" max="2636" width="13.54296875" style="17" customWidth="1"/>
    <col min="2637" max="2637" width="0.453125" style="17" customWidth="1"/>
    <col min="2638" max="2639" width="11.453125" style="17" customWidth="1"/>
    <col min="2640" max="2640" width="9.1796875" style="17" customWidth="1"/>
    <col min="2641" max="2641" width="10.81640625" style="17" customWidth="1"/>
    <col min="2642" max="2642" width="11.54296875" style="17" customWidth="1"/>
    <col min="2643" max="2643" width="10.1796875" style="17" customWidth="1"/>
    <col min="2644" max="2644" width="10.81640625" style="17" customWidth="1"/>
    <col min="2645" max="2645" width="9.453125" style="17" customWidth="1"/>
    <col min="2646" max="2646" width="10.453125" style="17" customWidth="1"/>
    <col min="2647" max="2647" width="11.54296875" style="17" customWidth="1"/>
    <col min="2648" max="2816" width="9.1796875" style="17"/>
    <col min="2817" max="2817" width="2.81640625" style="17" customWidth="1"/>
    <col min="2818" max="2818" width="3.453125" style="17" customWidth="1"/>
    <col min="2819" max="2819" width="56" style="17" customWidth="1"/>
    <col min="2820" max="2820" width="4.453125" style="17" customWidth="1"/>
    <col min="2821" max="2825" width="13.54296875" style="17" customWidth="1"/>
    <col min="2826" max="2865" width="0" style="17" hidden="1" customWidth="1"/>
    <col min="2866" max="2870" width="15.453125" style="17" customWidth="1"/>
    <col min="2871" max="2885" width="0" style="17" hidden="1" customWidth="1"/>
    <col min="2886" max="2886" width="15.453125" style="17" customWidth="1"/>
    <col min="2887" max="2887" width="13.1796875" style="17" customWidth="1"/>
    <col min="2888" max="2888" width="11.453125" style="17" customWidth="1"/>
    <col min="2889" max="2889" width="12.54296875" style="17" customWidth="1"/>
    <col min="2890" max="2890" width="14.54296875" style="17" customWidth="1"/>
    <col min="2891" max="2891" width="3.453125" style="17" customWidth="1"/>
    <col min="2892" max="2892" width="13.54296875" style="17" customWidth="1"/>
    <col min="2893" max="2893" width="0.453125" style="17" customWidth="1"/>
    <col min="2894" max="2895" width="11.453125" style="17" customWidth="1"/>
    <col min="2896" max="2896" width="9.1796875" style="17" customWidth="1"/>
    <col min="2897" max="2897" width="10.81640625" style="17" customWidth="1"/>
    <col min="2898" max="2898" width="11.54296875" style="17" customWidth="1"/>
    <col min="2899" max="2899" width="10.1796875" style="17" customWidth="1"/>
    <col min="2900" max="2900" width="10.81640625" style="17" customWidth="1"/>
    <col min="2901" max="2901" width="9.453125" style="17" customWidth="1"/>
    <col min="2902" max="2902" width="10.453125" style="17" customWidth="1"/>
    <col min="2903" max="2903" width="11.54296875" style="17" customWidth="1"/>
    <col min="2904" max="3072" width="9.1796875" style="17"/>
    <col min="3073" max="3073" width="2.81640625" style="17" customWidth="1"/>
    <col min="3074" max="3074" width="3.453125" style="17" customWidth="1"/>
    <col min="3075" max="3075" width="56" style="17" customWidth="1"/>
    <col min="3076" max="3076" width="4.453125" style="17" customWidth="1"/>
    <col min="3077" max="3081" width="13.54296875" style="17" customWidth="1"/>
    <col min="3082" max="3121" width="0" style="17" hidden="1" customWidth="1"/>
    <col min="3122" max="3126" width="15.453125" style="17" customWidth="1"/>
    <col min="3127" max="3141" width="0" style="17" hidden="1" customWidth="1"/>
    <col min="3142" max="3142" width="15.453125" style="17" customWidth="1"/>
    <col min="3143" max="3143" width="13.1796875" style="17" customWidth="1"/>
    <col min="3144" max="3144" width="11.453125" style="17" customWidth="1"/>
    <col min="3145" max="3145" width="12.54296875" style="17" customWidth="1"/>
    <col min="3146" max="3146" width="14.54296875" style="17" customWidth="1"/>
    <col min="3147" max="3147" width="3.453125" style="17" customWidth="1"/>
    <col min="3148" max="3148" width="13.54296875" style="17" customWidth="1"/>
    <col min="3149" max="3149" width="0.453125" style="17" customWidth="1"/>
    <col min="3150" max="3151" width="11.453125" style="17" customWidth="1"/>
    <col min="3152" max="3152" width="9.1796875" style="17" customWidth="1"/>
    <col min="3153" max="3153" width="10.81640625" style="17" customWidth="1"/>
    <col min="3154" max="3154" width="11.54296875" style="17" customWidth="1"/>
    <col min="3155" max="3155" width="10.1796875" style="17" customWidth="1"/>
    <col min="3156" max="3156" width="10.81640625" style="17" customWidth="1"/>
    <col min="3157" max="3157" width="9.453125" style="17" customWidth="1"/>
    <col min="3158" max="3158" width="10.453125" style="17" customWidth="1"/>
    <col min="3159" max="3159" width="11.54296875" style="17" customWidth="1"/>
    <col min="3160" max="3328" width="9.1796875" style="17"/>
    <col min="3329" max="3329" width="2.81640625" style="17" customWidth="1"/>
    <col min="3330" max="3330" width="3.453125" style="17" customWidth="1"/>
    <col min="3331" max="3331" width="56" style="17" customWidth="1"/>
    <col min="3332" max="3332" width="4.453125" style="17" customWidth="1"/>
    <col min="3333" max="3337" width="13.54296875" style="17" customWidth="1"/>
    <col min="3338" max="3377" width="0" style="17" hidden="1" customWidth="1"/>
    <col min="3378" max="3382" width="15.453125" style="17" customWidth="1"/>
    <col min="3383" max="3397" width="0" style="17" hidden="1" customWidth="1"/>
    <col min="3398" max="3398" width="15.453125" style="17" customWidth="1"/>
    <col min="3399" max="3399" width="13.1796875" style="17" customWidth="1"/>
    <col min="3400" max="3400" width="11.453125" style="17" customWidth="1"/>
    <col min="3401" max="3401" width="12.54296875" style="17" customWidth="1"/>
    <col min="3402" max="3402" width="14.54296875" style="17" customWidth="1"/>
    <col min="3403" max="3403" width="3.453125" style="17" customWidth="1"/>
    <col min="3404" max="3404" width="13.54296875" style="17" customWidth="1"/>
    <col min="3405" max="3405" width="0.453125" style="17" customWidth="1"/>
    <col min="3406" max="3407" width="11.453125" style="17" customWidth="1"/>
    <col min="3408" max="3408" width="9.1796875" style="17" customWidth="1"/>
    <col min="3409" max="3409" width="10.81640625" style="17" customWidth="1"/>
    <col min="3410" max="3410" width="11.54296875" style="17" customWidth="1"/>
    <col min="3411" max="3411" width="10.1796875" style="17" customWidth="1"/>
    <col min="3412" max="3412" width="10.81640625" style="17" customWidth="1"/>
    <col min="3413" max="3413" width="9.453125" style="17" customWidth="1"/>
    <col min="3414" max="3414" width="10.453125" style="17" customWidth="1"/>
    <col min="3415" max="3415" width="11.54296875" style="17" customWidth="1"/>
    <col min="3416" max="3584" width="9.1796875" style="17"/>
    <col min="3585" max="3585" width="2.81640625" style="17" customWidth="1"/>
    <col min="3586" max="3586" width="3.453125" style="17" customWidth="1"/>
    <col min="3587" max="3587" width="56" style="17" customWidth="1"/>
    <col min="3588" max="3588" width="4.453125" style="17" customWidth="1"/>
    <col min="3589" max="3593" width="13.54296875" style="17" customWidth="1"/>
    <col min="3594" max="3633" width="0" style="17" hidden="1" customWidth="1"/>
    <col min="3634" max="3638" width="15.453125" style="17" customWidth="1"/>
    <col min="3639" max="3653" width="0" style="17" hidden="1" customWidth="1"/>
    <col min="3654" max="3654" width="15.453125" style="17" customWidth="1"/>
    <col min="3655" max="3655" width="13.1796875" style="17" customWidth="1"/>
    <col min="3656" max="3656" width="11.453125" style="17" customWidth="1"/>
    <col min="3657" max="3657" width="12.54296875" style="17" customWidth="1"/>
    <col min="3658" max="3658" width="14.54296875" style="17" customWidth="1"/>
    <col min="3659" max="3659" width="3.453125" style="17" customWidth="1"/>
    <col min="3660" max="3660" width="13.54296875" style="17" customWidth="1"/>
    <col min="3661" max="3661" width="0.453125" style="17" customWidth="1"/>
    <col min="3662" max="3663" width="11.453125" style="17" customWidth="1"/>
    <col min="3664" max="3664" width="9.1796875" style="17" customWidth="1"/>
    <col min="3665" max="3665" width="10.81640625" style="17" customWidth="1"/>
    <col min="3666" max="3666" width="11.54296875" style="17" customWidth="1"/>
    <col min="3667" max="3667" width="10.1796875" style="17" customWidth="1"/>
    <col min="3668" max="3668" width="10.81640625" style="17" customWidth="1"/>
    <col min="3669" max="3669" width="9.453125" style="17" customWidth="1"/>
    <col min="3670" max="3670" width="10.453125" style="17" customWidth="1"/>
    <col min="3671" max="3671" width="11.54296875" style="17" customWidth="1"/>
    <col min="3672" max="3840" width="9.1796875" style="17"/>
    <col min="3841" max="3841" width="2.81640625" style="17" customWidth="1"/>
    <col min="3842" max="3842" width="3.453125" style="17" customWidth="1"/>
    <col min="3843" max="3843" width="56" style="17" customWidth="1"/>
    <col min="3844" max="3844" width="4.453125" style="17" customWidth="1"/>
    <col min="3845" max="3849" width="13.54296875" style="17" customWidth="1"/>
    <col min="3850" max="3889" width="0" style="17" hidden="1" customWidth="1"/>
    <col min="3890" max="3894" width="15.453125" style="17" customWidth="1"/>
    <col min="3895" max="3909" width="0" style="17" hidden="1" customWidth="1"/>
    <col min="3910" max="3910" width="15.453125" style="17" customWidth="1"/>
    <col min="3911" max="3911" width="13.1796875" style="17" customWidth="1"/>
    <col min="3912" max="3912" width="11.453125" style="17" customWidth="1"/>
    <col min="3913" max="3913" width="12.54296875" style="17" customWidth="1"/>
    <col min="3914" max="3914" width="14.54296875" style="17" customWidth="1"/>
    <col min="3915" max="3915" width="3.453125" style="17" customWidth="1"/>
    <col min="3916" max="3916" width="13.54296875" style="17" customWidth="1"/>
    <col min="3917" max="3917" width="0.453125" style="17" customWidth="1"/>
    <col min="3918" max="3919" width="11.453125" style="17" customWidth="1"/>
    <col min="3920" max="3920" width="9.1796875" style="17" customWidth="1"/>
    <col min="3921" max="3921" width="10.81640625" style="17" customWidth="1"/>
    <col min="3922" max="3922" width="11.54296875" style="17" customWidth="1"/>
    <col min="3923" max="3923" width="10.1796875" style="17" customWidth="1"/>
    <col min="3924" max="3924" width="10.81640625" style="17" customWidth="1"/>
    <col min="3925" max="3925" width="9.453125" style="17" customWidth="1"/>
    <col min="3926" max="3926" width="10.453125" style="17" customWidth="1"/>
    <col min="3927" max="3927" width="11.54296875" style="17" customWidth="1"/>
    <col min="3928" max="4096" width="9.1796875" style="17"/>
    <col min="4097" max="4097" width="2.81640625" style="17" customWidth="1"/>
    <col min="4098" max="4098" width="3.453125" style="17" customWidth="1"/>
    <col min="4099" max="4099" width="56" style="17" customWidth="1"/>
    <col min="4100" max="4100" width="4.453125" style="17" customWidth="1"/>
    <col min="4101" max="4105" width="13.54296875" style="17" customWidth="1"/>
    <col min="4106" max="4145" width="0" style="17" hidden="1" customWidth="1"/>
    <col min="4146" max="4150" width="15.453125" style="17" customWidth="1"/>
    <col min="4151" max="4165" width="0" style="17" hidden="1" customWidth="1"/>
    <col min="4166" max="4166" width="15.453125" style="17" customWidth="1"/>
    <col min="4167" max="4167" width="13.1796875" style="17" customWidth="1"/>
    <col min="4168" max="4168" width="11.453125" style="17" customWidth="1"/>
    <col min="4169" max="4169" width="12.54296875" style="17" customWidth="1"/>
    <col min="4170" max="4170" width="14.54296875" style="17" customWidth="1"/>
    <col min="4171" max="4171" width="3.453125" style="17" customWidth="1"/>
    <col min="4172" max="4172" width="13.54296875" style="17" customWidth="1"/>
    <col min="4173" max="4173" width="0.453125" style="17" customWidth="1"/>
    <col min="4174" max="4175" width="11.453125" style="17" customWidth="1"/>
    <col min="4176" max="4176" width="9.1796875" style="17" customWidth="1"/>
    <col min="4177" max="4177" width="10.81640625" style="17" customWidth="1"/>
    <col min="4178" max="4178" width="11.54296875" style="17" customWidth="1"/>
    <col min="4179" max="4179" width="10.1796875" style="17" customWidth="1"/>
    <col min="4180" max="4180" width="10.81640625" style="17" customWidth="1"/>
    <col min="4181" max="4181" width="9.453125" style="17" customWidth="1"/>
    <col min="4182" max="4182" width="10.453125" style="17" customWidth="1"/>
    <col min="4183" max="4183" width="11.54296875" style="17" customWidth="1"/>
    <col min="4184" max="4352" width="9.1796875" style="17"/>
    <col min="4353" max="4353" width="2.81640625" style="17" customWidth="1"/>
    <col min="4354" max="4354" width="3.453125" style="17" customWidth="1"/>
    <col min="4355" max="4355" width="56" style="17" customWidth="1"/>
    <col min="4356" max="4356" width="4.453125" style="17" customWidth="1"/>
    <col min="4357" max="4361" width="13.54296875" style="17" customWidth="1"/>
    <col min="4362" max="4401" width="0" style="17" hidden="1" customWidth="1"/>
    <col min="4402" max="4406" width="15.453125" style="17" customWidth="1"/>
    <col min="4407" max="4421" width="0" style="17" hidden="1" customWidth="1"/>
    <col min="4422" max="4422" width="15.453125" style="17" customWidth="1"/>
    <col min="4423" max="4423" width="13.1796875" style="17" customWidth="1"/>
    <col min="4424" max="4424" width="11.453125" style="17" customWidth="1"/>
    <col min="4425" max="4425" width="12.54296875" style="17" customWidth="1"/>
    <col min="4426" max="4426" width="14.54296875" style="17" customWidth="1"/>
    <col min="4427" max="4427" width="3.453125" style="17" customWidth="1"/>
    <col min="4428" max="4428" width="13.54296875" style="17" customWidth="1"/>
    <col min="4429" max="4429" width="0.453125" style="17" customWidth="1"/>
    <col min="4430" max="4431" width="11.453125" style="17" customWidth="1"/>
    <col min="4432" max="4432" width="9.1796875" style="17" customWidth="1"/>
    <col min="4433" max="4433" width="10.81640625" style="17" customWidth="1"/>
    <col min="4434" max="4434" width="11.54296875" style="17" customWidth="1"/>
    <col min="4435" max="4435" width="10.1796875" style="17" customWidth="1"/>
    <col min="4436" max="4436" width="10.81640625" style="17" customWidth="1"/>
    <col min="4437" max="4437" width="9.453125" style="17" customWidth="1"/>
    <col min="4438" max="4438" width="10.453125" style="17" customWidth="1"/>
    <col min="4439" max="4439" width="11.54296875" style="17" customWidth="1"/>
    <col min="4440" max="4608" width="9.1796875" style="17"/>
    <col min="4609" max="4609" width="2.81640625" style="17" customWidth="1"/>
    <col min="4610" max="4610" width="3.453125" style="17" customWidth="1"/>
    <col min="4611" max="4611" width="56" style="17" customWidth="1"/>
    <col min="4612" max="4612" width="4.453125" style="17" customWidth="1"/>
    <col min="4613" max="4617" width="13.54296875" style="17" customWidth="1"/>
    <col min="4618" max="4657" width="0" style="17" hidden="1" customWidth="1"/>
    <col min="4658" max="4662" width="15.453125" style="17" customWidth="1"/>
    <col min="4663" max="4677" width="0" style="17" hidden="1" customWidth="1"/>
    <col min="4678" max="4678" width="15.453125" style="17" customWidth="1"/>
    <col min="4679" max="4679" width="13.1796875" style="17" customWidth="1"/>
    <col min="4680" max="4680" width="11.453125" style="17" customWidth="1"/>
    <col min="4681" max="4681" width="12.54296875" style="17" customWidth="1"/>
    <col min="4682" max="4682" width="14.54296875" style="17" customWidth="1"/>
    <col min="4683" max="4683" width="3.453125" style="17" customWidth="1"/>
    <col min="4684" max="4684" width="13.54296875" style="17" customWidth="1"/>
    <col min="4685" max="4685" width="0.453125" style="17" customWidth="1"/>
    <col min="4686" max="4687" width="11.453125" style="17" customWidth="1"/>
    <col min="4688" max="4688" width="9.1796875" style="17" customWidth="1"/>
    <col min="4689" max="4689" width="10.81640625" style="17" customWidth="1"/>
    <col min="4690" max="4690" width="11.54296875" style="17" customWidth="1"/>
    <col min="4691" max="4691" width="10.1796875" style="17" customWidth="1"/>
    <col min="4692" max="4692" width="10.81640625" style="17" customWidth="1"/>
    <col min="4693" max="4693" width="9.453125" style="17" customWidth="1"/>
    <col min="4694" max="4694" width="10.453125" style="17" customWidth="1"/>
    <col min="4695" max="4695" width="11.54296875" style="17" customWidth="1"/>
    <col min="4696" max="4864" width="9.1796875" style="17"/>
    <col min="4865" max="4865" width="2.81640625" style="17" customWidth="1"/>
    <col min="4866" max="4866" width="3.453125" style="17" customWidth="1"/>
    <col min="4867" max="4867" width="56" style="17" customWidth="1"/>
    <col min="4868" max="4868" width="4.453125" style="17" customWidth="1"/>
    <col min="4869" max="4873" width="13.54296875" style="17" customWidth="1"/>
    <col min="4874" max="4913" width="0" style="17" hidden="1" customWidth="1"/>
    <col min="4914" max="4918" width="15.453125" style="17" customWidth="1"/>
    <col min="4919" max="4933" width="0" style="17" hidden="1" customWidth="1"/>
    <col min="4934" max="4934" width="15.453125" style="17" customWidth="1"/>
    <col min="4935" max="4935" width="13.1796875" style="17" customWidth="1"/>
    <col min="4936" max="4936" width="11.453125" style="17" customWidth="1"/>
    <col min="4937" max="4937" width="12.54296875" style="17" customWidth="1"/>
    <col min="4938" max="4938" width="14.54296875" style="17" customWidth="1"/>
    <col min="4939" max="4939" width="3.453125" style="17" customWidth="1"/>
    <col min="4940" max="4940" width="13.54296875" style="17" customWidth="1"/>
    <col min="4941" max="4941" width="0.453125" style="17" customWidth="1"/>
    <col min="4942" max="4943" width="11.453125" style="17" customWidth="1"/>
    <col min="4944" max="4944" width="9.1796875" style="17" customWidth="1"/>
    <col min="4945" max="4945" width="10.81640625" style="17" customWidth="1"/>
    <col min="4946" max="4946" width="11.54296875" style="17" customWidth="1"/>
    <col min="4947" max="4947" width="10.1796875" style="17" customWidth="1"/>
    <col min="4948" max="4948" width="10.81640625" style="17" customWidth="1"/>
    <col min="4949" max="4949" width="9.453125" style="17" customWidth="1"/>
    <col min="4950" max="4950" width="10.453125" style="17" customWidth="1"/>
    <col min="4951" max="4951" width="11.54296875" style="17" customWidth="1"/>
    <col min="4952" max="5120" width="9.1796875" style="17"/>
    <col min="5121" max="5121" width="2.81640625" style="17" customWidth="1"/>
    <col min="5122" max="5122" width="3.453125" style="17" customWidth="1"/>
    <col min="5123" max="5123" width="56" style="17" customWidth="1"/>
    <col min="5124" max="5124" width="4.453125" style="17" customWidth="1"/>
    <col min="5125" max="5129" width="13.54296875" style="17" customWidth="1"/>
    <col min="5130" max="5169" width="0" style="17" hidden="1" customWidth="1"/>
    <col min="5170" max="5174" width="15.453125" style="17" customWidth="1"/>
    <col min="5175" max="5189" width="0" style="17" hidden="1" customWidth="1"/>
    <col min="5190" max="5190" width="15.453125" style="17" customWidth="1"/>
    <col min="5191" max="5191" width="13.1796875" style="17" customWidth="1"/>
    <col min="5192" max="5192" width="11.453125" style="17" customWidth="1"/>
    <col min="5193" max="5193" width="12.54296875" style="17" customWidth="1"/>
    <col min="5194" max="5194" width="14.54296875" style="17" customWidth="1"/>
    <col min="5195" max="5195" width="3.453125" style="17" customWidth="1"/>
    <col min="5196" max="5196" width="13.54296875" style="17" customWidth="1"/>
    <col min="5197" max="5197" width="0.453125" style="17" customWidth="1"/>
    <col min="5198" max="5199" width="11.453125" style="17" customWidth="1"/>
    <col min="5200" max="5200" width="9.1796875" style="17" customWidth="1"/>
    <col min="5201" max="5201" width="10.81640625" style="17" customWidth="1"/>
    <col min="5202" max="5202" width="11.54296875" style="17" customWidth="1"/>
    <col min="5203" max="5203" width="10.1796875" style="17" customWidth="1"/>
    <col min="5204" max="5204" width="10.81640625" style="17" customWidth="1"/>
    <col min="5205" max="5205" width="9.453125" style="17" customWidth="1"/>
    <col min="5206" max="5206" width="10.453125" style="17" customWidth="1"/>
    <col min="5207" max="5207" width="11.54296875" style="17" customWidth="1"/>
    <col min="5208" max="5376" width="9.1796875" style="17"/>
    <col min="5377" max="5377" width="2.81640625" style="17" customWidth="1"/>
    <col min="5378" max="5378" width="3.453125" style="17" customWidth="1"/>
    <col min="5379" max="5379" width="56" style="17" customWidth="1"/>
    <col min="5380" max="5380" width="4.453125" style="17" customWidth="1"/>
    <col min="5381" max="5385" width="13.54296875" style="17" customWidth="1"/>
    <col min="5386" max="5425" width="0" style="17" hidden="1" customWidth="1"/>
    <col min="5426" max="5430" width="15.453125" style="17" customWidth="1"/>
    <col min="5431" max="5445" width="0" style="17" hidden="1" customWidth="1"/>
    <col min="5446" max="5446" width="15.453125" style="17" customWidth="1"/>
    <col min="5447" max="5447" width="13.1796875" style="17" customWidth="1"/>
    <col min="5448" max="5448" width="11.453125" style="17" customWidth="1"/>
    <col min="5449" max="5449" width="12.54296875" style="17" customWidth="1"/>
    <col min="5450" max="5450" width="14.54296875" style="17" customWidth="1"/>
    <col min="5451" max="5451" width="3.453125" style="17" customWidth="1"/>
    <col min="5452" max="5452" width="13.54296875" style="17" customWidth="1"/>
    <col min="5453" max="5453" width="0.453125" style="17" customWidth="1"/>
    <col min="5454" max="5455" width="11.453125" style="17" customWidth="1"/>
    <col min="5456" max="5456" width="9.1796875" style="17" customWidth="1"/>
    <col min="5457" max="5457" width="10.81640625" style="17" customWidth="1"/>
    <col min="5458" max="5458" width="11.54296875" style="17" customWidth="1"/>
    <col min="5459" max="5459" width="10.1796875" style="17" customWidth="1"/>
    <col min="5460" max="5460" width="10.81640625" style="17" customWidth="1"/>
    <col min="5461" max="5461" width="9.453125" style="17" customWidth="1"/>
    <col min="5462" max="5462" width="10.453125" style="17" customWidth="1"/>
    <col min="5463" max="5463" width="11.54296875" style="17" customWidth="1"/>
    <col min="5464" max="5632" width="9.1796875" style="17"/>
    <col min="5633" max="5633" width="2.81640625" style="17" customWidth="1"/>
    <col min="5634" max="5634" width="3.453125" style="17" customWidth="1"/>
    <col min="5635" max="5635" width="56" style="17" customWidth="1"/>
    <col min="5636" max="5636" width="4.453125" style="17" customWidth="1"/>
    <col min="5637" max="5641" width="13.54296875" style="17" customWidth="1"/>
    <col min="5642" max="5681" width="0" style="17" hidden="1" customWidth="1"/>
    <col min="5682" max="5686" width="15.453125" style="17" customWidth="1"/>
    <col min="5687" max="5701" width="0" style="17" hidden="1" customWidth="1"/>
    <col min="5702" max="5702" width="15.453125" style="17" customWidth="1"/>
    <col min="5703" max="5703" width="13.1796875" style="17" customWidth="1"/>
    <col min="5704" max="5704" width="11.453125" style="17" customWidth="1"/>
    <col min="5705" max="5705" width="12.54296875" style="17" customWidth="1"/>
    <col min="5706" max="5706" width="14.54296875" style="17" customWidth="1"/>
    <col min="5707" max="5707" width="3.453125" style="17" customWidth="1"/>
    <col min="5708" max="5708" width="13.54296875" style="17" customWidth="1"/>
    <col min="5709" max="5709" width="0.453125" style="17" customWidth="1"/>
    <col min="5710" max="5711" width="11.453125" style="17" customWidth="1"/>
    <col min="5712" max="5712" width="9.1796875" style="17" customWidth="1"/>
    <col min="5713" max="5713" width="10.81640625" style="17" customWidth="1"/>
    <col min="5714" max="5714" width="11.54296875" style="17" customWidth="1"/>
    <col min="5715" max="5715" width="10.1796875" style="17" customWidth="1"/>
    <col min="5716" max="5716" width="10.81640625" style="17" customWidth="1"/>
    <col min="5717" max="5717" width="9.453125" style="17" customWidth="1"/>
    <col min="5718" max="5718" width="10.453125" style="17" customWidth="1"/>
    <col min="5719" max="5719" width="11.54296875" style="17" customWidth="1"/>
    <col min="5720" max="5888" width="9.1796875" style="17"/>
    <col min="5889" max="5889" width="2.81640625" style="17" customWidth="1"/>
    <col min="5890" max="5890" width="3.453125" style="17" customWidth="1"/>
    <col min="5891" max="5891" width="56" style="17" customWidth="1"/>
    <col min="5892" max="5892" width="4.453125" style="17" customWidth="1"/>
    <col min="5893" max="5897" width="13.54296875" style="17" customWidth="1"/>
    <col min="5898" max="5937" width="0" style="17" hidden="1" customWidth="1"/>
    <col min="5938" max="5942" width="15.453125" style="17" customWidth="1"/>
    <col min="5943" max="5957" width="0" style="17" hidden="1" customWidth="1"/>
    <col min="5958" max="5958" width="15.453125" style="17" customWidth="1"/>
    <col min="5959" max="5959" width="13.1796875" style="17" customWidth="1"/>
    <col min="5960" max="5960" width="11.453125" style="17" customWidth="1"/>
    <col min="5961" max="5961" width="12.54296875" style="17" customWidth="1"/>
    <col min="5962" max="5962" width="14.54296875" style="17" customWidth="1"/>
    <col min="5963" max="5963" width="3.453125" style="17" customWidth="1"/>
    <col min="5964" max="5964" width="13.54296875" style="17" customWidth="1"/>
    <col min="5965" max="5965" width="0.453125" style="17" customWidth="1"/>
    <col min="5966" max="5967" width="11.453125" style="17" customWidth="1"/>
    <col min="5968" max="5968" width="9.1796875" style="17" customWidth="1"/>
    <col min="5969" max="5969" width="10.81640625" style="17" customWidth="1"/>
    <col min="5970" max="5970" width="11.54296875" style="17" customWidth="1"/>
    <col min="5971" max="5971" width="10.1796875" style="17" customWidth="1"/>
    <col min="5972" max="5972" width="10.81640625" style="17" customWidth="1"/>
    <col min="5973" max="5973" width="9.453125" style="17" customWidth="1"/>
    <col min="5974" max="5974" width="10.453125" style="17" customWidth="1"/>
    <col min="5975" max="5975" width="11.54296875" style="17" customWidth="1"/>
    <col min="5976" max="6144" width="9.1796875" style="17"/>
    <col min="6145" max="6145" width="2.81640625" style="17" customWidth="1"/>
    <col min="6146" max="6146" width="3.453125" style="17" customWidth="1"/>
    <col min="6147" max="6147" width="56" style="17" customWidth="1"/>
    <col min="6148" max="6148" width="4.453125" style="17" customWidth="1"/>
    <col min="6149" max="6153" width="13.54296875" style="17" customWidth="1"/>
    <col min="6154" max="6193" width="0" style="17" hidden="1" customWidth="1"/>
    <col min="6194" max="6198" width="15.453125" style="17" customWidth="1"/>
    <col min="6199" max="6213" width="0" style="17" hidden="1" customWidth="1"/>
    <col min="6214" max="6214" width="15.453125" style="17" customWidth="1"/>
    <col min="6215" max="6215" width="13.1796875" style="17" customWidth="1"/>
    <col min="6216" max="6216" width="11.453125" style="17" customWidth="1"/>
    <col min="6217" max="6217" width="12.54296875" style="17" customWidth="1"/>
    <col min="6218" max="6218" width="14.54296875" style="17" customWidth="1"/>
    <col min="6219" max="6219" width="3.453125" style="17" customWidth="1"/>
    <col min="6220" max="6220" width="13.54296875" style="17" customWidth="1"/>
    <col min="6221" max="6221" width="0.453125" style="17" customWidth="1"/>
    <col min="6222" max="6223" width="11.453125" style="17" customWidth="1"/>
    <col min="6224" max="6224" width="9.1796875" style="17" customWidth="1"/>
    <col min="6225" max="6225" width="10.81640625" style="17" customWidth="1"/>
    <col min="6226" max="6226" width="11.54296875" style="17" customWidth="1"/>
    <col min="6227" max="6227" width="10.1796875" style="17" customWidth="1"/>
    <col min="6228" max="6228" width="10.81640625" style="17" customWidth="1"/>
    <col min="6229" max="6229" width="9.453125" style="17" customWidth="1"/>
    <col min="6230" max="6230" width="10.453125" style="17" customWidth="1"/>
    <col min="6231" max="6231" width="11.54296875" style="17" customWidth="1"/>
    <col min="6232" max="6400" width="9.1796875" style="17"/>
    <col min="6401" max="6401" width="2.81640625" style="17" customWidth="1"/>
    <col min="6402" max="6402" width="3.453125" style="17" customWidth="1"/>
    <col min="6403" max="6403" width="56" style="17" customWidth="1"/>
    <col min="6404" max="6404" width="4.453125" style="17" customWidth="1"/>
    <col min="6405" max="6409" width="13.54296875" style="17" customWidth="1"/>
    <col min="6410" max="6449" width="0" style="17" hidden="1" customWidth="1"/>
    <col min="6450" max="6454" width="15.453125" style="17" customWidth="1"/>
    <col min="6455" max="6469" width="0" style="17" hidden="1" customWidth="1"/>
    <col min="6470" max="6470" width="15.453125" style="17" customWidth="1"/>
    <col min="6471" max="6471" width="13.1796875" style="17" customWidth="1"/>
    <col min="6472" max="6472" width="11.453125" style="17" customWidth="1"/>
    <col min="6473" max="6473" width="12.54296875" style="17" customWidth="1"/>
    <col min="6474" max="6474" width="14.54296875" style="17" customWidth="1"/>
    <col min="6475" max="6475" width="3.453125" style="17" customWidth="1"/>
    <col min="6476" max="6476" width="13.54296875" style="17" customWidth="1"/>
    <col min="6477" max="6477" width="0.453125" style="17" customWidth="1"/>
    <col min="6478" max="6479" width="11.453125" style="17" customWidth="1"/>
    <col min="6480" max="6480" width="9.1796875" style="17" customWidth="1"/>
    <col min="6481" max="6481" width="10.81640625" style="17" customWidth="1"/>
    <col min="6482" max="6482" width="11.54296875" style="17" customWidth="1"/>
    <col min="6483" max="6483" width="10.1796875" style="17" customWidth="1"/>
    <col min="6484" max="6484" width="10.81640625" style="17" customWidth="1"/>
    <col min="6485" max="6485" width="9.453125" style="17" customWidth="1"/>
    <col min="6486" max="6486" width="10.453125" style="17" customWidth="1"/>
    <col min="6487" max="6487" width="11.54296875" style="17" customWidth="1"/>
    <col min="6488" max="6656" width="9.1796875" style="17"/>
    <col min="6657" max="6657" width="2.81640625" style="17" customWidth="1"/>
    <col min="6658" max="6658" width="3.453125" style="17" customWidth="1"/>
    <col min="6659" max="6659" width="56" style="17" customWidth="1"/>
    <col min="6660" max="6660" width="4.453125" style="17" customWidth="1"/>
    <col min="6661" max="6665" width="13.54296875" style="17" customWidth="1"/>
    <col min="6666" max="6705" width="0" style="17" hidden="1" customWidth="1"/>
    <col min="6706" max="6710" width="15.453125" style="17" customWidth="1"/>
    <col min="6711" max="6725" width="0" style="17" hidden="1" customWidth="1"/>
    <col min="6726" max="6726" width="15.453125" style="17" customWidth="1"/>
    <col min="6727" max="6727" width="13.1796875" style="17" customWidth="1"/>
    <col min="6728" max="6728" width="11.453125" style="17" customWidth="1"/>
    <col min="6729" max="6729" width="12.54296875" style="17" customWidth="1"/>
    <col min="6730" max="6730" width="14.54296875" style="17" customWidth="1"/>
    <col min="6731" max="6731" width="3.453125" style="17" customWidth="1"/>
    <col min="6732" max="6732" width="13.54296875" style="17" customWidth="1"/>
    <col min="6733" max="6733" width="0.453125" style="17" customWidth="1"/>
    <col min="6734" max="6735" width="11.453125" style="17" customWidth="1"/>
    <col min="6736" max="6736" width="9.1796875" style="17" customWidth="1"/>
    <col min="6737" max="6737" width="10.81640625" style="17" customWidth="1"/>
    <col min="6738" max="6738" width="11.54296875" style="17" customWidth="1"/>
    <col min="6739" max="6739" width="10.1796875" style="17" customWidth="1"/>
    <col min="6740" max="6740" width="10.81640625" style="17" customWidth="1"/>
    <col min="6741" max="6741" width="9.453125" style="17" customWidth="1"/>
    <col min="6742" max="6742" width="10.453125" style="17" customWidth="1"/>
    <col min="6743" max="6743" width="11.54296875" style="17" customWidth="1"/>
    <col min="6744" max="6912" width="9.1796875" style="17"/>
    <col min="6913" max="6913" width="2.81640625" style="17" customWidth="1"/>
    <col min="6914" max="6914" width="3.453125" style="17" customWidth="1"/>
    <col min="6915" max="6915" width="56" style="17" customWidth="1"/>
    <col min="6916" max="6916" width="4.453125" style="17" customWidth="1"/>
    <col min="6917" max="6921" width="13.54296875" style="17" customWidth="1"/>
    <col min="6922" max="6961" width="0" style="17" hidden="1" customWidth="1"/>
    <col min="6962" max="6966" width="15.453125" style="17" customWidth="1"/>
    <col min="6967" max="6981" width="0" style="17" hidden="1" customWidth="1"/>
    <col min="6982" max="6982" width="15.453125" style="17" customWidth="1"/>
    <col min="6983" max="6983" width="13.1796875" style="17" customWidth="1"/>
    <col min="6984" max="6984" width="11.453125" style="17" customWidth="1"/>
    <col min="6985" max="6985" width="12.54296875" style="17" customWidth="1"/>
    <col min="6986" max="6986" width="14.54296875" style="17" customWidth="1"/>
    <col min="6987" max="6987" width="3.453125" style="17" customWidth="1"/>
    <col min="6988" max="6988" width="13.54296875" style="17" customWidth="1"/>
    <col min="6989" max="6989" width="0.453125" style="17" customWidth="1"/>
    <col min="6990" max="6991" width="11.453125" style="17" customWidth="1"/>
    <col min="6992" max="6992" width="9.1796875" style="17" customWidth="1"/>
    <col min="6993" max="6993" width="10.81640625" style="17" customWidth="1"/>
    <col min="6994" max="6994" width="11.54296875" style="17" customWidth="1"/>
    <col min="6995" max="6995" width="10.1796875" style="17" customWidth="1"/>
    <col min="6996" max="6996" width="10.81640625" style="17" customWidth="1"/>
    <col min="6997" max="6997" width="9.453125" style="17" customWidth="1"/>
    <col min="6998" max="6998" width="10.453125" style="17" customWidth="1"/>
    <col min="6999" max="6999" width="11.54296875" style="17" customWidth="1"/>
    <col min="7000" max="7168" width="9.1796875" style="17"/>
    <col min="7169" max="7169" width="2.81640625" style="17" customWidth="1"/>
    <col min="7170" max="7170" width="3.453125" style="17" customWidth="1"/>
    <col min="7171" max="7171" width="56" style="17" customWidth="1"/>
    <col min="7172" max="7172" width="4.453125" style="17" customWidth="1"/>
    <col min="7173" max="7177" width="13.54296875" style="17" customWidth="1"/>
    <col min="7178" max="7217" width="0" style="17" hidden="1" customWidth="1"/>
    <col min="7218" max="7222" width="15.453125" style="17" customWidth="1"/>
    <col min="7223" max="7237" width="0" style="17" hidden="1" customWidth="1"/>
    <col min="7238" max="7238" width="15.453125" style="17" customWidth="1"/>
    <col min="7239" max="7239" width="13.1796875" style="17" customWidth="1"/>
    <col min="7240" max="7240" width="11.453125" style="17" customWidth="1"/>
    <col min="7241" max="7241" width="12.54296875" style="17" customWidth="1"/>
    <col min="7242" max="7242" width="14.54296875" style="17" customWidth="1"/>
    <col min="7243" max="7243" width="3.453125" style="17" customWidth="1"/>
    <col min="7244" max="7244" width="13.54296875" style="17" customWidth="1"/>
    <col min="7245" max="7245" width="0.453125" style="17" customWidth="1"/>
    <col min="7246" max="7247" width="11.453125" style="17" customWidth="1"/>
    <col min="7248" max="7248" width="9.1796875" style="17" customWidth="1"/>
    <col min="7249" max="7249" width="10.81640625" style="17" customWidth="1"/>
    <col min="7250" max="7250" width="11.54296875" style="17" customWidth="1"/>
    <col min="7251" max="7251" width="10.1796875" style="17" customWidth="1"/>
    <col min="7252" max="7252" width="10.81640625" style="17" customWidth="1"/>
    <col min="7253" max="7253" width="9.453125" style="17" customWidth="1"/>
    <col min="7254" max="7254" width="10.453125" style="17" customWidth="1"/>
    <col min="7255" max="7255" width="11.54296875" style="17" customWidth="1"/>
    <col min="7256" max="7424" width="9.1796875" style="17"/>
    <col min="7425" max="7425" width="2.81640625" style="17" customWidth="1"/>
    <col min="7426" max="7426" width="3.453125" style="17" customWidth="1"/>
    <col min="7427" max="7427" width="56" style="17" customWidth="1"/>
    <col min="7428" max="7428" width="4.453125" style="17" customWidth="1"/>
    <col min="7429" max="7433" width="13.54296875" style="17" customWidth="1"/>
    <col min="7434" max="7473" width="0" style="17" hidden="1" customWidth="1"/>
    <col min="7474" max="7478" width="15.453125" style="17" customWidth="1"/>
    <col min="7479" max="7493" width="0" style="17" hidden="1" customWidth="1"/>
    <col min="7494" max="7494" width="15.453125" style="17" customWidth="1"/>
    <col min="7495" max="7495" width="13.1796875" style="17" customWidth="1"/>
    <col min="7496" max="7496" width="11.453125" style="17" customWidth="1"/>
    <col min="7497" max="7497" width="12.54296875" style="17" customWidth="1"/>
    <col min="7498" max="7498" width="14.54296875" style="17" customWidth="1"/>
    <col min="7499" max="7499" width="3.453125" style="17" customWidth="1"/>
    <col min="7500" max="7500" width="13.54296875" style="17" customWidth="1"/>
    <col min="7501" max="7501" width="0.453125" style="17" customWidth="1"/>
    <col min="7502" max="7503" width="11.453125" style="17" customWidth="1"/>
    <col min="7504" max="7504" width="9.1796875" style="17" customWidth="1"/>
    <col min="7505" max="7505" width="10.81640625" style="17" customWidth="1"/>
    <col min="7506" max="7506" width="11.54296875" style="17" customWidth="1"/>
    <col min="7507" max="7507" width="10.1796875" style="17" customWidth="1"/>
    <col min="7508" max="7508" width="10.81640625" style="17" customWidth="1"/>
    <col min="7509" max="7509" width="9.453125" style="17" customWidth="1"/>
    <col min="7510" max="7510" width="10.453125" style="17" customWidth="1"/>
    <col min="7511" max="7511" width="11.54296875" style="17" customWidth="1"/>
    <col min="7512" max="7680" width="9.1796875" style="17"/>
    <col min="7681" max="7681" width="2.81640625" style="17" customWidth="1"/>
    <col min="7682" max="7682" width="3.453125" style="17" customWidth="1"/>
    <col min="7683" max="7683" width="56" style="17" customWidth="1"/>
    <col min="7684" max="7684" width="4.453125" style="17" customWidth="1"/>
    <col min="7685" max="7689" width="13.54296875" style="17" customWidth="1"/>
    <col min="7690" max="7729" width="0" style="17" hidden="1" customWidth="1"/>
    <col min="7730" max="7734" width="15.453125" style="17" customWidth="1"/>
    <col min="7735" max="7749" width="0" style="17" hidden="1" customWidth="1"/>
    <col min="7750" max="7750" width="15.453125" style="17" customWidth="1"/>
    <col min="7751" max="7751" width="13.1796875" style="17" customWidth="1"/>
    <col min="7752" max="7752" width="11.453125" style="17" customWidth="1"/>
    <col min="7753" max="7753" width="12.54296875" style="17" customWidth="1"/>
    <col min="7754" max="7754" width="14.54296875" style="17" customWidth="1"/>
    <col min="7755" max="7755" width="3.453125" style="17" customWidth="1"/>
    <col min="7756" max="7756" width="13.54296875" style="17" customWidth="1"/>
    <col min="7757" max="7757" width="0.453125" style="17" customWidth="1"/>
    <col min="7758" max="7759" width="11.453125" style="17" customWidth="1"/>
    <col min="7760" max="7760" width="9.1796875" style="17" customWidth="1"/>
    <col min="7761" max="7761" width="10.81640625" style="17" customWidth="1"/>
    <col min="7762" max="7762" width="11.54296875" style="17" customWidth="1"/>
    <col min="7763" max="7763" width="10.1796875" style="17" customWidth="1"/>
    <col min="7764" max="7764" width="10.81640625" style="17" customWidth="1"/>
    <col min="7765" max="7765" width="9.453125" style="17" customWidth="1"/>
    <col min="7766" max="7766" width="10.453125" style="17" customWidth="1"/>
    <col min="7767" max="7767" width="11.54296875" style="17" customWidth="1"/>
    <col min="7768" max="7936" width="9.1796875" style="17"/>
    <col min="7937" max="7937" width="2.81640625" style="17" customWidth="1"/>
    <col min="7938" max="7938" width="3.453125" style="17" customWidth="1"/>
    <col min="7939" max="7939" width="56" style="17" customWidth="1"/>
    <col min="7940" max="7940" width="4.453125" style="17" customWidth="1"/>
    <col min="7941" max="7945" width="13.54296875" style="17" customWidth="1"/>
    <col min="7946" max="7985" width="0" style="17" hidden="1" customWidth="1"/>
    <col min="7986" max="7990" width="15.453125" style="17" customWidth="1"/>
    <col min="7991" max="8005" width="0" style="17" hidden="1" customWidth="1"/>
    <col min="8006" max="8006" width="15.453125" style="17" customWidth="1"/>
    <col min="8007" max="8007" width="13.1796875" style="17" customWidth="1"/>
    <col min="8008" max="8008" width="11.453125" style="17" customWidth="1"/>
    <col min="8009" max="8009" width="12.54296875" style="17" customWidth="1"/>
    <col min="8010" max="8010" width="14.54296875" style="17" customWidth="1"/>
    <col min="8011" max="8011" width="3.453125" style="17" customWidth="1"/>
    <col min="8012" max="8012" width="13.54296875" style="17" customWidth="1"/>
    <col min="8013" max="8013" width="0.453125" style="17" customWidth="1"/>
    <col min="8014" max="8015" width="11.453125" style="17" customWidth="1"/>
    <col min="8016" max="8016" width="9.1796875" style="17" customWidth="1"/>
    <col min="8017" max="8017" width="10.81640625" style="17" customWidth="1"/>
    <col min="8018" max="8018" width="11.54296875" style="17" customWidth="1"/>
    <col min="8019" max="8019" width="10.1796875" style="17" customWidth="1"/>
    <col min="8020" max="8020" width="10.81640625" style="17" customWidth="1"/>
    <col min="8021" max="8021" width="9.453125" style="17" customWidth="1"/>
    <col min="8022" max="8022" width="10.453125" style="17" customWidth="1"/>
    <col min="8023" max="8023" width="11.54296875" style="17" customWidth="1"/>
    <col min="8024" max="8192" width="9.1796875" style="17"/>
    <col min="8193" max="8193" width="2.81640625" style="17" customWidth="1"/>
    <col min="8194" max="8194" width="3.453125" style="17" customWidth="1"/>
    <col min="8195" max="8195" width="56" style="17" customWidth="1"/>
    <col min="8196" max="8196" width="4.453125" style="17" customWidth="1"/>
    <col min="8197" max="8201" width="13.54296875" style="17" customWidth="1"/>
    <col min="8202" max="8241" width="0" style="17" hidden="1" customWidth="1"/>
    <col min="8242" max="8246" width="15.453125" style="17" customWidth="1"/>
    <col min="8247" max="8261" width="0" style="17" hidden="1" customWidth="1"/>
    <col min="8262" max="8262" width="15.453125" style="17" customWidth="1"/>
    <col min="8263" max="8263" width="13.1796875" style="17" customWidth="1"/>
    <col min="8264" max="8264" width="11.453125" style="17" customWidth="1"/>
    <col min="8265" max="8265" width="12.54296875" style="17" customWidth="1"/>
    <col min="8266" max="8266" width="14.54296875" style="17" customWidth="1"/>
    <col min="8267" max="8267" width="3.453125" style="17" customWidth="1"/>
    <col min="8268" max="8268" width="13.54296875" style="17" customWidth="1"/>
    <col min="8269" max="8269" width="0.453125" style="17" customWidth="1"/>
    <col min="8270" max="8271" width="11.453125" style="17" customWidth="1"/>
    <col min="8272" max="8272" width="9.1796875" style="17" customWidth="1"/>
    <col min="8273" max="8273" width="10.81640625" style="17" customWidth="1"/>
    <col min="8274" max="8274" width="11.54296875" style="17" customWidth="1"/>
    <col min="8275" max="8275" width="10.1796875" style="17" customWidth="1"/>
    <col min="8276" max="8276" width="10.81640625" style="17" customWidth="1"/>
    <col min="8277" max="8277" width="9.453125" style="17" customWidth="1"/>
    <col min="8278" max="8278" width="10.453125" style="17" customWidth="1"/>
    <col min="8279" max="8279" width="11.54296875" style="17" customWidth="1"/>
    <col min="8280" max="8448" width="9.1796875" style="17"/>
    <col min="8449" max="8449" width="2.81640625" style="17" customWidth="1"/>
    <col min="8450" max="8450" width="3.453125" style="17" customWidth="1"/>
    <col min="8451" max="8451" width="56" style="17" customWidth="1"/>
    <col min="8452" max="8452" width="4.453125" style="17" customWidth="1"/>
    <col min="8453" max="8457" width="13.54296875" style="17" customWidth="1"/>
    <col min="8458" max="8497" width="0" style="17" hidden="1" customWidth="1"/>
    <col min="8498" max="8502" width="15.453125" style="17" customWidth="1"/>
    <col min="8503" max="8517" width="0" style="17" hidden="1" customWidth="1"/>
    <col min="8518" max="8518" width="15.453125" style="17" customWidth="1"/>
    <col min="8519" max="8519" width="13.1796875" style="17" customWidth="1"/>
    <col min="8520" max="8520" width="11.453125" style="17" customWidth="1"/>
    <col min="8521" max="8521" width="12.54296875" style="17" customWidth="1"/>
    <col min="8522" max="8522" width="14.54296875" style="17" customWidth="1"/>
    <col min="8523" max="8523" width="3.453125" style="17" customWidth="1"/>
    <col min="8524" max="8524" width="13.54296875" style="17" customWidth="1"/>
    <col min="8525" max="8525" width="0.453125" style="17" customWidth="1"/>
    <col min="8526" max="8527" width="11.453125" style="17" customWidth="1"/>
    <col min="8528" max="8528" width="9.1796875" style="17" customWidth="1"/>
    <col min="8529" max="8529" width="10.81640625" style="17" customWidth="1"/>
    <col min="8530" max="8530" width="11.54296875" style="17" customWidth="1"/>
    <col min="8531" max="8531" width="10.1796875" style="17" customWidth="1"/>
    <col min="8532" max="8532" width="10.81640625" style="17" customWidth="1"/>
    <col min="8533" max="8533" width="9.453125" style="17" customWidth="1"/>
    <col min="8534" max="8534" width="10.453125" style="17" customWidth="1"/>
    <col min="8535" max="8535" width="11.54296875" style="17" customWidth="1"/>
    <col min="8536" max="8704" width="9.1796875" style="17"/>
    <col min="8705" max="8705" width="2.81640625" style="17" customWidth="1"/>
    <col min="8706" max="8706" width="3.453125" style="17" customWidth="1"/>
    <col min="8707" max="8707" width="56" style="17" customWidth="1"/>
    <col min="8708" max="8708" width="4.453125" style="17" customWidth="1"/>
    <col min="8709" max="8713" width="13.54296875" style="17" customWidth="1"/>
    <col min="8714" max="8753" width="0" style="17" hidden="1" customWidth="1"/>
    <col min="8754" max="8758" width="15.453125" style="17" customWidth="1"/>
    <col min="8759" max="8773" width="0" style="17" hidden="1" customWidth="1"/>
    <col min="8774" max="8774" width="15.453125" style="17" customWidth="1"/>
    <col min="8775" max="8775" width="13.1796875" style="17" customWidth="1"/>
    <col min="8776" max="8776" width="11.453125" style="17" customWidth="1"/>
    <col min="8777" max="8777" width="12.54296875" style="17" customWidth="1"/>
    <col min="8778" max="8778" width="14.54296875" style="17" customWidth="1"/>
    <col min="8779" max="8779" width="3.453125" style="17" customWidth="1"/>
    <col min="8780" max="8780" width="13.54296875" style="17" customWidth="1"/>
    <col min="8781" max="8781" width="0.453125" style="17" customWidth="1"/>
    <col min="8782" max="8783" width="11.453125" style="17" customWidth="1"/>
    <col min="8784" max="8784" width="9.1796875" style="17" customWidth="1"/>
    <col min="8785" max="8785" width="10.81640625" style="17" customWidth="1"/>
    <col min="8786" max="8786" width="11.54296875" style="17" customWidth="1"/>
    <col min="8787" max="8787" width="10.1796875" style="17" customWidth="1"/>
    <col min="8788" max="8788" width="10.81640625" style="17" customWidth="1"/>
    <col min="8789" max="8789" width="9.453125" style="17" customWidth="1"/>
    <col min="8790" max="8790" width="10.453125" style="17" customWidth="1"/>
    <col min="8791" max="8791" width="11.54296875" style="17" customWidth="1"/>
    <col min="8792" max="8960" width="9.1796875" style="17"/>
    <col min="8961" max="8961" width="2.81640625" style="17" customWidth="1"/>
    <col min="8962" max="8962" width="3.453125" style="17" customWidth="1"/>
    <col min="8963" max="8963" width="56" style="17" customWidth="1"/>
    <col min="8964" max="8964" width="4.453125" style="17" customWidth="1"/>
    <col min="8965" max="8969" width="13.54296875" style="17" customWidth="1"/>
    <col min="8970" max="9009" width="0" style="17" hidden="1" customWidth="1"/>
    <col min="9010" max="9014" width="15.453125" style="17" customWidth="1"/>
    <col min="9015" max="9029" width="0" style="17" hidden="1" customWidth="1"/>
    <col min="9030" max="9030" width="15.453125" style="17" customWidth="1"/>
    <col min="9031" max="9031" width="13.1796875" style="17" customWidth="1"/>
    <col min="9032" max="9032" width="11.453125" style="17" customWidth="1"/>
    <col min="9033" max="9033" width="12.54296875" style="17" customWidth="1"/>
    <col min="9034" max="9034" width="14.54296875" style="17" customWidth="1"/>
    <col min="9035" max="9035" width="3.453125" style="17" customWidth="1"/>
    <col min="9036" max="9036" width="13.54296875" style="17" customWidth="1"/>
    <col min="9037" max="9037" width="0.453125" style="17" customWidth="1"/>
    <col min="9038" max="9039" width="11.453125" style="17" customWidth="1"/>
    <col min="9040" max="9040" width="9.1796875" style="17" customWidth="1"/>
    <col min="9041" max="9041" width="10.81640625" style="17" customWidth="1"/>
    <col min="9042" max="9042" width="11.54296875" style="17" customWidth="1"/>
    <col min="9043" max="9043" width="10.1796875" style="17" customWidth="1"/>
    <col min="9044" max="9044" width="10.81640625" style="17" customWidth="1"/>
    <col min="9045" max="9045" width="9.453125" style="17" customWidth="1"/>
    <col min="9046" max="9046" width="10.453125" style="17" customWidth="1"/>
    <col min="9047" max="9047" width="11.54296875" style="17" customWidth="1"/>
    <col min="9048" max="9216" width="9.1796875" style="17"/>
    <col min="9217" max="9217" width="2.81640625" style="17" customWidth="1"/>
    <col min="9218" max="9218" width="3.453125" style="17" customWidth="1"/>
    <col min="9219" max="9219" width="56" style="17" customWidth="1"/>
    <col min="9220" max="9220" width="4.453125" style="17" customWidth="1"/>
    <col min="9221" max="9225" width="13.54296875" style="17" customWidth="1"/>
    <col min="9226" max="9265" width="0" style="17" hidden="1" customWidth="1"/>
    <col min="9266" max="9270" width="15.453125" style="17" customWidth="1"/>
    <col min="9271" max="9285" width="0" style="17" hidden="1" customWidth="1"/>
    <col min="9286" max="9286" width="15.453125" style="17" customWidth="1"/>
    <col min="9287" max="9287" width="13.1796875" style="17" customWidth="1"/>
    <col min="9288" max="9288" width="11.453125" style="17" customWidth="1"/>
    <col min="9289" max="9289" width="12.54296875" style="17" customWidth="1"/>
    <col min="9290" max="9290" width="14.54296875" style="17" customWidth="1"/>
    <col min="9291" max="9291" width="3.453125" style="17" customWidth="1"/>
    <col min="9292" max="9292" width="13.54296875" style="17" customWidth="1"/>
    <col min="9293" max="9293" width="0.453125" style="17" customWidth="1"/>
    <col min="9294" max="9295" width="11.453125" style="17" customWidth="1"/>
    <col min="9296" max="9296" width="9.1796875" style="17" customWidth="1"/>
    <col min="9297" max="9297" width="10.81640625" style="17" customWidth="1"/>
    <col min="9298" max="9298" width="11.54296875" style="17" customWidth="1"/>
    <col min="9299" max="9299" width="10.1796875" style="17" customWidth="1"/>
    <col min="9300" max="9300" width="10.81640625" style="17" customWidth="1"/>
    <col min="9301" max="9301" width="9.453125" style="17" customWidth="1"/>
    <col min="9302" max="9302" width="10.453125" style="17" customWidth="1"/>
    <col min="9303" max="9303" width="11.54296875" style="17" customWidth="1"/>
    <col min="9304" max="9472" width="9.1796875" style="17"/>
    <col min="9473" max="9473" width="2.81640625" style="17" customWidth="1"/>
    <col min="9474" max="9474" width="3.453125" style="17" customWidth="1"/>
    <col min="9475" max="9475" width="56" style="17" customWidth="1"/>
    <col min="9476" max="9476" width="4.453125" style="17" customWidth="1"/>
    <col min="9477" max="9481" width="13.54296875" style="17" customWidth="1"/>
    <col min="9482" max="9521" width="0" style="17" hidden="1" customWidth="1"/>
    <col min="9522" max="9526" width="15.453125" style="17" customWidth="1"/>
    <col min="9527" max="9541" width="0" style="17" hidden="1" customWidth="1"/>
    <col min="9542" max="9542" width="15.453125" style="17" customWidth="1"/>
    <col min="9543" max="9543" width="13.1796875" style="17" customWidth="1"/>
    <col min="9544" max="9544" width="11.453125" style="17" customWidth="1"/>
    <col min="9545" max="9545" width="12.54296875" style="17" customWidth="1"/>
    <col min="9546" max="9546" width="14.54296875" style="17" customWidth="1"/>
    <col min="9547" max="9547" width="3.453125" style="17" customWidth="1"/>
    <col min="9548" max="9548" width="13.54296875" style="17" customWidth="1"/>
    <col min="9549" max="9549" width="0.453125" style="17" customWidth="1"/>
    <col min="9550" max="9551" width="11.453125" style="17" customWidth="1"/>
    <col min="9552" max="9552" width="9.1796875" style="17" customWidth="1"/>
    <col min="9553" max="9553" width="10.81640625" style="17" customWidth="1"/>
    <col min="9554" max="9554" width="11.54296875" style="17" customWidth="1"/>
    <col min="9555" max="9555" width="10.1796875" style="17" customWidth="1"/>
    <col min="9556" max="9556" width="10.81640625" style="17" customWidth="1"/>
    <col min="9557" max="9557" width="9.453125" style="17" customWidth="1"/>
    <col min="9558" max="9558" width="10.453125" style="17" customWidth="1"/>
    <col min="9559" max="9559" width="11.54296875" style="17" customWidth="1"/>
    <col min="9560" max="9728" width="9.1796875" style="17"/>
    <col min="9729" max="9729" width="2.81640625" style="17" customWidth="1"/>
    <col min="9730" max="9730" width="3.453125" style="17" customWidth="1"/>
    <col min="9731" max="9731" width="56" style="17" customWidth="1"/>
    <col min="9732" max="9732" width="4.453125" style="17" customWidth="1"/>
    <col min="9733" max="9737" width="13.54296875" style="17" customWidth="1"/>
    <col min="9738" max="9777" width="0" style="17" hidden="1" customWidth="1"/>
    <col min="9778" max="9782" width="15.453125" style="17" customWidth="1"/>
    <col min="9783" max="9797" width="0" style="17" hidden="1" customWidth="1"/>
    <col min="9798" max="9798" width="15.453125" style="17" customWidth="1"/>
    <col min="9799" max="9799" width="13.1796875" style="17" customWidth="1"/>
    <col min="9800" max="9800" width="11.453125" style="17" customWidth="1"/>
    <col min="9801" max="9801" width="12.54296875" style="17" customWidth="1"/>
    <col min="9802" max="9802" width="14.54296875" style="17" customWidth="1"/>
    <col min="9803" max="9803" width="3.453125" style="17" customWidth="1"/>
    <col min="9804" max="9804" width="13.54296875" style="17" customWidth="1"/>
    <col min="9805" max="9805" width="0.453125" style="17" customWidth="1"/>
    <col min="9806" max="9807" width="11.453125" style="17" customWidth="1"/>
    <col min="9808" max="9808" width="9.1796875" style="17" customWidth="1"/>
    <col min="9809" max="9809" width="10.81640625" style="17" customWidth="1"/>
    <col min="9810" max="9810" width="11.54296875" style="17" customWidth="1"/>
    <col min="9811" max="9811" width="10.1796875" style="17" customWidth="1"/>
    <col min="9812" max="9812" width="10.81640625" style="17" customWidth="1"/>
    <col min="9813" max="9813" width="9.453125" style="17" customWidth="1"/>
    <col min="9814" max="9814" width="10.453125" style="17" customWidth="1"/>
    <col min="9815" max="9815" width="11.54296875" style="17" customWidth="1"/>
    <col min="9816" max="9984" width="9.1796875" style="17"/>
    <col min="9985" max="9985" width="2.81640625" style="17" customWidth="1"/>
    <col min="9986" max="9986" width="3.453125" style="17" customWidth="1"/>
    <col min="9987" max="9987" width="56" style="17" customWidth="1"/>
    <col min="9988" max="9988" width="4.453125" style="17" customWidth="1"/>
    <col min="9989" max="9993" width="13.54296875" style="17" customWidth="1"/>
    <col min="9994" max="10033" width="0" style="17" hidden="1" customWidth="1"/>
    <col min="10034" max="10038" width="15.453125" style="17" customWidth="1"/>
    <col min="10039" max="10053" width="0" style="17" hidden="1" customWidth="1"/>
    <col min="10054" max="10054" width="15.453125" style="17" customWidth="1"/>
    <col min="10055" max="10055" width="13.1796875" style="17" customWidth="1"/>
    <col min="10056" max="10056" width="11.453125" style="17" customWidth="1"/>
    <col min="10057" max="10057" width="12.54296875" style="17" customWidth="1"/>
    <col min="10058" max="10058" width="14.54296875" style="17" customWidth="1"/>
    <col min="10059" max="10059" width="3.453125" style="17" customWidth="1"/>
    <col min="10060" max="10060" width="13.54296875" style="17" customWidth="1"/>
    <col min="10061" max="10061" width="0.453125" style="17" customWidth="1"/>
    <col min="10062" max="10063" width="11.453125" style="17" customWidth="1"/>
    <col min="10064" max="10064" width="9.1796875" style="17" customWidth="1"/>
    <col min="10065" max="10065" width="10.81640625" style="17" customWidth="1"/>
    <col min="10066" max="10066" width="11.54296875" style="17" customWidth="1"/>
    <col min="10067" max="10067" width="10.1796875" style="17" customWidth="1"/>
    <col min="10068" max="10068" width="10.81640625" style="17" customWidth="1"/>
    <col min="10069" max="10069" width="9.453125" style="17" customWidth="1"/>
    <col min="10070" max="10070" width="10.453125" style="17" customWidth="1"/>
    <col min="10071" max="10071" width="11.54296875" style="17" customWidth="1"/>
    <col min="10072" max="10240" width="9.1796875" style="17"/>
    <col min="10241" max="10241" width="2.81640625" style="17" customWidth="1"/>
    <col min="10242" max="10242" width="3.453125" style="17" customWidth="1"/>
    <col min="10243" max="10243" width="56" style="17" customWidth="1"/>
    <col min="10244" max="10244" width="4.453125" style="17" customWidth="1"/>
    <col min="10245" max="10249" width="13.54296875" style="17" customWidth="1"/>
    <col min="10250" max="10289" width="0" style="17" hidden="1" customWidth="1"/>
    <col min="10290" max="10294" width="15.453125" style="17" customWidth="1"/>
    <col min="10295" max="10309" width="0" style="17" hidden="1" customWidth="1"/>
    <col min="10310" max="10310" width="15.453125" style="17" customWidth="1"/>
    <col min="10311" max="10311" width="13.1796875" style="17" customWidth="1"/>
    <col min="10312" max="10312" width="11.453125" style="17" customWidth="1"/>
    <col min="10313" max="10313" width="12.54296875" style="17" customWidth="1"/>
    <col min="10314" max="10314" width="14.54296875" style="17" customWidth="1"/>
    <col min="10315" max="10315" width="3.453125" style="17" customWidth="1"/>
    <col min="10316" max="10316" width="13.54296875" style="17" customWidth="1"/>
    <col min="10317" max="10317" width="0.453125" style="17" customWidth="1"/>
    <col min="10318" max="10319" width="11.453125" style="17" customWidth="1"/>
    <col min="10320" max="10320" width="9.1796875" style="17" customWidth="1"/>
    <col min="10321" max="10321" width="10.81640625" style="17" customWidth="1"/>
    <col min="10322" max="10322" width="11.54296875" style="17" customWidth="1"/>
    <col min="10323" max="10323" width="10.1796875" style="17" customWidth="1"/>
    <col min="10324" max="10324" width="10.81640625" style="17" customWidth="1"/>
    <col min="10325" max="10325" width="9.453125" style="17" customWidth="1"/>
    <col min="10326" max="10326" width="10.453125" style="17" customWidth="1"/>
    <col min="10327" max="10327" width="11.54296875" style="17" customWidth="1"/>
    <col min="10328" max="10496" width="9.1796875" style="17"/>
    <col min="10497" max="10497" width="2.81640625" style="17" customWidth="1"/>
    <col min="10498" max="10498" width="3.453125" style="17" customWidth="1"/>
    <col min="10499" max="10499" width="56" style="17" customWidth="1"/>
    <col min="10500" max="10500" width="4.453125" style="17" customWidth="1"/>
    <col min="10501" max="10505" width="13.54296875" style="17" customWidth="1"/>
    <col min="10506" max="10545" width="0" style="17" hidden="1" customWidth="1"/>
    <col min="10546" max="10550" width="15.453125" style="17" customWidth="1"/>
    <col min="10551" max="10565" width="0" style="17" hidden="1" customWidth="1"/>
    <col min="10566" max="10566" width="15.453125" style="17" customWidth="1"/>
    <col min="10567" max="10567" width="13.1796875" style="17" customWidth="1"/>
    <col min="10568" max="10568" width="11.453125" style="17" customWidth="1"/>
    <col min="10569" max="10569" width="12.54296875" style="17" customWidth="1"/>
    <col min="10570" max="10570" width="14.54296875" style="17" customWidth="1"/>
    <col min="10571" max="10571" width="3.453125" style="17" customWidth="1"/>
    <col min="10572" max="10572" width="13.54296875" style="17" customWidth="1"/>
    <col min="10573" max="10573" width="0.453125" style="17" customWidth="1"/>
    <col min="10574" max="10575" width="11.453125" style="17" customWidth="1"/>
    <col min="10576" max="10576" width="9.1796875" style="17" customWidth="1"/>
    <col min="10577" max="10577" width="10.81640625" style="17" customWidth="1"/>
    <col min="10578" max="10578" width="11.54296875" style="17" customWidth="1"/>
    <col min="10579" max="10579" width="10.1796875" style="17" customWidth="1"/>
    <col min="10580" max="10580" width="10.81640625" style="17" customWidth="1"/>
    <col min="10581" max="10581" width="9.453125" style="17" customWidth="1"/>
    <col min="10582" max="10582" width="10.453125" style="17" customWidth="1"/>
    <col min="10583" max="10583" width="11.54296875" style="17" customWidth="1"/>
    <col min="10584" max="10752" width="9.1796875" style="17"/>
    <col min="10753" max="10753" width="2.81640625" style="17" customWidth="1"/>
    <col min="10754" max="10754" width="3.453125" style="17" customWidth="1"/>
    <col min="10755" max="10755" width="56" style="17" customWidth="1"/>
    <col min="10756" max="10756" width="4.453125" style="17" customWidth="1"/>
    <col min="10757" max="10761" width="13.54296875" style="17" customWidth="1"/>
    <col min="10762" max="10801" width="0" style="17" hidden="1" customWidth="1"/>
    <col min="10802" max="10806" width="15.453125" style="17" customWidth="1"/>
    <col min="10807" max="10821" width="0" style="17" hidden="1" customWidth="1"/>
    <col min="10822" max="10822" width="15.453125" style="17" customWidth="1"/>
    <col min="10823" max="10823" width="13.1796875" style="17" customWidth="1"/>
    <col min="10824" max="10824" width="11.453125" style="17" customWidth="1"/>
    <col min="10825" max="10825" width="12.54296875" style="17" customWidth="1"/>
    <col min="10826" max="10826" width="14.54296875" style="17" customWidth="1"/>
    <col min="10827" max="10827" width="3.453125" style="17" customWidth="1"/>
    <col min="10828" max="10828" width="13.54296875" style="17" customWidth="1"/>
    <col min="10829" max="10829" width="0.453125" style="17" customWidth="1"/>
    <col min="10830" max="10831" width="11.453125" style="17" customWidth="1"/>
    <col min="10832" max="10832" width="9.1796875" style="17" customWidth="1"/>
    <col min="10833" max="10833" width="10.81640625" style="17" customWidth="1"/>
    <col min="10834" max="10834" width="11.54296875" style="17" customWidth="1"/>
    <col min="10835" max="10835" width="10.1796875" style="17" customWidth="1"/>
    <col min="10836" max="10836" width="10.81640625" style="17" customWidth="1"/>
    <col min="10837" max="10837" width="9.453125" style="17" customWidth="1"/>
    <col min="10838" max="10838" width="10.453125" style="17" customWidth="1"/>
    <col min="10839" max="10839" width="11.54296875" style="17" customWidth="1"/>
    <col min="10840" max="11008" width="9.1796875" style="17"/>
    <col min="11009" max="11009" width="2.81640625" style="17" customWidth="1"/>
    <col min="11010" max="11010" width="3.453125" style="17" customWidth="1"/>
    <col min="11011" max="11011" width="56" style="17" customWidth="1"/>
    <col min="11012" max="11012" width="4.453125" style="17" customWidth="1"/>
    <col min="11013" max="11017" width="13.54296875" style="17" customWidth="1"/>
    <col min="11018" max="11057" width="0" style="17" hidden="1" customWidth="1"/>
    <col min="11058" max="11062" width="15.453125" style="17" customWidth="1"/>
    <col min="11063" max="11077" width="0" style="17" hidden="1" customWidth="1"/>
    <col min="11078" max="11078" width="15.453125" style="17" customWidth="1"/>
    <col min="11079" max="11079" width="13.1796875" style="17" customWidth="1"/>
    <col min="11080" max="11080" width="11.453125" style="17" customWidth="1"/>
    <col min="11081" max="11081" width="12.54296875" style="17" customWidth="1"/>
    <col min="11082" max="11082" width="14.54296875" style="17" customWidth="1"/>
    <col min="11083" max="11083" width="3.453125" style="17" customWidth="1"/>
    <col min="11084" max="11084" width="13.54296875" style="17" customWidth="1"/>
    <col min="11085" max="11085" width="0.453125" style="17" customWidth="1"/>
    <col min="11086" max="11087" width="11.453125" style="17" customWidth="1"/>
    <col min="11088" max="11088" width="9.1796875" style="17" customWidth="1"/>
    <col min="11089" max="11089" width="10.81640625" style="17" customWidth="1"/>
    <col min="11090" max="11090" width="11.54296875" style="17" customWidth="1"/>
    <col min="11091" max="11091" width="10.1796875" style="17" customWidth="1"/>
    <col min="11092" max="11092" width="10.81640625" style="17" customWidth="1"/>
    <col min="11093" max="11093" width="9.453125" style="17" customWidth="1"/>
    <col min="11094" max="11094" width="10.453125" style="17" customWidth="1"/>
    <col min="11095" max="11095" width="11.54296875" style="17" customWidth="1"/>
    <col min="11096" max="11264" width="9.1796875" style="17"/>
    <col min="11265" max="11265" width="2.81640625" style="17" customWidth="1"/>
    <col min="11266" max="11266" width="3.453125" style="17" customWidth="1"/>
    <col min="11267" max="11267" width="56" style="17" customWidth="1"/>
    <col min="11268" max="11268" width="4.453125" style="17" customWidth="1"/>
    <col min="11269" max="11273" width="13.54296875" style="17" customWidth="1"/>
    <col min="11274" max="11313" width="0" style="17" hidden="1" customWidth="1"/>
    <col min="11314" max="11318" width="15.453125" style="17" customWidth="1"/>
    <col min="11319" max="11333" width="0" style="17" hidden="1" customWidth="1"/>
    <col min="11334" max="11334" width="15.453125" style="17" customWidth="1"/>
    <col min="11335" max="11335" width="13.1796875" style="17" customWidth="1"/>
    <col min="11336" max="11336" width="11.453125" style="17" customWidth="1"/>
    <col min="11337" max="11337" width="12.54296875" style="17" customWidth="1"/>
    <col min="11338" max="11338" width="14.54296875" style="17" customWidth="1"/>
    <col min="11339" max="11339" width="3.453125" style="17" customWidth="1"/>
    <col min="11340" max="11340" width="13.54296875" style="17" customWidth="1"/>
    <col min="11341" max="11341" width="0.453125" style="17" customWidth="1"/>
    <col min="11342" max="11343" width="11.453125" style="17" customWidth="1"/>
    <col min="11344" max="11344" width="9.1796875" style="17" customWidth="1"/>
    <col min="11345" max="11345" width="10.81640625" style="17" customWidth="1"/>
    <col min="11346" max="11346" width="11.54296875" style="17" customWidth="1"/>
    <col min="11347" max="11347" width="10.1796875" style="17" customWidth="1"/>
    <col min="11348" max="11348" width="10.81640625" style="17" customWidth="1"/>
    <col min="11349" max="11349" width="9.453125" style="17" customWidth="1"/>
    <col min="11350" max="11350" width="10.453125" style="17" customWidth="1"/>
    <col min="11351" max="11351" width="11.54296875" style="17" customWidth="1"/>
    <col min="11352" max="11520" width="9.1796875" style="17"/>
    <col min="11521" max="11521" width="2.81640625" style="17" customWidth="1"/>
    <col min="11522" max="11522" width="3.453125" style="17" customWidth="1"/>
    <col min="11523" max="11523" width="56" style="17" customWidth="1"/>
    <col min="11524" max="11524" width="4.453125" style="17" customWidth="1"/>
    <col min="11525" max="11529" width="13.54296875" style="17" customWidth="1"/>
    <col min="11530" max="11569" width="0" style="17" hidden="1" customWidth="1"/>
    <col min="11570" max="11574" width="15.453125" style="17" customWidth="1"/>
    <col min="11575" max="11589" width="0" style="17" hidden="1" customWidth="1"/>
    <col min="11590" max="11590" width="15.453125" style="17" customWidth="1"/>
    <col min="11591" max="11591" width="13.1796875" style="17" customWidth="1"/>
    <col min="11592" max="11592" width="11.453125" style="17" customWidth="1"/>
    <col min="11593" max="11593" width="12.54296875" style="17" customWidth="1"/>
    <col min="11594" max="11594" width="14.54296875" style="17" customWidth="1"/>
    <col min="11595" max="11595" width="3.453125" style="17" customWidth="1"/>
    <col min="11596" max="11596" width="13.54296875" style="17" customWidth="1"/>
    <col min="11597" max="11597" width="0.453125" style="17" customWidth="1"/>
    <col min="11598" max="11599" width="11.453125" style="17" customWidth="1"/>
    <col min="11600" max="11600" width="9.1796875" style="17" customWidth="1"/>
    <col min="11601" max="11601" width="10.81640625" style="17" customWidth="1"/>
    <col min="11602" max="11602" width="11.54296875" style="17" customWidth="1"/>
    <col min="11603" max="11603" width="10.1796875" style="17" customWidth="1"/>
    <col min="11604" max="11604" width="10.81640625" style="17" customWidth="1"/>
    <col min="11605" max="11605" width="9.453125" style="17" customWidth="1"/>
    <col min="11606" max="11606" width="10.453125" style="17" customWidth="1"/>
    <col min="11607" max="11607" width="11.54296875" style="17" customWidth="1"/>
    <col min="11608" max="11776" width="9.1796875" style="17"/>
    <col min="11777" max="11777" width="2.81640625" style="17" customWidth="1"/>
    <col min="11778" max="11778" width="3.453125" style="17" customWidth="1"/>
    <col min="11779" max="11779" width="56" style="17" customWidth="1"/>
    <col min="11780" max="11780" width="4.453125" style="17" customWidth="1"/>
    <col min="11781" max="11785" width="13.54296875" style="17" customWidth="1"/>
    <col min="11786" max="11825" width="0" style="17" hidden="1" customWidth="1"/>
    <col min="11826" max="11830" width="15.453125" style="17" customWidth="1"/>
    <col min="11831" max="11845" width="0" style="17" hidden="1" customWidth="1"/>
    <col min="11846" max="11846" width="15.453125" style="17" customWidth="1"/>
    <col min="11847" max="11847" width="13.1796875" style="17" customWidth="1"/>
    <col min="11848" max="11848" width="11.453125" style="17" customWidth="1"/>
    <col min="11849" max="11849" width="12.54296875" style="17" customWidth="1"/>
    <col min="11850" max="11850" width="14.54296875" style="17" customWidth="1"/>
    <col min="11851" max="11851" width="3.453125" style="17" customWidth="1"/>
    <col min="11852" max="11852" width="13.54296875" style="17" customWidth="1"/>
    <col min="11853" max="11853" width="0.453125" style="17" customWidth="1"/>
    <col min="11854" max="11855" width="11.453125" style="17" customWidth="1"/>
    <col min="11856" max="11856" width="9.1796875" style="17" customWidth="1"/>
    <col min="11857" max="11857" width="10.81640625" style="17" customWidth="1"/>
    <col min="11858" max="11858" width="11.54296875" style="17" customWidth="1"/>
    <col min="11859" max="11859" width="10.1796875" style="17" customWidth="1"/>
    <col min="11860" max="11860" width="10.81640625" style="17" customWidth="1"/>
    <col min="11861" max="11861" width="9.453125" style="17" customWidth="1"/>
    <col min="11862" max="11862" width="10.453125" style="17" customWidth="1"/>
    <col min="11863" max="11863" width="11.54296875" style="17" customWidth="1"/>
    <col min="11864" max="12032" width="9.1796875" style="17"/>
    <col min="12033" max="12033" width="2.81640625" style="17" customWidth="1"/>
    <col min="12034" max="12034" width="3.453125" style="17" customWidth="1"/>
    <col min="12035" max="12035" width="56" style="17" customWidth="1"/>
    <col min="12036" max="12036" width="4.453125" style="17" customWidth="1"/>
    <col min="12037" max="12041" width="13.54296875" style="17" customWidth="1"/>
    <col min="12042" max="12081" width="0" style="17" hidden="1" customWidth="1"/>
    <col min="12082" max="12086" width="15.453125" style="17" customWidth="1"/>
    <col min="12087" max="12101" width="0" style="17" hidden="1" customWidth="1"/>
    <col min="12102" max="12102" width="15.453125" style="17" customWidth="1"/>
    <col min="12103" max="12103" width="13.1796875" style="17" customWidth="1"/>
    <col min="12104" max="12104" width="11.453125" style="17" customWidth="1"/>
    <col min="12105" max="12105" width="12.54296875" style="17" customWidth="1"/>
    <col min="12106" max="12106" width="14.54296875" style="17" customWidth="1"/>
    <col min="12107" max="12107" width="3.453125" style="17" customWidth="1"/>
    <col min="12108" max="12108" width="13.54296875" style="17" customWidth="1"/>
    <col min="12109" max="12109" width="0.453125" style="17" customWidth="1"/>
    <col min="12110" max="12111" width="11.453125" style="17" customWidth="1"/>
    <col min="12112" max="12112" width="9.1796875" style="17" customWidth="1"/>
    <col min="12113" max="12113" width="10.81640625" style="17" customWidth="1"/>
    <col min="12114" max="12114" width="11.54296875" style="17" customWidth="1"/>
    <col min="12115" max="12115" width="10.1796875" style="17" customWidth="1"/>
    <col min="12116" max="12116" width="10.81640625" style="17" customWidth="1"/>
    <col min="12117" max="12117" width="9.453125" style="17" customWidth="1"/>
    <col min="12118" max="12118" width="10.453125" style="17" customWidth="1"/>
    <col min="12119" max="12119" width="11.54296875" style="17" customWidth="1"/>
    <col min="12120" max="12288" width="9.1796875" style="17"/>
    <col min="12289" max="12289" width="2.81640625" style="17" customWidth="1"/>
    <col min="12290" max="12290" width="3.453125" style="17" customWidth="1"/>
    <col min="12291" max="12291" width="56" style="17" customWidth="1"/>
    <col min="12292" max="12292" width="4.453125" style="17" customWidth="1"/>
    <col min="12293" max="12297" width="13.54296875" style="17" customWidth="1"/>
    <col min="12298" max="12337" width="0" style="17" hidden="1" customWidth="1"/>
    <col min="12338" max="12342" width="15.453125" style="17" customWidth="1"/>
    <col min="12343" max="12357" width="0" style="17" hidden="1" customWidth="1"/>
    <col min="12358" max="12358" width="15.453125" style="17" customWidth="1"/>
    <col min="12359" max="12359" width="13.1796875" style="17" customWidth="1"/>
    <col min="12360" max="12360" width="11.453125" style="17" customWidth="1"/>
    <col min="12361" max="12361" width="12.54296875" style="17" customWidth="1"/>
    <col min="12362" max="12362" width="14.54296875" style="17" customWidth="1"/>
    <col min="12363" max="12363" width="3.453125" style="17" customWidth="1"/>
    <col min="12364" max="12364" width="13.54296875" style="17" customWidth="1"/>
    <col min="12365" max="12365" width="0.453125" style="17" customWidth="1"/>
    <col min="12366" max="12367" width="11.453125" style="17" customWidth="1"/>
    <col min="12368" max="12368" width="9.1796875" style="17" customWidth="1"/>
    <col min="12369" max="12369" width="10.81640625" style="17" customWidth="1"/>
    <col min="12370" max="12370" width="11.54296875" style="17" customWidth="1"/>
    <col min="12371" max="12371" width="10.1796875" style="17" customWidth="1"/>
    <col min="12372" max="12372" width="10.81640625" style="17" customWidth="1"/>
    <col min="12373" max="12373" width="9.453125" style="17" customWidth="1"/>
    <col min="12374" max="12374" width="10.453125" style="17" customWidth="1"/>
    <col min="12375" max="12375" width="11.54296875" style="17" customWidth="1"/>
    <col min="12376" max="12544" width="9.1796875" style="17"/>
    <col min="12545" max="12545" width="2.81640625" style="17" customWidth="1"/>
    <col min="12546" max="12546" width="3.453125" style="17" customWidth="1"/>
    <col min="12547" max="12547" width="56" style="17" customWidth="1"/>
    <col min="12548" max="12548" width="4.453125" style="17" customWidth="1"/>
    <col min="12549" max="12553" width="13.54296875" style="17" customWidth="1"/>
    <col min="12554" max="12593" width="0" style="17" hidden="1" customWidth="1"/>
    <col min="12594" max="12598" width="15.453125" style="17" customWidth="1"/>
    <col min="12599" max="12613" width="0" style="17" hidden="1" customWidth="1"/>
    <col min="12614" max="12614" width="15.453125" style="17" customWidth="1"/>
    <col min="12615" max="12615" width="13.1796875" style="17" customWidth="1"/>
    <col min="12616" max="12616" width="11.453125" style="17" customWidth="1"/>
    <col min="12617" max="12617" width="12.54296875" style="17" customWidth="1"/>
    <col min="12618" max="12618" width="14.54296875" style="17" customWidth="1"/>
    <col min="12619" max="12619" width="3.453125" style="17" customWidth="1"/>
    <col min="12620" max="12620" width="13.54296875" style="17" customWidth="1"/>
    <col min="12621" max="12621" width="0.453125" style="17" customWidth="1"/>
    <col min="12622" max="12623" width="11.453125" style="17" customWidth="1"/>
    <col min="12624" max="12624" width="9.1796875" style="17" customWidth="1"/>
    <col min="12625" max="12625" width="10.81640625" style="17" customWidth="1"/>
    <col min="12626" max="12626" width="11.54296875" style="17" customWidth="1"/>
    <col min="12627" max="12627" width="10.1796875" style="17" customWidth="1"/>
    <col min="12628" max="12628" width="10.81640625" style="17" customWidth="1"/>
    <col min="12629" max="12629" width="9.453125" style="17" customWidth="1"/>
    <col min="12630" max="12630" width="10.453125" style="17" customWidth="1"/>
    <col min="12631" max="12631" width="11.54296875" style="17" customWidth="1"/>
    <col min="12632" max="12800" width="9.1796875" style="17"/>
    <col min="12801" max="12801" width="2.81640625" style="17" customWidth="1"/>
    <col min="12802" max="12802" width="3.453125" style="17" customWidth="1"/>
    <col min="12803" max="12803" width="56" style="17" customWidth="1"/>
    <col min="12804" max="12804" width="4.453125" style="17" customWidth="1"/>
    <col min="12805" max="12809" width="13.54296875" style="17" customWidth="1"/>
    <col min="12810" max="12849" width="0" style="17" hidden="1" customWidth="1"/>
    <col min="12850" max="12854" width="15.453125" style="17" customWidth="1"/>
    <col min="12855" max="12869" width="0" style="17" hidden="1" customWidth="1"/>
    <col min="12870" max="12870" width="15.453125" style="17" customWidth="1"/>
    <col min="12871" max="12871" width="13.1796875" style="17" customWidth="1"/>
    <col min="12872" max="12872" width="11.453125" style="17" customWidth="1"/>
    <col min="12873" max="12873" width="12.54296875" style="17" customWidth="1"/>
    <col min="12874" max="12874" width="14.54296875" style="17" customWidth="1"/>
    <col min="12875" max="12875" width="3.453125" style="17" customWidth="1"/>
    <col min="12876" max="12876" width="13.54296875" style="17" customWidth="1"/>
    <col min="12877" max="12877" width="0.453125" style="17" customWidth="1"/>
    <col min="12878" max="12879" width="11.453125" style="17" customWidth="1"/>
    <col min="12880" max="12880" width="9.1796875" style="17" customWidth="1"/>
    <col min="12881" max="12881" width="10.81640625" style="17" customWidth="1"/>
    <col min="12882" max="12882" width="11.54296875" style="17" customWidth="1"/>
    <col min="12883" max="12883" width="10.1796875" style="17" customWidth="1"/>
    <col min="12884" max="12884" width="10.81640625" style="17" customWidth="1"/>
    <col min="12885" max="12885" width="9.453125" style="17" customWidth="1"/>
    <col min="12886" max="12886" width="10.453125" style="17" customWidth="1"/>
    <col min="12887" max="12887" width="11.54296875" style="17" customWidth="1"/>
    <col min="12888" max="13056" width="9.1796875" style="17"/>
    <col min="13057" max="13057" width="2.81640625" style="17" customWidth="1"/>
    <col min="13058" max="13058" width="3.453125" style="17" customWidth="1"/>
    <col min="13059" max="13059" width="56" style="17" customWidth="1"/>
    <col min="13060" max="13060" width="4.453125" style="17" customWidth="1"/>
    <col min="13061" max="13065" width="13.54296875" style="17" customWidth="1"/>
    <col min="13066" max="13105" width="0" style="17" hidden="1" customWidth="1"/>
    <col min="13106" max="13110" width="15.453125" style="17" customWidth="1"/>
    <col min="13111" max="13125" width="0" style="17" hidden="1" customWidth="1"/>
    <col min="13126" max="13126" width="15.453125" style="17" customWidth="1"/>
    <col min="13127" max="13127" width="13.1796875" style="17" customWidth="1"/>
    <col min="13128" max="13128" width="11.453125" style="17" customWidth="1"/>
    <col min="13129" max="13129" width="12.54296875" style="17" customWidth="1"/>
    <col min="13130" max="13130" width="14.54296875" style="17" customWidth="1"/>
    <col min="13131" max="13131" width="3.453125" style="17" customWidth="1"/>
    <col min="13132" max="13132" width="13.54296875" style="17" customWidth="1"/>
    <col min="13133" max="13133" width="0.453125" style="17" customWidth="1"/>
    <col min="13134" max="13135" width="11.453125" style="17" customWidth="1"/>
    <col min="13136" max="13136" width="9.1796875" style="17" customWidth="1"/>
    <col min="13137" max="13137" width="10.81640625" style="17" customWidth="1"/>
    <col min="13138" max="13138" width="11.54296875" style="17" customWidth="1"/>
    <col min="13139" max="13139" width="10.1796875" style="17" customWidth="1"/>
    <col min="13140" max="13140" width="10.81640625" style="17" customWidth="1"/>
    <col min="13141" max="13141" width="9.453125" style="17" customWidth="1"/>
    <col min="13142" max="13142" width="10.453125" style="17" customWidth="1"/>
    <col min="13143" max="13143" width="11.54296875" style="17" customWidth="1"/>
    <col min="13144" max="13312" width="9.1796875" style="17"/>
    <col min="13313" max="13313" width="2.81640625" style="17" customWidth="1"/>
    <col min="13314" max="13314" width="3.453125" style="17" customWidth="1"/>
    <col min="13315" max="13315" width="56" style="17" customWidth="1"/>
    <col min="13316" max="13316" width="4.453125" style="17" customWidth="1"/>
    <col min="13317" max="13321" width="13.54296875" style="17" customWidth="1"/>
    <col min="13322" max="13361" width="0" style="17" hidden="1" customWidth="1"/>
    <col min="13362" max="13366" width="15.453125" style="17" customWidth="1"/>
    <col min="13367" max="13381" width="0" style="17" hidden="1" customWidth="1"/>
    <col min="13382" max="13382" width="15.453125" style="17" customWidth="1"/>
    <col min="13383" max="13383" width="13.1796875" style="17" customWidth="1"/>
    <col min="13384" max="13384" width="11.453125" style="17" customWidth="1"/>
    <col min="13385" max="13385" width="12.54296875" style="17" customWidth="1"/>
    <col min="13386" max="13386" width="14.54296875" style="17" customWidth="1"/>
    <col min="13387" max="13387" width="3.453125" style="17" customWidth="1"/>
    <col min="13388" max="13388" width="13.54296875" style="17" customWidth="1"/>
    <col min="13389" max="13389" width="0.453125" style="17" customWidth="1"/>
    <col min="13390" max="13391" width="11.453125" style="17" customWidth="1"/>
    <col min="13392" max="13392" width="9.1796875" style="17" customWidth="1"/>
    <col min="13393" max="13393" width="10.81640625" style="17" customWidth="1"/>
    <col min="13394" max="13394" width="11.54296875" style="17" customWidth="1"/>
    <col min="13395" max="13395" width="10.1796875" style="17" customWidth="1"/>
    <col min="13396" max="13396" width="10.81640625" style="17" customWidth="1"/>
    <col min="13397" max="13397" width="9.453125" style="17" customWidth="1"/>
    <col min="13398" max="13398" width="10.453125" style="17" customWidth="1"/>
    <col min="13399" max="13399" width="11.54296875" style="17" customWidth="1"/>
    <col min="13400" max="13568" width="9.1796875" style="17"/>
    <col min="13569" max="13569" width="2.81640625" style="17" customWidth="1"/>
    <col min="13570" max="13570" width="3.453125" style="17" customWidth="1"/>
    <col min="13571" max="13571" width="56" style="17" customWidth="1"/>
    <col min="13572" max="13572" width="4.453125" style="17" customWidth="1"/>
    <col min="13573" max="13577" width="13.54296875" style="17" customWidth="1"/>
    <col min="13578" max="13617" width="0" style="17" hidden="1" customWidth="1"/>
    <col min="13618" max="13622" width="15.453125" style="17" customWidth="1"/>
    <col min="13623" max="13637" width="0" style="17" hidden="1" customWidth="1"/>
    <col min="13638" max="13638" width="15.453125" style="17" customWidth="1"/>
    <col min="13639" max="13639" width="13.1796875" style="17" customWidth="1"/>
    <col min="13640" max="13640" width="11.453125" style="17" customWidth="1"/>
    <col min="13641" max="13641" width="12.54296875" style="17" customWidth="1"/>
    <col min="13642" max="13642" width="14.54296875" style="17" customWidth="1"/>
    <col min="13643" max="13643" width="3.453125" style="17" customWidth="1"/>
    <col min="13644" max="13644" width="13.54296875" style="17" customWidth="1"/>
    <col min="13645" max="13645" width="0.453125" style="17" customWidth="1"/>
    <col min="13646" max="13647" width="11.453125" style="17" customWidth="1"/>
    <col min="13648" max="13648" width="9.1796875" style="17" customWidth="1"/>
    <col min="13649" max="13649" width="10.81640625" style="17" customWidth="1"/>
    <col min="13650" max="13650" width="11.54296875" style="17" customWidth="1"/>
    <col min="13651" max="13651" width="10.1796875" style="17" customWidth="1"/>
    <col min="13652" max="13652" width="10.81640625" style="17" customWidth="1"/>
    <col min="13653" max="13653" width="9.453125" style="17" customWidth="1"/>
    <col min="13654" max="13654" width="10.453125" style="17" customWidth="1"/>
    <col min="13655" max="13655" width="11.54296875" style="17" customWidth="1"/>
    <col min="13656" max="13824" width="9.1796875" style="17"/>
    <col min="13825" max="13825" width="2.81640625" style="17" customWidth="1"/>
    <col min="13826" max="13826" width="3.453125" style="17" customWidth="1"/>
    <col min="13827" max="13827" width="56" style="17" customWidth="1"/>
    <col min="13828" max="13828" width="4.453125" style="17" customWidth="1"/>
    <col min="13829" max="13833" width="13.54296875" style="17" customWidth="1"/>
    <col min="13834" max="13873" width="0" style="17" hidden="1" customWidth="1"/>
    <col min="13874" max="13878" width="15.453125" style="17" customWidth="1"/>
    <col min="13879" max="13893" width="0" style="17" hidden="1" customWidth="1"/>
    <col min="13894" max="13894" width="15.453125" style="17" customWidth="1"/>
    <col min="13895" max="13895" width="13.1796875" style="17" customWidth="1"/>
    <col min="13896" max="13896" width="11.453125" style="17" customWidth="1"/>
    <col min="13897" max="13897" width="12.54296875" style="17" customWidth="1"/>
    <col min="13898" max="13898" width="14.54296875" style="17" customWidth="1"/>
    <col min="13899" max="13899" width="3.453125" style="17" customWidth="1"/>
    <col min="13900" max="13900" width="13.54296875" style="17" customWidth="1"/>
    <col min="13901" max="13901" width="0.453125" style="17" customWidth="1"/>
    <col min="13902" max="13903" width="11.453125" style="17" customWidth="1"/>
    <col min="13904" max="13904" width="9.1796875" style="17" customWidth="1"/>
    <col min="13905" max="13905" width="10.81640625" style="17" customWidth="1"/>
    <col min="13906" max="13906" width="11.54296875" style="17" customWidth="1"/>
    <col min="13907" max="13907" width="10.1796875" style="17" customWidth="1"/>
    <col min="13908" max="13908" width="10.81640625" style="17" customWidth="1"/>
    <col min="13909" max="13909" width="9.453125" style="17" customWidth="1"/>
    <col min="13910" max="13910" width="10.453125" style="17" customWidth="1"/>
    <col min="13911" max="13911" width="11.54296875" style="17" customWidth="1"/>
    <col min="13912" max="14080" width="9.1796875" style="17"/>
    <col min="14081" max="14081" width="2.81640625" style="17" customWidth="1"/>
    <col min="14082" max="14082" width="3.453125" style="17" customWidth="1"/>
    <col min="14083" max="14083" width="56" style="17" customWidth="1"/>
    <col min="14084" max="14084" width="4.453125" style="17" customWidth="1"/>
    <col min="14085" max="14089" width="13.54296875" style="17" customWidth="1"/>
    <col min="14090" max="14129" width="0" style="17" hidden="1" customWidth="1"/>
    <col min="14130" max="14134" width="15.453125" style="17" customWidth="1"/>
    <col min="14135" max="14149" width="0" style="17" hidden="1" customWidth="1"/>
    <col min="14150" max="14150" width="15.453125" style="17" customWidth="1"/>
    <col min="14151" max="14151" width="13.1796875" style="17" customWidth="1"/>
    <col min="14152" max="14152" width="11.453125" style="17" customWidth="1"/>
    <col min="14153" max="14153" width="12.54296875" style="17" customWidth="1"/>
    <col min="14154" max="14154" width="14.54296875" style="17" customWidth="1"/>
    <col min="14155" max="14155" width="3.453125" style="17" customWidth="1"/>
    <col min="14156" max="14156" width="13.54296875" style="17" customWidth="1"/>
    <col min="14157" max="14157" width="0.453125" style="17" customWidth="1"/>
    <col min="14158" max="14159" width="11.453125" style="17" customWidth="1"/>
    <col min="14160" max="14160" width="9.1796875" style="17" customWidth="1"/>
    <col min="14161" max="14161" width="10.81640625" style="17" customWidth="1"/>
    <col min="14162" max="14162" width="11.54296875" style="17" customWidth="1"/>
    <col min="14163" max="14163" width="10.1796875" style="17" customWidth="1"/>
    <col min="14164" max="14164" width="10.81640625" style="17" customWidth="1"/>
    <col min="14165" max="14165" width="9.453125" style="17" customWidth="1"/>
    <col min="14166" max="14166" width="10.453125" style="17" customWidth="1"/>
    <col min="14167" max="14167" width="11.54296875" style="17" customWidth="1"/>
    <col min="14168" max="14336" width="9.1796875" style="17"/>
    <col min="14337" max="14337" width="2.81640625" style="17" customWidth="1"/>
    <col min="14338" max="14338" width="3.453125" style="17" customWidth="1"/>
    <col min="14339" max="14339" width="56" style="17" customWidth="1"/>
    <col min="14340" max="14340" width="4.453125" style="17" customWidth="1"/>
    <col min="14341" max="14345" width="13.54296875" style="17" customWidth="1"/>
    <col min="14346" max="14385" width="0" style="17" hidden="1" customWidth="1"/>
    <col min="14386" max="14390" width="15.453125" style="17" customWidth="1"/>
    <col min="14391" max="14405" width="0" style="17" hidden="1" customWidth="1"/>
    <col min="14406" max="14406" width="15.453125" style="17" customWidth="1"/>
    <col min="14407" max="14407" width="13.1796875" style="17" customWidth="1"/>
    <col min="14408" max="14408" width="11.453125" style="17" customWidth="1"/>
    <col min="14409" max="14409" width="12.54296875" style="17" customWidth="1"/>
    <col min="14410" max="14410" width="14.54296875" style="17" customWidth="1"/>
    <col min="14411" max="14411" width="3.453125" style="17" customWidth="1"/>
    <col min="14412" max="14412" width="13.54296875" style="17" customWidth="1"/>
    <col min="14413" max="14413" width="0.453125" style="17" customWidth="1"/>
    <col min="14414" max="14415" width="11.453125" style="17" customWidth="1"/>
    <col min="14416" max="14416" width="9.1796875" style="17" customWidth="1"/>
    <col min="14417" max="14417" width="10.81640625" style="17" customWidth="1"/>
    <col min="14418" max="14418" width="11.54296875" style="17" customWidth="1"/>
    <col min="14419" max="14419" width="10.1796875" style="17" customWidth="1"/>
    <col min="14420" max="14420" width="10.81640625" style="17" customWidth="1"/>
    <col min="14421" max="14421" width="9.453125" style="17" customWidth="1"/>
    <col min="14422" max="14422" width="10.453125" style="17" customWidth="1"/>
    <col min="14423" max="14423" width="11.54296875" style="17" customWidth="1"/>
    <col min="14424" max="14592" width="9.1796875" style="17"/>
    <col min="14593" max="14593" width="2.81640625" style="17" customWidth="1"/>
    <col min="14594" max="14594" width="3.453125" style="17" customWidth="1"/>
    <col min="14595" max="14595" width="56" style="17" customWidth="1"/>
    <col min="14596" max="14596" width="4.453125" style="17" customWidth="1"/>
    <col min="14597" max="14601" width="13.54296875" style="17" customWidth="1"/>
    <col min="14602" max="14641" width="0" style="17" hidden="1" customWidth="1"/>
    <col min="14642" max="14646" width="15.453125" style="17" customWidth="1"/>
    <col min="14647" max="14661" width="0" style="17" hidden="1" customWidth="1"/>
    <col min="14662" max="14662" width="15.453125" style="17" customWidth="1"/>
    <col min="14663" max="14663" width="13.1796875" style="17" customWidth="1"/>
    <col min="14664" max="14664" width="11.453125" style="17" customWidth="1"/>
    <col min="14665" max="14665" width="12.54296875" style="17" customWidth="1"/>
    <col min="14666" max="14666" width="14.54296875" style="17" customWidth="1"/>
    <col min="14667" max="14667" width="3.453125" style="17" customWidth="1"/>
    <col min="14668" max="14668" width="13.54296875" style="17" customWidth="1"/>
    <col min="14669" max="14669" width="0.453125" style="17" customWidth="1"/>
    <col min="14670" max="14671" width="11.453125" style="17" customWidth="1"/>
    <col min="14672" max="14672" width="9.1796875" style="17" customWidth="1"/>
    <col min="14673" max="14673" width="10.81640625" style="17" customWidth="1"/>
    <col min="14674" max="14674" width="11.54296875" style="17" customWidth="1"/>
    <col min="14675" max="14675" width="10.1796875" style="17" customWidth="1"/>
    <col min="14676" max="14676" width="10.81640625" style="17" customWidth="1"/>
    <col min="14677" max="14677" width="9.453125" style="17" customWidth="1"/>
    <col min="14678" max="14678" width="10.453125" style="17" customWidth="1"/>
    <col min="14679" max="14679" width="11.54296875" style="17" customWidth="1"/>
    <col min="14680" max="14848" width="9.1796875" style="17"/>
    <col min="14849" max="14849" width="2.81640625" style="17" customWidth="1"/>
    <col min="14850" max="14850" width="3.453125" style="17" customWidth="1"/>
    <col min="14851" max="14851" width="56" style="17" customWidth="1"/>
    <col min="14852" max="14852" width="4.453125" style="17" customWidth="1"/>
    <col min="14853" max="14857" width="13.54296875" style="17" customWidth="1"/>
    <col min="14858" max="14897" width="0" style="17" hidden="1" customWidth="1"/>
    <col min="14898" max="14902" width="15.453125" style="17" customWidth="1"/>
    <col min="14903" max="14917" width="0" style="17" hidden="1" customWidth="1"/>
    <col min="14918" max="14918" width="15.453125" style="17" customWidth="1"/>
    <col min="14919" max="14919" width="13.1796875" style="17" customWidth="1"/>
    <col min="14920" max="14920" width="11.453125" style="17" customWidth="1"/>
    <col min="14921" max="14921" width="12.54296875" style="17" customWidth="1"/>
    <col min="14922" max="14922" width="14.54296875" style="17" customWidth="1"/>
    <col min="14923" max="14923" width="3.453125" style="17" customWidth="1"/>
    <col min="14924" max="14924" width="13.54296875" style="17" customWidth="1"/>
    <col min="14925" max="14925" width="0.453125" style="17" customWidth="1"/>
    <col min="14926" max="14927" width="11.453125" style="17" customWidth="1"/>
    <col min="14928" max="14928" width="9.1796875" style="17" customWidth="1"/>
    <col min="14929" max="14929" width="10.81640625" style="17" customWidth="1"/>
    <col min="14930" max="14930" width="11.54296875" style="17" customWidth="1"/>
    <col min="14931" max="14931" width="10.1796875" style="17" customWidth="1"/>
    <col min="14932" max="14932" width="10.81640625" style="17" customWidth="1"/>
    <col min="14933" max="14933" width="9.453125" style="17" customWidth="1"/>
    <col min="14934" max="14934" width="10.453125" style="17" customWidth="1"/>
    <col min="14935" max="14935" width="11.54296875" style="17" customWidth="1"/>
    <col min="14936" max="15104" width="9.1796875" style="17"/>
    <col min="15105" max="15105" width="2.81640625" style="17" customWidth="1"/>
    <col min="15106" max="15106" width="3.453125" style="17" customWidth="1"/>
    <col min="15107" max="15107" width="56" style="17" customWidth="1"/>
    <col min="15108" max="15108" width="4.453125" style="17" customWidth="1"/>
    <col min="15109" max="15113" width="13.54296875" style="17" customWidth="1"/>
    <col min="15114" max="15153" width="0" style="17" hidden="1" customWidth="1"/>
    <col min="15154" max="15158" width="15.453125" style="17" customWidth="1"/>
    <col min="15159" max="15173" width="0" style="17" hidden="1" customWidth="1"/>
    <col min="15174" max="15174" width="15.453125" style="17" customWidth="1"/>
    <col min="15175" max="15175" width="13.1796875" style="17" customWidth="1"/>
    <col min="15176" max="15176" width="11.453125" style="17" customWidth="1"/>
    <col min="15177" max="15177" width="12.54296875" style="17" customWidth="1"/>
    <col min="15178" max="15178" width="14.54296875" style="17" customWidth="1"/>
    <col min="15179" max="15179" width="3.453125" style="17" customWidth="1"/>
    <col min="15180" max="15180" width="13.54296875" style="17" customWidth="1"/>
    <col min="15181" max="15181" width="0.453125" style="17" customWidth="1"/>
    <col min="15182" max="15183" width="11.453125" style="17" customWidth="1"/>
    <col min="15184" max="15184" width="9.1796875" style="17" customWidth="1"/>
    <col min="15185" max="15185" width="10.81640625" style="17" customWidth="1"/>
    <col min="15186" max="15186" width="11.54296875" style="17" customWidth="1"/>
    <col min="15187" max="15187" width="10.1796875" style="17" customWidth="1"/>
    <col min="15188" max="15188" width="10.81640625" style="17" customWidth="1"/>
    <col min="15189" max="15189" width="9.453125" style="17" customWidth="1"/>
    <col min="15190" max="15190" width="10.453125" style="17" customWidth="1"/>
    <col min="15191" max="15191" width="11.54296875" style="17" customWidth="1"/>
    <col min="15192" max="15360" width="9.1796875" style="17"/>
    <col min="15361" max="15361" width="2.81640625" style="17" customWidth="1"/>
    <col min="15362" max="15362" width="3.453125" style="17" customWidth="1"/>
    <col min="15363" max="15363" width="56" style="17" customWidth="1"/>
    <col min="15364" max="15364" width="4.453125" style="17" customWidth="1"/>
    <col min="15365" max="15369" width="13.54296875" style="17" customWidth="1"/>
    <col min="15370" max="15409" width="0" style="17" hidden="1" customWidth="1"/>
    <col min="15410" max="15414" width="15.453125" style="17" customWidth="1"/>
    <col min="15415" max="15429" width="0" style="17" hidden="1" customWidth="1"/>
    <col min="15430" max="15430" width="15.453125" style="17" customWidth="1"/>
    <col min="15431" max="15431" width="13.1796875" style="17" customWidth="1"/>
    <col min="15432" max="15432" width="11.453125" style="17" customWidth="1"/>
    <col min="15433" max="15433" width="12.54296875" style="17" customWidth="1"/>
    <col min="15434" max="15434" width="14.54296875" style="17" customWidth="1"/>
    <col min="15435" max="15435" width="3.453125" style="17" customWidth="1"/>
    <col min="15436" max="15436" width="13.54296875" style="17" customWidth="1"/>
    <col min="15437" max="15437" width="0.453125" style="17" customWidth="1"/>
    <col min="15438" max="15439" width="11.453125" style="17" customWidth="1"/>
    <col min="15440" max="15440" width="9.1796875" style="17" customWidth="1"/>
    <col min="15441" max="15441" width="10.81640625" style="17" customWidth="1"/>
    <col min="15442" max="15442" width="11.54296875" style="17" customWidth="1"/>
    <col min="15443" max="15443" width="10.1796875" style="17" customWidth="1"/>
    <col min="15444" max="15444" width="10.81640625" style="17" customWidth="1"/>
    <col min="15445" max="15445" width="9.453125" style="17" customWidth="1"/>
    <col min="15446" max="15446" width="10.453125" style="17" customWidth="1"/>
    <col min="15447" max="15447" width="11.54296875" style="17" customWidth="1"/>
    <col min="15448" max="15616" width="9.1796875" style="17"/>
    <col min="15617" max="15617" width="2.81640625" style="17" customWidth="1"/>
    <col min="15618" max="15618" width="3.453125" style="17" customWidth="1"/>
    <col min="15619" max="15619" width="56" style="17" customWidth="1"/>
    <col min="15620" max="15620" width="4.453125" style="17" customWidth="1"/>
    <col min="15621" max="15625" width="13.54296875" style="17" customWidth="1"/>
    <col min="15626" max="15665" width="0" style="17" hidden="1" customWidth="1"/>
    <col min="15666" max="15670" width="15.453125" style="17" customWidth="1"/>
    <col min="15671" max="15685" width="0" style="17" hidden="1" customWidth="1"/>
    <col min="15686" max="15686" width="15.453125" style="17" customWidth="1"/>
    <col min="15687" max="15687" width="13.1796875" style="17" customWidth="1"/>
    <col min="15688" max="15688" width="11.453125" style="17" customWidth="1"/>
    <col min="15689" max="15689" width="12.54296875" style="17" customWidth="1"/>
    <col min="15690" max="15690" width="14.54296875" style="17" customWidth="1"/>
    <col min="15691" max="15691" width="3.453125" style="17" customWidth="1"/>
    <col min="15692" max="15692" width="13.54296875" style="17" customWidth="1"/>
    <col min="15693" max="15693" width="0.453125" style="17" customWidth="1"/>
    <col min="15694" max="15695" width="11.453125" style="17" customWidth="1"/>
    <col min="15696" max="15696" width="9.1796875" style="17" customWidth="1"/>
    <col min="15697" max="15697" width="10.81640625" style="17" customWidth="1"/>
    <col min="15698" max="15698" width="11.54296875" style="17" customWidth="1"/>
    <col min="15699" max="15699" width="10.1796875" style="17" customWidth="1"/>
    <col min="15700" max="15700" width="10.81640625" style="17" customWidth="1"/>
    <col min="15701" max="15701" width="9.453125" style="17" customWidth="1"/>
    <col min="15702" max="15702" width="10.453125" style="17" customWidth="1"/>
    <col min="15703" max="15703" width="11.54296875" style="17" customWidth="1"/>
    <col min="15704" max="15872" width="9.1796875" style="17"/>
    <col min="15873" max="15873" width="2.81640625" style="17" customWidth="1"/>
    <col min="15874" max="15874" width="3.453125" style="17" customWidth="1"/>
    <col min="15875" max="15875" width="56" style="17" customWidth="1"/>
    <col min="15876" max="15876" width="4.453125" style="17" customWidth="1"/>
    <col min="15877" max="15881" width="13.54296875" style="17" customWidth="1"/>
    <col min="15882" max="15921" width="0" style="17" hidden="1" customWidth="1"/>
    <col min="15922" max="15926" width="15.453125" style="17" customWidth="1"/>
    <col min="15927" max="15941" width="0" style="17" hidden="1" customWidth="1"/>
    <col min="15942" max="15942" width="15.453125" style="17" customWidth="1"/>
    <col min="15943" max="15943" width="13.1796875" style="17" customWidth="1"/>
    <col min="15944" max="15944" width="11.453125" style="17" customWidth="1"/>
    <col min="15945" max="15945" width="12.54296875" style="17" customWidth="1"/>
    <col min="15946" max="15946" width="14.54296875" style="17" customWidth="1"/>
    <col min="15947" max="15947" width="3.453125" style="17" customWidth="1"/>
    <col min="15948" max="15948" width="13.54296875" style="17" customWidth="1"/>
    <col min="15949" max="15949" width="0.453125" style="17" customWidth="1"/>
    <col min="15950" max="15951" width="11.453125" style="17" customWidth="1"/>
    <col min="15952" max="15952" width="9.1796875" style="17" customWidth="1"/>
    <col min="15953" max="15953" width="10.81640625" style="17" customWidth="1"/>
    <col min="15954" max="15954" width="11.54296875" style="17" customWidth="1"/>
    <col min="15955" max="15955" width="10.1796875" style="17" customWidth="1"/>
    <col min="15956" max="15956" width="10.81640625" style="17" customWidth="1"/>
    <col min="15957" max="15957" width="9.453125" style="17" customWidth="1"/>
    <col min="15958" max="15958" width="10.453125" style="17" customWidth="1"/>
    <col min="15959" max="15959" width="11.54296875" style="17" customWidth="1"/>
    <col min="15960" max="16128" width="9.1796875" style="17"/>
    <col min="16129" max="16129" width="2.81640625" style="17" customWidth="1"/>
    <col min="16130" max="16130" width="3.453125" style="17" customWidth="1"/>
    <col min="16131" max="16131" width="56" style="17" customWidth="1"/>
    <col min="16132" max="16132" width="4.453125" style="17" customWidth="1"/>
    <col min="16133" max="16137" width="13.54296875" style="17" customWidth="1"/>
    <col min="16138" max="16177" width="0" style="17" hidden="1" customWidth="1"/>
    <col min="16178" max="16182" width="15.453125" style="17" customWidth="1"/>
    <col min="16183" max="16197" width="0" style="17" hidden="1" customWidth="1"/>
    <col min="16198" max="16198" width="15.453125" style="17" customWidth="1"/>
    <col min="16199" max="16199" width="13.1796875" style="17" customWidth="1"/>
    <col min="16200" max="16200" width="11.453125" style="17" customWidth="1"/>
    <col min="16201" max="16201" width="12.54296875" style="17" customWidth="1"/>
    <col min="16202" max="16202" width="14.54296875" style="17" customWidth="1"/>
    <col min="16203" max="16203" width="3.453125" style="17" customWidth="1"/>
    <col min="16204" max="16204" width="13.54296875" style="17" customWidth="1"/>
    <col min="16205" max="16205" width="0.453125" style="17" customWidth="1"/>
    <col min="16206" max="16207" width="11.453125" style="17" customWidth="1"/>
    <col min="16208" max="16208" width="9.1796875" style="17" customWidth="1"/>
    <col min="16209" max="16209" width="10.81640625" style="17" customWidth="1"/>
    <col min="16210" max="16210" width="11.54296875" style="17" customWidth="1"/>
    <col min="16211" max="16211" width="10.1796875" style="17" customWidth="1"/>
    <col min="16212" max="16212" width="10.81640625" style="17" customWidth="1"/>
    <col min="16213" max="16213" width="9.453125" style="17" customWidth="1"/>
    <col min="16214" max="16214" width="10.453125" style="17" customWidth="1"/>
    <col min="16215" max="16215" width="11.54296875" style="17" customWidth="1"/>
    <col min="16216" max="16384" width="9.1796875" style="17"/>
  </cols>
  <sheetData>
    <row r="1" spans="1:87" ht="15.5" x14ac:dyDescent="0.35">
      <c r="A1" s="7" t="s">
        <v>196</v>
      </c>
      <c r="B1" s="11"/>
      <c r="C1" s="74"/>
      <c r="D1" s="8"/>
      <c r="E1" s="203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 t="s">
        <v>617</v>
      </c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</row>
    <row r="2" spans="1:87" ht="14.5" x14ac:dyDescent="0.35">
      <c r="A2" s="204"/>
      <c r="B2" s="8"/>
      <c r="D2" s="205"/>
      <c r="E2" s="724" t="s">
        <v>1</v>
      </c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U2" s="725"/>
      <c r="V2" s="725"/>
      <c r="W2" s="725"/>
      <c r="X2" s="725"/>
      <c r="Y2" s="725"/>
      <c r="Z2" s="725"/>
      <c r="AA2" s="725"/>
      <c r="AB2" s="725"/>
      <c r="AC2" s="725"/>
      <c r="AD2" s="725"/>
      <c r="AE2" s="725"/>
      <c r="AF2" s="725"/>
      <c r="AG2" s="725"/>
      <c r="AH2" s="725"/>
      <c r="AI2" s="725"/>
      <c r="AJ2" s="725"/>
      <c r="AK2" s="725"/>
      <c r="AL2" s="725"/>
      <c r="AM2" s="725"/>
      <c r="AN2" s="725"/>
      <c r="AO2" s="725"/>
      <c r="AP2" s="725"/>
      <c r="AQ2" s="725"/>
      <c r="AR2" s="725"/>
      <c r="AS2" s="725"/>
      <c r="AT2" s="725"/>
      <c r="AU2" s="725"/>
      <c r="AV2" s="725"/>
      <c r="AW2" s="725"/>
      <c r="AX2" s="725"/>
      <c r="AY2" s="725"/>
      <c r="AZ2" s="725"/>
      <c r="BA2" s="725"/>
      <c r="BB2" s="725"/>
      <c r="BC2" s="725"/>
      <c r="BD2" s="725"/>
      <c r="BE2" s="725"/>
      <c r="BF2" s="725"/>
      <c r="BG2" s="725"/>
      <c r="BH2" s="725"/>
      <c r="BI2" s="725"/>
      <c r="BJ2" s="725"/>
      <c r="BK2" s="725"/>
      <c r="BL2" s="725"/>
      <c r="BM2" s="725"/>
      <c r="BN2" s="725"/>
      <c r="BO2" s="725"/>
      <c r="BP2" s="725"/>
      <c r="BQ2" s="725"/>
      <c r="BR2" s="725"/>
      <c r="BS2" s="725"/>
      <c r="BT2" s="725"/>
      <c r="BU2" s="725"/>
      <c r="BV2" s="726"/>
      <c r="BW2" s="34"/>
    </row>
    <row r="3" spans="1:87" ht="14.5" x14ac:dyDescent="0.35">
      <c r="A3" s="14"/>
      <c r="B3" s="8"/>
      <c r="C3" s="17" t="s">
        <v>197</v>
      </c>
      <c r="D3" s="206"/>
      <c r="E3" s="727" t="s">
        <v>605</v>
      </c>
      <c r="F3" s="728"/>
      <c r="G3" s="728"/>
      <c r="H3" s="728"/>
      <c r="I3" s="729"/>
      <c r="J3" s="727" t="s">
        <v>3</v>
      </c>
      <c r="K3" s="730"/>
      <c r="L3" s="730"/>
      <c r="M3" s="730"/>
      <c r="N3" s="731"/>
      <c r="O3" s="730" t="s">
        <v>4</v>
      </c>
      <c r="P3" s="728"/>
      <c r="Q3" s="728"/>
      <c r="R3" s="728"/>
      <c r="S3" s="729"/>
      <c r="T3" s="727" t="s">
        <v>5</v>
      </c>
      <c r="U3" s="728"/>
      <c r="V3" s="728"/>
      <c r="W3" s="728"/>
      <c r="X3" s="729"/>
      <c r="Y3" s="727" t="s">
        <v>6</v>
      </c>
      <c r="Z3" s="728"/>
      <c r="AA3" s="728"/>
      <c r="AB3" s="728"/>
      <c r="AC3" s="729"/>
      <c r="AD3" s="727" t="s">
        <v>7</v>
      </c>
      <c r="AE3" s="728"/>
      <c r="AF3" s="728"/>
      <c r="AG3" s="728"/>
      <c r="AH3" s="729"/>
      <c r="AI3" s="727" t="s">
        <v>8</v>
      </c>
      <c r="AJ3" s="728"/>
      <c r="AK3" s="728"/>
      <c r="AL3" s="728"/>
      <c r="AM3" s="729"/>
      <c r="AN3" s="727" t="s">
        <v>9</v>
      </c>
      <c r="AO3" s="728"/>
      <c r="AP3" s="728"/>
      <c r="AQ3" s="728"/>
      <c r="AR3" s="729"/>
      <c r="AS3" s="727" t="s">
        <v>10</v>
      </c>
      <c r="AT3" s="728"/>
      <c r="AU3" s="728"/>
      <c r="AV3" s="728"/>
      <c r="AW3" s="729"/>
      <c r="AX3" s="727" t="s">
        <v>11</v>
      </c>
      <c r="AY3" s="728"/>
      <c r="AZ3" s="728"/>
      <c r="BA3" s="728"/>
      <c r="BB3" s="729"/>
      <c r="BC3" s="727" t="s">
        <v>12</v>
      </c>
      <c r="BD3" s="728"/>
      <c r="BE3" s="728"/>
      <c r="BF3" s="728"/>
      <c r="BG3" s="729"/>
      <c r="BH3" s="727" t="s">
        <v>13</v>
      </c>
      <c r="BI3" s="728"/>
      <c r="BJ3" s="728"/>
      <c r="BK3" s="728"/>
      <c r="BL3" s="729"/>
      <c r="BM3" s="727" t="s">
        <v>14</v>
      </c>
      <c r="BN3" s="728"/>
      <c r="BO3" s="728"/>
      <c r="BP3" s="728"/>
      <c r="BQ3" s="729"/>
      <c r="BR3" s="727" t="s">
        <v>15</v>
      </c>
      <c r="BS3" s="728"/>
      <c r="BT3" s="728"/>
      <c r="BU3" s="728"/>
      <c r="BV3" s="732"/>
    </row>
    <row r="4" spans="1:87" x14ac:dyDescent="0.3">
      <c r="A4" s="14"/>
      <c r="B4" s="8"/>
      <c r="D4" s="206"/>
      <c r="E4" s="207" t="s">
        <v>198</v>
      </c>
      <c r="F4" s="39" t="s">
        <v>199</v>
      </c>
      <c r="G4" s="39" t="s">
        <v>200</v>
      </c>
      <c r="H4" s="39" t="s">
        <v>201</v>
      </c>
      <c r="I4" s="208" t="s">
        <v>202</v>
      </c>
      <c r="J4" s="207" t="s">
        <v>198</v>
      </c>
      <c r="K4" s="39" t="s">
        <v>199</v>
      </c>
      <c r="L4" s="39" t="s">
        <v>200</v>
      </c>
      <c r="M4" s="39" t="s">
        <v>201</v>
      </c>
      <c r="N4" s="209" t="s">
        <v>202</v>
      </c>
      <c r="O4" s="39" t="s">
        <v>198</v>
      </c>
      <c r="P4" s="39" t="s">
        <v>199</v>
      </c>
      <c r="Q4" s="39" t="s">
        <v>200</v>
      </c>
      <c r="R4" s="39" t="s">
        <v>201</v>
      </c>
      <c r="S4" s="209" t="s">
        <v>202</v>
      </c>
      <c r="T4" s="207" t="s">
        <v>198</v>
      </c>
      <c r="U4" s="39" t="s">
        <v>199</v>
      </c>
      <c r="V4" s="39" t="s">
        <v>200</v>
      </c>
      <c r="W4" s="39" t="s">
        <v>201</v>
      </c>
      <c r="X4" s="209" t="s">
        <v>202</v>
      </c>
      <c r="Y4" s="207" t="s">
        <v>198</v>
      </c>
      <c r="Z4" s="39" t="s">
        <v>199</v>
      </c>
      <c r="AA4" s="39" t="s">
        <v>200</v>
      </c>
      <c r="AB4" s="39" t="s">
        <v>201</v>
      </c>
      <c r="AC4" s="209" t="s">
        <v>202</v>
      </c>
      <c r="AD4" s="207" t="s">
        <v>198</v>
      </c>
      <c r="AE4" s="39" t="s">
        <v>199</v>
      </c>
      <c r="AF4" s="39" t="s">
        <v>200</v>
      </c>
      <c r="AG4" s="39" t="s">
        <v>201</v>
      </c>
      <c r="AH4" s="209" t="s">
        <v>202</v>
      </c>
      <c r="AI4" s="207" t="s">
        <v>198</v>
      </c>
      <c r="AJ4" s="39" t="s">
        <v>199</v>
      </c>
      <c r="AK4" s="39" t="s">
        <v>200</v>
      </c>
      <c r="AL4" s="39" t="s">
        <v>201</v>
      </c>
      <c r="AM4" s="209" t="s">
        <v>202</v>
      </c>
      <c r="AN4" s="207" t="s">
        <v>198</v>
      </c>
      <c r="AO4" s="39" t="s">
        <v>199</v>
      </c>
      <c r="AP4" s="39" t="s">
        <v>200</v>
      </c>
      <c r="AQ4" s="39" t="s">
        <v>201</v>
      </c>
      <c r="AR4" s="209" t="s">
        <v>202</v>
      </c>
      <c r="AS4" s="207" t="s">
        <v>198</v>
      </c>
      <c r="AT4" s="39" t="s">
        <v>199</v>
      </c>
      <c r="AU4" s="39" t="s">
        <v>200</v>
      </c>
      <c r="AV4" s="39" t="s">
        <v>201</v>
      </c>
      <c r="AW4" s="209" t="s">
        <v>202</v>
      </c>
      <c r="AX4" s="207" t="s">
        <v>198</v>
      </c>
      <c r="AY4" s="39" t="s">
        <v>199</v>
      </c>
      <c r="AZ4" s="39" t="s">
        <v>200</v>
      </c>
      <c r="BA4" s="39" t="s">
        <v>201</v>
      </c>
      <c r="BB4" s="209" t="s">
        <v>202</v>
      </c>
      <c r="BC4" s="207" t="s">
        <v>198</v>
      </c>
      <c r="BD4" s="39" t="s">
        <v>199</v>
      </c>
      <c r="BE4" s="39" t="s">
        <v>200</v>
      </c>
      <c r="BF4" s="39" t="s">
        <v>201</v>
      </c>
      <c r="BG4" s="209" t="s">
        <v>202</v>
      </c>
      <c r="BH4" s="207" t="s">
        <v>198</v>
      </c>
      <c r="BI4" s="39" t="s">
        <v>199</v>
      </c>
      <c r="BJ4" s="39" t="s">
        <v>200</v>
      </c>
      <c r="BK4" s="39" t="s">
        <v>203</v>
      </c>
      <c r="BL4" s="209" t="s">
        <v>202</v>
      </c>
      <c r="BM4" s="207" t="s">
        <v>198</v>
      </c>
      <c r="BN4" s="39" t="s">
        <v>199</v>
      </c>
      <c r="BO4" s="39" t="s">
        <v>200</v>
      </c>
      <c r="BP4" s="39" t="s">
        <v>201</v>
      </c>
      <c r="BQ4" s="209" t="s">
        <v>202</v>
      </c>
      <c r="BR4" s="207" t="s">
        <v>198</v>
      </c>
      <c r="BS4" s="39" t="s">
        <v>199</v>
      </c>
      <c r="BT4" s="39" t="s">
        <v>200</v>
      </c>
      <c r="BU4" s="39" t="s">
        <v>201</v>
      </c>
      <c r="BV4" s="210" t="s">
        <v>202</v>
      </c>
      <c r="BW4" s="34"/>
    </row>
    <row r="5" spans="1:87" ht="15.5" x14ac:dyDescent="0.35">
      <c r="A5" s="211" t="s">
        <v>17</v>
      </c>
      <c r="B5" s="20"/>
      <c r="C5" s="20"/>
      <c r="D5" s="212"/>
      <c r="E5" s="213" t="s">
        <v>204</v>
      </c>
      <c r="F5" s="22" t="s">
        <v>205</v>
      </c>
      <c r="G5" s="22" t="s">
        <v>206</v>
      </c>
      <c r="H5" s="22" t="s">
        <v>207</v>
      </c>
      <c r="I5" s="23"/>
      <c r="J5" s="213" t="s">
        <v>204</v>
      </c>
      <c r="K5" s="22" t="s">
        <v>205</v>
      </c>
      <c r="L5" s="22" t="s">
        <v>206</v>
      </c>
      <c r="M5" s="22" t="s">
        <v>207</v>
      </c>
      <c r="N5" s="23"/>
      <c r="O5" s="22" t="s">
        <v>204</v>
      </c>
      <c r="P5" s="22" t="s">
        <v>205</v>
      </c>
      <c r="Q5" s="22" t="s">
        <v>206</v>
      </c>
      <c r="R5" s="22" t="s">
        <v>207</v>
      </c>
      <c r="S5" s="23"/>
      <c r="T5" s="213" t="s">
        <v>204</v>
      </c>
      <c r="U5" s="22" t="s">
        <v>205</v>
      </c>
      <c r="V5" s="22" t="s">
        <v>206</v>
      </c>
      <c r="W5" s="22" t="s">
        <v>207</v>
      </c>
      <c r="X5" s="23"/>
      <c r="Y5" s="213" t="s">
        <v>204</v>
      </c>
      <c r="Z5" s="22" t="s">
        <v>205</v>
      </c>
      <c r="AA5" s="22" t="s">
        <v>206</v>
      </c>
      <c r="AB5" s="22" t="s">
        <v>207</v>
      </c>
      <c r="AC5" s="23"/>
      <c r="AD5" s="213" t="s">
        <v>204</v>
      </c>
      <c r="AE5" s="22" t="s">
        <v>205</v>
      </c>
      <c r="AF5" s="22" t="s">
        <v>206</v>
      </c>
      <c r="AG5" s="22" t="s">
        <v>207</v>
      </c>
      <c r="AH5" s="23"/>
      <c r="AI5" s="213" t="s">
        <v>204</v>
      </c>
      <c r="AJ5" s="22" t="s">
        <v>205</v>
      </c>
      <c r="AK5" s="22" t="s">
        <v>206</v>
      </c>
      <c r="AL5" s="22" t="s">
        <v>207</v>
      </c>
      <c r="AM5" s="23"/>
      <c r="AN5" s="213" t="s">
        <v>204</v>
      </c>
      <c r="AO5" s="22" t="s">
        <v>205</v>
      </c>
      <c r="AP5" s="22" t="s">
        <v>206</v>
      </c>
      <c r="AQ5" s="22" t="s">
        <v>207</v>
      </c>
      <c r="AR5" s="23"/>
      <c r="AS5" s="213" t="s">
        <v>204</v>
      </c>
      <c r="AT5" s="22" t="s">
        <v>205</v>
      </c>
      <c r="AU5" s="22" t="s">
        <v>206</v>
      </c>
      <c r="AV5" s="22" t="s">
        <v>207</v>
      </c>
      <c r="AW5" s="23"/>
      <c r="AX5" s="213" t="s">
        <v>204</v>
      </c>
      <c r="AY5" s="22" t="s">
        <v>205</v>
      </c>
      <c r="AZ5" s="22" t="s">
        <v>206</v>
      </c>
      <c r="BA5" s="22" t="s">
        <v>207</v>
      </c>
      <c r="BB5" s="23"/>
      <c r="BC5" s="213" t="s">
        <v>204</v>
      </c>
      <c r="BD5" s="22" t="s">
        <v>205</v>
      </c>
      <c r="BE5" s="22" t="s">
        <v>206</v>
      </c>
      <c r="BF5" s="22" t="s">
        <v>207</v>
      </c>
      <c r="BG5" s="23"/>
      <c r="BH5" s="213" t="s">
        <v>204</v>
      </c>
      <c r="BI5" s="22" t="s">
        <v>205</v>
      </c>
      <c r="BJ5" s="22" t="s">
        <v>206</v>
      </c>
      <c r="BK5" s="22" t="s">
        <v>207</v>
      </c>
      <c r="BL5" s="23"/>
      <c r="BM5" s="213" t="s">
        <v>204</v>
      </c>
      <c r="BN5" s="22" t="s">
        <v>205</v>
      </c>
      <c r="BO5" s="22" t="s">
        <v>206</v>
      </c>
      <c r="BP5" s="22" t="s">
        <v>207</v>
      </c>
      <c r="BQ5" s="23"/>
      <c r="BR5" s="213" t="s">
        <v>204</v>
      </c>
      <c r="BS5" s="22" t="s">
        <v>205</v>
      </c>
      <c r="BT5" s="22" t="s">
        <v>206</v>
      </c>
      <c r="BU5" s="22" t="s">
        <v>207</v>
      </c>
      <c r="BV5" s="214"/>
      <c r="BW5" s="34"/>
      <c r="BX5" s="642"/>
      <c r="BZ5" s="636"/>
      <c r="CA5" s="621"/>
      <c r="CG5" s="7"/>
    </row>
    <row r="6" spans="1:87" x14ac:dyDescent="0.3">
      <c r="A6" s="215"/>
      <c r="B6" s="8"/>
      <c r="D6" s="39"/>
      <c r="E6" s="216"/>
      <c r="F6" s="217"/>
      <c r="G6" s="217"/>
      <c r="H6" s="218"/>
      <c r="I6" s="219"/>
      <c r="J6" s="207"/>
      <c r="K6" s="39"/>
      <c r="L6" s="39"/>
      <c r="M6" s="39"/>
      <c r="N6" s="219"/>
      <c r="O6" s="39"/>
      <c r="P6" s="39"/>
      <c r="Q6" s="39"/>
      <c r="R6" s="39"/>
      <c r="S6" s="219"/>
      <c r="T6" s="207"/>
      <c r="U6" s="39"/>
      <c r="V6" s="39"/>
      <c r="W6" s="39"/>
      <c r="X6" s="219"/>
      <c r="Y6" s="207"/>
      <c r="Z6" s="39"/>
      <c r="AA6" s="39"/>
      <c r="AB6" s="39"/>
      <c r="AC6" s="219"/>
      <c r="AD6" s="207"/>
      <c r="AE6" s="39"/>
      <c r="AF6" s="39"/>
      <c r="AG6" s="39"/>
      <c r="AH6" s="219"/>
      <c r="AI6" s="207"/>
      <c r="AJ6" s="39"/>
      <c r="AK6" s="39"/>
      <c r="AL6" s="39"/>
      <c r="AM6" s="219"/>
      <c r="AN6" s="207"/>
      <c r="AO6" s="39"/>
      <c r="AP6" s="39"/>
      <c r="AQ6" s="39"/>
      <c r="AR6" s="219"/>
      <c r="AS6" s="207"/>
      <c r="AT6" s="39"/>
      <c r="AU6" s="39"/>
      <c r="AV6" s="39"/>
      <c r="AW6" s="219"/>
      <c r="AX6" s="207"/>
      <c r="AY6" s="39"/>
      <c r="AZ6" s="39"/>
      <c r="BA6" s="39"/>
      <c r="BB6" s="219"/>
      <c r="BC6" s="207"/>
      <c r="BD6" s="39"/>
      <c r="BE6" s="39"/>
      <c r="BF6" s="39"/>
      <c r="BG6" s="219"/>
      <c r="BH6" s="207"/>
      <c r="BI6" s="39"/>
      <c r="BJ6" s="39"/>
      <c r="BK6" s="39"/>
      <c r="BL6" s="219"/>
      <c r="BM6" s="207"/>
      <c r="BN6" s="39"/>
      <c r="BO6" s="39"/>
      <c r="BP6" s="39"/>
      <c r="BQ6" s="219"/>
      <c r="BR6" s="207"/>
      <c r="BS6" s="39"/>
      <c r="BT6" s="39"/>
      <c r="BU6" s="39"/>
      <c r="BV6" s="220"/>
      <c r="BW6" s="34"/>
    </row>
    <row r="7" spans="1:87" ht="13.5" customHeight="1" x14ac:dyDescent="0.3">
      <c r="A7" s="221">
        <v>1</v>
      </c>
      <c r="B7" s="222" t="s">
        <v>208</v>
      </c>
      <c r="D7" s="223"/>
      <c r="E7" s="285">
        <v>581049</v>
      </c>
      <c r="F7" s="286">
        <v>1620</v>
      </c>
      <c r="G7" s="286">
        <v>23584</v>
      </c>
      <c r="H7" s="287">
        <v>0</v>
      </c>
      <c r="I7" s="115">
        <v>606253</v>
      </c>
      <c r="J7" s="128">
        <v>35167</v>
      </c>
      <c r="K7" s="110">
        <v>240</v>
      </c>
      <c r="L7" s="110">
        <v>786</v>
      </c>
      <c r="M7" s="110">
        <v>0</v>
      </c>
      <c r="N7" s="115">
        <v>36193</v>
      </c>
      <c r="O7" s="110">
        <v>44813</v>
      </c>
      <c r="P7" s="110">
        <v>158</v>
      </c>
      <c r="Q7" s="110">
        <v>865</v>
      </c>
      <c r="R7" s="110">
        <v>0</v>
      </c>
      <c r="S7" s="115">
        <v>45836</v>
      </c>
      <c r="T7" s="128">
        <v>43878</v>
      </c>
      <c r="U7" s="110">
        <v>365</v>
      </c>
      <c r="V7" s="110">
        <v>3328</v>
      </c>
      <c r="W7" s="110">
        <v>0</v>
      </c>
      <c r="X7" s="115">
        <v>47571</v>
      </c>
      <c r="Y7" s="288">
        <v>47685</v>
      </c>
      <c r="Z7" s="110">
        <v>0</v>
      </c>
      <c r="AA7" s="288">
        <v>1308</v>
      </c>
      <c r="AB7" s="110">
        <v>0</v>
      </c>
      <c r="AC7" s="115">
        <v>48993</v>
      </c>
      <c r="AD7" s="128">
        <v>54130</v>
      </c>
      <c r="AE7" s="110">
        <v>231</v>
      </c>
      <c r="AF7" s="110">
        <v>4411</v>
      </c>
      <c r="AG7" s="110">
        <v>0</v>
      </c>
      <c r="AH7" s="115">
        <v>58772</v>
      </c>
      <c r="AI7" s="128">
        <v>45389</v>
      </c>
      <c r="AJ7" s="110">
        <v>32</v>
      </c>
      <c r="AK7" s="110">
        <v>1650</v>
      </c>
      <c r="AL7" s="110">
        <v>0</v>
      </c>
      <c r="AM7" s="115">
        <v>47071</v>
      </c>
      <c r="AN7" s="110">
        <v>53227</v>
      </c>
      <c r="AO7" s="110">
        <v>45</v>
      </c>
      <c r="AP7" s="110">
        <v>1209</v>
      </c>
      <c r="AQ7" s="110">
        <v>0</v>
      </c>
      <c r="AR7" s="115">
        <v>54481</v>
      </c>
      <c r="AS7" s="128">
        <v>54172</v>
      </c>
      <c r="AT7" s="110">
        <v>97</v>
      </c>
      <c r="AU7" s="110">
        <v>6172</v>
      </c>
      <c r="AV7" s="110">
        <v>0</v>
      </c>
      <c r="AW7" s="115">
        <v>60441</v>
      </c>
      <c r="AX7" s="128">
        <v>59177</v>
      </c>
      <c r="AY7" s="110">
        <v>324</v>
      </c>
      <c r="AZ7" s="110">
        <v>2151</v>
      </c>
      <c r="BA7" s="110">
        <v>0</v>
      </c>
      <c r="BB7" s="115">
        <v>61652</v>
      </c>
      <c r="BC7" s="128">
        <v>0</v>
      </c>
      <c r="BD7" s="110">
        <v>0</v>
      </c>
      <c r="BE7" s="110">
        <v>0</v>
      </c>
      <c r="BF7" s="110">
        <v>0</v>
      </c>
      <c r="BG7" s="115">
        <v>0</v>
      </c>
      <c r="BH7" s="128">
        <v>0</v>
      </c>
      <c r="BI7" s="110">
        <v>0</v>
      </c>
      <c r="BJ7" s="110">
        <v>0</v>
      </c>
      <c r="BK7" s="110">
        <v>0</v>
      </c>
      <c r="BL7" s="115">
        <v>0</v>
      </c>
      <c r="BM7" s="128">
        <v>0</v>
      </c>
      <c r="BN7" s="110">
        <v>0</v>
      </c>
      <c r="BO7" s="110">
        <v>0</v>
      </c>
      <c r="BP7" s="110">
        <v>0</v>
      </c>
      <c r="BQ7" s="115">
        <v>0</v>
      </c>
      <c r="BR7" s="128">
        <v>437638</v>
      </c>
      <c r="BS7" s="289">
        <v>1492</v>
      </c>
      <c r="BT7" s="110">
        <v>21880</v>
      </c>
      <c r="BU7" s="110">
        <v>0</v>
      </c>
      <c r="BV7" s="190">
        <v>461010</v>
      </c>
      <c r="BW7" s="290"/>
      <c r="BX7" s="637"/>
      <c r="BZ7" s="618"/>
      <c r="CA7" s="618"/>
      <c r="CB7" s="618"/>
      <c r="CC7" s="618"/>
      <c r="CD7" s="618"/>
      <c r="CE7" s="224"/>
      <c r="CF7" s="224"/>
      <c r="CG7" s="224"/>
      <c r="CH7" s="80"/>
      <c r="CI7" s="224"/>
    </row>
    <row r="8" spans="1:87" x14ac:dyDescent="0.3">
      <c r="A8" s="221">
        <v>2</v>
      </c>
      <c r="B8" s="222" t="s">
        <v>209</v>
      </c>
      <c r="D8" s="225" t="s">
        <v>72</v>
      </c>
      <c r="E8" s="285">
        <v>1603847</v>
      </c>
      <c r="F8" s="286">
        <v>544500</v>
      </c>
      <c r="G8" s="286">
        <v>1060469</v>
      </c>
      <c r="H8" s="287">
        <v>0</v>
      </c>
      <c r="I8" s="115">
        <v>3208816</v>
      </c>
      <c r="J8" s="128">
        <v>154351</v>
      </c>
      <c r="K8" s="110">
        <v>136125</v>
      </c>
      <c r="L8" s="110">
        <v>2230</v>
      </c>
      <c r="M8" s="110">
        <v>0</v>
      </c>
      <c r="N8" s="115">
        <v>292706</v>
      </c>
      <c r="O8" s="110">
        <v>154351</v>
      </c>
      <c r="P8" s="110">
        <v>0</v>
      </c>
      <c r="Q8" s="110">
        <v>2230</v>
      </c>
      <c r="R8" s="110">
        <v>0</v>
      </c>
      <c r="S8" s="115">
        <v>156581</v>
      </c>
      <c r="T8" s="128">
        <v>154351</v>
      </c>
      <c r="U8" s="110">
        <v>252230</v>
      </c>
      <c r="V8" s="110">
        <v>0</v>
      </c>
      <c r="W8" s="110">
        <v>0</v>
      </c>
      <c r="X8" s="115">
        <v>406581</v>
      </c>
      <c r="Y8" s="288">
        <v>154351</v>
      </c>
      <c r="Z8" s="110">
        <v>136125</v>
      </c>
      <c r="AA8" s="288">
        <v>2230</v>
      </c>
      <c r="AB8" s="110">
        <v>0</v>
      </c>
      <c r="AC8" s="115">
        <v>292706</v>
      </c>
      <c r="AD8" s="128">
        <v>154351</v>
      </c>
      <c r="AE8" s="110">
        <v>0</v>
      </c>
      <c r="AF8" s="110">
        <v>2230</v>
      </c>
      <c r="AG8" s="110">
        <v>0</v>
      </c>
      <c r="AH8" s="115">
        <v>156581</v>
      </c>
      <c r="AI8" s="128">
        <v>154351</v>
      </c>
      <c r="AJ8" s="110">
        <v>0</v>
      </c>
      <c r="AK8" s="110">
        <v>252230</v>
      </c>
      <c r="AL8" s="110">
        <v>0</v>
      </c>
      <c r="AM8" s="115">
        <v>406581</v>
      </c>
      <c r="AN8" s="128">
        <v>154351</v>
      </c>
      <c r="AO8" s="110">
        <v>136125</v>
      </c>
      <c r="AP8" s="110">
        <v>2230</v>
      </c>
      <c r="AQ8" s="110">
        <v>0</v>
      </c>
      <c r="AR8" s="115">
        <v>292706</v>
      </c>
      <c r="AS8" s="128">
        <v>154351</v>
      </c>
      <c r="AT8" s="110">
        <v>0</v>
      </c>
      <c r="AU8" s="110">
        <v>2230</v>
      </c>
      <c r="AV8" s="110">
        <v>0</v>
      </c>
      <c r="AW8" s="115">
        <v>156581</v>
      </c>
      <c r="AX8" s="128">
        <v>154351</v>
      </c>
      <c r="AY8" s="110">
        <v>0</v>
      </c>
      <c r="AZ8" s="110">
        <v>252230</v>
      </c>
      <c r="BA8" s="110">
        <v>0</v>
      </c>
      <c r="BB8" s="115">
        <v>406581</v>
      </c>
      <c r="BC8" s="128">
        <v>0</v>
      </c>
      <c r="BD8" s="110">
        <v>0</v>
      </c>
      <c r="BE8" s="110">
        <v>0</v>
      </c>
      <c r="BF8" s="110">
        <v>0</v>
      </c>
      <c r="BG8" s="115">
        <v>0</v>
      </c>
      <c r="BH8" s="128">
        <v>0</v>
      </c>
      <c r="BI8" s="110">
        <v>0</v>
      </c>
      <c r="BJ8" s="110">
        <v>0</v>
      </c>
      <c r="BK8" s="110">
        <v>0</v>
      </c>
      <c r="BL8" s="115">
        <v>0</v>
      </c>
      <c r="BM8" s="128">
        <v>0</v>
      </c>
      <c r="BN8" s="110">
        <v>0</v>
      </c>
      <c r="BO8" s="110">
        <v>0</v>
      </c>
      <c r="BP8" s="110">
        <v>0</v>
      </c>
      <c r="BQ8" s="115">
        <v>0</v>
      </c>
      <c r="BR8" s="128">
        <v>1389159</v>
      </c>
      <c r="BS8" s="289">
        <v>660605</v>
      </c>
      <c r="BT8" s="110">
        <v>517840</v>
      </c>
      <c r="BU8" s="110">
        <v>0</v>
      </c>
      <c r="BV8" s="190">
        <v>2567604</v>
      </c>
      <c r="BW8" s="80"/>
      <c r="BX8" s="637"/>
      <c r="BZ8" s="618"/>
      <c r="CA8" s="618"/>
      <c r="CB8" s="618"/>
      <c r="CC8" s="618"/>
      <c r="CD8" s="618"/>
      <c r="CE8" s="224"/>
      <c r="CF8" s="224"/>
      <c r="CG8" s="224"/>
      <c r="CH8" s="80"/>
      <c r="CI8" s="224"/>
    </row>
    <row r="9" spans="1:87" x14ac:dyDescent="0.3">
      <c r="A9" s="221">
        <v>3</v>
      </c>
      <c r="B9" s="222" t="s">
        <v>210</v>
      </c>
      <c r="D9" s="225"/>
      <c r="E9" s="285">
        <v>4689849</v>
      </c>
      <c r="F9" s="286">
        <v>115630449</v>
      </c>
      <c r="G9" s="286">
        <v>53444</v>
      </c>
      <c r="H9" s="287">
        <v>0</v>
      </c>
      <c r="I9" s="115">
        <v>120373742</v>
      </c>
      <c r="J9" s="128">
        <v>102438</v>
      </c>
      <c r="K9" s="110">
        <v>826</v>
      </c>
      <c r="L9" s="110">
        <v>105</v>
      </c>
      <c r="M9" s="110">
        <v>0</v>
      </c>
      <c r="N9" s="115">
        <v>103369</v>
      </c>
      <c r="O9" s="110">
        <v>464205</v>
      </c>
      <c r="P9" s="110">
        <v>495</v>
      </c>
      <c r="Q9" s="110">
        <v>53</v>
      </c>
      <c r="R9" s="110">
        <v>0</v>
      </c>
      <c r="S9" s="115">
        <v>464753</v>
      </c>
      <c r="T9" s="128">
        <v>410222</v>
      </c>
      <c r="U9" s="110">
        <v>370918</v>
      </c>
      <c r="V9" s="110">
        <v>1593</v>
      </c>
      <c r="W9" s="110">
        <v>0</v>
      </c>
      <c r="X9" s="115">
        <v>782733</v>
      </c>
      <c r="Y9" s="288">
        <v>344176</v>
      </c>
      <c r="Z9" s="110">
        <v>43732931</v>
      </c>
      <c r="AA9" s="288">
        <v>3732</v>
      </c>
      <c r="AB9" s="110">
        <v>0</v>
      </c>
      <c r="AC9" s="115">
        <v>44080839</v>
      </c>
      <c r="AD9" s="128">
        <v>358556</v>
      </c>
      <c r="AE9" s="110">
        <v>195378</v>
      </c>
      <c r="AF9" s="110">
        <v>61</v>
      </c>
      <c r="AG9" s="110">
        <v>0</v>
      </c>
      <c r="AH9" s="115">
        <v>553995</v>
      </c>
      <c r="AI9" s="128">
        <v>348073</v>
      </c>
      <c r="AJ9" s="110">
        <v>2916083</v>
      </c>
      <c r="AK9" s="110">
        <v>1360</v>
      </c>
      <c r="AL9" s="110">
        <v>0</v>
      </c>
      <c r="AM9" s="115">
        <v>3265516</v>
      </c>
      <c r="AN9" s="128">
        <v>357437</v>
      </c>
      <c r="AO9" s="110">
        <v>1178577</v>
      </c>
      <c r="AP9" s="110">
        <v>286</v>
      </c>
      <c r="AQ9" s="110">
        <v>95</v>
      </c>
      <c r="AR9" s="115">
        <v>1536395</v>
      </c>
      <c r="AS9" s="128">
        <v>394337</v>
      </c>
      <c r="AT9" s="110">
        <v>988244</v>
      </c>
      <c r="AU9" s="110">
        <v>1073</v>
      </c>
      <c r="AV9" s="110">
        <v>0</v>
      </c>
      <c r="AW9" s="115">
        <v>1383654</v>
      </c>
      <c r="AX9" s="128">
        <v>427275</v>
      </c>
      <c r="AY9" s="110">
        <v>32650179</v>
      </c>
      <c r="AZ9" s="110">
        <v>463</v>
      </c>
      <c r="BA9" s="110">
        <v>0</v>
      </c>
      <c r="BB9" s="115">
        <v>33077917</v>
      </c>
      <c r="BC9" s="128">
        <v>0</v>
      </c>
      <c r="BD9" s="110">
        <v>0</v>
      </c>
      <c r="BE9" s="110">
        <v>0</v>
      </c>
      <c r="BF9" s="110">
        <v>0</v>
      </c>
      <c r="BG9" s="115">
        <v>0</v>
      </c>
      <c r="BH9" s="128">
        <v>0</v>
      </c>
      <c r="BI9" s="110">
        <v>0</v>
      </c>
      <c r="BJ9" s="110">
        <v>0</v>
      </c>
      <c r="BK9" s="110">
        <v>0</v>
      </c>
      <c r="BL9" s="115">
        <v>0</v>
      </c>
      <c r="BM9" s="128">
        <v>0</v>
      </c>
      <c r="BN9" s="110">
        <v>0</v>
      </c>
      <c r="BO9" s="110">
        <v>0</v>
      </c>
      <c r="BP9" s="110">
        <v>0</v>
      </c>
      <c r="BQ9" s="115">
        <v>0</v>
      </c>
      <c r="BR9" s="128">
        <v>3206719</v>
      </c>
      <c r="BS9" s="289">
        <v>82033631</v>
      </c>
      <c r="BT9" s="110">
        <v>8726</v>
      </c>
      <c r="BU9" s="110">
        <v>95</v>
      </c>
      <c r="BV9" s="190">
        <v>85249171</v>
      </c>
      <c r="BW9" s="80"/>
      <c r="BX9" s="637"/>
      <c r="BZ9" s="618"/>
      <c r="CA9" s="618"/>
      <c r="CB9" s="618"/>
      <c r="CC9" s="618"/>
      <c r="CD9" s="618"/>
      <c r="CE9" s="224"/>
      <c r="CF9" s="224"/>
      <c r="CG9" s="224"/>
      <c r="CH9" s="80"/>
      <c r="CI9" s="224"/>
    </row>
    <row r="10" spans="1:87" x14ac:dyDescent="0.3">
      <c r="A10" s="221">
        <v>4</v>
      </c>
      <c r="B10" s="222" t="s">
        <v>211</v>
      </c>
      <c r="D10" s="225"/>
      <c r="E10" s="285">
        <v>483737</v>
      </c>
      <c r="F10" s="286">
        <v>251609</v>
      </c>
      <c r="G10" s="286">
        <v>8200</v>
      </c>
      <c r="H10" s="287">
        <v>0</v>
      </c>
      <c r="I10" s="115">
        <v>743546</v>
      </c>
      <c r="J10" s="128">
        <v>38022</v>
      </c>
      <c r="K10" s="110">
        <v>64142</v>
      </c>
      <c r="L10" s="110">
        <v>0</v>
      </c>
      <c r="M10" s="110">
        <v>0</v>
      </c>
      <c r="N10" s="115">
        <v>102164</v>
      </c>
      <c r="O10" s="110">
        <v>39981</v>
      </c>
      <c r="P10" s="110">
        <v>-1</v>
      </c>
      <c r="Q10" s="110">
        <v>26</v>
      </c>
      <c r="R10" s="110">
        <v>0</v>
      </c>
      <c r="S10" s="115">
        <v>40006</v>
      </c>
      <c r="T10" s="128">
        <v>37545</v>
      </c>
      <c r="U10" s="110">
        <v>0</v>
      </c>
      <c r="V10" s="110">
        <v>28</v>
      </c>
      <c r="W10" s="110">
        <v>8</v>
      </c>
      <c r="X10" s="115">
        <v>37581</v>
      </c>
      <c r="Y10" s="288">
        <v>46541</v>
      </c>
      <c r="Z10" s="110">
        <v>64141</v>
      </c>
      <c r="AA10" s="288">
        <v>80</v>
      </c>
      <c r="AB10" s="110">
        <v>-8</v>
      </c>
      <c r="AC10" s="115">
        <v>110754</v>
      </c>
      <c r="AD10" s="128">
        <v>37585</v>
      </c>
      <c r="AE10" s="110">
        <v>0</v>
      </c>
      <c r="AF10" s="110">
        <v>58</v>
      </c>
      <c r="AG10" s="110">
        <v>0</v>
      </c>
      <c r="AH10" s="115">
        <v>37643</v>
      </c>
      <c r="AI10" s="128">
        <v>37141</v>
      </c>
      <c r="AJ10" s="110">
        <v>18</v>
      </c>
      <c r="AK10" s="110">
        <v>2073</v>
      </c>
      <c r="AL10" s="110">
        <v>0</v>
      </c>
      <c r="AM10" s="115">
        <v>39232</v>
      </c>
      <c r="AN10" s="128">
        <v>39449</v>
      </c>
      <c r="AO10" s="110">
        <v>64124</v>
      </c>
      <c r="AP10" s="110">
        <v>110</v>
      </c>
      <c r="AQ10" s="110">
        <v>1</v>
      </c>
      <c r="AR10" s="115">
        <v>103684</v>
      </c>
      <c r="AS10" s="128">
        <v>37367</v>
      </c>
      <c r="AT10" s="110">
        <v>0</v>
      </c>
      <c r="AU10" s="110">
        <v>-7</v>
      </c>
      <c r="AV10" s="110">
        <v>8</v>
      </c>
      <c r="AW10" s="115">
        <v>37368</v>
      </c>
      <c r="AX10" s="128">
        <v>37077</v>
      </c>
      <c r="AY10" s="110">
        <v>0</v>
      </c>
      <c r="AZ10" s="110">
        <v>12</v>
      </c>
      <c r="BA10" s="110">
        <v>-2</v>
      </c>
      <c r="BB10" s="115">
        <v>37087</v>
      </c>
      <c r="BC10" s="128">
        <v>0</v>
      </c>
      <c r="BD10" s="110">
        <v>0</v>
      </c>
      <c r="BE10" s="110">
        <v>0</v>
      </c>
      <c r="BF10" s="110">
        <v>0</v>
      </c>
      <c r="BG10" s="115">
        <v>0</v>
      </c>
      <c r="BH10" s="128">
        <v>0</v>
      </c>
      <c r="BI10" s="110">
        <v>0</v>
      </c>
      <c r="BJ10" s="110">
        <v>0</v>
      </c>
      <c r="BK10" s="110">
        <v>0</v>
      </c>
      <c r="BL10" s="115">
        <v>0</v>
      </c>
      <c r="BM10" s="128">
        <v>0</v>
      </c>
      <c r="BN10" s="110">
        <v>0</v>
      </c>
      <c r="BO10" s="110">
        <v>0</v>
      </c>
      <c r="BP10" s="110">
        <v>0</v>
      </c>
      <c r="BQ10" s="115">
        <v>0</v>
      </c>
      <c r="BR10" s="128">
        <v>350708</v>
      </c>
      <c r="BS10" s="289">
        <v>192424</v>
      </c>
      <c r="BT10" s="110">
        <v>2380</v>
      </c>
      <c r="BU10" s="110">
        <v>7</v>
      </c>
      <c r="BV10" s="190">
        <v>545519</v>
      </c>
      <c r="BW10" s="80"/>
      <c r="BX10" s="638"/>
      <c r="BZ10" s="618"/>
      <c r="CA10" s="618"/>
      <c r="CB10" s="618"/>
      <c r="CC10" s="618"/>
      <c r="CD10" s="618"/>
      <c r="CE10" s="224"/>
      <c r="CF10" s="224"/>
      <c r="CG10" s="224"/>
      <c r="CH10" s="80"/>
      <c r="CI10" s="224"/>
    </row>
    <row r="11" spans="1:87" x14ac:dyDescent="0.3">
      <c r="A11" s="221">
        <v>5</v>
      </c>
      <c r="B11" s="222" t="s">
        <v>212</v>
      </c>
      <c r="D11" s="225"/>
      <c r="E11" s="285">
        <v>7138765</v>
      </c>
      <c r="F11" s="286">
        <v>4254376</v>
      </c>
      <c r="G11" s="286">
        <v>786813</v>
      </c>
      <c r="H11" s="287">
        <v>0</v>
      </c>
      <c r="I11" s="115">
        <v>12179954</v>
      </c>
      <c r="J11" s="128">
        <v>491108</v>
      </c>
      <c r="K11" s="110">
        <v>370500</v>
      </c>
      <c r="L11" s="110">
        <v>8447</v>
      </c>
      <c r="M11" s="110">
        <v>0</v>
      </c>
      <c r="N11" s="115">
        <v>870055</v>
      </c>
      <c r="O11" s="110">
        <v>756591</v>
      </c>
      <c r="P11" s="110">
        <v>170279</v>
      </c>
      <c r="Q11" s="110">
        <v>34675</v>
      </c>
      <c r="R11" s="110">
        <v>0</v>
      </c>
      <c r="S11" s="115">
        <v>961545</v>
      </c>
      <c r="T11" s="128">
        <v>616823</v>
      </c>
      <c r="U11" s="110">
        <v>225733</v>
      </c>
      <c r="V11" s="110">
        <v>93727</v>
      </c>
      <c r="W11" s="110">
        <v>0</v>
      </c>
      <c r="X11" s="115">
        <v>936283</v>
      </c>
      <c r="Y11" s="288">
        <v>577501</v>
      </c>
      <c r="Z11" s="110">
        <v>334923</v>
      </c>
      <c r="AA11" s="288">
        <v>89959</v>
      </c>
      <c r="AB11" s="110">
        <v>-5</v>
      </c>
      <c r="AC11" s="115">
        <v>1002378</v>
      </c>
      <c r="AD11" s="128">
        <v>552601</v>
      </c>
      <c r="AE11" s="110">
        <v>295101</v>
      </c>
      <c r="AF11" s="110">
        <v>36448</v>
      </c>
      <c r="AG11" s="110">
        <v>5</v>
      </c>
      <c r="AH11" s="115">
        <v>884155</v>
      </c>
      <c r="AI11" s="128">
        <v>718519</v>
      </c>
      <c r="AJ11" s="110">
        <v>296266</v>
      </c>
      <c r="AK11" s="110">
        <v>24823</v>
      </c>
      <c r="AL11" s="110">
        <v>0</v>
      </c>
      <c r="AM11" s="115">
        <v>1039608</v>
      </c>
      <c r="AN11" s="128">
        <v>624311</v>
      </c>
      <c r="AO11" s="110">
        <v>518862</v>
      </c>
      <c r="AP11" s="110">
        <v>43464</v>
      </c>
      <c r="AQ11" s="110">
        <v>0</v>
      </c>
      <c r="AR11" s="115">
        <v>1186637</v>
      </c>
      <c r="AS11" s="128">
        <v>629752</v>
      </c>
      <c r="AT11" s="110">
        <v>531123</v>
      </c>
      <c r="AU11" s="110">
        <v>159769</v>
      </c>
      <c r="AV11" s="110">
        <v>0</v>
      </c>
      <c r="AW11" s="115">
        <v>1320644</v>
      </c>
      <c r="AX11" s="128">
        <v>686390</v>
      </c>
      <c r="AY11" s="110">
        <v>330316</v>
      </c>
      <c r="AZ11" s="110">
        <v>88420</v>
      </c>
      <c r="BA11" s="110">
        <v>0</v>
      </c>
      <c r="BB11" s="115">
        <v>1105126</v>
      </c>
      <c r="BC11" s="128">
        <v>0</v>
      </c>
      <c r="BD11" s="110">
        <v>0</v>
      </c>
      <c r="BE11" s="110">
        <v>0</v>
      </c>
      <c r="BF11" s="110">
        <v>0</v>
      </c>
      <c r="BG11" s="115">
        <v>0</v>
      </c>
      <c r="BH11" s="128">
        <v>0</v>
      </c>
      <c r="BI11" s="110">
        <v>0</v>
      </c>
      <c r="BJ11" s="110">
        <v>0</v>
      </c>
      <c r="BK11" s="110">
        <v>0</v>
      </c>
      <c r="BL11" s="115">
        <v>0</v>
      </c>
      <c r="BM11" s="128">
        <v>0</v>
      </c>
      <c r="BN11" s="110">
        <v>0</v>
      </c>
      <c r="BO11" s="110">
        <v>0</v>
      </c>
      <c r="BP11" s="110">
        <v>0</v>
      </c>
      <c r="BQ11" s="115">
        <v>0</v>
      </c>
      <c r="BR11" s="128">
        <v>5653596</v>
      </c>
      <c r="BS11" s="289">
        <v>3073103</v>
      </c>
      <c r="BT11" s="110">
        <v>579732</v>
      </c>
      <c r="BU11" s="110">
        <v>0</v>
      </c>
      <c r="BV11" s="190">
        <v>9306431</v>
      </c>
      <c r="BW11" s="80"/>
      <c r="BX11" s="637"/>
      <c r="BZ11" s="618"/>
      <c r="CA11" s="618"/>
      <c r="CB11" s="618"/>
      <c r="CC11" s="618"/>
      <c r="CD11" s="618"/>
      <c r="CE11" s="224"/>
      <c r="CF11" s="224"/>
      <c r="CG11" s="224"/>
      <c r="CH11" s="80"/>
      <c r="CI11" s="224"/>
    </row>
    <row r="12" spans="1:87" x14ac:dyDescent="0.3">
      <c r="A12" s="221">
        <v>6</v>
      </c>
      <c r="B12" s="222" t="s">
        <v>213</v>
      </c>
      <c r="D12" s="223"/>
      <c r="E12" s="285">
        <v>5691812</v>
      </c>
      <c r="F12" s="286">
        <v>911622</v>
      </c>
      <c r="G12" s="286">
        <v>227202</v>
      </c>
      <c r="H12" s="287">
        <v>0</v>
      </c>
      <c r="I12" s="115">
        <v>6830636</v>
      </c>
      <c r="J12" s="128">
        <v>494543</v>
      </c>
      <c r="K12" s="110">
        <v>299595</v>
      </c>
      <c r="L12" s="110">
        <v>4689</v>
      </c>
      <c r="M12" s="110">
        <v>0</v>
      </c>
      <c r="N12" s="115">
        <v>798827</v>
      </c>
      <c r="O12" s="110">
        <v>499967</v>
      </c>
      <c r="P12" s="110">
        <v>5248</v>
      </c>
      <c r="Q12" s="110">
        <v>7136</v>
      </c>
      <c r="R12" s="110">
        <v>0</v>
      </c>
      <c r="S12" s="115">
        <v>512351</v>
      </c>
      <c r="T12" s="128">
        <v>520478</v>
      </c>
      <c r="U12" s="110">
        <v>169878</v>
      </c>
      <c r="V12" s="110">
        <v>87881</v>
      </c>
      <c r="W12" s="110">
        <v>3</v>
      </c>
      <c r="X12" s="115">
        <v>778240</v>
      </c>
      <c r="Y12" s="288">
        <v>542194</v>
      </c>
      <c r="Z12" s="110">
        <v>761</v>
      </c>
      <c r="AA12" s="288">
        <v>2997</v>
      </c>
      <c r="AB12" s="110">
        <v>281</v>
      </c>
      <c r="AC12" s="115">
        <v>546233</v>
      </c>
      <c r="AD12" s="128">
        <v>628643</v>
      </c>
      <c r="AE12" s="110">
        <v>8830</v>
      </c>
      <c r="AF12" s="110">
        <v>-38569</v>
      </c>
      <c r="AG12" s="110">
        <v>0</v>
      </c>
      <c r="AH12" s="115">
        <v>598904</v>
      </c>
      <c r="AI12" s="128">
        <v>505583</v>
      </c>
      <c r="AJ12" s="110">
        <v>3488</v>
      </c>
      <c r="AK12" s="110">
        <v>7522</v>
      </c>
      <c r="AL12" s="110">
        <v>4</v>
      </c>
      <c r="AM12" s="115">
        <v>516597</v>
      </c>
      <c r="AN12" s="128">
        <v>524417</v>
      </c>
      <c r="AO12" s="110">
        <v>10765</v>
      </c>
      <c r="AP12" s="110">
        <v>64696</v>
      </c>
      <c r="AQ12" s="110">
        <v>11</v>
      </c>
      <c r="AR12" s="115">
        <v>599889</v>
      </c>
      <c r="AS12" s="128">
        <v>501371</v>
      </c>
      <c r="AT12" s="110">
        <v>144651</v>
      </c>
      <c r="AU12" s="110">
        <v>-6821</v>
      </c>
      <c r="AV12" s="110">
        <v>0</v>
      </c>
      <c r="AW12" s="115">
        <v>639201</v>
      </c>
      <c r="AX12" s="128">
        <v>454086</v>
      </c>
      <c r="AY12" s="110">
        <v>1226</v>
      </c>
      <c r="AZ12" s="110">
        <v>30040</v>
      </c>
      <c r="BA12" s="110">
        <v>0</v>
      </c>
      <c r="BB12" s="115">
        <v>485352</v>
      </c>
      <c r="BC12" s="128">
        <v>0</v>
      </c>
      <c r="BD12" s="110">
        <v>0</v>
      </c>
      <c r="BE12" s="110">
        <v>0</v>
      </c>
      <c r="BF12" s="110">
        <v>0</v>
      </c>
      <c r="BG12" s="115">
        <v>0</v>
      </c>
      <c r="BH12" s="128">
        <v>0</v>
      </c>
      <c r="BI12" s="110">
        <v>0</v>
      </c>
      <c r="BJ12" s="110">
        <v>0</v>
      </c>
      <c r="BK12" s="110">
        <v>0</v>
      </c>
      <c r="BL12" s="115">
        <v>0</v>
      </c>
      <c r="BM12" s="128">
        <v>0</v>
      </c>
      <c r="BN12" s="110">
        <v>0</v>
      </c>
      <c r="BO12" s="110">
        <v>0</v>
      </c>
      <c r="BP12" s="110">
        <v>0</v>
      </c>
      <c r="BQ12" s="115">
        <v>0</v>
      </c>
      <c r="BR12" s="128">
        <v>4671282</v>
      </c>
      <c r="BS12" s="289">
        <v>644442</v>
      </c>
      <c r="BT12" s="110">
        <v>159571</v>
      </c>
      <c r="BU12" s="110">
        <v>299</v>
      </c>
      <c r="BV12" s="190">
        <v>5475594</v>
      </c>
      <c r="BW12" s="80"/>
      <c r="BX12" s="639"/>
      <c r="BZ12" s="618"/>
      <c r="CA12" s="618"/>
      <c r="CB12" s="618"/>
      <c r="CC12" s="618"/>
      <c r="CD12" s="618"/>
      <c r="CE12" s="224"/>
      <c r="CF12" s="224"/>
      <c r="CG12" s="224"/>
      <c r="CH12" s="80"/>
      <c r="CI12" s="224"/>
    </row>
    <row r="13" spans="1:87" x14ac:dyDescent="0.3">
      <c r="A13" s="221">
        <v>7</v>
      </c>
      <c r="B13" s="222" t="s">
        <v>214</v>
      </c>
      <c r="D13" s="223"/>
      <c r="E13" s="285">
        <v>109343</v>
      </c>
      <c r="F13" s="286">
        <v>107802</v>
      </c>
      <c r="G13" s="286">
        <v>3995</v>
      </c>
      <c r="H13" s="287">
        <v>0</v>
      </c>
      <c r="I13" s="115">
        <v>221140</v>
      </c>
      <c r="J13" s="128">
        <v>7229</v>
      </c>
      <c r="K13" s="110">
        <v>5068</v>
      </c>
      <c r="L13" s="110">
        <v>0</v>
      </c>
      <c r="M13" s="110">
        <v>0</v>
      </c>
      <c r="N13" s="115">
        <v>12297</v>
      </c>
      <c r="O13" s="110">
        <v>8311</v>
      </c>
      <c r="P13" s="110">
        <v>12352</v>
      </c>
      <c r="Q13" s="110">
        <v>23</v>
      </c>
      <c r="R13" s="110">
        <v>0</v>
      </c>
      <c r="S13" s="115">
        <v>20686</v>
      </c>
      <c r="T13" s="128">
        <v>9716</v>
      </c>
      <c r="U13" s="110">
        <v>9833</v>
      </c>
      <c r="V13" s="110">
        <v>1957</v>
      </c>
      <c r="W13" s="110">
        <v>0</v>
      </c>
      <c r="X13" s="115">
        <v>21506</v>
      </c>
      <c r="Y13" s="288">
        <v>10950</v>
      </c>
      <c r="Z13" s="110">
        <v>11376</v>
      </c>
      <c r="AA13" s="288">
        <v>337</v>
      </c>
      <c r="AB13" s="110">
        <v>0</v>
      </c>
      <c r="AC13" s="115">
        <v>22663</v>
      </c>
      <c r="AD13" s="128">
        <v>10127</v>
      </c>
      <c r="AE13" s="110">
        <v>9738</v>
      </c>
      <c r="AF13" s="110">
        <v>68</v>
      </c>
      <c r="AG13" s="110">
        <v>0</v>
      </c>
      <c r="AH13" s="115">
        <v>19933</v>
      </c>
      <c r="AI13" s="128">
        <v>5752</v>
      </c>
      <c r="AJ13" s="110">
        <v>6751</v>
      </c>
      <c r="AK13" s="110">
        <v>99</v>
      </c>
      <c r="AL13" s="110">
        <v>0</v>
      </c>
      <c r="AM13" s="115">
        <v>12602</v>
      </c>
      <c r="AN13" s="128">
        <v>8344</v>
      </c>
      <c r="AO13" s="110">
        <v>10122</v>
      </c>
      <c r="AP13" s="110">
        <v>300</v>
      </c>
      <c r="AQ13" s="110">
        <v>0</v>
      </c>
      <c r="AR13" s="115">
        <v>18766</v>
      </c>
      <c r="AS13" s="128">
        <v>10377</v>
      </c>
      <c r="AT13" s="110">
        <v>10154</v>
      </c>
      <c r="AU13" s="110">
        <v>749</v>
      </c>
      <c r="AV13" s="110">
        <v>0</v>
      </c>
      <c r="AW13" s="115">
        <v>21280</v>
      </c>
      <c r="AX13" s="128">
        <v>8373</v>
      </c>
      <c r="AY13" s="110">
        <v>6748</v>
      </c>
      <c r="AZ13" s="110">
        <v>593</v>
      </c>
      <c r="BA13" s="110">
        <v>0</v>
      </c>
      <c r="BB13" s="115">
        <v>15714</v>
      </c>
      <c r="BC13" s="128">
        <v>0</v>
      </c>
      <c r="BD13" s="110">
        <v>0</v>
      </c>
      <c r="BE13" s="110">
        <v>0</v>
      </c>
      <c r="BF13" s="110">
        <v>0</v>
      </c>
      <c r="BG13" s="115">
        <v>0</v>
      </c>
      <c r="BH13" s="128">
        <v>0</v>
      </c>
      <c r="BI13" s="110">
        <v>0</v>
      </c>
      <c r="BJ13" s="110">
        <v>0</v>
      </c>
      <c r="BK13" s="110">
        <v>0</v>
      </c>
      <c r="BL13" s="115">
        <v>0</v>
      </c>
      <c r="BM13" s="128">
        <v>0</v>
      </c>
      <c r="BN13" s="110">
        <v>0</v>
      </c>
      <c r="BO13" s="110">
        <v>0</v>
      </c>
      <c r="BP13" s="110">
        <v>0</v>
      </c>
      <c r="BQ13" s="115">
        <v>0</v>
      </c>
      <c r="BR13" s="128">
        <v>79179</v>
      </c>
      <c r="BS13" s="289">
        <v>82142</v>
      </c>
      <c r="BT13" s="110">
        <v>4126</v>
      </c>
      <c r="BU13" s="110">
        <v>0</v>
      </c>
      <c r="BV13" s="190">
        <v>165447</v>
      </c>
      <c r="BW13" s="80"/>
      <c r="BX13" s="637"/>
      <c r="BZ13" s="618"/>
      <c r="CA13" s="618"/>
      <c r="CB13" s="618"/>
      <c r="CC13" s="618"/>
      <c r="CD13" s="618"/>
      <c r="CE13" s="224"/>
      <c r="CF13" s="224"/>
      <c r="CG13" s="224"/>
      <c r="CH13" s="80"/>
      <c r="CI13" s="224"/>
    </row>
    <row r="14" spans="1:87" x14ac:dyDescent="0.3">
      <c r="A14" s="226">
        <v>8</v>
      </c>
      <c r="B14" s="227" t="s">
        <v>215</v>
      </c>
      <c r="D14" s="228"/>
      <c r="E14" s="285">
        <v>2514366</v>
      </c>
      <c r="F14" s="286">
        <v>30265647</v>
      </c>
      <c r="G14" s="286">
        <v>118018</v>
      </c>
      <c r="H14" s="287">
        <v>1452247</v>
      </c>
      <c r="I14" s="115">
        <v>34350278</v>
      </c>
      <c r="J14" s="128">
        <v>186297</v>
      </c>
      <c r="K14" s="110">
        <v>2154938</v>
      </c>
      <c r="L14" s="110">
        <v>20</v>
      </c>
      <c r="M14" s="110">
        <v>899247</v>
      </c>
      <c r="N14" s="115">
        <v>3240502</v>
      </c>
      <c r="O14" s="110">
        <v>208155</v>
      </c>
      <c r="P14" s="110">
        <v>2236078</v>
      </c>
      <c r="Q14" s="110">
        <v>192</v>
      </c>
      <c r="R14" s="110">
        <v>0</v>
      </c>
      <c r="S14" s="115">
        <v>2444425</v>
      </c>
      <c r="T14" s="128">
        <v>208086</v>
      </c>
      <c r="U14" s="110">
        <v>1980169</v>
      </c>
      <c r="V14" s="110">
        <v>964</v>
      </c>
      <c r="W14" s="110">
        <v>0</v>
      </c>
      <c r="X14" s="115">
        <v>2189219</v>
      </c>
      <c r="Y14" s="288">
        <v>204931</v>
      </c>
      <c r="Z14" s="110">
        <v>2964922</v>
      </c>
      <c r="AA14" s="288">
        <v>619</v>
      </c>
      <c r="AB14" s="110">
        <v>0</v>
      </c>
      <c r="AC14" s="115">
        <v>3170472</v>
      </c>
      <c r="AD14" s="128">
        <v>189119</v>
      </c>
      <c r="AE14" s="110">
        <v>2614283</v>
      </c>
      <c r="AF14" s="110">
        <v>1256</v>
      </c>
      <c r="AG14" s="110">
        <v>377</v>
      </c>
      <c r="AH14" s="115">
        <v>2805035</v>
      </c>
      <c r="AI14" s="128">
        <v>160213</v>
      </c>
      <c r="AJ14" s="110">
        <v>2053865</v>
      </c>
      <c r="AK14" s="110">
        <v>7304</v>
      </c>
      <c r="AL14" s="110">
        <v>0</v>
      </c>
      <c r="AM14" s="115">
        <v>2221382</v>
      </c>
      <c r="AN14" s="128">
        <v>174949</v>
      </c>
      <c r="AO14" s="110">
        <v>2780503</v>
      </c>
      <c r="AP14" s="110">
        <v>1529</v>
      </c>
      <c r="AQ14" s="110">
        <v>-2140</v>
      </c>
      <c r="AR14" s="115">
        <v>2954841</v>
      </c>
      <c r="AS14" s="128">
        <v>265293</v>
      </c>
      <c r="AT14" s="110">
        <v>2044089</v>
      </c>
      <c r="AU14" s="110">
        <v>972</v>
      </c>
      <c r="AV14" s="110">
        <v>44</v>
      </c>
      <c r="AW14" s="115">
        <v>2310398</v>
      </c>
      <c r="AX14" s="128">
        <v>143985</v>
      </c>
      <c r="AY14" s="110">
        <v>2050081</v>
      </c>
      <c r="AZ14" s="110">
        <v>946</v>
      </c>
      <c r="BA14" s="110">
        <v>0</v>
      </c>
      <c r="BB14" s="115">
        <v>2195012</v>
      </c>
      <c r="BC14" s="128">
        <v>0</v>
      </c>
      <c r="BD14" s="110">
        <v>0</v>
      </c>
      <c r="BE14" s="110">
        <v>0</v>
      </c>
      <c r="BF14" s="110">
        <v>0</v>
      </c>
      <c r="BG14" s="115">
        <v>0</v>
      </c>
      <c r="BH14" s="128">
        <v>0</v>
      </c>
      <c r="BI14" s="110">
        <v>0</v>
      </c>
      <c r="BJ14" s="110">
        <v>0</v>
      </c>
      <c r="BK14" s="110">
        <v>0</v>
      </c>
      <c r="BL14" s="115">
        <v>0</v>
      </c>
      <c r="BM14" s="128">
        <v>0</v>
      </c>
      <c r="BN14" s="110">
        <v>0</v>
      </c>
      <c r="BO14" s="110">
        <v>0</v>
      </c>
      <c r="BP14" s="110">
        <v>0</v>
      </c>
      <c r="BQ14" s="115">
        <v>0</v>
      </c>
      <c r="BR14" s="128">
        <v>1741028</v>
      </c>
      <c r="BS14" s="289">
        <v>20878928</v>
      </c>
      <c r="BT14" s="110">
        <v>13802</v>
      </c>
      <c r="BU14" s="110">
        <v>897528</v>
      </c>
      <c r="BV14" s="190">
        <v>23531286</v>
      </c>
      <c r="BW14" s="80"/>
      <c r="BX14" s="639"/>
      <c r="BZ14" s="292"/>
      <c r="CA14" s="292"/>
      <c r="CB14" s="292"/>
      <c r="CC14" s="292"/>
      <c r="CD14" s="292"/>
      <c r="CE14" s="224"/>
      <c r="CF14" s="224"/>
      <c r="CG14" s="224"/>
      <c r="CH14" s="80"/>
      <c r="CI14" s="224"/>
    </row>
    <row r="15" spans="1:87" x14ac:dyDescent="0.3">
      <c r="A15" s="221">
        <v>9</v>
      </c>
      <c r="B15" s="222" t="s">
        <v>216</v>
      </c>
      <c r="D15" s="229"/>
      <c r="E15" s="285">
        <v>459885</v>
      </c>
      <c r="F15" s="286">
        <v>1030</v>
      </c>
      <c r="G15" s="286">
        <v>4543</v>
      </c>
      <c r="H15" s="287">
        <v>25</v>
      </c>
      <c r="I15" s="115">
        <v>465483</v>
      </c>
      <c r="J15" s="128">
        <v>29184</v>
      </c>
      <c r="K15" s="110">
        <v>175</v>
      </c>
      <c r="L15" s="110">
        <v>252</v>
      </c>
      <c r="M15" s="110">
        <v>0</v>
      </c>
      <c r="N15" s="115">
        <v>29611</v>
      </c>
      <c r="O15" s="110">
        <v>32891</v>
      </c>
      <c r="P15" s="110">
        <v>592</v>
      </c>
      <c r="Q15" s="110">
        <v>33</v>
      </c>
      <c r="R15" s="110">
        <v>0</v>
      </c>
      <c r="S15" s="115">
        <v>33516</v>
      </c>
      <c r="T15" s="128">
        <v>34108</v>
      </c>
      <c r="U15" s="110">
        <v>142</v>
      </c>
      <c r="V15" s="110">
        <v>1046</v>
      </c>
      <c r="W15" s="110">
        <v>25</v>
      </c>
      <c r="X15" s="115">
        <v>35321</v>
      </c>
      <c r="Y15" s="288">
        <v>30842</v>
      </c>
      <c r="Z15" s="110">
        <v>39</v>
      </c>
      <c r="AA15" s="288">
        <v>16</v>
      </c>
      <c r="AB15" s="110">
        <v>0</v>
      </c>
      <c r="AC15" s="115">
        <v>30897</v>
      </c>
      <c r="AD15" s="128">
        <v>32859</v>
      </c>
      <c r="AE15" s="110">
        <v>80</v>
      </c>
      <c r="AF15" s="110">
        <v>835</v>
      </c>
      <c r="AG15" s="110">
        <v>0</v>
      </c>
      <c r="AH15" s="115">
        <v>33774</v>
      </c>
      <c r="AI15" s="128">
        <v>34567</v>
      </c>
      <c r="AJ15" s="110">
        <v>3</v>
      </c>
      <c r="AK15" s="110">
        <v>40</v>
      </c>
      <c r="AL15" s="110">
        <v>101</v>
      </c>
      <c r="AM15" s="115">
        <v>34711</v>
      </c>
      <c r="AN15" s="128">
        <v>34472</v>
      </c>
      <c r="AO15" s="110">
        <v>104</v>
      </c>
      <c r="AP15" s="110">
        <v>386</v>
      </c>
      <c r="AQ15" s="110">
        <v>9</v>
      </c>
      <c r="AR15" s="115">
        <v>34971</v>
      </c>
      <c r="AS15" s="128">
        <v>36054</v>
      </c>
      <c r="AT15" s="110">
        <v>108</v>
      </c>
      <c r="AU15" s="110">
        <v>2816</v>
      </c>
      <c r="AV15" s="110">
        <v>0</v>
      </c>
      <c r="AW15" s="115">
        <v>38978</v>
      </c>
      <c r="AX15" s="128">
        <v>43528</v>
      </c>
      <c r="AY15" s="110">
        <v>84</v>
      </c>
      <c r="AZ15" s="110">
        <v>57</v>
      </c>
      <c r="BA15" s="110">
        <v>5</v>
      </c>
      <c r="BB15" s="115">
        <v>43674</v>
      </c>
      <c r="BC15" s="128">
        <v>0</v>
      </c>
      <c r="BD15" s="110">
        <v>0</v>
      </c>
      <c r="BE15" s="110">
        <v>0</v>
      </c>
      <c r="BF15" s="110">
        <v>0</v>
      </c>
      <c r="BG15" s="115">
        <v>0</v>
      </c>
      <c r="BH15" s="128">
        <v>0</v>
      </c>
      <c r="BI15" s="110">
        <v>0</v>
      </c>
      <c r="BJ15" s="110">
        <v>0</v>
      </c>
      <c r="BK15" s="110">
        <v>0</v>
      </c>
      <c r="BL15" s="115">
        <v>0</v>
      </c>
      <c r="BM15" s="128">
        <v>0</v>
      </c>
      <c r="BN15" s="110">
        <v>0</v>
      </c>
      <c r="BO15" s="110">
        <v>0</v>
      </c>
      <c r="BP15" s="110">
        <v>0</v>
      </c>
      <c r="BQ15" s="115">
        <v>0</v>
      </c>
      <c r="BR15" s="128">
        <v>308505</v>
      </c>
      <c r="BS15" s="289">
        <v>1327</v>
      </c>
      <c r="BT15" s="110">
        <v>5481</v>
      </c>
      <c r="BU15" s="110">
        <v>140</v>
      </c>
      <c r="BV15" s="190">
        <v>315453</v>
      </c>
      <c r="BW15" s="80"/>
      <c r="BX15" s="639"/>
      <c r="BZ15" s="618"/>
      <c r="CA15" s="618"/>
      <c r="CB15" s="618"/>
      <c r="CC15" s="618"/>
      <c r="CD15" s="618"/>
      <c r="CE15" s="224"/>
      <c r="CF15" s="224"/>
      <c r="CG15" s="224"/>
      <c r="CH15" s="80"/>
      <c r="CI15" s="224"/>
    </row>
    <row r="16" spans="1:87" x14ac:dyDescent="0.3">
      <c r="A16" s="221">
        <v>10</v>
      </c>
      <c r="B16" s="230" t="s">
        <v>217</v>
      </c>
      <c r="D16" s="229"/>
      <c r="E16" s="285">
        <v>271022</v>
      </c>
      <c r="F16" s="286">
        <v>708</v>
      </c>
      <c r="G16" s="286">
        <v>3547</v>
      </c>
      <c r="H16" s="287">
        <v>0</v>
      </c>
      <c r="I16" s="115">
        <v>275277</v>
      </c>
      <c r="J16" s="128">
        <v>15163</v>
      </c>
      <c r="K16" s="110">
        <v>19</v>
      </c>
      <c r="L16" s="110">
        <v>0</v>
      </c>
      <c r="M16" s="110">
        <v>0</v>
      </c>
      <c r="N16" s="115">
        <v>15182</v>
      </c>
      <c r="O16" s="110">
        <v>21633</v>
      </c>
      <c r="P16" s="110">
        <v>0</v>
      </c>
      <c r="Q16" s="110">
        <v>43</v>
      </c>
      <c r="R16" s="110">
        <v>0</v>
      </c>
      <c r="S16" s="115">
        <v>21676</v>
      </c>
      <c r="T16" s="128">
        <v>22761</v>
      </c>
      <c r="U16" s="110">
        <v>49</v>
      </c>
      <c r="V16" s="110">
        <v>0</v>
      </c>
      <c r="W16" s="110">
        <v>0</v>
      </c>
      <c r="X16" s="115">
        <v>22810</v>
      </c>
      <c r="Y16" s="288">
        <v>23410</v>
      </c>
      <c r="Z16" s="110">
        <v>0</v>
      </c>
      <c r="AA16" s="288">
        <v>38</v>
      </c>
      <c r="AB16" s="110">
        <v>0</v>
      </c>
      <c r="AC16" s="115">
        <v>23448</v>
      </c>
      <c r="AD16" s="128">
        <v>22376</v>
      </c>
      <c r="AE16" s="110">
        <v>308</v>
      </c>
      <c r="AF16" s="110">
        <v>-25</v>
      </c>
      <c r="AG16" s="110">
        <v>0</v>
      </c>
      <c r="AH16" s="115">
        <v>22659</v>
      </c>
      <c r="AI16" s="128">
        <v>20357</v>
      </c>
      <c r="AJ16" s="110">
        <v>225</v>
      </c>
      <c r="AK16" s="110">
        <v>111</v>
      </c>
      <c r="AL16" s="110">
        <v>0</v>
      </c>
      <c r="AM16" s="115">
        <v>20693</v>
      </c>
      <c r="AN16" s="128">
        <v>20244</v>
      </c>
      <c r="AO16" s="110">
        <v>135</v>
      </c>
      <c r="AP16" s="110">
        <v>3248</v>
      </c>
      <c r="AQ16" s="110">
        <v>0</v>
      </c>
      <c r="AR16" s="115">
        <v>23627</v>
      </c>
      <c r="AS16" s="128">
        <v>22101</v>
      </c>
      <c r="AT16" s="110">
        <v>207</v>
      </c>
      <c r="AU16" s="110">
        <v>2</v>
      </c>
      <c r="AV16" s="110">
        <v>0</v>
      </c>
      <c r="AW16" s="115">
        <v>22310</v>
      </c>
      <c r="AX16" s="128">
        <v>22397</v>
      </c>
      <c r="AY16" s="110">
        <v>0</v>
      </c>
      <c r="AZ16" s="110">
        <v>0</v>
      </c>
      <c r="BA16" s="110">
        <v>0</v>
      </c>
      <c r="BB16" s="115">
        <v>22397</v>
      </c>
      <c r="BC16" s="128">
        <v>0</v>
      </c>
      <c r="BD16" s="110">
        <v>0</v>
      </c>
      <c r="BE16" s="110">
        <v>0</v>
      </c>
      <c r="BF16" s="110">
        <v>0</v>
      </c>
      <c r="BG16" s="115">
        <v>0</v>
      </c>
      <c r="BH16" s="128">
        <v>0</v>
      </c>
      <c r="BI16" s="110">
        <v>0</v>
      </c>
      <c r="BJ16" s="110">
        <v>0</v>
      </c>
      <c r="BK16" s="110">
        <v>0</v>
      </c>
      <c r="BL16" s="115">
        <v>0</v>
      </c>
      <c r="BM16" s="128">
        <v>0</v>
      </c>
      <c r="BN16" s="110">
        <v>0</v>
      </c>
      <c r="BO16" s="110">
        <v>0</v>
      </c>
      <c r="BP16" s="110">
        <v>0</v>
      </c>
      <c r="BQ16" s="115">
        <v>0</v>
      </c>
      <c r="BR16" s="128">
        <v>190442</v>
      </c>
      <c r="BS16" s="289">
        <v>943</v>
      </c>
      <c r="BT16" s="110">
        <v>3417</v>
      </c>
      <c r="BU16" s="110">
        <v>0</v>
      </c>
      <c r="BV16" s="190">
        <v>194802</v>
      </c>
      <c r="BW16" s="80"/>
      <c r="BX16" s="637"/>
      <c r="BZ16" s="618"/>
      <c r="CA16" s="618"/>
      <c r="CB16" s="618"/>
      <c r="CC16" s="618"/>
      <c r="CD16" s="618"/>
      <c r="CE16" s="224"/>
      <c r="CF16" s="224"/>
      <c r="CG16" s="224"/>
      <c r="CH16" s="80"/>
      <c r="CI16" s="224"/>
    </row>
    <row r="17" spans="1:87" x14ac:dyDescent="0.3">
      <c r="A17" s="221">
        <v>11</v>
      </c>
      <c r="B17" s="222" t="s">
        <v>218</v>
      </c>
      <c r="D17" s="225"/>
      <c r="E17" s="285">
        <v>480971</v>
      </c>
      <c r="F17" s="286">
        <v>52861</v>
      </c>
      <c r="G17" s="286">
        <v>7795</v>
      </c>
      <c r="H17" s="287">
        <v>0</v>
      </c>
      <c r="I17" s="115">
        <v>541627</v>
      </c>
      <c r="J17" s="128">
        <v>27356</v>
      </c>
      <c r="K17" s="110">
        <v>3107</v>
      </c>
      <c r="L17" s="110">
        <v>194</v>
      </c>
      <c r="M17" s="110">
        <v>0</v>
      </c>
      <c r="N17" s="115">
        <v>30657</v>
      </c>
      <c r="O17" s="110">
        <v>41171</v>
      </c>
      <c r="P17" s="110">
        <v>3722</v>
      </c>
      <c r="Q17" s="110">
        <v>216</v>
      </c>
      <c r="R17" s="110">
        <v>0</v>
      </c>
      <c r="S17" s="115">
        <v>45109</v>
      </c>
      <c r="T17" s="128">
        <v>29576</v>
      </c>
      <c r="U17" s="110">
        <v>4150</v>
      </c>
      <c r="V17" s="110">
        <v>945</v>
      </c>
      <c r="W17" s="110">
        <v>0</v>
      </c>
      <c r="X17" s="115">
        <v>34671</v>
      </c>
      <c r="Y17" s="288">
        <v>46206</v>
      </c>
      <c r="Z17" s="110">
        <v>4702</v>
      </c>
      <c r="AA17" s="288">
        <v>1019</v>
      </c>
      <c r="AB17" s="110">
        <v>0</v>
      </c>
      <c r="AC17" s="115">
        <v>51927</v>
      </c>
      <c r="AD17" s="128">
        <v>33088</v>
      </c>
      <c r="AE17" s="110">
        <v>4107</v>
      </c>
      <c r="AF17" s="110">
        <v>651</v>
      </c>
      <c r="AG17" s="110">
        <v>0</v>
      </c>
      <c r="AH17" s="115">
        <v>37846</v>
      </c>
      <c r="AI17" s="128">
        <v>34284</v>
      </c>
      <c r="AJ17" s="110">
        <v>6181</v>
      </c>
      <c r="AK17" s="110">
        <v>485</v>
      </c>
      <c r="AL17" s="110">
        <v>0</v>
      </c>
      <c r="AM17" s="115">
        <v>40950</v>
      </c>
      <c r="AN17" s="128">
        <v>27435</v>
      </c>
      <c r="AO17" s="110">
        <v>6578</v>
      </c>
      <c r="AP17" s="110">
        <v>105</v>
      </c>
      <c r="AQ17" s="110">
        <v>0</v>
      </c>
      <c r="AR17" s="115">
        <v>34118</v>
      </c>
      <c r="AS17" s="128">
        <v>52509</v>
      </c>
      <c r="AT17" s="110">
        <v>4075</v>
      </c>
      <c r="AU17" s="110">
        <v>264</v>
      </c>
      <c r="AV17" s="110">
        <v>0</v>
      </c>
      <c r="AW17" s="115">
        <v>56848</v>
      </c>
      <c r="AX17" s="128">
        <v>33114</v>
      </c>
      <c r="AY17" s="110">
        <v>4204</v>
      </c>
      <c r="AZ17" s="110">
        <v>406</v>
      </c>
      <c r="BA17" s="110">
        <v>64</v>
      </c>
      <c r="BB17" s="115">
        <v>37788</v>
      </c>
      <c r="BC17" s="128">
        <v>0</v>
      </c>
      <c r="BD17" s="110">
        <v>0</v>
      </c>
      <c r="BE17" s="110">
        <v>0</v>
      </c>
      <c r="BF17" s="110">
        <v>0</v>
      </c>
      <c r="BG17" s="115">
        <v>0</v>
      </c>
      <c r="BH17" s="128">
        <v>0</v>
      </c>
      <c r="BI17" s="110">
        <v>0</v>
      </c>
      <c r="BJ17" s="110">
        <v>0</v>
      </c>
      <c r="BK17" s="110">
        <v>0</v>
      </c>
      <c r="BL17" s="115">
        <v>0</v>
      </c>
      <c r="BM17" s="128">
        <v>0</v>
      </c>
      <c r="BN17" s="110">
        <v>0</v>
      </c>
      <c r="BO17" s="110">
        <v>0</v>
      </c>
      <c r="BP17" s="110">
        <v>0</v>
      </c>
      <c r="BQ17" s="115">
        <v>0</v>
      </c>
      <c r="BR17" s="128">
        <v>324739</v>
      </c>
      <c r="BS17" s="289">
        <v>40826</v>
      </c>
      <c r="BT17" s="110">
        <v>4285</v>
      </c>
      <c r="BU17" s="110">
        <v>64</v>
      </c>
      <c r="BV17" s="190">
        <v>369914</v>
      </c>
      <c r="BW17" s="80"/>
      <c r="BX17" s="639"/>
      <c r="BZ17" s="618"/>
      <c r="CA17" s="618"/>
      <c r="CB17" s="618"/>
      <c r="CC17" s="618"/>
      <c r="CD17" s="618"/>
      <c r="CE17" s="224"/>
      <c r="CF17" s="224"/>
      <c r="CG17" s="224"/>
      <c r="CH17" s="80"/>
      <c r="CI17" s="224"/>
    </row>
    <row r="18" spans="1:87" x14ac:dyDescent="0.3">
      <c r="A18" s="221">
        <v>12</v>
      </c>
      <c r="B18" s="17" t="s">
        <v>219</v>
      </c>
      <c r="D18" s="223"/>
      <c r="E18" s="285">
        <v>286081</v>
      </c>
      <c r="F18" s="286">
        <v>558</v>
      </c>
      <c r="G18" s="286">
        <v>2114</v>
      </c>
      <c r="H18" s="287">
        <v>0</v>
      </c>
      <c r="I18" s="115">
        <v>288753</v>
      </c>
      <c r="J18" s="128">
        <v>28627</v>
      </c>
      <c r="K18" s="110">
        <v>0</v>
      </c>
      <c r="L18" s="110">
        <v>142</v>
      </c>
      <c r="M18" s="110">
        <v>0</v>
      </c>
      <c r="N18" s="115">
        <v>28769</v>
      </c>
      <c r="O18" s="110">
        <v>24094</v>
      </c>
      <c r="P18" s="110">
        <v>76</v>
      </c>
      <c r="Q18" s="110">
        <v>72</v>
      </c>
      <c r="R18" s="110">
        <v>0</v>
      </c>
      <c r="S18" s="115">
        <v>24242</v>
      </c>
      <c r="T18" s="128">
        <v>24990</v>
      </c>
      <c r="U18" s="110">
        <v>354</v>
      </c>
      <c r="V18" s="110">
        <v>1417</v>
      </c>
      <c r="W18" s="110">
        <v>0</v>
      </c>
      <c r="X18" s="115">
        <v>26761</v>
      </c>
      <c r="Y18" s="288">
        <v>24597</v>
      </c>
      <c r="Z18" s="110">
        <v>3</v>
      </c>
      <c r="AA18" s="288">
        <v>67</v>
      </c>
      <c r="AB18" s="110">
        <v>0</v>
      </c>
      <c r="AC18" s="115">
        <v>24667</v>
      </c>
      <c r="AD18" s="128">
        <v>28039</v>
      </c>
      <c r="AE18" s="110">
        <v>75</v>
      </c>
      <c r="AF18" s="110">
        <v>243</v>
      </c>
      <c r="AG18" s="110">
        <v>0</v>
      </c>
      <c r="AH18" s="115">
        <v>28357</v>
      </c>
      <c r="AI18" s="128">
        <v>24485</v>
      </c>
      <c r="AJ18" s="110">
        <v>185</v>
      </c>
      <c r="AK18" s="110">
        <v>113</v>
      </c>
      <c r="AL18" s="110">
        <v>0</v>
      </c>
      <c r="AM18" s="115">
        <v>24783</v>
      </c>
      <c r="AN18" s="128">
        <v>24807</v>
      </c>
      <c r="AO18" s="110">
        <v>134</v>
      </c>
      <c r="AP18" s="110">
        <v>84</v>
      </c>
      <c r="AQ18" s="110">
        <v>0</v>
      </c>
      <c r="AR18" s="115">
        <v>25025</v>
      </c>
      <c r="AS18" s="128">
        <v>22092</v>
      </c>
      <c r="AT18" s="110">
        <v>1460</v>
      </c>
      <c r="AU18" s="110">
        <v>24</v>
      </c>
      <c r="AV18" s="110">
        <v>0</v>
      </c>
      <c r="AW18" s="115">
        <v>23576</v>
      </c>
      <c r="AX18" s="128">
        <v>23422</v>
      </c>
      <c r="AY18" s="110">
        <v>583</v>
      </c>
      <c r="AZ18" s="110">
        <v>25</v>
      </c>
      <c r="BA18" s="110">
        <v>0</v>
      </c>
      <c r="BB18" s="115">
        <v>24030</v>
      </c>
      <c r="BC18" s="128">
        <v>0</v>
      </c>
      <c r="BD18" s="110">
        <v>0</v>
      </c>
      <c r="BE18" s="110">
        <v>0</v>
      </c>
      <c r="BF18" s="110">
        <v>0</v>
      </c>
      <c r="BG18" s="115">
        <v>0</v>
      </c>
      <c r="BH18" s="128">
        <v>0</v>
      </c>
      <c r="BI18" s="110">
        <v>0</v>
      </c>
      <c r="BJ18" s="110">
        <v>0</v>
      </c>
      <c r="BK18" s="110">
        <v>0</v>
      </c>
      <c r="BL18" s="115">
        <v>0</v>
      </c>
      <c r="BM18" s="128">
        <v>0</v>
      </c>
      <c r="BN18" s="110">
        <v>0</v>
      </c>
      <c r="BO18" s="110">
        <v>0</v>
      </c>
      <c r="BP18" s="110">
        <v>0</v>
      </c>
      <c r="BQ18" s="115">
        <v>0</v>
      </c>
      <c r="BR18" s="128">
        <v>225153</v>
      </c>
      <c r="BS18" s="289">
        <v>2870</v>
      </c>
      <c r="BT18" s="110">
        <v>2187</v>
      </c>
      <c r="BU18" s="110">
        <v>0</v>
      </c>
      <c r="BV18" s="190">
        <v>230210</v>
      </c>
      <c r="BW18" s="80"/>
      <c r="BX18" s="637"/>
      <c r="BZ18" s="618"/>
      <c r="CA18" s="618"/>
      <c r="CB18" s="618"/>
      <c r="CC18" s="618"/>
      <c r="CD18" s="618"/>
      <c r="CE18" s="224"/>
      <c r="CF18" s="224"/>
      <c r="CG18" s="224"/>
      <c r="CH18" s="80"/>
      <c r="CI18" s="224"/>
    </row>
    <row r="19" spans="1:87" x14ac:dyDescent="0.3">
      <c r="A19" s="221">
        <v>13</v>
      </c>
      <c r="B19" s="17" t="s">
        <v>220</v>
      </c>
      <c r="D19" s="223"/>
      <c r="E19" s="285">
        <v>1237711</v>
      </c>
      <c r="F19" s="286">
        <v>7216248</v>
      </c>
      <c r="G19" s="286">
        <v>22007</v>
      </c>
      <c r="H19" s="287">
        <v>0</v>
      </c>
      <c r="I19" s="115">
        <v>8475966</v>
      </c>
      <c r="J19" s="128">
        <v>63917</v>
      </c>
      <c r="K19" s="110">
        <v>1260513</v>
      </c>
      <c r="L19" s="110">
        <v>152</v>
      </c>
      <c r="M19" s="110">
        <v>0</v>
      </c>
      <c r="N19" s="115">
        <v>1324582</v>
      </c>
      <c r="O19" s="110">
        <v>62656</v>
      </c>
      <c r="P19" s="110">
        <v>178076</v>
      </c>
      <c r="Q19" s="110">
        <v>439</v>
      </c>
      <c r="R19" s="110">
        <v>0</v>
      </c>
      <c r="S19" s="115">
        <v>241171</v>
      </c>
      <c r="T19" s="128">
        <v>83587</v>
      </c>
      <c r="U19" s="110">
        <v>47059</v>
      </c>
      <c r="V19" s="110">
        <v>1775</v>
      </c>
      <c r="W19" s="110">
        <v>0</v>
      </c>
      <c r="X19" s="115">
        <v>132421</v>
      </c>
      <c r="Y19" s="288">
        <v>81702</v>
      </c>
      <c r="Z19" s="110">
        <v>1671399</v>
      </c>
      <c r="AA19" s="288">
        <v>531</v>
      </c>
      <c r="AB19" s="110">
        <v>0</v>
      </c>
      <c r="AC19" s="115">
        <v>1753632</v>
      </c>
      <c r="AD19" s="128">
        <v>68635</v>
      </c>
      <c r="AE19" s="110">
        <v>582938</v>
      </c>
      <c r="AF19" s="110">
        <v>3073</v>
      </c>
      <c r="AG19" s="110">
        <v>0</v>
      </c>
      <c r="AH19" s="115">
        <v>654646</v>
      </c>
      <c r="AI19" s="128">
        <v>92473</v>
      </c>
      <c r="AJ19" s="110">
        <v>129501</v>
      </c>
      <c r="AK19" s="110">
        <v>768</v>
      </c>
      <c r="AL19" s="110">
        <v>0</v>
      </c>
      <c r="AM19" s="115">
        <v>222742</v>
      </c>
      <c r="AN19" s="128">
        <v>134819</v>
      </c>
      <c r="AO19" s="110">
        <v>1274374</v>
      </c>
      <c r="AP19" s="110">
        <v>302</v>
      </c>
      <c r="AQ19" s="110">
        <v>0</v>
      </c>
      <c r="AR19" s="115">
        <v>1409495</v>
      </c>
      <c r="AS19" s="128">
        <v>69784</v>
      </c>
      <c r="AT19" s="110">
        <v>321375</v>
      </c>
      <c r="AU19" s="110">
        <v>607</v>
      </c>
      <c r="AV19" s="110">
        <v>0</v>
      </c>
      <c r="AW19" s="115">
        <v>391766</v>
      </c>
      <c r="AX19" s="128">
        <v>75956</v>
      </c>
      <c r="AY19" s="110">
        <v>132416</v>
      </c>
      <c r="AZ19" s="110">
        <v>2872</v>
      </c>
      <c r="BA19" s="110">
        <v>0</v>
      </c>
      <c r="BB19" s="115">
        <v>211244</v>
      </c>
      <c r="BC19" s="128">
        <v>0</v>
      </c>
      <c r="BD19" s="110">
        <v>0</v>
      </c>
      <c r="BE19" s="110">
        <v>0</v>
      </c>
      <c r="BF19" s="110">
        <v>0</v>
      </c>
      <c r="BG19" s="115">
        <v>0</v>
      </c>
      <c r="BH19" s="128">
        <v>0</v>
      </c>
      <c r="BI19" s="110">
        <v>0</v>
      </c>
      <c r="BJ19" s="110">
        <v>0</v>
      </c>
      <c r="BK19" s="110">
        <v>0</v>
      </c>
      <c r="BL19" s="115">
        <v>0</v>
      </c>
      <c r="BM19" s="128">
        <v>0</v>
      </c>
      <c r="BN19" s="110">
        <v>0</v>
      </c>
      <c r="BO19" s="110">
        <v>0</v>
      </c>
      <c r="BP19" s="110">
        <v>0</v>
      </c>
      <c r="BQ19" s="115">
        <v>0</v>
      </c>
      <c r="BR19" s="128">
        <v>733529</v>
      </c>
      <c r="BS19" s="289">
        <v>5597651</v>
      </c>
      <c r="BT19" s="110">
        <v>10519</v>
      </c>
      <c r="BU19" s="110">
        <v>0</v>
      </c>
      <c r="BV19" s="190">
        <v>6341699</v>
      </c>
      <c r="BW19" s="80"/>
      <c r="BX19" s="637"/>
      <c r="BZ19" s="618"/>
      <c r="CA19" s="618"/>
      <c r="CB19" s="618"/>
      <c r="CC19" s="618"/>
      <c r="CD19" s="618"/>
      <c r="CE19" s="224"/>
      <c r="CF19" s="224"/>
      <c r="CG19" s="224"/>
      <c r="CH19" s="80"/>
      <c r="CI19" s="224"/>
    </row>
    <row r="20" spans="1:87" x14ac:dyDescent="0.3">
      <c r="A20" s="221">
        <v>14</v>
      </c>
      <c r="B20" s="222" t="s">
        <v>221</v>
      </c>
      <c r="D20" s="225"/>
      <c r="E20" s="285">
        <v>2318057</v>
      </c>
      <c r="F20" s="286">
        <v>2388</v>
      </c>
      <c r="G20" s="286">
        <v>322557</v>
      </c>
      <c r="H20" s="287">
        <v>0</v>
      </c>
      <c r="I20" s="115">
        <v>2643002</v>
      </c>
      <c r="J20" s="128">
        <v>165503</v>
      </c>
      <c r="K20" s="110">
        <v>406</v>
      </c>
      <c r="L20" s="110">
        <v>26986</v>
      </c>
      <c r="M20" s="110">
        <v>0</v>
      </c>
      <c r="N20" s="115">
        <v>192895</v>
      </c>
      <c r="O20" s="110">
        <v>250304</v>
      </c>
      <c r="P20" s="110">
        <v>519</v>
      </c>
      <c r="Q20" s="110">
        <v>28071</v>
      </c>
      <c r="R20" s="110">
        <v>0</v>
      </c>
      <c r="S20" s="115">
        <v>278894</v>
      </c>
      <c r="T20" s="128">
        <v>202646</v>
      </c>
      <c r="U20" s="110">
        <v>494</v>
      </c>
      <c r="V20" s="110">
        <v>27229</v>
      </c>
      <c r="W20" s="110">
        <v>0</v>
      </c>
      <c r="X20" s="115">
        <v>230369</v>
      </c>
      <c r="Y20" s="288">
        <v>199064</v>
      </c>
      <c r="Z20" s="110">
        <v>506</v>
      </c>
      <c r="AA20" s="288">
        <v>25189</v>
      </c>
      <c r="AB20" s="110">
        <v>0</v>
      </c>
      <c r="AC20" s="115">
        <v>224759</v>
      </c>
      <c r="AD20" s="128">
        <v>235662</v>
      </c>
      <c r="AE20" s="110">
        <v>912</v>
      </c>
      <c r="AF20" s="110">
        <v>28216</v>
      </c>
      <c r="AG20" s="110">
        <v>0</v>
      </c>
      <c r="AH20" s="115">
        <v>264790</v>
      </c>
      <c r="AI20" s="128">
        <v>193513</v>
      </c>
      <c r="AJ20" s="110">
        <v>384</v>
      </c>
      <c r="AK20" s="110">
        <v>5146</v>
      </c>
      <c r="AL20" s="110">
        <v>0</v>
      </c>
      <c r="AM20" s="115">
        <v>199043</v>
      </c>
      <c r="AN20" s="128">
        <v>228571</v>
      </c>
      <c r="AO20" s="110">
        <v>291</v>
      </c>
      <c r="AP20" s="110">
        <v>42967</v>
      </c>
      <c r="AQ20" s="110">
        <v>0</v>
      </c>
      <c r="AR20" s="115">
        <v>271829</v>
      </c>
      <c r="AS20" s="128">
        <v>211081</v>
      </c>
      <c r="AT20" s="110">
        <v>1200</v>
      </c>
      <c r="AU20" s="110">
        <v>26470</v>
      </c>
      <c r="AV20" s="110">
        <v>0</v>
      </c>
      <c r="AW20" s="115">
        <v>238751</v>
      </c>
      <c r="AX20" s="128">
        <v>185644</v>
      </c>
      <c r="AY20" s="110">
        <v>252</v>
      </c>
      <c r="AZ20" s="110">
        <v>26356</v>
      </c>
      <c r="BA20" s="110">
        <v>0</v>
      </c>
      <c r="BB20" s="115">
        <v>212252</v>
      </c>
      <c r="BC20" s="128">
        <v>0</v>
      </c>
      <c r="BD20" s="110">
        <v>0</v>
      </c>
      <c r="BE20" s="110">
        <v>0</v>
      </c>
      <c r="BF20" s="110">
        <v>0</v>
      </c>
      <c r="BG20" s="115">
        <v>0</v>
      </c>
      <c r="BH20" s="128">
        <v>0</v>
      </c>
      <c r="BI20" s="110">
        <v>0</v>
      </c>
      <c r="BJ20" s="110">
        <v>0</v>
      </c>
      <c r="BK20" s="110">
        <v>0</v>
      </c>
      <c r="BL20" s="115">
        <v>0</v>
      </c>
      <c r="BM20" s="128">
        <v>0</v>
      </c>
      <c r="BN20" s="110">
        <v>0</v>
      </c>
      <c r="BO20" s="110">
        <v>0</v>
      </c>
      <c r="BP20" s="110">
        <v>0</v>
      </c>
      <c r="BQ20" s="115">
        <v>0</v>
      </c>
      <c r="BR20" s="128">
        <v>1871988</v>
      </c>
      <c r="BS20" s="289">
        <v>4964</v>
      </c>
      <c r="BT20" s="110">
        <v>236630</v>
      </c>
      <c r="BU20" s="110">
        <v>0</v>
      </c>
      <c r="BV20" s="190">
        <v>2113582</v>
      </c>
      <c r="BW20" s="80"/>
      <c r="BX20" s="637"/>
      <c r="BZ20" s="618"/>
      <c r="CA20" s="618"/>
      <c r="CB20" s="618"/>
      <c r="CC20" s="618"/>
      <c r="CD20" s="618"/>
      <c r="CE20" s="224"/>
      <c r="CF20" s="224"/>
      <c r="CG20" s="224"/>
      <c r="CH20" s="80"/>
      <c r="CI20" s="224"/>
    </row>
    <row r="21" spans="1:87" x14ac:dyDescent="0.3">
      <c r="A21" s="221">
        <v>15</v>
      </c>
      <c r="B21" s="222" t="s">
        <v>222</v>
      </c>
      <c r="D21" s="225"/>
      <c r="E21" s="285">
        <v>141645</v>
      </c>
      <c r="F21" s="286">
        <v>47326</v>
      </c>
      <c r="G21" s="286">
        <v>4150</v>
      </c>
      <c r="H21" s="287">
        <v>0</v>
      </c>
      <c r="I21" s="115">
        <v>193121</v>
      </c>
      <c r="J21" s="128">
        <v>8261</v>
      </c>
      <c r="K21" s="110">
        <v>239</v>
      </c>
      <c r="L21" s="110">
        <v>0</v>
      </c>
      <c r="M21" s="110">
        <v>0</v>
      </c>
      <c r="N21" s="115">
        <v>8500</v>
      </c>
      <c r="O21" s="110">
        <v>12365</v>
      </c>
      <c r="P21" s="110">
        <v>11750</v>
      </c>
      <c r="Q21" s="110">
        <v>0</v>
      </c>
      <c r="R21" s="110">
        <v>0</v>
      </c>
      <c r="S21" s="115">
        <v>24115</v>
      </c>
      <c r="T21" s="128">
        <v>11607</v>
      </c>
      <c r="U21" s="110">
        <v>59</v>
      </c>
      <c r="V21" s="110">
        <v>0</v>
      </c>
      <c r="W21" s="110">
        <v>0</v>
      </c>
      <c r="X21" s="115">
        <v>11666</v>
      </c>
      <c r="Y21" s="288">
        <v>11923</v>
      </c>
      <c r="Z21" s="110">
        <v>0</v>
      </c>
      <c r="AA21" s="288">
        <v>0</v>
      </c>
      <c r="AB21" s="110">
        <v>0</v>
      </c>
      <c r="AC21" s="115">
        <v>11923</v>
      </c>
      <c r="AD21" s="128">
        <v>13169</v>
      </c>
      <c r="AE21" s="110">
        <v>11766</v>
      </c>
      <c r="AF21" s="110">
        <v>1372</v>
      </c>
      <c r="AG21" s="110">
        <v>0</v>
      </c>
      <c r="AH21" s="115">
        <v>26307</v>
      </c>
      <c r="AI21" s="128">
        <v>11940</v>
      </c>
      <c r="AJ21" s="110">
        <v>0</v>
      </c>
      <c r="AK21" s="110">
        <v>91</v>
      </c>
      <c r="AL21" s="110">
        <v>0</v>
      </c>
      <c r="AM21" s="115">
        <v>12031</v>
      </c>
      <c r="AN21" s="128">
        <v>12963</v>
      </c>
      <c r="AO21" s="110">
        <v>11749</v>
      </c>
      <c r="AP21" s="110">
        <v>90</v>
      </c>
      <c r="AQ21" s="110">
        <v>0</v>
      </c>
      <c r="AR21" s="115">
        <v>24802</v>
      </c>
      <c r="AS21" s="128">
        <v>8669</v>
      </c>
      <c r="AT21" s="110">
        <v>0</v>
      </c>
      <c r="AU21" s="110">
        <v>97</v>
      </c>
      <c r="AV21" s="110">
        <v>0</v>
      </c>
      <c r="AW21" s="115">
        <v>8766</v>
      </c>
      <c r="AX21" s="128">
        <v>12262</v>
      </c>
      <c r="AY21" s="110">
        <v>0</v>
      </c>
      <c r="AZ21" s="110">
        <v>92</v>
      </c>
      <c r="BA21" s="110">
        <v>0</v>
      </c>
      <c r="BB21" s="115">
        <v>12354</v>
      </c>
      <c r="BC21" s="128">
        <v>0</v>
      </c>
      <c r="BD21" s="110">
        <v>0</v>
      </c>
      <c r="BE21" s="110">
        <v>0</v>
      </c>
      <c r="BF21" s="110">
        <v>0</v>
      </c>
      <c r="BG21" s="115">
        <v>0</v>
      </c>
      <c r="BH21" s="128">
        <v>0</v>
      </c>
      <c r="BI21" s="110">
        <v>0</v>
      </c>
      <c r="BJ21" s="110">
        <v>0</v>
      </c>
      <c r="BK21" s="110">
        <v>0</v>
      </c>
      <c r="BL21" s="115">
        <v>0</v>
      </c>
      <c r="BM21" s="128">
        <v>0</v>
      </c>
      <c r="BN21" s="110">
        <v>0</v>
      </c>
      <c r="BO21" s="110">
        <v>0</v>
      </c>
      <c r="BP21" s="110">
        <v>0</v>
      </c>
      <c r="BQ21" s="115">
        <v>0</v>
      </c>
      <c r="BR21" s="128">
        <v>103159</v>
      </c>
      <c r="BS21" s="289">
        <v>35563</v>
      </c>
      <c r="BT21" s="110">
        <v>1742</v>
      </c>
      <c r="BU21" s="110">
        <v>0</v>
      </c>
      <c r="BV21" s="190">
        <v>140464</v>
      </c>
      <c r="BW21" s="80"/>
      <c r="BX21" s="637"/>
      <c r="BZ21" s="618"/>
      <c r="CA21" s="618"/>
      <c r="CB21" s="618"/>
      <c r="CC21" s="618"/>
      <c r="CD21" s="618"/>
      <c r="CE21" s="224"/>
      <c r="CF21" s="224"/>
      <c r="CG21" s="224"/>
      <c r="CH21" s="80"/>
      <c r="CI21" s="224"/>
    </row>
    <row r="22" spans="1:87" x14ac:dyDescent="0.3">
      <c r="A22" s="221">
        <v>16</v>
      </c>
      <c r="B22" s="222" t="s">
        <v>223</v>
      </c>
      <c r="D22" s="223"/>
      <c r="E22" s="285">
        <v>3220663</v>
      </c>
      <c r="F22" s="286">
        <v>25267746</v>
      </c>
      <c r="G22" s="286">
        <v>1539922</v>
      </c>
      <c r="H22" s="287">
        <v>264</v>
      </c>
      <c r="I22" s="115">
        <v>30028595</v>
      </c>
      <c r="J22" s="128">
        <v>242710</v>
      </c>
      <c r="K22" s="110">
        <v>5507771</v>
      </c>
      <c r="L22" s="110">
        <v>40347</v>
      </c>
      <c r="M22" s="110">
        <v>0</v>
      </c>
      <c r="N22" s="115">
        <v>5790828</v>
      </c>
      <c r="O22" s="110">
        <v>123922</v>
      </c>
      <c r="P22" s="110">
        <v>2819189</v>
      </c>
      <c r="Q22" s="110">
        <v>167285</v>
      </c>
      <c r="R22" s="110">
        <v>208</v>
      </c>
      <c r="S22" s="115">
        <v>3110604</v>
      </c>
      <c r="T22" s="128">
        <v>128223</v>
      </c>
      <c r="U22" s="110">
        <v>762267</v>
      </c>
      <c r="V22" s="110">
        <v>149569</v>
      </c>
      <c r="W22" s="110">
        <v>53</v>
      </c>
      <c r="X22" s="115">
        <v>1040112</v>
      </c>
      <c r="Y22" s="288">
        <v>168323</v>
      </c>
      <c r="Z22" s="110">
        <v>2021752</v>
      </c>
      <c r="AA22" s="288">
        <v>187656</v>
      </c>
      <c r="AB22" s="110">
        <v>0</v>
      </c>
      <c r="AC22" s="115">
        <v>2377731</v>
      </c>
      <c r="AD22" s="128">
        <v>130119</v>
      </c>
      <c r="AE22" s="110">
        <v>4387474</v>
      </c>
      <c r="AF22" s="110">
        <v>178385</v>
      </c>
      <c r="AG22" s="110">
        <v>0</v>
      </c>
      <c r="AH22" s="115">
        <v>4695978</v>
      </c>
      <c r="AI22" s="128">
        <v>655711</v>
      </c>
      <c r="AJ22" s="110">
        <v>764502</v>
      </c>
      <c r="AK22" s="110">
        <v>202449</v>
      </c>
      <c r="AL22" s="110">
        <v>132</v>
      </c>
      <c r="AM22" s="115">
        <v>1622794</v>
      </c>
      <c r="AN22" s="128">
        <v>178384</v>
      </c>
      <c r="AO22" s="110">
        <v>2044633</v>
      </c>
      <c r="AP22" s="110">
        <v>234557</v>
      </c>
      <c r="AQ22" s="110">
        <v>271</v>
      </c>
      <c r="AR22" s="115">
        <v>2457845</v>
      </c>
      <c r="AS22" s="128">
        <v>242852</v>
      </c>
      <c r="AT22" s="110">
        <v>3173790</v>
      </c>
      <c r="AU22" s="110">
        <v>235502</v>
      </c>
      <c r="AV22" s="110">
        <v>95</v>
      </c>
      <c r="AW22" s="115">
        <v>3652239</v>
      </c>
      <c r="AX22" s="128">
        <v>735691</v>
      </c>
      <c r="AY22" s="110">
        <v>1655522</v>
      </c>
      <c r="AZ22" s="110">
        <v>117565</v>
      </c>
      <c r="BA22" s="110">
        <v>178</v>
      </c>
      <c r="BB22" s="115">
        <v>2508956</v>
      </c>
      <c r="BC22" s="128">
        <v>0</v>
      </c>
      <c r="BD22" s="110">
        <v>0</v>
      </c>
      <c r="BE22" s="110">
        <v>0</v>
      </c>
      <c r="BF22" s="110">
        <v>0</v>
      </c>
      <c r="BG22" s="115">
        <v>0</v>
      </c>
      <c r="BH22" s="128">
        <v>0</v>
      </c>
      <c r="BI22" s="110">
        <v>0</v>
      </c>
      <c r="BJ22" s="110">
        <v>0</v>
      </c>
      <c r="BK22" s="110">
        <v>0</v>
      </c>
      <c r="BL22" s="115">
        <v>0</v>
      </c>
      <c r="BM22" s="128">
        <v>0</v>
      </c>
      <c r="BN22" s="110">
        <v>0</v>
      </c>
      <c r="BO22" s="110">
        <v>0</v>
      </c>
      <c r="BP22" s="110">
        <v>0</v>
      </c>
      <c r="BQ22" s="115">
        <v>0</v>
      </c>
      <c r="BR22" s="128">
        <v>2605935</v>
      </c>
      <c r="BS22" s="289">
        <v>23136900</v>
      </c>
      <c r="BT22" s="110">
        <v>1513315</v>
      </c>
      <c r="BU22" s="110">
        <v>937</v>
      </c>
      <c r="BV22" s="190">
        <v>27257087</v>
      </c>
      <c r="BW22" s="80"/>
      <c r="BX22" s="640"/>
      <c r="BZ22" s="618"/>
      <c r="CA22" s="618"/>
      <c r="CB22" s="618"/>
      <c r="CC22" s="618"/>
      <c r="CD22" s="618"/>
      <c r="CE22" s="224"/>
      <c r="CF22" s="224"/>
      <c r="CG22" s="224"/>
      <c r="CH22" s="80"/>
      <c r="CI22" s="224"/>
    </row>
    <row r="23" spans="1:87" x14ac:dyDescent="0.3">
      <c r="A23" s="221">
        <v>17</v>
      </c>
      <c r="B23" s="222" t="s">
        <v>224</v>
      </c>
      <c r="D23" s="223"/>
      <c r="E23" s="285">
        <v>11765241</v>
      </c>
      <c r="F23" s="286">
        <v>95960875</v>
      </c>
      <c r="G23" s="286">
        <v>104224</v>
      </c>
      <c r="H23" s="287">
        <v>0</v>
      </c>
      <c r="I23" s="115">
        <v>107830340</v>
      </c>
      <c r="J23" s="128">
        <v>889728</v>
      </c>
      <c r="K23" s="110">
        <v>23180050</v>
      </c>
      <c r="L23" s="110">
        <v>410</v>
      </c>
      <c r="M23" s="110">
        <v>0</v>
      </c>
      <c r="N23" s="115">
        <v>24070188</v>
      </c>
      <c r="O23" s="110">
        <v>938866</v>
      </c>
      <c r="P23" s="110">
        <v>10628684</v>
      </c>
      <c r="Q23" s="110">
        <v>987</v>
      </c>
      <c r="R23" s="110">
        <v>0</v>
      </c>
      <c r="S23" s="115">
        <v>11568537</v>
      </c>
      <c r="T23" s="128">
        <v>970137</v>
      </c>
      <c r="U23" s="110">
        <v>16211297</v>
      </c>
      <c r="V23" s="110">
        <v>2444</v>
      </c>
      <c r="W23" s="110">
        <v>0</v>
      </c>
      <c r="X23" s="115">
        <v>17183878</v>
      </c>
      <c r="Y23" s="288">
        <v>949789</v>
      </c>
      <c r="Z23" s="110">
        <v>3669112</v>
      </c>
      <c r="AA23" s="288">
        <v>1637</v>
      </c>
      <c r="AB23" s="110">
        <v>0</v>
      </c>
      <c r="AC23" s="115">
        <v>4620538</v>
      </c>
      <c r="AD23" s="128">
        <v>999494</v>
      </c>
      <c r="AE23" s="110">
        <v>17507694</v>
      </c>
      <c r="AF23" s="110">
        <v>1632</v>
      </c>
      <c r="AG23" s="110">
        <v>0</v>
      </c>
      <c r="AH23" s="115">
        <v>18508820</v>
      </c>
      <c r="AI23" s="128">
        <v>959156</v>
      </c>
      <c r="AJ23" s="110">
        <v>4005351</v>
      </c>
      <c r="AK23" s="110">
        <v>979</v>
      </c>
      <c r="AL23" s="110">
        <v>0</v>
      </c>
      <c r="AM23" s="115">
        <v>4965486</v>
      </c>
      <c r="AN23" s="128">
        <v>947273</v>
      </c>
      <c r="AO23" s="110">
        <v>14581179</v>
      </c>
      <c r="AP23" s="110">
        <v>13790</v>
      </c>
      <c r="AQ23" s="110">
        <v>0</v>
      </c>
      <c r="AR23" s="115">
        <v>15542242</v>
      </c>
      <c r="AS23" s="128">
        <v>967168</v>
      </c>
      <c r="AT23" s="110">
        <v>3500053</v>
      </c>
      <c r="AU23" s="110">
        <v>-8341</v>
      </c>
      <c r="AV23" s="110">
        <v>29</v>
      </c>
      <c r="AW23" s="115">
        <v>4458909</v>
      </c>
      <c r="AX23" s="128">
        <v>1037065</v>
      </c>
      <c r="AY23" s="110">
        <v>911877</v>
      </c>
      <c r="AZ23" s="110">
        <v>352</v>
      </c>
      <c r="BA23" s="110">
        <v>0</v>
      </c>
      <c r="BB23" s="115">
        <v>1949294</v>
      </c>
      <c r="BC23" s="128">
        <v>0</v>
      </c>
      <c r="BD23" s="110">
        <v>0</v>
      </c>
      <c r="BE23" s="110">
        <v>0</v>
      </c>
      <c r="BF23" s="110">
        <v>0</v>
      </c>
      <c r="BG23" s="115">
        <v>0</v>
      </c>
      <c r="BH23" s="128">
        <v>0</v>
      </c>
      <c r="BI23" s="110">
        <v>0</v>
      </c>
      <c r="BJ23" s="110">
        <v>0</v>
      </c>
      <c r="BK23" s="110">
        <v>0</v>
      </c>
      <c r="BL23" s="115">
        <v>0</v>
      </c>
      <c r="BM23" s="128">
        <v>0</v>
      </c>
      <c r="BN23" s="110">
        <v>0</v>
      </c>
      <c r="BO23" s="110">
        <v>0</v>
      </c>
      <c r="BP23" s="110">
        <v>0</v>
      </c>
      <c r="BQ23" s="115">
        <v>0</v>
      </c>
      <c r="BR23" s="128">
        <v>8658676</v>
      </c>
      <c r="BS23" s="289">
        <v>94195297</v>
      </c>
      <c r="BT23" s="110">
        <v>13890</v>
      </c>
      <c r="BU23" s="110">
        <v>29</v>
      </c>
      <c r="BV23" s="190">
        <v>102867892</v>
      </c>
      <c r="BW23" s="80"/>
      <c r="BX23" s="640"/>
      <c r="BZ23" s="618"/>
      <c r="CA23" s="618"/>
      <c r="CB23" s="618"/>
      <c r="CC23" s="618"/>
      <c r="CD23" s="618"/>
      <c r="CE23" s="224"/>
      <c r="CF23" s="224"/>
      <c r="CG23" s="224"/>
      <c r="CH23" s="80"/>
      <c r="CI23" s="224"/>
    </row>
    <row r="24" spans="1:87" x14ac:dyDescent="0.3">
      <c r="A24" s="221">
        <v>18</v>
      </c>
      <c r="B24" s="222" t="s">
        <v>225</v>
      </c>
      <c r="D24" s="229"/>
      <c r="E24" s="285">
        <v>2494883</v>
      </c>
      <c r="F24" s="286">
        <v>54749200</v>
      </c>
      <c r="G24" s="286">
        <v>1305911</v>
      </c>
      <c r="H24" s="287">
        <v>0</v>
      </c>
      <c r="I24" s="115">
        <v>58549994</v>
      </c>
      <c r="J24" s="128">
        <v>180883</v>
      </c>
      <c r="K24" s="110">
        <v>5368381</v>
      </c>
      <c r="L24" s="110">
        <v>4225</v>
      </c>
      <c r="M24" s="110">
        <v>23</v>
      </c>
      <c r="N24" s="115">
        <v>5553512</v>
      </c>
      <c r="O24" s="110">
        <v>180820</v>
      </c>
      <c r="P24" s="110">
        <v>4607248</v>
      </c>
      <c r="Q24" s="110">
        <v>6708</v>
      </c>
      <c r="R24" s="110">
        <v>41</v>
      </c>
      <c r="S24" s="115">
        <v>4794817</v>
      </c>
      <c r="T24" s="128">
        <v>290909</v>
      </c>
      <c r="U24" s="110">
        <v>4000289</v>
      </c>
      <c r="V24" s="110">
        <v>177726</v>
      </c>
      <c r="W24" s="110">
        <v>0</v>
      </c>
      <c r="X24" s="115">
        <v>4468924</v>
      </c>
      <c r="Y24" s="288">
        <v>182509</v>
      </c>
      <c r="Z24" s="110">
        <v>6121677</v>
      </c>
      <c r="AA24" s="288">
        <v>59011</v>
      </c>
      <c r="AB24" s="110">
        <v>0</v>
      </c>
      <c r="AC24" s="115">
        <v>6363197</v>
      </c>
      <c r="AD24" s="128">
        <v>143754</v>
      </c>
      <c r="AE24" s="110">
        <v>3921927</v>
      </c>
      <c r="AF24" s="110">
        <v>28766</v>
      </c>
      <c r="AG24" s="110">
        <v>0</v>
      </c>
      <c r="AH24" s="115">
        <v>4094447</v>
      </c>
      <c r="AI24" s="128">
        <v>129939</v>
      </c>
      <c r="AJ24" s="110">
        <v>3927159</v>
      </c>
      <c r="AK24" s="110">
        <v>188551</v>
      </c>
      <c r="AL24" s="110">
        <v>366</v>
      </c>
      <c r="AM24" s="115">
        <v>4246015</v>
      </c>
      <c r="AN24" s="128">
        <v>259805</v>
      </c>
      <c r="AO24" s="110">
        <v>6144542</v>
      </c>
      <c r="AP24" s="110">
        <v>256299</v>
      </c>
      <c r="AQ24" s="110">
        <v>192</v>
      </c>
      <c r="AR24" s="115">
        <v>6660838</v>
      </c>
      <c r="AS24" s="128">
        <v>154204</v>
      </c>
      <c r="AT24" s="110">
        <v>3949174</v>
      </c>
      <c r="AU24" s="110">
        <v>205438</v>
      </c>
      <c r="AV24" s="110">
        <v>73</v>
      </c>
      <c r="AW24" s="115">
        <v>4308889</v>
      </c>
      <c r="AX24" s="128">
        <v>130203</v>
      </c>
      <c r="AY24" s="110">
        <v>4027690</v>
      </c>
      <c r="AZ24" s="110">
        <v>14455</v>
      </c>
      <c r="BA24" s="110">
        <v>43</v>
      </c>
      <c r="BB24" s="115">
        <v>4172391</v>
      </c>
      <c r="BC24" s="128">
        <v>0</v>
      </c>
      <c r="BD24" s="110">
        <v>0</v>
      </c>
      <c r="BE24" s="110">
        <v>0</v>
      </c>
      <c r="BF24" s="110">
        <v>0</v>
      </c>
      <c r="BG24" s="115">
        <v>0</v>
      </c>
      <c r="BH24" s="128">
        <v>0</v>
      </c>
      <c r="BI24" s="110">
        <v>0</v>
      </c>
      <c r="BJ24" s="110">
        <v>0</v>
      </c>
      <c r="BK24" s="110">
        <v>0</v>
      </c>
      <c r="BL24" s="115">
        <v>0</v>
      </c>
      <c r="BM24" s="128">
        <v>0</v>
      </c>
      <c r="BN24" s="110">
        <v>0</v>
      </c>
      <c r="BO24" s="110">
        <v>0</v>
      </c>
      <c r="BP24" s="110">
        <v>0</v>
      </c>
      <c r="BQ24" s="115">
        <v>0</v>
      </c>
      <c r="BR24" s="128">
        <v>1653026</v>
      </c>
      <c r="BS24" s="289">
        <v>42068087</v>
      </c>
      <c r="BT24" s="110">
        <v>941179</v>
      </c>
      <c r="BU24" s="110">
        <v>738</v>
      </c>
      <c r="BV24" s="190">
        <v>44663030</v>
      </c>
      <c r="BW24" s="80"/>
      <c r="BX24" s="637"/>
      <c r="BZ24" s="618"/>
      <c r="CA24" s="618"/>
      <c r="CB24" s="618"/>
      <c r="CC24" s="618"/>
      <c r="CD24" s="618"/>
      <c r="CE24" s="224"/>
      <c r="CF24" s="224"/>
      <c r="CG24" s="224"/>
      <c r="CH24" s="80"/>
      <c r="CI24" s="224"/>
    </row>
    <row r="25" spans="1:87" x14ac:dyDescent="0.3">
      <c r="A25" s="226">
        <v>19</v>
      </c>
      <c r="B25" s="227" t="s">
        <v>226</v>
      </c>
      <c r="D25" s="231"/>
      <c r="E25" s="285">
        <v>929497</v>
      </c>
      <c r="F25" s="286">
        <v>259926896</v>
      </c>
      <c r="G25" s="286">
        <v>13764</v>
      </c>
      <c r="H25" s="287">
        <v>23818</v>
      </c>
      <c r="I25" s="115">
        <v>260893975</v>
      </c>
      <c r="J25" s="128">
        <v>63151</v>
      </c>
      <c r="K25" s="110">
        <v>20810925</v>
      </c>
      <c r="L25" s="110">
        <v>0</v>
      </c>
      <c r="M25" s="110">
        <v>65</v>
      </c>
      <c r="N25" s="115">
        <v>20874141</v>
      </c>
      <c r="O25" s="110">
        <v>61286</v>
      </c>
      <c r="P25" s="110">
        <v>21125820</v>
      </c>
      <c r="Q25" s="110">
        <v>256</v>
      </c>
      <c r="R25" s="110">
        <v>0</v>
      </c>
      <c r="S25" s="115">
        <v>21187362</v>
      </c>
      <c r="T25" s="128">
        <v>72198</v>
      </c>
      <c r="U25" s="110">
        <v>22163509</v>
      </c>
      <c r="V25" s="110">
        <v>-125</v>
      </c>
      <c r="W25" s="110">
        <v>0</v>
      </c>
      <c r="X25" s="115">
        <v>22235582</v>
      </c>
      <c r="Y25" s="288">
        <v>61111</v>
      </c>
      <c r="Z25" s="110">
        <v>19246521</v>
      </c>
      <c r="AA25" s="288">
        <v>0</v>
      </c>
      <c r="AB25" s="110">
        <v>0</v>
      </c>
      <c r="AC25" s="115">
        <v>19307632</v>
      </c>
      <c r="AD25" s="128">
        <v>88339</v>
      </c>
      <c r="AE25" s="110">
        <v>22703902</v>
      </c>
      <c r="AF25" s="110">
        <v>64</v>
      </c>
      <c r="AG25" s="110">
        <v>0</v>
      </c>
      <c r="AH25" s="115">
        <v>22792305</v>
      </c>
      <c r="AI25" s="128">
        <v>73737</v>
      </c>
      <c r="AJ25" s="110">
        <v>22332630</v>
      </c>
      <c r="AK25" s="110">
        <v>939</v>
      </c>
      <c r="AL25" s="110">
        <v>0</v>
      </c>
      <c r="AM25" s="115">
        <v>22407306</v>
      </c>
      <c r="AN25" s="128">
        <v>76879</v>
      </c>
      <c r="AO25" s="110">
        <v>21694911</v>
      </c>
      <c r="AP25" s="110">
        <v>977</v>
      </c>
      <c r="AQ25" s="110">
        <v>0</v>
      </c>
      <c r="AR25" s="115">
        <v>21772767</v>
      </c>
      <c r="AS25" s="128">
        <v>82793</v>
      </c>
      <c r="AT25" s="110">
        <v>21741235</v>
      </c>
      <c r="AU25" s="110">
        <v>1240</v>
      </c>
      <c r="AV25" s="110">
        <v>0</v>
      </c>
      <c r="AW25" s="115">
        <v>21825268</v>
      </c>
      <c r="AX25" s="128">
        <v>73941</v>
      </c>
      <c r="AY25" s="110">
        <v>22234521</v>
      </c>
      <c r="AZ25" s="110">
        <v>3470</v>
      </c>
      <c r="BA25" s="110">
        <v>0</v>
      </c>
      <c r="BB25" s="115">
        <v>22311932</v>
      </c>
      <c r="BC25" s="128">
        <v>0</v>
      </c>
      <c r="BD25" s="110">
        <v>0</v>
      </c>
      <c r="BE25" s="110">
        <v>0</v>
      </c>
      <c r="BF25" s="110">
        <v>0</v>
      </c>
      <c r="BG25" s="115">
        <v>0</v>
      </c>
      <c r="BH25" s="128">
        <v>0</v>
      </c>
      <c r="BI25" s="110">
        <v>0</v>
      </c>
      <c r="BJ25" s="110">
        <v>0</v>
      </c>
      <c r="BK25" s="110">
        <v>0</v>
      </c>
      <c r="BL25" s="115">
        <v>0</v>
      </c>
      <c r="BM25" s="128">
        <v>0</v>
      </c>
      <c r="BN25" s="110">
        <v>0</v>
      </c>
      <c r="BO25" s="110">
        <v>0</v>
      </c>
      <c r="BP25" s="110">
        <v>0</v>
      </c>
      <c r="BQ25" s="115">
        <v>0</v>
      </c>
      <c r="BR25" s="128">
        <v>653435</v>
      </c>
      <c r="BS25" s="289">
        <v>194053974</v>
      </c>
      <c r="BT25" s="110">
        <v>6821</v>
      </c>
      <c r="BU25" s="110">
        <v>65</v>
      </c>
      <c r="BV25" s="190">
        <v>194714295</v>
      </c>
      <c r="BW25" s="80"/>
      <c r="BX25" s="638"/>
      <c r="BZ25" s="618"/>
      <c r="CA25" s="618"/>
      <c r="CB25" s="618"/>
      <c r="CC25" s="618"/>
      <c r="CD25" s="618"/>
      <c r="CE25" s="224"/>
      <c r="CF25" s="224"/>
      <c r="CG25" s="224"/>
      <c r="CH25" s="80"/>
      <c r="CI25" s="224"/>
    </row>
    <row r="26" spans="1:87" x14ac:dyDescent="0.3">
      <c r="A26" s="226">
        <v>20</v>
      </c>
      <c r="B26" s="723" t="s">
        <v>227</v>
      </c>
      <c r="C26" s="723"/>
      <c r="D26" s="223"/>
      <c r="E26" s="285">
        <v>194784</v>
      </c>
      <c r="F26" s="286">
        <v>795352</v>
      </c>
      <c r="G26" s="286">
        <v>3808</v>
      </c>
      <c r="H26" s="287">
        <v>0</v>
      </c>
      <c r="I26" s="115">
        <v>993944</v>
      </c>
      <c r="J26" s="128">
        <v>13027</v>
      </c>
      <c r="K26" s="110">
        <v>7845</v>
      </c>
      <c r="L26" s="110">
        <v>0</v>
      </c>
      <c r="M26" s="110">
        <v>0</v>
      </c>
      <c r="N26" s="115">
        <v>20872</v>
      </c>
      <c r="O26" s="110">
        <v>20265</v>
      </c>
      <c r="P26" s="110">
        <v>157845</v>
      </c>
      <c r="Q26" s="110">
        <v>349</v>
      </c>
      <c r="R26" s="110">
        <v>0</v>
      </c>
      <c r="S26" s="115">
        <v>178459</v>
      </c>
      <c r="T26" s="128">
        <v>14902</v>
      </c>
      <c r="U26" s="110">
        <v>7856</v>
      </c>
      <c r="V26" s="110">
        <v>154</v>
      </c>
      <c r="W26" s="110">
        <v>0</v>
      </c>
      <c r="X26" s="115">
        <v>22912</v>
      </c>
      <c r="Y26" s="288">
        <v>12426</v>
      </c>
      <c r="Z26" s="110">
        <v>7845</v>
      </c>
      <c r="AA26" s="288">
        <v>329</v>
      </c>
      <c r="AB26" s="110">
        <v>0</v>
      </c>
      <c r="AC26" s="115">
        <v>20600</v>
      </c>
      <c r="AD26" s="128">
        <v>23213</v>
      </c>
      <c r="AE26" s="110">
        <v>8066</v>
      </c>
      <c r="AF26" s="110">
        <v>54</v>
      </c>
      <c r="AG26" s="110">
        <v>0</v>
      </c>
      <c r="AH26" s="115">
        <v>31333</v>
      </c>
      <c r="AI26" s="128">
        <v>18847</v>
      </c>
      <c r="AJ26" s="110">
        <v>257874</v>
      </c>
      <c r="AK26" s="110">
        <v>27</v>
      </c>
      <c r="AL26" s="110">
        <v>0</v>
      </c>
      <c r="AM26" s="115">
        <v>276748</v>
      </c>
      <c r="AN26" s="128">
        <v>19683</v>
      </c>
      <c r="AO26" s="110">
        <v>7677</v>
      </c>
      <c r="AP26" s="110">
        <v>3387</v>
      </c>
      <c r="AQ26" s="110">
        <v>0</v>
      </c>
      <c r="AR26" s="115">
        <v>30747</v>
      </c>
      <c r="AS26" s="128">
        <v>15861</v>
      </c>
      <c r="AT26" s="110">
        <v>284169</v>
      </c>
      <c r="AU26" s="110">
        <v>11</v>
      </c>
      <c r="AV26" s="110">
        <v>0</v>
      </c>
      <c r="AW26" s="115">
        <v>300041</v>
      </c>
      <c r="AX26" s="128">
        <v>14848</v>
      </c>
      <c r="AY26" s="110">
        <v>7864</v>
      </c>
      <c r="AZ26" s="110">
        <v>604</v>
      </c>
      <c r="BA26" s="110">
        <v>0</v>
      </c>
      <c r="BB26" s="115">
        <v>23316</v>
      </c>
      <c r="BC26" s="128">
        <v>0</v>
      </c>
      <c r="BD26" s="110">
        <v>0</v>
      </c>
      <c r="BE26" s="110">
        <v>0</v>
      </c>
      <c r="BF26" s="110">
        <v>0</v>
      </c>
      <c r="BG26" s="115">
        <v>0</v>
      </c>
      <c r="BH26" s="128">
        <v>0</v>
      </c>
      <c r="BI26" s="110">
        <v>0</v>
      </c>
      <c r="BJ26" s="110">
        <v>0</v>
      </c>
      <c r="BK26" s="110">
        <v>0</v>
      </c>
      <c r="BL26" s="115">
        <v>0</v>
      </c>
      <c r="BM26" s="128">
        <v>0</v>
      </c>
      <c r="BN26" s="110">
        <v>0</v>
      </c>
      <c r="BO26" s="110">
        <v>0</v>
      </c>
      <c r="BP26" s="110">
        <v>0</v>
      </c>
      <c r="BQ26" s="115">
        <v>0</v>
      </c>
      <c r="BR26" s="128">
        <v>153072</v>
      </c>
      <c r="BS26" s="289">
        <v>747041</v>
      </c>
      <c r="BT26" s="110">
        <v>4915</v>
      </c>
      <c r="BU26" s="110">
        <v>0</v>
      </c>
      <c r="BV26" s="190">
        <v>905028</v>
      </c>
      <c r="BW26" s="80"/>
      <c r="BX26" s="640"/>
      <c r="BZ26" s="618"/>
      <c r="CA26" s="618"/>
      <c r="CB26" s="618"/>
      <c r="CC26" s="618"/>
      <c r="CD26" s="618"/>
      <c r="CE26" s="224"/>
      <c r="CF26" s="224"/>
      <c r="CG26" s="224"/>
      <c r="CH26" s="80"/>
      <c r="CI26" s="224"/>
    </row>
    <row r="27" spans="1:87" x14ac:dyDescent="0.3">
      <c r="A27" s="226">
        <v>21</v>
      </c>
      <c r="B27" s="232" t="s">
        <v>228</v>
      </c>
      <c r="C27" s="232"/>
      <c r="D27" s="223"/>
      <c r="E27" s="285">
        <v>148686</v>
      </c>
      <c r="F27" s="286">
        <v>594</v>
      </c>
      <c r="G27" s="286">
        <v>4872</v>
      </c>
      <c r="H27" s="287">
        <v>0</v>
      </c>
      <c r="I27" s="115">
        <v>154152</v>
      </c>
      <c r="J27" s="128">
        <v>12028</v>
      </c>
      <c r="K27" s="110">
        <v>161</v>
      </c>
      <c r="L27" s="110">
        <v>53</v>
      </c>
      <c r="M27" s="110">
        <v>0</v>
      </c>
      <c r="N27" s="115">
        <v>12242</v>
      </c>
      <c r="O27" s="110">
        <v>10908</v>
      </c>
      <c r="P27" s="110">
        <v>0</v>
      </c>
      <c r="Q27" s="110">
        <v>34</v>
      </c>
      <c r="R27" s="110">
        <v>0</v>
      </c>
      <c r="S27" s="115">
        <v>10942</v>
      </c>
      <c r="T27" s="128">
        <v>12688</v>
      </c>
      <c r="U27" s="110">
        <v>97</v>
      </c>
      <c r="V27" s="110">
        <v>53</v>
      </c>
      <c r="W27" s="110">
        <v>0</v>
      </c>
      <c r="X27" s="115">
        <v>12838</v>
      </c>
      <c r="Y27" s="288">
        <v>12848</v>
      </c>
      <c r="Z27" s="110">
        <v>0</v>
      </c>
      <c r="AA27" s="288">
        <v>67</v>
      </c>
      <c r="AB27" s="110">
        <v>0</v>
      </c>
      <c r="AC27" s="115">
        <v>12915</v>
      </c>
      <c r="AD27" s="128">
        <v>12904</v>
      </c>
      <c r="AE27" s="110">
        <v>1</v>
      </c>
      <c r="AF27" s="110">
        <v>2310</v>
      </c>
      <c r="AG27" s="110">
        <v>0</v>
      </c>
      <c r="AH27" s="115">
        <v>15215</v>
      </c>
      <c r="AI27" s="128">
        <v>12370</v>
      </c>
      <c r="AJ27" s="110">
        <v>0</v>
      </c>
      <c r="AK27" s="110">
        <v>-110</v>
      </c>
      <c r="AL27" s="110">
        <v>0</v>
      </c>
      <c r="AM27" s="115">
        <v>12260</v>
      </c>
      <c r="AN27" s="128">
        <v>12655</v>
      </c>
      <c r="AO27" s="110">
        <v>0</v>
      </c>
      <c r="AP27" s="110">
        <v>662</v>
      </c>
      <c r="AQ27" s="110">
        <v>0</v>
      </c>
      <c r="AR27" s="115">
        <v>13317</v>
      </c>
      <c r="AS27" s="128">
        <v>12428</v>
      </c>
      <c r="AT27" s="110">
        <v>446</v>
      </c>
      <c r="AU27" s="110">
        <v>87</v>
      </c>
      <c r="AV27" s="110">
        <v>0</v>
      </c>
      <c r="AW27" s="115">
        <v>12961</v>
      </c>
      <c r="AX27" s="128">
        <v>12509</v>
      </c>
      <c r="AY27" s="110">
        <v>0</v>
      </c>
      <c r="AZ27" s="110">
        <v>201</v>
      </c>
      <c r="BA27" s="110">
        <v>0</v>
      </c>
      <c r="BB27" s="115">
        <v>12710</v>
      </c>
      <c r="BC27" s="128">
        <v>0</v>
      </c>
      <c r="BD27" s="110">
        <v>0</v>
      </c>
      <c r="BE27" s="110">
        <v>0</v>
      </c>
      <c r="BF27" s="110">
        <v>0</v>
      </c>
      <c r="BG27" s="115">
        <v>0</v>
      </c>
      <c r="BH27" s="128">
        <v>0</v>
      </c>
      <c r="BI27" s="110">
        <v>0</v>
      </c>
      <c r="BJ27" s="110">
        <v>0</v>
      </c>
      <c r="BK27" s="110">
        <v>0</v>
      </c>
      <c r="BL27" s="115">
        <v>0</v>
      </c>
      <c r="BM27" s="128">
        <v>0</v>
      </c>
      <c r="BN27" s="110">
        <v>0</v>
      </c>
      <c r="BO27" s="110">
        <v>0</v>
      </c>
      <c r="BP27" s="110">
        <v>0</v>
      </c>
      <c r="BQ27" s="115">
        <v>0</v>
      </c>
      <c r="BR27" s="128">
        <v>111338</v>
      </c>
      <c r="BS27" s="289">
        <v>705</v>
      </c>
      <c r="BT27" s="110">
        <v>3357</v>
      </c>
      <c r="BU27" s="110">
        <v>0</v>
      </c>
      <c r="BV27" s="190">
        <v>115400</v>
      </c>
      <c r="BW27" s="80"/>
      <c r="BX27" s="638"/>
      <c r="BZ27" s="618"/>
      <c r="CA27" s="618"/>
      <c r="CB27" s="618"/>
      <c r="CC27" s="618"/>
      <c r="CD27" s="618"/>
      <c r="CE27" s="224"/>
      <c r="CF27" s="224"/>
      <c r="CG27" s="224"/>
      <c r="CH27" s="80"/>
      <c r="CI27" s="224"/>
    </row>
    <row r="28" spans="1:87" x14ac:dyDescent="0.3">
      <c r="A28" s="221">
        <v>22</v>
      </c>
      <c r="B28" s="222" t="s">
        <v>229</v>
      </c>
      <c r="D28" s="233"/>
      <c r="E28" s="285">
        <v>25374771</v>
      </c>
      <c r="F28" s="286">
        <v>597216</v>
      </c>
      <c r="G28" s="286">
        <v>598979</v>
      </c>
      <c r="H28" s="287">
        <v>0</v>
      </c>
      <c r="I28" s="115">
        <v>26570966</v>
      </c>
      <c r="J28" s="128">
        <v>2047164</v>
      </c>
      <c r="K28" s="110">
        <v>51095</v>
      </c>
      <c r="L28" s="110">
        <v>17600</v>
      </c>
      <c r="M28" s="110">
        <v>0</v>
      </c>
      <c r="N28" s="115">
        <v>2115859</v>
      </c>
      <c r="O28" s="110">
        <v>2469201</v>
      </c>
      <c r="P28" s="110">
        <v>49314</v>
      </c>
      <c r="Q28" s="110">
        <v>12443</v>
      </c>
      <c r="R28" s="110">
        <v>0</v>
      </c>
      <c r="S28" s="115">
        <v>2530958</v>
      </c>
      <c r="T28" s="128">
        <v>2055636</v>
      </c>
      <c r="U28" s="110">
        <v>44270</v>
      </c>
      <c r="V28" s="110">
        <v>46649</v>
      </c>
      <c r="W28" s="110">
        <v>0</v>
      </c>
      <c r="X28" s="115">
        <v>2146555</v>
      </c>
      <c r="Y28" s="288">
        <v>2414928</v>
      </c>
      <c r="Z28" s="110">
        <v>44368</v>
      </c>
      <c r="AA28" s="288">
        <v>22322</v>
      </c>
      <c r="AB28" s="110">
        <v>0</v>
      </c>
      <c r="AC28" s="115">
        <v>2481618</v>
      </c>
      <c r="AD28" s="128">
        <v>2184596</v>
      </c>
      <c r="AE28" s="110">
        <v>54230</v>
      </c>
      <c r="AF28" s="110">
        <v>33059</v>
      </c>
      <c r="AG28" s="110">
        <v>0</v>
      </c>
      <c r="AH28" s="115">
        <v>2271885</v>
      </c>
      <c r="AI28" s="128">
        <v>2240147</v>
      </c>
      <c r="AJ28" s="110">
        <v>46652</v>
      </c>
      <c r="AK28" s="110">
        <v>26484</v>
      </c>
      <c r="AL28" s="110">
        <v>0</v>
      </c>
      <c r="AM28" s="115">
        <v>2313283</v>
      </c>
      <c r="AN28" s="128">
        <v>2347896</v>
      </c>
      <c r="AO28" s="110">
        <v>44382</v>
      </c>
      <c r="AP28" s="110">
        <v>60333</v>
      </c>
      <c r="AQ28" s="110">
        <v>0</v>
      </c>
      <c r="AR28" s="115">
        <v>2452611</v>
      </c>
      <c r="AS28" s="128">
        <v>2236675</v>
      </c>
      <c r="AT28" s="110">
        <v>47250</v>
      </c>
      <c r="AU28" s="110">
        <v>45603</v>
      </c>
      <c r="AV28" s="110">
        <v>0</v>
      </c>
      <c r="AW28" s="115">
        <v>2329528</v>
      </c>
      <c r="AX28" s="128">
        <v>2249472</v>
      </c>
      <c r="AY28" s="110">
        <v>48007</v>
      </c>
      <c r="AZ28" s="110">
        <v>69634</v>
      </c>
      <c r="BA28" s="110">
        <v>0</v>
      </c>
      <c r="BB28" s="115">
        <v>2367113</v>
      </c>
      <c r="BC28" s="128">
        <v>0</v>
      </c>
      <c r="BD28" s="110">
        <v>0</v>
      </c>
      <c r="BE28" s="110">
        <v>0</v>
      </c>
      <c r="BF28" s="110">
        <v>0</v>
      </c>
      <c r="BG28" s="115">
        <v>0</v>
      </c>
      <c r="BH28" s="128">
        <v>0</v>
      </c>
      <c r="BI28" s="110">
        <v>0</v>
      </c>
      <c r="BJ28" s="110">
        <v>0</v>
      </c>
      <c r="BK28" s="110">
        <v>0</v>
      </c>
      <c r="BL28" s="115">
        <v>0</v>
      </c>
      <c r="BM28" s="128">
        <v>0</v>
      </c>
      <c r="BN28" s="110">
        <v>0</v>
      </c>
      <c r="BO28" s="110">
        <v>0</v>
      </c>
      <c r="BP28" s="110">
        <v>0</v>
      </c>
      <c r="BQ28" s="115">
        <v>0</v>
      </c>
      <c r="BR28" s="128">
        <v>20245715</v>
      </c>
      <c r="BS28" s="289">
        <v>429568</v>
      </c>
      <c r="BT28" s="110">
        <v>334127</v>
      </c>
      <c r="BU28" s="110">
        <v>0</v>
      </c>
      <c r="BV28" s="190">
        <v>21009410</v>
      </c>
      <c r="BW28" s="80"/>
      <c r="BX28" s="637"/>
      <c r="BZ28" s="618"/>
      <c r="CA28" s="618"/>
      <c r="CB28" s="618"/>
      <c r="CC28" s="618"/>
      <c r="CD28" s="618"/>
      <c r="CE28" s="224"/>
      <c r="CF28" s="224"/>
      <c r="CG28" s="224"/>
      <c r="CH28" s="80"/>
      <c r="CI28" s="224"/>
    </row>
    <row r="29" spans="1:87" x14ac:dyDescent="0.3">
      <c r="A29" s="221">
        <v>23</v>
      </c>
      <c r="B29" s="222" t="s">
        <v>230</v>
      </c>
      <c r="D29" s="223"/>
      <c r="E29" s="285">
        <v>44712959</v>
      </c>
      <c r="F29" s="286">
        <v>6904706</v>
      </c>
      <c r="G29" s="286">
        <v>850519</v>
      </c>
      <c r="H29" s="287">
        <v>0</v>
      </c>
      <c r="I29" s="115">
        <v>52468184</v>
      </c>
      <c r="J29" s="128">
        <v>3182726</v>
      </c>
      <c r="K29" s="110">
        <v>577072</v>
      </c>
      <c r="L29" s="110">
        <v>30234</v>
      </c>
      <c r="M29" s="110">
        <v>0</v>
      </c>
      <c r="N29" s="115">
        <v>3790032</v>
      </c>
      <c r="O29" s="110">
        <v>3852715</v>
      </c>
      <c r="P29" s="110">
        <v>704185</v>
      </c>
      <c r="Q29" s="110">
        <v>73272</v>
      </c>
      <c r="R29" s="110">
        <v>0</v>
      </c>
      <c r="S29" s="115">
        <v>4630172</v>
      </c>
      <c r="T29" s="128">
        <v>4059031</v>
      </c>
      <c r="U29" s="110">
        <v>449893</v>
      </c>
      <c r="V29" s="110">
        <v>22068</v>
      </c>
      <c r="W29" s="110">
        <v>0</v>
      </c>
      <c r="X29" s="115">
        <v>4530992</v>
      </c>
      <c r="Y29" s="288">
        <v>3738524</v>
      </c>
      <c r="Z29" s="110">
        <v>804678</v>
      </c>
      <c r="AA29" s="288">
        <v>61362</v>
      </c>
      <c r="AB29" s="110">
        <v>0</v>
      </c>
      <c r="AC29" s="115">
        <v>4604564</v>
      </c>
      <c r="AD29" s="128">
        <v>3868482</v>
      </c>
      <c r="AE29" s="110">
        <v>553890</v>
      </c>
      <c r="AF29" s="110">
        <v>41715</v>
      </c>
      <c r="AG29" s="110">
        <v>0</v>
      </c>
      <c r="AH29" s="115">
        <v>4464087</v>
      </c>
      <c r="AI29" s="128">
        <v>3727400</v>
      </c>
      <c r="AJ29" s="110">
        <v>355374</v>
      </c>
      <c r="AK29" s="110">
        <v>65982</v>
      </c>
      <c r="AL29" s="110">
        <v>0</v>
      </c>
      <c r="AM29" s="115">
        <v>4148756</v>
      </c>
      <c r="AN29" s="128">
        <v>4095913</v>
      </c>
      <c r="AO29" s="110">
        <v>739940</v>
      </c>
      <c r="AP29" s="110">
        <v>31253</v>
      </c>
      <c r="AQ29" s="110">
        <v>0</v>
      </c>
      <c r="AR29" s="115">
        <v>4867106</v>
      </c>
      <c r="AS29" s="128">
        <v>3875471</v>
      </c>
      <c r="AT29" s="110">
        <v>408641</v>
      </c>
      <c r="AU29" s="110">
        <v>40553</v>
      </c>
      <c r="AV29" s="110">
        <v>0</v>
      </c>
      <c r="AW29" s="115">
        <v>4324665</v>
      </c>
      <c r="AX29" s="128">
        <v>3807899</v>
      </c>
      <c r="AY29" s="110">
        <v>717150</v>
      </c>
      <c r="AZ29" s="110">
        <v>70261</v>
      </c>
      <c r="BA29" s="110">
        <v>0</v>
      </c>
      <c r="BB29" s="115">
        <v>4595310</v>
      </c>
      <c r="BC29" s="128">
        <v>0</v>
      </c>
      <c r="BD29" s="110">
        <v>0</v>
      </c>
      <c r="BE29" s="110">
        <v>0</v>
      </c>
      <c r="BF29" s="110">
        <v>0</v>
      </c>
      <c r="BG29" s="115">
        <v>0</v>
      </c>
      <c r="BH29" s="128">
        <v>0</v>
      </c>
      <c r="BI29" s="110">
        <v>0</v>
      </c>
      <c r="BJ29" s="110">
        <v>0</v>
      </c>
      <c r="BK29" s="110">
        <v>0</v>
      </c>
      <c r="BL29" s="115">
        <v>0</v>
      </c>
      <c r="BM29" s="128">
        <v>0</v>
      </c>
      <c r="BN29" s="110">
        <v>0</v>
      </c>
      <c r="BO29" s="110">
        <v>0</v>
      </c>
      <c r="BP29" s="110">
        <v>0</v>
      </c>
      <c r="BQ29" s="115">
        <v>0</v>
      </c>
      <c r="BR29" s="128">
        <v>34208161</v>
      </c>
      <c r="BS29" s="289">
        <v>5310823</v>
      </c>
      <c r="BT29" s="110">
        <v>436700</v>
      </c>
      <c r="BU29" s="110">
        <v>0</v>
      </c>
      <c r="BV29" s="190">
        <v>39955684</v>
      </c>
      <c r="BW29" s="80"/>
      <c r="BX29" s="637"/>
      <c r="BZ29" s="618"/>
      <c r="CA29" s="618"/>
      <c r="CB29" s="618"/>
      <c r="CC29" s="618"/>
      <c r="CD29" s="618"/>
      <c r="CE29" s="224"/>
      <c r="CF29" s="224"/>
      <c r="CG29" s="224"/>
      <c r="CH29" s="80"/>
      <c r="CI29" s="224"/>
    </row>
    <row r="30" spans="1:87" x14ac:dyDescent="0.3">
      <c r="A30" s="226">
        <v>24</v>
      </c>
      <c r="B30" s="227" t="s">
        <v>231</v>
      </c>
      <c r="D30" s="44"/>
      <c r="E30" s="285">
        <v>354882</v>
      </c>
      <c r="F30" s="286">
        <v>1574</v>
      </c>
      <c r="G30" s="286">
        <v>7927</v>
      </c>
      <c r="H30" s="287">
        <v>3</v>
      </c>
      <c r="I30" s="115">
        <v>364386</v>
      </c>
      <c r="J30" s="128">
        <v>23967</v>
      </c>
      <c r="K30" s="110">
        <v>47</v>
      </c>
      <c r="L30" s="110">
        <v>638</v>
      </c>
      <c r="M30" s="110">
        <v>0</v>
      </c>
      <c r="N30" s="115">
        <v>24652</v>
      </c>
      <c r="O30" s="110">
        <v>27573</v>
      </c>
      <c r="P30" s="110">
        <v>121</v>
      </c>
      <c r="Q30" s="110">
        <v>0</v>
      </c>
      <c r="R30" s="110">
        <v>0</v>
      </c>
      <c r="S30" s="115">
        <v>27694</v>
      </c>
      <c r="T30" s="128">
        <v>32681</v>
      </c>
      <c r="U30" s="110">
        <v>30</v>
      </c>
      <c r="V30" s="110">
        <v>1</v>
      </c>
      <c r="W30" s="110">
        <v>0</v>
      </c>
      <c r="X30" s="115">
        <v>32712</v>
      </c>
      <c r="Y30" s="288">
        <v>29015</v>
      </c>
      <c r="Z30" s="110">
        <v>0</v>
      </c>
      <c r="AA30" s="288">
        <v>2</v>
      </c>
      <c r="AB30" s="110">
        <v>3</v>
      </c>
      <c r="AC30" s="115">
        <v>29020</v>
      </c>
      <c r="AD30" s="128">
        <v>27607</v>
      </c>
      <c r="AE30" s="110">
        <v>863</v>
      </c>
      <c r="AF30" s="110">
        <v>734</v>
      </c>
      <c r="AG30" s="110">
        <v>0</v>
      </c>
      <c r="AH30" s="115">
        <v>29204</v>
      </c>
      <c r="AI30" s="128">
        <v>30161</v>
      </c>
      <c r="AJ30" s="110">
        <v>277</v>
      </c>
      <c r="AK30" s="110">
        <v>181</v>
      </c>
      <c r="AL30" s="110">
        <v>0</v>
      </c>
      <c r="AM30" s="115">
        <v>30619</v>
      </c>
      <c r="AN30" s="128">
        <v>34155</v>
      </c>
      <c r="AO30" s="110">
        <v>361</v>
      </c>
      <c r="AP30" s="110">
        <v>2960</v>
      </c>
      <c r="AQ30" s="110">
        <v>0</v>
      </c>
      <c r="AR30" s="115">
        <v>37476</v>
      </c>
      <c r="AS30" s="128">
        <v>30439</v>
      </c>
      <c r="AT30" s="110">
        <v>8</v>
      </c>
      <c r="AU30" s="110">
        <v>505</v>
      </c>
      <c r="AV30" s="110">
        <v>0</v>
      </c>
      <c r="AW30" s="115">
        <v>30952</v>
      </c>
      <c r="AX30" s="128">
        <v>29079</v>
      </c>
      <c r="AY30" s="110">
        <v>21</v>
      </c>
      <c r="AZ30" s="110">
        <v>1242</v>
      </c>
      <c r="BA30" s="110">
        <v>0</v>
      </c>
      <c r="BB30" s="115">
        <v>30342</v>
      </c>
      <c r="BC30" s="128">
        <v>0</v>
      </c>
      <c r="BD30" s="110">
        <v>0</v>
      </c>
      <c r="BE30" s="110">
        <v>0</v>
      </c>
      <c r="BF30" s="110">
        <v>0</v>
      </c>
      <c r="BG30" s="115">
        <v>0</v>
      </c>
      <c r="BH30" s="128">
        <v>0</v>
      </c>
      <c r="BI30" s="110">
        <v>0</v>
      </c>
      <c r="BJ30" s="110">
        <v>0</v>
      </c>
      <c r="BK30" s="110">
        <v>0</v>
      </c>
      <c r="BL30" s="115">
        <v>0</v>
      </c>
      <c r="BM30" s="128">
        <v>0</v>
      </c>
      <c r="BN30" s="110">
        <v>0</v>
      </c>
      <c r="BO30" s="110">
        <v>0</v>
      </c>
      <c r="BP30" s="110">
        <v>0</v>
      </c>
      <c r="BQ30" s="115">
        <v>0</v>
      </c>
      <c r="BR30" s="128">
        <v>264677</v>
      </c>
      <c r="BS30" s="289">
        <v>1728</v>
      </c>
      <c r="BT30" s="110">
        <v>6263</v>
      </c>
      <c r="BU30" s="110">
        <v>3</v>
      </c>
      <c r="BV30" s="190">
        <v>272671</v>
      </c>
      <c r="BW30" s="80"/>
      <c r="BX30" s="638"/>
      <c r="BZ30" s="292"/>
      <c r="CA30" s="292"/>
      <c r="CB30" s="292"/>
      <c r="CC30" s="292"/>
      <c r="CD30" s="292"/>
      <c r="CE30" s="224"/>
      <c r="CF30" s="224"/>
      <c r="CG30" s="224"/>
      <c r="CH30" s="80"/>
      <c r="CI30" s="224"/>
    </row>
    <row r="31" spans="1:87" x14ac:dyDescent="0.3">
      <c r="A31" s="221">
        <v>25</v>
      </c>
      <c r="B31" s="222" t="s">
        <v>232</v>
      </c>
      <c r="D31" s="223"/>
      <c r="E31" s="285">
        <v>16561537</v>
      </c>
      <c r="F31" s="286">
        <v>3281320</v>
      </c>
      <c r="G31" s="286">
        <v>663181</v>
      </c>
      <c r="H31" s="287">
        <v>2265</v>
      </c>
      <c r="I31" s="115">
        <v>20508303</v>
      </c>
      <c r="J31" s="128">
        <v>1071146</v>
      </c>
      <c r="K31" s="110">
        <v>270747</v>
      </c>
      <c r="L31" s="110">
        <v>43224</v>
      </c>
      <c r="M31" s="110">
        <v>971</v>
      </c>
      <c r="N31" s="115">
        <v>1386088</v>
      </c>
      <c r="O31" s="110">
        <v>1484494</v>
      </c>
      <c r="P31" s="110">
        <v>285106</v>
      </c>
      <c r="Q31" s="110">
        <v>46588</v>
      </c>
      <c r="R31" s="110">
        <v>511</v>
      </c>
      <c r="S31" s="115">
        <v>1816699</v>
      </c>
      <c r="T31" s="128">
        <v>1390362</v>
      </c>
      <c r="U31" s="110">
        <v>281799</v>
      </c>
      <c r="V31" s="110">
        <v>44341</v>
      </c>
      <c r="W31" s="110">
        <v>184</v>
      </c>
      <c r="X31" s="115">
        <v>1716686</v>
      </c>
      <c r="Y31" s="288">
        <v>1515259</v>
      </c>
      <c r="Z31" s="110">
        <v>301688</v>
      </c>
      <c r="AA31" s="288">
        <v>23207</v>
      </c>
      <c r="AB31" s="110">
        <v>644</v>
      </c>
      <c r="AC31" s="115">
        <v>1840798</v>
      </c>
      <c r="AD31" s="128">
        <v>1348329</v>
      </c>
      <c r="AE31" s="110">
        <v>277169</v>
      </c>
      <c r="AF31" s="110">
        <v>87415</v>
      </c>
      <c r="AG31" s="110">
        <v>-5</v>
      </c>
      <c r="AH31" s="115">
        <v>1712908</v>
      </c>
      <c r="AI31" s="128">
        <v>1337970</v>
      </c>
      <c r="AJ31" s="110">
        <v>276354</v>
      </c>
      <c r="AK31" s="110">
        <v>85529</v>
      </c>
      <c r="AL31" s="110">
        <v>3</v>
      </c>
      <c r="AM31" s="115">
        <v>1699856</v>
      </c>
      <c r="AN31" s="128">
        <v>1603302</v>
      </c>
      <c r="AO31" s="110">
        <v>278065</v>
      </c>
      <c r="AP31" s="110">
        <v>157354</v>
      </c>
      <c r="AQ31" s="110">
        <v>1</v>
      </c>
      <c r="AR31" s="115">
        <v>2038722</v>
      </c>
      <c r="AS31" s="128">
        <v>1387985</v>
      </c>
      <c r="AT31" s="110">
        <v>274375</v>
      </c>
      <c r="AU31" s="110">
        <v>131045</v>
      </c>
      <c r="AV31" s="110">
        <v>352</v>
      </c>
      <c r="AW31" s="115">
        <v>1793757</v>
      </c>
      <c r="AX31" s="128">
        <v>1439173</v>
      </c>
      <c r="AY31" s="110">
        <v>276879</v>
      </c>
      <c r="AZ31" s="110">
        <v>376721</v>
      </c>
      <c r="BA31" s="110">
        <v>271</v>
      </c>
      <c r="BB31" s="115">
        <v>2093044</v>
      </c>
      <c r="BC31" s="128">
        <v>0</v>
      </c>
      <c r="BD31" s="110">
        <v>0</v>
      </c>
      <c r="BE31" s="110">
        <v>0</v>
      </c>
      <c r="BF31" s="110">
        <v>0</v>
      </c>
      <c r="BG31" s="115">
        <v>0</v>
      </c>
      <c r="BH31" s="128">
        <v>0</v>
      </c>
      <c r="BI31" s="110">
        <v>0</v>
      </c>
      <c r="BJ31" s="110">
        <v>0</v>
      </c>
      <c r="BK31" s="110">
        <v>0</v>
      </c>
      <c r="BL31" s="115">
        <v>0</v>
      </c>
      <c r="BM31" s="128">
        <v>0</v>
      </c>
      <c r="BN31" s="110">
        <v>0</v>
      </c>
      <c r="BO31" s="110">
        <v>0</v>
      </c>
      <c r="BP31" s="110">
        <v>0</v>
      </c>
      <c r="BQ31" s="115">
        <v>0</v>
      </c>
      <c r="BR31" s="128">
        <v>12578020</v>
      </c>
      <c r="BS31" s="289">
        <v>2522182</v>
      </c>
      <c r="BT31" s="110">
        <v>995424</v>
      </c>
      <c r="BU31" s="110">
        <v>2932</v>
      </c>
      <c r="BV31" s="190">
        <v>16098558</v>
      </c>
      <c r="BW31" s="80"/>
      <c r="BX31" s="638"/>
      <c r="BZ31" s="618"/>
      <c r="CA31" s="618"/>
      <c r="CB31" s="618"/>
      <c r="CC31" s="618"/>
      <c r="CD31" s="618"/>
      <c r="CE31" s="224"/>
      <c r="CF31" s="224"/>
      <c r="CG31" s="224"/>
      <c r="CH31" s="80"/>
      <c r="CI31" s="224"/>
    </row>
    <row r="32" spans="1:87" x14ac:dyDescent="0.3">
      <c r="A32" s="221">
        <v>26</v>
      </c>
      <c r="B32" s="222" t="s">
        <v>233</v>
      </c>
      <c r="D32" s="223"/>
      <c r="E32" s="285">
        <v>475851</v>
      </c>
      <c r="F32" s="286">
        <v>338104</v>
      </c>
      <c r="G32" s="286">
        <v>32330</v>
      </c>
      <c r="H32" s="287">
        <v>0</v>
      </c>
      <c r="I32" s="115">
        <v>846285</v>
      </c>
      <c r="J32" s="128">
        <v>12928</v>
      </c>
      <c r="K32" s="110">
        <v>167</v>
      </c>
      <c r="L32" s="110">
        <v>0</v>
      </c>
      <c r="M32" s="110">
        <v>0</v>
      </c>
      <c r="N32" s="115">
        <v>13095</v>
      </c>
      <c r="O32" s="110">
        <v>21271</v>
      </c>
      <c r="P32" s="110">
        <v>7469</v>
      </c>
      <c r="Q32" s="110">
        <v>0</v>
      </c>
      <c r="R32" s="110">
        <v>0</v>
      </c>
      <c r="S32" s="115">
        <v>28740</v>
      </c>
      <c r="T32" s="128">
        <v>31297</v>
      </c>
      <c r="U32" s="110">
        <v>18177</v>
      </c>
      <c r="V32" s="110">
        <v>0</v>
      </c>
      <c r="W32" s="110">
        <v>0</v>
      </c>
      <c r="X32" s="115">
        <v>49474</v>
      </c>
      <c r="Y32" s="288">
        <v>25232</v>
      </c>
      <c r="Z32" s="110">
        <v>7915</v>
      </c>
      <c r="AA32" s="288">
        <v>0</v>
      </c>
      <c r="AB32" s="110">
        <v>0</v>
      </c>
      <c r="AC32" s="115">
        <v>33147</v>
      </c>
      <c r="AD32" s="128">
        <v>29443</v>
      </c>
      <c r="AE32" s="110">
        <v>8075</v>
      </c>
      <c r="AF32" s="110">
        <v>0</v>
      </c>
      <c r="AG32" s="110">
        <v>0</v>
      </c>
      <c r="AH32" s="115">
        <v>37518</v>
      </c>
      <c r="AI32" s="128">
        <v>38561</v>
      </c>
      <c r="AJ32" s="110">
        <v>11506</v>
      </c>
      <c r="AK32" s="110">
        <v>0</v>
      </c>
      <c r="AL32" s="110">
        <v>0</v>
      </c>
      <c r="AM32" s="115">
        <v>50067</v>
      </c>
      <c r="AN32" s="128">
        <v>49782</v>
      </c>
      <c r="AO32" s="110">
        <v>9642</v>
      </c>
      <c r="AP32" s="110">
        <v>0</v>
      </c>
      <c r="AQ32" s="110">
        <v>0</v>
      </c>
      <c r="AR32" s="115">
        <v>59424</v>
      </c>
      <c r="AS32" s="128">
        <v>26738</v>
      </c>
      <c r="AT32" s="110">
        <v>11442</v>
      </c>
      <c r="AU32" s="110">
        <v>15</v>
      </c>
      <c r="AV32" s="110">
        <v>0</v>
      </c>
      <c r="AW32" s="115">
        <v>38195</v>
      </c>
      <c r="AX32" s="128">
        <v>21104</v>
      </c>
      <c r="AY32" s="110">
        <v>5018</v>
      </c>
      <c r="AZ32" s="110">
        <v>0</v>
      </c>
      <c r="BA32" s="110">
        <v>0</v>
      </c>
      <c r="BB32" s="115">
        <v>26122</v>
      </c>
      <c r="BC32" s="128">
        <v>0</v>
      </c>
      <c r="BD32" s="110">
        <v>0</v>
      </c>
      <c r="BE32" s="110">
        <v>0</v>
      </c>
      <c r="BF32" s="110">
        <v>0</v>
      </c>
      <c r="BG32" s="115">
        <v>0</v>
      </c>
      <c r="BH32" s="128">
        <v>0</v>
      </c>
      <c r="BI32" s="110">
        <v>0</v>
      </c>
      <c r="BJ32" s="110">
        <v>0</v>
      </c>
      <c r="BK32" s="110">
        <v>0</v>
      </c>
      <c r="BL32" s="115">
        <v>0</v>
      </c>
      <c r="BM32" s="128">
        <v>0</v>
      </c>
      <c r="BN32" s="110">
        <v>0</v>
      </c>
      <c r="BO32" s="110">
        <v>0</v>
      </c>
      <c r="BP32" s="110">
        <v>0</v>
      </c>
      <c r="BQ32" s="115">
        <v>0</v>
      </c>
      <c r="BR32" s="128">
        <v>256356</v>
      </c>
      <c r="BS32" s="289">
        <v>79411</v>
      </c>
      <c r="BT32" s="110">
        <v>15</v>
      </c>
      <c r="BU32" s="110">
        <v>0</v>
      </c>
      <c r="BV32" s="190">
        <v>335782</v>
      </c>
      <c r="BW32" s="80"/>
      <c r="BX32" s="639"/>
      <c r="BZ32" s="618"/>
      <c r="CA32" s="618"/>
      <c r="CB32" s="618"/>
      <c r="CC32" s="618"/>
      <c r="CD32" s="618"/>
      <c r="CE32" s="224"/>
      <c r="CF32" s="224"/>
      <c r="CG32" s="224"/>
      <c r="CH32" s="80"/>
      <c r="CI32" s="224"/>
    </row>
    <row r="33" spans="1:112" x14ac:dyDescent="0.3">
      <c r="A33" s="221">
        <v>27</v>
      </c>
      <c r="B33" s="17" t="s">
        <v>234</v>
      </c>
      <c r="D33" s="223"/>
      <c r="E33" s="285">
        <v>1206612</v>
      </c>
      <c r="F33" s="286">
        <v>1500</v>
      </c>
      <c r="G33" s="286">
        <v>86418</v>
      </c>
      <c r="H33" s="287">
        <v>0</v>
      </c>
      <c r="I33" s="115">
        <v>1294530</v>
      </c>
      <c r="J33" s="128">
        <v>80395</v>
      </c>
      <c r="K33" s="110">
        <v>143</v>
      </c>
      <c r="L33" s="110">
        <v>1368</v>
      </c>
      <c r="M33" s="110">
        <v>0</v>
      </c>
      <c r="N33" s="115">
        <v>81906</v>
      </c>
      <c r="O33" s="110">
        <v>130883</v>
      </c>
      <c r="P33" s="110">
        <v>500</v>
      </c>
      <c r="Q33" s="110">
        <v>5389</v>
      </c>
      <c r="R33" s="110">
        <v>0</v>
      </c>
      <c r="S33" s="115">
        <v>136772</v>
      </c>
      <c r="T33" s="128">
        <v>102800</v>
      </c>
      <c r="U33" s="110">
        <v>1030</v>
      </c>
      <c r="V33" s="110">
        <v>5671</v>
      </c>
      <c r="W33" s="110">
        <v>0</v>
      </c>
      <c r="X33" s="115">
        <v>109501</v>
      </c>
      <c r="Y33" s="288">
        <v>98763</v>
      </c>
      <c r="Z33" s="110">
        <v>630</v>
      </c>
      <c r="AA33" s="288">
        <v>13995</v>
      </c>
      <c r="AB33" s="110">
        <v>0</v>
      </c>
      <c r="AC33" s="115">
        <v>113388</v>
      </c>
      <c r="AD33" s="128">
        <v>103351</v>
      </c>
      <c r="AE33" s="110">
        <v>123</v>
      </c>
      <c r="AF33" s="110">
        <v>8323</v>
      </c>
      <c r="AG33" s="110">
        <v>9</v>
      </c>
      <c r="AH33" s="115">
        <v>111806</v>
      </c>
      <c r="AI33" s="128">
        <v>99289</v>
      </c>
      <c r="AJ33" s="110">
        <v>405</v>
      </c>
      <c r="AK33" s="110">
        <v>6639</v>
      </c>
      <c r="AL33" s="110">
        <v>0</v>
      </c>
      <c r="AM33" s="115">
        <v>106333</v>
      </c>
      <c r="AN33" s="128">
        <v>107515</v>
      </c>
      <c r="AO33" s="110">
        <v>380</v>
      </c>
      <c r="AP33" s="110">
        <v>9510</v>
      </c>
      <c r="AQ33" s="110">
        <v>0</v>
      </c>
      <c r="AR33" s="115">
        <v>117405</v>
      </c>
      <c r="AS33" s="128">
        <v>118486</v>
      </c>
      <c r="AT33" s="110">
        <v>109</v>
      </c>
      <c r="AU33" s="110">
        <v>6446</v>
      </c>
      <c r="AV33" s="110">
        <v>0</v>
      </c>
      <c r="AW33" s="115">
        <v>125041</v>
      </c>
      <c r="AX33" s="128">
        <v>119778</v>
      </c>
      <c r="AY33" s="110">
        <v>88</v>
      </c>
      <c r="AZ33" s="110">
        <v>9679</v>
      </c>
      <c r="BA33" s="110">
        <v>0</v>
      </c>
      <c r="BB33" s="115">
        <v>129545</v>
      </c>
      <c r="BC33" s="128">
        <v>0</v>
      </c>
      <c r="BD33" s="110">
        <v>0</v>
      </c>
      <c r="BE33" s="110">
        <v>0</v>
      </c>
      <c r="BF33" s="110">
        <v>0</v>
      </c>
      <c r="BG33" s="115">
        <v>0</v>
      </c>
      <c r="BH33" s="128">
        <v>0</v>
      </c>
      <c r="BI33" s="110">
        <v>0</v>
      </c>
      <c r="BJ33" s="110">
        <v>0</v>
      </c>
      <c r="BK33" s="110">
        <v>0</v>
      </c>
      <c r="BL33" s="115">
        <v>0</v>
      </c>
      <c r="BM33" s="128">
        <v>0</v>
      </c>
      <c r="BN33" s="110">
        <v>0</v>
      </c>
      <c r="BO33" s="110">
        <v>0</v>
      </c>
      <c r="BP33" s="110">
        <v>0</v>
      </c>
      <c r="BQ33" s="115">
        <v>0</v>
      </c>
      <c r="BR33" s="128">
        <v>961260</v>
      </c>
      <c r="BS33" s="289">
        <v>3408</v>
      </c>
      <c r="BT33" s="110">
        <v>67020</v>
      </c>
      <c r="BU33" s="110">
        <v>9</v>
      </c>
      <c r="BV33" s="190">
        <v>1031697</v>
      </c>
      <c r="BW33" s="80"/>
      <c r="BX33" s="637"/>
      <c r="BZ33" s="618"/>
      <c r="CA33" s="618"/>
      <c r="CB33" s="618"/>
      <c r="CC33" s="618"/>
      <c r="CD33" s="618"/>
      <c r="CE33" s="224"/>
      <c r="CF33" s="224"/>
      <c r="CG33" s="224"/>
      <c r="CH33" s="80"/>
      <c r="CI33" s="224"/>
    </row>
    <row r="34" spans="1:112" x14ac:dyDescent="0.3">
      <c r="A34" s="226">
        <v>28</v>
      </c>
      <c r="B34" s="227" t="s">
        <v>235</v>
      </c>
      <c r="D34" s="228"/>
      <c r="E34" s="285">
        <v>101175076</v>
      </c>
      <c r="F34" s="286">
        <v>1268160</v>
      </c>
      <c r="G34" s="286">
        <v>3032399</v>
      </c>
      <c r="H34" s="287">
        <v>0</v>
      </c>
      <c r="I34" s="115">
        <v>105475635</v>
      </c>
      <c r="J34" s="128">
        <v>7965079</v>
      </c>
      <c r="K34" s="110">
        <v>160166</v>
      </c>
      <c r="L34" s="110">
        <v>177571</v>
      </c>
      <c r="M34" s="110">
        <v>1</v>
      </c>
      <c r="N34" s="115">
        <v>8302817</v>
      </c>
      <c r="O34" s="110">
        <v>8473070</v>
      </c>
      <c r="P34" s="110">
        <v>140313</v>
      </c>
      <c r="Q34" s="110">
        <v>113020</v>
      </c>
      <c r="R34" s="110">
        <v>2</v>
      </c>
      <c r="S34" s="115">
        <v>8726405</v>
      </c>
      <c r="T34" s="128">
        <v>8665233</v>
      </c>
      <c r="U34" s="110">
        <v>114483</v>
      </c>
      <c r="V34" s="110">
        <v>115456</v>
      </c>
      <c r="W34" s="110">
        <v>657</v>
      </c>
      <c r="X34" s="115">
        <v>8895829</v>
      </c>
      <c r="Y34" s="288">
        <v>8779857</v>
      </c>
      <c r="Z34" s="110">
        <v>206095</v>
      </c>
      <c r="AA34" s="288">
        <v>142850</v>
      </c>
      <c r="AB34" s="110">
        <v>1250</v>
      </c>
      <c r="AC34" s="115">
        <v>9130052</v>
      </c>
      <c r="AD34" s="128">
        <v>8451576</v>
      </c>
      <c r="AE34" s="110">
        <v>117697</v>
      </c>
      <c r="AF34" s="110">
        <v>113341</v>
      </c>
      <c r="AG34" s="110">
        <v>9432</v>
      </c>
      <c r="AH34" s="115">
        <v>8692046</v>
      </c>
      <c r="AI34" s="128">
        <v>8466802</v>
      </c>
      <c r="AJ34" s="110">
        <v>121540</v>
      </c>
      <c r="AK34" s="110">
        <v>171917</v>
      </c>
      <c r="AL34" s="110">
        <v>5796</v>
      </c>
      <c r="AM34" s="115">
        <v>8766055</v>
      </c>
      <c r="AN34" s="128">
        <v>8669924</v>
      </c>
      <c r="AO34" s="110">
        <v>159148</v>
      </c>
      <c r="AP34" s="110">
        <v>353485</v>
      </c>
      <c r="AQ34" s="110">
        <v>2976</v>
      </c>
      <c r="AR34" s="115">
        <v>9185533</v>
      </c>
      <c r="AS34" s="128">
        <v>8382454</v>
      </c>
      <c r="AT34" s="110">
        <v>128731</v>
      </c>
      <c r="AU34" s="110">
        <v>230262</v>
      </c>
      <c r="AV34" s="110">
        <v>2174</v>
      </c>
      <c r="AW34" s="115">
        <v>8743621</v>
      </c>
      <c r="AX34" s="128">
        <v>8638378</v>
      </c>
      <c r="AY34" s="110">
        <v>81107</v>
      </c>
      <c r="AZ34" s="110">
        <v>256266</v>
      </c>
      <c r="BA34" s="110">
        <v>1745</v>
      </c>
      <c r="BB34" s="115">
        <v>8977496</v>
      </c>
      <c r="BC34" s="128">
        <v>0</v>
      </c>
      <c r="BD34" s="110">
        <v>0</v>
      </c>
      <c r="BE34" s="110">
        <v>0</v>
      </c>
      <c r="BF34" s="110">
        <v>0</v>
      </c>
      <c r="BG34" s="115">
        <v>0</v>
      </c>
      <c r="BH34" s="128">
        <v>0</v>
      </c>
      <c r="BI34" s="110">
        <v>0</v>
      </c>
      <c r="BJ34" s="110">
        <v>0</v>
      </c>
      <c r="BK34" s="110">
        <v>0</v>
      </c>
      <c r="BL34" s="115">
        <v>0</v>
      </c>
      <c r="BM34" s="128">
        <v>0</v>
      </c>
      <c r="BN34" s="110">
        <v>0</v>
      </c>
      <c r="BO34" s="110">
        <v>0</v>
      </c>
      <c r="BP34" s="110">
        <v>0</v>
      </c>
      <c r="BQ34" s="115">
        <v>0</v>
      </c>
      <c r="BR34" s="128">
        <v>76492373</v>
      </c>
      <c r="BS34" s="289">
        <v>1229280</v>
      </c>
      <c r="BT34" s="110">
        <v>1674168</v>
      </c>
      <c r="BU34" s="110">
        <v>24033</v>
      </c>
      <c r="BV34" s="190">
        <v>79419854</v>
      </c>
      <c r="BW34" s="80"/>
      <c r="BX34" s="637"/>
      <c r="BZ34" s="618"/>
      <c r="CA34" s="618"/>
      <c r="CB34" s="618"/>
      <c r="CC34" s="618"/>
      <c r="CD34" s="618"/>
      <c r="CE34" s="224"/>
      <c r="CF34" s="224"/>
      <c r="CG34" s="224"/>
      <c r="CH34" s="80"/>
      <c r="CI34" s="224"/>
    </row>
    <row r="35" spans="1:112" x14ac:dyDescent="0.3">
      <c r="A35" s="221">
        <v>29</v>
      </c>
      <c r="B35" s="222" t="s">
        <v>236</v>
      </c>
      <c r="D35" s="223"/>
      <c r="E35" s="285">
        <v>7993897</v>
      </c>
      <c r="F35" s="286">
        <v>8033390</v>
      </c>
      <c r="G35" s="286">
        <v>730410</v>
      </c>
      <c r="H35" s="287">
        <v>0</v>
      </c>
      <c r="I35" s="115">
        <v>16757697</v>
      </c>
      <c r="J35" s="128">
        <v>427330</v>
      </c>
      <c r="K35" s="110">
        <v>307084</v>
      </c>
      <c r="L35" s="110">
        <v>10979</v>
      </c>
      <c r="M35" s="110">
        <v>0</v>
      </c>
      <c r="N35" s="115">
        <v>745393</v>
      </c>
      <c r="O35" s="110">
        <v>697784</v>
      </c>
      <c r="P35" s="110">
        <v>688032</v>
      </c>
      <c r="Q35" s="110">
        <v>71285</v>
      </c>
      <c r="R35" s="110">
        <v>0</v>
      </c>
      <c r="S35" s="115">
        <v>1457101</v>
      </c>
      <c r="T35" s="128">
        <v>749343</v>
      </c>
      <c r="U35" s="110">
        <v>227626</v>
      </c>
      <c r="V35" s="110">
        <v>91994</v>
      </c>
      <c r="W35" s="110">
        <v>0</v>
      </c>
      <c r="X35" s="128">
        <v>1068963</v>
      </c>
      <c r="Y35" s="622">
        <v>706770</v>
      </c>
      <c r="Z35" s="110">
        <v>1089160</v>
      </c>
      <c r="AA35" s="288">
        <v>50747</v>
      </c>
      <c r="AB35" s="110">
        <v>121</v>
      </c>
      <c r="AC35" s="115">
        <v>1846798</v>
      </c>
      <c r="AD35" s="128">
        <v>631018</v>
      </c>
      <c r="AE35" s="110">
        <v>1567112</v>
      </c>
      <c r="AF35" s="110">
        <v>47494</v>
      </c>
      <c r="AG35" s="110">
        <v>539</v>
      </c>
      <c r="AH35" s="115">
        <v>2246163</v>
      </c>
      <c r="AI35" s="128">
        <v>535950</v>
      </c>
      <c r="AJ35" s="110">
        <v>111144</v>
      </c>
      <c r="AK35" s="110">
        <v>56705</v>
      </c>
      <c r="AL35" s="110">
        <v>0</v>
      </c>
      <c r="AM35" s="115">
        <v>703799</v>
      </c>
      <c r="AN35" s="128">
        <v>592779</v>
      </c>
      <c r="AO35" s="110">
        <v>590973</v>
      </c>
      <c r="AP35" s="110">
        <v>98865</v>
      </c>
      <c r="AQ35" s="110">
        <v>0</v>
      </c>
      <c r="AR35" s="115">
        <v>1282617</v>
      </c>
      <c r="AS35" s="128">
        <v>597281</v>
      </c>
      <c r="AT35" s="110">
        <v>976235</v>
      </c>
      <c r="AU35" s="110">
        <v>149493</v>
      </c>
      <c r="AV35" s="110">
        <v>0</v>
      </c>
      <c r="AW35" s="115">
        <v>1723009</v>
      </c>
      <c r="AX35" s="128">
        <v>691947</v>
      </c>
      <c r="AY35" s="110">
        <v>501557</v>
      </c>
      <c r="AZ35" s="110">
        <v>99206</v>
      </c>
      <c r="BA35" s="110">
        <v>0</v>
      </c>
      <c r="BB35" s="115">
        <v>1292710</v>
      </c>
      <c r="BC35" s="128">
        <v>0</v>
      </c>
      <c r="BD35" s="110">
        <v>0</v>
      </c>
      <c r="BE35" s="110">
        <v>0</v>
      </c>
      <c r="BF35" s="110">
        <v>0</v>
      </c>
      <c r="BG35" s="115">
        <v>0</v>
      </c>
      <c r="BH35" s="128">
        <v>0</v>
      </c>
      <c r="BI35" s="110">
        <v>0</v>
      </c>
      <c r="BJ35" s="110">
        <v>0</v>
      </c>
      <c r="BK35" s="110">
        <v>0</v>
      </c>
      <c r="BL35" s="115">
        <v>0</v>
      </c>
      <c r="BM35" s="128">
        <v>0</v>
      </c>
      <c r="BN35" s="110">
        <v>0</v>
      </c>
      <c r="BO35" s="110">
        <v>0</v>
      </c>
      <c r="BP35" s="110">
        <v>0</v>
      </c>
      <c r="BQ35" s="115">
        <v>0</v>
      </c>
      <c r="BR35" s="128">
        <v>5630202</v>
      </c>
      <c r="BS35" s="289">
        <v>6058923</v>
      </c>
      <c r="BT35" s="110">
        <v>676768</v>
      </c>
      <c r="BU35" s="110">
        <v>660</v>
      </c>
      <c r="BV35" s="190">
        <v>12366553</v>
      </c>
      <c r="BW35" s="80"/>
      <c r="BX35" s="637"/>
      <c r="BZ35" s="618"/>
      <c r="CA35" s="618"/>
      <c r="CB35" s="618"/>
      <c r="CC35" s="618"/>
      <c r="CD35" s="618"/>
      <c r="CE35" s="224"/>
      <c r="CF35" s="224"/>
      <c r="CG35" s="224"/>
      <c r="CH35" s="80"/>
      <c r="CI35" s="224"/>
    </row>
    <row r="36" spans="1:112" x14ac:dyDescent="0.3">
      <c r="A36" s="221">
        <v>30</v>
      </c>
      <c r="B36" s="222" t="s">
        <v>237</v>
      </c>
      <c r="D36" s="223"/>
      <c r="E36" s="285">
        <v>1660193</v>
      </c>
      <c r="F36" s="286">
        <v>1644109</v>
      </c>
      <c r="G36" s="286">
        <v>7883</v>
      </c>
      <c r="H36" s="287">
        <v>0</v>
      </c>
      <c r="I36" s="115">
        <v>3312185</v>
      </c>
      <c r="J36" s="128">
        <v>33498</v>
      </c>
      <c r="K36" s="110">
        <v>270908</v>
      </c>
      <c r="L36" s="110">
        <v>0</v>
      </c>
      <c r="M36" s="110">
        <v>0</v>
      </c>
      <c r="N36" s="115">
        <v>304406</v>
      </c>
      <c r="O36" s="110">
        <v>99493</v>
      </c>
      <c r="P36" s="110">
        <v>121774</v>
      </c>
      <c r="Q36" s="110">
        <v>1765</v>
      </c>
      <c r="R36" s="110">
        <v>23</v>
      </c>
      <c r="S36" s="115">
        <v>223055</v>
      </c>
      <c r="T36" s="128">
        <v>35296</v>
      </c>
      <c r="U36" s="110">
        <v>98710</v>
      </c>
      <c r="V36" s="110">
        <v>490</v>
      </c>
      <c r="W36" s="110">
        <v>12</v>
      </c>
      <c r="X36" s="115">
        <v>134508</v>
      </c>
      <c r="Y36" s="288">
        <v>52082</v>
      </c>
      <c r="Z36" s="110">
        <v>350923</v>
      </c>
      <c r="AA36" s="288">
        <v>1503</v>
      </c>
      <c r="AB36" s="110">
        <v>11</v>
      </c>
      <c r="AC36" s="115">
        <v>404519</v>
      </c>
      <c r="AD36" s="128">
        <v>112175</v>
      </c>
      <c r="AE36" s="110">
        <v>131</v>
      </c>
      <c r="AF36" s="110">
        <v>41</v>
      </c>
      <c r="AG36" s="110">
        <v>2</v>
      </c>
      <c r="AH36" s="115">
        <v>112349</v>
      </c>
      <c r="AI36" s="128">
        <v>374735</v>
      </c>
      <c r="AJ36" s="110">
        <v>319</v>
      </c>
      <c r="AK36" s="110">
        <v>1200</v>
      </c>
      <c r="AL36" s="110">
        <v>20</v>
      </c>
      <c r="AM36" s="115">
        <v>376274</v>
      </c>
      <c r="AN36" s="128">
        <v>96795</v>
      </c>
      <c r="AO36" s="110">
        <v>409954</v>
      </c>
      <c r="AP36" s="110">
        <v>469</v>
      </c>
      <c r="AQ36" s="110">
        <v>0</v>
      </c>
      <c r="AR36" s="115">
        <v>507218</v>
      </c>
      <c r="AS36" s="128">
        <v>70539</v>
      </c>
      <c r="AT36" s="110">
        <v>156</v>
      </c>
      <c r="AU36" s="110">
        <v>90</v>
      </c>
      <c r="AV36" s="110">
        <v>0</v>
      </c>
      <c r="AW36" s="115">
        <v>70785</v>
      </c>
      <c r="AX36" s="128">
        <v>276239</v>
      </c>
      <c r="AY36" s="110">
        <v>75</v>
      </c>
      <c r="AZ36" s="110">
        <v>13</v>
      </c>
      <c r="BA36" s="110">
        <v>0</v>
      </c>
      <c r="BB36" s="115">
        <v>276327</v>
      </c>
      <c r="BC36" s="128">
        <v>0</v>
      </c>
      <c r="BD36" s="110">
        <v>0</v>
      </c>
      <c r="BE36" s="110">
        <v>0</v>
      </c>
      <c r="BF36" s="110">
        <v>0</v>
      </c>
      <c r="BG36" s="115">
        <v>0</v>
      </c>
      <c r="BH36" s="128">
        <v>0</v>
      </c>
      <c r="BI36" s="110">
        <v>0</v>
      </c>
      <c r="BJ36" s="110">
        <v>0</v>
      </c>
      <c r="BK36" s="110">
        <v>0</v>
      </c>
      <c r="BL36" s="115">
        <v>0</v>
      </c>
      <c r="BM36" s="128">
        <v>0</v>
      </c>
      <c r="BN36" s="110">
        <v>0</v>
      </c>
      <c r="BO36" s="110">
        <v>0</v>
      </c>
      <c r="BP36" s="110">
        <v>0</v>
      </c>
      <c r="BQ36" s="115">
        <v>0</v>
      </c>
      <c r="BR36" s="128">
        <v>1150852</v>
      </c>
      <c r="BS36" s="289">
        <v>1252950</v>
      </c>
      <c r="BT36" s="110">
        <v>5571</v>
      </c>
      <c r="BU36" s="110">
        <v>68</v>
      </c>
      <c r="BV36" s="190">
        <v>2409441</v>
      </c>
      <c r="BW36" s="80"/>
      <c r="BX36" s="637"/>
      <c r="BZ36" s="618"/>
      <c r="CA36" s="618"/>
      <c r="CB36" s="618"/>
      <c r="CC36" s="618"/>
      <c r="CD36" s="618"/>
      <c r="CE36" s="224"/>
      <c r="CF36" s="224"/>
      <c r="CG36" s="224"/>
      <c r="CH36" s="80"/>
      <c r="CI36" s="224"/>
    </row>
    <row r="37" spans="1:112" x14ac:dyDescent="0.3">
      <c r="A37" s="221">
        <v>31</v>
      </c>
      <c r="B37" s="222" t="s">
        <v>238</v>
      </c>
      <c r="D37" s="223"/>
      <c r="E37" s="285">
        <v>2161103</v>
      </c>
      <c r="F37" s="286">
        <v>1757365</v>
      </c>
      <c r="G37" s="286">
        <v>98246</v>
      </c>
      <c r="H37" s="287">
        <v>0</v>
      </c>
      <c r="I37" s="115">
        <v>4016714</v>
      </c>
      <c r="J37" s="128">
        <v>140904</v>
      </c>
      <c r="K37" s="110">
        <v>36798</v>
      </c>
      <c r="L37" s="110">
        <v>1454</v>
      </c>
      <c r="M37" s="110">
        <v>0</v>
      </c>
      <c r="N37" s="115">
        <v>179156</v>
      </c>
      <c r="O37" s="110">
        <v>188141</v>
      </c>
      <c r="P37" s="110">
        <v>399186</v>
      </c>
      <c r="Q37" s="110">
        <v>3388</v>
      </c>
      <c r="R37" s="110">
        <v>1</v>
      </c>
      <c r="S37" s="115">
        <v>590716</v>
      </c>
      <c r="T37" s="128">
        <v>180955</v>
      </c>
      <c r="U37" s="110">
        <v>7806</v>
      </c>
      <c r="V37" s="110">
        <v>2203</v>
      </c>
      <c r="W37" s="110">
        <v>4</v>
      </c>
      <c r="X37" s="115">
        <v>190968</v>
      </c>
      <c r="Y37" s="288">
        <v>174619</v>
      </c>
      <c r="Z37" s="110">
        <v>370529</v>
      </c>
      <c r="AA37" s="288">
        <v>1309</v>
      </c>
      <c r="AB37" s="110">
        <v>0</v>
      </c>
      <c r="AC37" s="115">
        <v>546457</v>
      </c>
      <c r="AD37" s="128">
        <v>182413</v>
      </c>
      <c r="AE37" s="110">
        <v>21712</v>
      </c>
      <c r="AF37" s="110">
        <v>3424</v>
      </c>
      <c r="AG37" s="110">
        <v>0</v>
      </c>
      <c r="AH37" s="115">
        <v>207549</v>
      </c>
      <c r="AI37" s="128">
        <v>162760</v>
      </c>
      <c r="AJ37" s="110">
        <v>1082</v>
      </c>
      <c r="AK37" s="110">
        <v>5931</v>
      </c>
      <c r="AL37" s="110">
        <v>0</v>
      </c>
      <c r="AM37" s="115">
        <v>169773</v>
      </c>
      <c r="AN37" s="128">
        <v>182381</v>
      </c>
      <c r="AO37" s="110">
        <v>310403</v>
      </c>
      <c r="AP37" s="110">
        <v>13403</v>
      </c>
      <c r="AQ37" s="110">
        <v>0</v>
      </c>
      <c r="AR37" s="115">
        <v>506187</v>
      </c>
      <c r="AS37" s="128">
        <v>168878</v>
      </c>
      <c r="AT37" s="110">
        <v>2500</v>
      </c>
      <c r="AU37" s="110">
        <v>749</v>
      </c>
      <c r="AV37" s="110">
        <v>0</v>
      </c>
      <c r="AW37" s="115">
        <v>172127</v>
      </c>
      <c r="AX37" s="128">
        <v>188929</v>
      </c>
      <c r="AY37" s="110">
        <v>44524</v>
      </c>
      <c r="AZ37" s="110">
        <v>10788</v>
      </c>
      <c r="BA37" s="110">
        <v>26</v>
      </c>
      <c r="BB37" s="115">
        <v>244267</v>
      </c>
      <c r="BC37" s="128">
        <v>0</v>
      </c>
      <c r="BD37" s="110">
        <v>0</v>
      </c>
      <c r="BE37" s="110">
        <v>0</v>
      </c>
      <c r="BF37" s="110">
        <v>0</v>
      </c>
      <c r="BG37" s="115">
        <v>0</v>
      </c>
      <c r="BH37" s="128">
        <v>0</v>
      </c>
      <c r="BI37" s="110">
        <v>0</v>
      </c>
      <c r="BJ37" s="110">
        <v>0</v>
      </c>
      <c r="BK37" s="110">
        <v>0</v>
      </c>
      <c r="BL37" s="115">
        <v>0</v>
      </c>
      <c r="BM37" s="128">
        <v>0</v>
      </c>
      <c r="BN37" s="110">
        <v>0</v>
      </c>
      <c r="BO37" s="110">
        <v>0</v>
      </c>
      <c r="BP37" s="110">
        <v>0</v>
      </c>
      <c r="BQ37" s="115">
        <v>0</v>
      </c>
      <c r="BR37" s="128">
        <v>1569980</v>
      </c>
      <c r="BS37" s="289">
        <v>1194540</v>
      </c>
      <c r="BT37" s="110">
        <v>42649</v>
      </c>
      <c r="BU37" s="110">
        <v>31</v>
      </c>
      <c r="BV37" s="190">
        <v>2807200</v>
      </c>
      <c r="BW37" s="80"/>
      <c r="BX37" s="639"/>
      <c r="BZ37" s="618"/>
      <c r="CA37" s="618"/>
      <c r="CB37" s="618"/>
      <c r="CC37" s="618"/>
      <c r="CD37" s="618"/>
      <c r="CE37" s="224"/>
      <c r="CF37" s="224"/>
      <c r="CG37" s="224"/>
      <c r="CH37" s="80"/>
      <c r="CI37" s="224"/>
    </row>
    <row r="38" spans="1:112" x14ac:dyDescent="0.3">
      <c r="A38" s="221">
        <v>32</v>
      </c>
      <c r="B38" s="230" t="s">
        <v>239</v>
      </c>
      <c r="D38" s="223"/>
      <c r="E38" s="285">
        <v>5584896</v>
      </c>
      <c r="F38" s="286">
        <v>3697211</v>
      </c>
      <c r="G38" s="286">
        <v>256606</v>
      </c>
      <c r="H38" s="287">
        <v>255</v>
      </c>
      <c r="I38" s="115">
        <v>9538968</v>
      </c>
      <c r="J38" s="128">
        <v>231118</v>
      </c>
      <c r="K38" s="110">
        <v>232658</v>
      </c>
      <c r="L38" s="110">
        <v>18798</v>
      </c>
      <c r="M38" s="110">
        <v>175</v>
      </c>
      <c r="N38" s="115">
        <v>482749</v>
      </c>
      <c r="O38" s="110">
        <v>513364</v>
      </c>
      <c r="P38" s="110">
        <v>76363</v>
      </c>
      <c r="Q38" s="110">
        <v>19287</v>
      </c>
      <c r="R38" s="110">
        <v>6</v>
      </c>
      <c r="S38" s="115">
        <v>609020</v>
      </c>
      <c r="T38" s="128">
        <v>719664</v>
      </c>
      <c r="U38" s="110">
        <v>550001</v>
      </c>
      <c r="V38" s="110">
        <v>23175</v>
      </c>
      <c r="W38" s="110">
        <v>75</v>
      </c>
      <c r="X38" s="115">
        <v>1292915</v>
      </c>
      <c r="Y38" s="288">
        <v>331165</v>
      </c>
      <c r="Z38" s="110">
        <v>203792</v>
      </c>
      <c r="AA38" s="288">
        <v>19858</v>
      </c>
      <c r="AB38" s="110">
        <v>8</v>
      </c>
      <c r="AC38" s="115">
        <v>554823</v>
      </c>
      <c r="AD38" s="128">
        <v>256029</v>
      </c>
      <c r="AE38" s="110">
        <v>437087</v>
      </c>
      <c r="AF38" s="110">
        <v>17688</v>
      </c>
      <c r="AG38" s="110">
        <v>148</v>
      </c>
      <c r="AH38" s="115">
        <v>710952</v>
      </c>
      <c r="AI38" s="128">
        <v>675095</v>
      </c>
      <c r="AJ38" s="110">
        <v>383483</v>
      </c>
      <c r="AK38" s="110">
        <v>17253</v>
      </c>
      <c r="AL38" s="110">
        <v>50</v>
      </c>
      <c r="AM38" s="115">
        <v>1075881</v>
      </c>
      <c r="AN38" s="128">
        <v>611429</v>
      </c>
      <c r="AO38" s="110">
        <v>216249</v>
      </c>
      <c r="AP38" s="110">
        <v>-88581</v>
      </c>
      <c r="AQ38" s="110">
        <v>140</v>
      </c>
      <c r="AR38" s="115">
        <v>739237</v>
      </c>
      <c r="AS38" s="128">
        <v>388776</v>
      </c>
      <c r="AT38" s="110">
        <v>682151</v>
      </c>
      <c r="AU38" s="110">
        <v>52186</v>
      </c>
      <c r="AV38" s="110">
        <v>18</v>
      </c>
      <c r="AW38" s="115">
        <v>1123131</v>
      </c>
      <c r="AX38" s="128">
        <v>713316</v>
      </c>
      <c r="AY38" s="110">
        <v>120373</v>
      </c>
      <c r="AZ38" s="110">
        <v>8977</v>
      </c>
      <c r="BA38" s="110">
        <v>59</v>
      </c>
      <c r="BB38" s="115">
        <v>842725</v>
      </c>
      <c r="BC38" s="128">
        <v>0</v>
      </c>
      <c r="BD38" s="110">
        <v>0</v>
      </c>
      <c r="BE38" s="110">
        <v>0</v>
      </c>
      <c r="BF38" s="110">
        <v>0</v>
      </c>
      <c r="BG38" s="115">
        <v>0</v>
      </c>
      <c r="BH38" s="128">
        <v>0</v>
      </c>
      <c r="BI38" s="110">
        <v>0</v>
      </c>
      <c r="BJ38" s="110">
        <v>0</v>
      </c>
      <c r="BK38" s="110">
        <v>0</v>
      </c>
      <c r="BL38" s="115">
        <v>0</v>
      </c>
      <c r="BM38" s="128">
        <v>0</v>
      </c>
      <c r="BN38" s="110">
        <v>0</v>
      </c>
      <c r="BO38" s="110">
        <v>0</v>
      </c>
      <c r="BP38" s="110">
        <v>0</v>
      </c>
      <c r="BQ38" s="115">
        <v>0</v>
      </c>
      <c r="BR38" s="128">
        <v>4439956</v>
      </c>
      <c r="BS38" s="289">
        <v>2902157</v>
      </c>
      <c r="BT38" s="110">
        <v>88641</v>
      </c>
      <c r="BU38" s="110">
        <v>679</v>
      </c>
      <c r="BV38" s="190">
        <v>7431433</v>
      </c>
      <c r="BW38" s="80"/>
      <c r="BX38" s="637"/>
      <c r="BZ38" s="618"/>
      <c r="CA38" s="618"/>
      <c r="CB38" s="618"/>
      <c r="CC38" s="618"/>
      <c r="CD38" s="618"/>
      <c r="CE38" s="224"/>
      <c r="CF38" s="224"/>
      <c r="CG38" s="224"/>
      <c r="CH38" s="80"/>
      <c r="CI38" s="224"/>
    </row>
    <row r="39" spans="1:112" x14ac:dyDescent="0.3">
      <c r="A39" s="226">
        <v>33</v>
      </c>
      <c r="B39" s="17" t="s">
        <v>240</v>
      </c>
      <c r="D39" s="231"/>
      <c r="E39" s="285">
        <v>856600</v>
      </c>
      <c r="F39" s="286">
        <v>30363870</v>
      </c>
      <c r="G39" s="286">
        <v>537490</v>
      </c>
      <c r="H39" s="287">
        <v>20</v>
      </c>
      <c r="I39" s="115">
        <v>31757980</v>
      </c>
      <c r="J39" s="128">
        <v>41071</v>
      </c>
      <c r="K39" s="110">
        <v>882334</v>
      </c>
      <c r="L39" s="110">
        <v>65</v>
      </c>
      <c r="M39" s="110">
        <v>7</v>
      </c>
      <c r="N39" s="115">
        <v>923477</v>
      </c>
      <c r="O39" s="110">
        <v>58107</v>
      </c>
      <c r="P39" s="110">
        <v>967900</v>
      </c>
      <c r="Q39" s="110">
        <v>270</v>
      </c>
      <c r="R39" s="110">
        <v>1</v>
      </c>
      <c r="S39" s="115">
        <v>1026278</v>
      </c>
      <c r="T39" s="128">
        <v>50065</v>
      </c>
      <c r="U39" s="110">
        <v>2229435</v>
      </c>
      <c r="V39" s="110">
        <v>544</v>
      </c>
      <c r="W39" s="110">
        <v>0</v>
      </c>
      <c r="X39" s="115">
        <v>2280044</v>
      </c>
      <c r="Y39" s="288">
        <v>50982</v>
      </c>
      <c r="Z39" s="110">
        <v>2600755</v>
      </c>
      <c r="AA39" s="288">
        <v>1850</v>
      </c>
      <c r="AB39" s="110">
        <v>5</v>
      </c>
      <c r="AC39" s="115">
        <v>2653592</v>
      </c>
      <c r="AD39" s="128">
        <v>52865</v>
      </c>
      <c r="AE39" s="110">
        <v>4604649</v>
      </c>
      <c r="AF39" s="110">
        <v>15027</v>
      </c>
      <c r="AG39" s="110">
        <v>0</v>
      </c>
      <c r="AH39" s="115">
        <v>4672541</v>
      </c>
      <c r="AI39" s="128">
        <v>68536</v>
      </c>
      <c r="AJ39" s="110">
        <v>1969529</v>
      </c>
      <c r="AK39" s="110">
        <v>2979</v>
      </c>
      <c r="AL39" s="110">
        <v>8</v>
      </c>
      <c r="AM39" s="115">
        <v>2041052</v>
      </c>
      <c r="AN39" s="128">
        <v>51756</v>
      </c>
      <c r="AO39" s="110">
        <v>1542361</v>
      </c>
      <c r="AP39" s="110">
        <v>6242</v>
      </c>
      <c r="AQ39" s="110">
        <v>3</v>
      </c>
      <c r="AR39" s="115">
        <v>1600362</v>
      </c>
      <c r="AS39" s="128">
        <v>55478</v>
      </c>
      <c r="AT39" s="110">
        <v>6202363</v>
      </c>
      <c r="AU39" s="110">
        <v>4984</v>
      </c>
      <c r="AV39" s="110">
        <v>85</v>
      </c>
      <c r="AW39" s="115">
        <v>6262910</v>
      </c>
      <c r="AX39" s="128">
        <v>133258</v>
      </c>
      <c r="AY39" s="110">
        <v>1796556</v>
      </c>
      <c r="AZ39" s="110">
        <v>14642</v>
      </c>
      <c r="BA39" s="110">
        <v>5</v>
      </c>
      <c r="BB39" s="115">
        <v>1944461</v>
      </c>
      <c r="BC39" s="128">
        <v>0</v>
      </c>
      <c r="BD39" s="110">
        <v>0</v>
      </c>
      <c r="BE39" s="110">
        <v>0</v>
      </c>
      <c r="BF39" s="110">
        <v>0</v>
      </c>
      <c r="BG39" s="115">
        <v>0</v>
      </c>
      <c r="BH39" s="128">
        <v>0</v>
      </c>
      <c r="BI39" s="110">
        <v>0</v>
      </c>
      <c r="BJ39" s="110">
        <v>0</v>
      </c>
      <c r="BK39" s="110">
        <v>0</v>
      </c>
      <c r="BL39" s="115">
        <v>0</v>
      </c>
      <c r="BM39" s="128">
        <v>0</v>
      </c>
      <c r="BN39" s="110">
        <v>0</v>
      </c>
      <c r="BO39" s="110">
        <v>0</v>
      </c>
      <c r="BP39" s="110">
        <v>0</v>
      </c>
      <c r="BQ39" s="115">
        <v>0</v>
      </c>
      <c r="BR39" s="128">
        <v>562118</v>
      </c>
      <c r="BS39" s="289">
        <v>22795882</v>
      </c>
      <c r="BT39" s="110">
        <v>46603</v>
      </c>
      <c r="BU39" s="110">
        <v>114</v>
      </c>
      <c r="BV39" s="190">
        <v>23404717</v>
      </c>
      <c r="BW39" s="80"/>
      <c r="BX39" s="637"/>
      <c r="BZ39" s="618"/>
      <c r="CA39" s="618"/>
      <c r="CB39" s="618"/>
      <c r="CC39" s="618"/>
      <c r="CD39" s="618"/>
      <c r="CE39" s="224"/>
      <c r="CF39" s="224"/>
      <c r="CG39" s="224"/>
      <c r="CH39" s="80"/>
      <c r="CI39" s="224"/>
    </row>
    <row r="40" spans="1:112" x14ac:dyDescent="0.3">
      <c r="A40" s="221">
        <v>34</v>
      </c>
      <c r="B40" s="222" t="s">
        <v>241</v>
      </c>
      <c r="D40" s="223"/>
      <c r="E40" s="285">
        <v>2196191</v>
      </c>
      <c r="F40" s="286">
        <v>8060664</v>
      </c>
      <c r="G40" s="286">
        <v>14363</v>
      </c>
      <c r="H40" s="287">
        <v>0</v>
      </c>
      <c r="I40" s="115">
        <v>10271218</v>
      </c>
      <c r="J40" s="128">
        <v>102728</v>
      </c>
      <c r="K40" s="110">
        <v>744166</v>
      </c>
      <c r="L40" s="110">
        <v>69</v>
      </c>
      <c r="M40" s="110">
        <v>0</v>
      </c>
      <c r="N40" s="115">
        <v>846963</v>
      </c>
      <c r="O40" s="110">
        <v>173552</v>
      </c>
      <c r="P40" s="110">
        <v>192788</v>
      </c>
      <c r="Q40" s="110">
        <v>30</v>
      </c>
      <c r="R40" s="110">
        <v>0</v>
      </c>
      <c r="S40" s="115">
        <v>366370</v>
      </c>
      <c r="T40" s="128">
        <v>148637</v>
      </c>
      <c r="U40" s="110">
        <v>519397</v>
      </c>
      <c r="V40" s="110">
        <v>118</v>
      </c>
      <c r="W40" s="110">
        <v>0</v>
      </c>
      <c r="X40" s="115">
        <v>668152</v>
      </c>
      <c r="Y40" s="288">
        <v>169293</v>
      </c>
      <c r="Z40" s="110">
        <v>822125</v>
      </c>
      <c r="AA40" s="288">
        <v>818</v>
      </c>
      <c r="AB40" s="110">
        <v>0</v>
      </c>
      <c r="AC40" s="115">
        <v>992236</v>
      </c>
      <c r="AD40" s="128">
        <v>148205</v>
      </c>
      <c r="AE40" s="110">
        <v>1226352</v>
      </c>
      <c r="AF40" s="110">
        <v>138</v>
      </c>
      <c r="AG40" s="110">
        <v>0</v>
      </c>
      <c r="AH40" s="115">
        <v>1374695</v>
      </c>
      <c r="AI40" s="128">
        <v>128259</v>
      </c>
      <c r="AJ40" s="110">
        <v>309091</v>
      </c>
      <c r="AK40" s="110">
        <v>121</v>
      </c>
      <c r="AL40" s="110">
        <v>0</v>
      </c>
      <c r="AM40" s="115">
        <v>437471</v>
      </c>
      <c r="AN40" s="128">
        <v>202460</v>
      </c>
      <c r="AO40" s="110">
        <v>141302</v>
      </c>
      <c r="AP40" s="110">
        <v>234</v>
      </c>
      <c r="AQ40" s="110">
        <v>0</v>
      </c>
      <c r="AR40" s="115">
        <v>343996</v>
      </c>
      <c r="AS40" s="128">
        <v>139469</v>
      </c>
      <c r="AT40" s="110">
        <v>509744</v>
      </c>
      <c r="AU40" s="110">
        <v>3883</v>
      </c>
      <c r="AV40" s="110">
        <v>0</v>
      </c>
      <c r="AW40" s="115">
        <v>653096</v>
      </c>
      <c r="AX40" s="128">
        <v>133441</v>
      </c>
      <c r="AY40" s="110">
        <v>1567796</v>
      </c>
      <c r="AZ40" s="110">
        <v>369</v>
      </c>
      <c r="BA40" s="110">
        <v>0</v>
      </c>
      <c r="BB40" s="115">
        <v>1701606</v>
      </c>
      <c r="BC40" s="128">
        <v>0</v>
      </c>
      <c r="BD40" s="110">
        <v>0</v>
      </c>
      <c r="BE40" s="110">
        <v>0</v>
      </c>
      <c r="BF40" s="110">
        <v>0</v>
      </c>
      <c r="BG40" s="115">
        <v>0</v>
      </c>
      <c r="BH40" s="128">
        <v>0</v>
      </c>
      <c r="BI40" s="110">
        <v>0</v>
      </c>
      <c r="BJ40" s="110">
        <v>0</v>
      </c>
      <c r="BK40" s="110">
        <v>0</v>
      </c>
      <c r="BL40" s="115">
        <v>0</v>
      </c>
      <c r="BM40" s="128">
        <v>0</v>
      </c>
      <c r="BN40" s="110">
        <v>0</v>
      </c>
      <c r="BO40" s="110">
        <v>0</v>
      </c>
      <c r="BP40" s="110">
        <v>0</v>
      </c>
      <c r="BQ40" s="115">
        <v>0</v>
      </c>
      <c r="BR40" s="128">
        <v>1346044</v>
      </c>
      <c r="BS40" s="289">
        <v>6032761</v>
      </c>
      <c r="BT40" s="110">
        <v>5780</v>
      </c>
      <c r="BU40" s="110">
        <v>0</v>
      </c>
      <c r="BV40" s="190">
        <v>7384585</v>
      </c>
      <c r="BW40" s="80"/>
      <c r="BX40" s="637"/>
      <c r="BZ40" s="618"/>
      <c r="CA40" s="618"/>
      <c r="CB40" s="618"/>
      <c r="CC40" s="618"/>
      <c r="CD40" s="618"/>
      <c r="CE40" s="224"/>
      <c r="CF40" s="224"/>
      <c r="CG40" s="224"/>
      <c r="CH40" s="80"/>
      <c r="CI40" s="224"/>
    </row>
    <row r="41" spans="1:112" x14ac:dyDescent="0.3">
      <c r="A41" s="221">
        <v>35</v>
      </c>
      <c r="B41" s="222" t="s">
        <v>242</v>
      </c>
      <c r="D41" s="223"/>
      <c r="E41" s="285">
        <v>676400</v>
      </c>
      <c r="F41" s="286">
        <v>9876079</v>
      </c>
      <c r="G41" s="286">
        <v>10412</v>
      </c>
      <c r="H41" s="287">
        <v>100</v>
      </c>
      <c r="I41" s="115">
        <v>10562991</v>
      </c>
      <c r="J41" s="128">
        <v>54483</v>
      </c>
      <c r="K41" s="110">
        <v>879244</v>
      </c>
      <c r="L41" s="110">
        <v>0</v>
      </c>
      <c r="M41" s="110">
        <v>0</v>
      </c>
      <c r="N41" s="115">
        <v>933727</v>
      </c>
      <c r="O41" s="110">
        <v>70936</v>
      </c>
      <c r="P41" s="110">
        <v>89076</v>
      </c>
      <c r="Q41" s="110">
        <v>1997</v>
      </c>
      <c r="R41" s="110">
        <v>0</v>
      </c>
      <c r="S41" s="115">
        <v>162009</v>
      </c>
      <c r="T41" s="128">
        <v>49919</v>
      </c>
      <c r="U41" s="110">
        <v>30319</v>
      </c>
      <c r="V41" s="110">
        <v>1433</v>
      </c>
      <c r="W41" s="110">
        <v>0</v>
      </c>
      <c r="X41" s="115">
        <v>81671</v>
      </c>
      <c r="Y41" s="288">
        <v>50252</v>
      </c>
      <c r="Z41" s="110">
        <v>2739254</v>
      </c>
      <c r="AA41" s="288">
        <v>179</v>
      </c>
      <c r="AB41" s="110">
        <v>0</v>
      </c>
      <c r="AC41" s="115">
        <v>2789685</v>
      </c>
      <c r="AD41" s="128">
        <v>61033</v>
      </c>
      <c r="AE41" s="110">
        <v>812840</v>
      </c>
      <c r="AF41" s="110">
        <v>1554</v>
      </c>
      <c r="AG41" s="110">
        <v>0</v>
      </c>
      <c r="AH41" s="115">
        <v>875427</v>
      </c>
      <c r="AI41" s="128">
        <v>49523</v>
      </c>
      <c r="AJ41" s="110">
        <v>625020</v>
      </c>
      <c r="AK41" s="110">
        <v>-6</v>
      </c>
      <c r="AL41" s="110">
        <v>0</v>
      </c>
      <c r="AM41" s="115">
        <v>674537</v>
      </c>
      <c r="AN41" s="128">
        <v>66375</v>
      </c>
      <c r="AO41" s="110">
        <v>939306</v>
      </c>
      <c r="AP41" s="110">
        <v>2277</v>
      </c>
      <c r="AQ41" s="110">
        <v>0</v>
      </c>
      <c r="AR41" s="115">
        <v>1007958</v>
      </c>
      <c r="AS41" s="128">
        <v>51372</v>
      </c>
      <c r="AT41" s="110">
        <v>450345</v>
      </c>
      <c r="AU41" s="110">
        <v>1432</v>
      </c>
      <c r="AV41" s="110">
        <v>0</v>
      </c>
      <c r="AW41" s="115">
        <v>503149</v>
      </c>
      <c r="AX41" s="128">
        <v>64439</v>
      </c>
      <c r="AY41" s="110">
        <v>424838</v>
      </c>
      <c r="AZ41" s="110">
        <v>1367</v>
      </c>
      <c r="BA41" s="110">
        <v>10</v>
      </c>
      <c r="BB41" s="115">
        <v>490654</v>
      </c>
      <c r="BC41" s="128">
        <v>0</v>
      </c>
      <c r="BD41" s="110">
        <v>0</v>
      </c>
      <c r="BE41" s="110">
        <v>0</v>
      </c>
      <c r="BF41" s="110">
        <v>0</v>
      </c>
      <c r="BG41" s="115">
        <v>0</v>
      </c>
      <c r="BH41" s="128">
        <v>0</v>
      </c>
      <c r="BI41" s="110">
        <v>0</v>
      </c>
      <c r="BJ41" s="110">
        <v>0</v>
      </c>
      <c r="BK41" s="110">
        <v>0</v>
      </c>
      <c r="BL41" s="115">
        <v>0</v>
      </c>
      <c r="BM41" s="128">
        <v>0</v>
      </c>
      <c r="BN41" s="110">
        <v>0</v>
      </c>
      <c r="BO41" s="110">
        <v>0</v>
      </c>
      <c r="BP41" s="110">
        <v>0</v>
      </c>
      <c r="BQ41" s="115">
        <v>0</v>
      </c>
      <c r="BR41" s="128">
        <v>518332</v>
      </c>
      <c r="BS41" s="289">
        <v>6990242</v>
      </c>
      <c r="BT41" s="110">
        <v>10233</v>
      </c>
      <c r="BU41" s="110">
        <v>10</v>
      </c>
      <c r="BV41" s="190">
        <v>7518817</v>
      </c>
      <c r="BW41" s="80"/>
      <c r="BX41" s="637"/>
      <c r="BZ41" s="618"/>
      <c r="CA41" s="618"/>
      <c r="CB41" s="618"/>
      <c r="CC41" s="618"/>
      <c r="CD41" s="618"/>
      <c r="CE41" s="224"/>
      <c r="CF41" s="224"/>
      <c r="CG41" s="224"/>
      <c r="CH41" s="80"/>
      <c r="CI41" s="224"/>
    </row>
    <row r="42" spans="1:112" x14ac:dyDescent="0.3">
      <c r="A42" s="221">
        <v>36</v>
      </c>
      <c r="B42" s="17" t="s">
        <v>243</v>
      </c>
      <c r="D42" s="223"/>
      <c r="E42" s="285">
        <v>349928</v>
      </c>
      <c r="F42" s="286">
        <v>2172588</v>
      </c>
      <c r="G42" s="286">
        <v>6792</v>
      </c>
      <c r="H42" s="287">
        <v>0</v>
      </c>
      <c r="I42" s="115">
        <v>2529308</v>
      </c>
      <c r="J42" s="128">
        <v>19425</v>
      </c>
      <c r="K42" s="110">
        <v>100239</v>
      </c>
      <c r="L42" s="110">
        <v>145</v>
      </c>
      <c r="M42" s="110">
        <v>0</v>
      </c>
      <c r="N42" s="115">
        <v>119809</v>
      </c>
      <c r="O42" s="110">
        <v>21454</v>
      </c>
      <c r="P42" s="110">
        <v>368289</v>
      </c>
      <c r="Q42" s="110">
        <v>132</v>
      </c>
      <c r="R42" s="110">
        <v>0</v>
      </c>
      <c r="S42" s="115">
        <v>389875</v>
      </c>
      <c r="T42" s="128">
        <v>20554</v>
      </c>
      <c r="U42" s="110">
        <v>99763</v>
      </c>
      <c r="V42" s="110">
        <v>1806</v>
      </c>
      <c r="W42" s="110">
        <v>0</v>
      </c>
      <c r="X42" s="115">
        <v>122123</v>
      </c>
      <c r="Y42" s="288">
        <v>25235</v>
      </c>
      <c r="Z42" s="110">
        <v>207134</v>
      </c>
      <c r="AA42" s="288">
        <v>190</v>
      </c>
      <c r="AB42" s="110">
        <v>0</v>
      </c>
      <c r="AC42" s="115">
        <v>232559</v>
      </c>
      <c r="AD42" s="128">
        <v>21050</v>
      </c>
      <c r="AE42" s="110">
        <v>326511</v>
      </c>
      <c r="AF42" s="110">
        <v>164</v>
      </c>
      <c r="AG42" s="110">
        <v>0</v>
      </c>
      <c r="AH42" s="115">
        <v>347725</v>
      </c>
      <c r="AI42" s="128">
        <v>29497</v>
      </c>
      <c r="AJ42" s="110">
        <v>209328</v>
      </c>
      <c r="AK42" s="110">
        <v>192</v>
      </c>
      <c r="AL42" s="110">
        <v>0</v>
      </c>
      <c r="AM42" s="115">
        <v>239017</v>
      </c>
      <c r="AN42" s="128">
        <v>23015</v>
      </c>
      <c r="AO42" s="110">
        <v>89475</v>
      </c>
      <c r="AP42" s="110">
        <v>170</v>
      </c>
      <c r="AQ42" s="110">
        <v>0</v>
      </c>
      <c r="AR42" s="115">
        <v>112660</v>
      </c>
      <c r="AS42" s="128">
        <v>26714</v>
      </c>
      <c r="AT42" s="110">
        <v>93956</v>
      </c>
      <c r="AU42" s="110">
        <v>254</v>
      </c>
      <c r="AV42" s="110">
        <v>0</v>
      </c>
      <c r="AW42" s="115">
        <v>120924</v>
      </c>
      <c r="AX42" s="128">
        <v>23533</v>
      </c>
      <c r="AY42" s="110">
        <v>117323</v>
      </c>
      <c r="AZ42" s="110">
        <v>2153</v>
      </c>
      <c r="BA42" s="110">
        <v>0</v>
      </c>
      <c r="BB42" s="115">
        <v>143009</v>
      </c>
      <c r="BC42" s="128">
        <v>0</v>
      </c>
      <c r="BD42" s="110">
        <v>0</v>
      </c>
      <c r="BE42" s="110">
        <v>0</v>
      </c>
      <c r="BF42" s="110">
        <v>0</v>
      </c>
      <c r="BG42" s="115">
        <v>0</v>
      </c>
      <c r="BH42" s="128">
        <v>0</v>
      </c>
      <c r="BI42" s="110">
        <v>0</v>
      </c>
      <c r="BJ42" s="110">
        <v>0</v>
      </c>
      <c r="BK42" s="110">
        <v>0</v>
      </c>
      <c r="BL42" s="115">
        <v>0</v>
      </c>
      <c r="BM42" s="128">
        <v>0</v>
      </c>
      <c r="BN42" s="110">
        <v>0</v>
      </c>
      <c r="BO42" s="110">
        <v>0</v>
      </c>
      <c r="BP42" s="110">
        <v>0</v>
      </c>
      <c r="BQ42" s="115">
        <v>0</v>
      </c>
      <c r="BR42" s="128">
        <v>210477</v>
      </c>
      <c r="BS42" s="289">
        <v>1612018</v>
      </c>
      <c r="BT42" s="110">
        <v>5206</v>
      </c>
      <c r="BU42" s="110">
        <v>0</v>
      </c>
      <c r="BV42" s="190">
        <v>1827701</v>
      </c>
      <c r="BW42" s="80"/>
      <c r="BX42" s="637"/>
      <c r="BZ42" s="618"/>
      <c r="CA42" s="618"/>
      <c r="CB42" s="618"/>
      <c r="CC42" s="618"/>
      <c r="CD42" s="618"/>
      <c r="CE42" s="224"/>
      <c r="CF42" s="224"/>
      <c r="CG42" s="224"/>
      <c r="CH42" s="80"/>
      <c r="CI42" s="224"/>
    </row>
    <row r="43" spans="1:112" x14ac:dyDescent="0.3">
      <c r="A43" s="221">
        <v>37</v>
      </c>
      <c r="B43" s="17" t="s">
        <v>244</v>
      </c>
      <c r="D43" s="234"/>
      <c r="E43" s="285">
        <v>983643</v>
      </c>
      <c r="F43" s="286">
        <v>4979591</v>
      </c>
      <c r="G43" s="286">
        <v>126053</v>
      </c>
      <c r="H43" s="287">
        <v>0</v>
      </c>
      <c r="I43" s="115">
        <v>6089287</v>
      </c>
      <c r="J43" s="128">
        <v>63805</v>
      </c>
      <c r="K43" s="110">
        <v>720360</v>
      </c>
      <c r="L43" s="110">
        <v>1005</v>
      </c>
      <c r="M43" s="110">
        <v>0</v>
      </c>
      <c r="N43" s="115">
        <v>785170</v>
      </c>
      <c r="O43" s="110">
        <v>104219</v>
      </c>
      <c r="P43" s="110">
        <v>238663</v>
      </c>
      <c r="Q43" s="110">
        <v>320</v>
      </c>
      <c r="R43" s="110">
        <v>0</v>
      </c>
      <c r="S43" s="115">
        <v>343202</v>
      </c>
      <c r="T43" s="128">
        <v>69294</v>
      </c>
      <c r="U43" s="110">
        <v>228740</v>
      </c>
      <c r="V43" s="110">
        <v>495</v>
      </c>
      <c r="W43" s="110">
        <v>0</v>
      </c>
      <c r="X43" s="115">
        <v>298529</v>
      </c>
      <c r="Y43" s="288">
        <v>107154</v>
      </c>
      <c r="Z43" s="110">
        <v>1035642</v>
      </c>
      <c r="AA43" s="288">
        <v>191</v>
      </c>
      <c r="AB43" s="110">
        <v>0</v>
      </c>
      <c r="AC43" s="115">
        <v>1142987</v>
      </c>
      <c r="AD43" s="128">
        <v>71832</v>
      </c>
      <c r="AE43" s="110">
        <v>294392</v>
      </c>
      <c r="AF43" s="110">
        <v>1981</v>
      </c>
      <c r="AG43" s="110">
        <v>0</v>
      </c>
      <c r="AH43" s="115">
        <v>368205</v>
      </c>
      <c r="AI43" s="128">
        <v>69899</v>
      </c>
      <c r="AJ43" s="110">
        <v>45807</v>
      </c>
      <c r="AK43" s="110">
        <v>1014</v>
      </c>
      <c r="AL43" s="110">
        <v>0</v>
      </c>
      <c r="AM43" s="115">
        <v>116720</v>
      </c>
      <c r="AN43" s="128">
        <v>140931</v>
      </c>
      <c r="AO43" s="110">
        <v>635958</v>
      </c>
      <c r="AP43" s="110">
        <v>2418</v>
      </c>
      <c r="AQ43" s="110">
        <v>0</v>
      </c>
      <c r="AR43" s="115">
        <v>779307</v>
      </c>
      <c r="AS43" s="128">
        <v>66575</v>
      </c>
      <c r="AT43" s="110">
        <v>653700</v>
      </c>
      <c r="AU43" s="110">
        <v>845</v>
      </c>
      <c r="AV43" s="110">
        <v>0</v>
      </c>
      <c r="AW43" s="115">
        <v>721120</v>
      </c>
      <c r="AX43" s="128">
        <v>72052</v>
      </c>
      <c r="AY43" s="110">
        <v>186922</v>
      </c>
      <c r="AZ43" s="110">
        <v>307</v>
      </c>
      <c r="BA43" s="110">
        <v>0</v>
      </c>
      <c r="BB43" s="115">
        <v>259281</v>
      </c>
      <c r="BC43" s="128">
        <v>0</v>
      </c>
      <c r="BD43" s="110">
        <v>0</v>
      </c>
      <c r="BE43" s="110">
        <v>0</v>
      </c>
      <c r="BF43" s="110">
        <v>0</v>
      </c>
      <c r="BG43" s="115">
        <v>0</v>
      </c>
      <c r="BH43" s="128">
        <v>0</v>
      </c>
      <c r="BI43" s="110">
        <v>0</v>
      </c>
      <c r="BJ43" s="110">
        <v>0</v>
      </c>
      <c r="BK43" s="110">
        <v>0</v>
      </c>
      <c r="BL43" s="115">
        <v>0</v>
      </c>
      <c r="BM43" s="128">
        <v>0</v>
      </c>
      <c r="BN43" s="110">
        <v>0</v>
      </c>
      <c r="BO43" s="110">
        <v>0</v>
      </c>
      <c r="BP43" s="110">
        <v>0</v>
      </c>
      <c r="BQ43" s="115">
        <v>0</v>
      </c>
      <c r="BR43" s="128">
        <v>765761</v>
      </c>
      <c r="BS43" s="289">
        <v>4040184</v>
      </c>
      <c r="BT43" s="110">
        <v>8576</v>
      </c>
      <c r="BU43" s="110">
        <v>0</v>
      </c>
      <c r="BV43" s="190">
        <v>4814521</v>
      </c>
      <c r="BW43" s="80"/>
      <c r="BX43" s="637"/>
      <c r="BZ43" s="618"/>
      <c r="CA43" s="618"/>
      <c r="CB43" s="618"/>
      <c r="CC43" s="618"/>
      <c r="CD43" s="618"/>
      <c r="CE43" s="224"/>
      <c r="CF43" s="224"/>
      <c r="CG43" s="224"/>
      <c r="CH43" s="80"/>
      <c r="CI43" s="224"/>
    </row>
    <row r="44" spans="1:112" x14ac:dyDescent="0.3">
      <c r="A44" s="221">
        <v>38</v>
      </c>
      <c r="B44" s="222" t="s">
        <v>245</v>
      </c>
      <c r="D44" s="223"/>
      <c r="E44" s="285">
        <v>924931</v>
      </c>
      <c r="F44" s="286">
        <v>1528918</v>
      </c>
      <c r="G44" s="286">
        <v>6483</v>
      </c>
      <c r="H44" s="287">
        <v>213</v>
      </c>
      <c r="I44" s="115">
        <v>2460545</v>
      </c>
      <c r="J44" s="128">
        <v>61061</v>
      </c>
      <c r="K44" s="110">
        <v>587319</v>
      </c>
      <c r="L44" s="110">
        <v>601</v>
      </c>
      <c r="M44" s="110">
        <v>26</v>
      </c>
      <c r="N44" s="115">
        <v>649007</v>
      </c>
      <c r="O44" s="110">
        <v>49242</v>
      </c>
      <c r="P44" s="110">
        <v>10058</v>
      </c>
      <c r="Q44" s="110">
        <v>1340</v>
      </c>
      <c r="R44" s="110">
        <v>107</v>
      </c>
      <c r="S44" s="115">
        <v>60747</v>
      </c>
      <c r="T44" s="128">
        <v>55978</v>
      </c>
      <c r="U44" s="110">
        <v>3128</v>
      </c>
      <c r="V44" s="110">
        <v>1143</v>
      </c>
      <c r="W44" s="110">
        <v>0</v>
      </c>
      <c r="X44" s="115">
        <v>60249</v>
      </c>
      <c r="Y44" s="288">
        <v>53361</v>
      </c>
      <c r="Z44" s="110">
        <v>888</v>
      </c>
      <c r="AA44" s="288">
        <v>882</v>
      </c>
      <c r="AB44" s="110">
        <v>68</v>
      </c>
      <c r="AC44" s="115">
        <v>55199</v>
      </c>
      <c r="AD44" s="128">
        <v>56948</v>
      </c>
      <c r="AE44" s="110">
        <v>1863</v>
      </c>
      <c r="AF44" s="110">
        <v>507</v>
      </c>
      <c r="AG44" s="110">
        <v>0</v>
      </c>
      <c r="AH44" s="115">
        <v>59318</v>
      </c>
      <c r="AI44" s="128">
        <v>45927</v>
      </c>
      <c r="AJ44" s="110">
        <v>453</v>
      </c>
      <c r="AK44" s="110">
        <v>296</v>
      </c>
      <c r="AL44" s="110">
        <v>8</v>
      </c>
      <c r="AM44" s="115">
        <v>46684</v>
      </c>
      <c r="AN44" s="128">
        <v>51841</v>
      </c>
      <c r="AO44" s="110">
        <v>3050</v>
      </c>
      <c r="AP44" s="110">
        <v>791</v>
      </c>
      <c r="AQ44" s="110">
        <v>19</v>
      </c>
      <c r="AR44" s="115">
        <v>55701</v>
      </c>
      <c r="AS44" s="128">
        <v>49816</v>
      </c>
      <c r="AT44" s="110">
        <v>5052</v>
      </c>
      <c r="AU44" s="110">
        <v>6386</v>
      </c>
      <c r="AV44" s="110">
        <v>0</v>
      </c>
      <c r="AW44" s="115">
        <v>61254</v>
      </c>
      <c r="AX44" s="128">
        <v>65483</v>
      </c>
      <c r="AY44" s="110">
        <v>636114</v>
      </c>
      <c r="AZ44" s="110">
        <v>152</v>
      </c>
      <c r="BA44" s="110">
        <v>33</v>
      </c>
      <c r="BB44" s="115">
        <v>701782</v>
      </c>
      <c r="BC44" s="128">
        <v>0</v>
      </c>
      <c r="BD44" s="110">
        <v>0</v>
      </c>
      <c r="BE44" s="110">
        <v>0</v>
      </c>
      <c r="BF44" s="110">
        <v>0</v>
      </c>
      <c r="BG44" s="115">
        <v>0</v>
      </c>
      <c r="BH44" s="128">
        <v>0</v>
      </c>
      <c r="BI44" s="110">
        <v>0</v>
      </c>
      <c r="BJ44" s="110">
        <v>0</v>
      </c>
      <c r="BK44" s="110">
        <v>0</v>
      </c>
      <c r="BL44" s="115">
        <v>0</v>
      </c>
      <c r="BM44" s="128">
        <v>0</v>
      </c>
      <c r="BN44" s="110">
        <v>0</v>
      </c>
      <c r="BO44" s="110">
        <v>0</v>
      </c>
      <c r="BP44" s="110">
        <v>0</v>
      </c>
      <c r="BQ44" s="115">
        <v>0</v>
      </c>
      <c r="BR44" s="128">
        <v>489657</v>
      </c>
      <c r="BS44" s="289">
        <v>1247925</v>
      </c>
      <c r="BT44" s="110">
        <v>12098</v>
      </c>
      <c r="BU44" s="110">
        <v>261</v>
      </c>
      <c r="BV44" s="190">
        <v>1749941</v>
      </c>
      <c r="BW44" s="80"/>
      <c r="BX44" s="637"/>
      <c r="BZ44" s="618"/>
      <c r="CA44" s="618"/>
      <c r="CB44" s="618"/>
      <c r="CC44" s="618"/>
      <c r="CD44" s="618"/>
      <c r="CE44" s="224"/>
      <c r="CF44" s="224"/>
      <c r="CG44" s="224"/>
      <c r="CH44" s="80"/>
      <c r="CI44" s="224"/>
    </row>
    <row r="45" spans="1:112" x14ac:dyDescent="0.3">
      <c r="A45" s="221">
        <v>39</v>
      </c>
      <c r="B45" s="222" t="s">
        <v>246</v>
      </c>
      <c r="D45" s="223"/>
      <c r="E45" s="285">
        <v>1730639</v>
      </c>
      <c r="F45" s="286">
        <v>8925793</v>
      </c>
      <c r="G45" s="286">
        <v>52866</v>
      </c>
      <c r="H45" s="287">
        <v>221</v>
      </c>
      <c r="I45" s="115">
        <v>10709519</v>
      </c>
      <c r="J45" s="128">
        <v>88466</v>
      </c>
      <c r="K45" s="110">
        <v>1111583</v>
      </c>
      <c r="L45" s="110">
        <v>227</v>
      </c>
      <c r="M45" s="110">
        <v>0</v>
      </c>
      <c r="N45" s="115">
        <v>1200276</v>
      </c>
      <c r="O45" s="110">
        <v>168901</v>
      </c>
      <c r="P45" s="110">
        <v>1843230</v>
      </c>
      <c r="Q45" s="110">
        <v>74</v>
      </c>
      <c r="R45" s="110">
        <v>0</v>
      </c>
      <c r="S45" s="115">
        <v>2012205</v>
      </c>
      <c r="T45" s="128">
        <v>130514</v>
      </c>
      <c r="U45" s="110">
        <v>706317</v>
      </c>
      <c r="V45" s="110">
        <v>27882</v>
      </c>
      <c r="W45" s="110">
        <v>0</v>
      </c>
      <c r="X45" s="115">
        <v>864713</v>
      </c>
      <c r="Y45" s="288">
        <v>142076</v>
      </c>
      <c r="Z45" s="110">
        <v>532123</v>
      </c>
      <c r="AA45" s="288">
        <v>1181</v>
      </c>
      <c r="AB45" s="110">
        <v>194</v>
      </c>
      <c r="AC45" s="115">
        <v>675574</v>
      </c>
      <c r="AD45" s="128">
        <v>147444</v>
      </c>
      <c r="AE45" s="110">
        <v>1109322</v>
      </c>
      <c r="AF45" s="110">
        <v>10527</v>
      </c>
      <c r="AG45" s="110">
        <v>0</v>
      </c>
      <c r="AH45" s="115">
        <v>1267293</v>
      </c>
      <c r="AI45" s="128">
        <v>150266</v>
      </c>
      <c r="AJ45" s="110">
        <v>606627</v>
      </c>
      <c r="AK45" s="110">
        <v>16242</v>
      </c>
      <c r="AL45" s="110">
        <v>0</v>
      </c>
      <c r="AM45" s="115">
        <v>773135</v>
      </c>
      <c r="AN45" s="128">
        <v>139719</v>
      </c>
      <c r="AO45" s="110">
        <v>70493</v>
      </c>
      <c r="AP45" s="110">
        <v>977</v>
      </c>
      <c r="AQ45" s="110">
        <v>0</v>
      </c>
      <c r="AR45" s="115">
        <v>211189</v>
      </c>
      <c r="AS45" s="128">
        <v>128256</v>
      </c>
      <c r="AT45" s="110">
        <v>587303</v>
      </c>
      <c r="AU45" s="110">
        <v>161</v>
      </c>
      <c r="AV45" s="110">
        <v>0</v>
      </c>
      <c r="AW45" s="115">
        <v>715720</v>
      </c>
      <c r="AX45" s="128">
        <v>142507</v>
      </c>
      <c r="AY45" s="110">
        <v>323892</v>
      </c>
      <c r="AZ45" s="110">
        <v>254</v>
      </c>
      <c r="BA45" s="110">
        <v>0</v>
      </c>
      <c r="BB45" s="115">
        <v>466653</v>
      </c>
      <c r="BC45" s="128">
        <v>0</v>
      </c>
      <c r="BD45" s="110">
        <v>0</v>
      </c>
      <c r="BE45" s="110">
        <v>0</v>
      </c>
      <c r="BF45" s="110">
        <v>0</v>
      </c>
      <c r="BG45" s="115">
        <v>0</v>
      </c>
      <c r="BH45" s="128">
        <v>0</v>
      </c>
      <c r="BI45" s="110">
        <v>0</v>
      </c>
      <c r="BJ45" s="110">
        <v>0</v>
      </c>
      <c r="BK45" s="110">
        <v>0</v>
      </c>
      <c r="BL45" s="115">
        <v>0</v>
      </c>
      <c r="BM45" s="128">
        <v>0</v>
      </c>
      <c r="BN45" s="110">
        <v>0</v>
      </c>
      <c r="BO45" s="110">
        <v>0</v>
      </c>
      <c r="BP45" s="110">
        <v>0</v>
      </c>
      <c r="BQ45" s="115">
        <v>0</v>
      </c>
      <c r="BR45" s="128">
        <v>1238149</v>
      </c>
      <c r="BS45" s="289">
        <v>6890890</v>
      </c>
      <c r="BT45" s="110">
        <v>57525</v>
      </c>
      <c r="BU45" s="110">
        <v>194</v>
      </c>
      <c r="BV45" s="190">
        <v>8186758</v>
      </c>
      <c r="BW45" s="80"/>
      <c r="BX45" s="637"/>
      <c r="BZ45" s="618"/>
      <c r="CA45" s="618"/>
      <c r="CB45" s="618"/>
      <c r="CC45" s="618"/>
      <c r="CD45" s="618"/>
      <c r="CE45" s="224"/>
      <c r="CF45" s="224"/>
      <c r="CG45" s="224"/>
      <c r="CH45" s="80"/>
      <c r="CI45" s="224"/>
    </row>
    <row r="46" spans="1:112" x14ac:dyDescent="0.3">
      <c r="A46" s="221">
        <v>40</v>
      </c>
      <c r="B46" s="222" t="s">
        <v>247</v>
      </c>
      <c r="D46" s="223"/>
      <c r="E46" s="285">
        <v>1541773</v>
      </c>
      <c r="F46" s="286">
        <v>76732335</v>
      </c>
      <c r="G46" s="286">
        <v>8339</v>
      </c>
      <c r="H46" s="287">
        <v>0</v>
      </c>
      <c r="I46" s="115">
        <v>78282447</v>
      </c>
      <c r="J46" s="128">
        <v>57009</v>
      </c>
      <c r="K46" s="110">
        <v>7175172</v>
      </c>
      <c r="L46" s="110">
        <v>48</v>
      </c>
      <c r="M46" s="110">
        <v>0</v>
      </c>
      <c r="N46" s="115">
        <v>7232229</v>
      </c>
      <c r="O46" s="110">
        <v>107392</v>
      </c>
      <c r="P46" s="110">
        <v>8515613</v>
      </c>
      <c r="Q46" s="110">
        <v>7499</v>
      </c>
      <c r="R46" s="110">
        <v>62</v>
      </c>
      <c r="S46" s="115">
        <v>8630566</v>
      </c>
      <c r="T46" s="128">
        <v>106162</v>
      </c>
      <c r="U46" s="110">
        <v>1268820</v>
      </c>
      <c r="V46" s="110">
        <v>6140</v>
      </c>
      <c r="W46" s="110">
        <v>0</v>
      </c>
      <c r="X46" s="115">
        <v>1381122</v>
      </c>
      <c r="Y46" s="288">
        <v>119126</v>
      </c>
      <c r="Z46" s="110">
        <v>9877930</v>
      </c>
      <c r="AA46" s="288">
        <v>1223</v>
      </c>
      <c r="AB46" s="110">
        <v>0</v>
      </c>
      <c r="AC46" s="115">
        <v>9998279</v>
      </c>
      <c r="AD46" s="128">
        <v>92644</v>
      </c>
      <c r="AE46" s="110">
        <v>10526538</v>
      </c>
      <c r="AF46" s="110">
        <v>-6044</v>
      </c>
      <c r="AG46" s="110">
        <v>169</v>
      </c>
      <c r="AH46" s="115">
        <v>10613307</v>
      </c>
      <c r="AI46" s="128">
        <v>128967</v>
      </c>
      <c r="AJ46" s="110">
        <v>1333855</v>
      </c>
      <c r="AK46" s="110">
        <v>763</v>
      </c>
      <c r="AL46" s="110">
        <v>296</v>
      </c>
      <c r="AM46" s="115">
        <v>1463881</v>
      </c>
      <c r="AN46" s="128">
        <v>143824</v>
      </c>
      <c r="AO46" s="110">
        <v>7667596</v>
      </c>
      <c r="AP46" s="110">
        <v>1807</v>
      </c>
      <c r="AQ46" s="110">
        <v>7</v>
      </c>
      <c r="AR46" s="115">
        <v>7813234</v>
      </c>
      <c r="AS46" s="128">
        <v>133472</v>
      </c>
      <c r="AT46" s="110">
        <v>6815195</v>
      </c>
      <c r="AU46" s="110">
        <v>541</v>
      </c>
      <c r="AV46" s="110">
        <v>85</v>
      </c>
      <c r="AW46" s="115">
        <v>6949293</v>
      </c>
      <c r="AX46" s="128">
        <v>127076</v>
      </c>
      <c r="AY46" s="110">
        <v>5197762</v>
      </c>
      <c r="AZ46" s="110">
        <v>1606</v>
      </c>
      <c r="BA46" s="110">
        <v>24</v>
      </c>
      <c r="BB46" s="115">
        <v>5326468</v>
      </c>
      <c r="BC46" s="128">
        <v>0</v>
      </c>
      <c r="BD46" s="110">
        <v>0</v>
      </c>
      <c r="BE46" s="110">
        <v>0</v>
      </c>
      <c r="BF46" s="110">
        <v>0</v>
      </c>
      <c r="BG46" s="115">
        <v>0</v>
      </c>
      <c r="BH46" s="128">
        <v>0</v>
      </c>
      <c r="BI46" s="110">
        <v>0</v>
      </c>
      <c r="BJ46" s="110">
        <v>0</v>
      </c>
      <c r="BK46" s="110">
        <v>0</v>
      </c>
      <c r="BL46" s="115">
        <v>0</v>
      </c>
      <c r="BM46" s="128">
        <v>0</v>
      </c>
      <c r="BN46" s="110">
        <v>0</v>
      </c>
      <c r="BO46" s="110">
        <v>0</v>
      </c>
      <c r="BP46" s="110">
        <v>0</v>
      </c>
      <c r="BQ46" s="115">
        <v>0</v>
      </c>
      <c r="BR46" s="128">
        <v>1015672</v>
      </c>
      <c r="BS46" s="289">
        <v>58378481</v>
      </c>
      <c r="BT46" s="110">
        <v>13583</v>
      </c>
      <c r="BU46" s="110">
        <v>643</v>
      </c>
      <c r="BV46" s="190">
        <v>59408379</v>
      </c>
      <c r="BW46" s="80"/>
      <c r="BX46" s="637"/>
      <c r="BZ46" s="618"/>
      <c r="CA46" s="618"/>
      <c r="CB46" s="618"/>
      <c r="CC46" s="618"/>
      <c r="CD46" s="618"/>
      <c r="CE46" s="224"/>
      <c r="CF46" s="224"/>
      <c r="CG46" s="224"/>
      <c r="CH46" s="80"/>
      <c r="CI46" s="224"/>
    </row>
    <row r="47" spans="1:112" x14ac:dyDescent="0.3">
      <c r="A47" s="235">
        <v>41</v>
      </c>
      <c r="B47" s="236" t="s">
        <v>248</v>
      </c>
      <c r="C47" s="237"/>
      <c r="D47" s="238"/>
      <c r="E47" s="285">
        <v>3670608</v>
      </c>
      <c r="F47" s="286">
        <v>13279365</v>
      </c>
      <c r="G47" s="286">
        <v>4425939</v>
      </c>
      <c r="H47" s="287">
        <v>4</v>
      </c>
      <c r="I47" s="115">
        <v>21375916</v>
      </c>
      <c r="J47" s="128">
        <v>239973</v>
      </c>
      <c r="K47" s="110">
        <v>759109</v>
      </c>
      <c r="L47" s="110">
        <v>46304</v>
      </c>
      <c r="M47" s="110">
        <v>0</v>
      </c>
      <c r="N47" s="115">
        <v>1045386</v>
      </c>
      <c r="O47" s="110">
        <v>314124</v>
      </c>
      <c r="P47" s="110">
        <v>15163</v>
      </c>
      <c r="Q47" s="110">
        <v>282629</v>
      </c>
      <c r="R47" s="110">
        <v>0</v>
      </c>
      <c r="S47" s="115">
        <v>611916</v>
      </c>
      <c r="T47" s="128">
        <v>286914</v>
      </c>
      <c r="U47" s="110">
        <v>835688</v>
      </c>
      <c r="V47" s="110">
        <v>296237</v>
      </c>
      <c r="W47" s="110">
        <v>17</v>
      </c>
      <c r="X47" s="115">
        <v>1418856</v>
      </c>
      <c r="Y47" s="288">
        <v>392232</v>
      </c>
      <c r="Z47" s="110">
        <v>1347045</v>
      </c>
      <c r="AA47" s="288">
        <v>279206</v>
      </c>
      <c r="AB47" s="110">
        <v>0</v>
      </c>
      <c r="AC47" s="115">
        <v>2018483</v>
      </c>
      <c r="AD47" s="128">
        <v>277796</v>
      </c>
      <c r="AE47" s="110">
        <v>937337</v>
      </c>
      <c r="AF47" s="110">
        <v>386516</v>
      </c>
      <c r="AG47" s="110">
        <v>0</v>
      </c>
      <c r="AH47" s="115">
        <v>1601649</v>
      </c>
      <c r="AI47" s="128">
        <v>289820</v>
      </c>
      <c r="AJ47" s="110">
        <v>2245095</v>
      </c>
      <c r="AK47" s="110">
        <v>557371</v>
      </c>
      <c r="AL47" s="110">
        <v>0</v>
      </c>
      <c r="AM47" s="115">
        <v>3092286</v>
      </c>
      <c r="AN47" s="128">
        <v>309260</v>
      </c>
      <c r="AO47" s="110">
        <v>891191</v>
      </c>
      <c r="AP47" s="110">
        <v>324050</v>
      </c>
      <c r="AQ47" s="110">
        <v>0</v>
      </c>
      <c r="AR47" s="115">
        <v>1524501</v>
      </c>
      <c r="AS47" s="128">
        <v>274617</v>
      </c>
      <c r="AT47" s="110">
        <v>1772205</v>
      </c>
      <c r="AU47" s="110">
        <v>472652</v>
      </c>
      <c r="AV47" s="110">
        <v>0</v>
      </c>
      <c r="AW47" s="115">
        <v>2519474</v>
      </c>
      <c r="AX47" s="128">
        <v>282973</v>
      </c>
      <c r="AY47" s="110">
        <v>1453829</v>
      </c>
      <c r="AZ47" s="110">
        <v>683500</v>
      </c>
      <c r="BA47" s="110">
        <v>0</v>
      </c>
      <c r="BB47" s="115">
        <v>2420302</v>
      </c>
      <c r="BC47" s="128">
        <v>0</v>
      </c>
      <c r="BD47" s="110">
        <v>0</v>
      </c>
      <c r="BE47" s="110">
        <v>0</v>
      </c>
      <c r="BF47" s="110">
        <v>0</v>
      </c>
      <c r="BG47" s="115">
        <v>0</v>
      </c>
      <c r="BH47" s="128">
        <v>0</v>
      </c>
      <c r="BI47" s="110">
        <v>0</v>
      </c>
      <c r="BJ47" s="110">
        <v>0</v>
      </c>
      <c r="BK47" s="110">
        <v>0</v>
      </c>
      <c r="BL47" s="115">
        <v>0</v>
      </c>
      <c r="BM47" s="128">
        <v>0</v>
      </c>
      <c r="BN47" s="110">
        <v>0</v>
      </c>
      <c r="BO47" s="110">
        <v>0</v>
      </c>
      <c r="BP47" s="110">
        <v>0</v>
      </c>
      <c r="BQ47" s="115">
        <v>0</v>
      </c>
      <c r="BR47" s="128">
        <v>2667709</v>
      </c>
      <c r="BS47" s="289">
        <v>10256662</v>
      </c>
      <c r="BT47" s="110">
        <v>3328465</v>
      </c>
      <c r="BU47" s="110">
        <v>17</v>
      </c>
      <c r="BV47" s="190">
        <v>16252853</v>
      </c>
      <c r="BW47" s="80"/>
      <c r="BX47" s="637"/>
      <c r="BZ47" s="618"/>
      <c r="CA47" s="618"/>
      <c r="CB47" s="618"/>
      <c r="CC47" s="618"/>
      <c r="CD47" s="618"/>
      <c r="CE47" s="224"/>
      <c r="CF47" s="224"/>
      <c r="CG47" s="224"/>
      <c r="CH47" s="80"/>
      <c r="CI47" s="224"/>
    </row>
    <row r="48" spans="1:112" s="74" customFormat="1" x14ac:dyDescent="0.3">
      <c r="A48" s="239" t="s">
        <v>249</v>
      </c>
      <c r="B48" s="240"/>
      <c r="D48" s="241"/>
      <c r="E48" s="242">
        <v>266954384</v>
      </c>
      <c r="F48" s="243">
        <v>779433265</v>
      </c>
      <c r="G48" s="243">
        <v>17174574</v>
      </c>
      <c r="H48" s="243">
        <v>1479435</v>
      </c>
      <c r="I48" s="244">
        <v>1065041658</v>
      </c>
      <c r="J48" s="242">
        <v>19192969</v>
      </c>
      <c r="K48" s="243">
        <v>74037437</v>
      </c>
      <c r="L48" s="243">
        <v>439368</v>
      </c>
      <c r="M48" s="243">
        <v>900515</v>
      </c>
      <c r="N48" s="244">
        <v>94570289</v>
      </c>
      <c r="O48" s="243">
        <v>22983471</v>
      </c>
      <c r="P48" s="243">
        <v>56671273</v>
      </c>
      <c r="Q48" s="243">
        <v>890421</v>
      </c>
      <c r="R48" s="243">
        <v>962</v>
      </c>
      <c r="S48" s="244">
        <v>80546127</v>
      </c>
      <c r="T48" s="242">
        <v>22839766</v>
      </c>
      <c r="U48" s="243">
        <v>53922180</v>
      </c>
      <c r="V48" s="243">
        <v>1239557</v>
      </c>
      <c r="W48" s="243">
        <v>1038</v>
      </c>
      <c r="X48" s="244">
        <v>78002541</v>
      </c>
      <c r="Y48" s="242">
        <v>22709004</v>
      </c>
      <c r="Z48" s="243">
        <v>102531409</v>
      </c>
      <c r="AA48" s="243">
        <v>999697</v>
      </c>
      <c r="AB48" s="243">
        <v>2572</v>
      </c>
      <c r="AC48" s="244">
        <v>126242682</v>
      </c>
      <c r="AD48" s="242">
        <v>21941599</v>
      </c>
      <c r="AE48" s="243">
        <v>75130704</v>
      </c>
      <c r="AF48" s="243">
        <v>1015143</v>
      </c>
      <c r="AG48" s="243">
        <v>10676</v>
      </c>
      <c r="AH48" s="244">
        <v>98098122</v>
      </c>
      <c r="AI48" s="242">
        <v>22885964</v>
      </c>
      <c r="AJ48" s="243">
        <v>45353439</v>
      </c>
      <c r="AK48" s="243">
        <v>1713443</v>
      </c>
      <c r="AL48" s="243">
        <v>6784</v>
      </c>
      <c r="AM48" s="244">
        <v>69959630</v>
      </c>
      <c r="AN48" s="242">
        <v>23435527</v>
      </c>
      <c r="AO48" s="243">
        <v>65205659</v>
      </c>
      <c r="AP48" s="243">
        <v>1648695</v>
      </c>
      <c r="AQ48" s="243">
        <v>1585</v>
      </c>
      <c r="AR48" s="244">
        <v>90291466</v>
      </c>
      <c r="AS48" s="242">
        <v>22154107</v>
      </c>
      <c r="AT48" s="243">
        <v>56317111</v>
      </c>
      <c r="AU48" s="243">
        <v>1776439</v>
      </c>
      <c r="AV48" s="243">
        <v>2963</v>
      </c>
      <c r="AW48" s="244">
        <v>80250620</v>
      </c>
      <c r="AX48" s="243">
        <v>23591370</v>
      </c>
      <c r="AY48" s="243">
        <v>77513718</v>
      </c>
      <c r="AZ48" s="243">
        <v>2148447</v>
      </c>
      <c r="BA48" s="243">
        <v>2461</v>
      </c>
      <c r="BB48" s="244">
        <v>103255996</v>
      </c>
      <c r="BC48" s="243">
        <v>0</v>
      </c>
      <c r="BD48" s="243">
        <v>0</v>
      </c>
      <c r="BE48" s="243">
        <v>0</v>
      </c>
      <c r="BF48" s="243">
        <v>0</v>
      </c>
      <c r="BG48" s="244">
        <v>0</v>
      </c>
      <c r="BH48" s="242">
        <v>0</v>
      </c>
      <c r="BI48" s="243">
        <v>0</v>
      </c>
      <c r="BJ48" s="243">
        <v>0</v>
      </c>
      <c r="BK48" s="243">
        <v>0</v>
      </c>
      <c r="BL48" s="244">
        <v>0</v>
      </c>
      <c r="BM48" s="242">
        <v>0</v>
      </c>
      <c r="BN48" s="243">
        <v>0</v>
      </c>
      <c r="BO48" s="243">
        <v>0</v>
      </c>
      <c r="BP48" s="243">
        <v>0</v>
      </c>
      <c r="BQ48" s="244">
        <v>0</v>
      </c>
      <c r="BR48" s="242">
        <v>201733777</v>
      </c>
      <c r="BS48" s="243">
        <v>606682930</v>
      </c>
      <c r="BT48" s="243">
        <v>11871210</v>
      </c>
      <c r="BU48" s="243">
        <v>929556</v>
      </c>
      <c r="BV48" s="245">
        <v>821217473</v>
      </c>
      <c r="BW48" s="80"/>
      <c r="BX48" s="637"/>
      <c r="BY48" s="17"/>
      <c r="BZ48" s="246"/>
      <c r="CA48" s="246"/>
      <c r="CB48" s="246"/>
      <c r="CC48" s="246"/>
      <c r="CD48" s="246"/>
      <c r="CE48" s="247"/>
      <c r="CF48" s="247"/>
      <c r="CG48" s="247"/>
      <c r="CH48" s="247"/>
      <c r="CI48" s="24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</row>
    <row r="49" spans="1:87" x14ac:dyDescent="0.3">
      <c r="A49" s="248" t="s">
        <v>250</v>
      </c>
      <c r="B49" s="222"/>
      <c r="D49" s="249"/>
      <c r="E49" s="285"/>
      <c r="F49" s="286"/>
      <c r="G49" s="286"/>
      <c r="H49" s="286"/>
      <c r="I49" s="163"/>
      <c r="J49" s="191"/>
      <c r="K49" s="37"/>
      <c r="L49" s="37"/>
      <c r="M49" s="37"/>
      <c r="N49" s="163"/>
      <c r="O49" s="37"/>
      <c r="P49" s="37"/>
      <c r="Q49" s="37"/>
      <c r="R49" s="37"/>
      <c r="S49" s="163"/>
      <c r="T49" s="191"/>
      <c r="U49" s="37"/>
      <c r="V49" s="37"/>
      <c r="W49" s="37"/>
      <c r="X49" s="163"/>
      <c r="Y49" s="191"/>
      <c r="Z49" s="37"/>
      <c r="AA49" s="37"/>
      <c r="AB49" s="37"/>
      <c r="AC49" s="163"/>
      <c r="AD49" s="191"/>
      <c r="AE49" s="37"/>
      <c r="AF49" s="37"/>
      <c r="AG49" s="37"/>
      <c r="AH49" s="163"/>
      <c r="AI49" s="191"/>
      <c r="AJ49" s="37"/>
      <c r="AK49" s="37"/>
      <c r="AL49" s="37"/>
      <c r="AM49" s="163"/>
      <c r="AN49" s="191"/>
      <c r="AO49" s="37"/>
      <c r="AP49" s="37"/>
      <c r="AQ49" s="37"/>
      <c r="AR49" s="163"/>
      <c r="AS49" s="191"/>
      <c r="AT49" s="37"/>
      <c r="AU49" s="37"/>
      <c r="AV49" s="37"/>
      <c r="AW49" s="163"/>
      <c r="AX49" s="37"/>
      <c r="AY49" s="37"/>
      <c r="AZ49" s="37"/>
      <c r="BA49" s="37"/>
      <c r="BB49" s="163"/>
      <c r="BC49" s="37"/>
      <c r="BD49" s="37"/>
      <c r="BE49" s="37"/>
      <c r="BF49" s="37"/>
      <c r="BG49" s="163"/>
      <c r="BH49" s="191"/>
      <c r="BI49" s="37"/>
      <c r="BJ49" s="37"/>
      <c r="BK49" s="37"/>
      <c r="BL49" s="163"/>
      <c r="BM49" s="191"/>
      <c r="BN49" s="37"/>
      <c r="BO49" s="37"/>
      <c r="BP49" s="37"/>
      <c r="BQ49" s="163"/>
      <c r="BR49" s="191"/>
      <c r="BS49" s="37"/>
      <c r="BT49" s="37"/>
      <c r="BU49" s="37"/>
      <c r="BV49" s="250"/>
      <c r="BW49" s="80"/>
      <c r="BX49" s="637"/>
    </row>
    <row r="50" spans="1:87" x14ac:dyDescent="0.3">
      <c r="A50" s="215" t="s">
        <v>24</v>
      </c>
      <c r="D50" s="251"/>
      <c r="E50" s="285"/>
      <c r="F50" s="286"/>
      <c r="G50" s="286"/>
      <c r="H50" s="286"/>
      <c r="I50" s="163"/>
      <c r="J50" s="299"/>
      <c r="K50" s="300"/>
      <c r="L50" s="300"/>
      <c r="M50" s="300"/>
      <c r="N50" s="163"/>
      <c r="O50" s="300"/>
      <c r="P50" s="300"/>
      <c r="Q50" s="300"/>
      <c r="R50" s="300"/>
      <c r="S50" s="191"/>
      <c r="T50" s="299"/>
      <c r="U50" s="300"/>
      <c r="V50" s="300"/>
      <c r="W50" s="300"/>
      <c r="X50" s="191"/>
      <c r="Y50" s="299"/>
      <c r="Z50" s="300"/>
      <c r="AA50" s="300"/>
      <c r="AB50" s="300"/>
      <c r="AC50" s="191"/>
      <c r="AD50" s="299"/>
      <c r="AE50" s="300"/>
      <c r="AF50" s="300"/>
      <c r="AG50" s="300"/>
      <c r="AH50" s="191"/>
      <c r="AI50" s="299"/>
      <c r="AJ50" s="300"/>
      <c r="AK50" s="300"/>
      <c r="AL50" s="300"/>
      <c r="AM50" s="191"/>
      <c r="AN50" s="299"/>
      <c r="AO50" s="300"/>
      <c r="AP50" s="300"/>
      <c r="AQ50" s="300"/>
      <c r="AR50" s="163"/>
      <c r="AS50" s="300"/>
      <c r="AT50" s="300"/>
      <c r="AU50" s="300"/>
      <c r="AV50" s="300"/>
      <c r="AW50" s="163"/>
      <c r="AX50" s="300"/>
      <c r="AY50" s="300"/>
      <c r="AZ50" s="300"/>
      <c r="BA50" s="300"/>
      <c r="BB50" s="163"/>
      <c r="BC50" s="300"/>
      <c r="BD50" s="300"/>
      <c r="BE50" s="300"/>
      <c r="BF50" s="300"/>
      <c r="BG50" s="163"/>
      <c r="BH50" s="299"/>
      <c r="BI50" s="300"/>
      <c r="BJ50" s="300"/>
      <c r="BK50" s="300"/>
      <c r="BL50" s="163"/>
      <c r="BM50" s="299"/>
      <c r="BN50" s="300"/>
      <c r="BO50" s="300"/>
      <c r="BP50" s="300"/>
      <c r="BQ50" s="163"/>
      <c r="BR50" s="299"/>
      <c r="BS50" s="300"/>
      <c r="BT50" s="300"/>
      <c r="BU50" s="300"/>
      <c r="BV50" s="250"/>
      <c r="BW50" s="301"/>
      <c r="BX50" s="637"/>
    </row>
    <row r="51" spans="1:87" x14ac:dyDescent="0.3">
      <c r="A51" s="221" t="s">
        <v>251</v>
      </c>
      <c r="B51" s="252"/>
      <c r="C51" s="252"/>
      <c r="D51" s="251"/>
      <c r="E51" s="285">
        <v>7864</v>
      </c>
      <c r="F51" s="286">
        <v>6227</v>
      </c>
      <c r="G51" s="286">
        <v>0</v>
      </c>
      <c r="H51" s="286">
        <v>0</v>
      </c>
      <c r="I51" s="115">
        <v>14091</v>
      </c>
      <c r="J51" s="302">
        <v>621</v>
      </c>
      <c r="K51" s="289">
        <v>0</v>
      </c>
      <c r="L51" s="289">
        <v>0</v>
      </c>
      <c r="M51" s="289">
        <v>0</v>
      </c>
      <c r="N51" s="115">
        <v>621</v>
      </c>
      <c r="O51" s="289">
        <v>542</v>
      </c>
      <c r="P51" s="289">
        <v>0</v>
      </c>
      <c r="Q51" s="289">
        <v>0</v>
      </c>
      <c r="R51" s="289">
        <v>0</v>
      </c>
      <c r="S51" s="115">
        <v>542</v>
      </c>
      <c r="T51" s="289">
        <v>487</v>
      </c>
      <c r="U51" s="289">
        <v>0</v>
      </c>
      <c r="V51" s="289">
        <v>0</v>
      </c>
      <c r="W51" s="289">
        <v>0</v>
      </c>
      <c r="X51" s="115">
        <v>487</v>
      </c>
      <c r="Y51" s="288">
        <v>548</v>
      </c>
      <c r="Z51" s="289">
        <v>0</v>
      </c>
      <c r="AA51" s="289">
        <v>0</v>
      </c>
      <c r="AB51" s="289">
        <v>0</v>
      </c>
      <c r="AC51" s="115">
        <v>548</v>
      </c>
      <c r="AD51" s="289">
        <v>529</v>
      </c>
      <c r="AE51" s="289">
        <v>6227</v>
      </c>
      <c r="AF51" s="289">
        <v>0</v>
      </c>
      <c r="AG51" s="289">
        <v>0</v>
      </c>
      <c r="AH51" s="115">
        <v>6756</v>
      </c>
      <c r="AI51" s="289">
        <v>489</v>
      </c>
      <c r="AJ51" s="289">
        <v>0</v>
      </c>
      <c r="AK51" s="289">
        <v>0</v>
      </c>
      <c r="AL51" s="289">
        <v>0</v>
      </c>
      <c r="AM51" s="115">
        <v>489</v>
      </c>
      <c r="AN51" s="289">
        <v>489</v>
      </c>
      <c r="AO51" s="289">
        <v>0</v>
      </c>
      <c r="AP51" s="289">
        <v>0</v>
      </c>
      <c r="AQ51" s="289">
        <v>0</v>
      </c>
      <c r="AR51" s="115">
        <v>489</v>
      </c>
      <c r="AS51" s="289">
        <v>495</v>
      </c>
      <c r="AT51" s="289">
        <v>0</v>
      </c>
      <c r="AU51" s="289">
        <v>0</v>
      </c>
      <c r="AV51" s="289">
        <v>0</v>
      </c>
      <c r="AW51" s="115">
        <v>495</v>
      </c>
      <c r="AX51" s="289">
        <v>489</v>
      </c>
      <c r="AY51" s="289">
        <v>0</v>
      </c>
      <c r="AZ51" s="289">
        <v>0</v>
      </c>
      <c r="BA51" s="289">
        <v>0</v>
      </c>
      <c r="BB51" s="115">
        <v>489</v>
      </c>
      <c r="BC51" s="289">
        <v>0</v>
      </c>
      <c r="BD51" s="289">
        <v>0</v>
      </c>
      <c r="BE51" s="289">
        <v>0</v>
      </c>
      <c r="BF51" s="289">
        <v>0</v>
      </c>
      <c r="BG51" s="115">
        <v>0</v>
      </c>
      <c r="BH51" s="289">
        <v>0</v>
      </c>
      <c r="BI51" s="289">
        <v>0</v>
      </c>
      <c r="BJ51" s="289">
        <v>0</v>
      </c>
      <c r="BK51" s="289">
        <v>0</v>
      </c>
      <c r="BL51" s="115">
        <v>0</v>
      </c>
      <c r="BM51" s="289">
        <v>0</v>
      </c>
      <c r="BN51" s="289">
        <v>0</v>
      </c>
      <c r="BO51" s="289">
        <v>0</v>
      </c>
      <c r="BP51" s="289">
        <v>0</v>
      </c>
      <c r="BQ51" s="128">
        <v>0</v>
      </c>
      <c r="BR51" s="302">
        <v>4689</v>
      </c>
      <c r="BS51" s="289">
        <v>6227</v>
      </c>
      <c r="BT51" s="289">
        <v>0</v>
      </c>
      <c r="BU51" s="289">
        <v>0</v>
      </c>
      <c r="BV51" s="190">
        <v>10916</v>
      </c>
      <c r="BW51" s="80"/>
      <c r="BX51" s="637"/>
      <c r="BZ51" s="618"/>
      <c r="CA51" s="618"/>
      <c r="CB51" s="618"/>
      <c r="CC51" s="618"/>
      <c r="CD51" s="618"/>
      <c r="CE51" s="224"/>
      <c r="CF51" s="224"/>
      <c r="CG51" s="224"/>
      <c r="CH51" s="80"/>
      <c r="CI51" s="224"/>
    </row>
    <row r="52" spans="1:87" x14ac:dyDescent="0.3">
      <c r="A52" s="221" t="s">
        <v>252</v>
      </c>
      <c r="B52" s="252"/>
      <c r="D52" s="249" t="s">
        <v>72</v>
      </c>
      <c r="E52" s="285">
        <v>471709</v>
      </c>
      <c r="F52" s="286">
        <v>0</v>
      </c>
      <c r="G52" s="286">
        <v>0</v>
      </c>
      <c r="H52" s="286">
        <v>0</v>
      </c>
      <c r="I52" s="115">
        <v>471709</v>
      </c>
      <c r="J52" s="302">
        <v>39309</v>
      </c>
      <c r="K52" s="289">
        <v>0</v>
      </c>
      <c r="L52" s="289">
        <v>0</v>
      </c>
      <c r="M52" s="289">
        <v>0</v>
      </c>
      <c r="N52" s="115">
        <v>39309</v>
      </c>
      <c r="O52" s="289">
        <v>39309</v>
      </c>
      <c r="P52" s="289">
        <v>0</v>
      </c>
      <c r="Q52" s="289">
        <v>0</v>
      </c>
      <c r="R52" s="289">
        <v>0</v>
      </c>
      <c r="S52" s="115">
        <v>39309</v>
      </c>
      <c r="T52" s="289">
        <v>39309</v>
      </c>
      <c r="U52" s="289">
        <v>0</v>
      </c>
      <c r="V52" s="289">
        <v>0</v>
      </c>
      <c r="W52" s="289">
        <v>0</v>
      </c>
      <c r="X52" s="115">
        <v>39309</v>
      </c>
      <c r="Y52" s="289">
        <v>39309</v>
      </c>
      <c r="Z52" s="289">
        <v>0</v>
      </c>
      <c r="AA52" s="289">
        <v>0</v>
      </c>
      <c r="AB52" s="289">
        <v>0</v>
      </c>
      <c r="AC52" s="115">
        <v>39309</v>
      </c>
      <c r="AD52" s="289">
        <v>39309</v>
      </c>
      <c r="AE52" s="289">
        <v>0</v>
      </c>
      <c r="AF52" s="289">
        <v>0</v>
      </c>
      <c r="AG52" s="289">
        <v>0</v>
      </c>
      <c r="AH52" s="115">
        <v>39309</v>
      </c>
      <c r="AI52" s="289">
        <v>39309</v>
      </c>
      <c r="AJ52" s="289">
        <v>0</v>
      </c>
      <c r="AK52" s="289">
        <v>0</v>
      </c>
      <c r="AL52" s="289">
        <v>0</v>
      </c>
      <c r="AM52" s="115">
        <v>39309</v>
      </c>
      <c r="AN52" s="289">
        <v>39309</v>
      </c>
      <c r="AO52" s="289">
        <v>0</v>
      </c>
      <c r="AP52" s="289">
        <v>0</v>
      </c>
      <c r="AQ52" s="289">
        <v>0</v>
      </c>
      <c r="AR52" s="115">
        <v>39309</v>
      </c>
      <c r="AS52" s="289">
        <v>39309</v>
      </c>
      <c r="AT52" s="289">
        <v>0</v>
      </c>
      <c r="AU52" s="289">
        <v>0</v>
      </c>
      <c r="AV52" s="289">
        <v>0</v>
      </c>
      <c r="AW52" s="115">
        <v>39309</v>
      </c>
      <c r="AX52" s="289">
        <v>39309</v>
      </c>
      <c r="AY52" s="289">
        <v>0</v>
      </c>
      <c r="AZ52" s="289">
        <v>0</v>
      </c>
      <c r="BA52" s="289">
        <v>0</v>
      </c>
      <c r="BB52" s="115">
        <v>39309</v>
      </c>
      <c r="BC52" s="289">
        <v>0</v>
      </c>
      <c r="BD52" s="289">
        <v>0</v>
      </c>
      <c r="BE52" s="289">
        <v>0</v>
      </c>
      <c r="BF52" s="289">
        <v>0</v>
      </c>
      <c r="BG52" s="115">
        <v>0</v>
      </c>
      <c r="BH52" s="289">
        <v>0</v>
      </c>
      <c r="BI52" s="289">
        <v>0</v>
      </c>
      <c r="BJ52" s="289">
        <v>0</v>
      </c>
      <c r="BK52" s="289">
        <v>0</v>
      </c>
      <c r="BL52" s="115">
        <v>0</v>
      </c>
      <c r="BM52" s="289">
        <v>0</v>
      </c>
      <c r="BN52" s="289">
        <v>0</v>
      </c>
      <c r="BO52" s="289">
        <v>0</v>
      </c>
      <c r="BP52" s="289">
        <v>0</v>
      </c>
      <c r="BQ52" s="128">
        <v>0</v>
      </c>
      <c r="BR52" s="302">
        <v>353781</v>
      </c>
      <c r="BS52" s="289">
        <v>0</v>
      </c>
      <c r="BT52" s="289">
        <v>0</v>
      </c>
      <c r="BU52" s="289">
        <v>0</v>
      </c>
      <c r="BV52" s="190">
        <v>353781</v>
      </c>
      <c r="BW52" s="80"/>
      <c r="BX52" s="637"/>
      <c r="BZ52" s="618"/>
      <c r="CA52" s="618"/>
      <c r="CB52" s="618"/>
      <c r="CC52" s="618"/>
      <c r="CD52" s="618"/>
      <c r="CE52" s="224"/>
      <c r="CF52" s="224"/>
      <c r="CG52" s="224"/>
      <c r="CH52" s="80"/>
      <c r="CI52" s="224"/>
    </row>
    <row r="53" spans="1:87" x14ac:dyDescent="0.3">
      <c r="A53" s="221" t="s">
        <v>253</v>
      </c>
      <c r="B53" s="252"/>
      <c r="D53" s="253"/>
      <c r="E53" s="285">
        <v>354516064</v>
      </c>
      <c r="F53" s="286">
        <v>0</v>
      </c>
      <c r="G53" s="286">
        <v>0</v>
      </c>
      <c r="H53" s="286">
        <v>0</v>
      </c>
      <c r="I53" s="115">
        <v>354516064</v>
      </c>
      <c r="J53" s="302">
        <v>7801237.0040899999</v>
      </c>
      <c r="K53" s="289">
        <v>0</v>
      </c>
      <c r="L53" s="289">
        <v>0</v>
      </c>
      <c r="M53" s="303">
        <v>0</v>
      </c>
      <c r="N53" s="115">
        <v>7801237.0040899999</v>
      </c>
      <c r="O53" s="289">
        <v>4813473.5709100002</v>
      </c>
      <c r="P53" s="289">
        <v>0</v>
      </c>
      <c r="Q53" s="289">
        <v>0</v>
      </c>
      <c r="R53" s="289">
        <v>0</v>
      </c>
      <c r="S53" s="115">
        <v>4813473.5709100002</v>
      </c>
      <c r="T53" s="285">
        <v>32071673.68488</v>
      </c>
      <c r="U53" s="289">
        <v>0</v>
      </c>
      <c r="V53" s="289">
        <v>0</v>
      </c>
      <c r="W53" s="289">
        <v>0</v>
      </c>
      <c r="X53" s="115">
        <v>32071673.68488</v>
      </c>
      <c r="Y53" s="289">
        <v>53473998.866079994</v>
      </c>
      <c r="Z53" s="289">
        <v>0</v>
      </c>
      <c r="AA53" s="289">
        <v>0</v>
      </c>
      <c r="AB53" s="289">
        <v>0</v>
      </c>
      <c r="AC53" s="115">
        <v>53473998.866079994</v>
      </c>
      <c r="AD53" s="285">
        <v>42766335.566380002</v>
      </c>
      <c r="AE53" s="286">
        <v>0</v>
      </c>
      <c r="AF53" s="286">
        <v>0</v>
      </c>
      <c r="AG53" s="286">
        <v>0</v>
      </c>
      <c r="AH53" s="115">
        <v>42766335.566380002</v>
      </c>
      <c r="AI53" s="289">
        <v>31618519.158469997</v>
      </c>
      <c r="AJ53" s="289">
        <v>0</v>
      </c>
      <c r="AK53" s="289">
        <v>0</v>
      </c>
      <c r="AL53" s="289">
        <v>0</v>
      </c>
      <c r="AM53" s="115">
        <v>31618519.158469997</v>
      </c>
      <c r="AN53" s="289">
        <v>9194418.0172799993</v>
      </c>
      <c r="AO53" s="289">
        <v>0</v>
      </c>
      <c r="AP53" s="289">
        <v>0</v>
      </c>
      <c r="AQ53" s="289">
        <v>0</v>
      </c>
      <c r="AR53" s="304">
        <v>9194418.0172799993</v>
      </c>
      <c r="AS53" s="289">
        <v>6266999.4578199992</v>
      </c>
      <c r="AT53" s="289">
        <v>0</v>
      </c>
      <c r="AU53" s="289">
        <v>0</v>
      </c>
      <c r="AV53" s="289">
        <v>0</v>
      </c>
      <c r="AW53" s="304">
        <v>6266999.4578199992</v>
      </c>
      <c r="AX53" s="289">
        <v>32343986.951099999</v>
      </c>
      <c r="AY53" s="289">
        <v>0</v>
      </c>
      <c r="AZ53" s="289">
        <v>0</v>
      </c>
      <c r="BA53" s="289">
        <v>0</v>
      </c>
      <c r="BB53" s="304">
        <v>32343986.951099999</v>
      </c>
      <c r="BC53" s="285">
        <v>0</v>
      </c>
      <c r="BD53" s="286">
        <v>0</v>
      </c>
      <c r="BE53" s="286">
        <v>0</v>
      </c>
      <c r="BF53" s="286">
        <v>0</v>
      </c>
      <c r="BG53" s="304">
        <v>0</v>
      </c>
      <c r="BH53" s="289">
        <v>0</v>
      </c>
      <c r="BI53" s="289">
        <v>0</v>
      </c>
      <c r="BJ53" s="289">
        <v>0</v>
      </c>
      <c r="BK53" s="289">
        <v>0</v>
      </c>
      <c r="BL53" s="304">
        <v>0</v>
      </c>
      <c r="BM53" s="289">
        <v>0</v>
      </c>
      <c r="BN53" s="289">
        <v>0</v>
      </c>
      <c r="BO53" s="289">
        <v>0</v>
      </c>
      <c r="BP53" s="289">
        <v>0</v>
      </c>
      <c r="BQ53" s="302">
        <v>0</v>
      </c>
      <c r="BR53" s="302">
        <v>220350642.27701002</v>
      </c>
      <c r="BS53" s="289">
        <v>0</v>
      </c>
      <c r="BT53" s="289">
        <v>0</v>
      </c>
      <c r="BU53" s="289">
        <v>0</v>
      </c>
      <c r="BV53" s="190">
        <v>220350642.27701002</v>
      </c>
      <c r="BW53" s="80"/>
      <c r="BX53" s="637"/>
      <c r="BZ53" s="618"/>
      <c r="CA53" s="618"/>
      <c r="CB53" s="618"/>
      <c r="CC53" s="618"/>
      <c r="CD53" s="618"/>
      <c r="CE53" s="224"/>
      <c r="CF53" s="224"/>
      <c r="CG53" s="224"/>
      <c r="CH53" s="80"/>
      <c r="CI53" s="224"/>
    </row>
    <row r="54" spans="1:87" s="51" customFormat="1" x14ac:dyDescent="0.3">
      <c r="A54" s="254" t="s">
        <v>137</v>
      </c>
      <c r="D54" s="253"/>
      <c r="E54" s="305">
        <v>354296064</v>
      </c>
      <c r="F54" s="306">
        <v>0</v>
      </c>
      <c r="G54" s="306">
        <v>0</v>
      </c>
      <c r="H54" s="306">
        <v>0</v>
      </c>
      <c r="I54" s="137">
        <v>354296064</v>
      </c>
      <c r="J54" s="307">
        <v>7800945.6383800004</v>
      </c>
      <c r="K54" s="255">
        <v>0</v>
      </c>
      <c r="L54" s="255">
        <v>0</v>
      </c>
      <c r="M54" s="255">
        <v>0</v>
      </c>
      <c r="N54" s="137">
        <v>7800945.6383800004</v>
      </c>
      <c r="O54" s="255">
        <v>4811141.3930500001</v>
      </c>
      <c r="P54" s="255">
        <v>0</v>
      </c>
      <c r="Q54" s="255">
        <v>0</v>
      </c>
      <c r="R54" s="255">
        <v>0</v>
      </c>
      <c r="S54" s="137">
        <v>4811141.3930500001</v>
      </c>
      <c r="T54" s="255">
        <v>32066913.488019999</v>
      </c>
      <c r="U54" s="255">
        <v>0</v>
      </c>
      <c r="V54" s="255">
        <v>0</v>
      </c>
      <c r="W54" s="255">
        <v>0</v>
      </c>
      <c r="X54" s="137">
        <v>32066913.488019999</v>
      </c>
      <c r="Y54" s="255">
        <v>53473222.147489995</v>
      </c>
      <c r="Z54" s="255">
        <v>0</v>
      </c>
      <c r="AA54" s="255">
        <v>0</v>
      </c>
      <c r="AB54" s="255">
        <v>0</v>
      </c>
      <c r="AC54" s="137">
        <v>53473222.147489995</v>
      </c>
      <c r="AD54" s="255">
        <v>42763146.450000003</v>
      </c>
      <c r="AE54" s="255">
        <v>0</v>
      </c>
      <c r="AF54" s="255">
        <v>0</v>
      </c>
      <c r="AG54" s="255">
        <v>0</v>
      </c>
      <c r="AH54" s="137">
        <v>42763146.450000003</v>
      </c>
      <c r="AI54" s="255">
        <v>31617726.565029997</v>
      </c>
      <c r="AJ54" s="255">
        <v>0</v>
      </c>
      <c r="AK54" s="255">
        <v>0</v>
      </c>
      <c r="AL54" s="255">
        <v>0</v>
      </c>
      <c r="AM54" s="137">
        <v>31617726.565029997</v>
      </c>
      <c r="AN54" s="255">
        <v>9191291.2147799991</v>
      </c>
      <c r="AO54" s="255">
        <v>0</v>
      </c>
      <c r="AP54" s="255">
        <v>0</v>
      </c>
      <c r="AQ54" s="255">
        <v>0</v>
      </c>
      <c r="AR54" s="137">
        <v>9191291.2147799991</v>
      </c>
      <c r="AS54" s="255">
        <v>6266434.2563699996</v>
      </c>
      <c r="AT54" s="255">
        <v>0</v>
      </c>
      <c r="AU54" s="255">
        <v>0</v>
      </c>
      <c r="AV54" s="255">
        <v>0</v>
      </c>
      <c r="AW54" s="137">
        <v>6266434.2563699996</v>
      </c>
      <c r="AX54" s="255">
        <v>32282319.755259998</v>
      </c>
      <c r="AY54" s="255">
        <v>0</v>
      </c>
      <c r="AZ54" s="255">
        <v>0</v>
      </c>
      <c r="BA54" s="255">
        <v>0</v>
      </c>
      <c r="BB54" s="137">
        <v>32282319.755259998</v>
      </c>
      <c r="BC54" s="255">
        <v>0</v>
      </c>
      <c r="BD54" s="255">
        <v>0</v>
      </c>
      <c r="BE54" s="255">
        <v>0</v>
      </c>
      <c r="BF54" s="255">
        <v>0</v>
      </c>
      <c r="BG54" s="137">
        <v>0</v>
      </c>
      <c r="BH54" s="255">
        <v>0</v>
      </c>
      <c r="BI54" s="255">
        <v>0</v>
      </c>
      <c r="BJ54" s="255">
        <v>0</v>
      </c>
      <c r="BK54" s="255">
        <v>0</v>
      </c>
      <c r="BL54" s="137">
        <v>0</v>
      </c>
      <c r="BM54" s="255">
        <v>0</v>
      </c>
      <c r="BN54" s="255">
        <v>0</v>
      </c>
      <c r="BO54" s="255">
        <v>0</v>
      </c>
      <c r="BP54" s="255">
        <v>0</v>
      </c>
      <c r="BQ54" s="200">
        <v>0</v>
      </c>
      <c r="BR54" s="307">
        <v>220273140.90838003</v>
      </c>
      <c r="BS54" s="255">
        <v>0</v>
      </c>
      <c r="BT54" s="255">
        <v>0</v>
      </c>
      <c r="BU54" s="255">
        <v>0</v>
      </c>
      <c r="BV54" s="256">
        <v>220273140.90838003</v>
      </c>
      <c r="BW54" s="103"/>
      <c r="BX54" s="641"/>
      <c r="BZ54" s="619"/>
      <c r="CA54" s="619"/>
      <c r="CB54" s="619"/>
      <c r="CC54" s="619"/>
      <c r="CD54" s="619"/>
      <c r="CE54" s="257"/>
      <c r="CF54" s="257"/>
      <c r="CG54" s="257"/>
      <c r="CH54" s="103"/>
      <c r="CI54" s="257"/>
    </row>
    <row r="55" spans="1:87" s="51" customFormat="1" x14ac:dyDescent="0.3">
      <c r="A55" s="254" t="s">
        <v>254</v>
      </c>
      <c r="D55" s="253"/>
      <c r="E55" s="305">
        <v>220000</v>
      </c>
      <c r="F55" s="306">
        <v>0</v>
      </c>
      <c r="G55" s="306">
        <v>0</v>
      </c>
      <c r="H55" s="306">
        <v>0</v>
      </c>
      <c r="I55" s="137">
        <v>220000</v>
      </c>
      <c r="J55" s="307">
        <v>291.36570999999998</v>
      </c>
      <c r="K55" s="255">
        <v>0</v>
      </c>
      <c r="L55" s="255">
        <v>0</v>
      </c>
      <c r="M55" s="255">
        <v>0</v>
      </c>
      <c r="N55" s="137">
        <v>291.36570999999998</v>
      </c>
      <c r="O55" s="255">
        <v>2332.1778599999998</v>
      </c>
      <c r="P55" s="255">
        <v>0</v>
      </c>
      <c r="Q55" s="255">
        <v>0</v>
      </c>
      <c r="R55" s="255">
        <v>0</v>
      </c>
      <c r="S55" s="137">
        <v>2332.1778599999998</v>
      </c>
      <c r="T55" s="255">
        <v>4760.19686</v>
      </c>
      <c r="U55" s="255">
        <v>0</v>
      </c>
      <c r="V55" s="255">
        <v>0</v>
      </c>
      <c r="W55" s="255">
        <v>0</v>
      </c>
      <c r="X55" s="137">
        <v>4760.19686</v>
      </c>
      <c r="Y55" s="255">
        <v>776.71858999999995</v>
      </c>
      <c r="Z55" s="255">
        <v>0</v>
      </c>
      <c r="AA55" s="255">
        <v>0</v>
      </c>
      <c r="AB55" s="255">
        <v>0</v>
      </c>
      <c r="AC55" s="137">
        <v>776.71858999999995</v>
      </c>
      <c r="AD55" s="255">
        <v>3189.1163799999999</v>
      </c>
      <c r="AE55" s="255">
        <v>0</v>
      </c>
      <c r="AF55" s="255">
        <v>0</v>
      </c>
      <c r="AG55" s="255">
        <v>0</v>
      </c>
      <c r="AH55" s="137">
        <v>3189.1163799999999</v>
      </c>
      <c r="AI55" s="255">
        <v>792.59343999999999</v>
      </c>
      <c r="AJ55" s="255">
        <v>0</v>
      </c>
      <c r="AK55" s="255">
        <v>0</v>
      </c>
      <c r="AL55" s="255">
        <v>0</v>
      </c>
      <c r="AM55" s="137">
        <v>792.59343999999999</v>
      </c>
      <c r="AN55" s="255">
        <v>3126.8024999999998</v>
      </c>
      <c r="AO55" s="255">
        <v>0</v>
      </c>
      <c r="AP55" s="255">
        <v>0</v>
      </c>
      <c r="AQ55" s="255">
        <v>0</v>
      </c>
      <c r="AR55" s="137">
        <v>3126.8024999999998</v>
      </c>
      <c r="AS55" s="255">
        <v>565.20145000000002</v>
      </c>
      <c r="AT55" s="255">
        <v>0</v>
      </c>
      <c r="AU55" s="255">
        <v>0</v>
      </c>
      <c r="AV55" s="255">
        <v>0</v>
      </c>
      <c r="AW55" s="137">
        <v>565.20145000000002</v>
      </c>
      <c r="AX55" s="255">
        <v>61667.19584</v>
      </c>
      <c r="AY55" s="255">
        <v>0</v>
      </c>
      <c r="AZ55" s="255">
        <v>0</v>
      </c>
      <c r="BA55" s="255">
        <v>0</v>
      </c>
      <c r="BB55" s="137">
        <v>61667.19584</v>
      </c>
      <c r="BC55" s="255">
        <v>0</v>
      </c>
      <c r="BD55" s="255">
        <v>0</v>
      </c>
      <c r="BE55" s="255">
        <v>0</v>
      </c>
      <c r="BF55" s="255">
        <v>0</v>
      </c>
      <c r="BG55" s="137">
        <v>0</v>
      </c>
      <c r="BH55" s="255">
        <v>0</v>
      </c>
      <c r="BI55" s="255">
        <v>0</v>
      </c>
      <c r="BJ55" s="255">
        <v>0</v>
      </c>
      <c r="BK55" s="255">
        <v>0</v>
      </c>
      <c r="BL55" s="137">
        <v>0</v>
      </c>
      <c r="BM55" s="255">
        <v>0</v>
      </c>
      <c r="BN55" s="255">
        <v>0</v>
      </c>
      <c r="BO55" s="255">
        <v>0</v>
      </c>
      <c r="BP55" s="255">
        <v>0</v>
      </c>
      <c r="BQ55" s="200">
        <v>0</v>
      </c>
      <c r="BR55" s="307">
        <v>77501.368629999997</v>
      </c>
      <c r="BS55" s="255">
        <v>0</v>
      </c>
      <c r="BT55" s="255">
        <v>0</v>
      </c>
      <c r="BU55" s="255">
        <v>0</v>
      </c>
      <c r="BV55" s="256">
        <v>77501.368629999997</v>
      </c>
      <c r="BW55" s="103"/>
      <c r="BX55" s="641"/>
      <c r="BZ55" s="619"/>
      <c r="CA55" s="619"/>
      <c r="CB55" s="619"/>
      <c r="CC55" s="619"/>
      <c r="CD55" s="619"/>
      <c r="CE55" s="257"/>
      <c r="CF55" s="257"/>
      <c r="CG55" s="257"/>
      <c r="CH55" s="103"/>
      <c r="CI55" s="257"/>
    </row>
    <row r="56" spans="1:87" x14ac:dyDescent="0.3">
      <c r="A56" s="221" t="s">
        <v>255</v>
      </c>
      <c r="B56" s="252"/>
      <c r="D56" s="249"/>
      <c r="E56" s="285">
        <v>0</v>
      </c>
      <c r="F56" s="286">
        <v>585085919</v>
      </c>
      <c r="G56" s="286">
        <v>0</v>
      </c>
      <c r="H56" s="286">
        <v>0</v>
      </c>
      <c r="I56" s="115">
        <v>585085919</v>
      </c>
      <c r="J56" s="302">
        <v>0</v>
      </c>
      <c r="K56" s="289">
        <v>47924976</v>
      </c>
      <c r="L56" s="289">
        <v>0</v>
      </c>
      <c r="M56" s="289">
        <v>0</v>
      </c>
      <c r="N56" s="115">
        <v>47924976</v>
      </c>
      <c r="O56" s="289">
        <v>0</v>
      </c>
      <c r="P56" s="289">
        <v>47293976</v>
      </c>
      <c r="Q56" s="289">
        <v>0</v>
      </c>
      <c r="R56" s="289">
        <v>0</v>
      </c>
      <c r="S56" s="115">
        <v>47293976</v>
      </c>
      <c r="T56" s="289">
        <v>0</v>
      </c>
      <c r="U56" s="289">
        <v>53716513</v>
      </c>
      <c r="V56" s="289">
        <v>0</v>
      </c>
      <c r="W56" s="289">
        <v>0</v>
      </c>
      <c r="X56" s="115">
        <v>53716513</v>
      </c>
      <c r="Y56" s="289">
        <v>0</v>
      </c>
      <c r="Z56" s="289">
        <v>49434821</v>
      </c>
      <c r="AA56" s="289">
        <v>0</v>
      </c>
      <c r="AB56" s="289">
        <v>0</v>
      </c>
      <c r="AC56" s="115">
        <v>49434821</v>
      </c>
      <c r="AD56" s="289">
        <v>0</v>
      </c>
      <c r="AE56" s="289">
        <v>49434821</v>
      </c>
      <c r="AF56" s="289">
        <v>0</v>
      </c>
      <c r="AG56" s="289">
        <v>0</v>
      </c>
      <c r="AH56" s="115">
        <v>49434821</v>
      </c>
      <c r="AI56" s="289">
        <v>0</v>
      </c>
      <c r="AJ56" s="289">
        <v>49434821</v>
      </c>
      <c r="AK56" s="289">
        <v>0</v>
      </c>
      <c r="AL56" s="289">
        <v>0</v>
      </c>
      <c r="AM56" s="115">
        <v>49434821</v>
      </c>
      <c r="AN56" s="289">
        <v>0</v>
      </c>
      <c r="AO56" s="289">
        <v>49434821</v>
      </c>
      <c r="AP56" s="289">
        <v>0</v>
      </c>
      <c r="AQ56" s="289">
        <v>0</v>
      </c>
      <c r="AR56" s="115">
        <v>49434821</v>
      </c>
      <c r="AS56" s="289">
        <v>0</v>
      </c>
      <c r="AT56" s="289">
        <v>49434821</v>
      </c>
      <c r="AU56" s="289">
        <v>0</v>
      </c>
      <c r="AV56" s="289">
        <v>0</v>
      </c>
      <c r="AW56" s="115">
        <v>49434821</v>
      </c>
      <c r="AX56" s="289">
        <v>0</v>
      </c>
      <c r="AY56" s="289">
        <v>49434821</v>
      </c>
      <c r="AZ56" s="289">
        <v>0</v>
      </c>
      <c r="BA56" s="289">
        <v>0</v>
      </c>
      <c r="BB56" s="115">
        <v>49434821</v>
      </c>
      <c r="BC56" s="289">
        <v>0</v>
      </c>
      <c r="BD56" s="289">
        <v>0</v>
      </c>
      <c r="BE56" s="289">
        <v>0</v>
      </c>
      <c r="BF56" s="289">
        <v>0</v>
      </c>
      <c r="BG56" s="115">
        <v>0</v>
      </c>
      <c r="BH56" s="289">
        <v>0</v>
      </c>
      <c r="BI56" s="255">
        <v>0</v>
      </c>
      <c r="BJ56" s="289">
        <v>0</v>
      </c>
      <c r="BK56" s="289">
        <v>0</v>
      </c>
      <c r="BL56" s="115">
        <v>0</v>
      </c>
      <c r="BM56" s="289">
        <v>0</v>
      </c>
      <c r="BN56" s="255">
        <v>0</v>
      </c>
      <c r="BO56" s="289">
        <v>0</v>
      </c>
      <c r="BP56" s="289">
        <v>0</v>
      </c>
      <c r="BQ56" s="128">
        <v>0</v>
      </c>
      <c r="BR56" s="302">
        <v>0</v>
      </c>
      <c r="BS56" s="289">
        <v>445544391</v>
      </c>
      <c r="BT56" s="289">
        <v>0</v>
      </c>
      <c r="BU56" s="289">
        <v>0</v>
      </c>
      <c r="BV56" s="190">
        <v>445544391</v>
      </c>
      <c r="BW56" s="80"/>
      <c r="BX56" s="637"/>
      <c r="BZ56" s="618"/>
      <c r="CA56" s="618"/>
      <c r="CB56" s="618"/>
      <c r="CC56" s="618"/>
      <c r="CD56" s="618"/>
      <c r="CE56" s="224"/>
      <c r="CF56" s="224"/>
      <c r="CG56" s="224"/>
      <c r="CH56" s="80"/>
      <c r="CI56" s="224"/>
    </row>
    <row r="57" spans="1:87" ht="13.5" customHeight="1" x14ac:dyDescent="0.3">
      <c r="A57" s="226" t="s">
        <v>256</v>
      </c>
      <c r="B57" s="258"/>
      <c r="D57" s="259"/>
      <c r="E57" s="285">
        <v>0</v>
      </c>
      <c r="F57" s="286">
        <v>15433498</v>
      </c>
      <c r="G57" s="286">
        <v>0</v>
      </c>
      <c r="H57" s="286">
        <v>0</v>
      </c>
      <c r="I57" s="115">
        <v>15433498</v>
      </c>
      <c r="J57" s="302">
        <v>0</v>
      </c>
      <c r="K57" s="289">
        <v>0</v>
      </c>
      <c r="L57" s="289">
        <v>0</v>
      </c>
      <c r="M57" s="289">
        <v>0</v>
      </c>
      <c r="N57" s="115">
        <v>0</v>
      </c>
      <c r="O57" s="289">
        <v>0</v>
      </c>
      <c r="P57" s="289">
        <v>0</v>
      </c>
      <c r="Q57" s="289">
        <v>0</v>
      </c>
      <c r="R57" s="289">
        <v>0</v>
      </c>
      <c r="S57" s="115">
        <v>0</v>
      </c>
      <c r="T57" s="289">
        <v>0</v>
      </c>
      <c r="U57" s="289">
        <v>0</v>
      </c>
      <c r="V57" s="289">
        <v>0</v>
      </c>
      <c r="W57" s="289">
        <v>0</v>
      </c>
      <c r="X57" s="115">
        <v>0</v>
      </c>
      <c r="Y57" s="289">
        <v>0</v>
      </c>
      <c r="Z57" s="289">
        <v>0</v>
      </c>
      <c r="AA57" s="289">
        <v>0</v>
      </c>
      <c r="AB57" s="289">
        <v>0</v>
      </c>
      <c r="AC57" s="115">
        <v>0</v>
      </c>
      <c r="AD57" s="289">
        <v>0</v>
      </c>
      <c r="AE57" s="289">
        <v>5144499</v>
      </c>
      <c r="AF57" s="289">
        <v>0</v>
      </c>
      <c r="AG57" s="289">
        <v>0</v>
      </c>
      <c r="AH57" s="115">
        <v>5144499</v>
      </c>
      <c r="AI57" s="289">
        <v>0</v>
      </c>
      <c r="AJ57" s="289">
        <v>0</v>
      </c>
      <c r="AK57" s="289">
        <v>0</v>
      </c>
      <c r="AL57" s="289">
        <v>0</v>
      </c>
      <c r="AM57" s="115">
        <v>0</v>
      </c>
      <c r="AN57" s="289">
        <v>0</v>
      </c>
      <c r="AO57" s="289">
        <v>0</v>
      </c>
      <c r="AP57" s="289">
        <v>0</v>
      </c>
      <c r="AQ57" s="289">
        <v>0</v>
      </c>
      <c r="AR57" s="115">
        <v>0</v>
      </c>
      <c r="AS57" s="289">
        <v>0</v>
      </c>
      <c r="AT57" s="255">
        <v>0</v>
      </c>
      <c r="AU57" s="289">
        <v>0</v>
      </c>
      <c r="AV57" s="289">
        <v>0</v>
      </c>
      <c r="AW57" s="115">
        <v>0</v>
      </c>
      <c r="AX57" s="289">
        <v>0</v>
      </c>
      <c r="AY57" s="289">
        <v>5144499</v>
      </c>
      <c r="AZ57" s="289">
        <v>0</v>
      </c>
      <c r="BA57" s="289">
        <v>0</v>
      </c>
      <c r="BB57" s="115">
        <v>5144499</v>
      </c>
      <c r="BC57" s="289">
        <v>0</v>
      </c>
      <c r="BD57" s="289">
        <v>0</v>
      </c>
      <c r="BE57" s="289">
        <v>0</v>
      </c>
      <c r="BF57" s="289">
        <v>0</v>
      </c>
      <c r="BG57" s="115">
        <v>0</v>
      </c>
      <c r="BH57" s="289">
        <v>0</v>
      </c>
      <c r="BI57" s="289">
        <v>0</v>
      </c>
      <c r="BJ57" s="289">
        <v>0</v>
      </c>
      <c r="BK57" s="289">
        <v>0</v>
      </c>
      <c r="BL57" s="115">
        <v>0</v>
      </c>
      <c r="BM57" s="289">
        <v>0</v>
      </c>
      <c r="BN57" s="255">
        <v>0</v>
      </c>
      <c r="BO57" s="289">
        <v>0</v>
      </c>
      <c r="BP57" s="289">
        <v>0</v>
      </c>
      <c r="BQ57" s="128">
        <v>0</v>
      </c>
      <c r="BR57" s="302">
        <v>0</v>
      </c>
      <c r="BS57" s="289">
        <v>10288998</v>
      </c>
      <c r="BT57" s="289">
        <v>0</v>
      </c>
      <c r="BU57" s="289">
        <v>0</v>
      </c>
      <c r="BV57" s="190">
        <v>10288998</v>
      </c>
      <c r="BW57" s="80"/>
      <c r="BX57" s="637"/>
      <c r="BZ57" s="292"/>
      <c r="CA57" s="292"/>
      <c r="CB57" s="292"/>
      <c r="CC57" s="292"/>
      <c r="CD57" s="292"/>
      <c r="CE57" s="224"/>
      <c r="CF57" s="224"/>
      <c r="CG57" s="224"/>
      <c r="CH57" s="80"/>
      <c r="CI57" s="224"/>
    </row>
    <row r="58" spans="1:87" ht="12.75" customHeight="1" x14ac:dyDescent="0.3">
      <c r="A58" s="221" t="s">
        <v>257</v>
      </c>
      <c r="B58" s="252"/>
      <c r="D58" s="249" t="s">
        <v>90</v>
      </c>
      <c r="E58" s="285">
        <v>0</v>
      </c>
      <c r="F58" s="286">
        <v>0</v>
      </c>
      <c r="G58" s="286">
        <v>0</v>
      </c>
      <c r="H58" s="286">
        <v>317191</v>
      </c>
      <c r="I58" s="115">
        <v>317191</v>
      </c>
      <c r="J58" s="302">
        <v>0</v>
      </c>
      <c r="K58" s="289">
        <v>0</v>
      </c>
      <c r="L58" s="289">
        <v>0</v>
      </c>
      <c r="M58" s="289">
        <v>52760</v>
      </c>
      <c r="N58" s="115">
        <v>52760</v>
      </c>
      <c r="O58" s="289">
        <v>0</v>
      </c>
      <c r="P58" s="289">
        <v>0</v>
      </c>
      <c r="Q58" s="289">
        <v>0</v>
      </c>
      <c r="R58" s="289">
        <v>65</v>
      </c>
      <c r="S58" s="115">
        <v>65</v>
      </c>
      <c r="T58" s="289">
        <v>0</v>
      </c>
      <c r="U58" s="289">
        <v>0</v>
      </c>
      <c r="V58" s="289">
        <v>0</v>
      </c>
      <c r="W58" s="289">
        <v>53</v>
      </c>
      <c r="X58" s="115">
        <v>53</v>
      </c>
      <c r="Y58" s="289">
        <v>0</v>
      </c>
      <c r="Z58" s="289">
        <v>0</v>
      </c>
      <c r="AA58" s="289">
        <v>0</v>
      </c>
      <c r="AB58" s="289">
        <v>163052</v>
      </c>
      <c r="AC58" s="115">
        <v>163052</v>
      </c>
      <c r="AD58" s="289">
        <v>0</v>
      </c>
      <c r="AE58" s="289">
        <v>0</v>
      </c>
      <c r="AF58" s="289">
        <v>0</v>
      </c>
      <c r="AG58" s="289">
        <v>10</v>
      </c>
      <c r="AH58" s="115">
        <v>10</v>
      </c>
      <c r="AI58" s="289">
        <v>0</v>
      </c>
      <c r="AJ58" s="289">
        <v>0</v>
      </c>
      <c r="AK58" s="289">
        <v>0</v>
      </c>
      <c r="AL58" s="289">
        <v>101250.71799999999</v>
      </c>
      <c r="AM58" s="115">
        <v>101250.71799999999</v>
      </c>
      <c r="AN58" s="289">
        <v>0</v>
      </c>
      <c r="AO58" s="289">
        <v>0</v>
      </c>
      <c r="AP58" s="289">
        <v>0</v>
      </c>
      <c r="AQ58" s="289">
        <v>52822.538460000003</v>
      </c>
      <c r="AR58" s="115">
        <v>52822.538460000003</v>
      </c>
      <c r="AS58" s="289">
        <v>0</v>
      </c>
      <c r="AT58" s="255">
        <v>0</v>
      </c>
      <c r="AU58" s="289">
        <v>0</v>
      </c>
      <c r="AV58" s="289">
        <v>4951.1538700000001</v>
      </c>
      <c r="AW58" s="115">
        <v>4951.1538700000001</v>
      </c>
      <c r="AX58" s="289">
        <v>0</v>
      </c>
      <c r="AY58" s="289">
        <v>0</v>
      </c>
      <c r="AZ58" s="289">
        <v>0</v>
      </c>
      <c r="BA58" s="682">
        <v>135835.8524</v>
      </c>
      <c r="BB58" s="115">
        <v>135835.8524</v>
      </c>
      <c r="BC58" s="289">
        <v>0</v>
      </c>
      <c r="BD58" s="289">
        <v>0</v>
      </c>
      <c r="BE58" s="289">
        <v>0</v>
      </c>
      <c r="BF58" s="289">
        <v>0</v>
      </c>
      <c r="BG58" s="115">
        <v>0</v>
      </c>
      <c r="BH58" s="289">
        <v>0</v>
      </c>
      <c r="BI58" s="289">
        <v>0</v>
      </c>
      <c r="BJ58" s="289">
        <v>0</v>
      </c>
      <c r="BK58" s="289">
        <v>0</v>
      </c>
      <c r="BL58" s="115">
        <v>0</v>
      </c>
      <c r="BM58" s="289">
        <v>0</v>
      </c>
      <c r="BN58" s="289">
        <v>0</v>
      </c>
      <c r="BO58" s="289">
        <v>0</v>
      </c>
      <c r="BP58" s="289">
        <v>0</v>
      </c>
      <c r="BQ58" s="128">
        <v>0</v>
      </c>
      <c r="BR58" s="302">
        <v>0</v>
      </c>
      <c r="BS58" s="289">
        <v>0</v>
      </c>
      <c r="BT58" s="289">
        <v>0</v>
      </c>
      <c r="BU58" s="289">
        <v>510800.26272999996</v>
      </c>
      <c r="BV58" s="190">
        <v>510800.26272999996</v>
      </c>
      <c r="BW58" s="80"/>
      <c r="BX58" s="637"/>
      <c r="BZ58" s="618"/>
      <c r="CA58" s="618"/>
      <c r="CB58" s="618"/>
      <c r="CC58" s="618"/>
      <c r="CD58" s="618"/>
      <c r="CE58" s="224"/>
      <c r="CF58" s="290"/>
      <c r="CG58" s="224"/>
      <c r="CH58" s="80"/>
      <c r="CI58" s="224"/>
    </row>
    <row r="59" spans="1:87" x14ac:dyDescent="0.3">
      <c r="A59" s="226" t="s">
        <v>258</v>
      </c>
      <c r="B59" s="258"/>
      <c r="D59" s="260"/>
      <c r="E59" s="285">
        <v>0</v>
      </c>
      <c r="F59" s="286">
        <v>123052</v>
      </c>
      <c r="G59" s="286">
        <v>0</v>
      </c>
      <c r="H59" s="286">
        <v>0</v>
      </c>
      <c r="I59" s="115">
        <v>123052</v>
      </c>
      <c r="J59" s="302">
        <v>0</v>
      </c>
      <c r="K59" s="289">
        <v>0</v>
      </c>
      <c r="L59" s="289">
        <v>0</v>
      </c>
      <c r="M59" s="289">
        <v>0</v>
      </c>
      <c r="N59" s="115">
        <v>0</v>
      </c>
      <c r="O59" s="289">
        <v>0</v>
      </c>
      <c r="P59" s="289">
        <v>63052</v>
      </c>
      <c r="Q59" s="289">
        <v>0</v>
      </c>
      <c r="R59" s="289">
        <v>0</v>
      </c>
      <c r="S59" s="115">
        <v>63052</v>
      </c>
      <c r="T59" s="289">
        <v>0</v>
      </c>
      <c r="U59" s="289">
        <v>60000</v>
      </c>
      <c r="V59" s="289">
        <v>0</v>
      </c>
      <c r="W59" s="289">
        <v>0</v>
      </c>
      <c r="X59" s="115">
        <v>60000</v>
      </c>
      <c r="Y59" s="289">
        <v>0</v>
      </c>
      <c r="Z59" s="289">
        <v>0</v>
      </c>
      <c r="AA59" s="289">
        <v>0</v>
      </c>
      <c r="AB59" s="289">
        <v>0</v>
      </c>
      <c r="AC59" s="115">
        <v>0</v>
      </c>
      <c r="AD59" s="289">
        <v>0</v>
      </c>
      <c r="AE59" s="289">
        <v>0</v>
      </c>
      <c r="AF59" s="289">
        <v>0</v>
      </c>
      <c r="AG59" s="289">
        <v>0</v>
      </c>
      <c r="AH59" s="115">
        <v>0</v>
      </c>
      <c r="AI59" s="289">
        <v>0</v>
      </c>
      <c r="AJ59" s="289">
        <v>0</v>
      </c>
      <c r="AK59" s="289">
        <v>0</v>
      </c>
      <c r="AL59" s="289">
        <v>0</v>
      </c>
      <c r="AM59" s="115">
        <v>0</v>
      </c>
      <c r="AN59" s="289">
        <v>0</v>
      </c>
      <c r="AO59" s="289">
        <v>0</v>
      </c>
      <c r="AP59" s="289">
        <v>0</v>
      </c>
      <c r="AQ59" s="289">
        <v>0</v>
      </c>
      <c r="AR59" s="115">
        <v>0</v>
      </c>
      <c r="AS59" s="289">
        <v>0</v>
      </c>
      <c r="AT59" s="289">
        <v>0</v>
      </c>
      <c r="AU59" s="289">
        <v>0</v>
      </c>
      <c r="AV59" s="289">
        <v>0</v>
      </c>
      <c r="AW59" s="115">
        <v>0</v>
      </c>
      <c r="AX59" s="289">
        <v>0</v>
      </c>
      <c r="AY59" s="289">
        <v>0</v>
      </c>
      <c r="AZ59" s="289">
        <v>0</v>
      </c>
      <c r="BA59" s="289">
        <v>0</v>
      </c>
      <c r="BB59" s="115">
        <v>0</v>
      </c>
      <c r="BC59" s="289">
        <v>0</v>
      </c>
      <c r="BD59" s="289">
        <v>0</v>
      </c>
      <c r="BE59" s="289">
        <v>0</v>
      </c>
      <c r="BF59" s="289">
        <v>0</v>
      </c>
      <c r="BG59" s="115">
        <v>0</v>
      </c>
      <c r="BH59" s="289">
        <v>0</v>
      </c>
      <c r="BI59" s="289">
        <v>0</v>
      </c>
      <c r="BJ59" s="289">
        <v>0</v>
      </c>
      <c r="BK59" s="289">
        <v>0</v>
      </c>
      <c r="BL59" s="115">
        <v>0</v>
      </c>
      <c r="BM59" s="289">
        <v>0</v>
      </c>
      <c r="BN59" s="289">
        <v>0</v>
      </c>
      <c r="BO59" s="289">
        <v>0</v>
      </c>
      <c r="BP59" s="289">
        <v>0</v>
      </c>
      <c r="BQ59" s="128">
        <v>0</v>
      </c>
      <c r="BR59" s="302">
        <v>0</v>
      </c>
      <c r="BS59" s="289">
        <v>123052</v>
      </c>
      <c r="BT59" s="289">
        <v>0</v>
      </c>
      <c r="BU59" s="289">
        <v>0</v>
      </c>
      <c r="BV59" s="190">
        <v>123052</v>
      </c>
      <c r="BW59" s="80"/>
      <c r="BX59" s="637"/>
      <c r="BZ59" s="292"/>
      <c r="CA59" s="292"/>
      <c r="CB59" s="292"/>
      <c r="CC59" s="292"/>
      <c r="CD59" s="292"/>
      <c r="CE59" s="224"/>
      <c r="CF59" s="224"/>
      <c r="CG59" s="224"/>
      <c r="CH59" s="80"/>
      <c r="CI59" s="224"/>
    </row>
    <row r="60" spans="1:87" x14ac:dyDescent="0.3">
      <c r="A60" s="226" t="s">
        <v>259</v>
      </c>
      <c r="B60" s="258"/>
      <c r="D60" s="260"/>
      <c r="E60" s="285">
        <v>0</v>
      </c>
      <c r="F60" s="286">
        <v>0</v>
      </c>
      <c r="G60" s="286">
        <v>0</v>
      </c>
      <c r="H60" s="286">
        <v>502000</v>
      </c>
      <c r="I60" s="115">
        <v>502000</v>
      </c>
      <c r="J60" s="302">
        <v>0</v>
      </c>
      <c r="K60" s="289">
        <v>0</v>
      </c>
      <c r="L60" s="289">
        <v>0</v>
      </c>
      <c r="M60" s="289">
        <v>0</v>
      </c>
      <c r="N60" s="115">
        <v>0</v>
      </c>
      <c r="O60" s="289">
        <v>0</v>
      </c>
      <c r="P60" s="289">
        <v>0</v>
      </c>
      <c r="Q60" s="289">
        <v>0</v>
      </c>
      <c r="R60" s="289">
        <v>0</v>
      </c>
      <c r="S60" s="115">
        <v>0</v>
      </c>
      <c r="T60" s="289">
        <v>0</v>
      </c>
      <c r="U60" s="289">
        <v>0</v>
      </c>
      <c r="V60" s="289">
        <v>0</v>
      </c>
      <c r="W60" s="289">
        <v>0</v>
      </c>
      <c r="X60" s="115">
        <v>0</v>
      </c>
      <c r="Y60" s="289">
        <v>0</v>
      </c>
      <c r="Z60" s="289">
        <v>0</v>
      </c>
      <c r="AA60" s="289">
        <v>0</v>
      </c>
      <c r="AB60" s="289">
        <v>14044</v>
      </c>
      <c r="AC60" s="115">
        <v>14044</v>
      </c>
      <c r="AD60" s="289">
        <v>0</v>
      </c>
      <c r="AE60" s="289">
        <v>0</v>
      </c>
      <c r="AF60" s="289">
        <v>0</v>
      </c>
      <c r="AG60" s="289">
        <v>487959</v>
      </c>
      <c r="AH60" s="115">
        <v>487959</v>
      </c>
      <c r="AI60" s="289">
        <v>0</v>
      </c>
      <c r="AJ60" s="289">
        <v>0</v>
      </c>
      <c r="AK60" s="289">
        <v>0</v>
      </c>
      <c r="AL60" s="289">
        <v>0</v>
      </c>
      <c r="AM60" s="115">
        <v>0</v>
      </c>
      <c r="AN60" s="289">
        <v>0</v>
      </c>
      <c r="AO60" s="289">
        <v>0</v>
      </c>
      <c r="AP60" s="289">
        <v>0</v>
      </c>
      <c r="AQ60" s="289">
        <v>0</v>
      </c>
      <c r="AR60" s="115">
        <v>0</v>
      </c>
      <c r="AS60" s="289">
        <v>0</v>
      </c>
      <c r="AT60" s="289">
        <v>0</v>
      </c>
      <c r="AU60" s="289">
        <v>0</v>
      </c>
      <c r="AV60" s="289">
        <v>0</v>
      </c>
      <c r="AW60" s="115">
        <v>0</v>
      </c>
      <c r="AX60" s="289">
        <v>0</v>
      </c>
      <c r="AY60" s="289">
        <v>0</v>
      </c>
      <c r="AZ60" s="289">
        <v>0</v>
      </c>
      <c r="BA60" s="289">
        <v>0</v>
      </c>
      <c r="BB60" s="115">
        <v>0</v>
      </c>
      <c r="BC60" s="289">
        <v>0</v>
      </c>
      <c r="BD60" s="289">
        <v>0</v>
      </c>
      <c r="BE60" s="289">
        <v>0</v>
      </c>
      <c r="BF60" s="289">
        <v>0</v>
      </c>
      <c r="BG60" s="115">
        <v>0</v>
      </c>
      <c r="BH60" s="289">
        <v>0</v>
      </c>
      <c r="BI60" s="289">
        <v>0</v>
      </c>
      <c r="BJ60" s="289">
        <v>0</v>
      </c>
      <c r="BK60" s="289">
        <v>0</v>
      </c>
      <c r="BL60" s="115">
        <v>0</v>
      </c>
      <c r="BM60" s="289">
        <v>0</v>
      </c>
      <c r="BN60" s="289">
        <v>0</v>
      </c>
      <c r="BO60" s="289">
        <v>0</v>
      </c>
      <c r="BP60" s="289">
        <v>0</v>
      </c>
      <c r="BQ60" s="128">
        <v>0</v>
      </c>
      <c r="BR60" s="302">
        <v>0</v>
      </c>
      <c r="BS60" s="289">
        <v>0</v>
      </c>
      <c r="BT60" s="289">
        <v>0</v>
      </c>
      <c r="BU60" s="289">
        <v>502003</v>
      </c>
      <c r="BV60" s="190">
        <v>502003</v>
      </c>
      <c r="BW60" s="80"/>
      <c r="BX60" s="637"/>
      <c r="BZ60" s="292"/>
      <c r="CA60" s="292"/>
      <c r="CB60" s="292"/>
      <c r="CC60" s="292"/>
      <c r="CD60" s="292"/>
      <c r="CE60" s="224"/>
      <c r="CF60" s="224"/>
      <c r="CG60" s="224"/>
      <c r="CH60" s="80"/>
      <c r="CI60" s="224"/>
    </row>
    <row r="61" spans="1:87" s="51" customFormat="1" hidden="1" x14ac:dyDescent="0.3">
      <c r="A61" s="254" t="s">
        <v>260</v>
      </c>
      <c r="D61" s="260"/>
      <c r="E61" s="305">
        <v>0</v>
      </c>
      <c r="F61" s="286">
        <v>0</v>
      </c>
      <c r="G61" s="306">
        <v>0</v>
      </c>
      <c r="H61" s="306">
        <v>0</v>
      </c>
      <c r="I61" s="137">
        <v>0</v>
      </c>
      <c r="J61" s="307">
        <v>0</v>
      </c>
      <c r="K61" s="255">
        <v>0</v>
      </c>
      <c r="L61" s="255">
        <v>0</v>
      </c>
      <c r="M61" s="255">
        <v>0</v>
      </c>
      <c r="N61" s="137">
        <v>0</v>
      </c>
      <c r="O61" s="255">
        <v>0</v>
      </c>
      <c r="P61" s="255">
        <v>0</v>
      </c>
      <c r="Q61" s="255">
        <v>0</v>
      </c>
      <c r="R61" s="255">
        <v>0</v>
      </c>
      <c r="S61" s="137">
        <v>0</v>
      </c>
      <c r="T61" s="255">
        <v>0</v>
      </c>
      <c r="U61" s="255">
        <v>0</v>
      </c>
      <c r="V61" s="255">
        <v>0</v>
      </c>
      <c r="W61" s="255">
        <v>0</v>
      </c>
      <c r="X61" s="137">
        <v>0</v>
      </c>
      <c r="Y61" s="289">
        <v>0</v>
      </c>
      <c r="Z61" s="255">
        <v>0</v>
      </c>
      <c r="AA61" s="255">
        <v>0</v>
      </c>
      <c r="AB61" s="255">
        <v>0</v>
      </c>
      <c r="AC61" s="115">
        <v>0</v>
      </c>
      <c r="AD61" s="255">
        <v>0</v>
      </c>
      <c r="AE61" s="255">
        <v>0</v>
      </c>
      <c r="AF61" s="255">
        <v>0</v>
      </c>
      <c r="AG61" s="255">
        <v>0</v>
      </c>
      <c r="AH61" s="137">
        <v>0</v>
      </c>
      <c r="AI61" s="255">
        <v>0</v>
      </c>
      <c r="AJ61" s="255">
        <v>0</v>
      </c>
      <c r="AK61" s="255">
        <v>0</v>
      </c>
      <c r="AL61" s="255">
        <v>0</v>
      </c>
      <c r="AM61" s="137">
        <v>0</v>
      </c>
      <c r="AN61" s="255">
        <v>0</v>
      </c>
      <c r="AO61" s="255">
        <v>0</v>
      </c>
      <c r="AP61" s="255">
        <v>0</v>
      </c>
      <c r="AQ61" s="255">
        <v>0</v>
      </c>
      <c r="AR61" s="115">
        <v>0</v>
      </c>
      <c r="AS61" s="255">
        <v>0</v>
      </c>
      <c r="AT61" s="255">
        <v>0</v>
      </c>
      <c r="AU61" s="255">
        <v>0</v>
      </c>
      <c r="AV61" s="255">
        <v>0</v>
      </c>
      <c r="AW61" s="137">
        <v>0</v>
      </c>
      <c r="AX61" s="255">
        <v>0</v>
      </c>
      <c r="AY61" s="255">
        <v>0</v>
      </c>
      <c r="AZ61" s="255">
        <v>0</v>
      </c>
      <c r="BA61" s="255">
        <v>0</v>
      </c>
      <c r="BB61" s="137">
        <v>0</v>
      </c>
      <c r="BC61" s="255">
        <v>0</v>
      </c>
      <c r="BD61" s="255">
        <v>0</v>
      </c>
      <c r="BE61" s="255">
        <v>0</v>
      </c>
      <c r="BF61" s="255">
        <v>0</v>
      </c>
      <c r="BG61" s="137">
        <v>0</v>
      </c>
      <c r="BH61" s="255">
        <v>0</v>
      </c>
      <c r="BI61" s="255">
        <v>0</v>
      </c>
      <c r="BJ61" s="255">
        <v>0</v>
      </c>
      <c r="BK61" s="255">
        <v>0</v>
      </c>
      <c r="BL61" s="115">
        <v>0</v>
      </c>
      <c r="BM61" s="255">
        <v>0</v>
      </c>
      <c r="BN61" s="255">
        <v>0</v>
      </c>
      <c r="BO61" s="255">
        <v>0</v>
      </c>
      <c r="BP61" s="255">
        <v>0</v>
      </c>
      <c r="BQ61" s="200">
        <v>0</v>
      </c>
      <c r="BR61" s="302">
        <v>0</v>
      </c>
      <c r="BS61" s="289">
        <v>0</v>
      </c>
      <c r="BT61" s="289">
        <v>0</v>
      </c>
      <c r="BU61" s="289">
        <v>0</v>
      </c>
      <c r="BV61" s="190">
        <v>0</v>
      </c>
      <c r="BW61" s="103"/>
      <c r="BX61" s="637"/>
      <c r="BZ61" s="309"/>
      <c r="CA61" s="309"/>
      <c r="CB61" s="309"/>
      <c r="CC61" s="309"/>
      <c r="CD61" s="309"/>
      <c r="CE61" s="257"/>
      <c r="CF61" s="257"/>
      <c r="CG61" s="257"/>
      <c r="CH61" s="103"/>
      <c r="CI61" s="257"/>
    </row>
    <row r="62" spans="1:87" s="51" customFormat="1" x14ac:dyDescent="0.3">
      <c r="A62" s="254" t="s">
        <v>589</v>
      </c>
      <c r="D62" s="260"/>
      <c r="E62" s="305">
        <v>0</v>
      </c>
      <c r="F62" s="286">
        <v>0</v>
      </c>
      <c r="G62" s="306">
        <v>0</v>
      </c>
      <c r="H62" s="306">
        <v>502000</v>
      </c>
      <c r="I62" s="137">
        <v>502000</v>
      </c>
      <c r="J62" s="307">
        <v>0</v>
      </c>
      <c r="K62" s="255">
        <v>0</v>
      </c>
      <c r="L62" s="255"/>
      <c r="M62" s="255"/>
      <c r="N62" s="137"/>
      <c r="O62" s="255">
        <v>0</v>
      </c>
      <c r="P62" s="255">
        <v>0</v>
      </c>
      <c r="Q62" s="255">
        <v>0</v>
      </c>
      <c r="R62" s="255">
        <v>0</v>
      </c>
      <c r="S62" s="137">
        <v>0</v>
      </c>
      <c r="T62" s="255">
        <v>0</v>
      </c>
      <c r="U62" s="255">
        <v>0</v>
      </c>
      <c r="V62" s="255">
        <v>0</v>
      </c>
      <c r="W62" s="255">
        <v>0</v>
      </c>
      <c r="X62" s="137">
        <v>0</v>
      </c>
      <c r="Y62" s="289">
        <v>0</v>
      </c>
      <c r="Z62" s="255">
        <v>0</v>
      </c>
      <c r="AA62" s="255">
        <v>0</v>
      </c>
      <c r="AB62" s="255">
        <v>14044</v>
      </c>
      <c r="AC62" s="137">
        <v>14044</v>
      </c>
      <c r="AD62" s="255">
        <v>0</v>
      </c>
      <c r="AE62" s="255">
        <v>0</v>
      </c>
      <c r="AF62" s="255">
        <v>0</v>
      </c>
      <c r="AG62" s="255">
        <v>487959</v>
      </c>
      <c r="AH62" s="137">
        <v>487959</v>
      </c>
      <c r="AI62" s="255">
        <v>0</v>
      </c>
      <c r="AJ62" s="255">
        <v>0</v>
      </c>
      <c r="AK62" s="255">
        <v>0</v>
      </c>
      <c r="AL62" s="255">
        <v>0</v>
      </c>
      <c r="AM62" s="137">
        <v>0</v>
      </c>
      <c r="AN62" s="255">
        <v>0</v>
      </c>
      <c r="AO62" s="255">
        <v>0</v>
      </c>
      <c r="AP62" s="255">
        <v>0</v>
      </c>
      <c r="AQ62" s="255">
        <v>0</v>
      </c>
      <c r="AR62" s="115">
        <v>0</v>
      </c>
      <c r="AS62" s="255">
        <v>0</v>
      </c>
      <c r="AT62" s="255">
        <v>0</v>
      </c>
      <c r="AU62" s="255"/>
      <c r="AV62" s="255"/>
      <c r="AW62" s="137">
        <v>0</v>
      </c>
      <c r="AX62" s="255">
        <v>0</v>
      </c>
      <c r="AY62" s="255">
        <v>0</v>
      </c>
      <c r="AZ62" s="255">
        <v>0</v>
      </c>
      <c r="BA62" s="255">
        <v>0</v>
      </c>
      <c r="BB62" s="137">
        <v>0</v>
      </c>
      <c r="BC62" s="255">
        <v>0</v>
      </c>
      <c r="BD62" s="255">
        <v>0</v>
      </c>
      <c r="BE62" s="255">
        <v>0</v>
      </c>
      <c r="BF62" s="255">
        <v>0</v>
      </c>
      <c r="BG62" s="137">
        <v>0</v>
      </c>
      <c r="BH62" s="255">
        <v>0</v>
      </c>
      <c r="BI62" s="255">
        <v>0</v>
      </c>
      <c r="BJ62" s="255">
        <v>0</v>
      </c>
      <c r="BK62" s="255">
        <v>0</v>
      </c>
      <c r="BL62" s="115">
        <v>0</v>
      </c>
      <c r="BM62" s="255">
        <v>0</v>
      </c>
      <c r="BN62" s="255">
        <v>0</v>
      </c>
      <c r="BO62" s="255">
        <v>0</v>
      </c>
      <c r="BP62" s="255">
        <v>0</v>
      </c>
      <c r="BQ62" s="200">
        <v>0</v>
      </c>
      <c r="BR62" s="302">
        <v>0</v>
      </c>
      <c r="BS62" s="289">
        <v>0</v>
      </c>
      <c r="BT62" s="289">
        <v>0</v>
      </c>
      <c r="BU62" s="289">
        <v>502003</v>
      </c>
      <c r="BV62" s="190">
        <v>502003</v>
      </c>
      <c r="BW62" s="103"/>
      <c r="BX62" s="637"/>
      <c r="BZ62" s="309"/>
      <c r="CA62" s="309"/>
      <c r="CB62" s="309"/>
      <c r="CC62" s="309"/>
      <c r="CD62" s="309"/>
      <c r="CE62" s="257"/>
      <c r="CF62" s="257"/>
      <c r="CG62" s="257"/>
      <c r="CH62" s="103"/>
      <c r="CI62" s="257"/>
    </row>
    <row r="63" spans="1:87" x14ac:dyDescent="0.3">
      <c r="A63" s="226" t="s">
        <v>261</v>
      </c>
      <c r="B63" s="258"/>
      <c r="C63" s="258"/>
      <c r="D63" s="259"/>
      <c r="E63" s="285">
        <v>0</v>
      </c>
      <c r="F63" s="286">
        <v>22712959</v>
      </c>
      <c r="G63" s="286">
        <v>0</v>
      </c>
      <c r="H63" s="286">
        <v>0</v>
      </c>
      <c r="I63" s="115">
        <v>22712959</v>
      </c>
      <c r="J63" s="302">
        <v>0</v>
      </c>
      <c r="K63" s="289">
        <v>1903321</v>
      </c>
      <c r="L63" s="289">
        <v>0</v>
      </c>
      <c r="M63" s="289">
        <v>0</v>
      </c>
      <c r="N63" s="115">
        <v>1903321</v>
      </c>
      <c r="O63" s="289">
        <v>0</v>
      </c>
      <c r="P63" s="289">
        <v>1860757</v>
      </c>
      <c r="Q63" s="289">
        <v>0</v>
      </c>
      <c r="R63" s="289">
        <v>0</v>
      </c>
      <c r="S63" s="115">
        <v>1860757</v>
      </c>
      <c r="T63" s="289">
        <v>0</v>
      </c>
      <c r="U63" s="289">
        <v>1782435</v>
      </c>
      <c r="V63" s="289">
        <v>0</v>
      </c>
      <c r="W63" s="289">
        <v>0</v>
      </c>
      <c r="X63" s="115">
        <v>1782435</v>
      </c>
      <c r="Y63" s="289">
        <v>0</v>
      </c>
      <c r="Z63" s="289">
        <v>1830191</v>
      </c>
      <c r="AA63" s="289">
        <v>0</v>
      </c>
      <c r="AB63" s="289">
        <v>0</v>
      </c>
      <c r="AC63" s="115">
        <v>1830191</v>
      </c>
      <c r="AD63" s="289">
        <v>0</v>
      </c>
      <c r="AE63" s="289">
        <v>1788130</v>
      </c>
      <c r="AF63" s="289">
        <v>0</v>
      </c>
      <c r="AG63" s="289">
        <v>0</v>
      </c>
      <c r="AH63" s="115">
        <v>1788130</v>
      </c>
      <c r="AI63" s="289">
        <v>0</v>
      </c>
      <c r="AJ63" s="289">
        <v>1782663</v>
      </c>
      <c r="AK63" s="289">
        <v>0</v>
      </c>
      <c r="AL63" s="289">
        <v>0</v>
      </c>
      <c r="AM63" s="115">
        <v>1782663</v>
      </c>
      <c r="AN63" s="289">
        <v>0</v>
      </c>
      <c r="AO63" s="289">
        <v>1864651</v>
      </c>
      <c r="AP63" s="289">
        <v>0</v>
      </c>
      <c r="AQ63" s="289">
        <v>0</v>
      </c>
      <c r="AR63" s="115">
        <v>1864651</v>
      </c>
      <c r="AS63" s="289">
        <v>0</v>
      </c>
      <c r="AT63" s="289">
        <v>1821594</v>
      </c>
      <c r="AU63" s="289">
        <v>0</v>
      </c>
      <c r="AV63" s="289">
        <v>0</v>
      </c>
      <c r="AW63" s="115">
        <v>1821594</v>
      </c>
      <c r="AX63" s="289">
        <v>0</v>
      </c>
      <c r="AY63" s="289">
        <v>1934051</v>
      </c>
      <c r="AZ63" s="289">
        <v>0</v>
      </c>
      <c r="BA63" s="289">
        <v>0</v>
      </c>
      <c r="BB63" s="115">
        <v>1934051</v>
      </c>
      <c r="BC63" s="289">
        <v>0</v>
      </c>
      <c r="BD63" s="289">
        <v>0</v>
      </c>
      <c r="BE63" s="289">
        <v>0</v>
      </c>
      <c r="BF63" s="289">
        <v>0</v>
      </c>
      <c r="BG63" s="115">
        <v>0</v>
      </c>
      <c r="BH63" s="289">
        <v>0</v>
      </c>
      <c r="BI63" s="289">
        <v>0</v>
      </c>
      <c r="BJ63" s="289">
        <v>0</v>
      </c>
      <c r="BK63" s="289">
        <v>0</v>
      </c>
      <c r="BL63" s="115">
        <v>0</v>
      </c>
      <c r="BM63" s="289">
        <v>0</v>
      </c>
      <c r="BN63" s="289">
        <v>0</v>
      </c>
      <c r="BO63" s="289">
        <v>0</v>
      </c>
      <c r="BP63" s="289">
        <v>0</v>
      </c>
      <c r="BQ63" s="128">
        <v>0</v>
      </c>
      <c r="BR63" s="302">
        <v>0</v>
      </c>
      <c r="BS63" s="289">
        <v>16567793</v>
      </c>
      <c r="BT63" s="289">
        <v>0</v>
      </c>
      <c r="BU63" s="289">
        <v>0</v>
      </c>
      <c r="BV63" s="190">
        <v>16567793</v>
      </c>
      <c r="BW63" s="80"/>
      <c r="BX63" s="637"/>
      <c r="BZ63" s="292"/>
      <c r="CA63" s="292"/>
      <c r="CB63" s="292"/>
      <c r="CC63" s="292"/>
      <c r="CD63" s="292"/>
      <c r="CE63" s="224"/>
      <c r="CF63" s="224"/>
      <c r="CG63" s="224"/>
      <c r="CH63" s="80"/>
      <c r="CI63" s="224"/>
    </row>
    <row r="64" spans="1:87" x14ac:dyDescent="0.3">
      <c r="A64" s="221" t="s">
        <v>262</v>
      </c>
      <c r="B64" s="252"/>
      <c r="D64" s="251"/>
      <c r="E64" s="285">
        <v>2349689</v>
      </c>
      <c r="F64" s="286">
        <v>49057</v>
      </c>
      <c r="G64" s="286">
        <v>0</v>
      </c>
      <c r="H64" s="286">
        <v>0</v>
      </c>
      <c r="I64" s="115">
        <v>2398746</v>
      </c>
      <c r="J64" s="302">
        <v>182502</v>
      </c>
      <c r="K64" s="289">
        <v>1279</v>
      </c>
      <c r="L64" s="289">
        <v>0</v>
      </c>
      <c r="M64" s="289">
        <v>0</v>
      </c>
      <c r="N64" s="115">
        <v>183781</v>
      </c>
      <c r="O64" s="289">
        <v>188936</v>
      </c>
      <c r="P64" s="289">
        <v>2753</v>
      </c>
      <c r="Q64" s="289">
        <v>0</v>
      </c>
      <c r="R64" s="289">
        <v>0</v>
      </c>
      <c r="S64" s="115">
        <v>191689</v>
      </c>
      <c r="T64" s="289">
        <v>181180</v>
      </c>
      <c r="U64" s="289">
        <v>1728</v>
      </c>
      <c r="V64" s="289">
        <v>0</v>
      </c>
      <c r="W64" s="289">
        <v>0</v>
      </c>
      <c r="X64" s="115">
        <v>182908</v>
      </c>
      <c r="Y64" s="289">
        <v>182337</v>
      </c>
      <c r="Z64" s="289">
        <v>2988</v>
      </c>
      <c r="AA64" s="289">
        <v>0</v>
      </c>
      <c r="AB64" s="289">
        <v>0</v>
      </c>
      <c r="AC64" s="115">
        <v>185325</v>
      </c>
      <c r="AD64" s="289">
        <v>180475</v>
      </c>
      <c r="AE64" s="289">
        <v>2540</v>
      </c>
      <c r="AF64" s="289">
        <v>0</v>
      </c>
      <c r="AG64" s="289">
        <v>0</v>
      </c>
      <c r="AH64" s="115">
        <v>183015</v>
      </c>
      <c r="AI64" s="289">
        <v>180442</v>
      </c>
      <c r="AJ64" s="289">
        <v>1229</v>
      </c>
      <c r="AK64" s="289">
        <v>0</v>
      </c>
      <c r="AL64" s="289">
        <v>0</v>
      </c>
      <c r="AM64" s="115">
        <v>181671</v>
      </c>
      <c r="AN64" s="289">
        <v>263484</v>
      </c>
      <c r="AO64" s="289">
        <v>955</v>
      </c>
      <c r="AP64" s="289">
        <v>0</v>
      </c>
      <c r="AQ64" s="289">
        <v>0</v>
      </c>
      <c r="AR64" s="115">
        <v>264439</v>
      </c>
      <c r="AS64" s="289">
        <v>190899</v>
      </c>
      <c r="AT64" s="289">
        <v>2677</v>
      </c>
      <c r="AU64" s="289">
        <v>0</v>
      </c>
      <c r="AV64" s="289">
        <v>0</v>
      </c>
      <c r="AW64" s="115">
        <v>193576</v>
      </c>
      <c r="AX64" s="289">
        <v>186740</v>
      </c>
      <c r="AY64" s="289">
        <v>1683</v>
      </c>
      <c r="AZ64" s="289">
        <v>0</v>
      </c>
      <c r="BA64" s="289">
        <v>0</v>
      </c>
      <c r="BB64" s="115">
        <v>188423</v>
      </c>
      <c r="BC64" s="289">
        <v>0</v>
      </c>
      <c r="BD64" s="289">
        <v>0</v>
      </c>
      <c r="BE64" s="289">
        <v>0</v>
      </c>
      <c r="BF64" s="289">
        <v>0</v>
      </c>
      <c r="BG64" s="115">
        <v>0</v>
      </c>
      <c r="BH64" s="289">
        <v>0</v>
      </c>
      <c r="BI64" s="289">
        <v>0</v>
      </c>
      <c r="BJ64" s="289">
        <v>0</v>
      </c>
      <c r="BK64" s="289">
        <v>0</v>
      </c>
      <c r="BL64" s="115">
        <v>0</v>
      </c>
      <c r="BM64" s="289">
        <v>0</v>
      </c>
      <c r="BN64" s="289">
        <v>0</v>
      </c>
      <c r="BO64" s="289">
        <v>0</v>
      </c>
      <c r="BP64" s="289">
        <v>0</v>
      </c>
      <c r="BQ64" s="128">
        <v>0</v>
      </c>
      <c r="BR64" s="302">
        <v>1736995</v>
      </c>
      <c r="BS64" s="289">
        <v>17832</v>
      </c>
      <c r="BT64" s="289">
        <v>0</v>
      </c>
      <c r="BU64" s="289">
        <v>0</v>
      </c>
      <c r="BV64" s="190">
        <v>1754827</v>
      </c>
      <c r="BW64" s="80"/>
      <c r="BX64" s="637"/>
      <c r="BZ64" s="618"/>
      <c r="CA64" s="618"/>
      <c r="CB64" s="618"/>
      <c r="CC64" s="618"/>
      <c r="CD64" s="618"/>
      <c r="CE64" s="224"/>
      <c r="CF64" s="224"/>
      <c r="CG64" s="224"/>
      <c r="CH64" s="80"/>
      <c r="CI64" s="224"/>
    </row>
    <row r="65" spans="1:112" x14ac:dyDescent="0.3">
      <c r="A65" s="226" t="s">
        <v>263</v>
      </c>
      <c r="B65" s="258"/>
      <c r="D65" s="251"/>
      <c r="E65" s="285">
        <v>1103835</v>
      </c>
      <c r="F65" s="286">
        <v>134869</v>
      </c>
      <c r="G65" s="286">
        <v>0</v>
      </c>
      <c r="H65" s="286">
        <v>0</v>
      </c>
      <c r="I65" s="115">
        <v>1238704</v>
      </c>
      <c r="J65" s="302">
        <v>87632</v>
      </c>
      <c r="K65" s="289">
        <v>11216</v>
      </c>
      <c r="L65" s="289">
        <v>0</v>
      </c>
      <c r="M65" s="289">
        <v>0</v>
      </c>
      <c r="N65" s="115">
        <v>98848</v>
      </c>
      <c r="O65" s="289">
        <v>91219</v>
      </c>
      <c r="P65" s="289">
        <v>310</v>
      </c>
      <c r="Q65" s="289">
        <v>0</v>
      </c>
      <c r="R65" s="289">
        <v>0</v>
      </c>
      <c r="S65" s="115">
        <v>91529</v>
      </c>
      <c r="T65" s="289">
        <v>87855</v>
      </c>
      <c r="U65" s="289">
        <v>6029</v>
      </c>
      <c r="V65" s="289">
        <v>0</v>
      </c>
      <c r="W65" s="289">
        <v>0</v>
      </c>
      <c r="X65" s="115">
        <v>93884</v>
      </c>
      <c r="Y65" s="289">
        <v>86509</v>
      </c>
      <c r="Z65" s="289">
        <v>6159</v>
      </c>
      <c r="AA65" s="289">
        <v>0</v>
      </c>
      <c r="AB65" s="289">
        <v>0</v>
      </c>
      <c r="AC65" s="115">
        <v>92668</v>
      </c>
      <c r="AD65" s="289">
        <v>92535</v>
      </c>
      <c r="AE65" s="289">
        <v>6942</v>
      </c>
      <c r="AF65" s="289">
        <v>0</v>
      </c>
      <c r="AG65" s="289">
        <v>0</v>
      </c>
      <c r="AH65" s="115">
        <v>99477</v>
      </c>
      <c r="AI65" s="289">
        <v>88198</v>
      </c>
      <c r="AJ65" s="289">
        <v>8068</v>
      </c>
      <c r="AK65" s="289">
        <v>0</v>
      </c>
      <c r="AL65" s="289">
        <v>0</v>
      </c>
      <c r="AM65" s="115">
        <v>96266</v>
      </c>
      <c r="AN65" s="289">
        <v>131611</v>
      </c>
      <c r="AO65" s="289">
        <v>14608</v>
      </c>
      <c r="AP65" s="289">
        <v>0</v>
      </c>
      <c r="AQ65" s="289">
        <v>0</v>
      </c>
      <c r="AR65" s="115">
        <v>146219</v>
      </c>
      <c r="AS65" s="289">
        <v>100247</v>
      </c>
      <c r="AT65" s="289">
        <v>2931</v>
      </c>
      <c r="AU65" s="289">
        <v>0</v>
      </c>
      <c r="AV65" s="289">
        <v>0</v>
      </c>
      <c r="AW65" s="115">
        <v>103178</v>
      </c>
      <c r="AX65" s="289">
        <v>92823</v>
      </c>
      <c r="AY65" s="289">
        <v>2377</v>
      </c>
      <c r="AZ65" s="289">
        <v>0</v>
      </c>
      <c r="BA65" s="289">
        <v>0</v>
      </c>
      <c r="BB65" s="115">
        <v>95200</v>
      </c>
      <c r="BC65" s="289">
        <v>0</v>
      </c>
      <c r="BD65" s="289">
        <v>0</v>
      </c>
      <c r="BE65" s="289">
        <v>0</v>
      </c>
      <c r="BF65" s="289">
        <v>0</v>
      </c>
      <c r="BG65" s="115">
        <v>0</v>
      </c>
      <c r="BH65" s="289">
        <v>0</v>
      </c>
      <c r="BI65" s="289">
        <v>0</v>
      </c>
      <c r="BJ65" s="289">
        <v>0</v>
      </c>
      <c r="BK65" s="289">
        <v>0</v>
      </c>
      <c r="BL65" s="115">
        <v>0</v>
      </c>
      <c r="BM65" s="289">
        <v>0</v>
      </c>
      <c r="BN65" s="289">
        <v>0</v>
      </c>
      <c r="BO65" s="289">
        <v>0</v>
      </c>
      <c r="BP65" s="289">
        <v>0</v>
      </c>
      <c r="BQ65" s="128">
        <v>0</v>
      </c>
      <c r="BR65" s="302">
        <v>858629</v>
      </c>
      <c r="BS65" s="289">
        <v>58640</v>
      </c>
      <c r="BT65" s="289">
        <v>0</v>
      </c>
      <c r="BU65" s="289">
        <v>0</v>
      </c>
      <c r="BV65" s="190">
        <v>917269</v>
      </c>
      <c r="BW65" s="80"/>
      <c r="BX65" s="637"/>
      <c r="BZ65" s="618"/>
      <c r="CA65" s="618"/>
      <c r="CB65" s="618"/>
      <c r="CC65" s="618"/>
      <c r="CD65" s="618"/>
      <c r="CE65" s="224"/>
      <c r="CF65" s="224"/>
      <c r="CG65" s="224"/>
      <c r="CH65" s="80"/>
      <c r="CI65" s="224"/>
    </row>
    <row r="66" spans="1:112" x14ac:dyDescent="0.3">
      <c r="A66" s="235" t="s">
        <v>264</v>
      </c>
      <c r="B66" s="222"/>
      <c r="D66" s="251"/>
      <c r="E66" s="293">
        <v>0</v>
      </c>
      <c r="F66" s="286">
        <v>12564</v>
      </c>
      <c r="G66" s="294">
        <v>0</v>
      </c>
      <c r="H66" s="295">
        <v>0</v>
      </c>
      <c r="I66" s="115">
        <v>12564</v>
      </c>
      <c r="J66" s="128">
        <v>0</v>
      </c>
      <c r="K66" s="110">
        <v>0</v>
      </c>
      <c r="L66" s="110">
        <v>0</v>
      </c>
      <c r="M66" s="110">
        <v>0</v>
      </c>
      <c r="N66" s="115">
        <v>0</v>
      </c>
      <c r="O66" s="110">
        <v>0</v>
      </c>
      <c r="P66" s="289">
        <v>0</v>
      </c>
      <c r="Q66" s="110">
        <v>0</v>
      </c>
      <c r="R66" s="110">
        <v>0</v>
      </c>
      <c r="S66" s="115">
        <v>0</v>
      </c>
      <c r="T66" s="128">
        <v>0</v>
      </c>
      <c r="U66" s="110">
        <v>0</v>
      </c>
      <c r="V66" s="110">
        <v>0</v>
      </c>
      <c r="W66" s="110">
        <v>0</v>
      </c>
      <c r="X66" s="115">
        <v>0</v>
      </c>
      <c r="Y66" s="128">
        <v>0</v>
      </c>
      <c r="Z66" s="110">
        <v>0</v>
      </c>
      <c r="AA66" s="110">
        <v>0</v>
      </c>
      <c r="AB66" s="110">
        <v>0</v>
      </c>
      <c r="AC66" s="115">
        <v>0</v>
      </c>
      <c r="AD66" s="128">
        <v>0</v>
      </c>
      <c r="AE66" s="110">
        <v>0</v>
      </c>
      <c r="AF66" s="110">
        <v>0</v>
      </c>
      <c r="AG66" s="110">
        <v>0</v>
      </c>
      <c r="AH66" s="115">
        <v>0</v>
      </c>
      <c r="AI66" s="128">
        <v>0</v>
      </c>
      <c r="AJ66" s="110">
        <v>0</v>
      </c>
      <c r="AK66" s="110">
        <v>0</v>
      </c>
      <c r="AL66" s="110">
        <v>0</v>
      </c>
      <c r="AM66" s="115">
        <v>0</v>
      </c>
      <c r="AN66" s="289">
        <v>0</v>
      </c>
      <c r="AO66" s="110">
        <v>0</v>
      </c>
      <c r="AP66" s="110">
        <v>0</v>
      </c>
      <c r="AQ66" s="110">
        <v>0</v>
      </c>
      <c r="AR66" s="115">
        <v>0</v>
      </c>
      <c r="AS66" s="128">
        <v>0</v>
      </c>
      <c r="AT66" s="110">
        <v>0</v>
      </c>
      <c r="AU66" s="110">
        <v>0</v>
      </c>
      <c r="AV66" s="110">
        <v>0</v>
      </c>
      <c r="AW66" s="115">
        <v>0</v>
      </c>
      <c r="AX66" s="128">
        <v>0</v>
      </c>
      <c r="AY66" s="110">
        <v>0</v>
      </c>
      <c r="AZ66" s="110">
        <v>0</v>
      </c>
      <c r="BA66" s="110">
        <v>0</v>
      </c>
      <c r="BB66" s="115">
        <v>0</v>
      </c>
      <c r="BC66" s="128">
        <v>0</v>
      </c>
      <c r="BD66" s="110">
        <v>0</v>
      </c>
      <c r="BE66" s="110">
        <v>0</v>
      </c>
      <c r="BF66" s="110">
        <v>0</v>
      </c>
      <c r="BG66" s="115">
        <v>0</v>
      </c>
      <c r="BH66" s="128">
        <v>0</v>
      </c>
      <c r="BI66" s="289">
        <v>0</v>
      </c>
      <c r="BJ66" s="110">
        <v>0</v>
      </c>
      <c r="BK66" s="110">
        <v>0</v>
      </c>
      <c r="BL66" s="115">
        <v>0</v>
      </c>
      <c r="BM66" s="289">
        <v>0</v>
      </c>
      <c r="BN66" s="110">
        <v>0</v>
      </c>
      <c r="BO66" s="110">
        <v>0</v>
      </c>
      <c r="BP66" s="295">
        <v>0</v>
      </c>
      <c r="BQ66" s="128">
        <v>0</v>
      </c>
      <c r="BR66" s="128">
        <v>0</v>
      </c>
      <c r="BS66" s="289">
        <v>0</v>
      </c>
      <c r="BT66" s="110">
        <v>0</v>
      </c>
      <c r="BU66" s="110">
        <v>0</v>
      </c>
      <c r="BV66" s="190">
        <v>0</v>
      </c>
      <c r="BW66" s="80"/>
      <c r="BX66" s="637"/>
      <c r="BZ66" s="618"/>
      <c r="CA66" s="618"/>
      <c r="CB66" s="618"/>
      <c r="CC66" s="618"/>
      <c r="CD66" s="618"/>
      <c r="CE66" s="224"/>
      <c r="CF66" s="224"/>
      <c r="CG66" s="224"/>
      <c r="CH66" s="80"/>
      <c r="CI66" s="224"/>
    </row>
    <row r="67" spans="1:112" s="268" customFormat="1" x14ac:dyDescent="0.3">
      <c r="A67" s="263" t="s">
        <v>265</v>
      </c>
      <c r="B67" s="263"/>
      <c r="C67" s="264"/>
      <c r="D67" s="265"/>
      <c r="E67" s="296">
        <v>358449161</v>
      </c>
      <c r="F67" s="243">
        <v>623558145</v>
      </c>
      <c r="G67" s="297">
        <v>0</v>
      </c>
      <c r="H67" s="297">
        <v>819191</v>
      </c>
      <c r="I67" s="244">
        <v>982826497</v>
      </c>
      <c r="J67" s="242">
        <v>8111301.0040899999</v>
      </c>
      <c r="K67" s="243">
        <v>49840792</v>
      </c>
      <c r="L67" s="243">
        <v>0</v>
      </c>
      <c r="M67" s="243">
        <v>52760</v>
      </c>
      <c r="N67" s="244">
        <v>58004853.004089996</v>
      </c>
      <c r="O67" s="243">
        <v>5133479.5709099984</v>
      </c>
      <c r="P67" s="243">
        <v>49220848</v>
      </c>
      <c r="Q67" s="243">
        <v>0</v>
      </c>
      <c r="R67" s="266">
        <v>65</v>
      </c>
      <c r="S67" s="244">
        <v>54354392.570909999</v>
      </c>
      <c r="T67" s="243">
        <v>32380504.68488</v>
      </c>
      <c r="U67" s="243">
        <v>55566705</v>
      </c>
      <c r="V67" s="243">
        <v>0</v>
      </c>
      <c r="W67" s="243">
        <v>53</v>
      </c>
      <c r="X67" s="244">
        <v>87947262.684880003</v>
      </c>
      <c r="Y67" s="243">
        <v>53782701.866079994</v>
      </c>
      <c r="Z67" s="243">
        <v>51274159</v>
      </c>
      <c r="AA67" s="243">
        <v>0</v>
      </c>
      <c r="AB67" s="243">
        <v>177096</v>
      </c>
      <c r="AC67" s="244">
        <v>105233956.86607999</v>
      </c>
      <c r="AD67" s="243">
        <v>43079183.566380017</v>
      </c>
      <c r="AE67" s="243">
        <v>56383159</v>
      </c>
      <c r="AF67" s="243">
        <v>0</v>
      </c>
      <c r="AG67" s="243">
        <v>487969</v>
      </c>
      <c r="AH67" s="244">
        <v>99950311.566380024</v>
      </c>
      <c r="AI67" s="243">
        <v>31926957.158470005</v>
      </c>
      <c r="AJ67" s="243">
        <v>51226781</v>
      </c>
      <c r="AK67" s="243">
        <v>0</v>
      </c>
      <c r="AL67" s="243">
        <v>101250.71799999999</v>
      </c>
      <c r="AM67" s="244">
        <v>83254988.87647</v>
      </c>
      <c r="AN67" s="243">
        <v>9629311.0172799993</v>
      </c>
      <c r="AO67" s="243">
        <v>51315035</v>
      </c>
      <c r="AP67" s="243">
        <v>0</v>
      </c>
      <c r="AQ67" s="243">
        <v>52822.538460000003</v>
      </c>
      <c r="AR67" s="244">
        <v>60997168.555739999</v>
      </c>
      <c r="AS67" s="243">
        <v>6597949.4578199992</v>
      </c>
      <c r="AT67" s="243">
        <v>51262023</v>
      </c>
      <c r="AU67" s="243">
        <v>0</v>
      </c>
      <c r="AV67" s="243">
        <v>4951.1538700000001</v>
      </c>
      <c r="AW67" s="244">
        <v>57864923.61169</v>
      </c>
      <c r="AX67" s="243">
        <v>32663347.951099999</v>
      </c>
      <c r="AY67" s="243">
        <v>56517431</v>
      </c>
      <c r="AZ67" s="243">
        <v>0</v>
      </c>
      <c r="BA67" s="243">
        <v>135835.8524</v>
      </c>
      <c r="BB67" s="244">
        <v>89316614.803499997</v>
      </c>
      <c r="BC67" s="243">
        <v>0</v>
      </c>
      <c r="BD67" s="243">
        <v>0</v>
      </c>
      <c r="BE67" s="243">
        <v>0</v>
      </c>
      <c r="BF67" s="243">
        <v>0</v>
      </c>
      <c r="BG67" s="244">
        <v>0</v>
      </c>
      <c r="BH67" s="243">
        <v>0</v>
      </c>
      <c r="BI67" s="243">
        <v>0</v>
      </c>
      <c r="BJ67" s="243">
        <v>0</v>
      </c>
      <c r="BK67" s="266">
        <v>0</v>
      </c>
      <c r="BL67" s="244">
        <v>0</v>
      </c>
      <c r="BM67" s="243">
        <v>0</v>
      </c>
      <c r="BN67" s="243">
        <v>0</v>
      </c>
      <c r="BO67" s="243">
        <v>0</v>
      </c>
      <c r="BP67" s="297">
        <v>0</v>
      </c>
      <c r="BQ67" s="242">
        <v>0</v>
      </c>
      <c r="BR67" s="242">
        <v>223304736.27701002</v>
      </c>
      <c r="BS67" s="243">
        <v>472606933</v>
      </c>
      <c r="BT67" s="243">
        <v>0</v>
      </c>
      <c r="BU67" s="243">
        <v>1012803.2627300001</v>
      </c>
      <c r="BV67" s="245">
        <v>696924472.53974009</v>
      </c>
      <c r="BW67" s="37"/>
      <c r="BX67" s="637"/>
      <c r="BY67" s="37"/>
      <c r="BZ67" s="37"/>
      <c r="CA67" s="37"/>
      <c r="CB67" s="37"/>
      <c r="CC67" s="37"/>
      <c r="CD67" s="267"/>
      <c r="CE67" s="312"/>
      <c r="CF67" s="312"/>
      <c r="CG67" s="312"/>
      <c r="CH67" s="312"/>
      <c r="CI67" s="312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</row>
    <row r="68" spans="1:112" s="272" customFormat="1" x14ac:dyDescent="0.3">
      <c r="A68" s="263" t="s">
        <v>202</v>
      </c>
      <c r="B68" s="269"/>
      <c r="C68" s="268"/>
      <c r="D68" s="270"/>
      <c r="E68" s="243">
        <v>625403545</v>
      </c>
      <c r="F68" s="243">
        <v>1402991410</v>
      </c>
      <c r="G68" s="243">
        <v>17174574</v>
      </c>
      <c r="H68" s="243">
        <v>2298626</v>
      </c>
      <c r="I68" s="244">
        <v>2047868155</v>
      </c>
      <c r="J68" s="243">
        <v>27304270.00409</v>
      </c>
      <c r="K68" s="243">
        <v>123878229</v>
      </c>
      <c r="L68" s="243">
        <v>439368</v>
      </c>
      <c r="M68" s="243">
        <v>953275</v>
      </c>
      <c r="N68" s="244">
        <v>152575142.00409001</v>
      </c>
      <c r="O68" s="243">
        <v>28116950.570909999</v>
      </c>
      <c r="P68" s="243">
        <v>105892121</v>
      </c>
      <c r="Q68" s="243">
        <v>890421</v>
      </c>
      <c r="R68" s="243">
        <v>1027</v>
      </c>
      <c r="S68" s="244">
        <v>134900519.57091001</v>
      </c>
      <c r="T68" s="243">
        <v>55220270.684880003</v>
      </c>
      <c r="U68" s="243">
        <v>109488885</v>
      </c>
      <c r="V68" s="243">
        <v>1239557</v>
      </c>
      <c r="W68" s="243">
        <v>1091</v>
      </c>
      <c r="X68" s="244">
        <v>165949803.68488002</v>
      </c>
      <c r="Y68" s="243">
        <v>76491705.866079986</v>
      </c>
      <c r="Z68" s="243">
        <v>153805568</v>
      </c>
      <c r="AA68" s="243">
        <v>999697</v>
      </c>
      <c r="AB68" s="243">
        <v>179668</v>
      </c>
      <c r="AC68" s="244">
        <v>231476638.86607999</v>
      </c>
      <c r="AD68" s="243">
        <v>65020782.566380017</v>
      </c>
      <c r="AE68" s="243">
        <v>131513863</v>
      </c>
      <c r="AF68" s="243">
        <v>1015143</v>
      </c>
      <c r="AG68" s="243">
        <v>498645</v>
      </c>
      <c r="AH68" s="244">
        <v>198048433.56638002</v>
      </c>
      <c r="AI68" s="243">
        <v>54812921.158470005</v>
      </c>
      <c r="AJ68" s="243">
        <v>96580220</v>
      </c>
      <c r="AK68" s="243">
        <v>1713443</v>
      </c>
      <c r="AL68" s="243">
        <v>108034.71799999999</v>
      </c>
      <c r="AM68" s="244">
        <v>153214618.87647</v>
      </c>
      <c r="AN68" s="243">
        <v>33064838.017279997</v>
      </c>
      <c r="AO68" s="243">
        <v>116520694</v>
      </c>
      <c r="AP68" s="243">
        <v>1648695</v>
      </c>
      <c r="AQ68" s="243">
        <v>54407.538460000003</v>
      </c>
      <c r="AR68" s="244">
        <v>151288634.55574</v>
      </c>
      <c r="AS68" s="243">
        <v>28752056.457819998</v>
      </c>
      <c r="AT68" s="243">
        <v>107579134</v>
      </c>
      <c r="AU68" s="243">
        <v>1776439</v>
      </c>
      <c r="AV68" s="243">
        <v>7914.1538700000001</v>
      </c>
      <c r="AW68" s="244">
        <v>138115543.61168998</v>
      </c>
      <c r="AX68" s="243">
        <v>56254717.951099999</v>
      </c>
      <c r="AY68" s="243">
        <v>134031149</v>
      </c>
      <c r="AZ68" s="243">
        <v>2148447</v>
      </c>
      <c r="BA68" s="243">
        <v>138296.8524</v>
      </c>
      <c r="BB68" s="271">
        <v>192572610.8035</v>
      </c>
      <c r="BC68" s="243">
        <v>0</v>
      </c>
      <c r="BD68" s="243">
        <v>0</v>
      </c>
      <c r="BE68" s="243">
        <v>0</v>
      </c>
      <c r="BF68" s="243">
        <v>0</v>
      </c>
      <c r="BG68" s="271">
        <v>0</v>
      </c>
      <c r="BH68" s="243">
        <v>0</v>
      </c>
      <c r="BI68" s="243">
        <v>0</v>
      </c>
      <c r="BJ68" s="243">
        <v>0</v>
      </c>
      <c r="BK68" s="243">
        <v>0</v>
      </c>
      <c r="BL68" s="271">
        <v>0</v>
      </c>
      <c r="BM68" s="243">
        <v>0</v>
      </c>
      <c r="BN68" s="243">
        <v>0</v>
      </c>
      <c r="BO68" s="243">
        <v>0</v>
      </c>
      <c r="BP68" s="243">
        <v>0</v>
      </c>
      <c r="BQ68" s="242">
        <v>0</v>
      </c>
      <c r="BR68" s="242">
        <v>425038513.27701002</v>
      </c>
      <c r="BS68" s="243">
        <v>1079289863</v>
      </c>
      <c r="BT68" s="243">
        <v>11871210</v>
      </c>
      <c r="BU68" s="243">
        <v>1942359.2627300001</v>
      </c>
      <c r="BV68" s="245">
        <v>1518141945.5397401</v>
      </c>
      <c r="BW68" s="80"/>
      <c r="BX68" s="63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</row>
    <row r="69" spans="1:112" hidden="1" x14ac:dyDescent="0.3">
      <c r="A69" s="248" t="s">
        <v>602</v>
      </c>
      <c r="B69" s="222"/>
      <c r="D69" s="251"/>
      <c r="E69" s="110">
        <v>0</v>
      </c>
      <c r="F69" s="110"/>
      <c r="G69" s="110"/>
      <c r="H69" s="110"/>
      <c r="I69" s="115">
        <v>0</v>
      </c>
      <c r="J69" s="110"/>
      <c r="K69" s="110"/>
      <c r="L69" s="110"/>
      <c r="M69" s="110"/>
      <c r="N69" s="115"/>
      <c r="O69" s="110"/>
      <c r="P69" s="110"/>
      <c r="Q69" s="110"/>
      <c r="R69" s="110"/>
      <c r="S69" s="115"/>
      <c r="T69" s="110"/>
      <c r="U69" s="110"/>
      <c r="V69" s="110"/>
      <c r="W69" s="110"/>
      <c r="X69" s="115"/>
      <c r="Y69" s="110"/>
      <c r="Z69" s="110"/>
      <c r="AA69" s="110"/>
      <c r="AB69" s="110"/>
      <c r="AC69" s="115"/>
      <c r="AD69" s="110"/>
      <c r="AE69" s="110"/>
      <c r="AF69" s="110"/>
      <c r="AG69" s="110"/>
      <c r="AH69" s="115"/>
      <c r="AI69" s="110"/>
      <c r="AJ69" s="110"/>
      <c r="AK69" s="110"/>
      <c r="AL69" s="110"/>
      <c r="AM69" s="115"/>
      <c r="AN69" s="110"/>
      <c r="AO69" s="110"/>
      <c r="AP69" s="110"/>
      <c r="AQ69" s="110"/>
      <c r="AR69" s="115"/>
      <c r="AS69" s="110"/>
      <c r="AT69" s="110"/>
      <c r="AU69" s="110"/>
      <c r="AV69" s="110"/>
      <c r="AW69" s="115"/>
      <c r="AX69" s="110"/>
      <c r="AY69" s="110"/>
      <c r="AZ69" s="110"/>
      <c r="BA69" s="110"/>
      <c r="BB69" s="115"/>
      <c r="BC69" s="110"/>
      <c r="BD69" s="110"/>
      <c r="BE69" s="110"/>
      <c r="BF69" s="110"/>
      <c r="BG69" s="115"/>
      <c r="BH69" s="110"/>
      <c r="BI69" s="110"/>
      <c r="BJ69" s="110"/>
      <c r="BK69" s="110"/>
      <c r="BL69" s="115"/>
      <c r="BM69" s="110"/>
      <c r="BN69" s="110"/>
      <c r="BO69" s="110"/>
      <c r="BP69" s="110"/>
      <c r="BQ69" s="128"/>
      <c r="BR69" s="128"/>
      <c r="BS69" s="110"/>
      <c r="BT69" s="110"/>
      <c r="BU69" s="110"/>
      <c r="BV69" s="190"/>
      <c r="BW69" s="80"/>
      <c r="BX69" s="637"/>
    </row>
    <row r="70" spans="1:112" hidden="1" x14ac:dyDescent="0.3">
      <c r="A70" s="273" t="s">
        <v>41</v>
      </c>
      <c r="B70" s="222"/>
      <c r="D70" s="251"/>
      <c r="E70" s="128">
        <v>0</v>
      </c>
      <c r="F70" s="110">
        <v>0</v>
      </c>
      <c r="G70" s="110">
        <v>0</v>
      </c>
      <c r="H70" s="110">
        <v>0</v>
      </c>
      <c r="I70" s="115">
        <v>0</v>
      </c>
      <c r="J70" s="128">
        <v>0</v>
      </c>
      <c r="K70" s="110">
        <v>0</v>
      </c>
      <c r="L70" s="110">
        <v>0</v>
      </c>
      <c r="M70" s="110">
        <v>0</v>
      </c>
      <c r="N70" s="115">
        <v>0</v>
      </c>
      <c r="O70" s="110">
        <v>0</v>
      </c>
      <c r="P70" s="110">
        <v>0</v>
      </c>
      <c r="Q70" s="110">
        <v>0</v>
      </c>
      <c r="R70" s="110">
        <v>0</v>
      </c>
      <c r="S70" s="115">
        <v>0</v>
      </c>
      <c r="T70" s="110">
        <v>0</v>
      </c>
      <c r="U70" s="110">
        <v>0</v>
      </c>
      <c r="V70" s="110">
        <v>0</v>
      </c>
      <c r="W70" s="110">
        <v>0</v>
      </c>
      <c r="X70" s="115">
        <v>0</v>
      </c>
      <c r="Y70" s="110">
        <v>0</v>
      </c>
      <c r="Z70" s="110">
        <v>0</v>
      </c>
      <c r="AA70" s="110">
        <v>0</v>
      </c>
      <c r="AB70" s="110">
        <v>0</v>
      </c>
      <c r="AC70" s="115">
        <v>0</v>
      </c>
      <c r="AD70" s="110">
        <v>0</v>
      </c>
      <c r="AE70" s="110">
        <v>0</v>
      </c>
      <c r="AF70" s="110">
        <v>0</v>
      </c>
      <c r="AG70" s="110">
        <v>0</v>
      </c>
      <c r="AH70" s="115">
        <v>0</v>
      </c>
      <c r="AI70" s="110">
        <v>0</v>
      </c>
      <c r="AJ70" s="110">
        <v>0</v>
      </c>
      <c r="AK70" s="110">
        <v>0</v>
      </c>
      <c r="AL70" s="110">
        <v>0</v>
      </c>
      <c r="AM70" s="115">
        <v>0</v>
      </c>
      <c r="AN70" s="110">
        <v>0</v>
      </c>
      <c r="AO70" s="110">
        <v>0</v>
      </c>
      <c r="AP70" s="110">
        <v>0</v>
      </c>
      <c r="AQ70" s="110">
        <v>0</v>
      </c>
      <c r="AR70" s="115">
        <v>0</v>
      </c>
      <c r="AS70" s="110">
        <v>0</v>
      </c>
      <c r="AT70" s="110">
        <v>0</v>
      </c>
      <c r="AU70" s="110">
        <v>0</v>
      </c>
      <c r="AV70" s="110">
        <v>0</v>
      </c>
      <c r="AW70" s="115">
        <v>0</v>
      </c>
      <c r="AX70" s="110">
        <v>0</v>
      </c>
      <c r="AY70" s="110">
        <v>0</v>
      </c>
      <c r="AZ70" s="110">
        <v>0</v>
      </c>
      <c r="BA70" s="110">
        <v>0</v>
      </c>
      <c r="BB70" s="115">
        <v>0</v>
      </c>
      <c r="BC70" s="110">
        <v>0</v>
      </c>
      <c r="BD70" s="110">
        <v>0</v>
      </c>
      <c r="BE70" s="110">
        <v>0</v>
      </c>
      <c r="BF70" s="110">
        <v>0</v>
      </c>
      <c r="BG70" s="115">
        <v>0</v>
      </c>
      <c r="BH70" s="110">
        <v>0</v>
      </c>
      <c r="BI70" s="110">
        <v>0</v>
      </c>
      <c r="BJ70" s="110">
        <v>0</v>
      </c>
      <c r="BK70" s="110">
        <v>0</v>
      </c>
      <c r="BL70" s="115">
        <v>0</v>
      </c>
      <c r="BM70" s="110"/>
      <c r="BN70" s="110"/>
      <c r="BO70" s="110"/>
      <c r="BP70" s="110"/>
      <c r="BQ70" s="128"/>
      <c r="BR70" s="128">
        <v>0</v>
      </c>
      <c r="BS70" s="110">
        <v>0</v>
      </c>
      <c r="BT70" s="110">
        <v>0</v>
      </c>
      <c r="BU70" s="110">
        <v>0</v>
      </c>
      <c r="BV70" s="190">
        <v>0</v>
      </c>
      <c r="BW70" s="80"/>
      <c r="BX70" s="637"/>
      <c r="BZ70" s="274"/>
      <c r="CA70" s="274"/>
      <c r="CB70" s="274"/>
      <c r="CC70" s="274"/>
      <c r="CD70" s="274"/>
      <c r="CE70" s="313"/>
      <c r="CF70" s="313"/>
      <c r="CG70" s="313"/>
      <c r="CH70" s="313"/>
      <c r="CI70" s="313"/>
    </row>
    <row r="71" spans="1:112" ht="13.5" hidden="1" customHeight="1" x14ac:dyDescent="0.3">
      <c r="A71" s="273" t="s">
        <v>42</v>
      </c>
      <c r="B71" s="222"/>
      <c r="D71" s="251"/>
      <c r="E71" s="110">
        <v>0</v>
      </c>
      <c r="F71" s="110">
        <v>0</v>
      </c>
      <c r="G71" s="110">
        <v>0</v>
      </c>
      <c r="H71" s="110">
        <v>0</v>
      </c>
      <c r="I71" s="115">
        <v>0</v>
      </c>
      <c r="J71" s="128"/>
      <c r="K71" s="110"/>
      <c r="L71" s="110"/>
      <c r="M71" s="110"/>
      <c r="N71" s="115"/>
      <c r="O71" s="110"/>
      <c r="P71" s="110"/>
      <c r="Q71" s="110"/>
      <c r="R71" s="110"/>
      <c r="S71" s="115"/>
      <c r="T71" s="110"/>
      <c r="U71" s="110"/>
      <c r="V71" s="110"/>
      <c r="W71" s="110"/>
      <c r="X71" s="115"/>
      <c r="Y71" s="110"/>
      <c r="Z71" s="110"/>
      <c r="AA71" s="110"/>
      <c r="AB71" s="110"/>
      <c r="AC71" s="115"/>
      <c r="AD71" s="110"/>
      <c r="AE71" s="110"/>
      <c r="AF71" s="110"/>
      <c r="AG71" s="110"/>
      <c r="AH71" s="115"/>
      <c r="AI71" s="110"/>
      <c r="AJ71" s="110"/>
      <c r="AK71" s="110"/>
      <c r="AL71" s="110"/>
      <c r="AM71" s="195"/>
      <c r="AN71" s="110">
        <v>0</v>
      </c>
      <c r="AO71" s="110">
        <v>0</v>
      </c>
      <c r="AP71" s="110">
        <v>0</v>
      </c>
      <c r="AQ71" s="110">
        <v>0</v>
      </c>
      <c r="AR71" s="115">
        <v>0</v>
      </c>
      <c r="AS71" s="110"/>
      <c r="AT71" s="110"/>
      <c r="AU71" s="110"/>
      <c r="AV71" s="110"/>
      <c r="AW71" s="115"/>
      <c r="AX71" s="110"/>
      <c r="AY71" s="110"/>
      <c r="AZ71" s="110"/>
      <c r="BA71" s="110"/>
      <c r="BB71" s="115"/>
      <c r="BC71" s="110"/>
      <c r="BD71" s="110"/>
      <c r="BE71" s="110"/>
      <c r="BF71" s="110"/>
      <c r="BG71" s="115"/>
      <c r="BH71" s="110"/>
      <c r="BI71" s="110"/>
      <c r="BJ71" s="110"/>
      <c r="BK71" s="110"/>
      <c r="BL71" s="115"/>
      <c r="BM71" s="110"/>
      <c r="BN71" s="110"/>
      <c r="BO71" s="110"/>
      <c r="BP71" s="110"/>
      <c r="BQ71" s="128"/>
      <c r="BR71" s="128">
        <v>0</v>
      </c>
      <c r="BS71" s="110">
        <v>0</v>
      </c>
      <c r="BT71" s="110">
        <v>0</v>
      </c>
      <c r="BU71" s="110">
        <v>0</v>
      </c>
      <c r="BV71" s="190">
        <v>0</v>
      </c>
      <c r="BW71" s="80"/>
      <c r="BX71" s="637"/>
      <c r="BZ71" s="274"/>
      <c r="CA71" s="274"/>
      <c r="CB71" s="274"/>
      <c r="CC71" s="274"/>
      <c r="CD71" s="274"/>
      <c r="CE71" s="313"/>
      <c r="CF71" s="313"/>
      <c r="CG71" s="313"/>
      <c r="CH71" s="313"/>
      <c r="CI71" s="313"/>
    </row>
    <row r="72" spans="1:112" ht="13.5" customHeight="1" x14ac:dyDescent="0.3">
      <c r="A72" s="273" t="s">
        <v>43</v>
      </c>
      <c r="B72" s="273"/>
      <c r="D72" s="251"/>
      <c r="E72" s="110">
        <v>357517</v>
      </c>
      <c r="F72" s="110">
        <v>0</v>
      </c>
      <c r="G72" s="110">
        <v>0</v>
      </c>
      <c r="H72" s="110">
        <v>0</v>
      </c>
      <c r="I72" s="115">
        <v>357517</v>
      </c>
      <c r="J72" s="128">
        <v>0</v>
      </c>
      <c r="K72" s="110">
        <v>0</v>
      </c>
      <c r="L72" s="110">
        <v>0</v>
      </c>
      <c r="M72" s="110">
        <v>0</v>
      </c>
      <c r="N72" s="115">
        <v>0</v>
      </c>
      <c r="O72" s="110">
        <v>0</v>
      </c>
      <c r="P72" s="110">
        <v>0</v>
      </c>
      <c r="Q72" s="110">
        <v>0</v>
      </c>
      <c r="R72" s="110">
        <v>0</v>
      </c>
      <c r="S72" s="115">
        <v>0</v>
      </c>
      <c r="T72" s="110">
        <v>0</v>
      </c>
      <c r="U72" s="110">
        <v>0</v>
      </c>
      <c r="V72" s="110">
        <v>0</v>
      </c>
      <c r="W72" s="110">
        <v>0</v>
      </c>
      <c r="X72" s="115">
        <v>0</v>
      </c>
      <c r="Y72" s="110">
        <v>0</v>
      </c>
      <c r="Z72" s="110">
        <v>0</v>
      </c>
      <c r="AA72" s="110">
        <v>0</v>
      </c>
      <c r="AB72" s="110">
        <v>0</v>
      </c>
      <c r="AC72" s="115">
        <v>0</v>
      </c>
      <c r="AD72" s="110">
        <v>0</v>
      </c>
      <c r="AE72" s="110">
        <v>0</v>
      </c>
      <c r="AF72" s="110">
        <v>0</v>
      </c>
      <c r="AG72" s="110">
        <v>0</v>
      </c>
      <c r="AH72" s="115">
        <v>0</v>
      </c>
      <c r="AI72" s="110">
        <v>0</v>
      </c>
      <c r="AJ72" s="110">
        <v>0</v>
      </c>
      <c r="AK72" s="110">
        <v>0</v>
      </c>
      <c r="AL72" s="110">
        <v>0</v>
      </c>
      <c r="AM72" s="115">
        <v>0</v>
      </c>
      <c r="AN72" s="110">
        <v>0</v>
      </c>
      <c r="AO72" s="110">
        <v>0</v>
      </c>
      <c r="AP72" s="110">
        <v>0</v>
      </c>
      <c r="AQ72" s="110">
        <v>0</v>
      </c>
      <c r="AR72" s="115">
        <v>0</v>
      </c>
      <c r="AS72" s="110">
        <v>0</v>
      </c>
      <c r="AT72" s="110">
        <v>0</v>
      </c>
      <c r="AU72" s="110">
        <v>0</v>
      </c>
      <c r="AV72" s="110">
        <v>0</v>
      </c>
      <c r="AW72" s="115">
        <v>0</v>
      </c>
      <c r="AX72" s="110">
        <v>0</v>
      </c>
      <c r="AY72" s="110">
        <v>0</v>
      </c>
      <c r="AZ72" s="110">
        <v>0</v>
      </c>
      <c r="BA72" s="110">
        <v>0</v>
      </c>
      <c r="BB72" s="115">
        <v>0</v>
      </c>
      <c r="BC72" s="110">
        <v>0</v>
      </c>
      <c r="BD72" s="110">
        <v>0</v>
      </c>
      <c r="BE72" s="110">
        <v>0</v>
      </c>
      <c r="BF72" s="110">
        <v>0</v>
      </c>
      <c r="BG72" s="115">
        <v>0</v>
      </c>
      <c r="BH72" s="110">
        <v>0</v>
      </c>
      <c r="BI72" s="110">
        <v>0</v>
      </c>
      <c r="BJ72" s="110">
        <v>0</v>
      </c>
      <c r="BK72" s="110">
        <v>0</v>
      </c>
      <c r="BL72" s="115">
        <v>0</v>
      </c>
      <c r="BM72" s="110"/>
      <c r="BN72" s="110"/>
      <c r="BO72" s="110"/>
      <c r="BP72" s="110"/>
      <c r="BQ72" s="128"/>
      <c r="BR72" s="128">
        <v>0</v>
      </c>
      <c r="BS72" s="110">
        <v>0</v>
      </c>
      <c r="BT72" s="110">
        <v>0</v>
      </c>
      <c r="BU72" s="110">
        <v>0</v>
      </c>
      <c r="BV72" s="190">
        <v>0</v>
      </c>
      <c r="BW72" s="80"/>
      <c r="BX72" s="637"/>
      <c r="BZ72" s="274"/>
      <c r="CA72" s="274"/>
      <c r="CB72" s="274"/>
      <c r="CC72" s="274"/>
      <c r="CD72" s="274"/>
      <c r="CE72" s="313"/>
      <c r="CF72" s="313"/>
      <c r="CG72" s="313"/>
      <c r="CH72" s="313"/>
      <c r="CI72" s="313"/>
    </row>
    <row r="73" spans="1:112" ht="13.5" customHeight="1" x14ac:dyDescent="0.3">
      <c r="A73" s="273" t="s">
        <v>44</v>
      </c>
      <c r="B73" s="273"/>
      <c r="D73" s="251"/>
      <c r="E73" s="110">
        <v>-797300</v>
      </c>
      <c r="F73" s="110">
        <v>0</v>
      </c>
      <c r="G73" s="110">
        <v>0</v>
      </c>
      <c r="H73" s="110">
        <v>0</v>
      </c>
      <c r="I73" s="115">
        <v>-797300</v>
      </c>
      <c r="J73" s="128">
        <v>0</v>
      </c>
      <c r="K73" s="110">
        <v>0</v>
      </c>
      <c r="L73" s="110">
        <v>0</v>
      </c>
      <c r="M73" s="110">
        <v>0</v>
      </c>
      <c r="N73" s="115">
        <v>0</v>
      </c>
      <c r="O73" s="110">
        <v>0</v>
      </c>
      <c r="P73" s="110">
        <v>0</v>
      </c>
      <c r="Q73" s="110">
        <v>0</v>
      </c>
      <c r="R73" s="110">
        <v>0</v>
      </c>
      <c r="S73" s="115">
        <v>0</v>
      </c>
      <c r="T73" s="110">
        <v>0</v>
      </c>
      <c r="U73" s="110">
        <v>0</v>
      </c>
      <c r="V73" s="110">
        <v>0</v>
      </c>
      <c r="W73" s="110">
        <v>0</v>
      </c>
      <c r="X73" s="115">
        <v>0</v>
      </c>
      <c r="Y73" s="110">
        <v>0</v>
      </c>
      <c r="Z73" s="110">
        <v>0</v>
      </c>
      <c r="AA73" s="110">
        <v>0</v>
      </c>
      <c r="AB73" s="110">
        <v>0</v>
      </c>
      <c r="AC73" s="115">
        <v>0</v>
      </c>
      <c r="AD73" s="110">
        <v>0</v>
      </c>
      <c r="AE73" s="110">
        <v>0</v>
      </c>
      <c r="AF73" s="110">
        <v>0</v>
      </c>
      <c r="AG73" s="110">
        <v>0</v>
      </c>
      <c r="AH73" s="115">
        <v>0</v>
      </c>
      <c r="AI73" s="110">
        <v>0</v>
      </c>
      <c r="AJ73" s="110">
        <v>0</v>
      </c>
      <c r="AK73" s="110">
        <v>0</v>
      </c>
      <c r="AL73" s="110">
        <v>0</v>
      </c>
      <c r="AM73" s="115">
        <v>0</v>
      </c>
      <c r="AN73" s="110">
        <v>0</v>
      </c>
      <c r="AO73" s="110">
        <v>0</v>
      </c>
      <c r="AP73" s="110">
        <v>0</v>
      </c>
      <c r="AQ73" s="110">
        <v>0</v>
      </c>
      <c r="AR73" s="115">
        <v>0</v>
      </c>
      <c r="AS73" s="110">
        <v>0</v>
      </c>
      <c r="AT73" s="110">
        <v>0</v>
      </c>
      <c r="AU73" s="110">
        <v>0</v>
      </c>
      <c r="AV73" s="110">
        <v>0</v>
      </c>
      <c r="AW73" s="115">
        <v>0</v>
      </c>
      <c r="AX73" s="110">
        <v>0</v>
      </c>
      <c r="AY73" s="110">
        <v>0</v>
      </c>
      <c r="AZ73" s="110">
        <v>0</v>
      </c>
      <c r="BA73" s="110">
        <v>0</v>
      </c>
      <c r="BB73" s="115">
        <v>0</v>
      </c>
      <c r="BC73" s="110">
        <v>0</v>
      </c>
      <c r="BD73" s="110">
        <v>0</v>
      </c>
      <c r="BE73" s="110">
        <v>0</v>
      </c>
      <c r="BF73" s="110">
        <v>0</v>
      </c>
      <c r="BG73" s="115">
        <v>0</v>
      </c>
      <c r="BH73" s="110">
        <v>0</v>
      </c>
      <c r="BI73" s="110">
        <v>0</v>
      </c>
      <c r="BJ73" s="110">
        <v>0</v>
      </c>
      <c r="BK73" s="110">
        <v>0</v>
      </c>
      <c r="BL73" s="115">
        <v>0</v>
      </c>
      <c r="BM73" s="110" t="s">
        <v>266</v>
      </c>
      <c r="BN73" s="110" t="s">
        <v>266</v>
      </c>
      <c r="BO73" s="110" t="s">
        <v>266</v>
      </c>
      <c r="BP73" s="110" t="s">
        <v>266</v>
      </c>
      <c r="BQ73" s="128" t="s">
        <v>266</v>
      </c>
      <c r="BR73" s="128">
        <v>0</v>
      </c>
      <c r="BS73" s="110">
        <v>0</v>
      </c>
      <c r="BT73" s="110">
        <v>0</v>
      </c>
      <c r="BU73" s="110">
        <v>0</v>
      </c>
      <c r="BV73" s="190">
        <v>0</v>
      </c>
      <c r="BW73" s="80"/>
      <c r="BX73" s="637"/>
      <c r="BZ73" s="274"/>
      <c r="CA73" s="274"/>
      <c r="CB73" s="274"/>
      <c r="CC73" s="274"/>
      <c r="CD73" s="274"/>
      <c r="CE73" s="313"/>
      <c r="CF73" s="313"/>
      <c r="CG73" s="313"/>
      <c r="CH73" s="313"/>
      <c r="CI73" s="313"/>
    </row>
    <row r="74" spans="1:112" ht="13.5" customHeight="1" x14ac:dyDescent="0.3">
      <c r="A74" s="273" t="s">
        <v>45</v>
      </c>
      <c r="B74" s="273"/>
      <c r="D74" s="251"/>
      <c r="E74" s="110">
        <v>-2500000</v>
      </c>
      <c r="F74" s="110">
        <v>0</v>
      </c>
      <c r="G74" s="110">
        <v>0</v>
      </c>
      <c r="H74" s="110">
        <v>0</v>
      </c>
      <c r="I74" s="115">
        <v>-2500000</v>
      </c>
      <c r="J74" s="128">
        <v>0</v>
      </c>
      <c r="K74" s="110">
        <v>0</v>
      </c>
      <c r="L74" s="110">
        <v>0</v>
      </c>
      <c r="M74" s="110">
        <v>0</v>
      </c>
      <c r="N74" s="115">
        <v>0</v>
      </c>
      <c r="O74" s="110">
        <v>0</v>
      </c>
      <c r="P74" s="110">
        <v>0</v>
      </c>
      <c r="Q74" s="110">
        <v>0</v>
      </c>
      <c r="R74" s="110">
        <v>0</v>
      </c>
      <c r="S74" s="115">
        <v>0</v>
      </c>
      <c r="T74" s="110">
        <v>0</v>
      </c>
      <c r="U74" s="110">
        <v>0</v>
      </c>
      <c r="V74" s="110">
        <v>0</v>
      </c>
      <c r="W74" s="110">
        <v>0</v>
      </c>
      <c r="X74" s="115">
        <v>0</v>
      </c>
      <c r="Y74" s="110">
        <v>0</v>
      </c>
      <c r="Z74" s="110">
        <v>0</v>
      </c>
      <c r="AA74" s="110">
        <v>0</v>
      </c>
      <c r="AB74" s="110">
        <v>0</v>
      </c>
      <c r="AC74" s="115">
        <v>0</v>
      </c>
      <c r="AD74" s="110">
        <v>0</v>
      </c>
      <c r="AE74" s="110">
        <v>0</v>
      </c>
      <c r="AF74" s="110">
        <v>0</v>
      </c>
      <c r="AG74" s="110">
        <v>0</v>
      </c>
      <c r="AH74" s="115">
        <v>0</v>
      </c>
      <c r="AI74" s="110">
        <v>0</v>
      </c>
      <c r="AJ74" s="110">
        <v>0</v>
      </c>
      <c r="AK74" s="110">
        <v>0</v>
      </c>
      <c r="AL74" s="110">
        <v>0</v>
      </c>
      <c r="AM74" s="115">
        <v>0</v>
      </c>
      <c r="AN74" s="110">
        <v>0</v>
      </c>
      <c r="AO74" s="110">
        <v>0</v>
      </c>
      <c r="AP74" s="110">
        <v>0</v>
      </c>
      <c r="AQ74" s="110">
        <v>0</v>
      </c>
      <c r="AR74" s="115">
        <v>0</v>
      </c>
      <c r="AS74" s="110">
        <v>0</v>
      </c>
      <c r="AT74" s="110">
        <v>0</v>
      </c>
      <c r="AU74" s="110">
        <v>0</v>
      </c>
      <c r="AV74" s="110">
        <v>0</v>
      </c>
      <c r="AW74" s="115">
        <v>0</v>
      </c>
      <c r="AX74" s="110">
        <v>0</v>
      </c>
      <c r="AY74" s="110">
        <v>0</v>
      </c>
      <c r="AZ74" s="110">
        <v>0</v>
      </c>
      <c r="BA74" s="110">
        <v>0</v>
      </c>
      <c r="BB74" s="115">
        <v>0</v>
      </c>
      <c r="BC74" s="110">
        <v>0</v>
      </c>
      <c r="BD74" s="110">
        <v>0</v>
      </c>
      <c r="BE74" s="110">
        <v>0</v>
      </c>
      <c r="BF74" s="110">
        <v>0</v>
      </c>
      <c r="BG74" s="115">
        <v>0</v>
      </c>
      <c r="BH74" s="110">
        <v>0</v>
      </c>
      <c r="BI74" s="110">
        <v>0</v>
      </c>
      <c r="BJ74" s="110">
        <v>0</v>
      </c>
      <c r="BK74" s="110">
        <v>0</v>
      </c>
      <c r="BL74" s="115">
        <v>0</v>
      </c>
      <c r="BM74" s="110"/>
      <c r="BN74" s="110"/>
      <c r="BO74" s="110"/>
      <c r="BP74" s="110"/>
      <c r="BQ74" s="128"/>
      <c r="BR74" s="128">
        <v>0</v>
      </c>
      <c r="BS74" s="110">
        <v>0</v>
      </c>
      <c r="BT74" s="110">
        <v>0</v>
      </c>
      <c r="BU74" s="110">
        <v>0</v>
      </c>
      <c r="BV74" s="190">
        <v>0</v>
      </c>
      <c r="BW74" s="80"/>
      <c r="BX74" s="637"/>
      <c r="BZ74" s="274"/>
      <c r="CA74" s="274"/>
      <c r="CB74" s="274"/>
      <c r="CC74" s="274"/>
      <c r="CD74" s="274"/>
      <c r="CE74" s="313"/>
      <c r="CF74" s="313"/>
      <c r="CG74" s="313"/>
      <c r="CH74" s="313"/>
      <c r="CI74" s="313"/>
    </row>
    <row r="75" spans="1:112" s="272" customFormat="1" x14ac:dyDescent="0.3">
      <c r="A75" s="263" t="s">
        <v>202</v>
      </c>
      <c r="B75" s="269"/>
      <c r="C75" s="268"/>
      <c r="D75" s="270"/>
      <c r="E75" s="243">
        <v>625403545</v>
      </c>
      <c r="F75" s="243">
        <v>1402991410</v>
      </c>
      <c r="G75" s="243">
        <v>17174574</v>
      </c>
      <c r="H75" s="243">
        <v>2298626</v>
      </c>
      <c r="I75" s="244">
        <v>2044928372</v>
      </c>
      <c r="J75" s="242">
        <v>27304270.00409</v>
      </c>
      <c r="K75" s="243">
        <v>123878229</v>
      </c>
      <c r="L75" s="243">
        <v>439368</v>
      </c>
      <c r="M75" s="243">
        <v>953275</v>
      </c>
      <c r="N75" s="244">
        <v>152575142.00409001</v>
      </c>
      <c r="O75" s="243">
        <v>28116950.570909999</v>
      </c>
      <c r="P75" s="243">
        <v>105892121</v>
      </c>
      <c r="Q75" s="243">
        <v>890421</v>
      </c>
      <c r="R75" s="243">
        <v>1027</v>
      </c>
      <c r="S75" s="244">
        <v>134900519.57091001</v>
      </c>
      <c r="T75" s="243">
        <v>55220270.684880003</v>
      </c>
      <c r="U75" s="243">
        <v>109488885</v>
      </c>
      <c r="V75" s="243">
        <v>1239557</v>
      </c>
      <c r="W75" s="243">
        <v>1091</v>
      </c>
      <c r="X75" s="244">
        <v>165949803.68488002</v>
      </c>
      <c r="Y75" s="243">
        <v>76491705.866079986</v>
      </c>
      <c r="Z75" s="243">
        <v>153805568</v>
      </c>
      <c r="AA75" s="243">
        <v>999697</v>
      </c>
      <c r="AB75" s="243">
        <v>179668</v>
      </c>
      <c r="AC75" s="244">
        <v>231476638.86607999</v>
      </c>
      <c r="AD75" s="243">
        <v>65020782.566380017</v>
      </c>
      <c r="AE75" s="243">
        <v>131513863</v>
      </c>
      <c r="AF75" s="243">
        <v>1015143</v>
      </c>
      <c r="AG75" s="243">
        <v>498645</v>
      </c>
      <c r="AH75" s="244">
        <v>198048433.56638002</v>
      </c>
      <c r="AI75" s="243">
        <v>54812921.158470005</v>
      </c>
      <c r="AJ75" s="243">
        <v>96580220</v>
      </c>
      <c r="AK75" s="243">
        <v>1713443</v>
      </c>
      <c r="AL75" s="243">
        <v>108034.71799999999</v>
      </c>
      <c r="AM75" s="244">
        <v>153214618.87647</v>
      </c>
      <c r="AN75" s="243">
        <v>33064838.017279997</v>
      </c>
      <c r="AO75" s="243">
        <v>116520694</v>
      </c>
      <c r="AP75" s="243">
        <v>1648695</v>
      </c>
      <c r="AQ75" s="243">
        <v>54407.538460000003</v>
      </c>
      <c r="AR75" s="244">
        <v>151288634.55573997</v>
      </c>
      <c r="AS75" s="243">
        <v>28752056.457819998</v>
      </c>
      <c r="AT75" s="243">
        <v>107579134</v>
      </c>
      <c r="AU75" s="243">
        <v>1776439</v>
      </c>
      <c r="AV75" s="243">
        <v>7914.1538700000001</v>
      </c>
      <c r="AW75" s="244">
        <v>138115543.61168998</v>
      </c>
      <c r="AX75" s="243">
        <v>56254717.951099999</v>
      </c>
      <c r="AY75" s="243">
        <v>134031149</v>
      </c>
      <c r="AZ75" s="243">
        <v>2148447</v>
      </c>
      <c r="BA75" s="243">
        <v>138296.8524</v>
      </c>
      <c r="BB75" s="244">
        <v>192572610.8035</v>
      </c>
      <c r="BC75" s="243">
        <v>0</v>
      </c>
      <c r="BD75" s="243">
        <v>0</v>
      </c>
      <c r="BE75" s="243">
        <v>0</v>
      </c>
      <c r="BF75" s="243">
        <v>0</v>
      </c>
      <c r="BG75" s="244">
        <v>0</v>
      </c>
      <c r="BH75" s="243">
        <v>0</v>
      </c>
      <c r="BI75" s="243">
        <v>0</v>
      </c>
      <c r="BJ75" s="243">
        <v>0</v>
      </c>
      <c r="BK75" s="243">
        <v>0</v>
      </c>
      <c r="BL75" s="244">
        <v>0</v>
      </c>
      <c r="BM75" s="243">
        <v>0</v>
      </c>
      <c r="BN75" s="243">
        <v>0</v>
      </c>
      <c r="BO75" s="243">
        <v>0</v>
      </c>
      <c r="BP75" s="243">
        <v>0</v>
      </c>
      <c r="BQ75" s="242">
        <v>0</v>
      </c>
      <c r="BR75" s="242">
        <v>425038513.27701002</v>
      </c>
      <c r="BS75" s="243">
        <v>1079289863</v>
      </c>
      <c r="BT75" s="243">
        <v>11871210</v>
      </c>
      <c r="BU75" s="243">
        <v>1942359.2627300001</v>
      </c>
      <c r="BV75" s="245">
        <v>1518141945.5397401</v>
      </c>
      <c r="BW75" s="80"/>
      <c r="BX75" s="63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</row>
    <row r="76" spans="1:112" hidden="1" x14ac:dyDescent="0.3">
      <c r="A76" s="248"/>
      <c r="B76" s="222"/>
      <c r="D76" s="251"/>
      <c r="E76" s="110"/>
      <c r="F76" s="110"/>
      <c r="G76" s="110"/>
      <c r="H76" s="110"/>
      <c r="I76" s="115"/>
      <c r="J76" s="128"/>
      <c r="K76" s="110"/>
      <c r="L76" s="110"/>
      <c r="M76" s="110"/>
      <c r="N76" s="115"/>
      <c r="O76" s="110"/>
      <c r="P76" s="110"/>
      <c r="Q76" s="110"/>
      <c r="R76" s="110"/>
      <c r="S76" s="115"/>
      <c r="T76" s="110"/>
      <c r="U76" s="110"/>
      <c r="V76" s="110"/>
      <c r="W76" s="110"/>
      <c r="X76" s="115"/>
      <c r="Y76" s="110"/>
      <c r="Z76" s="110"/>
      <c r="AA76" s="110"/>
      <c r="AB76" s="110"/>
      <c r="AC76" s="115"/>
      <c r="AD76" s="110"/>
      <c r="AE76" s="110"/>
      <c r="AF76" s="110"/>
      <c r="AG76" s="110"/>
      <c r="AH76" s="115"/>
      <c r="AI76" s="110"/>
      <c r="AJ76" s="110"/>
      <c r="AK76" s="110"/>
      <c r="AL76" s="110"/>
      <c r="AM76" s="115"/>
      <c r="AN76" s="110"/>
      <c r="AO76" s="110"/>
      <c r="AP76" s="110"/>
      <c r="AQ76" s="110"/>
      <c r="AR76" s="115"/>
      <c r="AS76" s="110"/>
      <c r="AT76" s="110"/>
      <c r="AU76" s="110"/>
      <c r="AV76" s="110"/>
      <c r="AW76" s="115"/>
      <c r="AX76" s="110"/>
      <c r="AY76" s="110"/>
      <c r="AZ76" s="110"/>
      <c r="BA76" s="110"/>
      <c r="BB76" s="115"/>
      <c r="BC76" s="110"/>
      <c r="BD76" s="110"/>
      <c r="BE76" s="110"/>
      <c r="BF76" s="110"/>
      <c r="BG76" s="115"/>
      <c r="BH76" s="110"/>
      <c r="BI76" s="110"/>
      <c r="BJ76" s="110"/>
      <c r="BK76" s="110"/>
      <c r="BL76" s="115"/>
      <c r="BM76" s="110"/>
      <c r="BN76" s="110"/>
      <c r="BO76" s="110"/>
      <c r="BP76" s="110"/>
      <c r="BQ76" s="128"/>
      <c r="BR76" s="128"/>
      <c r="BS76" s="110"/>
      <c r="BT76" s="110"/>
      <c r="BU76" s="110"/>
      <c r="BV76" s="190"/>
      <c r="BW76" s="80"/>
      <c r="BX76" s="637"/>
    </row>
    <row r="77" spans="1:112" x14ac:dyDescent="0.3">
      <c r="A77" s="275" t="s">
        <v>267</v>
      </c>
      <c r="B77" s="276"/>
      <c r="C77" s="277"/>
      <c r="D77" s="278"/>
      <c r="E77" s="279">
        <v>625403545</v>
      </c>
      <c r="F77" s="279">
        <v>1402991410</v>
      </c>
      <c r="G77" s="279">
        <v>17174574</v>
      </c>
      <c r="H77" s="279">
        <v>2298626</v>
      </c>
      <c r="I77" s="271">
        <v>2044928372</v>
      </c>
      <c r="J77" s="279">
        <v>27304270.00409</v>
      </c>
      <c r="K77" s="279">
        <v>123878229</v>
      </c>
      <c r="L77" s="279">
        <v>439368</v>
      </c>
      <c r="M77" s="279">
        <v>953275</v>
      </c>
      <c r="N77" s="271">
        <v>152575142.00409001</v>
      </c>
      <c r="O77" s="279">
        <v>28116950.570909999</v>
      </c>
      <c r="P77" s="279">
        <v>105892121</v>
      </c>
      <c r="Q77" s="279">
        <v>890421</v>
      </c>
      <c r="R77" s="279">
        <v>1027</v>
      </c>
      <c r="S77" s="271">
        <v>134900519.57091001</v>
      </c>
      <c r="T77" s="279">
        <v>55220270.684880003</v>
      </c>
      <c r="U77" s="279">
        <v>109488885</v>
      </c>
      <c r="V77" s="279">
        <v>1239557</v>
      </c>
      <c r="W77" s="279">
        <v>1091</v>
      </c>
      <c r="X77" s="271">
        <v>165949803.68488002</v>
      </c>
      <c r="Y77" s="279">
        <v>76491705.866079986</v>
      </c>
      <c r="Z77" s="279">
        <v>153805568</v>
      </c>
      <c r="AA77" s="279">
        <v>999697</v>
      </c>
      <c r="AB77" s="279">
        <v>179668</v>
      </c>
      <c r="AC77" s="271">
        <v>231476638.86607999</v>
      </c>
      <c r="AD77" s="279">
        <v>65020782.566380017</v>
      </c>
      <c r="AE77" s="279">
        <v>131513863</v>
      </c>
      <c r="AF77" s="279">
        <v>1015143</v>
      </c>
      <c r="AG77" s="279">
        <v>498645</v>
      </c>
      <c r="AH77" s="271">
        <v>198048433.56638002</v>
      </c>
      <c r="AI77" s="279">
        <v>54812921.158470005</v>
      </c>
      <c r="AJ77" s="279">
        <v>96580220</v>
      </c>
      <c r="AK77" s="279">
        <v>1713443</v>
      </c>
      <c r="AL77" s="279">
        <v>108034.71799999999</v>
      </c>
      <c r="AM77" s="271">
        <v>153214618.87647</v>
      </c>
      <c r="AN77" s="280">
        <v>33064838.017279997</v>
      </c>
      <c r="AO77" s="279">
        <v>116520694</v>
      </c>
      <c r="AP77" s="279">
        <v>1648695</v>
      </c>
      <c r="AQ77" s="281">
        <v>54407.538460000003</v>
      </c>
      <c r="AR77" s="271">
        <v>151288634.55573997</v>
      </c>
      <c r="AS77" s="279">
        <v>28752056.457819998</v>
      </c>
      <c r="AT77" s="279">
        <v>107579134</v>
      </c>
      <c r="AU77" s="279">
        <v>1776439</v>
      </c>
      <c r="AV77" s="279">
        <v>7914.1538700000001</v>
      </c>
      <c r="AW77" s="271">
        <v>138115543.61168998</v>
      </c>
      <c r="AX77" s="279">
        <v>56254717.951099999</v>
      </c>
      <c r="AY77" s="279">
        <v>134031149</v>
      </c>
      <c r="AZ77" s="279">
        <v>2148447</v>
      </c>
      <c r="BA77" s="279">
        <v>138296.8524</v>
      </c>
      <c r="BB77" s="271">
        <v>192572610.8035</v>
      </c>
      <c r="BC77" s="280">
        <v>0</v>
      </c>
      <c r="BD77" s="279">
        <v>0</v>
      </c>
      <c r="BE77" s="279">
        <v>0</v>
      </c>
      <c r="BF77" s="281">
        <v>0</v>
      </c>
      <c r="BG77" s="280">
        <v>0</v>
      </c>
      <c r="BH77" s="280">
        <v>0</v>
      </c>
      <c r="BI77" s="279">
        <v>0</v>
      </c>
      <c r="BJ77" s="279">
        <v>0</v>
      </c>
      <c r="BK77" s="281">
        <v>0</v>
      </c>
      <c r="BL77" s="281">
        <v>0</v>
      </c>
      <c r="BM77" s="279">
        <v>0</v>
      </c>
      <c r="BN77" s="279">
        <v>0</v>
      </c>
      <c r="BO77" s="279">
        <v>0</v>
      </c>
      <c r="BP77" s="279">
        <v>0</v>
      </c>
      <c r="BQ77" s="280">
        <v>0</v>
      </c>
      <c r="BR77" s="280">
        <v>425038513.27701002</v>
      </c>
      <c r="BS77" s="279">
        <v>1079289863</v>
      </c>
      <c r="BT77" s="279">
        <v>11871210</v>
      </c>
      <c r="BU77" s="279">
        <v>1942359.2627300001</v>
      </c>
      <c r="BV77" s="282">
        <v>1518141945.5397401</v>
      </c>
      <c r="BW77" s="80"/>
      <c r="BX77" s="637"/>
    </row>
    <row r="78" spans="1:112" x14ac:dyDescent="0.3">
      <c r="A78" s="51" t="s">
        <v>268</v>
      </c>
      <c r="B78" s="283"/>
      <c r="C78" s="283"/>
      <c r="D78" s="283"/>
      <c r="E78" s="283"/>
      <c r="F78" s="283"/>
      <c r="G78" s="283"/>
      <c r="H78" s="283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X78" s="637"/>
    </row>
    <row r="79" spans="1:112" x14ac:dyDescent="0.3">
      <c r="A79" s="51" t="s">
        <v>269</v>
      </c>
      <c r="B79" s="283"/>
      <c r="C79" s="283"/>
      <c r="D79" s="283"/>
      <c r="E79" s="283"/>
      <c r="F79" s="283"/>
      <c r="G79" s="283"/>
      <c r="H79" s="283"/>
      <c r="I79" s="132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X79" s="637"/>
    </row>
    <row r="80" spans="1:112" x14ac:dyDescent="0.3">
      <c r="A80" s="51" t="s">
        <v>270</v>
      </c>
      <c r="B80" s="51"/>
      <c r="C80" s="51"/>
      <c r="D80" s="51"/>
      <c r="E80" s="51"/>
      <c r="F80" s="51"/>
      <c r="G80" s="51"/>
      <c r="H80" s="51"/>
      <c r="I80" s="8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X80" s="637"/>
    </row>
    <row r="81" spans="1:76" x14ac:dyDescent="0.3">
      <c r="A81" s="51"/>
      <c r="B81" s="283"/>
      <c r="C81" s="283"/>
      <c r="D81" s="283"/>
      <c r="E81" s="283"/>
      <c r="F81" s="283"/>
      <c r="G81" s="283"/>
      <c r="H81" s="283"/>
      <c r="I81" s="132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X81" s="637"/>
    </row>
    <row r="82" spans="1:76" x14ac:dyDescent="0.3">
      <c r="I82" s="37"/>
      <c r="J82" s="80"/>
      <c r="K82" s="80"/>
      <c r="L82" s="80"/>
      <c r="M82" s="290"/>
      <c r="N82" s="290"/>
      <c r="AS82" s="80"/>
      <c r="BX82" s="637"/>
    </row>
    <row r="83" spans="1:76" x14ac:dyDescent="0.3">
      <c r="BX83" s="637"/>
    </row>
    <row r="84" spans="1:76" x14ac:dyDescent="0.3">
      <c r="B84" s="230"/>
      <c r="C84" s="222"/>
      <c r="D84" s="222"/>
      <c r="E84" s="314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313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620"/>
      <c r="BX84" s="637"/>
    </row>
    <row r="85" spans="1:76" x14ac:dyDescent="0.3">
      <c r="B85" s="230"/>
      <c r="C85" s="222"/>
      <c r="D85" s="222"/>
      <c r="E85" s="314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620"/>
      <c r="BX85" s="637"/>
    </row>
    <row r="86" spans="1:76" x14ac:dyDescent="0.3">
      <c r="B86" s="230"/>
      <c r="C86" s="222"/>
      <c r="D86" s="222"/>
      <c r="E86" s="314"/>
      <c r="F86" s="290"/>
      <c r="G86" s="290"/>
      <c r="H86" s="290"/>
      <c r="I86" s="290"/>
      <c r="J86" s="290"/>
      <c r="K86" s="290"/>
      <c r="L86" s="290"/>
      <c r="M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X86" s="637"/>
    </row>
    <row r="87" spans="1:76" x14ac:dyDescent="0.3">
      <c r="B87" s="230"/>
      <c r="C87" s="222"/>
      <c r="D87" s="222"/>
      <c r="E87" s="314"/>
      <c r="F87" s="290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X87" s="637"/>
    </row>
    <row r="88" spans="1:76" x14ac:dyDescent="0.3">
      <c r="B88" s="230"/>
      <c r="C88" s="222"/>
      <c r="D88" s="222"/>
      <c r="E88" s="314"/>
      <c r="F88" s="290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X88" s="637"/>
    </row>
    <row r="89" spans="1:76" x14ac:dyDescent="0.3">
      <c r="B89" s="230"/>
      <c r="C89" s="222"/>
      <c r="D89" s="222"/>
      <c r="E89" s="314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X89" s="637"/>
    </row>
    <row r="90" spans="1:76" x14ac:dyDescent="0.3">
      <c r="B90" s="230"/>
      <c r="C90" s="222"/>
      <c r="D90" s="222"/>
      <c r="E90" s="314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X90" s="637"/>
    </row>
    <row r="91" spans="1:76" x14ac:dyDescent="0.3">
      <c r="B91" s="230"/>
      <c r="C91" s="222"/>
      <c r="D91" s="222"/>
      <c r="E91" s="314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X91" s="637"/>
    </row>
    <row r="92" spans="1:76" x14ac:dyDescent="0.3">
      <c r="B92" s="230"/>
      <c r="C92" s="222"/>
      <c r="D92" s="222"/>
      <c r="E92" s="314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313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X92" s="637"/>
    </row>
    <row r="93" spans="1:76" x14ac:dyDescent="0.3">
      <c r="B93" s="230"/>
      <c r="C93" s="222"/>
      <c r="D93" s="222"/>
      <c r="E93" s="314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313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X93" s="637"/>
    </row>
    <row r="94" spans="1:76" x14ac:dyDescent="0.3">
      <c r="B94" s="230"/>
      <c r="C94" s="222"/>
      <c r="D94" s="222"/>
      <c r="E94" s="314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313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X94" s="637"/>
    </row>
    <row r="95" spans="1:76" x14ac:dyDescent="0.3">
      <c r="B95" s="230"/>
      <c r="C95" s="222"/>
      <c r="D95" s="222"/>
      <c r="E95" s="314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313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X95" s="637"/>
    </row>
    <row r="96" spans="1:76" x14ac:dyDescent="0.3">
      <c r="B96" s="230"/>
      <c r="C96" s="222"/>
      <c r="D96" s="222"/>
      <c r="E96" s="314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X96" s="637"/>
    </row>
    <row r="97" spans="2:76" x14ac:dyDescent="0.3">
      <c r="B97" s="230"/>
      <c r="C97" s="222"/>
      <c r="D97" s="222"/>
      <c r="E97" s="314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313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X97" s="637"/>
    </row>
    <row r="98" spans="2:76" x14ac:dyDescent="0.3">
      <c r="B98" s="230"/>
      <c r="C98" s="222"/>
      <c r="D98" s="222"/>
      <c r="E98" s="314"/>
      <c r="F98" s="290"/>
      <c r="G98" s="290"/>
      <c r="H98" s="290"/>
      <c r="I98" s="290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X98" s="637"/>
    </row>
    <row r="99" spans="2:76" x14ac:dyDescent="0.3">
      <c r="B99" s="230"/>
      <c r="C99" s="222"/>
      <c r="D99" s="222"/>
      <c r="E99" s="314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X99" s="637"/>
    </row>
    <row r="100" spans="2:76" x14ac:dyDescent="0.3">
      <c r="B100" s="230"/>
      <c r="C100" s="222"/>
      <c r="D100" s="222"/>
      <c r="E100" s="314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X100" s="637"/>
    </row>
    <row r="101" spans="2:76" x14ac:dyDescent="0.3">
      <c r="B101" s="230"/>
      <c r="C101" s="222"/>
      <c r="D101" s="222"/>
      <c r="E101" s="314"/>
      <c r="F101" s="290"/>
      <c r="G101" s="290"/>
      <c r="H101" s="290"/>
      <c r="I101" s="290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X101" s="637"/>
    </row>
    <row r="102" spans="2:76" x14ac:dyDescent="0.3">
      <c r="B102" s="230"/>
      <c r="C102" s="222"/>
      <c r="D102" s="222"/>
      <c r="E102" s="314"/>
      <c r="F102" s="290"/>
      <c r="G102" s="290"/>
      <c r="H102" s="290"/>
      <c r="I102" s="290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0"/>
      <c r="AT102" s="290"/>
      <c r="AU102" s="290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  <c r="BS102" s="290"/>
      <c r="BT102" s="290"/>
      <c r="BU102" s="290"/>
      <c r="BV102" s="290"/>
      <c r="BX102" s="637"/>
    </row>
    <row r="103" spans="2:76" x14ac:dyDescent="0.3">
      <c r="B103" s="230"/>
      <c r="C103" s="222"/>
      <c r="D103" s="222"/>
      <c r="E103" s="314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X103" s="637"/>
    </row>
    <row r="104" spans="2:76" x14ac:dyDescent="0.3">
      <c r="B104" s="230"/>
      <c r="C104" s="222"/>
      <c r="D104" s="222"/>
      <c r="E104" s="314"/>
      <c r="F104" s="290"/>
      <c r="G104" s="290"/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X104" s="637"/>
    </row>
    <row r="105" spans="2:76" x14ac:dyDescent="0.3">
      <c r="B105" s="230"/>
      <c r="C105" s="222"/>
      <c r="D105" s="222"/>
      <c r="E105" s="314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X105" s="637"/>
    </row>
    <row r="106" spans="2:76" x14ac:dyDescent="0.3">
      <c r="B106" s="230"/>
      <c r="C106" s="222"/>
      <c r="D106" s="222"/>
      <c r="E106" s="314"/>
      <c r="F106" s="290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X106" s="637"/>
    </row>
    <row r="107" spans="2:76" x14ac:dyDescent="0.3">
      <c r="B107" s="230"/>
      <c r="C107" s="222"/>
      <c r="D107" s="222"/>
      <c r="E107" s="314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X107" s="637"/>
    </row>
    <row r="108" spans="2:76" x14ac:dyDescent="0.3">
      <c r="B108" s="230"/>
      <c r="C108" s="222"/>
      <c r="D108" s="222"/>
      <c r="E108" s="314"/>
      <c r="F108" s="290"/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  <c r="BX108" s="637"/>
    </row>
    <row r="109" spans="2:76" x14ac:dyDescent="0.3">
      <c r="B109" s="230"/>
      <c r="C109" s="222"/>
      <c r="D109" s="222"/>
      <c r="E109" s="314"/>
      <c r="F109" s="290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X109" s="637"/>
    </row>
    <row r="110" spans="2:76" x14ac:dyDescent="0.3"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X110" s="637"/>
    </row>
    <row r="111" spans="2:76" x14ac:dyDescent="0.3">
      <c r="BX111" s="637"/>
    </row>
    <row r="112" spans="2:76" x14ac:dyDescent="0.3">
      <c r="BX112" s="637"/>
    </row>
    <row r="113" spans="2:76" x14ac:dyDescent="0.3">
      <c r="BX113" s="637"/>
    </row>
    <row r="114" spans="2:76" x14ac:dyDescent="0.3">
      <c r="BX114" s="637"/>
    </row>
    <row r="115" spans="2:76" x14ac:dyDescent="0.3">
      <c r="BX115" s="637"/>
    </row>
    <row r="116" spans="2:76" x14ac:dyDescent="0.3">
      <c r="BX116" s="637"/>
    </row>
    <row r="117" spans="2:76" x14ac:dyDescent="0.3">
      <c r="BX117" s="637"/>
    </row>
    <row r="118" spans="2:76" x14ac:dyDescent="0.3">
      <c r="BX118" s="637"/>
    </row>
    <row r="119" spans="2:76" x14ac:dyDescent="0.3">
      <c r="BX119" s="637"/>
    </row>
    <row r="120" spans="2:76" x14ac:dyDescent="0.3">
      <c r="BX120" s="637"/>
    </row>
    <row r="121" spans="2:76" x14ac:dyDescent="0.3">
      <c r="BX121" s="637"/>
    </row>
    <row r="122" spans="2:76" x14ac:dyDescent="0.3">
      <c r="BX122" s="637"/>
    </row>
    <row r="123" spans="2:76" x14ac:dyDescent="0.3">
      <c r="BX123" s="637"/>
    </row>
    <row r="124" spans="2:76" x14ac:dyDescent="0.3">
      <c r="E124" s="284"/>
      <c r="F124" s="284"/>
      <c r="G124" s="284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284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4"/>
      <c r="AL124" s="284"/>
      <c r="AM124" s="284"/>
      <c r="AN124" s="284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  <c r="BA124" s="284"/>
      <c r="BB124" s="284"/>
      <c r="BC124" s="284"/>
      <c r="BD124" s="284"/>
      <c r="BE124" s="284"/>
      <c r="BF124" s="284"/>
      <c r="BG124" s="284"/>
      <c r="BH124" s="284"/>
      <c r="BI124" s="284"/>
      <c r="BJ124" s="284"/>
      <c r="BK124" s="284"/>
      <c r="BL124" s="284"/>
      <c r="BM124" s="284"/>
      <c r="BN124" s="284"/>
      <c r="BO124" s="284"/>
      <c r="BP124" s="284"/>
      <c r="BQ124" s="284"/>
      <c r="BR124" s="284"/>
      <c r="BS124" s="284"/>
      <c r="BT124" s="284"/>
      <c r="BU124" s="284"/>
      <c r="BV124" s="284"/>
      <c r="BX124" s="637"/>
    </row>
    <row r="125" spans="2:76" x14ac:dyDescent="0.3">
      <c r="E125" s="284"/>
      <c r="F125" s="284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4"/>
      <c r="AL125" s="284"/>
      <c r="AM125" s="284"/>
      <c r="AN125" s="284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  <c r="BA125" s="284"/>
      <c r="BB125" s="284"/>
      <c r="BC125" s="284"/>
      <c r="BD125" s="284"/>
      <c r="BE125" s="284"/>
      <c r="BF125" s="284"/>
      <c r="BG125" s="284"/>
      <c r="BH125" s="284"/>
      <c r="BI125" s="284"/>
      <c r="BJ125" s="284"/>
      <c r="BK125" s="284"/>
      <c r="BL125" s="284"/>
      <c r="BM125" s="284"/>
      <c r="BN125" s="284"/>
      <c r="BO125" s="284"/>
      <c r="BP125" s="284"/>
      <c r="BQ125" s="284"/>
      <c r="BR125" s="284"/>
      <c r="BS125" s="284"/>
      <c r="BT125" s="284"/>
      <c r="BU125" s="284"/>
      <c r="BV125" s="284"/>
      <c r="BX125" s="637"/>
    </row>
    <row r="126" spans="2:76" x14ac:dyDescent="0.3">
      <c r="B126" s="230"/>
      <c r="C126" s="222"/>
      <c r="D126" s="222"/>
      <c r="E126" s="314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  <c r="BJ126" s="290"/>
      <c r="BK126" s="290"/>
      <c r="BL126" s="290"/>
      <c r="BM126" s="290"/>
      <c r="BN126" s="290"/>
      <c r="BO126" s="290"/>
      <c r="BP126" s="290"/>
      <c r="BQ126" s="290"/>
      <c r="BR126" s="290"/>
      <c r="BS126" s="290"/>
      <c r="BT126" s="290"/>
      <c r="BU126" s="290"/>
      <c r="BV126" s="290"/>
      <c r="BX126" s="637"/>
    </row>
    <row r="127" spans="2:76" x14ac:dyDescent="0.3">
      <c r="B127" s="230"/>
      <c r="C127" s="230"/>
      <c r="D127" s="230"/>
      <c r="E127" s="314"/>
      <c r="F127" s="290"/>
      <c r="G127" s="290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290"/>
      <c r="AT127" s="290"/>
      <c r="AU127" s="290"/>
      <c r="AV127" s="290"/>
      <c r="AW127" s="290"/>
      <c r="AX127" s="290"/>
      <c r="AY127" s="290"/>
      <c r="AZ127" s="290"/>
      <c r="BA127" s="290"/>
      <c r="BB127" s="290"/>
      <c r="BC127" s="290"/>
      <c r="BD127" s="290"/>
      <c r="BE127" s="290"/>
      <c r="BF127" s="290"/>
      <c r="BG127" s="290"/>
      <c r="BH127" s="290"/>
      <c r="BI127" s="290"/>
      <c r="BJ127" s="290"/>
      <c r="BK127" s="290"/>
      <c r="BL127" s="290"/>
      <c r="BM127" s="290"/>
      <c r="BN127" s="290"/>
      <c r="BO127" s="290"/>
      <c r="BP127" s="290"/>
      <c r="BQ127" s="290"/>
      <c r="BR127" s="290"/>
      <c r="BS127" s="290"/>
      <c r="BT127" s="290"/>
      <c r="BU127" s="290"/>
      <c r="BV127" s="290"/>
      <c r="BX127" s="637"/>
    </row>
    <row r="128" spans="2:76" x14ac:dyDescent="0.3">
      <c r="B128" s="230"/>
      <c r="C128" s="222"/>
      <c r="D128" s="222"/>
      <c r="E128" s="314"/>
      <c r="F128" s="290"/>
      <c r="G128" s="290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90"/>
      <c r="AP128" s="290"/>
      <c r="AQ128" s="290"/>
      <c r="AR128" s="290"/>
      <c r="AS128" s="290"/>
      <c r="AT128" s="290"/>
      <c r="AU128" s="290"/>
      <c r="AV128" s="290"/>
      <c r="AW128" s="290"/>
      <c r="AX128" s="290"/>
      <c r="AY128" s="290"/>
      <c r="AZ128" s="290"/>
      <c r="BA128" s="290"/>
      <c r="BB128" s="290"/>
      <c r="BC128" s="290"/>
      <c r="BD128" s="290"/>
      <c r="BE128" s="290"/>
      <c r="BF128" s="290"/>
      <c r="BG128" s="290"/>
      <c r="BH128" s="290"/>
      <c r="BI128" s="290"/>
      <c r="BJ128" s="290"/>
      <c r="BK128" s="290"/>
      <c r="BL128" s="290"/>
      <c r="BM128" s="290"/>
      <c r="BN128" s="290"/>
      <c r="BO128" s="290"/>
      <c r="BP128" s="290"/>
      <c r="BQ128" s="290"/>
      <c r="BR128" s="290"/>
      <c r="BS128" s="290"/>
      <c r="BT128" s="290"/>
      <c r="BU128" s="290"/>
      <c r="BV128" s="290"/>
      <c r="BX128" s="637"/>
    </row>
    <row r="129" spans="2:76" x14ac:dyDescent="0.3">
      <c r="C129" s="222"/>
      <c r="D129" s="222"/>
      <c r="E129" s="314"/>
      <c r="F129" s="290"/>
      <c r="G129" s="290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0"/>
      <c r="AL129" s="290"/>
      <c r="AM129" s="290"/>
      <c r="AN129" s="290"/>
      <c r="AO129" s="290"/>
      <c r="AP129" s="290"/>
      <c r="AQ129" s="290"/>
      <c r="AR129" s="290"/>
      <c r="AS129" s="290"/>
      <c r="AT129" s="290"/>
      <c r="AU129" s="290"/>
      <c r="AV129" s="290"/>
      <c r="AW129" s="290"/>
      <c r="AX129" s="290"/>
      <c r="AY129" s="290"/>
      <c r="AZ129" s="290"/>
      <c r="BA129" s="290"/>
      <c r="BB129" s="290"/>
      <c r="BC129" s="290"/>
      <c r="BD129" s="290"/>
      <c r="BE129" s="290"/>
      <c r="BF129" s="290"/>
      <c r="BG129" s="290"/>
      <c r="BH129" s="290"/>
      <c r="BI129" s="290"/>
      <c r="BJ129" s="290"/>
      <c r="BK129" s="290"/>
      <c r="BL129" s="290"/>
      <c r="BM129" s="290"/>
      <c r="BN129" s="290"/>
      <c r="BO129" s="290"/>
      <c r="BP129" s="290"/>
      <c r="BQ129" s="290"/>
      <c r="BR129" s="290"/>
      <c r="BS129" s="290"/>
      <c r="BT129" s="290"/>
      <c r="BU129" s="290"/>
      <c r="BV129" s="290"/>
      <c r="BX129" s="637"/>
    </row>
    <row r="130" spans="2:76" x14ac:dyDescent="0.3">
      <c r="B130" s="230"/>
      <c r="C130" s="222"/>
      <c r="D130" s="222"/>
      <c r="E130" s="314"/>
      <c r="F130" s="290"/>
      <c r="G130" s="290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  <c r="AW130" s="290"/>
      <c r="AX130" s="290"/>
      <c r="AY130" s="290"/>
      <c r="AZ130" s="290"/>
      <c r="BA130" s="290"/>
      <c r="BB130" s="290"/>
      <c r="BC130" s="290"/>
      <c r="BD130" s="290"/>
      <c r="BE130" s="290"/>
      <c r="BF130" s="290"/>
      <c r="BG130" s="290"/>
      <c r="BH130" s="290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  <c r="BS130" s="290"/>
      <c r="BT130" s="290"/>
      <c r="BU130" s="290"/>
      <c r="BV130" s="290"/>
      <c r="BX130" s="637"/>
    </row>
    <row r="131" spans="2:76" x14ac:dyDescent="0.3">
      <c r="B131" s="230"/>
      <c r="C131" s="222"/>
      <c r="D131" s="222"/>
      <c r="E131" s="314"/>
      <c r="F131" s="290"/>
      <c r="G131" s="290"/>
      <c r="H131" s="290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X131" s="637"/>
    </row>
    <row r="132" spans="2:76" x14ac:dyDescent="0.3">
      <c r="B132" s="230"/>
      <c r="C132" s="222"/>
      <c r="D132" s="222"/>
      <c r="E132" s="314"/>
      <c r="F132" s="290"/>
      <c r="G132" s="290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90"/>
      <c r="AO132" s="290"/>
      <c r="AP132" s="290"/>
      <c r="AQ132" s="290"/>
      <c r="AR132" s="290"/>
      <c r="AS132" s="290"/>
      <c r="AT132" s="290"/>
      <c r="AU132" s="290"/>
      <c r="AV132" s="290"/>
      <c r="AW132" s="290"/>
      <c r="AX132" s="290"/>
      <c r="AY132" s="290"/>
      <c r="AZ132" s="290"/>
      <c r="BA132" s="290"/>
      <c r="BB132" s="290"/>
      <c r="BC132" s="290"/>
      <c r="BD132" s="290"/>
      <c r="BE132" s="290"/>
      <c r="BF132" s="290"/>
      <c r="BG132" s="290"/>
      <c r="BH132" s="290"/>
      <c r="BI132" s="290"/>
      <c r="BJ132" s="290"/>
      <c r="BK132" s="290"/>
      <c r="BL132" s="290"/>
      <c r="BM132" s="290"/>
      <c r="BN132" s="290"/>
      <c r="BO132" s="290"/>
      <c r="BP132" s="290"/>
      <c r="BQ132" s="290"/>
      <c r="BR132" s="290"/>
      <c r="BS132" s="290"/>
      <c r="BT132" s="290"/>
      <c r="BU132" s="290"/>
      <c r="BV132" s="290"/>
      <c r="BX132" s="637"/>
    </row>
    <row r="133" spans="2:76" x14ac:dyDescent="0.3">
      <c r="B133" s="230"/>
      <c r="C133" s="222"/>
      <c r="D133" s="222"/>
      <c r="E133" s="314"/>
      <c r="F133" s="290"/>
      <c r="G133" s="290"/>
      <c r="H133" s="290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90"/>
      <c r="AK133" s="290"/>
      <c r="AL133" s="290"/>
      <c r="AM133" s="290"/>
      <c r="AN133" s="290"/>
      <c r="AO133" s="290"/>
      <c r="AP133" s="290"/>
      <c r="AQ133" s="290"/>
      <c r="AR133" s="290"/>
      <c r="AS133" s="290"/>
      <c r="AT133" s="290"/>
      <c r="AU133" s="290"/>
      <c r="AV133" s="290"/>
      <c r="AW133" s="290"/>
      <c r="AX133" s="290"/>
      <c r="AY133" s="290"/>
      <c r="AZ133" s="290"/>
      <c r="BA133" s="290"/>
      <c r="BB133" s="290"/>
      <c r="BC133" s="290"/>
      <c r="BD133" s="290"/>
      <c r="BE133" s="290"/>
      <c r="BF133" s="290"/>
      <c r="BG133" s="290"/>
      <c r="BH133" s="290"/>
      <c r="BI133" s="290"/>
      <c r="BJ133" s="290"/>
      <c r="BK133" s="290"/>
      <c r="BL133" s="290"/>
      <c r="BM133" s="290"/>
      <c r="BN133" s="290"/>
      <c r="BO133" s="290"/>
      <c r="BP133" s="290"/>
      <c r="BQ133" s="290"/>
      <c r="BR133" s="290"/>
      <c r="BS133" s="290"/>
      <c r="BT133" s="290"/>
      <c r="BU133" s="290"/>
      <c r="BV133" s="290"/>
      <c r="BX133" s="637"/>
    </row>
    <row r="134" spans="2:76" x14ac:dyDescent="0.3">
      <c r="B134" s="230"/>
      <c r="C134" s="222"/>
      <c r="D134" s="222"/>
      <c r="E134" s="314"/>
      <c r="F134" s="290"/>
      <c r="G134" s="290"/>
      <c r="H134" s="290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0"/>
      <c r="AL134" s="290"/>
      <c r="AM134" s="290"/>
      <c r="AN134" s="290"/>
      <c r="AO134" s="290"/>
      <c r="AP134" s="290"/>
      <c r="AQ134" s="290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  <c r="BJ134" s="290"/>
      <c r="BK134" s="290"/>
      <c r="BL134" s="290"/>
      <c r="BM134" s="290"/>
      <c r="BN134" s="290"/>
      <c r="BO134" s="290"/>
      <c r="BP134" s="290"/>
      <c r="BQ134" s="290"/>
      <c r="BR134" s="290"/>
      <c r="BS134" s="290"/>
      <c r="BT134" s="290"/>
      <c r="BU134" s="290"/>
      <c r="BV134" s="290"/>
      <c r="BX134" s="637"/>
    </row>
    <row r="135" spans="2:76" x14ac:dyDescent="0.3">
      <c r="B135" s="230"/>
      <c r="C135" s="222"/>
      <c r="D135" s="222"/>
      <c r="E135" s="314"/>
      <c r="F135" s="290"/>
      <c r="G135" s="290"/>
      <c r="H135" s="290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90"/>
      <c r="AK135" s="290"/>
      <c r="AL135" s="290"/>
      <c r="AM135" s="290"/>
      <c r="AN135" s="290"/>
      <c r="AO135" s="290"/>
      <c r="AP135" s="290"/>
      <c r="AQ135" s="290"/>
      <c r="AR135" s="290"/>
      <c r="AS135" s="290"/>
      <c r="AT135" s="290"/>
      <c r="AU135" s="290"/>
      <c r="AV135" s="290"/>
      <c r="AW135" s="290"/>
      <c r="AX135" s="290"/>
      <c r="AY135" s="290"/>
      <c r="AZ135" s="290"/>
      <c r="BA135" s="290"/>
      <c r="BB135" s="290"/>
      <c r="BC135" s="290"/>
      <c r="BD135" s="290"/>
      <c r="BE135" s="290"/>
      <c r="BF135" s="290"/>
      <c r="BG135" s="290"/>
      <c r="BH135" s="290"/>
      <c r="BI135" s="290"/>
      <c r="BJ135" s="290"/>
      <c r="BK135" s="290"/>
      <c r="BL135" s="290"/>
      <c r="BM135" s="290"/>
      <c r="BN135" s="290"/>
      <c r="BO135" s="290"/>
      <c r="BP135" s="290"/>
      <c r="BQ135" s="290"/>
      <c r="BR135" s="290"/>
      <c r="BS135" s="290"/>
      <c r="BT135" s="290"/>
      <c r="BU135" s="290"/>
      <c r="BV135" s="290"/>
      <c r="BX135" s="637"/>
    </row>
    <row r="136" spans="2:76" x14ac:dyDescent="0.3">
      <c r="B136" s="230"/>
      <c r="C136" s="222"/>
      <c r="D136" s="222"/>
      <c r="E136" s="314"/>
      <c r="F136" s="290"/>
      <c r="G136" s="290"/>
      <c r="H136" s="290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90"/>
      <c r="AK136" s="290"/>
      <c r="AL136" s="290"/>
      <c r="AM136" s="290"/>
      <c r="AN136" s="290"/>
      <c r="AO136" s="290"/>
      <c r="AP136" s="290"/>
      <c r="AQ136" s="290"/>
      <c r="AR136" s="290"/>
      <c r="AS136" s="290"/>
      <c r="AT136" s="290"/>
      <c r="AU136" s="290"/>
      <c r="AV136" s="290"/>
      <c r="AW136" s="290"/>
      <c r="AX136" s="290"/>
      <c r="AY136" s="290"/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  <c r="BJ136" s="290"/>
      <c r="BK136" s="290"/>
      <c r="BL136" s="290"/>
      <c r="BM136" s="290"/>
      <c r="BN136" s="290"/>
      <c r="BO136" s="290"/>
      <c r="BP136" s="290"/>
      <c r="BQ136" s="290"/>
      <c r="BR136" s="290"/>
      <c r="BS136" s="290"/>
      <c r="BT136" s="290"/>
      <c r="BU136" s="290"/>
      <c r="BV136" s="290"/>
      <c r="BX136" s="637"/>
    </row>
    <row r="137" spans="2:76" x14ac:dyDescent="0.3">
      <c r="B137" s="230"/>
      <c r="C137" s="222"/>
      <c r="D137" s="222"/>
      <c r="E137" s="314"/>
      <c r="F137" s="290"/>
      <c r="G137" s="290"/>
      <c r="H137" s="290"/>
      <c r="I137" s="290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X137" s="637"/>
    </row>
    <row r="138" spans="2:76" x14ac:dyDescent="0.3">
      <c r="B138" s="230"/>
      <c r="C138" s="222"/>
      <c r="D138" s="222"/>
      <c r="E138" s="314"/>
      <c r="F138" s="290"/>
      <c r="G138" s="290"/>
      <c r="H138" s="290"/>
      <c r="I138" s="290"/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90"/>
      <c r="AP138" s="290"/>
      <c r="AQ138" s="290"/>
      <c r="AR138" s="290"/>
      <c r="AS138" s="290"/>
      <c r="AT138" s="290"/>
      <c r="AU138" s="290"/>
      <c r="AV138" s="290"/>
      <c r="AW138" s="290"/>
      <c r="AX138" s="290"/>
      <c r="AY138" s="290"/>
      <c r="AZ138" s="290"/>
      <c r="BA138" s="290"/>
      <c r="BB138" s="290"/>
      <c r="BC138" s="290"/>
      <c r="BD138" s="290"/>
      <c r="BE138" s="290"/>
      <c r="BF138" s="290"/>
      <c r="BG138" s="290"/>
      <c r="BH138" s="290"/>
      <c r="BI138" s="290"/>
      <c r="BJ138" s="290"/>
      <c r="BK138" s="290"/>
      <c r="BL138" s="290"/>
      <c r="BM138" s="290"/>
      <c r="BN138" s="290"/>
      <c r="BO138" s="290"/>
      <c r="BP138" s="290"/>
      <c r="BQ138" s="290"/>
      <c r="BR138" s="290"/>
      <c r="BS138" s="290"/>
      <c r="BT138" s="290"/>
      <c r="BU138" s="290"/>
      <c r="BV138" s="290"/>
      <c r="BX138" s="637"/>
    </row>
    <row r="139" spans="2:76" x14ac:dyDescent="0.3">
      <c r="B139" s="230"/>
      <c r="C139" s="230"/>
      <c r="D139" s="230"/>
      <c r="E139" s="314"/>
      <c r="F139" s="290"/>
      <c r="G139" s="290"/>
      <c r="H139" s="290"/>
      <c r="I139" s="290"/>
      <c r="J139" s="290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90"/>
      <c r="AP139" s="290"/>
      <c r="AQ139" s="290"/>
      <c r="AR139" s="290"/>
      <c r="AS139" s="290"/>
      <c r="AT139" s="290"/>
      <c r="AU139" s="290"/>
      <c r="AV139" s="290"/>
      <c r="AW139" s="290"/>
      <c r="AX139" s="290"/>
      <c r="AY139" s="290"/>
      <c r="AZ139" s="290"/>
      <c r="BA139" s="290"/>
      <c r="BB139" s="290"/>
      <c r="BC139" s="290"/>
      <c r="BD139" s="290"/>
      <c r="BE139" s="290"/>
      <c r="BF139" s="290"/>
      <c r="BG139" s="290"/>
      <c r="BH139" s="290"/>
      <c r="BI139" s="290"/>
      <c r="BJ139" s="290"/>
      <c r="BK139" s="290"/>
      <c r="BL139" s="290"/>
      <c r="BM139" s="290"/>
      <c r="BN139" s="290"/>
      <c r="BO139" s="290"/>
      <c r="BP139" s="290"/>
      <c r="BQ139" s="290"/>
      <c r="BR139" s="290"/>
      <c r="BS139" s="290"/>
      <c r="BT139" s="290"/>
      <c r="BU139" s="290"/>
      <c r="BV139" s="290"/>
      <c r="BX139" s="637"/>
    </row>
    <row r="140" spans="2:76" x14ac:dyDescent="0.3">
      <c r="B140" s="230"/>
      <c r="C140" s="222"/>
      <c r="D140" s="222"/>
      <c r="E140" s="314"/>
      <c r="F140" s="290"/>
      <c r="G140" s="290"/>
      <c r="H140" s="290"/>
      <c r="I140" s="290"/>
      <c r="J140" s="290"/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90"/>
      <c r="AP140" s="290"/>
      <c r="AQ140" s="290"/>
      <c r="AR140" s="290"/>
      <c r="AS140" s="290"/>
      <c r="AT140" s="290"/>
      <c r="AU140" s="290"/>
      <c r="AV140" s="290"/>
      <c r="AW140" s="290"/>
      <c r="AX140" s="290"/>
      <c r="AY140" s="290"/>
      <c r="AZ140" s="290"/>
      <c r="BA140" s="290"/>
      <c r="BB140" s="290"/>
      <c r="BC140" s="290"/>
      <c r="BD140" s="290"/>
      <c r="BE140" s="290"/>
      <c r="BF140" s="290"/>
      <c r="BG140" s="290"/>
      <c r="BH140" s="290"/>
      <c r="BI140" s="290"/>
      <c r="BJ140" s="290"/>
      <c r="BK140" s="290"/>
      <c r="BL140" s="290"/>
      <c r="BM140" s="290"/>
      <c r="BN140" s="290"/>
      <c r="BO140" s="290"/>
      <c r="BP140" s="290"/>
      <c r="BQ140" s="290"/>
      <c r="BR140" s="290"/>
      <c r="BS140" s="290"/>
      <c r="BT140" s="290"/>
      <c r="BU140" s="290"/>
      <c r="BV140" s="290"/>
      <c r="BX140" s="637"/>
    </row>
    <row r="141" spans="2:76" x14ac:dyDescent="0.3">
      <c r="B141" s="230"/>
      <c r="C141" s="222"/>
      <c r="D141" s="222"/>
      <c r="E141" s="314"/>
      <c r="F141" s="290"/>
      <c r="G141" s="290"/>
      <c r="H141" s="290"/>
      <c r="I141" s="290"/>
      <c r="J141" s="290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90"/>
      <c r="AP141" s="290"/>
      <c r="AQ141" s="290"/>
      <c r="AR141" s="290"/>
      <c r="AS141" s="290"/>
      <c r="AT141" s="290"/>
      <c r="AU141" s="290"/>
      <c r="AV141" s="290"/>
      <c r="AW141" s="290"/>
      <c r="AX141" s="290"/>
      <c r="AY141" s="290"/>
      <c r="AZ141" s="290"/>
      <c r="BA141" s="290"/>
      <c r="BB141" s="290"/>
      <c r="BC141" s="290"/>
      <c r="BD141" s="290"/>
      <c r="BE141" s="290"/>
      <c r="BF141" s="290"/>
      <c r="BG141" s="290"/>
      <c r="BH141" s="290"/>
      <c r="BI141" s="290"/>
      <c r="BJ141" s="290"/>
      <c r="BK141" s="290"/>
      <c r="BL141" s="290"/>
      <c r="BM141" s="290"/>
      <c r="BN141" s="290"/>
      <c r="BO141" s="290"/>
      <c r="BP141" s="290"/>
      <c r="BQ141" s="290"/>
      <c r="BR141" s="290"/>
      <c r="BS141" s="290"/>
      <c r="BT141" s="290"/>
      <c r="BU141" s="290"/>
      <c r="BV141" s="290"/>
      <c r="BX141" s="637"/>
    </row>
    <row r="142" spans="2:76" x14ac:dyDescent="0.3">
      <c r="B142" s="230"/>
      <c r="C142" s="222"/>
      <c r="D142" s="222"/>
      <c r="E142" s="314"/>
      <c r="F142" s="290"/>
      <c r="G142" s="290"/>
      <c r="H142" s="290"/>
      <c r="I142" s="290"/>
      <c r="J142" s="290"/>
      <c r="K142" s="290"/>
      <c r="L142" s="290"/>
      <c r="M142" s="290"/>
      <c r="N142" s="290"/>
      <c r="O142" s="290"/>
      <c r="P142" s="290"/>
      <c r="Q142" s="290"/>
      <c r="R142" s="290"/>
      <c r="S142" s="290"/>
      <c r="T142" s="290"/>
      <c r="U142" s="290"/>
      <c r="V142" s="290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90"/>
      <c r="AP142" s="290"/>
      <c r="AQ142" s="290"/>
      <c r="AR142" s="290"/>
      <c r="AS142" s="290"/>
      <c r="AT142" s="290"/>
      <c r="AU142" s="290"/>
      <c r="AV142" s="290"/>
      <c r="AW142" s="290"/>
      <c r="AX142" s="290"/>
      <c r="AY142" s="290"/>
      <c r="AZ142" s="290"/>
      <c r="BA142" s="290"/>
      <c r="BB142" s="290"/>
      <c r="BC142" s="290"/>
      <c r="BD142" s="290"/>
      <c r="BE142" s="290"/>
      <c r="BF142" s="290"/>
      <c r="BG142" s="290"/>
      <c r="BH142" s="290"/>
      <c r="BI142" s="290"/>
      <c r="BJ142" s="290"/>
      <c r="BK142" s="290"/>
      <c r="BL142" s="290"/>
      <c r="BM142" s="290"/>
      <c r="BN142" s="290"/>
      <c r="BO142" s="290"/>
      <c r="BP142" s="290"/>
      <c r="BQ142" s="290"/>
      <c r="BR142" s="290"/>
      <c r="BS142" s="290"/>
      <c r="BT142" s="290"/>
      <c r="BU142" s="290"/>
      <c r="BV142" s="290"/>
      <c r="BX142" s="637"/>
    </row>
    <row r="143" spans="2:76" x14ac:dyDescent="0.3">
      <c r="B143" s="230"/>
      <c r="C143" s="222"/>
      <c r="D143" s="222"/>
      <c r="E143" s="314"/>
      <c r="F143" s="290"/>
      <c r="G143" s="290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0"/>
      <c r="AL143" s="290"/>
      <c r="AM143" s="290"/>
      <c r="AN143" s="290"/>
      <c r="AO143" s="290"/>
      <c r="AP143" s="290"/>
      <c r="AQ143" s="290"/>
      <c r="AR143" s="290"/>
      <c r="AS143" s="290"/>
      <c r="AT143" s="290"/>
      <c r="AU143" s="290"/>
      <c r="AV143" s="290"/>
      <c r="AW143" s="290"/>
      <c r="AX143" s="290"/>
      <c r="AY143" s="290"/>
      <c r="AZ143" s="290"/>
      <c r="BA143" s="290"/>
      <c r="BB143" s="290"/>
      <c r="BC143" s="290"/>
      <c r="BD143" s="290"/>
      <c r="BE143" s="290"/>
      <c r="BF143" s="290"/>
      <c r="BG143" s="290"/>
      <c r="BH143" s="290"/>
      <c r="BI143" s="290"/>
      <c r="BJ143" s="290"/>
      <c r="BK143" s="290"/>
      <c r="BL143" s="290"/>
      <c r="BM143" s="290"/>
      <c r="BN143" s="290"/>
      <c r="BO143" s="290"/>
      <c r="BP143" s="290"/>
      <c r="BQ143" s="290"/>
      <c r="BR143" s="290"/>
      <c r="BS143" s="290"/>
      <c r="BT143" s="290"/>
      <c r="BU143" s="290"/>
      <c r="BV143" s="290"/>
      <c r="BX143" s="637"/>
    </row>
    <row r="144" spans="2:76" x14ac:dyDescent="0.3">
      <c r="B144" s="230"/>
      <c r="C144" s="222"/>
      <c r="D144" s="222"/>
      <c r="E144" s="314"/>
      <c r="F144" s="290"/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90"/>
      <c r="AP144" s="290"/>
      <c r="AQ144" s="290"/>
      <c r="AR144" s="290"/>
      <c r="AS144" s="290"/>
      <c r="AT144" s="290"/>
      <c r="AU144" s="290"/>
      <c r="AV144" s="290"/>
      <c r="AW144" s="290"/>
      <c r="AX144" s="290"/>
      <c r="AY144" s="290"/>
      <c r="AZ144" s="290"/>
      <c r="BA144" s="290"/>
      <c r="BB144" s="290"/>
      <c r="BC144" s="290"/>
      <c r="BD144" s="290"/>
      <c r="BE144" s="290"/>
      <c r="BF144" s="290"/>
      <c r="BG144" s="290"/>
      <c r="BH144" s="290"/>
      <c r="BI144" s="290"/>
      <c r="BJ144" s="290"/>
      <c r="BK144" s="290"/>
      <c r="BL144" s="290"/>
      <c r="BM144" s="290"/>
      <c r="BN144" s="290"/>
      <c r="BO144" s="290"/>
      <c r="BP144" s="290"/>
      <c r="BQ144" s="290"/>
      <c r="BR144" s="290"/>
      <c r="BS144" s="290"/>
      <c r="BT144" s="290"/>
      <c r="BU144" s="290"/>
      <c r="BV144" s="290"/>
      <c r="BX144" s="637"/>
    </row>
    <row r="145" spans="2:76" x14ac:dyDescent="0.3">
      <c r="B145" s="230"/>
      <c r="C145" s="222"/>
      <c r="D145" s="222"/>
      <c r="E145" s="314"/>
      <c r="F145" s="290"/>
      <c r="G145" s="290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90"/>
      <c r="AB145" s="290"/>
      <c r="AC145" s="290"/>
      <c r="AD145" s="290"/>
      <c r="AE145" s="290"/>
      <c r="AF145" s="290"/>
      <c r="AG145" s="290"/>
      <c r="AH145" s="290"/>
      <c r="AI145" s="290"/>
      <c r="AJ145" s="290"/>
      <c r="AK145" s="290"/>
      <c r="AL145" s="290"/>
      <c r="AM145" s="290"/>
      <c r="AN145" s="290"/>
      <c r="AO145" s="290"/>
      <c r="AP145" s="290"/>
      <c r="AQ145" s="290"/>
      <c r="AR145" s="290"/>
      <c r="AS145" s="290"/>
      <c r="AT145" s="290"/>
      <c r="AU145" s="290"/>
      <c r="AV145" s="290"/>
      <c r="AW145" s="290"/>
      <c r="AX145" s="290"/>
      <c r="AY145" s="290"/>
      <c r="AZ145" s="290"/>
      <c r="BA145" s="290"/>
      <c r="BB145" s="290"/>
      <c r="BC145" s="290"/>
      <c r="BD145" s="290"/>
      <c r="BE145" s="290"/>
      <c r="BF145" s="290"/>
      <c r="BG145" s="290"/>
      <c r="BH145" s="290"/>
      <c r="BI145" s="290"/>
      <c r="BJ145" s="290"/>
      <c r="BK145" s="290"/>
      <c r="BL145" s="290"/>
      <c r="BM145" s="290"/>
      <c r="BN145" s="290"/>
      <c r="BO145" s="290"/>
      <c r="BP145" s="290"/>
      <c r="BQ145" s="290"/>
      <c r="BR145" s="290"/>
      <c r="BS145" s="290"/>
      <c r="BT145" s="290"/>
      <c r="BU145" s="290"/>
      <c r="BV145" s="290"/>
      <c r="BX145" s="637"/>
    </row>
    <row r="146" spans="2:76" x14ac:dyDescent="0.3">
      <c r="B146" s="230"/>
      <c r="C146" s="222"/>
      <c r="D146" s="222"/>
      <c r="E146" s="314"/>
      <c r="F146" s="290"/>
      <c r="G146" s="290"/>
      <c r="H146" s="290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90"/>
      <c r="AK146" s="290"/>
      <c r="AL146" s="290"/>
      <c r="AM146" s="290"/>
      <c r="AN146" s="290"/>
      <c r="AO146" s="290"/>
      <c r="AP146" s="290"/>
      <c r="AQ146" s="290"/>
      <c r="AR146" s="290"/>
      <c r="AS146" s="290"/>
      <c r="AT146" s="290"/>
      <c r="AU146" s="290"/>
      <c r="AV146" s="290"/>
      <c r="AW146" s="290"/>
      <c r="AX146" s="290"/>
      <c r="AY146" s="290"/>
      <c r="AZ146" s="290"/>
      <c r="BA146" s="290"/>
      <c r="BB146" s="290"/>
      <c r="BC146" s="290"/>
      <c r="BD146" s="290"/>
      <c r="BE146" s="290"/>
      <c r="BF146" s="290"/>
      <c r="BG146" s="290"/>
      <c r="BH146" s="290"/>
      <c r="BI146" s="290"/>
      <c r="BJ146" s="290"/>
      <c r="BK146" s="290"/>
      <c r="BL146" s="290"/>
      <c r="BM146" s="290"/>
      <c r="BN146" s="290"/>
      <c r="BO146" s="290"/>
      <c r="BP146" s="290"/>
      <c r="BQ146" s="290"/>
      <c r="BR146" s="290"/>
      <c r="BS146" s="290"/>
      <c r="BT146" s="290"/>
      <c r="BU146" s="290"/>
      <c r="BV146" s="290"/>
      <c r="BX146" s="637"/>
    </row>
    <row r="147" spans="2:76" x14ac:dyDescent="0.3">
      <c r="B147" s="230"/>
      <c r="C147" s="222"/>
      <c r="D147" s="222"/>
      <c r="E147" s="314"/>
      <c r="F147" s="290"/>
      <c r="G147" s="290"/>
      <c r="H147" s="290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AM147" s="290"/>
      <c r="AN147" s="290"/>
      <c r="AO147" s="290"/>
      <c r="AP147" s="290"/>
      <c r="AQ147" s="290"/>
      <c r="AR147" s="290"/>
      <c r="AS147" s="290"/>
      <c r="AT147" s="290"/>
      <c r="AU147" s="290"/>
      <c r="AV147" s="290"/>
      <c r="AW147" s="290"/>
      <c r="AX147" s="290"/>
      <c r="AY147" s="290"/>
      <c r="AZ147" s="290"/>
      <c r="BA147" s="290"/>
      <c r="BB147" s="290"/>
      <c r="BC147" s="290"/>
      <c r="BD147" s="290"/>
      <c r="BE147" s="290"/>
      <c r="BF147" s="290"/>
      <c r="BG147" s="290"/>
      <c r="BH147" s="290"/>
      <c r="BI147" s="290"/>
      <c r="BJ147" s="290"/>
      <c r="BK147" s="290"/>
      <c r="BL147" s="290"/>
      <c r="BM147" s="290"/>
      <c r="BN147" s="290"/>
      <c r="BO147" s="290"/>
      <c r="BP147" s="290"/>
      <c r="BQ147" s="290"/>
      <c r="BR147" s="290"/>
      <c r="BS147" s="290"/>
      <c r="BT147" s="290"/>
      <c r="BU147" s="290"/>
      <c r="BV147" s="290"/>
      <c r="BX147" s="637"/>
    </row>
    <row r="148" spans="2:76" x14ac:dyDescent="0.3">
      <c r="B148" s="230"/>
      <c r="C148" s="222"/>
      <c r="D148" s="222"/>
      <c r="E148" s="314"/>
      <c r="F148" s="290"/>
      <c r="G148" s="290"/>
      <c r="H148" s="290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90"/>
      <c r="AP148" s="290"/>
      <c r="AQ148" s="290"/>
      <c r="AR148" s="290"/>
      <c r="AS148" s="290"/>
      <c r="AT148" s="290"/>
      <c r="AU148" s="290"/>
      <c r="AV148" s="290"/>
      <c r="AW148" s="290"/>
      <c r="AX148" s="290"/>
      <c r="AY148" s="290"/>
      <c r="AZ148" s="290"/>
      <c r="BA148" s="290"/>
      <c r="BB148" s="290"/>
      <c r="BC148" s="290"/>
      <c r="BD148" s="290"/>
      <c r="BE148" s="290"/>
      <c r="BF148" s="290"/>
      <c r="BG148" s="290"/>
      <c r="BH148" s="290"/>
      <c r="BI148" s="290"/>
      <c r="BJ148" s="290"/>
      <c r="BK148" s="290"/>
      <c r="BL148" s="290"/>
      <c r="BM148" s="290"/>
      <c r="BN148" s="290"/>
      <c r="BO148" s="290"/>
      <c r="BP148" s="290"/>
      <c r="BQ148" s="290"/>
      <c r="BR148" s="290"/>
      <c r="BS148" s="290"/>
      <c r="BT148" s="290"/>
      <c r="BU148" s="290"/>
      <c r="BV148" s="290"/>
      <c r="BX148" s="637"/>
    </row>
    <row r="149" spans="2:76" x14ac:dyDescent="0.3">
      <c r="B149" s="230"/>
      <c r="C149" s="222"/>
      <c r="D149" s="222"/>
      <c r="E149" s="314"/>
      <c r="F149" s="290"/>
      <c r="G149" s="290"/>
      <c r="H149" s="290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90"/>
      <c r="AN149" s="290"/>
      <c r="AO149" s="290"/>
      <c r="AP149" s="290"/>
      <c r="AQ149" s="290"/>
      <c r="AR149" s="290"/>
      <c r="AS149" s="290"/>
      <c r="AT149" s="290"/>
      <c r="AU149" s="290"/>
      <c r="AV149" s="290"/>
      <c r="AW149" s="290"/>
      <c r="AX149" s="290"/>
      <c r="AY149" s="290"/>
      <c r="AZ149" s="290"/>
      <c r="BA149" s="290"/>
      <c r="BB149" s="290"/>
      <c r="BC149" s="290"/>
      <c r="BD149" s="290"/>
      <c r="BE149" s="290"/>
      <c r="BF149" s="290"/>
      <c r="BG149" s="290"/>
      <c r="BH149" s="290"/>
      <c r="BI149" s="290"/>
      <c r="BJ149" s="290"/>
      <c r="BK149" s="290"/>
      <c r="BL149" s="290"/>
      <c r="BM149" s="290"/>
      <c r="BN149" s="290"/>
      <c r="BO149" s="290"/>
      <c r="BP149" s="290"/>
      <c r="BQ149" s="290"/>
      <c r="BR149" s="290"/>
      <c r="BS149" s="290"/>
      <c r="BT149" s="290"/>
      <c r="BU149" s="290"/>
      <c r="BV149" s="290"/>
      <c r="BX149" s="637"/>
    </row>
    <row r="150" spans="2:76" x14ac:dyDescent="0.3">
      <c r="B150" s="230"/>
      <c r="C150" s="222"/>
      <c r="D150" s="222"/>
      <c r="E150" s="314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90"/>
      <c r="AP150" s="290"/>
      <c r="AQ150" s="290"/>
      <c r="AR150" s="290"/>
      <c r="AS150" s="290"/>
      <c r="AT150" s="290"/>
      <c r="AU150" s="290"/>
      <c r="AV150" s="290"/>
      <c r="AW150" s="290"/>
      <c r="AX150" s="290"/>
      <c r="AY150" s="290"/>
      <c r="AZ150" s="290"/>
      <c r="BA150" s="290"/>
      <c r="BB150" s="290"/>
      <c r="BC150" s="290"/>
      <c r="BD150" s="290"/>
      <c r="BE150" s="290"/>
      <c r="BF150" s="290"/>
      <c r="BG150" s="290"/>
      <c r="BH150" s="290"/>
      <c r="BI150" s="290"/>
      <c r="BJ150" s="290"/>
      <c r="BK150" s="290"/>
      <c r="BL150" s="290"/>
      <c r="BM150" s="290"/>
      <c r="BN150" s="290"/>
      <c r="BO150" s="290"/>
      <c r="BP150" s="290"/>
      <c r="BQ150" s="290"/>
      <c r="BR150" s="290"/>
      <c r="BS150" s="290"/>
      <c r="BT150" s="290"/>
      <c r="BU150" s="290"/>
      <c r="BV150" s="290"/>
      <c r="BX150" s="637"/>
    </row>
    <row r="151" spans="2:76" x14ac:dyDescent="0.3">
      <c r="B151" s="230"/>
      <c r="C151" s="222"/>
      <c r="D151" s="222"/>
      <c r="E151" s="314"/>
      <c r="F151" s="290"/>
      <c r="G151" s="290"/>
      <c r="H151" s="290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90"/>
      <c r="AP151" s="290"/>
      <c r="AQ151" s="290"/>
      <c r="AR151" s="290"/>
      <c r="AS151" s="290"/>
      <c r="AT151" s="290"/>
      <c r="AU151" s="290"/>
      <c r="AV151" s="290"/>
      <c r="AW151" s="290"/>
      <c r="AX151" s="290"/>
      <c r="AY151" s="290"/>
      <c r="AZ151" s="290"/>
      <c r="BA151" s="290"/>
      <c r="BB151" s="290"/>
      <c r="BC151" s="290"/>
      <c r="BD151" s="290"/>
      <c r="BE151" s="290"/>
      <c r="BF151" s="290"/>
      <c r="BG151" s="290"/>
      <c r="BH151" s="290"/>
      <c r="BI151" s="290"/>
      <c r="BJ151" s="290"/>
      <c r="BK151" s="290"/>
      <c r="BL151" s="290"/>
      <c r="BM151" s="290"/>
      <c r="BN151" s="290"/>
      <c r="BO151" s="290"/>
      <c r="BP151" s="290"/>
      <c r="BQ151" s="290"/>
      <c r="BR151" s="290"/>
      <c r="BS151" s="290"/>
      <c r="BT151" s="290"/>
      <c r="BU151" s="290"/>
      <c r="BV151" s="290"/>
      <c r="BX151" s="637"/>
    </row>
    <row r="152" spans="2:76" x14ac:dyDescent="0.3">
      <c r="B152" s="230"/>
      <c r="C152" s="230"/>
      <c r="D152" s="230"/>
      <c r="E152" s="314"/>
      <c r="F152" s="290"/>
      <c r="G152" s="290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90"/>
      <c r="AK152" s="290"/>
      <c r="AL152" s="290"/>
      <c r="AM152" s="290"/>
      <c r="AN152" s="290"/>
      <c r="AO152" s="290"/>
      <c r="AP152" s="290"/>
      <c r="AQ152" s="290"/>
      <c r="AR152" s="290"/>
      <c r="AS152" s="290"/>
      <c r="AT152" s="290"/>
      <c r="AU152" s="290"/>
      <c r="AV152" s="290"/>
      <c r="AW152" s="290"/>
      <c r="AX152" s="290"/>
      <c r="AY152" s="290"/>
      <c r="AZ152" s="290"/>
      <c r="BA152" s="290"/>
      <c r="BB152" s="290"/>
      <c r="BC152" s="290"/>
      <c r="BD152" s="290"/>
      <c r="BE152" s="290"/>
      <c r="BF152" s="290"/>
      <c r="BG152" s="290"/>
      <c r="BH152" s="290"/>
      <c r="BI152" s="290"/>
      <c r="BJ152" s="290"/>
      <c r="BK152" s="290"/>
      <c r="BL152" s="290"/>
      <c r="BM152" s="290"/>
      <c r="BN152" s="290"/>
      <c r="BO152" s="290"/>
      <c r="BP152" s="290"/>
      <c r="BQ152" s="290"/>
      <c r="BR152" s="290"/>
      <c r="BS152" s="290"/>
      <c r="BT152" s="290"/>
      <c r="BU152" s="290"/>
      <c r="BV152" s="290"/>
      <c r="BX152" s="637"/>
    </row>
    <row r="153" spans="2:76" x14ac:dyDescent="0.3">
      <c r="B153" s="230"/>
      <c r="C153" s="222"/>
      <c r="D153" s="222"/>
      <c r="E153" s="314"/>
      <c r="F153" s="290"/>
      <c r="G153" s="290"/>
      <c r="H153" s="290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0"/>
      <c r="Y153" s="290"/>
      <c r="Z153" s="290"/>
      <c r="AA153" s="290"/>
      <c r="AB153" s="290"/>
      <c r="AC153" s="290"/>
      <c r="AD153" s="290"/>
      <c r="AE153" s="290"/>
      <c r="AF153" s="290"/>
      <c r="AG153" s="290"/>
      <c r="AH153" s="290"/>
      <c r="AI153" s="290"/>
      <c r="AJ153" s="290"/>
      <c r="AK153" s="290"/>
      <c r="AL153" s="290"/>
      <c r="AM153" s="290"/>
      <c r="AN153" s="290"/>
      <c r="AO153" s="290"/>
      <c r="AP153" s="290"/>
      <c r="AQ153" s="290"/>
      <c r="AR153" s="290"/>
      <c r="AS153" s="290"/>
      <c r="AT153" s="290"/>
      <c r="AU153" s="290"/>
      <c r="AV153" s="290"/>
      <c r="AW153" s="290"/>
      <c r="AX153" s="290"/>
      <c r="AY153" s="290"/>
      <c r="AZ153" s="290"/>
      <c r="BA153" s="290"/>
      <c r="BB153" s="290"/>
      <c r="BC153" s="290"/>
      <c r="BD153" s="290"/>
      <c r="BE153" s="290"/>
      <c r="BF153" s="290"/>
      <c r="BG153" s="290"/>
      <c r="BH153" s="290"/>
      <c r="BI153" s="290"/>
      <c r="BJ153" s="290"/>
      <c r="BK153" s="290"/>
      <c r="BL153" s="290"/>
      <c r="BM153" s="290"/>
      <c r="BN153" s="290"/>
      <c r="BO153" s="290"/>
      <c r="BP153" s="290"/>
      <c r="BQ153" s="290"/>
      <c r="BR153" s="290"/>
      <c r="BS153" s="290"/>
      <c r="BT153" s="290"/>
      <c r="BU153" s="290"/>
      <c r="BV153" s="290"/>
      <c r="BX153" s="637"/>
    </row>
    <row r="154" spans="2:76" x14ac:dyDescent="0.3">
      <c r="B154" s="230"/>
      <c r="C154" s="222"/>
      <c r="D154" s="222"/>
      <c r="E154" s="314"/>
      <c r="F154" s="290"/>
      <c r="G154" s="290"/>
      <c r="H154" s="290"/>
      <c r="I154" s="290"/>
      <c r="J154" s="290"/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90"/>
      <c r="AN154" s="290"/>
      <c r="AO154" s="290"/>
      <c r="AP154" s="290"/>
      <c r="AQ154" s="290"/>
      <c r="AR154" s="290"/>
      <c r="AS154" s="290"/>
      <c r="AT154" s="290"/>
      <c r="AU154" s="290"/>
      <c r="AV154" s="290"/>
      <c r="AW154" s="290"/>
      <c r="AX154" s="290"/>
      <c r="AY154" s="290"/>
      <c r="AZ154" s="290"/>
      <c r="BA154" s="290"/>
      <c r="BB154" s="290"/>
      <c r="BC154" s="290"/>
      <c r="BD154" s="290"/>
      <c r="BE154" s="290"/>
      <c r="BF154" s="290"/>
      <c r="BG154" s="290"/>
      <c r="BH154" s="290"/>
      <c r="BI154" s="290"/>
      <c r="BJ154" s="290"/>
      <c r="BK154" s="290"/>
      <c r="BL154" s="290"/>
      <c r="BM154" s="290"/>
      <c r="BN154" s="290"/>
      <c r="BO154" s="290"/>
      <c r="BP154" s="290"/>
      <c r="BQ154" s="290"/>
      <c r="BR154" s="290"/>
      <c r="BS154" s="290"/>
      <c r="BT154" s="290"/>
      <c r="BU154" s="290"/>
      <c r="BV154" s="290"/>
      <c r="BX154" s="637"/>
    </row>
    <row r="155" spans="2:76" x14ac:dyDescent="0.3"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X155" s="637"/>
    </row>
    <row r="156" spans="2:76" x14ac:dyDescent="0.3">
      <c r="B156" s="230"/>
      <c r="C156" s="222"/>
      <c r="D156" s="222"/>
      <c r="E156" s="314"/>
      <c r="F156" s="290"/>
      <c r="G156" s="290"/>
      <c r="H156" s="290"/>
      <c r="I156" s="290"/>
      <c r="J156" s="290"/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90"/>
      <c r="AK156" s="290"/>
      <c r="AL156" s="290"/>
      <c r="AM156" s="290"/>
      <c r="AN156" s="290"/>
      <c r="AO156" s="290"/>
      <c r="AP156" s="290"/>
      <c r="AQ156" s="290"/>
      <c r="AR156" s="290"/>
      <c r="AS156" s="290"/>
      <c r="AT156" s="290"/>
      <c r="AU156" s="290"/>
      <c r="AV156" s="290"/>
      <c r="AW156" s="290"/>
      <c r="AX156" s="290"/>
      <c r="AY156" s="290"/>
      <c r="AZ156" s="290"/>
      <c r="BA156" s="290"/>
      <c r="BB156" s="290"/>
      <c r="BC156" s="290"/>
      <c r="BD156" s="290"/>
      <c r="BE156" s="290"/>
      <c r="BF156" s="290"/>
      <c r="BG156" s="290"/>
      <c r="BH156" s="290"/>
      <c r="BI156" s="290"/>
      <c r="BJ156" s="290"/>
      <c r="BK156" s="290"/>
      <c r="BL156" s="290"/>
      <c r="BM156" s="290"/>
      <c r="BN156" s="290"/>
      <c r="BO156" s="290"/>
      <c r="BP156" s="290"/>
      <c r="BQ156" s="290"/>
      <c r="BR156" s="290"/>
      <c r="BS156" s="290"/>
      <c r="BT156" s="290"/>
      <c r="BU156" s="290"/>
      <c r="BV156" s="290"/>
      <c r="BX156" s="637"/>
    </row>
    <row r="157" spans="2:76" x14ac:dyDescent="0.3">
      <c r="B157" s="230"/>
      <c r="C157" s="222"/>
      <c r="D157" s="222"/>
      <c r="E157" s="314"/>
      <c r="F157" s="290"/>
      <c r="G157" s="290"/>
      <c r="H157" s="290"/>
      <c r="I157" s="290"/>
      <c r="J157" s="290"/>
      <c r="K157" s="290"/>
      <c r="L157" s="29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90"/>
      <c r="AP157" s="290"/>
      <c r="AQ157" s="290"/>
      <c r="AR157" s="290"/>
      <c r="AS157" s="290"/>
      <c r="AT157" s="290"/>
      <c r="AU157" s="290"/>
      <c r="AV157" s="290"/>
      <c r="AW157" s="290"/>
      <c r="AX157" s="290"/>
      <c r="AY157" s="290"/>
      <c r="AZ157" s="290"/>
      <c r="BA157" s="290"/>
      <c r="BB157" s="290"/>
      <c r="BC157" s="290"/>
      <c r="BD157" s="290"/>
      <c r="BE157" s="290"/>
      <c r="BF157" s="290"/>
      <c r="BG157" s="290"/>
      <c r="BH157" s="290"/>
      <c r="BI157" s="290"/>
      <c r="BJ157" s="290"/>
      <c r="BK157" s="290"/>
      <c r="BL157" s="290"/>
      <c r="BM157" s="290"/>
      <c r="BN157" s="290"/>
      <c r="BO157" s="290"/>
      <c r="BP157" s="290"/>
      <c r="BQ157" s="290"/>
      <c r="BR157" s="290"/>
      <c r="BS157" s="290"/>
      <c r="BT157" s="290"/>
      <c r="BU157" s="290"/>
      <c r="BV157" s="290"/>
      <c r="BX157" s="637"/>
    </row>
    <row r="158" spans="2:76" x14ac:dyDescent="0.3">
      <c r="B158" s="230"/>
      <c r="C158" s="222"/>
      <c r="D158" s="222"/>
      <c r="E158" s="314"/>
      <c r="F158" s="290"/>
      <c r="G158" s="290"/>
      <c r="H158" s="290"/>
      <c r="I158" s="290"/>
      <c r="J158" s="290"/>
      <c r="K158" s="290"/>
      <c r="L158" s="290"/>
      <c r="M158" s="290"/>
      <c r="N158" s="290"/>
      <c r="O158" s="290"/>
      <c r="P158" s="290"/>
      <c r="Q158" s="290"/>
      <c r="R158" s="290"/>
      <c r="S158" s="290"/>
      <c r="T158" s="290"/>
      <c r="U158" s="290"/>
      <c r="V158" s="290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90"/>
      <c r="AP158" s="290"/>
      <c r="AQ158" s="290"/>
      <c r="AR158" s="290"/>
      <c r="AS158" s="290"/>
      <c r="AT158" s="290"/>
      <c r="AU158" s="290"/>
      <c r="AV158" s="290"/>
      <c r="AW158" s="290"/>
      <c r="AX158" s="290"/>
      <c r="AY158" s="290"/>
      <c r="AZ158" s="290"/>
      <c r="BA158" s="290"/>
      <c r="BB158" s="290"/>
      <c r="BC158" s="290"/>
      <c r="BD158" s="290"/>
      <c r="BE158" s="290"/>
      <c r="BF158" s="290"/>
      <c r="BG158" s="290"/>
      <c r="BH158" s="290"/>
      <c r="BI158" s="290"/>
      <c r="BJ158" s="290"/>
      <c r="BK158" s="290"/>
      <c r="BL158" s="290"/>
      <c r="BM158" s="290"/>
      <c r="BN158" s="290"/>
      <c r="BO158" s="290"/>
      <c r="BP158" s="290"/>
      <c r="BQ158" s="290"/>
      <c r="BR158" s="290"/>
      <c r="BS158" s="290"/>
      <c r="BT158" s="290"/>
      <c r="BU158" s="290"/>
      <c r="BV158" s="290"/>
      <c r="BX158" s="637"/>
    </row>
    <row r="159" spans="2:76" x14ac:dyDescent="0.3">
      <c r="B159" s="230"/>
      <c r="C159" s="222"/>
      <c r="D159" s="222"/>
      <c r="E159" s="314"/>
      <c r="F159" s="290"/>
      <c r="G159" s="290"/>
      <c r="H159" s="290"/>
      <c r="I159" s="290"/>
      <c r="J159" s="290"/>
      <c r="K159" s="290"/>
      <c r="L159" s="29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90"/>
      <c r="AP159" s="290"/>
      <c r="AQ159" s="290"/>
      <c r="AR159" s="290"/>
      <c r="AS159" s="290"/>
      <c r="AT159" s="290"/>
      <c r="AU159" s="290"/>
      <c r="AV159" s="290"/>
      <c r="AW159" s="290"/>
      <c r="AX159" s="290"/>
      <c r="AY159" s="290"/>
      <c r="AZ159" s="290"/>
      <c r="BA159" s="290"/>
      <c r="BB159" s="290"/>
      <c r="BC159" s="290"/>
      <c r="BD159" s="290"/>
      <c r="BE159" s="290"/>
      <c r="BF159" s="290"/>
      <c r="BG159" s="290"/>
      <c r="BH159" s="290"/>
      <c r="BI159" s="290"/>
      <c r="BJ159" s="290"/>
      <c r="BK159" s="290"/>
      <c r="BL159" s="290"/>
      <c r="BM159" s="290"/>
      <c r="BN159" s="290"/>
      <c r="BO159" s="290"/>
      <c r="BP159" s="290"/>
      <c r="BQ159" s="290"/>
      <c r="BR159" s="290"/>
      <c r="BS159" s="290"/>
      <c r="BT159" s="290"/>
      <c r="BU159" s="290"/>
      <c r="BV159" s="290"/>
      <c r="BX159" s="637"/>
    </row>
    <row r="160" spans="2:76" x14ac:dyDescent="0.3">
      <c r="B160" s="230"/>
      <c r="C160" s="222"/>
      <c r="D160" s="222"/>
      <c r="E160" s="314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0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90"/>
      <c r="AP160" s="290"/>
      <c r="AQ160" s="290"/>
      <c r="AR160" s="290"/>
      <c r="AS160" s="290"/>
      <c r="AT160" s="290"/>
      <c r="AU160" s="290"/>
      <c r="AV160" s="290"/>
      <c r="AW160" s="290"/>
      <c r="AX160" s="290"/>
      <c r="AY160" s="290"/>
      <c r="AZ160" s="290"/>
      <c r="BA160" s="290"/>
      <c r="BB160" s="290"/>
      <c r="BC160" s="290"/>
      <c r="BD160" s="290"/>
      <c r="BE160" s="290"/>
      <c r="BF160" s="290"/>
      <c r="BG160" s="290"/>
      <c r="BH160" s="290"/>
      <c r="BI160" s="290"/>
      <c r="BJ160" s="290"/>
      <c r="BK160" s="290"/>
      <c r="BL160" s="290"/>
      <c r="BM160" s="290"/>
      <c r="BN160" s="290"/>
      <c r="BO160" s="290"/>
      <c r="BP160" s="290"/>
      <c r="BQ160" s="290"/>
      <c r="BR160" s="290"/>
      <c r="BS160" s="290"/>
      <c r="BT160" s="290"/>
      <c r="BU160" s="290"/>
      <c r="BV160" s="290"/>
      <c r="BX160" s="637"/>
    </row>
    <row r="161" spans="2:76" x14ac:dyDescent="0.3">
      <c r="B161" s="230"/>
      <c r="C161" s="222"/>
      <c r="D161" s="222"/>
      <c r="E161" s="314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90"/>
      <c r="AI161" s="290"/>
      <c r="AJ161" s="290"/>
      <c r="AK161" s="290"/>
      <c r="AL161" s="290"/>
      <c r="AM161" s="290"/>
      <c r="AN161" s="290"/>
      <c r="AO161" s="290"/>
      <c r="AP161" s="290"/>
      <c r="AQ161" s="290"/>
      <c r="AR161" s="290"/>
      <c r="AS161" s="290"/>
      <c r="AT161" s="290"/>
      <c r="AU161" s="290"/>
      <c r="AV161" s="290"/>
      <c r="AW161" s="290"/>
      <c r="AX161" s="290"/>
      <c r="AY161" s="290"/>
      <c r="AZ161" s="290"/>
      <c r="BA161" s="290"/>
      <c r="BB161" s="290"/>
      <c r="BC161" s="290"/>
      <c r="BD161" s="290"/>
      <c r="BE161" s="290"/>
      <c r="BF161" s="290"/>
      <c r="BG161" s="290"/>
      <c r="BH161" s="290"/>
      <c r="BI161" s="290"/>
      <c r="BJ161" s="290"/>
      <c r="BK161" s="290"/>
      <c r="BL161" s="290"/>
      <c r="BM161" s="290"/>
      <c r="BN161" s="290"/>
      <c r="BO161" s="290"/>
      <c r="BP161" s="290"/>
      <c r="BQ161" s="290"/>
      <c r="BR161" s="290"/>
      <c r="BS161" s="290"/>
      <c r="BT161" s="290"/>
      <c r="BU161" s="290"/>
      <c r="BV161" s="290"/>
      <c r="BX161" s="637"/>
    </row>
    <row r="162" spans="2:76" x14ac:dyDescent="0.3">
      <c r="B162" s="230"/>
      <c r="C162" s="222"/>
      <c r="D162" s="222"/>
      <c r="E162" s="314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90"/>
      <c r="AI162" s="290"/>
      <c r="AJ162" s="290"/>
      <c r="AK162" s="290"/>
      <c r="AL162" s="290"/>
      <c r="AM162" s="290"/>
      <c r="AN162" s="290"/>
      <c r="AO162" s="290"/>
      <c r="AP162" s="290"/>
      <c r="AQ162" s="290"/>
      <c r="AR162" s="290"/>
      <c r="AS162" s="290"/>
      <c r="AT162" s="290"/>
      <c r="AU162" s="290"/>
      <c r="AV162" s="290"/>
      <c r="AW162" s="290"/>
      <c r="AX162" s="290"/>
      <c r="AY162" s="290"/>
      <c r="AZ162" s="290"/>
      <c r="BA162" s="290"/>
      <c r="BB162" s="290"/>
      <c r="BC162" s="290"/>
      <c r="BD162" s="290"/>
      <c r="BE162" s="290"/>
      <c r="BF162" s="290"/>
      <c r="BG162" s="290"/>
      <c r="BH162" s="290"/>
      <c r="BI162" s="290"/>
      <c r="BJ162" s="290"/>
      <c r="BK162" s="290"/>
      <c r="BL162" s="290"/>
      <c r="BM162" s="290"/>
      <c r="BN162" s="290"/>
      <c r="BO162" s="290"/>
      <c r="BP162" s="290"/>
      <c r="BQ162" s="290"/>
      <c r="BR162" s="290"/>
      <c r="BS162" s="290"/>
      <c r="BT162" s="290"/>
      <c r="BU162" s="290"/>
      <c r="BV162" s="290"/>
      <c r="BX162" s="637"/>
    </row>
    <row r="163" spans="2:76" x14ac:dyDescent="0.3">
      <c r="B163" s="230"/>
      <c r="C163" s="222"/>
      <c r="D163" s="222"/>
      <c r="E163" s="314"/>
      <c r="F163" s="290"/>
      <c r="G163" s="290"/>
      <c r="H163" s="290"/>
      <c r="I163" s="290"/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  <c r="W163" s="290"/>
      <c r="X163" s="290"/>
      <c r="Y163" s="290"/>
      <c r="Z163" s="290"/>
      <c r="AA163" s="290"/>
      <c r="AB163" s="290"/>
      <c r="AC163" s="290"/>
      <c r="AD163" s="290"/>
      <c r="AE163" s="290"/>
      <c r="AF163" s="290"/>
      <c r="AG163" s="290"/>
      <c r="AH163" s="290"/>
      <c r="AI163" s="290"/>
      <c r="AJ163" s="290"/>
      <c r="AK163" s="290"/>
      <c r="AL163" s="290"/>
      <c r="AM163" s="290"/>
      <c r="AN163" s="290"/>
      <c r="AO163" s="290"/>
      <c r="AP163" s="290"/>
      <c r="AQ163" s="290"/>
      <c r="AR163" s="290"/>
      <c r="AS163" s="290"/>
      <c r="AT163" s="290"/>
      <c r="AU163" s="290"/>
      <c r="AV163" s="290"/>
      <c r="AW163" s="290"/>
      <c r="AX163" s="290"/>
      <c r="AY163" s="290"/>
      <c r="AZ163" s="290"/>
      <c r="BA163" s="290"/>
      <c r="BB163" s="290"/>
      <c r="BC163" s="290"/>
      <c r="BD163" s="290"/>
      <c r="BE163" s="290"/>
      <c r="BF163" s="290"/>
      <c r="BG163" s="290"/>
      <c r="BH163" s="290"/>
      <c r="BI163" s="290"/>
      <c r="BJ163" s="290"/>
      <c r="BK163" s="290"/>
      <c r="BL163" s="290"/>
      <c r="BM163" s="290"/>
      <c r="BN163" s="290"/>
      <c r="BO163" s="290"/>
      <c r="BP163" s="290"/>
      <c r="BQ163" s="290"/>
      <c r="BR163" s="290"/>
      <c r="BS163" s="290"/>
      <c r="BT163" s="290"/>
      <c r="BU163" s="290"/>
      <c r="BV163" s="290"/>
      <c r="BX163" s="637"/>
    </row>
    <row r="164" spans="2:76" x14ac:dyDescent="0.3">
      <c r="B164" s="230"/>
      <c r="C164" s="222"/>
      <c r="D164" s="222"/>
      <c r="E164" s="314"/>
      <c r="F164" s="290"/>
      <c r="G164" s="290"/>
      <c r="H164" s="290"/>
      <c r="I164" s="290"/>
      <c r="J164" s="290"/>
      <c r="K164" s="290"/>
      <c r="L164" s="290"/>
      <c r="M164" s="290"/>
      <c r="N164" s="290"/>
      <c r="O164" s="290"/>
      <c r="P164" s="290"/>
      <c r="Q164" s="290"/>
      <c r="R164" s="290"/>
      <c r="S164" s="290"/>
      <c r="T164" s="290"/>
      <c r="U164" s="290"/>
      <c r="V164" s="290"/>
      <c r="W164" s="290"/>
      <c r="X164" s="290"/>
      <c r="Y164" s="290"/>
      <c r="Z164" s="290"/>
      <c r="AA164" s="290"/>
      <c r="AB164" s="290"/>
      <c r="AC164" s="290"/>
      <c r="AD164" s="290"/>
      <c r="AE164" s="290"/>
      <c r="AF164" s="290"/>
      <c r="AG164" s="290"/>
      <c r="AH164" s="290"/>
      <c r="AI164" s="290"/>
      <c r="AJ164" s="290"/>
      <c r="AK164" s="290"/>
      <c r="AL164" s="290"/>
      <c r="AM164" s="290"/>
      <c r="AN164" s="290"/>
      <c r="AO164" s="290"/>
      <c r="AP164" s="290"/>
      <c r="AQ164" s="290"/>
      <c r="AR164" s="290"/>
      <c r="AS164" s="290"/>
      <c r="AT164" s="290"/>
      <c r="AU164" s="290"/>
      <c r="AV164" s="290"/>
      <c r="AW164" s="290"/>
      <c r="AX164" s="290"/>
      <c r="AY164" s="290"/>
      <c r="AZ164" s="290"/>
      <c r="BA164" s="290"/>
      <c r="BB164" s="290"/>
      <c r="BC164" s="290"/>
      <c r="BD164" s="290"/>
      <c r="BE164" s="290"/>
      <c r="BF164" s="290"/>
      <c r="BG164" s="290"/>
      <c r="BH164" s="290"/>
      <c r="BI164" s="290"/>
      <c r="BJ164" s="290"/>
      <c r="BK164" s="290"/>
      <c r="BL164" s="290"/>
      <c r="BM164" s="290"/>
      <c r="BN164" s="290"/>
      <c r="BO164" s="290"/>
      <c r="BP164" s="290"/>
      <c r="BQ164" s="290"/>
      <c r="BR164" s="290"/>
      <c r="BS164" s="290"/>
      <c r="BT164" s="290"/>
      <c r="BU164" s="290"/>
      <c r="BV164" s="290"/>
      <c r="BX164" s="637"/>
    </row>
    <row r="165" spans="2:76" x14ac:dyDescent="0.3">
      <c r="B165" s="230"/>
      <c r="C165" s="222"/>
      <c r="D165" s="222"/>
      <c r="E165" s="314"/>
      <c r="F165" s="290"/>
      <c r="G165" s="290"/>
      <c r="H165" s="290"/>
      <c r="I165" s="290"/>
      <c r="J165" s="290"/>
      <c r="K165" s="290"/>
      <c r="L165" s="29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  <c r="W165" s="290"/>
      <c r="X165" s="290"/>
      <c r="Y165" s="290"/>
      <c r="Z165" s="290"/>
      <c r="AA165" s="290"/>
      <c r="AB165" s="290"/>
      <c r="AC165" s="290"/>
      <c r="AD165" s="290"/>
      <c r="AE165" s="290"/>
      <c r="AF165" s="290"/>
      <c r="AG165" s="290"/>
      <c r="AH165" s="290"/>
      <c r="AI165" s="290"/>
      <c r="AJ165" s="290"/>
      <c r="AK165" s="290"/>
      <c r="AL165" s="290"/>
      <c r="AM165" s="290"/>
      <c r="AN165" s="290"/>
      <c r="AO165" s="290"/>
      <c r="AP165" s="290"/>
      <c r="AQ165" s="290"/>
      <c r="AR165" s="290"/>
      <c r="AS165" s="290"/>
      <c r="AT165" s="290"/>
      <c r="AU165" s="290"/>
      <c r="AV165" s="290"/>
      <c r="AW165" s="290"/>
      <c r="AX165" s="290"/>
      <c r="AY165" s="290"/>
      <c r="AZ165" s="290"/>
      <c r="BA165" s="290"/>
      <c r="BB165" s="290"/>
      <c r="BC165" s="290"/>
      <c r="BD165" s="290"/>
      <c r="BE165" s="290"/>
      <c r="BF165" s="290"/>
      <c r="BG165" s="290"/>
      <c r="BH165" s="290"/>
      <c r="BI165" s="290"/>
      <c r="BJ165" s="290"/>
      <c r="BK165" s="290"/>
      <c r="BL165" s="290"/>
      <c r="BM165" s="290"/>
      <c r="BN165" s="290"/>
      <c r="BO165" s="290"/>
      <c r="BP165" s="290"/>
      <c r="BQ165" s="290"/>
      <c r="BR165" s="290"/>
      <c r="BS165" s="290"/>
      <c r="BT165" s="290"/>
      <c r="BU165" s="290"/>
      <c r="BV165" s="290"/>
      <c r="BX165" s="637"/>
    </row>
    <row r="166" spans="2:76" x14ac:dyDescent="0.3">
      <c r="B166" s="230"/>
      <c r="C166" s="222"/>
      <c r="D166" s="222"/>
      <c r="E166" s="314"/>
      <c r="F166" s="290"/>
      <c r="G166" s="290"/>
      <c r="H166" s="290"/>
      <c r="I166" s="290"/>
      <c r="J166" s="290"/>
      <c r="K166" s="290"/>
      <c r="L166" s="290"/>
      <c r="M166" s="290"/>
      <c r="N166" s="290"/>
      <c r="O166" s="290"/>
      <c r="P166" s="290"/>
      <c r="Q166" s="290"/>
      <c r="R166" s="290"/>
      <c r="S166" s="290"/>
      <c r="T166" s="290"/>
      <c r="U166" s="290"/>
      <c r="V166" s="290"/>
      <c r="W166" s="290"/>
      <c r="X166" s="290"/>
      <c r="Y166" s="290"/>
      <c r="Z166" s="290"/>
      <c r="AA166" s="290"/>
      <c r="AB166" s="290"/>
      <c r="AC166" s="290"/>
      <c r="AD166" s="290"/>
      <c r="AE166" s="290"/>
      <c r="AF166" s="290"/>
      <c r="AG166" s="290"/>
      <c r="AH166" s="290"/>
      <c r="AI166" s="290"/>
      <c r="AJ166" s="290"/>
      <c r="AK166" s="290"/>
      <c r="AL166" s="290"/>
      <c r="AM166" s="290"/>
      <c r="AN166" s="290"/>
      <c r="AO166" s="290"/>
      <c r="AP166" s="290"/>
      <c r="AQ166" s="290"/>
      <c r="AR166" s="290"/>
      <c r="AS166" s="290"/>
      <c r="AT166" s="290"/>
      <c r="AU166" s="290"/>
      <c r="AV166" s="290"/>
      <c r="AW166" s="290"/>
      <c r="AX166" s="290"/>
      <c r="AY166" s="290"/>
      <c r="AZ166" s="290"/>
      <c r="BA166" s="290"/>
      <c r="BB166" s="290"/>
      <c r="BC166" s="290"/>
      <c r="BD166" s="290"/>
      <c r="BE166" s="290"/>
      <c r="BF166" s="290"/>
      <c r="BG166" s="290"/>
      <c r="BH166" s="290"/>
      <c r="BI166" s="290"/>
      <c r="BJ166" s="290"/>
      <c r="BK166" s="290"/>
      <c r="BL166" s="290"/>
      <c r="BM166" s="290"/>
      <c r="BN166" s="290"/>
      <c r="BO166" s="290"/>
      <c r="BP166" s="290"/>
      <c r="BQ166" s="290"/>
      <c r="BR166" s="290"/>
      <c r="BS166" s="290"/>
      <c r="BT166" s="290"/>
      <c r="BU166" s="290"/>
      <c r="BV166" s="290"/>
      <c r="BX166" s="637"/>
    </row>
    <row r="167" spans="2:76" x14ac:dyDescent="0.3">
      <c r="B167" s="230"/>
      <c r="C167" s="222"/>
      <c r="D167" s="222"/>
      <c r="E167" s="314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0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  <c r="AE167" s="290"/>
      <c r="AF167" s="290"/>
      <c r="AG167" s="290"/>
      <c r="AH167" s="290"/>
      <c r="AI167" s="290"/>
      <c r="AJ167" s="290"/>
      <c r="AK167" s="290"/>
      <c r="AL167" s="290"/>
      <c r="AM167" s="290"/>
      <c r="AN167" s="290"/>
      <c r="AO167" s="290"/>
      <c r="AP167" s="290"/>
      <c r="AQ167" s="290"/>
      <c r="AR167" s="290"/>
      <c r="AS167" s="290"/>
      <c r="AT167" s="290"/>
      <c r="AU167" s="290"/>
      <c r="AV167" s="290"/>
      <c r="AW167" s="290"/>
      <c r="AX167" s="290"/>
      <c r="AY167" s="290"/>
      <c r="AZ167" s="290"/>
      <c r="BA167" s="290"/>
      <c r="BB167" s="290"/>
      <c r="BC167" s="290"/>
      <c r="BD167" s="290"/>
      <c r="BE167" s="290"/>
      <c r="BF167" s="290"/>
      <c r="BG167" s="290"/>
      <c r="BH167" s="290"/>
      <c r="BI167" s="290"/>
      <c r="BJ167" s="290"/>
      <c r="BK167" s="290"/>
      <c r="BL167" s="290"/>
      <c r="BM167" s="290"/>
      <c r="BN167" s="290"/>
      <c r="BO167" s="290"/>
      <c r="BP167" s="290"/>
      <c r="BQ167" s="290"/>
      <c r="BR167" s="290"/>
      <c r="BS167" s="290"/>
      <c r="BT167" s="290"/>
      <c r="BU167" s="290"/>
      <c r="BV167" s="290"/>
      <c r="BX167" s="637"/>
    </row>
    <row r="168" spans="2:76" x14ac:dyDescent="0.3">
      <c r="B168" s="230"/>
      <c r="C168" s="222"/>
      <c r="D168" s="222"/>
      <c r="E168" s="314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0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90"/>
      <c r="AI168" s="290"/>
      <c r="AJ168" s="290"/>
      <c r="AK168" s="290"/>
      <c r="AL168" s="290"/>
      <c r="AM168" s="290"/>
      <c r="AN168" s="290"/>
      <c r="AO168" s="290"/>
      <c r="AP168" s="290"/>
      <c r="AQ168" s="290"/>
      <c r="AR168" s="290"/>
      <c r="AS168" s="290"/>
      <c r="AT168" s="290"/>
      <c r="AU168" s="290"/>
      <c r="AV168" s="290"/>
      <c r="AW168" s="290"/>
      <c r="AX168" s="290"/>
      <c r="AY168" s="290"/>
      <c r="AZ168" s="290"/>
      <c r="BA168" s="290"/>
      <c r="BB168" s="290"/>
      <c r="BC168" s="290"/>
      <c r="BD168" s="290"/>
      <c r="BE168" s="290"/>
      <c r="BF168" s="290"/>
      <c r="BG168" s="290"/>
      <c r="BH168" s="290"/>
      <c r="BI168" s="290"/>
      <c r="BJ168" s="290"/>
      <c r="BK168" s="290"/>
      <c r="BL168" s="290"/>
      <c r="BM168" s="290"/>
      <c r="BN168" s="290"/>
      <c r="BO168" s="290"/>
      <c r="BP168" s="290"/>
      <c r="BQ168" s="290"/>
      <c r="BR168" s="290"/>
      <c r="BS168" s="290"/>
      <c r="BT168" s="290"/>
      <c r="BU168" s="290"/>
      <c r="BV168" s="290"/>
      <c r="BX168" s="637"/>
    </row>
    <row r="169" spans="2:76" x14ac:dyDescent="0.3">
      <c r="B169" s="230"/>
      <c r="C169" s="222"/>
      <c r="D169" s="222"/>
      <c r="E169" s="314"/>
      <c r="F169" s="290"/>
      <c r="G169" s="290"/>
      <c r="H169" s="290"/>
      <c r="I169" s="290"/>
      <c r="J169" s="290"/>
      <c r="K169" s="290"/>
      <c r="L169" s="290"/>
      <c r="M169" s="290"/>
      <c r="N169" s="290"/>
      <c r="O169" s="290"/>
      <c r="P169" s="290"/>
      <c r="Q169" s="290"/>
      <c r="R169" s="290"/>
      <c r="S169" s="290"/>
      <c r="T169" s="290"/>
      <c r="U169" s="290"/>
      <c r="V169" s="290"/>
      <c r="W169" s="290"/>
      <c r="X169" s="290"/>
      <c r="Y169" s="290"/>
      <c r="Z169" s="290"/>
      <c r="AA169" s="290"/>
      <c r="AB169" s="290"/>
      <c r="AC169" s="290"/>
      <c r="AD169" s="290"/>
      <c r="AE169" s="290"/>
      <c r="AF169" s="290"/>
      <c r="AG169" s="290"/>
      <c r="AH169" s="290"/>
      <c r="AI169" s="290"/>
      <c r="AJ169" s="290"/>
      <c r="AK169" s="290"/>
      <c r="AL169" s="290"/>
      <c r="AM169" s="290"/>
      <c r="AN169" s="290"/>
      <c r="AO169" s="290"/>
      <c r="AP169" s="290"/>
      <c r="AQ169" s="290"/>
      <c r="AR169" s="290"/>
      <c r="AS169" s="290"/>
      <c r="AT169" s="290"/>
      <c r="AU169" s="290"/>
      <c r="AV169" s="290"/>
      <c r="AW169" s="290"/>
      <c r="AX169" s="290"/>
      <c r="AY169" s="290"/>
      <c r="AZ169" s="290"/>
      <c r="BA169" s="290"/>
      <c r="BB169" s="290"/>
      <c r="BC169" s="290"/>
      <c r="BD169" s="290"/>
      <c r="BE169" s="290"/>
      <c r="BF169" s="290"/>
      <c r="BG169" s="290"/>
      <c r="BH169" s="290"/>
      <c r="BI169" s="290"/>
      <c r="BJ169" s="290"/>
      <c r="BK169" s="290"/>
      <c r="BL169" s="290"/>
      <c r="BM169" s="290"/>
      <c r="BN169" s="290"/>
      <c r="BO169" s="290"/>
      <c r="BP169" s="290"/>
      <c r="BQ169" s="290"/>
      <c r="BR169" s="290"/>
      <c r="BS169" s="290"/>
      <c r="BT169" s="290"/>
      <c r="BU169" s="290"/>
      <c r="BV169" s="290"/>
    </row>
    <row r="170" spans="2:76" x14ac:dyDescent="0.3">
      <c r="B170" s="230"/>
      <c r="C170" s="222"/>
      <c r="D170" s="222"/>
      <c r="E170" s="314"/>
      <c r="F170" s="290"/>
      <c r="G170" s="290"/>
      <c r="H170" s="290"/>
      <c r="I170" s="290"/>
      <c r="J170" s="290"/>
      <c r="K170" s="290"/>
      <c r="L170" s="290"/>
      <c r="M170" s="290"/>
      <c r="N170" s="290"/>
      <c r="O170" s="290"/>
      <c r="P170" s="290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90"/>
      <c r="AP170" s="290"/>
      <c r="AQ170" s="290"/>
      <c r="AR170" s="290"/>
      <c r="AS170" s="290"/>
      <c r="AT170" s="290"/>
      <c r="AU170" s="290"/>
      <c r="AV170" s="290"/>
      <c r="AW170" s="290"/>
      <c r="AX170" s="290"/>
      <c r="AY170" s="290"/>
      <c r="AZ170" s="290"/>
      <c r="BA170" s="290"/>
      <c r="BB170" s="290"/>
      <c r="BC170" s="290"/>
      <c r="BD170" s="290"/>
      <c r="BE170" s="290"/>
      <c r="BF170" s="290"/>
      <c r="BG170" s="290"/>
      <c r="BH170" s="290"/>
      <c r="BI170" s="290"/>
      <c r="BJ170" s="290"/>
      <c r="BK170" s="290"/>
      <c r="BL170" s="290"/>
      <c r="BM170" s="290"/>
      <c r="BN170" s="290"/>
      <c r="BO170" s="290"/>
      <c r="BP170" s="290"/>
      <c r="BQ170" s="290"/>
      <c r="BR170" s="290"/>
      <c r="BS170" s="290"/>
      <c r="BT170" s="290"/>
      <c r="BU170" s="290"/>
      <c r="BV170" s="290"/>
    </row>
    <row r="171" spans="2:76" x14ac:dyDescent="0.3">
      <c r="B171" s="230"/>
      <c r="C171" s="222"/>
      <c r="D171" s="222"/>
      <c r="E171" s="314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90"/>
      <c r="AP171" s="290"/>
      <c r="AQ171" s="290"/>
      <c r="AR171" s="290"/>
      <c r="AS171" s="290"/>
      <c r="AT171" s="290"/>
      <c r="AU171" s="290"/>
      <c r="AV171" s="290"/>
      <c r="AW171" s="290"/>
      <c r="AX171" s="290"/>
      <c r="AY171" s="290"/>
      <c r="AZ171" s="290"/>
      <c r="BA171" s="290"/>
      <c r="BB171" s="290"/>
      <c r="BC171" s="290"/>
      <c r="BD171" s="290"/>
      <c r="BE171" s="290"/>
      <c r="BF171" s="290"/>
      <c r="BG171" s="290"/>
      <c r="BH171" s="290"/>
      <c r="BI171" s="290"/>
      <c r="BJ171" s="290"/>
      <c r="BK171" s="290"/>
      <c r="BL171" s="290"/>
      <c r="BM171" s="290"/>
      <c r="BN171" s="290"/>
      <c r="BO171" s="290"/>
      <c r="BP171" s="290"/>
      <c r="BQ171" s="290"/>
      <c r="BR171" s="290"/>
      <c r="BS171" s="290"/>
      <c r="BT171" s="290"/>
      <c r="BU171" s="290"/>
      <c r="BV171" s="290"/>
    </row>
    <row r="172" spans="2:76" x14ac:dyDescent="0.3">
      <c r="B172" s="230"/>
      <c r="C172" s="222"/>
      <c r="D172" s="222"/>
      <c r="E172" s="314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90"/>
      <c r="AP172" s="290"/>
      <c r="AQ172" s="290"/>
      <c r="AR172" s="290"/>
      <c r="AS172" s="290"/>
      <c r="AT172" s="290"/>
      <c r="AU172" s="290"/>
      <c r="AV172" s="290"/>
      <c r="AW172" s="290"/>
      <c r="AX172" s="290"/>
      <c r="AY172" s="290"/>
      <c r="AZ172" s="290"/>
      <c r="BA172" s="290"/>
      <c r="BB172" s="290"/>
      <c r="BC172" s="290"/>
      <c r="BD172" s="290"/>
      <c r="BE172" s="290"/>
      <c r="BF172" s="290"/>
      <c r="BG172" s="290"/>
      <c r="BH172" s="290"/>
      <c r="BI172" s="290"/>
      <c r="BJ172" s="290"/>
      <c r="BK172" s="290"/>
      <c r="BL172" s="290"/>
      <c r="BM172" s="290"/>
      <c r="BN172" s="290"/>
      <c r="BO172" s="290"/>
      <c r="BP172" s="290"/>
      <c r="BQ172" s="290"/>
      <c r="BR172" s="290"/>
      <c r="BS172" s="290"/>
      <c r="BT172" s="290"/>
      <c r="BU172" s="290"/>
      <c r="BV172" s="290"/>
    </row>
    <row r="173" spans="2:76" x14ac:dyDescent="0.3">
      <c r="B173" s="230"/>
      <c r="C173" s="222"/>
      <c r="D173" s="222"/>
      <c r="E173" s="314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0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90"/>
      <c r="AP173" s="290"/>
      <c r="AQ173" s="290"/>
      <c r="AR173" s="290"/>
      <c r="AS173" s="290"/>
      <c r="AT173" s="290"/>
      <c r="AU173" s="290"/>
      <c r="AV173" s="290"/>
      <c r="AW173" s="290"/>
      <c r="AX173" s="290"/>
      <c r="AY173" s="290"/>
      <c r="AZ173" s="290"/>
      <c r="BA173" s="290"/>
      <c r="BB173" s="290"/>
      <c r="BC173" s="290"/>
      <c r="BD173" s="290"/>
      <c r="BE173" s="290"/>
      <c r="BF173" s="290"/>
      <c r="BG173" s="290"/>
      <c r="BH173" s="290"/>
      <c r="BI173" s="290"/>
      <c r="BJ173" s="290"/>
      <c r="BK173" s="290"/>
      <c r="BL173" s="290"/>
      <c r="BM173" s="290"/>
      <c r="BN173" s="290"/>
      <c r="BO173" s="290"/>
      <c r="BP173" s="290"/>
      <c r="BQ173" s="290"/>
      <c r="BR173" s="290"/>
      <c r="BS173" s="290"/>
      <c r="BT173" s="290"/>
      <c r="BU173" s="290"/>
      <c r="BV173" s="290"/>
    </row>
    <row r="174" spans="2:76" x14ac:dyDescent="0.3">
      <c r="B174" s="230"/>
      <c r="C174" s="222"/>
      <c r="D174" s="222"/>
      <c r="E174" s="314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90"/>
      <c r="AP174" s="290"/>
      <c r="AQ174" s="290"/>
      <c r="AR174" s="290"/>
      <c r="AS174" s="290"/>
      <c r="AT174" s="290"/>
      <c r="AU174" s="290"/>
      <c r="AV174" s="290"/>
      <c r="AW174" s="290"/>
      <c r="AX174" s="290"/>
      <c r="AY174" s="290"/>
      <c r="AZ174" s="290"/>
      <c r="BA174" s="290"/>
      <c r="BB174" s="290"/>
      <c r="BC174" s="290"/>
      <c r="BD174" s="290"/>
      <c r="BE174" s="290"/>
      <c r="BF174" s="290"/>
      <c r="BG174" s="290"/>
      <c r="BH174" s="290"/>
      <c r="BI174" s="290"/>
      <c r="BJ174" s="290"/>
      <c r="BK174" s="290"/>
      <c r="BL174" s="290"/>
      <c r="BM174" s="290"/>
      <c r="BN174" s="290"/>
      <c r="BO174" s="290"/>
      <c r="BP174" s="290"/>
      <c r="BQ174" s="290"/>
      <c r="BR174" s="290"/>
      <c r="BS174" s="290"/>
      <c r="BT174" s="290"/>
      <c r="BU174" s="290"/>
      <c r="BV174" s="290"/>
    </row>
    <row r="175" spans="2:76" x14ac:dyDescent="0.3">
      <c r="B175" s="230"/>
      <c r="C175" s="230"/>
      <c r="D175" s="230"/>
      <c r="E175" s="314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0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90"/>
      <c r="AP175" s="290"/>
      <c r="AQ175" s="290"/>
      <c r="AR175" s="290"/>
      <c r="AS175" s="290"/>
      <c r="AT175" s="290"/>
      <c r="AU175" s="290"/>
      <c r="AV175" s="290"/>
      <c r="AW175" s="290"/>
      <c r="AX175" s="290"/>
      <c r="AY175" s="290"/>
      <c r="AZ175" s="290"/>
      <c r="BA175" s="290"/>
      <c r="BB175" s="290"/>
      <c r="BC175" s="290"/>
      <c r="BD175" s="290"/>
      <c r="BE175" s="290"/>
      <c r="BF175" s="290"/>
      <c r="BG175" s="290"/>
      <c r="BH175" s="290"/>
      <c r="BI175" s="290"/>
      <c r="BJ175" s="290"/>
      <c r="BK175" s="290"/>
      <c r="BL175" s="290"/>
      <c r="BM175" s="290"/>
      <c r="BN175" s="290"/>
      <c r="BO175" s="290"/>
      <c r="BP175" s="290"/>
      <c r="BQ175" s="290"/>
      <c r="BR175" s="290"/>
      <c r="BS175" s="290"/>
      <c r="BT175" s="290"/>
      <c r="BU175" s="290"/>
      <c r="BV175" s="290"/>
    </row>
    <row r="176" spans="2:76" x14ac:dyDescent="0.3">
      <c r="B176" s="230"/>
      <c r="C176" s="222"/>
      <c r="D176" s="222"/>
      <c r="E176" s="314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90"/>
      <c r="AP176" s="290"/>
      <c r="AQ176" s="290"/>
      <c r="AR176" s="290"/>
      <c r="AS176" s="290"/>
      <c r="AT176" s="290"/>
      <c r="AU176" s="290"/>
      <c r="AV176" s="290"/>
      <c r="AW176" s="290"/>
      <c r="AX176" s="290"/>
      <c r="AY176" s="290"/>
      <c r="AZ176" s="290"/>
      <c r="BA176" s="290"/>
      <c r="BB176" s="290"/>
      <c r="BC176" s="290"/>
      <c r="BD176" s="290"/>
      <c r="BE176" s="290"/>
      <c r="BF176" s="290"/>
      <c r="BG176" s="290"/>
      <c r="BH176" s="290"/>
      <c r="BI176" s="290"/>
      <c r="BJ176" s="290"/>
      <c r="BK176" s="290"/>
      <c r="BL176" s="290"/>
      <c r="BM176" s="290"/>
      <c r="BN176" s="290"/>
      <c r="BO176" s="290"/>
      <c r="BP176" s="290"/>
      <c r="BQ176" s="290"/>
      <c r="BR176" s="290"/>
      <c r="BS176" s="290"/>
      <c r="BT176" s="290"/>
      <c r="BU176" s="290"/>
      <c r="BV176" s="290"/>
    </row>
    <row r="177" spans="2:74" x14ac:dyDescent="0.3">
      <c r="C177" s="222"/>
      <c r="D177" s="222"/>
      <c r="E177" s="314"/>
      <c r="F177" s="290"/>
      <c r="G177" s="290"/>
      <c r="H177" s="290"/>
      <c r="I177" s="290"/>
      <c r="J177" s="290"/>
      <c r="K177" s="290"/>
      <c r="L177" s="290"/>
      <c r="M177" s="290"/>
      <c r="N177" s="290"/>
      <c r="O177" s="290"/>
      <c r="P177" s="290"/>
      <c r="Q177" s="290"/>
      <c r="R177" s="290"/>
      <c r="S177" s="290"/>
      <c r="T177" s="290"/>
      <c r="U177" s="290"/>
      <c r="V177" s="290"/>
      <c r="W177" s="290"/>
      <c r="X177" s="290"/>
      <c r="Y177" s="290"/>
      <c r="Z177" s="290"/>
      <c r="AA177" s="290"/>
      <c r="AB177" s="290"/>
      <c r="AC177" s="290"/>
      <c r="AD177" s="290"/>
      <c r="AE177" s="290"/>
      <c r="AF177" s="290"/>
      <c r="AG177" s="290"/>
      <c r="AH177" s="290"/>
      <c r="AI177" s="290"/>
      <c r="AJ177" s="290"/>
      <c r="AK177" s="290"/>
      <c r="AL177" s="290"/>
      <c r="AM177" s="290"/>
      <c r="AN177" s="290"/>
      <c r="AO177" s="290"/>
      <c r="AP177" s="290"/>
      <c r="AQ177" s="290"/>
      <c r="AR177" s="290"/>
      <c r="AS177" s="290"/>
      <c r="AT177" s="290"/>
      <c r="AU177" s="290"/>
      <c r="AV177" s="290"/>
      <c r="AW177" s="290"/>
      <c r="AX177" s="290"/>
      <c r="AY177" s="290"/>
      <c r="AZ177" s="290"/>
      <c r="BA177" s="290"/>
      <c r="BB177" s="290"/>
      <c r="BC177" s="290"/>
      <c r="BD177" s="290"/>
      <c r="BE177" s="290"/>
      <c r="BF177" s="290"/>
      <c r="BG177" s="290"/>
      <c r="BH177" s="290"/>
      <c r="BI177" s="290"/>
      <c r="BJ177" s="290"/>
      <c r="BK177" s="290"/>
      <c r="BL177" s="290"/>
      <c r="BM177" s="290"/>
      <c r="BN177" s="290"/>
      <c r="BO177" s="290"/>
      <c r="BP177" s="290"/>
      <c r="BQ177" s="290"/>
      <c r="BR177" s="290"/>
      <c r="BS177" s="290"/>
      <c r="BT177" s="290"/>
      <c r="BU177" s="290"/>
      <c r="BV177" s="290"/>
    </row>
    <row r="178" spans="2:74" x14ac:dyDescent="0.3">
      <c r="B178" s="230"/>
      <c r="C178" s="222"/>
      <c r="D178" s="222"/>
      <c r="E178" s="314"/>
      <c r="F178" s="290"/>
      <c r="G178" s="290"/>
      <c r="H178" s="290"/>
      <c r="I178" s="290"/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  <c r="W178" s="290"/>
      <c r="X178" s="290"/>
      <c r="Y178" s="290"/>
      <c r="Z178" s="290"/>
      <c r="AA178" s="290"/>
      <c r="AB178" s="290"/>
      <c r="AC178" s="290"/>
      <c r="AD178" s="290"/>
      <c r="AE178" s="290"/>
      <c r="AF178" s="290"/>
      <c r="AG178" s="290"/>
      <c r="AH178" s="290"/>
      <c r="AI178" s="290"/>
      <c r="AJ178" s="290"/>
      <c r="AK178" s="290"/>
      <c r="AL178" s="290"/>
      <c r="AM178" s="290"/>
      <c r="AN178" s="290"/>
      <c r="AO178" s="290"/>
      <c r="AP178" s="290"/>
      <c r="AQ178" s="290"/>
      <c r="AR178" s="290"/>
      <c r="AS178" s="290"/>
      <c r="AT178" s="290"/>
      <c r="AU178" s="290"/>
      <c r="AV178" s="290"/>
      <c r="AW178" s="290"/>
      <c r="AX178" s="290"/>
      <c r="AY178" s="290"/>
      <c r="AZ178" s="290"/>
      <c r="BA178" s="290"/>
      <c r="BB178" s="290"/>
      <c r="BC178" s="290"/>
      <c r="BD178" s="290"/>
      <c r="BE178" s="290"/>
      <c r="BF178" s="290"/>
      <c r="BG178" s="290"/>
      <c r="BH178" s="290"/>
      <c r="BI178" s="290"/>
      <c r="BJ178" s="290"/>
      <c r="BK178" s="290"/>
      <c r="BL178" s="290"/>
      <c r="BM178" s="290"/>
      <c r="BN178" s="290"/>
      <c r="BO178" s="290"/>
      <c r="BP178" s="290"/>
      <c r="BQ178" s="290"/>
      <c r="BR178" s="290"/>
      <c r="BS178" s="290"/>
      <c r="BT178" s="290"/>
      <c r="BU178" s="290"/>
      <c r="BV178" s="290"/>
    </row>
    <row r="179" spans="2:74" x14ac:dyDescent="0.3">
      <c r="B179" s="230"/>
      <c r="C179" s="222"/>
      <c r="D179" s="222"/>
      <c r="E179" s="314"/>
      <c r="F179" s="290"/>
      <c r="G179" s="290"/>
      <c r="H179" s="290"/>
      <c r="I179" s="290"/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90"/>
      <c r="AK179" s="290"/>
      <c r="AL179" s="290"/>
      <c r="AM179" s="290"/>
      <c r="AN179" s="290"/>
      <c r="AO179" s="290"/>
      <c r="AP179" s="290"/>
      <c r="AQ179" s="290"/>
      <c r="AR179" s="290"/>
      <c r="AS179" s="290"/>
      <c r="AT179" s="290"/>
      <c r="AU179" s="290"/>
      <c r="AV179" s="290"/>
      <c r="AW179" s="290"/>
      <c r="AX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0"/>
      <c r="BM179" s="290"/>
      <c r="BN179" s="290"/>
      <c r="BO179" s="290"/>
      <c r="BP179" s="290"/>
      <c r="BQ179" s="290"/>
      <c r="BR179" s="290"/>
      <c r="BS179" s="290"/>
      <c r="BT179" s="290"/>
      <c r="BU179" s="290"/>
      <c r="BV179" s="290"/>
    </row>
    <row r="180" spans="2:74" x14ac:dyDescent="0.3">
      <c r="B180" s="230"/>
      <c r="C180" s="222"/>
      <c r="D180" s="222"/>
      <c r="E180" s="314"/>
      <c r="F180" s="290"/>
      <c r="G180" s="290"/>
      <c r="H180" s="290"/>
      <c r="I180" s="290"/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0"/>
      <c r="U180" s="290"/>
      <c r="V180" s="290"/>
      <c r="W180" s="290"/>
      <c r="X180" s="290"/>
      <c r="Y180" s="290"/>
      <c r="Z180" s="290"/>
      <c r="AA180" s="290"/>
      <c r="AB180" s="290"/>
      <c r="AC180" s="290"/>
      <c r="AD180" s="290"/>
      <c r="AE180" s="290"/>
      <c r="AF180" s="290"/>
      <c r="AG180" s="290"/>
      <c r="AH180" s="290"/>
      <c r="AI180" s="290"/>
      <c r="AJ180" s="290"/>
      <c r="AK180" s="290"/>
      <c r="AL180" s="290"/>
      <c r="AM180" s="290"/>
      <c r="AN180" s="290"/>
      <c r="AO180" s="290"/>
      <c r="AP180" s="290"/>
      <c r="AQ180" s="290"/>
      <c r="AR180" s="290"/>
      <c r="AS180" s="290"/>
      <c r="AT180" s="290"/>
      <c r="AU180" s="290"/>
      <c r="AV180" s="290"/>
      <c r="AW180" s="290"/>
      <c r="AX180" s="290"/>
      <c r="AY180" s="290"/>
      <c r="AZ180" s="290"/>
      <c r="BA180" s="290"/>
      <c r="BB180" s="290"/>
      <c r="BC180" s="290"/>
      <c r="BD180" s="290"/>
      <c r="BE180" s="290"/>
      <c r="BF180" s="290"/>
      <c r="BG180" s="290"/>
      <c r="BH180" s="290"/>
      <c r="BI180" s="290"/>
      <c r="BJ180" s="290"/>
      <c r="BK180" s="290"/>
      <c r="BL180" s="290"/>
      <c r="BM180" s="290"/>
      <c r="BN180" s="290"/>
      <c r="BO180" s="290"/>
      <c r="BP180" s="290"/>
      <c r="BQ180" s="290"/>
      <c r="BR180" s="290"/>
      <c r="BS180" s="290"/>
      <c r="BT180" s="290"/>
      <c r="BU180" s="290"/>
      <c r="BV180" s="290"/>
    </row>
    <row r="181" spans="2:74" x14ac:dyDescent="0.3">
      <c r="B181" s="230"/>
      <c r="C181" s="222"/>
      <c r="D181" s="222"/>
      <c r="E181" s="314"/>
      <c r="F181" s="290"/>
      <c r="G181" s="290"/>
      <c r="H181" s="290"/>
      <c r="I181" s="290"/>
      <c r="J181" s="290"/>
      <c r="K181" s="290"/>
      <c r="L181" s="290"/>
      <c r="M181" s="290"/>
      <c r="N181" s="290"/>
      <c r="O181" s="290"/>
      <c r="P181" s="290"/>
      <c r="Q181" s="290"/>
      <c r="R181" s="290"/>
      <c r="S181" s="290"/>
      <c r="T181" s="290"/>
      <c r="U181" s="290"/>
      <c r="V181" s="290"/>
      <c r="W181" s="290"/>
      <c r="X181" s="290"/>
      <c r="Y181" s="290"/>
      <c r="Z181" s="290"/>
      <c r="AA181" s="290"/>
      <c r="AB181" s="290"/>
      <c r="AC181" s="290"/>
      <c r="AD181" s="290"/>
      <c r="AE181" s="290"/>
      <c r="AF181" s="290"/>
      <c r="AG181" s="290"/>
      <c r="AH181" s="290"/>
      <c r="AI181" s="290"/>
      <c r="AJ181" s="290"/>
      <c r="AK181" s="290"/>
      <c r="AL181" s="290"/>
      <c r="AM181" s="290"/>
      <c r="AN181" s="290"/>
      <c r="AO181" s="290"/>
      <c r="AP181" s="290"/>
      <c r="AQ181" s="290"/>
      <c r="AR181" s="290"/>
      <c r="AS181" s="290"/>
      <c r="AT181" s="290"/>
      <c r="AU181" s="290"/>
      <c r="AV181" s="290"/>
      <c r="AW181" s="290"/>
      <c r="AX181" s="290"/>
      <c r="AY181" s="290"/>
      <c r="AZ181" s="290"/>
      <c r="BA181" s="290"/>
      <c r="BB181" s="290"/>
      <c r="BC181" s="290"/>
      <c r="BD181" s="290"/>
      <c r="BE181" s="290"/>
      <c r="BF181" s="290"/>
      <c r="BG181" s="290"/>
      <c r="BH181" s="290"/>
      <c r="BI181" s="290"/>
      <c r="BJ181" s="290"/>
      <c r="BK181" s="290"/>
      <c r="BL181" s="290"/>
      <c r="BM181" s="290"/>
      <c r="BN181" s="290"/>
      <c r="BO181" s="290"/>
      <c r="BP181" s="290"/>
      <c r="BQ181" s="290"/>
      <c r="BR181" s="290"/>
      <c r="BS181" s="290"/>
      <c r="BT181" s="290"/>
      <c r="BU181" s="290"/>
      <c r="BV181" s="290"/>
    </row>
    <row r="182" spans="2:74" x14ac:dyDescent="0.3">
      <c r="B182" s="230"/>
      <c r="C182" s="222"/>
      <c r="D182" s="222"/>
      <c r="E182" s="314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0"/>
      <c r="U182" s="290"/>
      <c r="V182" s="290"/>
      <c r="W182" s="290"/>
      <c r="X182" s="290"/>
      <c r="Y182" s="290"/>
      <c r="Z182" s="290"/>
      <c r="AA182" s="290"/>
      <c r="AB182" s="290"/>
      <c r="AC182" s="290"/>
      <c r="AD182" s="290"/>
      <c r="AE182" s="290"/>
      <c r="AF182" s="290"/>
      <c r="AG182" s="290"/>
      <c r="AH182" s="290"/>
      <c r="AI182" s="290"/>
      <c r="AJ182" s="290"/>
      <c r="AK182" s="290"/>
      <c r="AL182" s="290"/>
      <c r="AM182" s="290"/>
      <c r="AN182" s="290"/>
      <c r="AO182" s="290"/>
      <c r="AP182" s="290"/>
      <c r="AQ182" s="290"/>
      <c r="AR182" s="290"/>
      <c r="AS182" s="290"/>
      <c r="AT182" s="290"/>
      <c r="AU182" s="290"/>
      <c r="AV182" s="290"/>
      <c r="AW182" s="290"/>
      <c r="AX182" s="290"/>
      <c r="AY182" s="290"/>
      <c r="AZ182" s="290"/>
      <c r="BA182" s="290"/>
      <c r="BB182" s="290"/>
      <c r="BC182" s="290"/>
      <c r="BD182" s="290"/>
      <c r="BE182" s="290"/>
      <c r="BF182" s="290"/>
      <c r="BG182" s="290"/>
      <c r="BH182" s="290"/>
      <c r="BI182" s="290"/>
      <c r="BJ182" s="290"/>
      <c r="BK182" s="290"/>
      <c r="BL182" s="290"/>
      <c r="BM182" s="290"/>
      <c r="BN182" s="290"/>
      <c r="BO182" s="290"/>
      <c r="BP182" s="290"/>
      <c r="BQ182" s="290"/>
      <c r="BR182" s="290"/>
      <c r="BS182" s="290"/>
      <c r="BT182" s="290"/>
      <c r="BU182" s="290"/>
      <c r="BV182" s="290"/>
    </row>
    <row r="183" spans="2:74" x14ac:dyDescent="0.3">
      <c r="B183" s="230"/>
      <c r="C183" s="222"/>
      <c r="D183" s="222"/>
      <c r="E183" s="314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90"/>
      <c r="AK183" s="290"/>
      <c r="AL183" s="290"/>
      <c r="AM183" s="290"/>
      <c r="AN183" s="290"/>
      <c r="AO183" s="290"/>
      <c r="AP183" s="290"/>
      <c r="AQ183" s="290"/>
      <c r="AR183" s="290"/>
      <c r="AS183" s="290"/>
      <c r="AT183" s="290"/>
      <c r="AU183" s="290"/>
      <c r="AV183" s="290"/>
      <c r="AW183" s="290"/>
      <c r="AX183" s="290"/>
      <c r="AY183" s="290"/>
      <c r="AZ183" s="290"/>
      <c r="BA183" s="290"/>
      <c r="BB183" s="290"/>
      <c r="BC183" s="290"/>
      <c r="BD183" s="290"/>
      <c r="BE183" s="290"/>
      <c r="BF183" s="290"/>
      <c r="BG183" s="290"/>
      <c r="BH183" s="290"/>
      <c r="BI183" s="290"/>
      <c r="BJ183" s="290"/>
      <c r="BK183" s="290"/>
      <c r="BL183" s="290"/>
      <c r="BM183" s="290"/>
      <c r="BN183" s="290"/>
      <c r="BO183" s="290"/>
      <c r="BP183" s="290"/>
      <c r="BQ183" s="290"/>
      <c r="BR183" s="290"/>
      <c r="BS183" s="290"/>
      <c r="BT183" s="290"/>
      <c r="BU183" s="290"/>
      <c r="BV183" s="290"/>
    </row>
    <row r="184" spans="2:74" x14ac:dyDescent="0.3">
      <c r="B184" s="230"/>
      <c r="C184" s="222"/>
      <c r="D184" s="222"/>
      <c r="E184" s="314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0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290"/>
      <c r="AI184" s="290"/>
      <c r="AJ184" s="290"/>
      <c r="AK184" s="290"/>
      <c r="AL184" s="290"/>
      <c r="AM184" s="290"/>
      <c r="AN184" s="290"/>
      <c r="AO184" s="290"/>
      <c r="AP184" s="290"/>
      <c r="AQ184" s="290"/>
      <c r="AR184" s="290"/>
      <c r="AS184" s="290"/>
      <c r="AT184" s="290"/>
      <c r="AU184" s="290"/>
      <c r="AV184" s="290"/>
      <c r="AW184" s="290"/>
      <c r="AX184" s="290"/>
      <c r="AY184" s="290"/>
      <c r="AZ184" s="290"/>
      <c r="BA184" s="290"/>
      <c r="BB184" s="290"/>
      <c r="BC184" s="290"/>
      <c r="BD184" s="290"/>
      <c r="BE184" s="290"/>
      <c r="BF184" s="290"/>
      <c r="BG184" s="290"/>
      <c r="BH184" s="290"/>
      <c r="BI184" s="290"/>
      <c r="BJ184" s="290"/>
      <c r="BK184" s="290"/>
      <c r="BL184" s="290"/>
      <c r="BM184" s="290"/>
      <c r="BN184" s="290"/>
      <c r="BO184" s="290"/>
      <c r="BP184" s="290"/>
      <c r="BQ184" s="290"/>
      <c r="BR184" s="290"/>
      <c r="BS184" s="290"/>
      <c r="BT184" s="290"/>
      <c r="BU184" s="290"/>
      <c r="BV184" s="290"/>
    </row>
    <row r="185" spans="2:74" x14ac:dyDescent="0.3">
      <c r="B185" s="230"/>
      <c r="C185" s="222"/>
      <c r="D185" s="222"/>
      <c r="E185" s="314"/>
      <c r="F185" s="290"/>
      <c r="G185" s="290"/>
      <c r="H185" s="290"/>
      <c r="I185" s="290"/>
      <c r="J185" s="290"/>
      <c r="K185" s="290"/>
      <c r="L185" s="290"/>
      <c r="M185" s="290"/>
      <c r="N185" s="290"/>
      <c r="O185" s="290"/>
      <c r="P185" s="290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  <c r="AA185" s="290"/>
      <c r="AB185" s="290"/>
      <c r="AC185" s="290"/>
      <c r="AD185" s="290"/>
      <c r="AE185" s="290"/>
      <c r="AF185" s="290"/>
      <c r="AG185" s="290"/>
      <c r="AH185" s="290"/>
      <c r="AI185" s="290"/>
      <c r="AJ185" s="290"/>
      <c r="AK185" s="290"/>
      <c r="AL185" s="290"/>
      <c r="AM185" s="290"/>
      <c r="AN185" s="290"/>
      <c r="AO185" s="290"/>
      <c r="AP185" s="290"/>
      <c r="AQ185" s="290"/>
      <c r="AR185" s="290"/>
      <c r="AS185" s="290"/>
      <c r="AT185" s="290"/>
      <c r="AU185" s="290"/>
      <c r="AV185" s="290"/>
      <c r="AW185" s="290"/>
      <c r="AX185" s="290"/>
      <c r="AY185" s="290"/>
      <c r="AZ185" s="290"/>
      <c r="BA185" s="290"/>
      <c r="BB185" s="290"/>
      <c r="BC185" s="290"/>
      <c r="BD185" s="290"/>
      <c r="BE185" s="290"/>
      <c r="BF185" s="290"/>
      <c r="BG185" s="290"/>
      <c r="BH185" s="290"/>
      <c r="BI185" s="290"/>
      <c r="BJ185" s="290"/>
      <c r="BK185" s="290"/>
      <c r="BL185" s="290"/>
      <c r="BM185" s="290"/>
      <c r="BN185" s="290"/>
      <c r="BO185" s="290"/>
      <c r="BP185" s="290"/>
      <c r="BQ185" s="290"/>
      <c r="BR185" s="290"/>
      <c r="BS185" s="290"/>
      <c r="BT185" s="290"/>
      <c r="BU185" s="290"/>
      <c r="BV185" s="290"/>
    </row>
    <row r="186" spans="2:74" x14ac:dyDescent="0.3">
      <c r="B186" s="230"/>
      <c r="C186" s="222"/>
      <c r="D186" s="222"/>
      <c r="E186" s="314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90"/>
      <c r="AK186" s="290"/>
      <c r="AL186" s="290"/>
      <c r="AM186" s="290"/>
      <c r="AN186" s="290"/>
      <c r="AO186" s="290"/>
      <c r="AP186" s="290"/>
      <c r="AQ186" s="290"/>
      <c r="AR186" s="290"/>
      <c r="AS186" s="290"/>
      <c r="AT186" s="290"/>
      <c r="AU186" s="290"/>
      <c r="AV186" s="290"/>
      <c r="AW186" s="290"/>
      <c r="AX186" s="290"/>
      <c r="AY186" s="290"/>
      <c r="AZ186" s="290"/>
      <c r="BA186" s="290"/>
      <c r="BB186" s="290"/>
      <c r="BC186" s="290"/>
      <c r="BD186" s="290"/>
      <c r="BE186" s="290"/>
      <c r="BF186" s="290"/>
      <c r="BG186" s="290"/>
      <c r="BH186" s="290"/>
      <c r="BI186" s="290"/>
      <c r="BJ186" s="290"/>
      <c r="BK186" s="290"/>
      <c r="BL186" s="290"/>
      <c r="BM186" s="290"/>
      <c r="BN186" s="290"/>
      <c r="BO186" s="290"/>
      <c r="BP186" s="290"/>
      <c r="BQ186" s="290"/>
      <c r="BR186" s="290"/>
      <c r="BS186" s="290"/>
      <c r="BT186" s="290"/>
      <c r="BU186" s="290"/>
      <c r="BV186" s="290"/>
    </row>
    <row r="187" spans="2:74" x14ac:dyDescent="0.3">
      <c r="B187" s="230"/>
      <c r="C187" s="230"/>
      <c r="D187" s="230"/>
      <c r="E187" s="314"/>
      <c r="F187" s="290"/>
      <c r="G187" s="290"/>
      <c r="H187" s="290"/>
      <c r="I187" s="290"/>
      <c r="J187" s="290"/>
      <c r="K187" s="290"/>
      <c r="L187" s="290"/>
      <c r="M187" s="290"/>
      <c r="N187" s="290"/>
      <c r="O187" s="290"/>
      <c r="P187" s="290"/>
      <c r="Q187" s="290"/>
      <c r="R187" s="290"/>
      <c r="S187" s="290"/>
      <c r="T187" s="290"/>
      <c r="U187" s="290"/>
      <c r="V187" s="290"/>
      <c r="W187" s="290"/>
      <c r="X187" s="290"/>
      <c r="Y187" s="290"/>
      <c r="Z187" s="290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90"/>
      <c r="AK187" s="290"/>
      <c r="AL187" s="290"/>
      <c r="AM187" s="290"/>
      <c r="AN187" s="290"/>
      <c r="AO187" s="290"/>
      <c r="AP187" s="290"/>
      <c r="AQ187" s="290"/>
      <c r="AR187" s="290"/>
      <c r="AS187" s="290"/>
      <c r="AT187" s="290"/>
      <c r="AU187" s="290"/>
      <c r="AV187" s="290"/>
      <c r="AW187" s="290"/>
      <c r="AX187" s="290"/>
      <c r="AY187" s="290"/>
      <c r="AZ187" s="290"/>
      <c r="BA187" s="290"/>
      <c r="BB187" s="290"/>
      <c r="BC187" s="290"/>
      <c r="BD187" s="290"/>
      <c r="BE187" s="290"/>
      <c r="BF187" s="290"/>
      <c r="BG187" s="290"/>
      <c r="BH187" s="290"/>
      <c r="BI187" s="290"/>
      <c r="BJ187" s="290"/>
      <c r="BK187" s="290"/>
      <c r="BL187" s="290"/>
      <c r="BM187" s="290"/>
      <c r="BN187" s="290"/>
      <c r="BO187" s="290"/>
      <c r="BP187" s="290"/>
      <c r="BQ187" s="290"/>
      <c r="BR187" s="290"/>
      <c r="BS187" s="290"/>
      <c r="BT187" s="290"/>
      <c r="BU187" s="290"/>
      <c r="BV187" s="290"/>
    </row>
    <row r="188" spans="2:74" x14ac:dyDescent="0.3">
      <c r="B188" s="230"/>
      <c r="C188" s="222"/>
      <c r="D188" s="222"/>
      <c r="E188" s="314"/>
      <c r="F188" s="290"/>
      <c r="G188" s="290"/>
      <c r="H188" s="290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0"/>
      <c r="Y188" s="290"/>
      <c r="Z188" s="290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0"/>
      <c r="AL188" s="290"/>
      <c r="AM188" s="290"/>
      <c r="AN188" s="290"/>
      <c r="AO188" s="290"/>
      <c r="AP188" s="290"/>
      <c r="AQ188" s="290"/>
      <c r="AR188" s="290"/>
      <c r="AS188" s="290"/>
      <c r="AT188" s="290"/>
      <c r="AU188" s="290"/>
      <c r="AV188" s="290"/>
      <c r="AW188" s="290"/>
      <c r="AX188" s="290"/>
      <c r="AY188" s="290"/>
      <c r="AZ188" s="290"/>
      <c r="BA188" s="290"/>
      <c r="BB188" s="290"/>
      <c r="BC188" s="290"/>
      <c r="BD188" s="290"/>
      <c r="BE188" s="290"/>
      <c r="BF188" s="290"/>
      <c r="BG188" s="290"/>
      <c r="BH188" s="290"/>
      <c r="BI188" s="290"/>
      <c r="BJ188" s="290"/>
      <c r="BK188" s="290"/>
      <c r="BL188" s="290"/>
      <c r="BM188" s="290"/>
      <c r="BN188" s="290"/>
      <c r="BO188" s="290"/>
      <c r="BP188" s="290"/>
      <c r="BQ188" s="290"/>
      <c r="BR188" s="290"/>
      <c r="BS188" s="290"/>
      <c r="BT188" s="290"/>
      <c r="BU188" s="290"/>
      <c r="BV188" s="290"/>
    </row>
    <row r="189" spans="2:74" x14ac:dyDescent="0.3">
      <c r="B189" s="230"/>
      <c r="C189" s="222"/>
      <c r="D189" s="222"/>
      <c r="E189" s="314"/>
      <c r="F189" s="290"/>
      <c r="G189" s="290"/>
      <c r="H189" s="290"/>
      <c r="I189" s="290"/>
      <c r="J189" s="290"/>
      <c r="K189" s="290"/>
      <c r="L189" s="290"/>
      <c r="M189" s="290"/>
      <c r="N189" s="290"/>
      <c r="O189" s="290"/>
      <c r="P189" s="290"/>
      <c r="Q189" s="290"/>
      <c r="R189" s="290"/>
      <c r="S189" s="290"/>
      <c r="T189" s="290"/>
      <c r="U189" s="290"/>
      <c r="V189" s="290"/>
      <c r="W189" s="290"/>
      <c r="X189" s="290"/>
      <c r="Y189" s="290"/>
      <c r="Z189" s="290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0"/>
      <c r="AL189" s="290"/>
      <c r="AM189" s="290"/>
      <c r="AN189" s="290"/>
      <c r="AO189" s="290"/>
      <c r="AP189" s="290"/>
      <c r="AQ189" s="290"/>
      <c r="AR189" s="290"/>
      <c r="AS189" s="290"/>
      <c r="AT189" s="290"/>
      <c r="AU189" s="290"/>
      <c r="AV189" s="290"/>
      <c r="AW189" s="290"/>
      <c r="AX189" s="290"/>
      <c r="AY189" s="290"/>
      <c r="AZ189" s="290"/>
      <c r="BA189" s="290"/>
      <c r="BB189" s="290"/>
      <c r="BC189" s="290"/>
      <c r="BD189" s="290"/>
      <c r="BE189" s="290"/>
      <c r="BF189" s="290"/>
      <c r="BG189" s="290"/>
      <c r="BH189" s="290"/>
      <c r="BI189" s="290"/>
      <c r="BJ189" s="290"/>
      <c r="BK189" s="290"/>
      <c r="BL189" s="290"/>
      <c r="BM189" s="290"/>
      <c r="BN189" s="290"/>
      <c r="BO189" s="290"/>
      <c r="BP189" s="290"/>
      <c r="BQ189" s="290"/>
      <c r="BR189" s="290"/>
      <c r="BS189" s="290"/>
      <c r="BT189" s="290"/>
      <c r="BU189" s="290"/>
      <c r="BV189" s="290"/>
    </row>
    <row r="190" spans="2:74" x14ac:dyDescent="0.3">
      <c r="B190" s="230"/>
      <c r="C190" s="222"/>
      <c r="D190" s="222"/>
      <c r="E190" s="314"/>
      <c r="F190" s="290"/>
      <c r="G190" s="290"/>
      <c r="H190" s="290"/>
      <c r="I190" s="290"/>
      <c r="J190" s="290"/>
      <c r="K190" s="290"/>
      <c r="L190" s="290"/>
      <c r="M190" s="290"/>
      <c r="N190" s="290"/>
      <c r="O190" s="290"/>
      <c r="P190" s="290"/>
      <c r="Q190" s="290"/>
      <c r="R190" s="290"/>
      <c r="S190" s="290"/>
      <c r="T190" s="290"/>
      <c r="U190" s="290"/>
      <c r="V190" s="290"/>
      <c r="W190" s="290"/>
      <c r="X190" s="290"/>
      <c r="Y190" s="290"/>
      <c r="Z190" s="290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0"/>
      <c r="AL190" s="290"/>
      <c r="AM190" s="290"/>
      <c r="AN190" s="290"/>
      <c r="AO190" s="290"/>
      <c r="AP190" s="290"/>
      <c r="AQ190" s="290"/>
      <c r="AR190" s="290"/>
      <c r="AS190" s="290"/>
      <c r="AT190" s="290"/>
      <c r="AU190" s="290"/>
      <c r="AV190" s="290"/>
      <c r="AW190" s="290"/>
      <c r="AX190" s="290"/>
      <c r="AY190" s="290"/>
      <c r="AZ190" s="290"/>
      <c r="BA190" s="290"/>
      <c r="BB190" s="290"/>
      <c r="BC190" s="290"/>
      <c r="BD190" s="290"/>
      <c r="BE190" s="290"/>
      <c r="BF190" s="290"/>
      <c r="BG190" s="290"/>
      <c r="BH190" s="290"/>
      <c r="BI190" s="290"/>
      <c r="BJ190" s="290"/>
      <c r="BK190" s="290"/>
      <c r="BL190" s="290"/>
      <c r="BM190" s="290"/>
      <c r="BN190" s="290"/>
      <c r="BO190" s="290"/>
      <c r="BP190" s="290"/>
      <c r="BQ190" s="290"/>
      <c r="BR190" s="290"/>
      <c r="BS190" s="290"/>
      <c r="BT190" s="290"/>
      <c r="BU190" s="290"/>
      <c r="BV190" s="290"/>
    </row>
    <row r="191" spans="2:74" x14ac:dyDescent="0.3">
      <c r="B191" s="230"/>
      <c r="C191" s="222"/>
      <c r="D191" s="222"/>
      <c r="E191" s="314"/>
      <c r="F191" s="290"/>
      <c r="G191" s="290"/>
      <c r="H191" s="290"/>
      <c r="I191" s="290"/>
      <c r="J191" s="290"/>
      <c r="K191" s="290"/>
      <c r="L191" s="290"/>
      <c r="M191" s="290"/>
      <c r="N191" s="290"/>
      <c r="O191" s="290"/>
      <c r="P191" s="290"/>
      <c r="Q191" s="290"/>
      <c r="R191" s="290"/>
      <c r="S191" s="290"/>
      <c r="T191" s="290"/>
      <c r="U191" s="290"/>
      <c r="V191" s="290"/>
      <c r="W191" s="290"/>
      <c r="X191" s="290"/>
      <c r="Y191" s="290"/>
      <c r="Z191" s="290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90"/>
      <c r="AK191" s="290"/>
      <c r="AL191" s="290"/>
      <c r="AM191" s="290"/>
      <c r="AN191" s="290"/>
      <c r="AO191" s="290"/>
      <c r="AP191" s="290"/>
      <c r="AQ191" s="290"/>
      <c r="AR191" s="290"/>
      <c r="AS191" s="290"/>
      <c r="AT191" s="290"/>
      <c r="AU191" s="290"/>
      <c r="AV191" s="290"/>
      <c r="AW191" s="290"/>
      <c r="AX191" s="290"/>
      <c r="AY191" s="290"/>
      <c r="AZ191" s="290"/>
      <c r="BA191" s="290"/>
      <c r="BB191" s="290"/>
      <c r="BC191" s="290"/>
      <c r="BD191" s="290"/>
      <c r="BE191" s="290"/>
      <c r="BF191" s="290"/>
      <c r="BG191" s="290"/>
      <c r="BH191" s="290"/>
      <c r="BI191" s="290"/>
      <c r="BJ191" s="290"/>
      <c r="BK191" s="290"/>
      <c r="BL191" s="290"/>
      <c r="BM191" s="290"/>
      <c r="BN191" s="290"/>
      <c r="BO191" s="290"/>
      <c r="BP191" s="290"/>
      <c r="BQ191" s="290"/>
      <c r="BR191" s="290"/>
      <c r="BS191" s="290"/>
      <c r="BT191" s="290"/>
      <c r="BU191" s="290"/>
      <c r="BV191" s="290"/>
    </row>
    <row r="192" spans="2:74" x14ac:dyDescent="0.3">
      <c r="B192" s="230"/>
      <c r="C192" s="222"/>
      <c r="D192" s="222"/>
      <c r="E192" s="314"/>
      <c r="F192" s="290"/>
      <c r="G192" s="290"/>
      <c r="H192" s="290"/>
      <c r="I192" s="290"/>
      <c r="J192" s="290"/>
      <c r="K192" s="290"/>
      <c r="L192" s="290"/>
      <c r="M192" s="290"/>
      <c r="N192" s="290"/>
      <c r="O192" s="290"/>
      <c r="P192" s="290"/>
      <c r="Q192" s="290"/>
      <c r="R192" s="290"/>
      <c r="S192" s="290"/>
      <c r="T192" s="290"/>
      <c r="U192" s="290"/>
      <c r="V192" s="290"/>
      <c r="W192" s="290"/>
      <c r="X192" s="290"/>
      <c r="Y192" s="290"/>
      <c r="Z192" s="290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90"/>
      <c r="AK192" s="290"/>
      <c r="AL192" s="290"/>
      <c r="AM192" s="290"/>
      <c r="AN192" s="290"/>
      <c r="AO192" s="290"/>
      <c r="AP192" s="290"/>
      <c r="AQ192" s="290"/>
      <c r="AR192" s="290"/>
      <c r="AS192" s="290"/>
      <c r="AT192" s="290"/>
      <c r="AU192" s="290"/>
      <c r="AV192" s="290"/>
      <c r="AW192" s="290"/>
      <c r="AX192" s="290"/>
      <c r="AY192" s="290"/>
      <c r="AZ192" s="290"/>
      <c r="BA192" s="290"/>
      <c r="BB192" s="290"/>
      <c r="BC192" s="290"/>
      <c r="BD192" s="290"/>
      <c r="BE192" s="290"/>
      <c r="BF192" s="290"/>
      <c r="BG192" s="290"/>
      <c r="BH192" s="290"/>
      <c r="BI192" s="290"/>
      <c r="BJ192" s="290"/>
      <c r="BK192" s="290"/>
      <c r="BL192" s="290"/>
      <c r="BM192" s="290"/>
      <c r="BN192" s="290"/>
      <c r="BO192" s="290"/>
      <c r="BP192" s="290"/>
      <c r="BQ192" s="290"/>
      <c r="BR192" s="290"/>
      <c r="BS192" s="290"/>
      <c r="BT192" s="290"/>
      <c r="BU192" s="290"/>
      <c r="BV192" s="290"/>
    </row>
    <row r="193" spans="2:74" x14ac:dyDescent="0.3">
      <c r="B193" s="230"/>
      <c r="C193" s="222"/>
      <c r="D193" s="222"/>
      <c r="E193" s="314"/>
      <c r="F193" s="290"/>
      <c r="G193" s="290"/>
      <c r="H193" s="290"/>
      <c r="I193" s="290"/>
      <c r="J193" s="290"/>
      <c r="K193" s="290"/>
      <c r="L193" s="290"/>
      <c r="M193" s="290"/>
      <c r="N193" s="290"/>
      <c r="O193" s="290"/>
      <c r="P193" s="290"/>
      <c r="Q193" s="290"/>
      <c r="R193" s="290"/>
      <c r="S193" s="290"/>
      <c r="T193" s="290"/>
      <c r="U193" s="290"/>
      <c r="V193" s="290"/>
      <c r="W193" s="290"/>
      <c r="X193" s="290"/>
      <c r="Y193" s="290"/>
      <c r="Z193" s="290"/>
      <c r="AA193" s="290"/>
      <c r="AB193" s="290"/>
      <c r="AC193" s="290"/>
      <c r="AD193" s="290"/>
      <c r="AE193" s="290"/>
      <c r="AF193" s="290"/>
      <c r="AG193" s="290"/>
      <c r="AH193" s="290"/>
      <c r="AI193" s="290"/>
      <c r="AJ193" s="290"/>
      <c r="AK193" s="290"/>
      <c r="AL193" s="290"/>
      <c r="AM193" s="290"/>
      <c r="AN193" s="290"/>
      <c r="AO193" s="290"/>
      <c r="AP193" s="290"/>
      <c r="AQ193" s="290"/>
      <c r="AR193" s="290"/>
      <c r="AS193" s="290"/>
      <c r="AT193" s="290"/>
      <c r="AU193" s="290"/>
      <c r="AV193" s="290"/>
      <c r="AW193" s="290"/>
      <c r="AX193" s="290"/>
      <c r="AY193" s="290"/>
      <c r="AZ193" s="290"/>
      <c r="BA193" s="290"/>
      <c r="BB193" s="290"/>
      <c r="BC193" s="290"/>
      <c r="BD193" s="290"/>
      <c r="BE193" s="290"/>
      <c r="BF193" s="290"/>
      <c r="BG193" s="290"/>
      <c r="BH193" s="290"/>
      <c r="BI193" s="290"/>
      <c r="BJ193" s="290"/>
      <c r="BK193" s="290"/>
      <c r="BL193" s="290"/>
      <c r="BM193" s="290"/>
      <c r="BN193" s="290"/>
      <c r="BO193" s="290"/>
      <c r="BP193" s="290"/>
      <c r="BQ193" s="290"/>
      <c r="BR193" s="290"/>
      <c r="BS193" s="290"/>
      <c r="BT193" s="290"/>
      <c r="BU193" s="290"/>
      <c r="BV193" s="290"/>
    </row>
    <row r="194" spans="2:74" x14ac:dyDescent="0.3">
      <c r="B194" s="230"/>
      <c r="C194" s="222"/>
      <c r="D194" s="222"/>
      <c r="E194" s="314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90"/>
      <c r="AK194" s="290"/>
      <c r="AL194" s="290"/>
      <c r="AM194" s="290"/>
      <c r="AN194" s="290"/>
      <c r="AO194" s="290"/>
      <c r="AP194" s="290"/>
      <c r="AQ194" s="290"/>
      <c r="AR194" s="290"/>
      <c r="AS194" s="290"/>
      <c r="AT194" s="290"/>
      <c r="AU194" s="290"/>
      <c r="AV194" s="290"/>
      <c r="AW194" s="290"/>
      <c r="AX194" s="290"/>
      <c r="AY194" s="290"/>
      <c r="AZ194" s="290"/>
      <c r="BA194" s="290"/>
      <c r="BB194" s="290"/>
      <c r="BC194" s="290"/>
      <c r="BD194" s="290"/>
      <c r="BE194" s="290"/>
      <c r="BF194" s="290"/>
      <c r="BG194" s="290"/>
      <c r="BH194" s="290"/>
      <c r="BI194" s="290"/>
      <c r="BJ194" s="290"/>
      <c r="BK194" s="290"/>
      <c r="BL194" s="290"/>
      <c r="BM194" s="290"/>
      <c r="BN194" s="290"/>
      <c r="BO194" s="290"/>
      <c r="BP194" s="290"/>
      <c r="BQ194" s="290"/>
      <c r="BR194" s="290"/>
      <c r="BS194" s="290"/>
      <c r="BT194" s="290"/>
      <c r="BU194" s="290"/>
      <c r="BV194" s="290"/>
    </row>
    <row r="195" spans="2:74" x14ac:dyDescent="0.3">
      <c r="B195" s="230"/>
      <c r="C195" s="222"/>
      <c r="D195" s="222"/>
      <c r="E195" s="314"/>
      <c r="F195" s="290"/>
      <c r="G195" s="290"/>
      <c r="H195" s="290"/>
      <c r="I195" s="290"/>
      <c r="J195" s="290"/>
      <c r="K195" s="290"/>
      <c r="L195" s="29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90"/>
      <c r="AK195" s="290"/>
      <c r="AL195" s="290"/>
      <c r="AM195" s="290"/>
      <c r="AN195" s="290"/>
      <c r="AO195" s="290"/>
      <c r="AP195" s="290"/>
      <c r="AQ195" s="290"/>
      <c r="AR195" s="290"/>
      <c r="AS195" s="290"/>
      <c r="AT195" s="290"/>
      <c r="AU195" s="290"/>
      <c r="AV195" s="290"/>
      <c r="AW195" s="290"/>
      <c r="AX195" s="290"/>
      <c r="AY195" s="290"/>
      <c r="AZ195" s="290"/>
      <c r="BA195" s="290"/>
      <c r="BB195" s="290"/>
      <c r="BC195" s="290"/>
      <c r="BD195" s="290"/>
      <c r="BE195" s="290"/>
      <c r="BF195" s="290"/>
      <c r="BG195" s="290"/>
      <c r="BH195" s="290"/>
      <c r="BI195" s="290"/>
      <c r="BJ195" s="290"/>
      <c r="BK195" s="290"/>
      <c r="BL195" s="290"/>
      <c r="BM195" s="290"/>
      <c r="BN195" s="290"/>
      <c r="BO195" s="290"/>
      <c r="BP195" s="290"/>
      <c r="BQ195" s="290"/>
      <c r="BR195" s="290"/>
      <c r="BS195" s="290"/>
      <c r="BT195" s="290"/>
      <c r="BU195" s="290"/>
      <c r="BV195" s="290"/>
    </row>
    <row r="196" spans="2:74" x14ac:dyDescent="0.3">
      <c r="B196" s="230"/>
      <c r="C196" s="222"/>
      <c r="D196" s="222"/>
      <c r="E196" s="314"/>
      <c r="F196" s="290"/>
      <c r="G196" s="290"/>
      <c r="H196" s="290"/>
      <c r="I196" s="290"/>
      <c r="J196" s="290"/>
      <c r="K196" s="290"/>
      <c r="L196" s="290"/>
      <c r="M196" s="290"/>
      <c r="N196" s="290"/>
      <c r="O196" s="290"/>
      <c r="P196" s="290"/>
      <c r="Q196" s="290"/>
      <c r="R196" s="290"/>
      <c r="S196" s="290"/>
      <c r="T196" s="290"/>
      <c r="U196" s="290"/>
      <c r="V196" s="290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90"/>
      <c r="AP196" s="290"/>
      <c r="AQ196" s="290"/>
      <c r="AR196" s="290"/>
      <c r="AS196" s="290"/>
      <c r="AT196" s="290"/>
      <c r="AU196" s="290"/>
      <c r="AV196" s="290"/>
      <c r="AW196" s="290"/>
      <c r="AX196" s="290"/>
      <c r="AY196" s="290"/>
      <c r="AZ196" s="290"/>
      <c r="BA196" s="290"/>
      <c r="BB196" s="290"/>
      <c r="BC196" s="290"/>
      <c r="BD196" s="290"/>
      <c r="BE196" s="290"/>
      <c r="BF196" s="290"/>
      <c r="BG196" s="290"/>
      <c r="BH196" s="290"/>
      <c r="BI196" s="290"/>
      <c r="BJ196" s="290"/>
      <c r="BK196" s="290"/>
      <c r="BL196" s="290"/>
      <c r="BM196" s="290"/>
      <c r="BN196" s="290"/>
      <c r="BO196" s="290"/>
      <c r="BP196" s="290"/>
      <c r="BQ196" s="290"/>
      <c r="BR196" s="290"/>
      <c r="BS196" s="290"/>
      <c r="BT196" s="290"/>
      <c r="BU196" s="290"/>
      <c r="BV196" s="290"/>
    </row>
    <row r="197" spans="2:74" x14ac:dyDescent="0.3">
      <c r="B197" s="230"/>
      <c r="C197" s="222"/>
      <c r="D197" s="222"/>
      <c r="E197" s="314"/>
      <c r="F197" s="290"/>
      <c r="G197" s="290"/>
      <c r="H197" s="290"/>
      <c r="I197" s="290"/>
      <c r="J197" s="290"/>
      <c r="K197" s="290"/>
      <c r="L197" s="290"/>
      <c r="M197" s="290"/>
      <c r="N197" s="290"/>
      <c r="O197" s="290"/>
      <c r="P197" s="290"/>
      <c r="Q197" s="290"/>
      <c r="R197" s="290"/>
      <c r="S197" s="290"/>
      <c r="T197" s="290"/>
      <c r="U197" s="290"/>
      <c r="V197" s="290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90"/>
      <c r="AK197" s="290"/>
      <c r="AL197" s="290"/>
      <c r="AM197" s="290"/>
      <c r="AN197" s="290"/>
      <c r="AO197" s="290"/>
      <c r="AP197" s="290"/>
      <c r="AQ197" s="290"/>
      <c r="AR197" s="290"/>
      <c r="AS197" s="290"/>
      <c r="AT197" s="290"/>
      <c r="AU197" s="290"/>
      <c r="AV197" s="290"/>
      <c r="AW197" s="290"/>
      <c r="AX197" s="290"/>
      <c r="AY197" s="290"/>
      <c r="AZ197" s="290"/>
      <c r="BA197" s="290"/>
      <c r="BB197" s="290"/>
      <c r="BC197" s="290"/>
      <c r="BD197" s="290"/>
      <c r="BE197" s="290"/>
      <c r="BF197" s="290"/>
      <c r="BG197" s="290"/>
      <c r="BH197" s="290"/>
      <c r="BI197" s="290"/>
      <c r="BJ197" s="290"/>
      <c r="BK197" s="290"/>
      <c r="BL197" s="290"/>
      <c r="BM197" s="290"/>
      <c r="BN197" s="290"/>
      <c r="BO197" s="290"/>
      <c r="BP197" s="290"/>
      <c r="BQ197" s="290"/>
      <c r="BR197" s="290"/>
      <c r="BS197" s="290"/>
      <c r="BT197" s="290"/>
      <c r="BU197" s="290"/>
      <c r="BV197" s="290"/>
    </row>
    <row r="198" spans="2:74" x14ac:dyDescent="0.3">
      <c r="B198" s="230"/>
      <c r="C198" s="222"/>
      <c r="D198" s="222"/>
      <c r="E198" s="314"/>
      <c r="F198" s="290"/>
      <c r="G198" s="290"/>
      <c r="H198" s="290"/>
      <c r="I198" s="290"/>
      <c r="J198" s="290"/>
      <c r="K198" s="290"/>
      <c r="L198" s="290"/>
      <c r="M198" s="290"/>
      <c r="N198" s="290"/>
      <c r="O198" s="290"/>
      <c r="P198" s="290"/>
      <c r="Q198" s="290"/>
      <c r="R198" s="290"/>
      <c r="S198" s="290"/>
      <c r="T198" s="290"/>
      <c r="U198" s="290"/>
      <c r="V198" s="290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90"/>
      <c r="AP198" s="290"/>
      <c r="AQ198" s="290"/>
      <c r="AR198" s="290"/>
      <c r="AS198" s="290"/>
      <c r="AT198" s="290"/>
      <c r="AU198" s="290"/>
      <c r="AV198" s="290"/>
      <c r="AW198" s="290"/>
      <c r="AX198" s="290"/>
      <c r="AY198" s="290"/>
      <c r="AZ198" s="290"/>
      <c r="BA198" s="290"/>
      <c r="BB198" s="290"/>
      <c r="BC198" s="290"/>
      <c r="BD198" s="290"/>
      <c r="BE198" s="290"/>
      <c r="BF198" s="290"/>
      <c r="BG198" s="290"/>
      <c r="BH198" s="290"/>
      <c r="BI198" s="290"/>
      <c r="BJ198" s="290"/>
      <c r="BK198" s="290"/>
      <c r="BL198" s="290"/>
      <c r="BM198" s="290"/>
      <c r="BN198" s="290"/>
      <c r="BO198" s="290"/>
      <c r="BP198" s="290"/>
      <c r="BQ198" s="290"/>
      <c r="BR198" s="290"/>
      <c r="BS198" s="290"/>
      <c r="BT198" s="290"/>
      <c r="BU198" s="290"/>
      <c r="BV198" s="290"/>
    </row>
    <row r="199" spans="2:74" x14ac:dyDescent="0.3">
      <c r="B199" s="230"/>
      <c r="C199" s="222"/>
      <c r="D199" s="222"/>
      <c r="E199" s="314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90"/>
      <c r="AP199" s="290"/>
      <c r="AQ199" s="290"/>
      <c r="AR199" s="290"/>
      <c r="AS199" s="290"/>
      <c r="AT199" s="290"/>
      <c r="AU199" s="290"/>
      <c r="AV199" s="290"/>
      <c r="AW199" s="290"/>
      <c r="AX199" s="290"/>
      <c r="AY199" s="290"/>
      <c r="AZ199" s="290"/>
      <c r="BA199" s="290"/>
      <c r="BB199" s="290"/>
      <c r="BC199" s="290"/>
      <c r="BD199" s="290"/>
      <c r="BE199" s="290"/>
      <c r="BF199" s="290"/>
      <c r="BG199" s="290"/>
      <c r="BH199" s="290"/>
      <c r="BI199" s="290"/>
      <c r="BJ199" s="290"/>
      <c r="BK199" s="290"/>
      <c r="BL199" s="290"/>
      <c r="BM199" s="290"/>
      <c r="BN199" s="290"/>
      <c r="BO199" s="290"/>
      <c r="BP199" s="290"/>
      <c r="BQ199" s="290"/>
      <c r="BR199" s="290"/>
      <c r="BS199" s="290"/>
      <c r="BT199" s="290"/>
      <c r="BU199" s="290"/>
      <c r="BV199" s="290"/>
    </row>
    <row r="200" spans="2:74" x14ac:dyDescent="0.3">
      <c r="B200" s="230"/>
      <c r="C200" s="230"/>
      <c r="D200" s="230"/>
      <c r="E200" s="314"/>
      <c r="F200" s="290"/>
      <c r="G200" s="290"/>
      <c r="H200" s="290"/>
      <c r="I200" s="290"/>
      <c r="J200" s="290"/>
      <c r="K200" s="290"/>
      <c r="L200" s="290"/>
      <c r="M200" s="290"/>
      <c r="N200" s="290"/>
      <c r="O200" s="290"/>
      <c r="P200" s="290"/>
      <c r="Q200" s="290"/>
      <c r="R200" s="290"/>
      <c r="S200" s="290"/>
      <c r="T200" s="290"/>
      <c r="U200" s="290"/>
      <c r="V200" s="290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90"/>
      <c r="AP200" s="290"/>
      <c r="AQ200" s="290"/>
      <c r="AR200" s="290"/>
      <c r="AS200" s="290"/>
      <c r="AT200" s="290"/>
      <c r="AU200" s="290"/>
      <c r="AV200" s="290"/>
      <c r="AW200" s="290"/>
      <c r="AX200" s="290"/>
      <c r="AY200" s="290"/>
      <c r="AZ200" s="290"/>
      <c r="BA200" s="290"/>
      <c r="BB200" s="290"/>
      <c r="BC200" s="290"/>
      <c r="BD200" s="290"/>
      <c r="BE200" s="290"/>
      <c r="BF200" s="290"/>
      <c r="BG200" s="290"/>
      <c r="BH200" s="290"/>
      <c r="BI200" s="290"/>
      <c r="BJ200" s="290"/>
      <c r="BK200" s="290"/>
      <c r="BL200" s="290"/>
      <c r="BM200" s="290"/>
      <c r="BN200" s="290"/>
      <c r="BO200" s="290"/>
      <c r="BP200" s="290"/>
      <c r="BQ200" s="290"/>
      <c r="BR200" s="290"/>
      <c r="BS200" s="290"/>
      <c r="BT200" s="290"/>
      <c r="BU200" s="290"/>
      <c r="BV200" s="290"/>
    </row>
    <row r="201" spans="2:74" x14ac:dyDescent="0.3">
      <c r="B201" s="230"/>
      <c r="C201" s="230"/>
      <c r="D201" s="230"/>
      <c r="E201" s="314"/>
      <c r="F201" s="290"/>
      <c r="G201" s="290"/>
      <c r="H201" s="290"/>
      <c r="I201" s="290"/>
      <c r="J201" s="290"/>
      <c r="K201" s="290"/>
      <c r="L201" s="290"/>
      <c r="M201" s="290"/>
      <c r="N201" s="290"/>
      <c r="O201" s="290"/>
      <c r="P201" s="290"/>
      <c r="Q201" s="290"/>
      <c r="R201" s="290"/>
      <c r="S201" s="290"/>
      <c r="T201" s="290"/>
      <c r="U201" s="290"/>
      <c r="V201" s="290"/>
      <c r="W201" s="290"/>
      <c r="X201" s="290"/>
      <c r="Y201" s="290"/>
      <c r="Z201" s="290"/>
      <c r="AA201" s="290"/>
      <c r="AB201" s="290"/>
      <c r="AC201" s="290"/>
      <c r="AD201" s="290"/>
      <c r="AE201" s="290"/>
      <c r="AF201" s="290"/>
      <c r="AG201" s="290"/>
      <c r="AH201" s="290"/>
      <c r="AI201" s="290"/>
      <c r="AJ201" s="290"/>
      <c r="AK201" s="290"/>
      <c r="AL201" s="290"/>
      <c r="AM201" s="290"/>
      <c r="AN201" s="290"/>
      <c r="AO201" s="290"/>
      <c r="AP201" s="290"/>
      <c r="AQ201" s="290"/>
      <c r="AR201" s="290"/>
      <c r="AS201" s="290"/>
      <c r="AT201" s="290"/>
      <c r="AU201" s="290"/>
      <c r="AV201" s="290"/>
      <c r="AW201" s="290"/>
      <c r="AX201" s="290"/>
      <c r="AY201" s="290"/>
      <c r="AZ201" s="290"/>
      <c r="BA201" s="290"/>
      <c r="BB201" s="290"/>
      <c r="BC201" s="290"/>
      <c r="BD201" s="290"/>
      <c r="BE201" s="290"/>
      <c r="BF201" s="290"/>
      <c r="BG201" s="290"/>
      <c r="BH201" s="290"/>
      <c r="BI201" s="290"/>
      <c r="BJ201" s="290"/>
      <c r="BK201" s="290"/>
      <c r="BL201" s="290"/>
      <c r="BM201" s="290"/>
      <c r="BN201" s="290"/>
      <c r="BO201" s="290"/>
      <c r="BP201" s="290"/>
      <c r="BQ201" s="290"/>
      <c r="BR201" s="290"/>
      <c r="BS201" s="290"/>
      <c r="BT201" s="290"/>
      <c r="BU201" s="290"/>
      <c r="BV201" s="290"/>
    </row>
    <row r="202" spans="2:74" x14ac:dyDescent="0.3">
      <c r="B202" s="230"/>
      <c r="C202" s="222"/>
      <c r="D202" s="222"/>
      <c r="E202" s="314"/>
      <c r="F202" s="290"/>
      <c r="G202" s="290"/>
      <c r="H202" s="290"/>
      <c r="I202" s="290"/>
      <c r="J202" s="290"/>
      <c r="K202" s="290"/>
      <c r="L202" s="290"/>
      <c r="M202" s="290"/>
      <c r="N202" s="290"/>
      <c r="O202" s="290"/>
      <c r="P202" s="290"/>
      <c r="Q202" s="290"/>
      <c r="R202" s="290"/>
      <c r="S202" s="290"/>
      <c r="T202" s="290"/>
      <c r="U202" s="290"/>
      <c r="V202" s="290"/>
      <c r="W202" s="290"/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90"/>
      <c r="AP202" s="290"/>
      <c r="AQ202" s="290"/>
      <c r="AR202" s="290"/>
      <c r="AS202" s="290"/>
      <c r="AT202" s="290"/>
      <c r="AU202" s="290"/>
      <c r="AV202" s="290"/>
      <c r="AW202" s="290"/>
      <c r="AX202" s="290"/>
      <c r="AY202" s="290"/>
      <c r="AZ202" s="290"/>
      <c r="BA202" s="290"/>
      <c r="BB202" s="290"/>
      <c r="BC202" s="290"/>
      <c r="BD202" s="290"/>
      <c r="BE202" s="290"/>
      <c r="BF202" s="290"/>
      <c r="BG202" s="290"/>
      <c r="BH202" s="290"/>
      <c r="BI202" s="290"/>
      <c r="BJ202" s="290"/>
      <c r="BK202" s="290"/>
      <c r="BL202" s="290"/>
      <c r="BM202" s="290"/>
      <c r="BN202" s="290"/>
      <c r="BO202" s="290"/>
      <c r="BP202" s="290"/>
      <c r="BQ202" s="290"/>
      <c r="BR202" s="290"/>
      <c r="BS202" s="290"/>
      <c r="BT202" s="290"/>
      <c r="BU202" s="290"/>
      <c r="BV202" s="290"/>
    </row>
    <row r="203" spans="2:74" x14ac:dyDescent="0.3">
      <c r="B203" s="230"/>
      <c r="C203" s="222"/>
      <c r="D203" s="222"/>
      <c r="E203" s="314"/>
      <c r="F203" s="290"/>
      <c r="G203" s="290"/>
      <c r="H203" s="290"/>
      <c r="I203" s="290"/>
      <c r="J203" s="290"/>
      <c r="K203" s="290"/>
      <c r="L203" s="290"/>
      <c r="M203" s="290"/>
      <c r="N203" s="290"/>
      <c r="O203" s="290"/>
      <c r="P203" s="290"/>
      <c r="Q203" s="290"/>
      <c r="R203" s="290"/>
      <c r="S203" s="290"/>
      <c r="T203" s="290"/>
      <c r="U203" s="290"/>
      <c r="V203" s="290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90"/>
      <c r="AK203" s="290"/>
      <c r="AL203" s="290"/>
      <c r="AM203" s="290"/>
      <c r="AN203" s="290"/>
      <c r="AO203" s="290"/>
      <c r="AP203" s="290"/>
      <c r="AQ203" s="290"/>
      <c r="AR203" s="290"/>
      <c r="AS203" s="290"/>
      <c r="AT203" s="290"/>
      <c r="AU203" s="290"/>
      <c r="AV203" s="290"/>
      <c r="AW203" s="290"/>
      <c r="AX203" s="290"/>
      <c r="AY203" s="290"/>
      <c r="AZ203" s="290"/>
      <c r="BA203" s="290"/>
      <c r="BB203" s="290"/>
      <c r="BC203" s="290"/>
      <c r="BD203" s="290"/>
      <c r="BE203" s="290"/>
      <c r="BF203" s="290"/>
      <c r="BG203" s="290"/>
      <c r="BH203" s="290"/>
      <c r="BI203" s="290"/>
      <c r="BJ203" s="290"/>
      <c r="BK203" s="290"/>
      <c r="BL203" s="290"/>
      <c r="BM203" s="290"/>
      <c r="BN203" s="290"/>
      <c r="BO203" s="290"/>
      <c r="BP203" s="290"/>
      <c r="BQ203" s="290"/>
      <c r="BR203" s="290"/>
      <c r="BS203" s="290"/>
      <c r="BT203" s="290"/>
      <c r="BU203" s="290"/>
      <c r="BV203" s="290"/>
    </row>
    <row r="204" spans="2:74" x14ac:dyDescent="0.3">
      <c r="B204" s="230"/>
      <c r="C204" s="222"/>
      <c r="D204" s="222"/>
      <c r="E204" s="314"/>
      <c r="F204" s="290"/>
      <c r="G204" s="290"/>
      <c r="H204" s="290"/>
      <c r="I204" s="290"/>
      <c r="J204" s="290"/>
      <c r="K204" s="290"/>
      <c r="L204" s="290"/>
      <c r="M204" s="290"/>
      <c r="N204" s="290"/>
      <c r="O204" s="290"/>
      <c r="P204" s="290"/>
      <c r="Q204" s="290"/>
      <c r="R204" s="290"/>
      <c r="S204" s="290"/>
      <c r="T204" s="290"/>
      <c r="U204" s="290"/>
      <c r="V204" s="290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290"/>
      <c r="AG204" s="290"/>
      <c r="AH204" s="290"/>
      <c r="AI204" s="290"/>
      <c r="AJ204" s="290"/>
      <c r="AK204" s="290"/>
      <c r="AL204" s="290"/>
      <c r="AM204" s="290"/>
      <c r="AN204" s="290"/>
      <c r="AO204" s="290"/>
      <c r="AP204" s="290"/>
      <c r="AQ204" s="290"/>
      <c r="AR204" s="290"/>
      <c r="AS204" s="290"/>
      <c r="AT204" s="290"/>
      <c r="AU204" s="290"/>
      <c r="AV204" s="290"/>
      <c r="AW204" s="290"/>
      <c r="AX204" s="290"/>
      <c r="AY204" s="290"/>
      <c r="AZ204" s="290"/>
      <c r="BA204" s="290"/>
      <c r="BB204" s="290"/>
      <c r="BC204" s="290"/>
      <c r="BD204" s="290"/>
      <c r="BE204" s="290"/>
      <c r="BF204" s="290"/>
      <c r="BG204" s="290"/>
      <c r="BH204" s="290"/>
      <c r="BI204" s="290"/>
      <c r="BJ204" s="290"/>
      <c r="BK204" s="290"/>
      <c r="BL204" s="290"/>
      <c r="BM204" s="290"/>
      <c r="BN204" s="290"/>
      <c r="BO204" s="290"/>
      <c r="BP204" s="290"/>
      <c r="BQ204" s="290"/>
      <c r="BR204" s="290"/>
      <c r="BS204" s="290"/>
      <c r="BT204" s="290"/>
      <c r="BU204" s="290"/>
      <c r="BV204" s="290"/>
    </row>
    <row r="220" spans="2:74" x14ac:dyDescent="0.3">
      <c r="E220" s="284"/>
      <c r="F220" s="284"/>
      <c r="G220" s="284"/>
      <c r="H220" s="284"/>
      <c r="I220" s="284"/>
      <c r="J220" s="284"/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4"/>
      <c r="AU220" s="284"/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4"/>
      <c r="BI220" s="284"/>
      <c r="BJ220" s="284"/>
      <c r="BK220" s="284"/>
      <c r="BL220" s="284"/>
      <c r="BM220" s="284"/>
      <c r="BN220" s="284"/>
      <c r="BO220" s="284"/>
      <c r="BP220" s="284"/>
      <c r="BQ220" s="284"/>
      <c r="BR220" s="284"/>
      <c r="BS220" s="284"/>
      <c r="BT220" s="284"/>
      <c r="BU220" s="284"/>
      <c r="BV220" s="284"/>
    </row>
    <row r="221" spans="2:74" x14ac:dyDescent="0.3">
      <c r="B221" s="230"/>
      <c r="C221" s="222"/>
      <c r="D221" s="222"/>
      <c r="E221" s="314"/>
      <c r="F221" s="290"/>
      <c r="G221" s="290"/>
      <c r="H221" s="290"/>
      <c r="I221" s="290"/>
      <c r="J221" s="290"/>
      <c r="K221" s="290"/>
      <c r="L221" s="290"/>
      <c r="M221" s="290"/>
      <c r="N221" s="290"/>
      <c r="O221" s="290"/>
      <c r="P221" s="290"/>
      <c r="Q221" s="290"/>
      <c r="R221" s="290"/>
      <c r="S221" s="290"/>
      <c r="T221" s="290"/>
      <c r="U221" s="290"/>
      <c r="V221" s="290"/>
      <c r="W221" s="290"/>
      <c r="X221" s="290"/>
      <c r="Y221" s="290"/>
      <c r="Z221" s="290"/>
      <c r="AA221" s="290"/>
      <c r="AB221" s="290"/>
      <c r="AC221" s="290"/>
      <c r="AD221" s="290"/>
      <c r="AE221" s="290"/>
      <c r="AF221" s="290"/>
      <c r="AG221" s="290"/>
      <c r="AH221" s="290"/>
      <c r="AI221" s="290"/>
      <c r="AJ221" s="290"/>
      <c r="AK221" s="290"/>
      <c r="AL221" s="290"/>
      <c r="AM221" s="290"/>
      <c r="AN221" s="290"/>
      <c r="AO221" s="290"/>
      <c r="AP221" s="290"/>
      <c r="AQ221" s="290"/>
      <c r="AR221" s="290"/>
      <c r="AS221" s="290"/>
      <c r="AT221" s="290"/>
      <c r="AU221" s="290"/>
      <c r="AV221" s="290"/>
      <c r="AW221" s="290"/>
      <c r="AX221" s="290"/>
      <c r="AY221" s="290"/>
      <c r="AZ221" s="290"/>
      <c r="BA221" s="290"/>
      <c r="BB221" s="290"/>
      <c r="BC221" s="290"/>
      <c r="BD221" s="290"/>
      <c r="BE221" s="290"/>
      <c r="BF221" s="290"/>
      <c r="BG221" s="290"/>
      <c r="BH221" s="290"/>
      <c r="BI221" s="290"/>
      <c r="BJ221" s="290"/>
      <c r="BK221" s="290"/>
      <c r="BL221" s="290"/>
      <c r="BM221" s="290"/>
      <c r="BN221" s="290"/>
      <c r="BO221" s="290"/>
      <c r="BP221" s="290"/>
      <c r="BQ221" s="290"/>
      <c r="BR221" s="290"/>
      <c r="BS221" s="290"/>
      <c r="BT221" s="290"/>
      <c r="BU221" s="290"/>
      <c r="BV221" s="290"/>
    </row>
    <row r="222" spans="2:74" x14ac:dyDescent="0.3">
      <c r="B222" s="230"/>
      <c r="C222" s="222"/>
      <c r="D222" s="222"/>
      <c r="E222" s="314"/>
      <c r="F222" s="290"/>
      <c r="G222" s="290"/>
      <c r="H222" s="290"/>
      <c r="I222" s="290"/>
      <c r="J222" s="290"/>
      <c r="K222" s="290"/>
      <c r="L222" s="290"/>
      <c r="M222" s="290"/>
      <c r="N222" s="290"/>
      <c r="O222" s="290"/>
      <c r="P222" s="290"/>
      <c r="Q222" s="290"/>
      <c r="R222" s="290"/>
      <c r="S222" s="290"/>
      <c r="T222" s="290"/>
      <c r="U222" s="290"/>
      <c r="V222" s="290"/>
      <c r="W222" s="290"/>
      <c r="X222" s="290"/>
      <c r="Y222" s="290"/>
      <c r="Z222" s="290"/>
      <c r="AA222" s="290"/>
      <c r="AB222" s="290"/>
      <c r="AC222" s="290"/>
      <c r="AD222" s="290"/>
      <c r="AE222" s="290"/>
      <c r="AF222" s="290"/>
      <c r="AG222" s="290"/>
      <c r="AH222" s="290"/>
      <c r="AI222" s="290"/>
      <c r="AJ222" s="290"/>
      <c r="AK222" s="290"/>
      <c r="AL222" s="290"/>
      <c r="AM222" s="290"/>
      <c r="AN222" s="290"/>
      <c r="AO222" s="290"/>
      <c r="AP222" s="290"/>
      <c r="AQ222" s="290"/>
      <c r="AR222" s="290"/>
      <c r="AS222" s="290"/>
      <c r="AT222" s="290"/>
      <c r="AU222" s="290"/>
      <c r="AV222" s="290"/>
      <c r="AW222" s="290"/>
      <c r="AX222" s="290"/>
      <c r="AY222" s="290"/>
      <c r="AZ222" s="290"/>
      <c r="BA222" s="290"/>
      <c r="BB222" s="290"/>
      <c r="BC222" s="290"/>
      <c r="BD222" s="290"/>
      <c r="BE222" s="290"/>
      <c r="BF222" s="290"/>
      <c r="BG222" s="290"/>
      <c r="BH222" s="290"/>
      <c r="BI222" s="290"/>
      <c r="BJ222" s="290"/>
      <c r="BK222" s="290"/>
      <c r="BL222" s="290"/>
      <c r="BM222" s="290"/>
      <c r="BN222" s="290"/>
      <c r="BO222" s="290"/>
      <c r="BP222" s="290"/>
      <c r="BQ222" s="290"/>
      <c r="BR222" s="290"/>
      <c r="BS222" s="290"/>
      <c r="BT222" s="290"/>
      <c r="BU222" s="290"/>
      <c r="BV222" s="290"/>
    </row>
    <row r="223" spans="2:74" x14ac:dyDescent="0.3">
      <c r="B223" s="230"/>
      <c r="C223" s="222"/>
      <c r="D223" s="222"/>
      <c r="E223" s="314"/>
      <c r="F223" s="290"/>
      <c r="G223" s="290"/>
      <c r="H223" s="290"/>
      <c r="I223" s="290"/>
      <c r="J223" s="290"/>
      <c r="K223" s="290"/>
      <c r="L223" s="290"/>
      <c r="M223" s="290"/>
      <c r="N223" s="290"/>
      <c r="O223" s="290"/>
      <c r="P223" s="290"/>
      <c r="Q223" s="290"/>
      <c r="R223" s="290"/>
      <c r="S223" s="290"/>
      <c r="T223" s="290"/>
      <c r="U223" s="290"/>
      <c r="V223" s="290"/>
      <c r="W223" s="290"/>
      <c r="X223" s="290"/>
      <c r="Y223" s="290"/>
      <c r="Z223" s="290"/>
      <c r="AA223" s="290"/>
      <c r="AB223" s="290"/>
      <c r="AC223" s="290"/>
      <c r="AD223" s="290"/>
      <c r="AE223" s="290"/>
      <c r="AF223" s="290"/>
      <c r="AG223" s="290"/>
      <c r="AH223" s="290"/>
      <c r="AI223" s="290"/>
      <c r="AJ223" s="290"/>
      <c r="AK223" s="290"/>
      <c r="AL223" s="290"/>
      <c r="AM223" s="290"/>
      <c r="AN223" s="290"/>
      <c r="AO223" s="290"/>
      <c r="AP223" s="290"/>
      <c r="AQ223" s="290"/>
      <c r="AR223" s="290"/>
      <c r="AS223" s="290"/>
      <c r="AT223" s="290"/>
      <c r="AU223" s="290"/>
      <c r="AV223" s="290"/>
      <c r="AW223" s="290"/>
      <c r="AX223" s="290"/>
      <c r="AY223" s="290"/>
      <c r="AZ223" s="290"/>
      <c r="BA223" s="290"/>
      <c r="BB223" s="290"/>
      <c r="BC223" s="290"/>
      <c r="BD223" s="290"/>
      <c r="BE223" s="290"/>
      <c r="BF223" s="290"/>
      <c r="BG223" s="290"/>
      <c r="BH223" s="290"/>
      <c r="BI223" s="290"/>
      <c r="BJ223" s="290"/>
      <c r="BK223" s="290"/>
      <c r="BL223" s="290"/>
      <c r="BM223" s="290"/>
      <c r="BN223" s="290"/>
      <c r="BO223" s="290"/>
      <c r="BP223" s="290"/>
      <c r="BQ223" s="290"/>
      <c r="BR223" s="290"/>
      <c r="BS223" s="290"/>
      <c r="BT223" s="290"/>
      <c r="BU223" s="290"/>
      <c r="BV223" s="290"/>
    </row>
    <row r="224" spans="2:74" x14ac:dyDescent="0.3">
      <c r="B224" s="230"/>
      <c r="C224" s="222"/>
      <c r="D224" s="222"/>
      <c r="E224" s="314"/>
      <c r="F224" s="290"/>
      <c r="G224" s="290"/>
      <c r="H224" s="290"/>
      <c r="I224" s="290"/>
      <c r="J224" s="290"/>
      <c r="K224" s="290"/>
      <c r="L224" s="290"/>
      <c r="M224" s="290"/>
      <c r="N224" s="290"/>
      <c r="O224" s="290"/>
      <c r="P224" s="290"/>
      <c r="Q224" s="290"/>
      <c r="R224" s="290"/>
      <c r="S224" s="290"/>
      <c r="T224" s="290"/>
      <c r="U224" s="290"/>
      <c r="V224" s="290"/>
      <c r="W224" s="290"/>
      <c r="X224" s="290"/>
      <c r="Y224" s="290"/>
      <c r="Z224" s="290"/>
      <c r="AA224" s="290"/>
      <c r="AB224" s="290"/>
      <c r="AC224" s="290"/>
      <c r="AD224" s="290"/>
      <c r="AE224" s="290"/>
      <c r="AF224" s="290"/>
      <c r="AG224" s="290"/>
      <c r="AH224" s="290"/>
      <c r="AI224" s="290"/>
      <c r="AJ224" s="290"/>
      <c r="AK224" s="290"/>
      <c r="AL224" s="290"/>
      <c r="AM224" s="290"/>
      <c r="AN224" s="290"/>
      <c r="AO224" s="290"/>
      <c r="AP224" s="290"/>
      <c r="AQ224" s="290"/>
      <c r="AR224" s="290"/>
      <c r="AS224" s="290"/>
      <c r="AT224" s="290"/>
      <c r="AU224" s="290"/>
      <c r="AV224" s="290"/>
      <c r="AW224" s="290"/>
      <c r="AX224" s="290"/>
      <c r="AY224" s="290"/>
      <c r="AZ224" s="290"/>
      <c r="BA224" s="290"/>
      <c r="BB224" s="290"/>
      <c r="BC224" s="290"/>
      <c r="BD224" s="290"/>
      <c r="BE224" s="290"/>
      <c r="BF224" s="290"/>
      <c r="BG224" s="290"/>
      <c r="BH224" s="290"/>
      <c r="BI224" s="290"/>
      <c r="BJ224" s="290"/>
      <c r="BK224" s="290"/>
      <c r="BL224" s="290"/>
      <c r="BM224" s="290"/>
      <c r="BN224" s="290"/>
      <c r="BO224" s="290"/>
      <c r="BP224" s="290"/>
      <c r="BQ224" s="290"/>
      <c r="BR224" s="290"/>
      <c r="BS224" s="290"/>
      <c r="BT224" s="290"/>
      <c r="BU224" s="290"/>
      <c r="BV224" s="290"/>
    </row>
    <row r="225" spans="2:74" x14ac:dyDescent="0.3">
      <c r="B225" s="230"/>
      <c r="C225" s="222"/>
      <c r="D225" s="222"/>
      <c r="E225" s="314"/>
      <c r="F225" s="290"/>
      <c r="G225" s="290"/>
      <c r="H225" s="290"/>
      <c r="I225" s="290"/>
      <c r="J225" s="290"/>
      <c r="K225" s="290"/>
      <c r="L225" s="290"/>
      <c r="M225" s="290"/>
      <c r="N225" s="290"/>
      <c r="O225" s="290"/>
      <c r="P225" s="290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  <c r="AE225" s="290"/>
      <c r="AF225" s="290"/>
      <c r="AG225" s="290"/>
      <c r="AH225" s="290"/>
      <c r="AI225" s="290"/>
      <c r="AJ225" s="290"/>
      <c r="AK225" s="290"/>
      <c r="AL225" s="290"/>
      <c r="AM225" s="290"/>
      <c r="AN225" s="290"/>
      <c r="AO225" s="290"/>
      <c r="AP225" s="290"/>
      <c r="AQ225" s="290"/>
      <c r="AR225" s="290"/>
      <c r="AS225" s="290"/>
      <c r="AT225" s="290"/>
      <c r="AU225" s="290"/>
      <c r="AV225" s="290"/>
      <c r="AW225" s="290"/>
      <c r="AX225" s="290"/>
      <c r="AY225" s="290"/>
      <c r="AZ225" s="290"/>
      <c r="BA225" s="290"/>
      <c r="BB225" s="290"/>
      <c r="BC225" s="290"/>
      <c r="BD225" s="290"/>
      <c r="BE225" s="290"/>
      <c r="BF225" s="290"/>
      <c r="BG225" s="290"/>
      <c r="BH225" s="290"/>
      <c r="BI225" s="290"/>
      <c r="BJ225" s="290"/>
      <c r="BK225" s="290"/>
      <c r="BL225" s="290"/>
      <c r="BM225" s="290"/>
      <c r="BN225" s="290"/>
      <c r="BO225" s="290"/>
      <c r="BP225" s="290"/>
      <c r="BQ225" s="290"/>
      <c r="BR225" s="290"/>
      <c r="BS225" s="290"/>
      <c r="BT225" s="290"/>
      <c r="BU225" s="290"/>
      <c r="BV225" s="290"/>
    </row>
    <row r="226" spans="2:74" x14ac:dyDescent="0.3">
      <c r="B226" s="230"/>
      <c r="C226" s="222"/>
      <c r="D226" s="222"/>
      <c r="E226" s="314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0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90"/>
      <c r="AP226" s="290"/>
      <c r="AQ226" s="290"/>
      <c r="AR226" s="290"/>
      <c r="AS226" s="290"/>
      <c r="AT226" s="290"/>
      <c r="AU226" s="290"/>
      <c r="AV226" s="290"/>
      <c r="AW226" s="290"/>
      <c r="AX226" s="290"/>
      <c r="AY226" s="290"/>
      <c r="AZ226" s="290"/>
      <c r="BA226" s="290"/>
      <c r="BB226" s="290"/>
      <c r="BC226" s="290"/>
      <c r="BD226" s="290"/>
      <c r="BE226" s="290"/>
      <c r="BF226" s="290"/>
      <c r="BG226" s="290"/>
      <c r="BH226" s="290"/>
      <c r="BI226" s="290"/>
      <c r="BJ226" s="290"/>
      <c r="BK226" s="290"/>
      <c r="BL226" s="290"/>
      <c r="BM226" s="290"/>
      <c r="BN226" s="290"/>
      <c r="BO226" s="290"/>
      <c r="BP226" s="290"/>
      <c r="BQ226" s="290"/>
      <c r="BR226" s="290"/>
      <c r="BS226" s="290"/>
      <c r="BT226" s="290"/>
      <c r="BU226" s="290"/>
      <c r="BV226" s="290"/>
    </row>
    <row r="227" spans="2:74" x14ac:dyDescent="0.3">
      <c r="B227" s="230"/>
      <c r="C227" s="222"/>
      <c r="D227" s="222"/>
      <c r="E227" s="314"/>
      <c r="F227" s="290"/>
      <c r="G227" s="290"/>
      <c r="H227" s="290"/>
      <c r="I227" s="290"/>
      <c r="J227" s="290"/>
      <c r="K227" s="290"/>
      <c r="L227" s="29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90"/>
      <c r="AP227" s="290"/>
      <c r="AQ227" s="290"/>
      <c r="AR227" s="290"/>
      <c r="AS227" s="290"/>
      <c r="AT227" s="290"/>
      <c r="AU227" s="290"/>
      <c r="AV227" s="290"/>
      <c r="AW227" s="290"/>
      <c r="AX227" s="290"/>
      <c r="AY227" s="290"/>
      <c r="AZ227" s="290"/>
      <c r="BA227" s="290"/>
      <c r="BB227" s="290"/>
      <c r="BC227" s="290"/>
      <c r="BD227" s="290"/>
      <c r="BE227" s="290"/>
      <c r="BF227" s="290"/>
      <c r="BG227" s="290"/>
      <c r="BH227" s="290"/>
      <c r="BI227" s="290"/>
      <c r="BJ227" s="290"/>
      <c r="BK227" s="290"/>
      <c r="BL227" s="290"/>
      <c r="BM227" s="290"/>
      <c r="BN227" s="290"/>
      <c r="BO227" s="290"/>
      <c r="BP227" s="290"/>
      <c r="BQ227" s="290"/>
      <c r="BR227" s="290"/>
      <c r="BS227" s="290"/>
      <c r="BT227" s="290"/>
      <c r="BU227" s="290"/>
      <c r="BV227" s="290"/>
    </row>
    <row r="228" spans="2:74" x14ac:dyDescent="0.3">
      <c r="B228" s="230"/>
      <c r="C228" s="222"/>
      <c r="D228" s="222"/>
      <c r="E228" s="314"/>
      <c r="F228" s="290"/>
      <c r="G228" s="290"/>
      <c r="H228" s="290"/>
      <c r="I228" s="290"/>
      <c r="J228" s="290"/>
      <c r="K228" s="290"/>
      <c r="L228" s="29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90"/>
      <c r="AP228" s="290"/>
      <c r="AQ228" s="290"/>
      <c r="AR228" s="290"/>
      <c r="AS228" s="290"/>
      <c r="AT228" s="290"/>
      <c r="AU228" s="290"/>
      <c r="AV228" s="290"/>
      <c r="AW228" s="290"/>
      <c r="AX228" s="290"/>
      <c r="AY228" s="290"/>
      <c r="AZ228" s="290"/>
      <c r="BA228" s="290"/>
      <c r="BB228" s="290"/>
      <c r="BC228" s="290"/>
      <c r="BD228" s="290"/>
      <c r="BE228" s="290"/>
      <c r="BF228" s="290"/>
      <c r="BG228" s="290"/>
      <c r="BH228" s="290"/>
      <c r="BI228" s="290"/>
      <c r="BJ228" s="290"/>
      <c r="BK228" s="290"/>
      <c r="BL228" s="290"/>
      <c r="BM228" s="290"/>
      <c r="BN228" s="290"/>
      <c r="BO228" s="290"/>
      <c r="BP228" s="290"/>
      <c r="BQ228" s="290"/>
      <c r="BR228" s="290"/>
      <c r="BS228" s="290"/>
      <c r="BT228" s="290"/>
      <c r="BU228" s="290"/>
      <c r="BV228" s="290"/>
    </row>
    <row r="229" spans="2:74" x14ac:dyDescent="0.3">
      <c r="B229" s="230"/>
      <c r="C229" s="222"/>
      <c r="D229" s="222"/>
      <c r="E229" s="314"/>
      <c r="F229" s="290"/>
      <c r="G229" s="290"/>
      <c r="H229" s="290"/>
      <c r="I229" s="290"/>
      <c r="J229" s="290"/>
      <c r="K229" s="290"/>
      <c r="L229" s="290"/>
      <c r="M229" s="290"/>
      <c r="N229" s="290"/>
      <c r="O229" s="290"/>
      <c r="P229" s="290"/>
      <c r="Q229" s="290"/>
      <c r="R229" s="290"/>
      <c r="S229" s="290"/>
      <c r="T229" s="290"/>
      <c r="U229" s="290"/>
      <c r="V229" s="290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90"/>
      <c r="AP229" s="290"/>
      <c r="AQ229" s="290"/>
      <c r="AR229" s="290"/>
      <c r="AS229" s="290"/>
      <c r="AT229" s="290"/>
      <c r="AU229" s="290"/>
      <c r="AV229" s="290"/>
      <c r="AW229" s="290"/>
      <c r="AX229" s="290"/>
      <c r="AY229" s="290"/>
      <c r="AZ229" s="290"/>
      <c r="BA229" s="290"/>
      <c r="BB229" s="290"/>
      <c r="BC229" s="290"/>
      <c r="BD229" s="290"/>
      <c r="BE229" s="290"/>
      <c r="BF229" s="290"/>
      <c r="BG229" s="290"/>
      <c r="BH229" s="290"/>
      <c r="BI229" s="290"/>
      <c r="BJ229" s="290"/>
      <c r="BK229" s="290"/>
      <c r="BL229" s="290"/>
      <c r="BM229" s="290"/>
      <c r="BN229" s="290"/>
      <c r="BO229" s="290"/>
      <c r="BP229" s="290"/>
      <c r="BQ229" s="290"/>
      <c r="BR229" s="290"/>
      <c r="BS229" s="290"/>
      <c r="BT229" s="290"/>
      <c r="BU229" s="290"/>
      <c r="BV229" s="290"/>
    </row>
    <row r="230" spans="2:74" x14ac:dyDescent="0.3">
      <c r="B230" s="230"/>
      <c r="C230" s="222"/>
      <c r="D230" s="222"/>
      <c r="E230" s="314"/>
      <c r="F230" s="290"/>
      <c r="G230" s="290"/>
      <c r="H230" s="290"/>
      <c r="I230" s="290"/>
      <c r="J230" s="290"/>
      <c r="K230" s="290"/>
      <c r="L230" s="290"/>
      <c r="M230" s="290"/>
      <c r="N230" s="290"/>
      <c r="O230" s="290"/>
      <c r="P230" s="290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90"/>
      <c r="AP230" s="290"/>
      <c r="AQ230" s="290"/>
      <c r="AR230" s="290"/>
      <c r="AS230" s="290"/>
      <c r="AT230" s="290"/>
      <c r="AU230" s="290"/>
      <c r="AV230" s="290"/>
      <c r="AW230" s="290"/>
      <c r="AX230" s="290"/>
      <c r="AY230" s="290"/>
      <c r="AZ230" s="290"/>
      <c r="BA230" s="290"/>
      <c r="BB230" s="290"/>
      <c r="BC230" s="290"/>
      <c r="BD230" s="290"/>
      <c r="BE230" s="290"/>
      <c r="BF230" s="290"/>
      <c r="BG230" s="290"/>
      <c r="BH230" s="290"/>
      <c r="BI230" s="290"/>
      <c r="BJ230" s="290"/>
      <c r="BK230" s="290"/>
      <c r="BL230" s="290"/>
      <c r="BM230" s="290"/>
      <c r="BN230" s="290"/>
      <c r="BO230" s="290"/>
      <c r="BP230" s="290"/>
      <c r="BQ230" s="290"/>
      <c r="BR230" s="290"/>
      <c r="BS230" s="290"/>
      <c r="BT230" s="290"/>
      <c r="BU230" s="290"/>
      <c r="BV230" s="290"/>
    </row>
    <row r="231" spans="2:74" x14ac:dyDescent="0.3">
      <c r="B231" s="230"/>
      <c r="C231" s="222"/>
      <c r="D231" s="222"/>
      <c r="E231" s="314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90"/>
      <c r="AP231" s="290"/>
      <c r="AQ231" s="290"/>
      <c r="AR231" s="290"/>
      <c r="AS231" s="290"/>
      <c r="AT231" s="290"/>
      <c r="AU231" s="290"/>
      <c r="AV231" s="290"/>
      <c r="AW231" s="290"/>
      <c r="AX231" s="290"/>
      <c r="AY231" s="290"/>
      <c r="AZ231" s="290"/>
      <c r="BA231" s="290"/>
      <c r="BB231" s="290"/>
      <c r="BC231" s="290"/>
      <c r="BD231" s="290"/>
      <c r="BE231" s="290"/>
      <c r="BF231" s="290"/>
      <c r="BG231" s="290"/>
      <c r="BH231" s="290"/>
      <c r="BI231" s="290"/>
      <c r="BJ231" s="290"/>
      <c r="BK231" s="290"/>
      <c r="BL231" s="290"/>
      <c r="BM231" s="290"/>
      <c r="BN231" s="290"/>
      <c r="BO231" s="290"/>
      <c r="BP231" s="290"/>
      <c r="BQ231" s="290"/>
      <c r="BR231" s="290"/>
      <c r="BS231" s="290"/>
      <c r="BT231" s="290"/>
      <c r="BU231" s="290"/>
      <c r="BV231" s="290"/>
    </row>
    <row r="232" spans="2:74" x14ac:dyDescent="0.3">
      <c r="B232" s="230"/>
      <c r="C232" s="222"/>
      <c r="D232" s="222"/>
      <c r="E232" s="314"/>
      <c r="F232" s="290"/>
      <c r="G232" s="290"/>
      <c r="H232" s="290"/>
      <c r="I232" s="290"/>
      <c r="J232" s="290"/>
      <c r="K232" s="290"/>
      <c r="L232" s="29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90"/>
      <c r="AP232" s="290"/>
      <c r="AQ232" s="290"/>
      <c r="AR232" s="290"/>
      <c r="AS232" s="290"/>
      <c r="AT232" s="290"/>
      <c r="AU232" s="290"/>
      <c r="AV232" s="290"/>
      <c r="AW232" s="290"/>
      <c r="AX232" s="290"/>
      <c r="AY232" s="290"/>
      <c r="AZ232" s="290"/>
      <c r="BA232" s="290"/>
      <c r="BB232" s="290"/>
      <c r="BC232" s="290"/>
      <c r="BD232" s="290"/>
      <c r="BE232" s="290"/>
      <c r="BF232" s="290"/>
      <c r="BG232" s="290"/>
      <c r="BH232" s="290"/>
      <c r="BI232" s="290"/>
      <c r="BJ232" s="290"/>
      <c r="BK232" s="290"/>
      <c r="BL232" s="290"/>
      <c r="BM232" s="290"/>
      <c r="BN232" s="290"/>
      <c r="BO232" s="290"/>
      <c r="BP232" s="290"/>
      <c r="BQ232" s="290"/>
      <c r="BR232" s="290"/>
      <c r="BS232" s="290"/>
      <c r="BT232" s="290"/>
      <c r="BU232" s="290"/>
      <c r="BV232" s="290"/>
    </row>
    <row r="233" spans="2:74" x14ac:dyDescent="0.3">
      <c r="B233" s="230"/>
      <c r="C233" s="222"/>
      <c r="D233" s="222"/>
      <c r="E233" s="314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  <c r="AA233" s="290"/>
      <c r="AB233" s="290"/>
      <c r="AC233" s="290"/>
      <c r="AD233" s="290"/>
      <c r="AE233" s="290"/>
      <c r="AF233" s="290"/>
      <c r="AG233" s="290"/>
      <c r="AH233" s="290"/>
      <c r="AI233" s="290"/>
      <c r="AJ233" s="290"/>
      <c r="AK233" s="290"/>
      <c r="AL233" s="290"/>
      <c r="AM233" s="290"/>
      <c r="AN233" s="290"/>
      <c r="AO233" s="290"/>
      <c r="AP233" s="290"/>
      <c r="AQ233" s="290"/>
      <c r="AR233" s="290"/>
      <c r="AS233" s="290"/>
      <c r="AT233" s="290"/>
      <c r="AU233" s="290"/>
      <c r="AV233" s="290"/>
      <c r="AW233" s="290"/>
      <c r="AX233" s="290"/>
      <c r="AY233" s="290"/>
      <c r="AZ233" s="290"/>
      <c r="BA233" s="290"/>
      <c r="BB233" s="290"/>
      <c r="BC233" s="290"/>
      <c r="BD233" s="290"/>
      <c r="BE233" s="290"/>
      <c r="BF233" s="290"/>
      <c r="BG233" s="290"/>
      <c r="BH233" s="290"/>
      <c r="BI233" s="290"/>
      <c r="BJ233" s="290"/>
      <c r="BK233" s="290"/>
      <c r="BL233" s="290"/>
      <c r="BM233" s="290"/>
      <c r="BN233" s="290"/>
      <c r="BO233" s="290"/>
      <c r="BP233" s="290"/>
      <c r="BQ233" s="290"/>
      <c r="BR233" s="290"/>
      <c r="BS233" s="290"/>
      <c r="BT233" s="290"/>
      <c r="BU233" s="290"/>
      <c r="BV233" s="290"/>
    </row>
    <row r="234" spans="2:74" x14ac:dyDescent="0.3">
      <c r="B234" s="230"/>
      <c r="C234" s="222"/>
      <c r="D234" s="222"/>
      <c r="E234" s="314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90"/>
      <c r="AI234" s="290"/>
      <c r="AJ234" s="290"/>
      <c r="AK234" s="290"/>
      <c r="AL234" s="290"/>
      <c r="AM234" s="290"/>
      <c r="AN234" s="290"/>
      <c r="AO234" s="290"/>
      <c r="AP234" s="290"/>
      <c r="AQ234" s="290"/>
      <c r="AR234" s="290"/>
      <c r="AS234" s="290"/>
      <c r="AT234" s="290"/>
      <c r="AU234" s="290"/>
      <c r="AV234" s="290"/>
      <c r="AW234" s="290"/>
      <c r="AX234" s="290"/>
      <c r="AY234" s="290"/>
      <c r="AZ234" s="290"/>
      <c r="BA234" s="290"/>
      <c r="BB234" s="290"/>
      <c r="BC234" s="290"/>
      <c r="BD234" s="290"/>
      <c r="BE234" s="290"/>
      <c r="BF234" s="290"/>
      <c r="BG234" s="290"/>
      <c r="BH234" s="290"/>
      <c r="BI234" s="290"/>
      <c r="BJ234" s="290"/>
      <c r="BK234" s="290"/>
      <c r="BL234" s="290"/>
      <c r="BM234" s="290"/>
      <c r="BN234" s="290"/>
      <c r="BO234" s="290"/>
      <c r="BP234" s="290"/>
      <c r="BQ234" s="290"/>
      <c r="BR234" s="290"/>
      <c r="BS234" s="290"/>
      <c r="BT234" s="290"/>
      <c r="BU234" s="290"/>
      <c r="BV234" s="290"/>
    </row>
    <row r="235" spans="2:74" x14ac:dyDescent="0.3">
      <c r="B235" s="230"/>
      <c r="C235" s="222"/>
      <c r="D235" s="222"/>
      <c r="E235" s="314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90"/>
      <c r="AI235" s="290"/>
      <c r="AJ235" s="290"/>
      <c r="AK235" s="290"/>
      <c r="AL235" s="290"/>
      <c r="AM235" s="290"/>
      <c r="AN235" s="290"/>
      <c r="AO235" s="290"/>
      <c r="AP235" s="290"/>
      <c r="AQ235" s="290"/>
      <c r="AR235" s="290"/>
      <c r="AS235" s="290"/>
      <c r="AT235" s="290"/>
      <c r="AU235" s="290"/>
      <c r="AV235" s="290"/>
      <c r="AW235" s="290"/>
      <c r="AX235" s="290"/>
      <c r="AY235" s="290"/>
      <c r="AZ235" s="290"/>
      <c r="BA235" s="290"/>
      <c r="BB235" s="290"/>
      <c r="BC235" s="290"/>
      <c r="BD235" s="290"/>
      <c r="BE235" s="290"/>
      <c r="BF235" s="290"/>
      <c r="BG235" s="290"/>
      <c r="BH235" s="290"/>
      <c r="BI235" s="290"/>
      <c r="BJ235" s="290"/>
      <c r="BK235" s="290"/>
      <c r="BL235" s="290"/>
      <c r="BM235" s="290"/>
      <c r="BN235" s="290"/>
      <c r="BO235" s="290"/>
      <c r="BP235" s="290"/>
      <c r="BQ235" s="290"/>
      <c r="BR235" s="290"/>
      <c r="BS235" s="290"/>
      <c r="BT235" s="290"/>
      <c r="BU235" s="290"/>
      <c r="BV235" s="290"/>
    </row>
    <row r="236" spans="2:74" x14ac:dyDescent="0.3">
      <c r="B236" s="230"/>
      <c r="C236" s="222"/>
      <c r="D236" s="222"/>
      <c r="E236" s="314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90"/>
      <c r="AI236" s="290"/>
      <c r="AJ236" s="290"/>
      <c r="AK236" s="290"/>
      <c r="AL236" s="290"/>
      <c r="AM236" s="290"/>
      <c r="AN236" s="290"/>
      <c r="AO236" s="290"/>
      <c r="AP236" s="290"/>
      <c r="AQ236" s="290"/>
      <c r="AR236" s="290"/>
      <c r="AS236" s="290"/>
      <c r="AT236" s="290"/>
      <c r="AU236" s="290"/>
      <c r="AV236" s="290"/>
      <c r="AW236" s="290"/>
      <c r="AX236" s="290"/>
      <c r="AY236" s="290"/>
      <c r="AZ236" s="290"/>
      <c r="BA236" s="290"/>
      <c r="BB236" s="290"/>
      <c r="BC236" s="290"/>
      <c r="BD236" s="290"/>
      <c r="BE236" s="290"/>
      <c r="BF236" s="290"/>
      <c r="BG236" s="290"/>
      <c r="BH236" s="290"/>
      <c r="BI236" s="290"/>
      <c r="BJ236" s="290"/>
      <c r="BK236" s="290"/>
      <c r="BL236" s="290"/>
      <c r="BM236" s="290"/>
      <c r="BN236" s="290"/>
      <c r="BO236" s="290"/>
      <c r="BP236" s="290"/>
      <c r="BQ236" s="290"/>
      <c r="BR236" s="290"/>
      <c r="BS236" s="290"/>
      <c r="BT236" s="290"/>
      <c r="BU236" s="290"/>
      <c r="BV236" s="290"/>
    </row>
    <row r="237" spans="2:74" x14ac:dyDescent="0.3">
      <c r="B237" s="230"/>
      <c r="C237" s="222"/>
      <c r="D237" s="222"/>
      <c r="E237" s="314"/>
      <c r="F237" s="290"/>
      <c r="G237" s="290"/>
      <c r="H237" s="290"/>
      <c r="I237" s="290"/>
      <c r="J237" s="290"/>
      <c r="K237" s="290"/>
      <c r="L237" s="29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  <c r="AA237" s="290"/>
      <c r="AB237" s="290"/>
      <c r="AC237" s="290"/>
      <c r="AD237" s="290"/>
      <c r="AE237" s="290"/>
      <c r="AF237" s="290"/>
      <c r="AG237" s="290"/>
      <c r="AH237" s="290"/>
      <c r="AI237" s="290"/>
      <c r="AJ237" s="290"/>
      <c r="AK237" s="290"/>
      <c r="AL237" s="290"/>
      <c r="AM237" s="290"/>
      <c r="AN237" s="290"/>
      <c r="AO237" s="290"/>
      <c r="AP237" s="290"/>
      <c r="AQ237" s="290"/>
      <c r="AR237" s="290"/>
      <c r="AS237" s="290"/>
      <c r="AT237" s="290"/>
      <c r="AU237" s="290"/>
      <c r="AV237" s="290"/>
      <c r="AW237" s="290"/>
      <c r="AX237" s="290"/>
      <c r="AY237" s="290"/>
      <c r="AZ237" s="290"/>
      <c r="BA237" s="290"/>
      <c r="BB237" s="290"/>
      <c r="BC237" s="290"/>
      <c r="BD237" s="290"/>
      <c r="BE237" s="290"/>
      <c r="BF237" s="290"/>
      <c r="BG237" s="290"/>
      <c r="BH237" s="290"/>
      <c r="BI237" s="290"/>
      <c r="BJ237" s="290"/>
      <c r="BK237" s="290"/>
      <c r="BL237" s="290"/>
      <c r="BM237" s="290"/>
      <c r="BN237" s="290"/>
      <c r="BO237" s="290"/>
      <c r="BP237" s="290"/>
      <c r="BQ237" s="290"/>
      <c r="BR237" s="290"/>
      <c r="BS237" s="290"/>
      <c r="BT237" s="290"/>
      <c r="BU237" s="290"/>
      <c r="BV237" s="290"/>
    </row>
    <row r="238" spans="2:74" x14ac:dyDescent="0.3">
      <c r="B238" s="230"/>
      <c r="C238" s="222"/>
      <c r="D238" s="222"/>
      <c r="E238" s="314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90"/>
      <c r="AI238" s="290"/>
      <c r="AJ238" s="290"/>
      <c r="AK238" s="290"/>
      <c r="AL238" s="290"/>
      <c r="AM238" s="290"/>
      <c r="AN238" s="290"/>
      <c r="AO238" s="290"/>
      <c r="AP238" s="290"/>
      <c r="AQ238" s="290"/>
      <c r="AR238" s="290"/>
      <c r="AS238" s="290"/>
      <c r="AT238" s="290"/>
      <c r="AU238" s="290"/>
      <c r="AV238" s="290"/>
      <c r="AW238" s="290"/>
      <c r="AX238" s="290"/>
      <c r="AY238" s="290"/>
      <c r="AZ238" s="290"/>
      <c r="BA238" s="290"/>
      <c r="BB238" s="290"/>
      <c r="BC238" s="290"/>
      <c r="BD238" s="290"/>
      <c r="BE238" s="290"/>
      <c r="BF238" s="290"/>
      <c r="BG238" s="290"/>
      <c r="BH238" s="290"/>
      <c r="BI238" s="290"/>
      <c r="BJ238" s="290"/>
      <c r="BK238" s="290"/>
      <c r="BL238" s="290"/>
      <c r="BM238" s="290"/>
      <c r="BN238" s="290"/>
      <c r="BO238" s="290"/>
      <c r="BP238" s="290"/>
      <c r="BQ238" s="290"/>
      <c r="BR238" s="290"/>
      <c r="BS238" s="290"/>
      <c r="BT238" s="290"/>
      <c r="BU238" s="290"/>
      <c r="BV238" s="290"/>
    </row>
    <row r="239" spans="2:74" x14ac:dyDescent="0.3">
      <c r="B239" s="230"/>
      <c r="C239" s="222"/>
      <c r="D239" s="222"/>
      <c r="E239" s="314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90"/>
      <c r="AI239" s="290"/>
      <c r="AJ239" s="290"/>
      <c r="AK239" s="290"/>
      <c r="AL239" s="290"/>
      <c r="AM239" s="290"/>
      <c r="AN239" s="290"/>
      <c r="AO239" s="290"/>
      <c r="AP239" s="290"/>
      <c r="AQ239" s="290"/>
      <c r="AR239" s="290"/>
      <c r="AS239" s="290"/>
      <c r="AT239" s="290"/>
      <c r="AU239" s="290"/>
      <c r="AV239" s="290"/>
      <c r="AW239" s="290"/>
      <c r="AX239" s="290"/>
      <c r="AY239" s="290"/>
      <c r="AZ239" s="290"/>
      <c r="BA239" s="290"/>
      <c r="BB239" s="290"/>
      <c r="BC239" s="290"/>
      <c r="BD239" s="290"/>
      <c r="BE239" s="290"/>
      <c r="BF239" s="290"/>
      <c r="BG239" s="290"/>
      <c r="BH239" s="290"/>
      <c r="BI239" s="290"/>
      <c r="BJ239" s="290"/>
      <c r="BK239" s="290"/>
      <c r="BL239" s="290"/>
      <c r="BM239" s="290"/>
      <c r="BN239" s="290"/>
      <c r="BO239" s="290"/>
      <c r="BP239" s="290"/>
      <c r="BQ239" s="290"/>
      <c r="BR239" s="290"/>
      <c r="BS239" s="290"/>
      <c r="BT239" s="290"/>
      <c r="BU239" s="290"/>
      <c r="BV239" s="290"/>
    </row>
    <row r="240" spans="2:74" x14ac:dyDescent="0.3">
      <c r="B240" s="230"/>
      <c r="C240" s="222"/>
      <c r="D240" s="222"/>
      <c r="E240" s="314"/>
      <c r="F240" s="290"/>
      <c r="G240" s="290"/>
      <c r="H240" s="290"/>
      <c r="I240" s="290"/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  <c r="AA240" s="290"/>
      <c r="AB240" s="290"/>
      <c r="AC240" s="290"/>
      <c r="AD240" s="290"/>
      <c r="AE240" s="290"/>
      <c r="AF240" s="290"/>
      <c r="AG240" s="290"/>
      <c r="AH240" s="290"/>
      <c r="AI240" s="290"/>
      <c r="AJ240" s="290"/>
      <c r="AK240" s="290"/>
      <c r="AL240" s="290"/>
      <c r="AM240" s="290"/>
      <c r="AN240" s="290"/>
      <c r="AO240" s="290"/>
      <c r="AP240" s="290"/>
      <c r="AQ240" s="290"/>
      <c r="AR240" s="290"/>
      <c r="AS240" s="290"/>
      <c r="AT240" s="290"/>
      <c r="AU240" s="290"/>
      <c r="AV240" s="290"/>
      <c r="AW240" s="290"/>
      <c r="AX240" s="290"/>
      <c r="AY240" s="290"/>
      <c r="AZ240" s="290"/>
      <c r="BA240" s="290"/>
      <c r="BB240" s="290"/>
      <c r="BC240" s="290"/>
      <c r="BD240" s="290"/>
      <c r="BE240" s="290"/>
      <c r="BF240" s="290"/>
      <c r="BG240" s="290"/>
      <c r="BH240" s="290"/>
      <c r="BI240" s="290"/>
      <c r="BJ240" s="290"/>
      <c r="BK240" s="290"/>
      <c r="BL240" s="290"/>
      <c r="BM240" s="290"/>
      <c r="BN240" s="290"/>
      <c r="BO240" s="290"/>
      <c r="BP240" s="290"/>
      <c r="BQ240" s="290"/>
      <c r="BR240" s="290"/>
      <c r="BS240" s="290"/>
      <c r="BT240" s="290"/>
      <c r="BU240" s="290"/>
      <c r="BV240" s="290"/>
    </row>
    <row r="241" spans="2:74" x14ac:dyDescent="0.3">
      <c r="B241" s="230"/>
      <c r="C241" s="222"/>
      <c r="D241" s="222"/>
      <c r="E241" s="314"/>
      <c r="F241" s="290"/>
      <c r="G241" s="290"/>
      <c r="H241" s="290"/>
      <c r="I241" s="290"/>
      <c r="J241" s="290"/>
      <c r="K241" s="290"/>
      <c r="L241" s="29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290"/>
      <c r="Y241" s="290"/>
      <c r="Z241" s="290"/>
      <c r="AA241" s="290"/>
      <c r="AB241" s="290"/>
      <c r="AC241" s="290"/>
      <c r="AD241" s="290"/>
      <c r="AE241" s="290"/>
      <c r="AF241" s="290"/>
      <c r="AG241" s="290"/>
      <c r="AH241" s="290"/>
      <c r="AI241" s="290"/>
      <c r="AJ241" s="290"/>
      <c r="AK241" s="290"/>
      <c r="AL241" s="290"/>
      <c r="AM241" s="290"/>
      <c r="AN241" s="290"/>
      <c r="AO241" s="290"/>
      <c r="AP241" s="290"/>
      <c r="AQ241" s="290"/>
      <c r="AR241" s="290"/>
      <c r="AS241" s="290"/>
      <c r="AT241" s="290"/>
      <c r="AU241" s="290"/>
      <c r="AV241" s="290"/>
      <c r="AW241" s="290"/>
      <c r="AX241" s="290"/>
      <c r="AY241" s="290"/>
      <c r="AZ241" s="290"/>
      <c r="BA241" s="290"/>
      <c r="BB241" s="290"/>
      <c r="BC241" s="290"/>
      <c r="BD241" s="290"/>
      <c r="BE241" s="290"/>
      <c r="BF241" s="290"/>
      <c r="BG241" s="290"/>
      <c r="BH241" s="290"/>
      <c r="BI241" s="290"/>
      <c r="BJ241" s="290"/>
      <c r="BK241" s="290"/>
      <c r="BL241" s="290"/>
      <c r="BM241" s="290"/>
      <c r="BN241" s="290"/>
      <c r="BO241" s="290"/>
      <c r="BP241" s="290"/>
      <c r="BQ241" s="290"/>
      <c r="BR241" s="290"/>
      <c r="BS241" s="290"/>
      <c r="BT241" s="290"/>
      <c r="BU241" s="290"/>
      <c r="BV241" s="290"/>
    </row>
    <row r="242" spans="2:74" x14ac:dyDescent="0.3">
      <c r="B242" s="230"/>
      <c r="C242" s="222"/>
      <c r="D242" s="222"/>
      <c r="E242" s="314"/>
      <c r="F242" s="290"/>
      <c r="G242" s="290"/>
      <c r="H242" s="290"/>
      <c r="I242" s="290"/>
      <c r="J242" s="290"/>
      <c r="K242" s="290"/>
      <c r="L242" s="29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  <c r="W242" s="290"/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90"/>
      <c r="AP242" s="290"/>
      <c r="AQ242" s="290"/>
      <c r="AR242" s="290"/>
      <c r="AS242" s="290"/>
      <c r="AT242" s="290"/>
      <c r="AU242" s="290"/>
      <c r="AV242" s="290"/>
      <c r="AW242" s="290"/>
      <c r="AX242" s="290"/>
      <c r="AY242" s="290"/>
      <c r="AZ242" s="290"/>
      <c r="BA242" s="290"/>
      <c r="BB242" s="290"/>
      <c r="BC242" s="290"/>
      <c r="BD242" s="290"/>
      <c r="BE242" s="290"/>
      <c r="BF242" s="290"/>
      <c r="BG242" s="290"/>
      <c r="BH242" s="290"/>
      <c r="BI242" s="290"/>
      <c r="BJ242" s="290"/>
      <c r="BK242" s="290"/>
      <c r="BL242" s="290"/>
      <c r="BM242" s="290"/>
      <c r="BN242" s="290"/>
      <c r="BO242" s="290"/>
      <c r="BP242" s="290"/>
      <c r="BQ242" s="290"/>
      <c r="BR242" s="290"/>
      <c r="BS242" s="290"/>
      <c r="BT242" s="290"/>
      <c r="BU242" s="290"/>
      <c r="BV242" s="290"/>
    </row>
    <row r="243" spans="2:74" x14ac:dyDescent="0.3">
      <c r="B243" s="230"/>
      <c r="C243" s="222"/>
      <c r="D243" s="222"/>
      <c r="E243" s="314"/>
      <c r="F243" s="290"/>
      <c r="G243" s="290"/>
      <c r="H243" s="290"/>
      <c r="I243" s="290"/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90"/>
      <c r="AP243" s="290"/>
      <c r="AQ243" s="290"/>
      <c r="AR243" s="290"/>
      <c r="AS243" s="290"/>
      <c r="AT243" s="290"/>
      <c r="AU243" s="290"/>
      <c r="AV243" s="290"/>
      <c r="AW243" s="290"/>
      <c r="AX243" s="290"/>
      <c r="AY243" s="290"/>
      <c r="AZ243" s="290"/>
      <c r="BA243" s="290"/>
      <c r="BB243" s="290"/>
      <c r="BC243" s="290"/>
      <c r="BD243" s="290"/>
      <c r="BE243" s="290"/>
      <c r="BF243" s="290"/>
      <c r="BG243" s="290"/>
      <c r="BH243" s="290"/>
      <c r="BI243" s="290"/>
      <c r="BJ243" s="290"/>
      <c r="BK243" s="290"/>
      <c r="BL243" s="290"/>
      <c r="BM243" s="290"/>
      <c r="BN243" s="290"/>
      <c r="BO243" s="290"/>
      <c r="BP243" s="290"/>
      <c r="BQ243" s="290"/>
      <c r="BR243" s="290"/>
      <c r="BS243" s="290"/>
      <c r="BT243" s="290"/>
      <c r="BU243" s="290"/>
      <c r="BV243" s="290"/>
    </row>
    <row r="244" spans="2:74" x14ac:dyDescent="0.3">
      <c r="B244" s="230"/>
      <c r="C244" s="222"/>
      <c r="D244" s="222"/>
      <c r="E244" s="314"/>
      <c r="F244" s="290"/>
      <c r="G244" s="290"/>
      <c r="H244" s="290"/>
      <c r="I244" s="290"/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90"/>
      <c r="AP244" s="290"/>
      <c r="AQ244" s="290"/>
      <c r="AR244" s="290"/>
      <c r="AS244" s="290"/>
      <c r="AT244" s="290"/>
      <c r="AU244" s="290"/>
      <c r="AV244" s="290"/>
      <c r="AW244" s="290"/>
      <c r="AX244" s="290"/>
      <c r="AY244" s="290"/>
      <c r="AZ244" s="290"/>
      <c r="BA244" s="290"/>
      <c r="BB244" s="290"/>
      <c r="BC244" s="290"/>
      <c r="BD244" s="290"/>
      <c r="BE244" s="290"/>
      <c r="BF244" s="290"/>
      <c r="BG244" s="290"/>
      <c r="BH244" s="290"/>
      <c r="BI244" s="290"/>
      <c r="BJ244" s="290"/>
      <c r="BK244" s="290"/>
      <c r="BL244" s="290"/>
      <c r="BM244" s="290"/>
      <c r="BN244" s="290"/>
      <c r="BO244" s="290"/>
      <c r="BP244" s="290"/>
      <c r="BQ244" s="290"/>
      <c r="BR244" s="290"/>
      <c r="BS244" s="290"/>
      <c r="BT244" s="290"/>
      <c r="BU244" s="290"/>
      <c r="BV244" s="290"/>
    </row>
    <row r="245" spans="2:74" x14ac:dyDescent="0.3">
      <c r="B245" s="230"/>
      <c r="C245" s="222"/>
      <c r="D245" s="222"/>
      <c r="E245" s="314"/>
      <c r="F245" s="290"/>
      <c r="G245" s="290"/>
      <c r="H245" s="290"/>
      <c r="I245" s="290"/>
      <c r="J245" s="290"/>
      <c r="K245" s="290"/>
      <c r="L245" s="29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90"/>
      <c r="AP245" s="290"/>
      <c r="AQ245" s="290"/>
      <c r="AR245" s="290"/>
      <c r="AS245" s="290"/>
      <c r="AT245" s="290"/>
      <c r="AU245" s="290"/>
      <c r="AV245" s="290"/>
      <c r="AW245" s="290"/>
      <c r="AX245" s="290"/>
      <c r="AY245" s="290"/>
      <c r="AZ245" s="290"/>
      <c r="BA245" s="290"/>
      <c r="BB245" s="290"/>
      <c r="BC245" s="290"/>
      <c r="BD245" s="290"/>
      <c r="BE245" s="290"/>
      <c r="BF245" s="290"/>
      <c r="BG245" s="290"/>
      <c r="BH245" s="290"/>
      <c r="BI245" s="290"/>
      <c r="BJ245" s="290"/>
      <c r="BK245" s="290"/>
      <c r="BL245" s="290"/>
      <c r="BM245" s="290"/>
      <c r="BN245" s="290"/>
      <c r="BO245" s="290"/>
      <c r="BP245" s="290"/>
      <c r="BQ245" s="290"/>
      <c r="BR245" s="290"/>
      <c r="BS245" s="290"/>
      <c r="BT245" s="290"/>
      <c r="BU245" s="290"/>
      <c r="BV245" s="290"/>
    </row>
    <row r="246" spans="2:74" x14ac:dyDescent="0.3">
      <c r="B246" s="230"/>
      <c r="C246" s="222"/>
      <c r="D246" s="222"/>
      <c r="E246" s="314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90"/>
      <c r="AP246" s="290"/>
      <c r="AQ246" s="290"/>
      <c r="AR246" s="290"/>
      <c r="AS246" s="290"/>
      <c r="AT246" s="290"/>
      <c r="AU246" s="290"/>
      <c r="AV246" s="290"/>
      <c r="AW246" s="290"/>
      <c r="AX246" s="290"/>
      <c r="AY246" s="290"/>
      <c r="AZ246" s="290"/>
      <c r="BA246" s="290"/>
      <c r="BB246" s="290"/>
      <c r="BC246" s="290"/>
      <c r="BD246" s="290"/>
      <c r="BE246" s="290"/>
      <c r="BF246" s="290"/>
      <c r="BG246" s="290"/>
      <c r="BH246" s="290"/>
      <c r="BI246" s="290"/>
      <c r="BJ246" s="290"/>
      <c r="BK246" s="290"/>
      <c r="BL246" s="290"/>
      <c r="BM246" s="290"/>
      <c r="BN246" s="290"/>
      <c r="BO246" s="290"/>
      <c r="BP246" s="290"/>
      <c r="BQ246" s="290"/>
      <c r="BR246" s="290"/>
      <c r="BS246" s="290"/>
      <c r="BT246" s="290"/>
      <c r="BU246" s="290"/>
      <c r="BV246" s="290"/>
    </row>
    <row r="247" spans="2:74" x14ac:dyDescent="0.3">
      <c r="B247" s="230"/>
      <c r="C247" s="222"/>
      <c r="D247" s="222"/>
      <c r="E247" s="314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90"/>
      <c r="AP247" s="290"/>
      <c r="AQ247" s="290"/>
      <c r="AR247" s="290"/>
      <c r="AS247" s="290"/>
      <c r="AT247" s="290"/>
      <c r="AU247" s="290"/>
      <c r="AV247" s="290"/>
      <c r="AW247" s="290"/>
      <c r="AX247" s="290"/>
      <c r="AY247" s="290"/>
      <c r="AZ247" s="290"/>
      <c r="BA247" s="290"/>
      <c r="BB247" s="290"/>
      <c r="BC247" s="290"/>
      <c r="BD247" s="290"/>
      <c r="BE247" s="290"/>
      <c r="BF247" s="290"/>
      <c r="BG247" s="290"/>
      <c r="BH247" s="290"/>
      <c r="BI247" s="290"/>
      <c r="BJ247" s="290"/>
      <c r="BK247" s="290"/>
      <c r="BL247" s="290"/>
      <c r="BM247" s="290"/>
      <c r="BN247" s="290"/>
      <c r="BO247" s="290"/>
      <c r="BP247" s="290"/>
      <c r="BQ247" s="290"/>
      <c r="BR247" s="290"/>
      <c r="BS247" s="290"/>
      <c r="BT247" s="290"/>
      <c r="BU247" s="290"/>
      <c r="BV247" s="290"/>
    </row>
    <row r="248" spans="2:74" x14ac:dyDescent="0.3">
      <c r="B248" s="230"/>
      <c r="C248" s="222"/>
      <c r="D248" s="222"/>
      <c r="E248" s="314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90"/>
      <c r="AP248" s="290"/>
      <c r="AQ248" s="290"/>
      <c r="AR248" s="290"/>
      <c r="AS248" s="290"/>
      <c r="AT248" s="290"/>
      <c r="AU248" s="290"/>
      <c r="AV248" s="290"/>
      <c r="AW248" s="290"/>
      <c r="AX248" s="290"/>
      <c r="AY248" s="290"/>
      <c r="AZ248" s="290"/>
      <c r="BA248" s="290"/>
      <c r="BB248" s="290"/>
      <c r="BC248" s="290"/>
      <c r="BD248" s="290"/>
      <c r="BE248" s="290"/>
      <c r="BF248" s="290"/>
      <c r="BG248" s="290"/>
      <c r="BH248" s="290"/>
      <c r="BI248" s="290"/>
      <c r="BJ248" s="290"/>
      <c r="BK248" s="290"/>
      <c r="BL248" s="290"/>
      <c r="BM248" s="290"/>
      <c r="BN248" s="290"/>
      <c r="BO248" s="290"/>
      <c r="BP248" s="290"/>
      <c r="BQ248" s="290"/>
      <c r="BR248" s="290"/>
      <c r="BS248" s="290"/>
      <c r="BT248" s="290"/>
      <c r="BU248" s="290"/>
      <c r="BV248" s="290"/>
    </row>
    <row r="249" spans="2:74" x14ac:dyDescent="0.3">
      <c r="B249" s="230"/>
      <c r="C249" s="222"/>
      <c r="D249" s="222"/>
      <c r="E249" s="314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90"/>
      <c r="AI249" s="290"/>
      <c r="AJ249" s="290"/>
      <c r="AK249" s="290"/>
      <c r="AL249" s="290"/>
      <c r="AM249" s="290"/>
      <c r="AN249" s="290"/>
      <c r="AO249" s="290"/>
      <c r="AP249" s="290"/>
      <c r="AQ249" s="290"/>
      <c r="AR249" s="290"/>
      <c r="AS249" s="290"/>
      <c r="AT249" s="290"/>
      <c r="AU249" s="290"/>
      <c r="AV249" s="290"/>
      <c r="AW249" s="290"/>
      <c r="AX249" s="290"/>
      <c r="AY249" s="290"/>
      <c r="AZ249" s="290"/>
      <c r="BA249" s="290"/>
      <c r="BB249" s="290"/>
      <c r="BC249" s="290"/>
      <c r="BD249" s="290"/>
      <c r="BE249" s="290"/>
      <c r="BF249" s="290"/>
      <c r="BG249" s="290"/>
      <c r="BH249" s="290"/>
      <c r="BI249" s="290"/>
      <c r="BJ249" s="290"/>
      <c r="BK249" s="290"/>
      <c r="BL249" s="290"/>
      <c r="BM249" s="290"/>
      <c r="BN249" s="290"/>
      <c r="BO249" s="290"/>
      <c r="BP249" s="290"/>
      <c r="BQ249" s="290"/>
      <c r="BR249" s="290"/>
      <c r="BS249" s="290"/>
      <c r="BT249" s="290"/>
      <c r="BU249" s="290"/>
      <c r="BV249" s="290"/>
    </row>
    <row r="250" spans="2:74" x14ac:dyDescent="0.3">
      <c r="B250" s="230"/>
      <c r="C250" s="222"/>
      <c r="D250" s="222"/>
      <c r="E250" s="314"/>
      <c r="F250" s="290"/>
      <c r="G250" s="290"/>
      <c r="H250" s="290"/>
      <c r="I250" s="290"/>
      <c r="J250" s="290"/>
      <c r="K250" s="290"/>
      <c r="L250" s="29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  <c r="W250" s="290"/>
      <c r="X250" s="290"/>
      <c r="Y250" s="290"/>
      <c r="Z250" s="290"/>
      <c r="AA250" s="290"/>
      <c r="AB250" s="290"/>
      <c r="AC250" s="290"/>
      <c r="AD250" s="290"/>
      <c r="AE250" s="290"/>
      <c r="AF250" s="290"/>
      <c r="AG250" s="290"/>
      <c r="AH250" s="290"/>
      <c r="AI250" s="290"/>
      <c r="AJ250" s="290"/>
      <c r="AK250" s="290"/>
      <c r="AL250" s="290"/>
      <c r="AM250" s="290"/>
      <c r="AN250" s="290"/>
      <c r="AO250" s="290"/>
      <c r="AP250" s="290"/>
      <c r="AQ250" s="290"/>
      <c r="AR250" s="290"/>
      <c r="AS250" s="290"/>
      <c r="AT250" s="290"/>
      <c r="AU250" s="290"/>
      <c r="AV250" s="290"/>
      <c r="AW250" s="290"/>
      <c r="AX250" s="290"/>
      <c r="AY250" s="290"/>
      <c r="AZ250" s="290"/>
      <c r="BA250" s="290"/>
      <c r="BB250" s="290"/>
      <c r="BC250" s="290"/>
      <c r="BD250" s="290"/>
      <c r="BE250" s="290"/>
      <c r="BF250" s="290"/>
      <c r="BG250" s="290"/>
      <c r="BH250" s="290"/>
      <c r="BI250" s="290"/>
      <c r="BJ250" s="290"/>
      <c r="BK250" s="290"/>
      <c r="BL250" s="290"/>
      <c r="BM250" s="290"/>
      <c r="BN250" s="290"/>
      <c r="BO250" s="290"/>
      <c r="BP250" s="290"/>
      <c r="BQ250" s="290"/>
      <c r="BR250" s="290"/>
      <c r="BS250" s="290"/>
      <c r="BT250" s="290"/>
      <c r="BU250" s="290"/>
      <c r="BV250" s="290"/>
    </row>
    <row r="251" spans="2:74" x14ac:dyDescent="0.3">
      <c r="B251" s="230"/>
      <c r="C251" s="222"/>
      <c r="D251" s="222"/>
      <c r="E251" s="314"/>
      <c r="F251" s="290"/>
      <c r="G251" s="290"/>
      <c r="H251" s="290"/>
      <c r="I251" s="290"/>
      <c r="J251" s="290"/>
      <c r="K251" s="290"/>
      <c r="L251" s="29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  <c r="W251" s="290"/>
      <c r="X251" s="290"/>
      <c r="Y251" s="290"/>
      <c r="Z251" s="290"/>
      <c r="AA251" s="290"/>
      <c r="AB251" s="290"/>
      <c r="AC251" s="290"/>
      <c r="AD251" s="290"/>
      <c r="AE251" s="290"/>
      <c r="AF251" s="290"/>
      <c r="AG251" s="290"/>
      <c r="AH251" s="290"/>
      <c r="AI251" s="290"/>
      <c r="AJ251" s="290"/>
      <c r="AK251" s="290"/>
      <c r="AL251" s="290"/>
      <c r="AM251" s="290"/>
      <c r="AN251" s="290"/>
      <c r="AO251" s="290"/>
      <c r="AP251" s="290"/>
      <c r="AQ251" s="290"/>
      <c r="AR251" s="290"/>
      <c r="AS251" s="290"/>
      <c r="AT251" s="290"/>
      <c r="AU251" s="290"/>
      <c r="AV251" s="290"/>
      <c r="AW251" s="290"/>
      <c r="AX251" s="290"/>
      <c r="AY251" s="290"/>
      <c r="AZ251" s="290"/>
      <c r="BA251" s="290"/>
      <c r="BB251" s="290"/>
      <c r="BC251" s="290"/>
      <c r="BD251" s="290"/>
      <c r="BE251" s="290"/>
      <c r="BF251" s="290"/>
      <c r="BG251" s="290"/>
      <c r="BH251" s="290"/>
      <c r="BI251" s="290"/>
      <c r="BJ251" s="290"/>
      <c r="BK251" s="290"/>
      <c r="BL251" s="290"/>
      <c r="BM251" s="290"/>
      <c r="BN251" s="290"/>
      <c r="BO251" s="290"/>
      <c r="BP251" s="290"/>
      <c r="BQ251" s="290"/>
      <c r="BR251" s="290"/>
      <c r="BS251" s="290"/>
      <c r="BT251" s="290"/>
      <c r="BU251" s="290"/>
      <c r="BV251" s="290"/>
    </row>
    <row r="252" spans="2:74" x14ac:dyDescent="0.3">
      <c r="B252" s="230"/>
      <c r="C252" s="222"/>
      <c r="D252" s="222"/>
      <c r="E252" s="314"/>
      <c r="F252" s="290"/>
      <c r="G252" s="290"/>
      <c r="H252" s="290"/>
      <c r="I252" s="290"/>
      <c r="J252" s="290"/>
      <c r="K252" s="290"/>
      <c r="L252" s="29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  <c r="W252" s="290"/>
      <c r="X252" s="290"/>
      <c r="Y252" s="290"/>
      <c r="Z252" s="290"/>
      <c r="AA252" s="290"/>
      <c r="AB252" s="290"/>
      <c r="AC252" s="290"/>
      <c r="AD252" s="290"/>
      <c r="AE252" s="290"/>
      <c r="AF252" s="290"/>
      <c r="AG252" s="290"/>
      <c r="AH252" s="290"/>
      <c r="AI252" s="290"/>
      <c r="AJ252" s="290"/>
      <c r="AK252" s="290"/>
      <c r="AL252" s="290"/>
      <c r="AM252" s="290"/>
      <c r="AN252" s="290"/>
      <c r="AO252" s="290"/>
      <c r="AP252" s="290"/>
      <c r="AQ252" s="290"/>
      <c r="AR252" s="290"/>
      <c r="AS252" s="290"/>
      <c r="AT252" s="290"/>
      <c r="AU252" s="290"/>
      <c r="AV252" s="290"/>
      <c r="AW252" s="290"/>
      <c r="AX252" s="290"/>
      <c r="AY252" s="290"/>
      <c r="AZ252" s="290"/>
      <c r="BA252" s="290"/>
      <c r="BB252" s="290"/>
      <c r="BC252" s="290"/>
      <c r="BD252" s="290"/>
      <c r="BE252" s="290"/>
      <c r="BF252" s="290"/>
      <c r="BG252" s="290"/>
      <c r="BH252" s="290"/>
      <c r="BI252" s="290"/>
      <c r="BJ252" s="290"/>
      <c r="BK252" s="290"/>
      <c r="BL252" s="290"/>
      <c r="BM252" s="290"/>
      <c r="BN252" s="290"/>
      <c r="BO252" s="290"/>
      <c r="BP252" s="290"/>
      <c r="BQ252" s="290"/>
      <c r="BR252" s="290"/>
      <c r="BS252" s="290"/>
      <c r="BT252" s="290"/>
      <c r="BU252" s="290"/>
      <c r="BV252" s="290"/>
    </row>
    <row r="253" spans="2:74" x14ac:dyDescent="0.3">
      <c r="B253" s="230"/>
      <c r="C253" s="222"/>
      <c r="D253" s="222"/>
      <c r="E253" s="314"/>
      <c r="F253" s="290"/>
      <c r="G253" s="290"/>
      <c r="H253" s="290"/>
      <c r="I253" s="290"/>
      <c r="J253" s="290"/>
      <c r="K253" s="290"/>
      <c r="L253" s="29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  <c r="W253" s="290"/>
      <c r="X253" s="290"/>
      <c r="Y253" s="290"/>
      <c r="Z253" s="290"/>
      <c r="AA253" s="290"/>
      <c r="AB253" s="290"/>
      <c r="AC253" s="290"/>
      <c r="AD253" s="290"/>
      <c r="AE253" s="290"/>
      <c r="AF253" s="290"/>
      <c r="AG253" s="290"/>
      <c r="AH253" s="290"/>
      <c r="AI253" s="290"/>
      <c r="AJ253" s="290"/>
      <c r="AK253" s="290"/>
      <c r="AL253" s="290"/>
      <c r="AM253" s="290"/>
      <c r="AN253" s="290"/>
      <c r="AO253" s="290"/>
      <c r="AP253" s="290"/>
      <c r="AQ253" s="290"/>
      <c r="AR253" s="290"/>
      <c r="AS253" s="290"/>
      <c r="AT253" s="290"/>
      <c r="AU253" s="290"/>
      <c r="AV253" s="290"/>
      <c r="AW253" s="290"/>
      <c r="AX253" s="290"/>
      <c r="AY253" s="290"/>
      <c r="AZ253" s="290"/>
      <c r="BA253" s="290"/>
      <c r="BB253" s="290"/>
      <c r="BC253" s="290"/>
      <c r="BD253" s="290"/>
      <c r="BE253" s="290"/>
      <c r="BF253" s="290"/>
      <c r="BG253" s="290"/>
      <c r="BH253" s="290"/>
      <c r="BI253" s="290"/>
      <c r="BJ253" s="290"/>
      <c r="BK253" s="290"/>
      <c r="BL253" s="290"/>
      <c r="BM253" s="290"/>
      <c r="BN253" s="290"/>
      <c r="BO253" s="290"/>
      <c r="BP253" s="290"/>
      <c r="BQ253" s="290"/>
      <c r="BR253" s="290"/>
      <c r="BS253" s="290"/>
      <c r="BT253" s="290"/>
      <c r="BU253" s="290"/>
      <c r="BV253" s="290"/>
    </row>
    <row r="254" spans="2:74" x14ac:dyDescent="0.3">
      <c r="B254" s="230"/>
      <c r="C254" s="222"/>
      <c r="D254" s="222"/>
      <c r="E254" s="314"/>
      <c r="F254" s="290"/>
      <c r="G254" s="290"/>
      <c r="H254" s="290"/>
      <c r="I254" s="290"/>
      <c r="J254" s="290"/>
      <c r="K254" s="290"/>
      <c r="L254" s="29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  <c r="W254" s="290"/>
      <c r="X254" s="290"/>
      <c r="Y254" s="290"/>
      <c r="Z254" s="290"/>
      <c r="AA254" s="290"/>
      <c r="AB254" s="290"/>
      <c r="AC254" s="290"/>
      <c r="AD254" s="290"/>
      <c r="AE254" s="290"/>
      <c r="AF254" s="290"/>
      <c r="AG254" s="290"/>
      <c r="AH254" s="290"/>
      <c r="AI254" s="290"/>
      <c r="AJ254" s="290"/>
      <c r="AK254" s="290"/>
      <c r="AL254" s="290"/>
      <c r="AM254" s="290"/>
      <c r="AN254" s="290"/>
      <c r="AO254" s="290"/>
      <c r="AP254" s="290"/>
      <c r="AQ254" s="290"/>
      <c r="AR254" s="290"/>
      <c r="AS254" s="290"/>
      <c r="AT254" s="290"/>
      <c r="AU254" s="290"/>
      <c r="AV254" s="290"/>
      <c r="AW254" s="290"/>
      <c r="AX254" s="290"/>
      <c r="AY254" s="290"/>
      <c r="AZ254" s="290"/>
      <c r="BA254" s="290"/>
      <c r="BB254" s="290"/>
      <c r="BC254" s="290"/>
      <c r="BD254" s="290"/>
      <c r="BE254" s="290"/>
      <c r="BF254" s="290"/>
      <c r="BG254" s="290"/>
      <c r="BH254" s="290"/>
      <c r="BI254" s="290"/>
      <c r="BJ254" s="290"/>
      <c r="BK254" s="290"/>
      <c r="BL254" s="290"/>
      <c r="BM254" s="290"/>
      <c r="BN254" s="290"/>
      <c r="BO254" s="290"/>
      <c r="BP254" s="290"/>
      <c r="BQ254" s="290"/>
      <c r="BR254" s="290"/>
      <c r="BS254" s="290"/>
      <c r="BT254" s="290"/>
      <c r="BU254" s="290"/>
      <c r="BV254" s="290"/>
    </row>
    <row r="255" spans="2:74" x14ac:dyDescent="0.3">
      <c r="B255" s="230"/>
      <c r="C255" s="222"/>
      <c r="D255" s="222"/>
      <c r="E255" s="314"/>
      <c r="F255" s="290"/>
      <c r="G255" s="290"/>
      <c r="H255" s="290"/>
      <c r="I255" s="290"/>
      <c r="J255" s="290"/>
      <c r="K255" s="290"/>
      <c r="L255" s="29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  <c r="W255" s="290"/>
      <c r="X255" s="290"/>
      <c r="Y255" s="290"/>
      <c r="Z255" s="290"/>
      <c r="AA255" s="290"/>
      <c r="AB255" s="290"/>
      <c r="AC255" s="290"/>
      <c r="AD255" s="290"/>
      <c r="AE255" s="290"/>
      <c r="AF255" s="290"/>
      <c r="AG255" s="290"/>
      <c r="AH255" s="290"/>
      <c r="AI255" s="290"/>
      <c r="AJ255" s="290"/>
      <c r="AK255" s="290"/>
      <c r="AL255" s="290"/>
      <c r="AM255" s="290"/>
      <c r="AN255" s="290"/>
      <c r="AO255" s="290"/>
      <c r="AP255" s="290"/>
      <c r="AQ255" s="290"/>
      <c r="AR255" s="290"/>
      <c r="AS255" s="290"/>
      <c r="AT255" s="290"/>
      <c r="AU255" s="290"/>
      <c r="AV255" s="290"/>
      <c r="AW255" s="290"/>
      <c r="AX255" s="290"/>
      <c r="AY255" s="290"/>
      <c r="AZ255" s="290"/>
      <c r="BA255" s="290"/>
      <c r="BB255" s="290"/>
      <c r="BC255" s="290"/>
      <c r="BD255" s="290"/>
      <c r="BE255" s="290"/>
      <c r="BF255" s="290"/>
      <c r="BG255" s="290"/>
      <c r="BH255" s="290"/>
      <c r="BI255" s="290"/>
      <c r="BJ255" s="290"/>
      <c r="BK255" s="290"/>
      <c r="BL255" s="290"/>
      <c r="BM255" s="290"/>
      <c r="BN255" s="290"/>
      <c r="BO255" s="290"/>
      <c r="BP255" s="290"/>
      <c r="BQ255" s="290"/>
      <c r="BR255" s="290"/>
      <c r="BS255" s="290"/>
      <c r="BT255" s="290"/>
      <c r="BU255" s="290"/>
      <c r="BV255" s="290"/>
    </row>
    <row r="256" spans="2:74" x14ac:dyDescent="0.3">
      <c r="B256" s="230"/>
      <c r="C256" s="222"/>
      <c r="D256" s="222"/>
      <c r="E256" s="314"/>
      <c r="F256" s="290"/>
      <c r="G256" s="290"/>
      <c r="H256" s="290"/>
      <c r="I256" s="290"/>
      <c r="J256" s="290"/>
      <c r="K256" s="290"/>
      <c r="L256" s="29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  <c r="W256" s="290"/>
      <c r="X256" s="290"/>
      <c r="Y256" s="290"/>
      <c r="Z256" s="290"/>
      <c r="AA256" s="290"/>
      <c r="AB256" s="290"/>
      <c r="AC256" s="290"/>
      <c r="AD256" s="290"/>
      <c r="AE256" s="290"/>
      <c r="AF256" s="290"/>
      <c r="AG256" s="290"/>
      <c r="AH256" s="290"/>
      <c r="AI256" s="290"/>
      <c r="AJ256" s="290"/>
      <c r="AK256" s="290"/>
      <c r="AL256" s="290"/>
      <c r="AM256" s="290"/>
      <c r="AN256" s="290"/>
      <c r="AO256" s="290"/>
      <c r="AP256" s="290"/>
      <c r="AQ256" s="290"/>
      <c r="AR256" s="290"/>
      <c r="AS256" s="290"/>
      <c r="AT256" s="290"/>
      <c r="AU256" s="290"/>
      <c r="AV256" s="290"/>
      <c r="AW256" s="290"/>
      <c r="AX256" s="290"/>
      <c r="AY256" s="290"/>
      <c r="AZ256" s="290"/>
      <c r="BA256" s="290"/>
      <c r="BB256" s="290"/>
      <c r="BC256" s="290"/>
      <c r="BD256" s="290"/>
      <c r="BE256" s="290"/>
      <c r="BF256" s="290"/>
      <c r="BG256" s="290"/>
      <c r="BH256" s="290"/>
      <c r="BI256" s="290"/>
      <c r="BJ256" s="290"/>
      <c r="BK256" s="290"/>
      <c r="BL256" s="290"/>
      <c r="BM256" s="290"/>
      <c r="BN256" s="290"/>
      <c r="BO256" s="290"/>
      <c r="BP256" s="290"/>
      <c r="BQ256" s="290"/>
      <c r="BR256" s="290"/>
      <c r="BS256" s="290"/>
      <c r="BT256" s="290"/>
      <c r="BU256" s="290"/>
      <c r="BV256" s="290"/>
    </row>
    <row r="257" spans="2:74" x14ac:dyDescent="0.3">
      <c r="B257" s="230"/>
      <c r="C257" s="222"/>
      <c r="D257" s="222"/>
      <c r="E257" s="314"/>
      <c r="F257" s="290"/>
      <c r="G257" s="290"/>
      <c r="H257" s="290"/>
      <c r="I257" s="290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  <c r="AA257" s="290"/>
      <c r="AB257" s="290"/>
      <c r="AC257" s="290"/>
      <c r="AD257" s="290"/>
      <c r="AE257" s="290"/>
      <c r="AF257" s="290"/>
      <c r="AG257" s="290"/>
      <c r="AH257" s="290"/>
      <c r="AI257" s="290"/>
      <c r="AJ257" s="290"/>
      <c r="AK257" s="290"/>
      <c r="AL257" s="290"/>
      <c r="AM257" s="290"/>
      <c r="AN257" s="290"/>
      <c r="AO257" s="290"/>
      <c r="AP257" s="290"/>
      <c r="AQ257" s="290"/>
      <c r="AR257" s="290"/>
      <c r="AS257" s="290"/>
      <c r="AT257" s="290"/>
      <c r="AU257" s="290"/>
      <c r="AV257" s="290"/>
      <c r="AW257" s="290"/>
      <c r="AX257" s="290"/>
      <c r="AY257" s="290"/>
      <c r="AZ257" s="290"/>
      <c r="BA257" s="290"/>
      <c r="BB257" s="290"/>
      <c r="BC257" s="290"/>
      <c r="BD257" s="290"/>
      <c r="BE257" s="290"/>
      <c r="BF257" s="290"/>
      <c r="BG257" s="290"/>
      <c r="BH257" s="290"/>
      <c r="BI257" s="290"/>
      <c r="BJ257" s="290"/>
      <c r="BK257" s="290"/>
      <c r="BL257" s="290"/>
      <c r="BM257" s="290"/>
      <c r="BN257" s="290"/>
      <c r="BO257" s="290"/>
      <c r="BP257" s="290"/>
      <c r="BQ257" s="290"/>
      <c r="BR257" s="290"/>
      <c r="BS257" s="290"/>
      <c r="BT257" s="290"/>
      <c r="BU257" s="290"/>
      <c r="BV257" s="290"/>
    </row>
    <row r="258" spans="2:74" x14ac:dyDescent="0.3">
      <c r="B258" s="230"/>
      <c r="C258" s="222"/>
      <c r="D258" s="222"/>
      <c r="E258" s="314"/>
      <c r="F258" s="290"/>
      <c r="G258" s="290"/>
      <c r="H258" s="290"/>
      <c r="I258" s="290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  <c r="AA258" s="290"/>
      <c r="AB258" s="290"/>
      <c r="AC258" s="290"/>
      <c r="AD258" s="290"/>
      <c r="AE258" s="290"/>
      <c r="AF258" s="290"/>
      <c r="AG258" s="290"/>
      <c r="AH258" s="290"/>
      <c r="AI258" s="290"/>
      <c r="AJ258" s="290"/>
      <c r="AK258" s="290"/>
      <c r="AL258" s="290"/>
      <c r="AM258" s="290"/>
      <c r="AN258" s="290"/>
      <c r="AO258" s="290"/>
      <c r="AP258" s="290"/>
      <c r="AQ258" s="290"/>
      <c r="AR258" s="290"/>
      <c r="AS258" s="290"/>
      <c r="AT258" s="290"/>
      <c r="AU258" s="290"/>
      <c r="AV258" s="290"/>
      <c r="AW258" s="290"/>
      <c r="AX258" s="290"/>
      <c r="AY258" s="290"/>
      <c r="AZ258" s="290"/>
      <c r="BA258" s="290"/>
      <c r="BB258" s="290"/>
      <c r="BC258" s="290"/>
      <c r="BD258" s="290"/>
      <c r="BE258" s="290"/>
      <c r="BF258" s="290"/>
      <c r="BG258" s="290"/>
      <c r="BH258" s="290"/>
      <c r="BI258" s="290"/>
      <c r="BJ258" s="290"/>
      <c r="BK258" s="290"/>
      <c r="BL258" s="290"/>
      <c r="BM258" s="290"/>
      <c r="BN258" s="290"/>
      <c r="BO258" s="290"/>
      <c r="BP258" s="290"/>
      <c r="BQ258" s="290"/>
      <c r="BR258" s="290"/>
      <c r="BS258" s="290"/>
      <c r="BT258" s="290"/>
      <c r="BU258" s="290"/>
      <c r="BV258" s="290"/>
    </row>
    <row r="259" spans="2:74" x14ac:dyDescent="0.3">
      <c r="B259" s="230"/>
      <c r="C259" s="230"/>
      <c r="D259" s="230"/>
      <c r="E259" s="314"/>
      <c r="F259" s="290"/>
      <c r="G259" s="290"/>
      <c r="H259" s="290"/>
      <c r="I259" s="290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  <c r="AA259" s="290"/>
      <c r="AB259" s="290"/>
      <c r="AC259" s="290"/>
      <c r="AD259" s="290"/>
      <c r="AE259" s="290"/>
      <c r="AF259" s="290"/>
      <c r="AG259" s="290"/>
      <c r="AH259" s="290"/>
      <c r="AI259" s="290"/>
      <c r="AJ259" s="290"/>
      <c r="AK259" s="290"/>
      <c r="AL259" s="290"/>
      <c r="AM259" s="290"/>
      <c r="AN259" s="290"/>
      <c r="AO259" s="290"/>
      <c r="AP259" s="290"/>
      <c r="AQ259" s="290"/>
      <c r="AR259" s="290"/>
      <c r="AS259" s="290"/>
      <c r="AT259" s="290"/>
      <c r="AU259" s="290"/>
      <c r="AV259" s="290"/>
      <c r="AW259" s="290"/>
      <c r="AX259" s="290"/>
      <c r="AY259" s="290"/>
      <c r="AZ259" s="290"/>
      <c r="BA259" s="290"/>
      <c r="BB259" s="290"/>
      <c r="BC259" s="290"/>
      <c r="BD259" s="290"/>
      <c r="BE259" s="290"/>
      <c r="BF259" s="290"/>
      <c r="BG259" s="290"/>
      <c r="BH259" s="290"/>
      <c r="BI259" s="290"/>
      <c r="BJ259" s="290"/>
      <c r="BK259" s="290"/>
      <c r="BL259" s="290"/>
      <c r="BM259" s="290"/>
      <c r="BN259" s="290"/>
      <c r="BO259" s="290"/>
      <c r="BP259" s="290"/>
      <c r="BQ259" s="290"/>
      <c r="BR259" s="290"/>
      <c r="BS259" s="290"/>
      <c r="BT259" s="290"/>
      <c r="BU259" s="290"/>
      <c r="BV259" s="290"/>
    </row>
    <row r="260" spans="2:74" x14ac:dyDescent="0.3">
      <c r="B260" s="230"/>
      <c r="C260" s="222"/>
      <c r="D260" s="222"/>
      <c r="E260" s="314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  <c r="AA260" s="290"/>
      <c r="AB260" s="290"/>
      <c r="AC260" s="290"/>
      <c r="AD260" s="290"/>
      <c r="AE260" s="290"/>
      <c r="AF260" s="290"/>
      <c r="AG260" s="290"/>
      <c r="AH260" s="290"/>
      <c r="AI260" s="290"/>
      <c r="AJ260" s="290"/>
      <c r="AK260" s="290"/>
      <c r="AL260" s="290"/>
      <c r="AM260" s="290"/>
      <c r="AN260" s="290"/>
      <c r="AO260" s="290"/>
      <c r="AP260" s="290"/>
      <c r="AQ260" s="290"/>
      <c r="AR260" s="290"/>
      <c r="AS260" s="290"/>
      <c r="AT260" s="290"/>
      <c r="AU260" s="290"/>
      <c r="AV260" s="290"/>
      <c r="AW260" s="290"/>
      <c r="AX260" s="290"/>
      <c r="AY260" s="290"/>
      <c r="AZ260" s="290"/>
      <c r="BA260" s="290"/>
      <c r="BB260" s="290"/>
      <c r="BC260" s="290"/>
      <c r="BD260" s="290"/>
      <c r="BE260" s="290"/>
      <c r="BF260" s="290"/>
      <c r="BG260" s="290"/>
      <c r="BH260" s="290"/>
      <c r="BI260" s="290"/>
      <c r="BJ260" s="290"/>
      <c r="BK260" s="290"/>
      <c r="BL260" s="290"/>
      <c r="BM260" s="290"/>
      <c r="BN260" s="290"/>
      <c r="BO260" s="290"/>
      <c r="BP260" s="290"/>
      <c r="BQ260" s="290"/>
      <c r="BR260" s="290"/>
      <c r="BS260" s="290"/>
      <c r="BT260" s="290"/>
      <c r="BU260" s="290"/>
      <c r="BV260" s="290"/>
    </row>
    <row r="261" spans="2:74" x14ac:dyDescent="0.3">
      <c r="C261" s="222"/>
      <c r="D261" s="222"/>
      <c r="E261" s="314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0"/>
      <c r="BM261" s="290"/>
      <c r="BN261" s="290"/>
      <c r="BO261" s="290"/>
      <c r="BP261" s="290"/>
      <c r="BQ261" s="290"/>
      <c r="BR261" s="290"/>
      <c r="BS261" s="290"/>
      <c r="BT261" s="290"/>
      <c r="BU261" s="290"/>
      <c r="BV261" s="290"/>
    </row>
    <row r="262" spans="2:74" x14ac:dyDescent="0.3">
      <c r="B262" s="230"/>
      <c r="C262" s="222"/>
      <c r="D262" s="222"/>
      <c r="E262" s="314"/>
      <c r="F262" s="290"/>
      <c r="G262" s="290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  <c r="AA262" s="290"/>
      <c r="AB262" s="290"/>
      <c r="AC262" s="290"/>
      <c r="AD262" s="290"/>
      <c r="AE262" s="290"/>
      <c r="AF262" s="290"/>
      <c r="AG262" s="290"/>
      <c r="AH262" s="290"/>
      <c r="AI262" s="290"/>
      <c r="AJ262" s="290"/>
      <c r="AK262" s="290"/>
      <c r="AL262" s="290"/>
      <c r="AM262" s="290"/>
      <c r="AN262" s="290"/>
      <c r="AO262" s="290"/>
      <c r="AP262" s="290"/>
      <c r="AQ262" s="290"/>
      <c r="AR262" s="290"/>
      <c r="AS262" s="290"/>
      <c r="AT262" s="290"/>
      <c r="AU262" s="290"/>
      <c r="AV262" s="290"/>
      <c r="AW262" s="290"/>
      <c r="AX262" s="290"/>
      <c r="AY262" s="290"/>
      <c r="AZ262" s="290"/>
      <c r="BA262" s="290"/>
      <c r="BB262" s="290"/>
      <c r="BC262" s="290"/>
      <c r="BD262" s="290"/>
      <c r="BE262" s="290"/>
      <c r="BF262" s="290"/>
      <c r="BG262" s="290"/>
      <c r="BH262" s="290"/>
      <c r="BI262" s="290"/>
      <c r="BJ262" s="290"/>
      <c r="BK262" s="290"/>
      <c r="BL262" s="290"/>
      <c r="BM262" s="290"/>
      <c r="BN262" s="290"/>
      <c r="BO262" s="290"/>
      <c r="BP262" s="290"/>
      <c r="BQ262" s="290"/>
      <c r="BR262" s="290"/>
      <c r="BS262" s="290"/>
      <c r="BT262" s="290"/>
      <c r="BU262" s="290"/>
      <c r="BV262" s="290"/>
    </row>
    <row r="263" spans="2:74" x14ac:dyDescent="0.3">
      <c r="B263" s="230"/>
      <c r="C263" s="222"/>
      <c r="D263" s="222"/>
      <c r="E263" s="314"/>
      <c r="F263" s="290"/>
      <c r="G263" s="290"/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  <c r="AA263" s="290"/>
      <c r="AB263" s="290"/>
      <c r="AC263" s="290"/>
      <c r="AD263" s="290"/>
      <c r="AE263" s="290"/>
      <c r="AF263" s="290"/>
      <c r="AG263" s="290"/>
      <c r="AH263" s="290"/>
      <c r="AI263" s="290"/>
      <c r="AJ263" s="290"/>
      <c r="AK263" s="290"/>
      <c r="AL263" s="290"/>
      <c r="AM263" s="290"/>
      <c r="AN263" s="290"/>
      <c r="AO263" s="290"/>
      <c r="AP263" s="290"/>
      <c r="AQ263" s="290"/>
      <c r="AR263" s="290"/>
      <c r="AS263" s="290"/>
      <c r="AT263" s="290"/>
      <c r="AU263" s="290"/>
      <c r="AV263" s="290"/>
      <c r="AW263" s="290"/>
      <c r="AX263" s="290"/>
      <c r="AY263" s="290"/>
      <c r="AZ263" s="290"/>
      <c r="BA263" s="290"/>
      <c r="BB263" s="290"/>
      <c r="BC263" s="290"/>
      <c r="BD263" s="290"/>
      <c r="BE263" s="290"/>
      <c r="BF263" s="290"/>
      <c r="BG263" s="290"/>
      <c r="BH263" s="290"/>
      <c r="BI263" s="290"/>
      <c r="BJ263" s="290"/>
      <c r="BK263" s="290"/>
      <c r="BL263" s="290"/>
      <c r="BM263" s="290"/>
      <c r="BN263" s="290"/>
      <c r="BO263" s="290"/>
      <c r="BP263" s="290"/>
      <c r="BQ263" s="290"/>
      <c r="BR263" s="290"/>
      <c r="BS263" s="290"/>
      <c r="BT263" s="290"/>
      <c r="BU263" s="290"/>
      <c r="BV263" s="290"/>
    </row>
    <row r="264" spans="2:74" x14ac:dyDescent="0.3">
      <c r="B264" s="230"/>
      <c r="C264" s="222"/>
      <c r="D264" s="222"/>
      <c r="E264" s="314"/>
      <c r="F264" s="290"/>
      <c r="G264" s="290"/>
      <c r="H264" s="290"/>
      <c r="I264" s="290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  <c r="AA264" s="290"/>
      <c r="AB264" s="290"/>
      <c r="AC264" s="290"/>
      <c r="AD264" s="290"/>
      <c r="AE264" s="290"/>
      <c r="AF264" s="290"/>
      <c r="AG264" s="290"/>
      <c r="AH264" s="290"/>
      <c r="AI264" s="290"/>
      <c r="AJ264" s="290"/>
      <c r="AK264" s="290"/>
      <c r="AL264" s="290"/>
      <c r="AM264" s="290"/>
      <c r="AN264" s="290"/>
      <c r="AO264" s="290"/>
      <c r="AP264" s="290"/>
      <c r="AQ264" s="290"/>
      <c r="AR264" s="290"/>
      <c r="AS264" s="290"/>
      <c r="AT264" s="290"/>
      <c r="AU264" s="290"/>
      <c r="AV264" s="290"/>
      <c r="AW264" s="290"/>
      <c r="AX264" s="290"/>
      <c r="AY264" s="290"/>
      <c r="AZ264" s="290"/>
      <c r="BA264" s="290"/>
      <c r="BB264" s="290"/>
      <c r="BC264" s="290"/>
      <c r="BD264" s="290"/>
      <c r="BE264" s="290"/>
      <c r="BF264" s="290"/>
      <c r="BG264" s="290"/>
      <c r="BH264" s="290"/>
      <c r="BI264" s="290"/>
      <c r="BJ264" s="290"/>
      <c r="BK264" s="290"/>
      <c r="BL264" s="290"/>
      <c r="BM264" s="290"/>
      <c r="BN264" s="290"/>
      <c r="BO264" s="290"/>
      <c r="BP264" s="290"/>
      <c r="BQ264" s="290"/>
      <c r="BR264" s="290"/>
      <c r="BS264" s="290"/>
      <c r="BT264" s="290"/>
      <c r="BU264" s="290"/>
      <c r="BV264" s="290"/>
    </row>
    <row r="265" spans="2:74" x14ac:dyDescent="0.3">
      <c r="B265" s="230"/>
      <c r="C265" s="222"/>
      <c r="D265" s="222"/>
      <c r="E265" s="314"/>
      <c r="F265" s="290"/>
      <c r="G265" s="290"/>
      <c r="H265" s="290"/>
      <c r="I265" s="290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  <c r="AA265" s="290"/>
      <c r="AB265" s="290"/>
      <c r="AC265" s="290"/>
      <c r="AD265" s="290"/>
      <c r="AE265" s="290"/>
      <c r="AF265" s="290"/>
      <c r="AG265" s="290"/>
      <c r="AH265" s="290"/>
      <c r="AI265" s="290"/>
      <c r="AJ265" s="290"/>
      <c r="AK265" s="290"/>
      <c r="AL265" s="290"/>
      <c r="AM265" s="290"/>
      <c r="AN265" s="290"/>
      <c r="AO265" s="290"/>
      <c r="AP265" s="290"/>
      <c r="AQ265" s="290"/>
      <c r="AR265" s="290"/>
      <c r="AS265" s="290"/>
      <c r="AT265" s="290"/>
      <c r="AU265" s="290"/>
      <c r="AV265" s="290"/>
      <c r="AW265" s="290"/>
      <c r="AX265" s="290"/>
      <c r="AY265" s="290"/>
      <c r="AZ265" s="290"/>
      <c r="BA265" s="290"/>
      <c r="BB265" s="290"/>
      <c r="BC265" s="290"/>
      <c r="BD265" s="290"/>
      <c r="BE265" s="290"/>
      <c r="BF265" s="290"/>
      <c r="BG265" s="290"/>
      <c r="BH265" s="290"/>
      <c r="BI265" s="290"/>
      <c r="BJ265" s="290"/>
      <c r="BK265" s="290"/>
      <c r="BL265" s="290"/>
      <c r="BM265" s="290"/>
      <c r="BN265" s="290"/>
      <c r="BO265" s="290"/>
      <c r="BP265" s="290"/>
      <c r="BQ265" s="290"/>
      <c r="BR265" s="290"/>
      <c r="BS265" s="290"/>
      <c r="BT265" s="290"/>
      <c r="BU265" s="290"/>
      <c r="BV265" s="290"/>
    </row>
    <row r="266" spans="2:74" x14ac:dyDescent="0.3">
      <c r="B266" s="230"/>
      <c r="C266" s="222"/>
      <c r="D266" s="222"/>
      <c r="E266" s="314"/>
      <c r="F266" s="290"/>
      <c r="G266" s="290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90"/>
      <c r="AP266" s="290"/>
      <c r="AQ266" s="290"/>
      <c r="AR266" s="290"/>
      <c r="AS266" s="290"/>
      <c r="AT266" s="290"/>
      <c r="AU266" s="290"/>
      <c r="AV266" s="290"/>
      <c r="AW266" s="290"/>
      <c r="AX266" s="290"/>
      <c r="AY266" s="290"/>
      <c r="AZ266" s="290"/>
      <c r="BA266" s="290"/>
      <c r="BB266" s="290"/>
      <c r="BC266" s="290"/>
      <c r="BD266" s="290"/>
      <c r="BE266" s="290"/>
      <c r="BF266" s="290"/>
      <c r="BG266" s="290"/>
      <c r="BH266" s="290"/>
      <c r="BI266" s="290"/>
      <c r="BJ266" s="290"/>
      <c r="BK266" s="290"/>
      <c r="BL266" s="290"/>
      <c r="BM266" s="290"/>
      <c r="BN266" s="290"/>
      <c r="BO266" s="290"/>
      <c r="BP266" s="290"/>
      <c r="BQ266" s="290"/>
      <c r="BR266" s="290"/>
      <c r="BS266" s="290"/>
      <c r="BT266" s="290"/>
      <c r="BU266" s="290"/>
      <c r="BV266" s="290"/>
    </row>
    <row r="267" spans="2:74" x14ac:dyDescent="0.3">
      <c r="B267" s="230"/>
      <c r="C267" s="222"/>
      <c r="D267" s="222"/>
      <c r="E267" s="314"/>
      <c r="F267" s="290"/>
      <c r="G267" s="290"/>
      <c r="H267" s="290"/>
      <c r="I267" s="290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90"/>
      <c r="AP267" s="290"/>
      <c r="AQ267" s="290"/>
      <c r="AR267" s="290"/>
      <c r="AS267" s="290"/>
      <c r="AT267" s="290"/>
      <c r="AU267" s="290"/>
      <c r="AV267" s="290"/>
      <c r="AW267" s="290"/>
      <c r="AX267" s="290"/>
      <c r="AY267" s="290"/>
      <c r="AZ267" s="290"/>
      <c r="BA267" s="290"/>
      <c r="BB267" s="290"/>
      <c r="BC267" s="290"/>
      <c r="BD267" s="290"/>
      <c r="BE267" s="290"/>
      <c r="BF267" s="290"/>
      <c r="BG267" s="290"/>
      <c r="BH267" s="290"/>
      <c r="BI267" s="290"/>
      <c r="BJ267" s="290"/>
      <c r="BK267" s="290"/>
      <c r="BL267" s="290"/>
      <c r="BM267" s="290"/>
      <c r="BN267" s="290"/>
      <c r="BO267" s="290"/>
      <c r="BP267" s="290"/>
      <c r="BQ267" s="290"/>
      <c r="BR267" s="290"/>
      <c r="BS267" s="290"/>
      <c r="BT267" s="290"/>
      <c r="BU267" s="290"/>
      <c r="BV267" s="290"/>
    </row>
    <row r="268" spans="2:74" x14ac:dyDescent="0.3">
      <c r="B268" s="230"/>
      <c r="C268" s="222"/>
      <c r="D268" s="222"/>
      <c r="E268" s="314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90"/>
      <c r="AP268" s="290"/>
      <c r="AQ268" s="290"/>
      <c r="AR268" s="290"/>
      <c r="AS268" s="290"/>
      <c r="AT268" s="290"/>
      <c r="AU268" s="290"/>
      <c r="AV268" s="290"/>
      <c r="AW268" s="290"/>
      <c r="AX268" s="290"/>
      <c r="AY268" s="290"/>
      <c r="AZ268" s="290"/>
      <c r="BA268" s="290"/>
      <c r="BB268" s="290"/>
      <c r="BC268" s="290"/>
      <c r="BD268" s="290"/>
      <c r="BE268" s="290"/>
      <c r="BF268" s="290"/>
      <c r="BG268" s="290"/>
      <c r="BH268" s="290"/>
      <c r="BI268" s="290"/>
      <c r="BJ268" s="290"/>
      <c r="BK268" s="290"/>
      <c r="BL268" s="290"/>
      <c r="BM268" s="290"/>
      <c r="BN268" s="290"/>
      <c r="BO268" s="290"/>
      <c r="BP268" s="290"/>
      <c r="BQ268" s="290"/>
      <c r="BR268" s="290"/>
      <c r="BS268" s="290"/>
      <c r="BT268" s="290"/>
      <c r="BU268" s="290"/>
      <c r="BV268" s="290"/>
    </row>
    <row r="269" spans="2:74" x14ac:dyDescent="0.3">
      <c r="B269" s="230"/>
      <c r="C269" s="222"/>
      <c r="D269" s="222"/>
      <c r="E269" s="314"/>
      <c r="F269" s="290"/>
      <c r="G269" s="290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90"/>
      <c r="AP269" s="290"/>
      <c r="AQ269" s="290"/>
      <c r="AR269" s="290"/>
      <c r="AS269" s="290"/>
      <c r="AT269" s="290"/>
      <c r="AU269" s="290"/>
      <c r="AV269" s="290"/>
      <c r="AW269" s="290"/>
      <c r="AX269" s="290"/>
      <c r="AY269" s="290"/>
      <c r="AZ269" s="290"/>
      <c r="BA269" s="290"/>
      <c r="BB269" s="290"/>
      <c r="BC269" s="290"/>
      <c r="BD269" s="290"/>
      <c r="BE269" s="290"/>
      <c r="BF269" s="290"/>
      <c r="BG269" s="290"/>
      <c r="BH269" s="290"/>
      <c r="BI269" s="290"/>
      <c r="BJ269" s="290"/>
      <c r="BK269" s="290"/>
      <c r="BL269" s="290"/>
      <c r="BM269" s="290"/>
      <c r="BN269" s="290"/>
      <c r="BO269" s="290"/>
      <c r="BP269" s="290"/>
      <c r="BQ269" s="290"/>
      <c r="BR269" s="290"/>
      <c r="BS269" s="290"/>
      <c r="BT269" s="290"/>
      <c r="BU269" s="290"/>
      <c r="BV269" s="290"/>
    </row>
    <row r="270" spans="2:74" x14ac:dyDescent="0.3">
      <c r="B270" s="230"/>
      <c r="C270" s="222"/>
      <c r="D270" s="222"/>
      <c r="E270" s="314"/>
      <c r="F270" s="290"/>
      <c r="G270" s="290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90"/>
      <c r="AP270" s="290"/>
      <c r="AQ270" s="290"/>
      <c r="AR270" s="290"/>
      <c r="AS270" s="290"/>
      <c r="AT270" s="290"/>
      <c r="AU270" s="290"/>
      <c r="AV270" s="290"/>
      <c r="AW270" s="290"/>
      <c r="AX270" s="290"/>
      <c r="AY270" s="290"/>
      <c r="AZ270" s="290"/>
      <c r="BA270" s="290"/>
      <c r="BB270" s="290"/>
      <c r="BC270" s="290"/>
      <c r="BD270" s="290"/>
      <c r="BE270" s="290"/>
      <c r="BF270" s="290"/>
      <c r="BG270" s="290"/>
      <c r="BH270" s="290"/>
      <c r="BI270" s="290"/>
      <c r="BJ270" s="290"/>
      <c r="BK270" s="290"/>
      <c r="BL270" s="290"/>
      <c r="BM270" s="290"/>
      <c r="BN270" s="290"/>
      <c r="BO270" s="290"/>
      <c r="BP270" s="290"/>
      <c r="BQ270" s="290"/>
      <c r="BR270" s="290"/>
      <c r="BS270" s="290"/>
      <c r="BT270" s="290"/>
      <c r="BU270" s="290"/>
      <c r="BV270" s="290"/>
    </row>
    <row r="271" spans="2:74" x14ac:dyDescent="0.3">
      <c r="B271" s="230"/>
      <c r="C271" s="230"/>
      <c r="D271" s="230"/>
      <c r="E271" s="314"/>
      <c r="F271" s="290"/>
      <c r="G271" s="290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90"/>
      <c r="AP271" s="290"/>
      <c r="AQ271" s="290"/>
      <c r="AR271" s="290"/>
      <c r="AS271" s="290"/>
      <c r="AT271" s="290"/>
      <c r="AU271" s="290"/>
      <c r="AV271" s="290"/>
      <c r="AW271" s="290"/>
      <c r="AX271" s="290"/>
      <c r="AY271" s="290"/>
      <c r="AZ271" s="290"/>
      <c r="BA271" s="290"/>
      <c r="BB271" s="290"/>
      <c r="BC271" s="290"/>
      <c r="BD271" s="290"/>
      <c r="BE271" s="290"/>
      <c r="BF271" s="290"/>
      <c r="BG271" s="290"/>
      <c r="BH271" s="290"/>
      <c r="BI271" s="290"/>
      <c r="BJ271" s="290"/>
      <c r="BK271" s="290"/>
      <c r="BL271" s="290"/>
      <c r="BM271" s="290"/>
      <c r="BN271" s="290"/>
      <c r="BO271" s="290"/>
      <c r="BP271" s="290"/>
      <c r="BQ271" s="290"/>
      <c r="BR271" s="290"/>
      <c r="BS271" s="290"/>
      <c r="BT271" s="290"/>
      <c r="BU271" s="290"/>
      <c r="BV271" s="290"/>
    </row>
    <row r="272" spans="2:74" x14ac:dyDescent="0.3">
      <c r="B272" s="230"/>
      <c r="C272" s="222"/>
      <c r="D272" s="222"/>
      <c r="E272" s="314"/>
      <c r="F272" s="290"/>
      <c r="G272" s="290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90"/>
      <c r="AP272" s="290"/>
      <c r="AQ272" s="290"/>
      <c r="AR272" s="290"/>
      <c r="AS272" s="290"/>
      <c r="AT272" s="290"/>
      <c r="AU272" s="290"/>
      <c r="AV272" s="290"/>
      <c r="AW272" s="290"/>
      <c r="AX272" s="290"/>
      <c r="AY272" s="290"/>
      <c r="AZ272" s="290"/>
      <c r="BA272" s="290"/>
      <c r="BB272" s="290"/>
      <c r="BC272" s="290"/>
      <c r="BD272" s="290"/>
      <c r="BE272" s="290"/>
      <c r="BF272" s="290"/>
      <c r="BG272" s="290"/>
      <c r="BH272" s="290"/>
      <c r="BI272" s="290"/>
      <c r="BJ272" s="290"/>
      <c r="BK272" s="290"/>
      <c r="BL272" s="290"/>
      <c r="BM272" s="290"/>
      <c r="BN272" s="290"/>
      <c r="BO272" s="290"/>
      <c r="BP272" s="290"/>
      <c r="BQ272" s="290"/>
      <c r="BR272" s="290"/>
      <c r="BS272" s="290"/>
      <c r="BT272" s="290"/>
      <c r="BU272" s="290"/>
      <c r="BV272" s="290"/>
    </row>
    <row r="273" spans="2:74" x14ac:dyDescent="0.3">
      <c r="B273" s="230"/>
      <c r="C273" s="222"/>
      <c r="D273" s="222"/>
      <c r="E273" s="314"/>
      <c r="F273" s="290"/>
      <c r="G273" s="290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  <c r="AA273" s="290"/>
      <c r="AB273" s="290"/>
      <c r="AC273" s="290"/>
      <c r="AD273" s="290"/>
      <c r="AE273" s="290"/>
      <c r="AF273" s="290"/>
      <c r="AG273" s="290"/>
      <c r="AH273" s="290"/>
      <c r="AI273" s="290"/>
      <c r="AJ273" s="290"/>
      <c r="AK273" s="290"/>
      <c r="AL273" s="290"/>
      <c r="AM273" s="290"/>
      <c r="AN273" s="290"/>
      <c r="AO273" s="290"/>
      <c r="AP273" s="290"/>
      <c r="AQ273" s="290"/>
      <c r="AR273" s="290"/>
      <c r="AS273" s="290"/>
      <c r="AT273" s="290"/>
      <c r="AU273" s="290"/>
      <c r="AV273" s="290"/>
      <c r="AW273" s="290"/>
      <c r="AX273" s="290"/>
      <c r="AY273" s="290"/>
      <c r="AZ273" s="290"/>
      <c r="BA273" s="290"/>
      <c r="BB273" s="290"/>
      <c r="BC273" s="290"/>
      <c r="BD273" s="290"/>
      <c r="BE273" s="290"/>
      <c r="BF273" s="290"/>
      <c r="BG273" s="290"/>
      <c r="BH273" s="290"/>
      <c r="BI273" s="290"/>
      <c r="BJ273" s="290"/>
      <c r="BK273" s="290"/>
      <c r="BL273" s="290"/>
      <c r="BM273" s="290"/>
      <c r="BN273" s="290"/>
      <c r="BO273" s="290"/>
      <c r="BP273" s="290"/>
      <c r="BQ273" s="290"/>
      <c r="BR273" s="290"/>
      <c r="BS273" s="290"/>
      <c r="BT273" s="290"/>
      <c r="BU273" s="290"/>
      <c r="BV273" s="290"/>
    </row>
    <row r="274" spans="2:74" x14ac:dyDescent="0.3">
      <c r="B274" s="230"/>
      <c r="C274" s="222"/>
      <c r="D274" s="222"/>
      <c r="E274" s="314"/>
      <c r="F274" s="290"/>
      <c r="G274" s="290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  <c r="AA274" s="290"/>
      <c r="AB274" s="290"/>
      <c r="AC274" s="290"/>
      <c r="AD274" s="290"/>
      <c r="AE274" s="290"/>
      <c r="AF274" s="290"/>
      <c r="AG274" s="290"/>
      <c r="AH274" s="290"/>
      <c r="AI274" s="290"/>
      <c r="AJ274" s="290"/>
      <c r="AK274" s="290"/>
      <c r="AL274" s="290"/>
      <c r="AM274" s="290"/>
      <c r="AN274" s="290"/>
      <c r="AO274" s="290"/>
      <c r="AP274" s="290"/>
      <c r="AQ274" s="290"/>
      <c r="AR274" s="290"/>
      <c r="AS274" s="290"/>
      <c r="AT274" s="290"/>
      <c r="AU274" s="290"/>
      <c r="AV274" s="290"/>
      <c r="AW274" s="290"/>
      <c r="AX274" s="290"/>
      <c r="AY274" s="290"/>
      <c r="AZ274" s="290"/>
      <c r="BA274" s="290"/>
      <c r="BB274" s="290"/>
      <c r="BC274" s="290"/>
      <c r="BD274" s="290"/>
      <c r="BE274" s="290"/>
      <c r="BF274" s="290"/>
      <c r="BG274" s="290"/>
      <c r="BH274" s="290"/>
      <c r="BI274" s="290"/>
      <c r="BJ274" s="290"/>
      <c r="BK274" s="290"/>
      <c r="BL274" s="290"/>
      <c r="BM274" s="290"/>
      <c r="BN274" s="290"/>
      <c r="BO274" s="290"/>
      <c r="BP274" s="290"/>
      <c r="BQ274" s="290"/>
      <c r="BR274" s="290"/>
      <c r="BS274" s="290"/>
      <c r="BT274" s="290"/>
      <c r="BU274" s="290"/>
      <c r="BV274" s="290"/>
    </row>
    <row r="275" spans="2:74" x14ac:dyDescent="0.3">
      <c r="B275" s="230"/>
      <c r="C275" s="222"/>
      <c r="D275" s="222"/>
      <c r="E275" s="314"/>
      <c r="F275" s="290"/>
      <c r="G275" s="290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  <c r="AA275" s="290"/>
      <c r="AB275" s="290"/>
      <c r="AC275" s="290"/>
      <c r="AD275" s="290"/>
      <c r="AE275" s="290"/>
      <c r="AF275" s="290"/>
      <c r="AG275" s="290"/>
      <c r="AH275" s="290"/>
      <c r="AI275" s="290"/>
      <c r="AJ275" s="290"/>
      <c r="AK275" s="290"/>
      <c r="AL275" s="290"/>
      <c r="AM275" s="290"/>
      <c r="AN275" s="290"/>
      <c r="AO275" s="290"/>
      <c r="AP275" s="290"/>
      <c r="AQ275" s="290"/>
      <c r="AR275" s="290"/>
      <c r="AS275" s="290"/>
      <c r="AT275" s="290"/>
      <c r="AU275" s="290"/>
      <c r="AV275" s="290"/>
      <c r="AW275" s="290"/>
      <c r="AX275" s="290"/>
      <c r="AY275" s="290"/>
      <c r="AZ275" s="290"/>
      <c r="BA275" s="290"/>
      <c r="BB275" s="290"/>
      <c r="BC275" s="290"/>
      <c r="BD275" s="290"/>
      <c r="BE275" s="290"/>
      <c r="BF275" s="290"/>
      <c r="BG275" s="290"/>
      <c r="BH275" s="290"/>
      <c r="BI275" s="290"/>
      <c r="BJ275" s="290"/>
      <c r="BK275" s="290"/>
      <c r="BL275" s="290"/>
      <c r="BM275" s="290"/>
      <c r="BN275" s="290"/>
      <c r="BO275" s="290"/>
      <c r="BP275" s="290"/>
      <c r="BQ275" s="290"/>
      <c r="BR275" s="290"/>
      <c r="BS275" s="290"/>
      <c r="BT275" s="290"/>
      <c r="BU275" s="290"/>
      <c r="BV275" s="290"/>
    </row>
    <row r="276" spans="2:74" x14ac:dyDescent="0.3">
      <c r="B276" s="230"/>
      <c r="C276" s="222"/>
      <c r="D276" s="222"/>
      <c r="E276" s="314"/>
      <c r="F276" s="290"/>
      <c r="G276" s="290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  <c r="AA276" s="290"/>
      <c r="AB276" s="290"/>
      <c r="AC276" s="290"/>
      <c r="AD276" s="290"/>
      <c r="AE276" s="290"/>
      <c r="AF276" s="290"/>
      <c r="AG276" s="290"/>
      <c r="AH276" s="290"/>
      <c r="AI276" s="290"/>
      <c r="AJ276" s="290"/>
      <c r="AK276" s="290"/>
      <c r="AL276" s="290"/>
      <c r="AM276" s="290"/>
      <c r="AN276" s="290"/>
      <c r="AO276" s="290"/>
      <c r="AP276" s="290"/>
      <c r="AQ276" s="290"/>
      <c r="AR276" s="290"/>
      <c r="AS276" s="290"/>
      <c r="AT276" s="290"/>
      <c r="AU276" s="290"/>
      <c r="AV276" s="290"/>
      <c r="AW276" s="290"/>
      <c r="AX276" s="290"/>
      <c r="AY276" s="290"/>
      <c r="AZ276" s="290"/>
      <c r="BA276" s="290"/>
      <c r="BB276" s="290"/>
      <c r="BC276" s="290"/>
      <c r="BD276" s="290"/>
      <c r="BE276" s="290"/>
      <c r="BF276" s="290"/>
      <c r="BG276" s="290"/>
      <c r="BH276" s="290"/>
      <c r="BI276" s="290"/>
      <c r="BJ276" s="290"/>
      <c r="BK276" s="290"/>
      <c r="BL276" s="290"/>
      <c r="BM276" s="290"/>
      <c r="BN276" s="290"/>
      <c r="BO276" s="290"/>
      <c r="BP276" s="290"/>
      <c r="BQ276" s="290"/>
      <c r="BR276" s="290"/>
      <c r="BS276" s="290"/>
      <c r="BT276" s="290"/>
      <c r="BU276" s="290"/>
      <c r="BV276" s="290"/>
    </row>
    <row r="277" spans="2:74" x14ac:dyDescent="0.3">
      <c r="B277" s="230"/>
      <c r="C277" s="222"/>
      <c r="D277" s="222"/>
      <c r="E277" s="314"/>
      <c r="F277" s="290"/>
      <c r="G277" s="290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  <c r="AA277" s="290"/>
      <c r="AB277" s="290"/>
      <c r="AC277" s="290"/>
      <c r="AD277" s="290"/>
      <c r="AE277" s="290"/>
      <c r="AF277" s="290"/>
      <c r="AG277" s="290"/>
      <c r="AH277" s="290"/>
      <c r="AI277" s="290"/>
      <c r="AJ277" s="290"/>
      <c r="AK277" s="290"/>
      <c r="AL277" s="290"/>
      <c r="AM277" s="290"/>
      <c r="AN277" s="290"/>
      <c r="AO277" s="290"/>
      <c r="AP277" s="290"/>
      <c r="AQ277" s="290"/>
      <c r="AR277" s="290"/>
      <c r="AS277" s="290"/>
      <c r="AT277" s="290"/>
      <c r="AU277" s="290"/>
      <c r="AV277" s="290"/>
      <c r="AW277" s="290"/>
      <c r="AX277" s="290"/>
      <c r="AY277" s="290"/>
      <c r="AZ277" s="290"/>
      <c r="BA277" s="290"/>
      <c r="BB277" s="290"/>
      <c r="BC277" s="290"/>
      <c r="BD277" s="290"/>
      <c r="BE277" s="290"/>
      <c r="BF277" s="290"/>
      <c r="BG277" s="290"/>
      <c r="BH277" s="290"/>
      <c r="BI277" s="290"/>
      <c r="BJ277" s="290"/>
      <c r="BK277" s="290"/>
      <c r="BL277" s="290"/>
      <c r="BM277" s="290"/>
      <c r="BN277" s="290"/>
      <c r="BO277" s="290"/>
      <c r="BP277" s="290"/>
      <c r="BQ277" s="290"/>
      <c r="BR277" s="290"/>
      <c r="BS277" s="290"/>
      <c r="BT277" s="290"/>
      <c r="BU277" s="290"/>
      <c r="BV277" s="290"/>
    </row>
    <row r="278" spans="2:74" x14ac:dyDescent="0.3">
      <c r="B278" s="230"/>
      <c r="C278" s="222"/>
      <c r="D278" s="222"/>
      <c r="E278" s="314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  <c r="AA278" s="290"/>
      <c r="AB278" s="290"/>
      <c r="AC278" s="290"/>
      <c r="AD278" s="290"/>
      <c r="AE278" s="290"/>
      <c r="AF278" s="290"/>
      <c r="AG278" s="290"/>
      <c r="AH278" s="290"/>
      <c r="AI278" s="290"/>
      <c r="AJ278" s="290"/>
      <c r="AK278" s="290"/>
      <c r="AL278" s="290"/>
      <c r="AM278" s="290"/>
      <c r="AN278" s="290"/>
      <c r="AO278" s="290"/>
      <c r="AP278" s="290"/>
      <c r="AQ278" s="290"/>
      <c r="AR278" s="290"/>
      <c r="AS278" s="290"/>
      <c r="AT278" s="290"/>
      <c r="AU278" s="290"/>
      <c r="AV278" s="290"/>
      <c r="AW278" s="290"/>
      <c r="AX278" s="290"/>
      <c r="AY278" s="290"/>
      <c r="AZ278" s="290"/>
      <c r="BA278" s="290"/>
      <c r="BB278" s="290"/>
      <c r="BC278" s="290"/>
      <c r="BD278" s="290"/>
      <c r="BE278" s="290"/>
      <c r="BF278" s="290"/>
      <c r="BG278" s="290"/>
      <c r="BH278" s="290"/>
      <c r="BI278" s="290"/>
      <c r="BJ278" s="290"/>
      <c r="BK278" s="290"/>
      <c r="BL278" s="290"/>
      <c r="BM278" s="290"/>
      <c r="BN278" s="290"/>
      <c r="BO278" s="290"/>
      <c r="BP278" s="290"/>
      <c r="BQ278" s="290"/>
      <c r="BR278" s="290"/>
      <c r="BS278" s="290"/>
      <c r="BT278" s="290"/>
      <c r="BU278" s="290"/>
      <c r="BV278" s="290"/>
    </row>
    <row r="279" spans="2:74" x14ac:dyDescent="0.3">
      <c r="B279" s="230"/>
      <c r="C279" s="222"/>
      <c r="D279" s="222"/>
      <c r="E279" s="314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  <c r="AA279" s="290"/>
      <c r="AB279" s="290"/>
      <c r="AC279" s="290"/>
      <c r="AD279" s="290"/>
      <c r="AE279" s="290"/>
      <c r="AF279" s="290"/>
      <c r="AG279" s="290"/>
      <c r="AH279" s="290"/>
      <c r="AI279" s="290"/>
      <c r="AJ279" s="290"/>
      <c r="AK279" s="290"/>
      <c r="AL279" s="290"/>
      <c r="AM279" s="290"/>
      <c r="AN279" s="290"/>
      <c r="AO279" s="290"/>
      <c r="AP279" s="290"/>
      <c r="AQ279" s="290"/>
      <c r="AR279" s="290"/>
      <c r="AS279" s="290"/>
      <c r="AT279" s="290"/>
      <c r="AU279" s="290"/>
      <c r="AV279" s="290"/>
      <c r="AW279" s="290"/>
      <c r="AX279" s="290"/>
      <c r="AY279" s="290"/>
      <c r="AZ279" s="290"/>
      <c r="BA279" s="290"/>
      <c r="BB279" s="290"/>
      <c r="BC279" s="290"/>
      <c r="BD279" s="290"/>
      <c r="BE279" s="290"/>
      <c r="BF279" s="290"/>
      <c r="BG279" s="290"/>
      <c r="BH279" s="290"/>
      <c r="BI279" s="290"/>
      <c r="BJ279" s="290"/>
      <c r="BK279" s="290"/>
      <c r="BL279" s="290"/>
      <c r="BM279" s="290"/>
      <c r="BN279" s="290"/>
      <c r="BO279" s="290"/>
      <c r="BP279" s="290"/>
      <c r="BQ279" s="290"/>
      <c r="BR279" s="290"/>
      <c r="BS279" s="290"/>
      <c r="BT279" s="290"/>
      <c r="BU279" s="290"/>
      <c r="BV279" s="290"/>
    </row>
    <row r="280" spans="2:74" x14ac:dyDescent="0.3">
      <c r="B280" s="230"/>
      <c r="C280" s="222"/>
      <c r="D280" s="222"/>
      <c r="E280" s="314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  <c r="AA280" s="290"/>
      <c r="AB280" s="290"/>
      <c r="AC280" s="290"/>
      <c r="AD280" s="290"/>
      <c r="AE280" s="290"/>
      <c r="AF280" s="290"/>
      <c r="AG280" s="290"/>
      <c r="AH280" s="290"/>
      <c r="AI280" s="290"/>
      <c r="AJ280" s="290"/>
      <c r="AK280" s="290"/>
      <c r="AL280" s="290"/>
      <c r="AM280" s="290"/>
      <c r="AN280" s="290"/>
      <c r="AO280" s="290"/>
      <c r="AP280" s="290"/>
      <c r="AQ280" s="290"/>
      <c r="AR280" s="290"/>
      <c r="AS280" s="290"/>
      <c r="AT280" s="290"/>
      <c r="AU280" s="290"/>
      <c r="AV280" s="290"/>
      <c r="AW280" s="290"/>
      <c r="AX280" s="290"/>
      <c r="AY280" s="290"/>
      <c r="AZ280" s="290"/>
      <c r="BA280" s="290"/>
      <c r="BB280" s="290"/>
      <c r="BC280" s="290"/>
      <c r="BD280" s="290"/>
      <c r="BE280" s="290"/>
      <c r="BF280" s="290"/>
      <c r="BG280" s="290"/>
      <c r="BH280" s="290"/>
      <c r="BI280" s="290"/>
      <c r="BJ280" s="290"/>
      <c r="BK280" s="290"/>
      <c r="BL280" s="290"/>
      <c r="BM280" s="290"/>
      <c r="BN280" s="290"/>
      <c r="BO280" s="290"/>
      <c r="BP280" s="290"/>
      <c r="BQ280" s="290"/>
      <c r="BR280" s="290"/>
      <c r="BS280" s="290"/>
      <c r="BT280" s="290"/>
      <c r="BU280" s="290"/>
      <c r="BV280" s="290"/>
    </row>
    <row r="281" spans="2:74" x14ac:dyDescent="0.3">
      <c r="B281" s="230"/>
      <c r="C281" s="222"/>
      <c r="D281" s="222"/>
      <c r="E281" s="314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  <c r="AA281" s="290"/>
      <c r="AB281" s="290"/>
      <c r="AC281" s="290"/>
      <c r="AD281" s="290"/>
      <c r="AE281" s="290"/>
      <c r="AF281" s="290"/>
      <c r="AG281" s="290"/>
      <c r="AH281" s="290"/>
      <c r="AI281" s="290"/>
      <c r="AJ281" s="290"/>
      <c r="AK281" s="290"/>
      <c r="AL281" s="290"/>
      <c r="AM281" s="290"/>
      <c r="AN281" s="290"/>
      <c r="AO281" s="290"/>
      <c r="AP281" s="290"/>
      <c r="AQ281" s="290"/>
      <c r="AR281" s="290"/>
      <c r="AS281" s="290"/>
      <c r="AT281" s="290"/>
      <c r="AU281" s="290"/>
      <c r="AV281" s="290"/>
      <c r="AW281" s="290"/>
      <c r="AX281" s="290"/>
      <c r="AY281" s="290"/>
      <c r="AZ281" s="290"/>
      <c r="BA281" s="290"/>
      <c r="BB281" s="290"/>
      <c r="BC281" s="290"/>
      <c r="BD281" s="290"/>
      <c r="BE281" s="290"/>
      <c r="BF281" s="290"/>
      <c r="BG281" s="290"/>
      <c r="BH281" s="290"/>
      <c r="BI281" s="290"/>
      <c r="BJ281" s="290"/>
      <c r="BK281" s="290"/>
      <c r="BL281" s="290"/>
      <c r="BM281" s="290"/>
      <c r="BN281" s="290"/>
      <c r="BO281" s="290"/>
      <c r="BP281" s="290"/>
      <c r="BQ281" s="290"/>
      <c r="BR281" s="290"/>
      <c r="BS281" s="290"/>
      <c r="BT281" s="290"/>
      <c r="BU281" s="290"/>
      <c r="BV281" s="290"/>
    </row>
    <row r="282" spans="2:74" x14ac:dyDescent="0.3">
      <c r="B282" s="230"/>
      <c r="C282" s="222"/>
      <c r="D282" s="222"/>
      <c r="E282" s="314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  <c r="AA282" s="290"/>
      <c r="AB282" s="290"/>
      <c r="AC282" s="290"/>
      <c r="AD282" s="290"/>
      <c r="AE282" s="290"/>
      <c r="AF282" s="290"/>
      <c r="AG282" s="290"/>
      <c r="AH282" s="290"/>
      <c r="AI282" s="290"/>
      <c r="AJ282" s="290"/>
      <c r="AK282" s="290"/>
      <c r="AL282" s="290"/>
      <c r="AM282" s="290"/>
      <c r="AN282" s="290"/>
      <c r="AO282" s="290"/>
      <c r="AP282" s="290"/>
      <c r="AQ282" s="290"/>
      <c r="AR282" s="290"/>
      <c r="AS282" s="290"/>
      <c r="AT282" s="290"/>
      <c r="AU282" s="290"/>
      <c r="AV282" s="290"/>
      <c r="AW282" s="290"/>
      <c r="AX282" s="290"/>
      <c r="AY282" s="290"/>
      <c r="AZ282" s="290"/>
      <c r="BA282" s="290"/>
      <c r="BB282" s="290"/>
      <c r="BC282" s="290"/>
      <c r="BD282" s="290"/>
      <c r="BE282" s="290"/>
      <c r="BF282" s="290"/>
      <c r="BG282" s="290"/>
      <c r="BH282" s="290"/>
      <c r="BI282" s="290"/>
      <c r="BJ282" s="290"/>
      <c r="BK282" s="290"/>
      <c r="BL282" s="290"/>
      <c r="BM282" s="290"/>
      <c r="BN282" s="290"/>
      <c r="BO282" s="290"/>
      <c r="BP282" s="290"/>
      <c r="BQ282" s="290"/>
      <c r="BR282" s="290"/>
      <c r="BS282" s="290"/>
      <c r="BT282" s="290"/>
      <c r="BU282" s="290"/>
      <c r="BV282" s="290"/>
    </row>
    <row r="283" spans="2:74" x14ac:dyDescent="0.3">
      <c r="B283" s="230"/>
      <c r="C283" s="222"/>
      <c r="D283" s="222"/>
      <c r="E283" s="314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290"/>
      <c r="AD283" s="290"/>
      <c r="AE283" s="290"/>
      <c r="AF283" s="290"/>
      <c r="AG283" s="290"/>
      <c r="AH283" s="290"/>
      <c r="AI283" s="290"/>
      <c r="AJ283" s="290"/>
      <c r="AK283" s="290"/>
      <c r="AL283" s="290"/>
      <c r="AM283" s="290"/>
      <c r="AN283" s="290"/>
      <c r="AO283" s="290"/>
      <c r="AP283" s="290"/>
      <c r="AQ283" s="290"/>
      <c r="AR283" s="290"/>
      <c r="AS283" s="290"/>
      <c r="AT283" s="290"/>
      <c r="AU283" s="290"/>
      <c r="AV283" s="290"/>
      <c r="AW283" s="290"/>
      <c r="AX283" s="290"/>
      <c r="AY283" s="290"/>
      <c r="AZ283" s="290"/>
      <c r="BA283" s="290"/>
      <c r="BB283" s="290"/>
      <c r="BC283" s="290"/>
      <c r="BD283" s="290"/>
      <c r="BE283" s="290"/>
      <c r="BF283" s="290"/>
      <c r="BG283" s="290"/>
      <c r="BH283" s="290"/>
      <c r="BI283" s="290"/>
      <c r="BJ283" s="290"/>
      <c r="BK283" s="290"/>
      <c r="BL283" s="290"/>
      <c r="BM283" s="290"/>
      <c r="BN283" s="290"/>
      <c r="BO283" s="290"/>
      <c r="BP283" s="290"/>
      <c r="BQ283" s="290"/>
      <c r="BR283" s="290"/>
      <c r="BS283" s="290"/>
      <c r="BT283" s="290"/>
      <c r="BU283" s="290"/>
      <c r="BV283" s="290"/>
    </row>
    <row r="284" spans="2:74" x14ac:dyDescent="0.3">
      <c r="B284" s="230"/>
      <c r="C284" s="230"/>
      <c r="D284" s="230"/>
      <c r="E284" s="314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  <c r="AA284" s="290"/>
      <c r="AB284" s="290"/>
      <c r="AC284" s="290"/>
      <c r="AD284" s="290"/>
      <c r="AE284" s="290"/>
      <c r="AF284" s="290"/>
      <c r="AG284" s="290"/>
      <c r="AH284" s="290"/>
      <c r="AI284" s="290"/>
      <c r="AJ284" s="290"/>
      <c r="AK284" s="290"/>
      <c r="AL284" s="290"/>
      <c r="AM284" s="290"/>
      <c r="AN284" s="290"/>
      <c r="AO284" s="290"/>
      <c r="AP284" s="290"/>
      <c r="AQ284" s="290"/>
      <c r="AR284" s="290"/>
      <c r="AS284" s="290"/>
      <c r="AT284" s="290"/>
      <c r="AU284" s="290"/>
      <c r="AV284" s="290"/>
      <c r="AW284" s="290"/>
      <c r="AX284" s="290"/>
      <c r="AY284" s="290"/>
      <c r="AZ284" s="290"/>
      <c r="BA284" s="290"/>
      <c r="BB284" s="290"/>
      <c r="BC284" s="290"/>
      <c r="BD284" s="290"/>
      <c r="BE284" s="290"/>
      <c r="BF284" s="290"/>
      <c r="BG284" s="290"/>
      <c r="BH284" s="290"/>
      <c r="BI284" s="290"/>
      <c r="BJ284" s="290"/>
      <c r="BK284" s="290"/>
      <c r="BL284" s="290"/>
      <c r="BM284" s="290"/>
      <c r="BN284" s="290"/>
      <c r="BO284" s="290"/>
      <c r="BP284" s="290"/>
      <c r="BQ284" s="290"/>
      <c r="BR284" s="290"/>
      <c r="BS284" s="290"/>
      <c r="BT284" s="290"/>
      <c r="BU284" s="290"/>
      <c r="BV284" s="290"/>
    </row>
    <row r="285" spans="2:74" x14ac:dyDescent="0.3">
      <c r="B285" s="230"/>
      <c r="C285" s="230"/>
      <c r="D285" s="230"/>
      <c r="E285" s="314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  <c r="AA285" s="290"/>
      <c r="AB285" s="290"/>
      <c r="AC285" s="290"/>
      <c r="AD285" s="290"/>
      <c r="AE285" s="290"/>
      <c r="AF285" s="290"/>
      <c r="AG285" s="290"/>
      <c r="AH285" s="290"/>
      <c r="AI285" s="290"/>
      <c r="AJ285" s="290"/>
      <c r="AK285" s="290"/>
      <c r="AL285" s="290"/>
      <c r="AM285" s="290"/>
      <c r="AN285" s="290"/>
      <c r="AO285" s="290"/>
      <c r="AP285" s="290"/>
      <c r="AQ285" s="290"/>
      <c r="AR285" s="290"/>
      <c r="AS285" s="290"/>
      <c r="AT285" s="290"/>
      <c r="AU285" s="290"/>
      <c r="AV285" s="290"/>
      <c r="AW285" s="290"/>
      <c r="AX285" s="290"/>
      <c r="AY285" s="290"/>
      <c r="AZ285" s="290"/>
      <c r="BA285" s="290"/>
      <c r="BB285" s="290"/>
      <c r="BC285" s="290"/>
      <c r="BD285" s="290"/>
      <c r="BE285" s="290"/>
      <c r="BF285" s="290"/>
      <c r="BG285" s="290"/>
      <c r="BH285" s="290"/>
      <c r="BI285" s="290"/>
      <c r="BJ285" s="290"/>
      <c r="BK285" s="290"/>
      <c r="BL285" s="290"/>
      <c r="BM285" s="290"/>
      <c r="BN285" s="290"/>
      <c r="BO285" s="290"/>
      <c r="BP285" s="290"/>
      <c r="BQ285" s="290"/>
      <c r="BR285" s="290"/>
      <c r="BS285" s="290"/>
      <c r="BT285" s="290"/>
      <c r="BU285" s="290"/>
      <c r="BV285" s="290"/>
    </row>
    <row r="286" spans="2:74" x14ac:dyDescent="0.3">
      <c r="B286" s="230"/>
      <c r="C286" s="222"/>
      <c r="D286" s="222"/>
      <c r="E286" s="314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  <c r="AA286" s="290"/>
      <c r="AB286" s="290"/>
      <c r="AC286" s="290"/>
      <c r="AD286" s="290"/>
      <c r="AE286" s="290"/>
      <c r="AF286" s="290"/>
      <c r="AG286" s="290"/>
      <c r="AH286" s="290"/>
      <c r="AI286" s="290"/>
      <c r="AJ286" s="290"/>
      <c r="AK286" s="290"/>
      <c r="AL286" s="290"/>
      <c r="AM286" s="290"/>
      <c r="AN286" s="290"/>
      <c r="AO286" s="290"/>
      <c r="AP286" s="290"/>
      <c r="AQ286" s="290"/>
      <c r="AR286" s="290"/>
      <c r="AS286" s="290"/>
      <c r="AT286" s="290"/>
      <c r="AU286" s="290"/>
      <c r="AV286" s="290"/>
      <c r="AW286" s="290"/>
      <c r="AX286" s="290"/>
      <c r="AY286" s="290"/>
      <c r="AZ286" s="290"/>
      <c r="BA286" s="290"/>
      <c r="BB286" s="290"/>
      <c r="BC286" s="290"/>
      <c r="BD286" s="290"/>
      <c r="BE286" s="290"/>
      <c r="BF286" s="290"/>
      <c r="BG286" s="290"/>
      <c r="BH286" s="290"/>
      <c r="BI286" s="290"/>
      <c r="BJ286" s="290"/>
      <c r="BK286" s="290"/>
      <c r="BL286" s="290"/>
      <c r="BM286" s="290"/>
      <c r="BN286" s="290"/>
      <c r="BO286" s="290"/>
      <c r="BP286" s="290"/>
      <c r="BQ286" s="290"/>
      <c r="BR286" s="290"/>
      <c r="BS286" s="290"/>
      <c r="BT286" s="290"/>
      <c r="BU286" s="290"/>
      <c r="BV286" s="290"/>
    </row>
    <row r="287" spans="2:74" x14ac:dyDescent="0.3">
      <c r="B287" s="230"/>
      <c r="C287" s="222"/>
      <c r="D287" s="222"/>
      <c r="E287" s="314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  <c r="AA287" s="290"/>
      <c r="AB287" s="290"/>
      <c r="AC287" s="290"/>
      <c r="AD287" s="290"/>
      <c r="AE287" s="290"/>
      <c r="AF287" s="290"/>
      <c r="AG287" s="290"/>
      <c r="AH287" s="290"/>
      <c r="AI287" s="290"/>
      <c r="AJ287" s="290"/>
      <c r="AK287" s="290"/>
      <c r="AL287" s="290"/>
      <c r="AM287" s="290"/>
      <c r="AN287" s="290"/>
      <c r="AO287" s="290"/>
      <c r="AP287" s="290"/>
      <c r="AQ287" s="290"/>
      <c r="AR287" s="290"/>
      <c r="AS287" s="290"/>
      <c r="AT287" s="290"/>
      <c r="AU287" s="290"/>
      <c r="AV287" s="290"/>
      <c r="AW287" s="290"/>
      <c r="AX287" s="290"/>
      <c r="AY287" s="290"/>
      <c r="AZ287" s="290"/>
      <c r="BA287" s="290"/>
      <c r="BB287" s="290"/>
      <c r="BC287" s="290"/>
      <c r="BD287" s="290"/>
      <c r="BE287" s="290"/>
      <c r="BF287" s="290"/>
      <c r="BG287" s="290"/>
      <c r="BH287" s="290"/>
      <c r="BI287" s="290"/>
      <c r="BJ287" s="290"/>
      <c r="BK287" s="290"/>
      <c r="BL287" s="290"/>
      <c r="BM287" s="290"/>
      <c r="BN287" s="290"/>
      <c r="BO287" s="290"/>
      <c r="BP287" s="290"/>
      <c r="BQ287" s="290"/>
      <c r="BR287" s="290"/>
      <c r="BS287" s="290"/>
      <c r="BT287" s="290"/>
      <c r="BU287" s="290"/>
      <c r="BV287" s="290"/>
    </row>
    <row r="288" spans="2:74" x14ac:dyDescent="0.3">
      <c r="B288" s="230"/>
      <c r="C288" s="222"/>
      <c r="D288" s="222"/>
      <c r="E288" s="314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  <c r="AA288" s="290"/>
      <c r="AB288" s="290"/>
      <c r="AC288" s="290"/>
      <c r="AD288" s="290"/>
      <c r="AE288" s="290"/>
      <c r="AF288" s="290"/>
      <c r="AG288" s="290"/>
      <c r="AH288" s="290"/>
      <c r="AI288" s="290"/>
      <c r="AJ288" s="290"/>
      <c r="AK288" s="290"/>
      <c r="AL288" s="290"/>
      <c r="AM288" s="290"/>
      <c r="AN288" s="290"/>
      <c r="AO288" s="290"/>
      <c r="AP288" s="290"/>
      <c r="AQ288" s="290"/>
      <c r="AR288" s="290"/>
      <c r="AS288" s="290"/>
      <c r="AT288" s="290"/>
      <c r="AU288" s="290"/>
      <c r="AV288" s="290"/>
      <c r="AW288" s="290"/>
      <c r="AX288" s="290"/>
      <c r="AY288" s="290"/>
      <c r="AZ288" s="290"/>
      <c r="BA288" s="290"/>
      <c r="BB288" s="290"/>
      <c r="BC288" s="290"/>
      <c r="BD288" s="290"/>
      <c r="BE288" s="290"/>
      <c r="BF288" s="290"/>
      <c r="BG288" s="290"/>
      <c r="BH288" s="290"/>
      <c r="BI288" s="290"/>
      <c r="BJ288" s="290"/>
      <c r="BK288" s="290"/>
      <c r="BL288" s="290"/>
      <c r="BM288" s="290"/>
      <c r="BN288" s="290"/>
      <c r="BO288" s="290"/>
      <c r="BP288" s="290"/>
      <c r="BQ288" s="290"/>
      <c r="BR288" s="290"/>
      <c r="BS288" s="290"/>
      <c r="BT288" s="290"/>
      <c r="BU288" s="290"/>
      <c r="BV288" s="290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46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C60C3-BB7B-4B60-90F0-B5C7573752D4}">
  <sheetPr>
    <pageSetUpPr fitToPage="1"/>
  </sheetPr>
  <dimension ref="A1:DD287"/>
  <sheetViews>
    <sheetView view="pageBreakPreview" topLeftCell="E1" zoomScaleNormal="100" zoomScaleSheetLayoutView="100" workbookViewId="0">
      <selection activeCell="H82" sqref="H82"/>
    </sheetView>
  </sheetViews>
  <sheetFormatPr defaultColWidth="9.1796875" defaultRowHeight="13" x14ac:dyDescent="0.3"/>
  <cols>
    <col min="1" max="1" width="2.81640625" style="17" customWidth="1"/>
    <col min="2" max="2" width="3.26953125" style="17" customWidth="1"/>
    <col min="3" max="3" width="56" style="17" customWidth="1"/>
    <col min="4" max="4" width="4.26953125" style="17" customWidth="1"/>
    <col min="5" max="9" width="13.54296875" style="17" customWidth="1"/>
    <col min="10" max="14" width="13.54296875" style="17" hidden="1" customWidth="1"/>
    <col min="15" max="15" width="12.7265625" style="17" hidden="1" customWidth="1"/>
    <col min="16" max="16" width="12.81640625" style="17" hidden="1" customWidth="1"/>
    <col min="17" max="17" width="11.26953125" style="17" hidden="1" customWidth="1"/>
    <col min="18" max="18" width="12.7265625" style="17" hidden="1" customWidth="1"/>
    <col min="19" max="19" width="13.1796875" style="17" hidden="1" customWidth="1"/>
    <col min="20" max="20" width="12.1796875" style="17" hidden="1" customWidth="1"/>
    <col min="21" max="21" width="12.81640625" style="17" hidden="1" customWidth="1"/>
    <col min="22" max="22" width="11.26953125" style="17" hidden="1" customWidth="1"/>
    <col min="23" max="23" width="13.453125" style="17" hidden="1" customWidth="1"/>
    <col min="24" max="24" width="12.7265625" style="17" hidden="1" customWidth="1"/>
    <col min="25" max="25" width="13.54296875" style="17" hidden="1" customWidth="1"/>
    <col min="26" max="26" width="14.453125" style="17" hidden="1" customWidth="1"/>
    <col min="27" max="27" width="12.1796875" style="17" hidden="1" customWidth="1"/>
    <col min="28" max="28" width="15.26953125" style="17" hidden="1" customWidth="1"/>
    <col min="29" max="29" width="12.54296875" style="17" hidden="1" customWidth="1"/>
    <col min="30" max="30" width="12.26953125" style="17" hidden="1" customWidth="1"/>
    <col min="31" max="31" width="12.7265625" style="17" hidden="1" customWidth="1"/>
    <col min="32" max="32" width="11.26953125" style="17" hidden="1" customWidth="1"/>
    <col min="33" max="33" width="12.7265625" style="17" hidden="1" customWidth="1"/>
    <col min="34" max="49" width="15.453125" style="17" hidden="1" customWidth="1"/>
    <col min="50" max="54" width="15.453125" style="17" customWidth="1"/>
    <col min="55" max="69" width="15.453125" style="17" hidden="1" customWidth="1"/>
    <col min="70" max="70" width="15.453125" style="17" customWidth="1"/>
    <col min="71" max="71" width="13.1796875" style="17" customWidth="1"/>
    <col min="72" max="72" width="11.26953125" style="17" customWidth="1"/>
    <col min="73" max="73" width="12.7265625" style="17" customWidth="1"/>
    <col min="74" max="74" width="14.7265625" style="17" customWidth="1"/>
    <col min="75" max="75" width="3.26953125" style="17" customWidth="1"/>
    <col min="76" max="76" width="9.1796875" style="17" customWidth="1"/>
    <col min="77" max="77" width="10.81640625" style="17" customWidth="1"/>
    <col min="78" max="78" width="11.54296875" style="17" customWidth="1"/>
    <col min="79" max="79" width="10.1796875" style="17" customWidth="1"/>
    <col min="80" max="80" width="10.81640625" style="17" customWidth="1"/>
    <col min="81" max="81" width="9.26953125" style="17" customWidth="1"/>
    <col min="82" max="82" width="10.453125" style="17" customWidth="1"/>
    <col min="83" max="83" width="11.7265625" style="17" customWidth="1"/>
    <col min="84" max="252" width="9.1796875" style="17"/>
    <col min="253" max="253" width="2.81640625" style="17" customWidth="1"/>
    <col min="254" max="254" width="3.26953125" style="17" customWidth="1"/>
    <col min="255" max="255" width="56" style="17" customWidth="1"/>
    <col min="256" max="256" width="4.26953125" style="17" customWidth="1"/>
    <col min="257" max="261" width="13.54296875" style="17" customWidth="1"/>
    <col min="262" max="301" width="0" style="17" hidden="1" customWidth="1"/>
    <col min="302" max="306" width="15.453125" style="17" customWidth="1"/>
    <col min="307" max="321" width="0" style="17" hidden="1" customWidth="1"/>
    <col min="322" max="322" width="15.453125" style="17" customWidth="1"/>
    <col min="323" max="323" width="13.1796875" style="17" customWidth="1"/>
    <col min="324" max="324" width="11.26953125" style="17" customWidth="1"/>
    <col min="325" max="325" width="12.7265625" style="17" customWidth="1"/>
    <col min="326" max="326" width="14.7265625" style="17" customWidth="1"/>
    <col min="327" max="327" width="3.26953125" style="17" customWidth="1"/>
    <col min="328" max="328" width="13.54296875" style="17" customWidth="1"/>
    <col min="329" max="329" width="0.26953125" style="17" customWidth="1"/>
    <col min="330" max="331" width="11.26953125" style="17" customWidth="1"/>
    <col min="332" max="332" width="9.1796875" style="17" customWidth="1"/>
    <col min="333" max="333" width="10.81640625" style="17" customWidth="1"/>
    <col min="334" max="334" width="11.54296875" style="17" customWidth="1"/>
    <col min="335" max="335" width="10.1796875" style="17" customWidth="1"/>
    <col min="336" max="336" width="10.81640625" style="17" customWidth="1"/>
    <col min="337" max="337" width="9.26953125" style="17" customWidth="1"/>
    <col min="338" max="338" width="10.453125" style="17" customWidth="1"/>
    <col min="339" max="339" width="11.7265625" style="17" customWidth="1"/>
    <col min="340" max="508" width="9.1796875" style="17"/>
    <col min="509" max="509" width="2.81640625" style="17" customWidth="1"/>
    <col min="510" max="510" width="3.26953125" style="17" customWidth="1"/>
    <col min="511" max="511" width="56" style="17" customWidth="1"/>
    <col min="512" max="512" width="4.26953125" style="17" customWidth="1"/>
    <col min="513" max="517" width="13.54296875" style="17" customWidth="1"/>
    <col min="518" max="557" width="0" style="17" hidden="1" customWidth="1"/>
    <col min="558" max="562" width="15.453125" style="17" customWidth="1"/>
    <col min="563" max="577" width="0" style="17" hidden="1" customWidth="1"/>
    <col min="578" max="578" width="15.453125" style="17" customWidth="1"/>
    <col min="579" max="579" width="13.1796875" style="17" customWidth="1"/>
    <col min="580" max="580" width="11.26953125" style="17" customWidth="1"/>
    <col min="581" max="581" width="12.7265625" style="17" customWidth="1"/>
    <col min="582" max="582" width="14.7265625" style="17" customWidth="1"/>
    <col min="583" max="583" width="3.26953125" style="17" customWidth="1"/>
    <col min="584" max="584" width="13.54296875" style="17" customWidth="1"/>
    <col min="585" max="585" width="0.26953125" style="17" customWidth="1"/>
    <col min="586" max="587" width="11.26953125" style="17" customWidth="1"/>
    <col min="588" max="588" width="9.1796875" style="17" customWidth="1"/>
    <col min="589" max="589" width="10.81640625" style="17" customWidth="1"/>
    <col min="590" max="590" width="11.54296875" style="17" customWidth="1"/>
    <col min="591" max="591" width="10.1796875" style="17" customWidth="1"/>
    <col min="592" max="592" width="10.81640625" style="17" customWidth="1"/>
    <col min="593" max="593" width="9.26953125" style="17" customWidth="1"/>
    <col min="594" max="594" width="10.453125" style="17" customWidth="1"/>
    <col min="595" max="595" width="11.7265625" style="17" customWidth="1"/>
    <col min="596" max="764" width="9.1796875" style="17"/>
    <col min="765" max="765" width="2.81640625" style="17" customWidth="1"/>
    <col min="766" max="766" width="3.26953125" style="17" customWidth="1"/>
    <col min="767" max="767" width="56" style="17" customWidth="1"/>
    <col min="768" max="768" width="4.26953125" style="17" customWidth="1"/>
    <col min="769" max="773" width="13.54296875" style="17" customWidth="1"/>
    <col min="774" max="813" width="0" style="17" hidden="1" customWidth="1"/>
    <col min="814" max="818" width="15.453125" style="17" customWidth="1"/>
    <col min="819" max="833" width="0" style="17" hidden="1" customWidth="1"/>
    <col min="834" max="834" width="15.453125" style="17" customWidth="1"/>
    <col min="835" max="835" width="13.1796875" style="17" customWidth="1"/>
    <col min="836" max="836" width="11.26953125" style="17" customWidth="1"/>
    <col min="837" max="837" width="12.7265625" style="17" customWidth="1"/>
    <col min="838" max="838" width="14.7265625" style="17" customWidth="1"/>
    <col min="839" max="839" width="3.26953125" style="17" customWidth="1"/>
    <col min="840" max="840" width="13.54296875" style="17" customWidth="1"/>
    <col min="841" max="841" width="0.26953125" style="17" customWidth="1"/>
    <col min="842" max="843" width="11.26953125" style="17" customWidth="1"/>
    <col min="844" max="844" width="9.1796875" style="17" customWidth="1"/>
    <col min="845" max="845" width="10.81640625" style="17" customWidth="1"/>
    <col min="846" max="846" width="11.54296875" style="17" customWidth="1"/>
    <col min="847" max="847" width="10.1796875" style="17" customWidth="1"/>
    <col min="848" max="848" width="10.81640625" style="17" customWidth="1"/>
    <col min="849" max="849" width="9.26953125" style="17" customWidth="1"/>
    <col min="850" max="850" width="10.453125" style="17" customWidth="1"/>
    <col min="851" max="851" width="11.7265625" style="17" customWidth="1"/>
    <col min="852" max="1020" width="9.1796875" style="17"/>
    <col min="1021" max="1021" width="2.81640625" style="17" customWidth="1"/>
    <col min="1022" max="1022" width="3.26953125" style="17" customWidth="1"/>
    <col min="1023" max="1023" width="56" style="17" customWidth="1"/>
    <col min="1024" max="1024" width="4.26953125" style="17" customWidth="1"/>
    <col min="1025" max="1029" width="13.54296875" style="17" customWidth="1"/>
    <col min="1030" max="1069" width="0" style="17" hidden="1" customWidth="1"/>
    <col min="1070" max="1074" width="15.453125" style="17" customWidth="1"/>
    <col min="1075" max="1089" width="0" style="17" hidden="1" customWidth="1"/>
    <col min="1090" max="1090" width="15.453125" style="17" customWidth="1"/>
    <col min="1091" max="1091" width="13.1796875" style="17" customWidth="1"/>
    <col min="1092" max="1092" width="11.26953125" style="17" customWidth="1"/>
    <col min="1093" max="1093" width="12.7265625" style="17" customWidth="1"/>
    <col min="1094" max="1094" width="14.7265625" style="17" customWidth="1"/>
    <col min="1095" max="1095" width="3.26953125" style="17" customWidth="1"/>
    <col min="1096" max="1096" width="13.54296875" style="17" customWidth="1"/>
    <col min="1097" max="1097" width="0.26953125" style="17" customWidth="1"/>
    <col min="1098" max="1099" width="11.26953125" style="17" customWidth="1"/>
    <col min="1100" max="1100" width="9.1796875" style="17" customWidth="1"/>
    <col min="1101" max="1101" width="10.81640625" style="17" customWidth="1"/>
    <col min="1102" max="1102" width="11.54296875" style="17" customWidth="1"/>
    <col min="1103" max="1103" width="10.1796875" style="17" customWidth="1"/>
    <col min="1104" max="1104" width="10.81640625" style="17" customWidth="1"/>
    <col min="1105" max="1105" width="9.26953125" style="17" customWidth="1"/>
    <col min="1106" max="1106" width="10.453125" style="17" customWidth="1"/>
    <col min="1107" max="1107" width="11.7265625" style="17" customWidth="1"/>
    <col min="1108" max="1276" width="9.1796875" style="17"/>
    <col min="1277" max="1277" width="2.81640625" style="17" customWidth="1"/>
    <col min="1278" max="1278" width="3.26953125" style="17" customWidth="1"/>
    <col min="1279" max="1279" width="56" style="17" customWidth="1"/>
    <col min="1280" max="1280" width="4.26953125" style="17" customWidth="1"/>
    <col min="1281" max="1285" width="13.54296875" style="17" customWidth="1"/>
    <col min="1286" max="1325" width="0" style="17" hidden="1" customWidth="1"/>
    <col min="1326" max="1330" width="15.453125" style="17" customWidth="1"/>
    <col min="1331" max="1345" width="0" style="17" hidden="1" customWidth="1"/>
    <col min="1346" max="1346" width="15.453125" style="17" customWidth="1"/>
    <col min="1347" max="1347" width="13.1796875" style="17" customWidth="1"/>
    <col min="1348" max="1348" width="11.26953125" style="17" customWidth="1"/>
    <col min="1349" max="1349" width="12.7265625" style="17" customWidth="1"/>
    <col min="1350" max="1350" width="14.7265625" style="17" customWidth="1"/>
    <col min="1351" max="1351" width="3.26953125" style="17" customWidth="1"/>
    <col min="1352" max="1352" width="13.54296875" style="17" customWidth="1"/>
    <col min="1353" max="1353" width="0.26953125" style="17" customWidth="1"/>
    <col min="1354" max="1355" width="11.26953125" style="17" customWidth="1"/>
    <col min="1356" max="1356" width="9.1796875" style="17" customWidth="1"/>
    <col min="1357" max="1357" width="10.81640625" style="17" customWidth="1"/>
    <col min="1358" max="1358" width="11.54296875" style="17" customWidth="1"/>
    <col min="1359" max="1359" width="10.1796875" style="17" customWidth="1"/>
    <col min="1360" max="1360" width="10.81640625" style="17" customWidth="1"/>
    <col min="1361" max="1361" width="9.26953125" style="17" customWidth="1"/>
    <col min="1362" max="1362" width="10.453125" style="17" customWidth="1"/>
    <col min="1363" max="1363" width="11.7265625" style="17" customWidth="1"/>
    <col min="1364" max="1532" width="9.1796875" style="17"/>
    <col min="1533" max="1533" width="2.81640625" style="17" customWidth="1"/>
    <col min="1534" max="1534" width="3.26953125" style="17" customWidth="1"/>
    <col min="1535" max="1535" width="56" style="17" customWidth="1"/>
    <col min="1536" max="1536" width="4.26953125" style="17" customWidth="1"/>
    <col min="1537" max="1541" width="13.54296875" style="17" customWidth="1"/>
    <col min="1542" max="1581" width="0" style="17" hidden="1" customWidth="1"/>
    <col min="1582" max="1586" width="15.453125" style="17" customWidth="1"/>
    <col min="1587" max="1601" width="0" style="17" hidden="1" customWidth="1"/>
    <col min="1602" max="1602" width="15.453125" style="17" customWidth="1"/>
    <col min="1603" max="1603" width="13.1796875" style="17" customWidth="1"/>
    <col min="1604" max="1604" width="11.26953125" style="17" customWidth="1"/>
    <col min="1605" max="1605" width="12.7265625" style="17" customWidth="1"/>
    <col min="1606" max="1606" width="14.7265625" style="17" customWidth="1"/>
    <col min="1607" max="1607" width="3.26953125" style="17" customWidth="1"/>
    <col min="1608" max="1608" width="13.54296875" style="17" customWidth="1"/>
    <col min="1609" max="1609" width="0.26953125" style="17" customWidth="1"/>
    <col min="1610" max="1611" width="11.26953125" style="17" customWidth="1"/>
    <col min="1612" max="1612" width="9.1796875" style="17" customWidth="1"/>
    <col min="1613" max="1613" width="10.81640625" style="17" customWidth="1"/>
    <col min="1614" max="1614" width="11.54296875" style="17" customWidth="1"/>
    <col min="1615" max="1615" width="10.1796875" style="17" customWidth="1"/>
    <col min="1616" max="1616" width="10.81640625" style="17" customWidth="1"/>
    <col min="1617" max="1617" width="9.26953125" style="17" customWidth="1"/>
    <col min="1618" max="1618" width="10.453125" style="17" customWidth="1"/>
    <col min="1619" max="1619" width="11.7265625" style="17" customWidth="1"/>
    <col min="1620" max="1788" width="9.1796875" style="17"/>
    <col min="1789" max="1789" width="2.81640625" style="17" customWidth="1"/>
    <col min="1790" max="1790" width="3.26953125" style="17" customWidth="1"/>
    <col min="1791" max="1791" width="56" style="17" customWidth="1"/>
    <col min="1792" max="1792" width="4.26953125" style="17" customWidth="1"/>
    <col min="1793" max="1797" width="13.54296875" style="17" customWidth="1"/>
    <col min="1798" max="1837" width="0" style="17" hidden="1" customWidth="1"/>
    <col min="1838" max="1842" width="15.453125" style="17" customWidth="1"/>
    <col min="1843" max="1857" width="0" style="17" hidden="1" customWidth="1"/>
    <col min="1858" max="1858" width="15.453125" style="17" customWidth="1"/>
    <col min="1859" max="1859" width="13.1796875" style="17" customWidth="1"/>
    <col min="1860" max="1860" width="11.26953125" style="17" customWidth="1"/>
    <col min="1861" max="1861" width="12.7265625" style="17" customWidth="1"/>
    <col min="1862" max="1862" width="14.7265625" style="17" customWidth="1"/>
    <col min="1863" max="1863" width="3.26953125" style="17" customWidth="1"/>
    <col min="1864" max="1864" width="13.54296875" style="17" customWidth="1"/>
    <col min="1865" max="1865" width="0.26953125" style="17" customWidth="1"/>
    <col min="1866" max="1867" width="11.26953125" style="17" customWidth="1"/>
    <col min="1868" max="1868" width="9.1796875" style="17" customWidth="1"/>
    <col min="1869" max="1869" width="10.81640625" style="17" customWidth="1"/>
    <col min="1870" max="1870" width="11.54296875" style="17" customWidth="1"/>
    <col min="1871" max="1871" width="10.1796875" style="17" customWidth="1"/>
    <col min="1872" max="1872" width="10.81640625" style="17" customWidth="1"/>
    <col min="1873" max="1873" width="9.26953125" style="17" customWidth="1"/>
    <col min="1874" max="1874" width="10.453125" style="17" customWidth="1"/>
    <col min="1875" max="1875" width="11.7265625" style="17" customWidth="1"/>
    <col min="1876" max="2044" width="9.1796875" style="17"/>
    <col min="2045" max="2045" width="2.81640625" style="17" customWidth="1"/>
    <col min="2046" max="2046" width="3.26953125" style="17" customWidth="1"/>
    <col min="2047" max="2047" width="56" style="17" customWidth="1"/>
    <col min="2048" max="2048" width="4.26953125" style="17" customWidth="1"/>
    <col min="2049" max="2053" width="13.54296875" style="17" customWidth="1"/>
    <col min="2054" max="2093" width="0" style="17" hidden="1" customWidth="1"/>
    <col min="2094" max="2098" width="15.453125" style="17" customWidth="1"/>
    <col min="2099" max="2113" width="0" style="17" hidden="1" customWidth="1"/>
    <col min="2114" max="2114" width="15.453125" style="17" customWidth="1"/>
    <col min="2115" max="2115" width="13.1796875" style="17" customWidth="1"/>
    <col min="2116" max="2116" width="11.26953125" style="17" customWidth="1"/>
    <col min="2117" max="2117" width="12.7265625" style="17" customWidth="1"/>
    <col min="2118" max="2118" width="14.7265625" style="17" customWidth="1"/>
    <col min="2119" max="2119" width="3.26953125" style="17" customWidth="1"/>
    <col min="2120" max="2120" width="13.54296875" style="17" customWidth="1"/>
    <col min="2121" max="2121" width="0.26953125" style="17" customWidth="1"/>
    <col min="2122" max="2123" width="11.26953125" style="17" customWidth="1"/>
    <col min="2124" max="2124" width="9.1796875" style="17" customWidth="1"/>
    <col min="2125" max="2125" width="10.81640625" style="17" customWidth="1"/>
    <col min="2126" max="2126" width="11.54296875" style="17" customWidth="1"/>
    <col min="2127" max="2127" width="10.1796875" style="17" customWidth="1"/>
    <col min="2128" max="2128" width="10.81640625" style="17" customWidth="1"/>
    <col min="2129" max="2129" width="9.26953125" style="17" customWidth="1"/>
    <col min="2130" max="2130" width="10.453125" style="17" customWidth="1"/>
    <col min="2131" max="2131" width="11.7265625" style="17" customWidth="1"/>
    <col min="2132" max="2300" width="9.1796875" style="17"/>
    <col min="2301" max="2301" width="2.81640625" style="17" customWidth="1"/>
    <col min="2302" max="2302" width="3.26953125" style="17" customWidth="1"/>
    <col min="2303" max="2303" width="56" style="17" customWidth="1"/>
    <col min="2304" max="2304" width="4.26953125" style="17" customWidth="1"/>
    <col min="2305" max="2309" width="13.54296875" style="17" customWidth="1"/>
    <col min="2310" max="2349" width="0" style="17" hidden="1" customWidth="1"/>
    <col min="2350" max="2354" width="15.453125" style="17" customWidth="1"/>
    <col min="2355" max="2369" width="0" style="17" hidden="1" customWidth="1"/>
    <col min="2370" max="2370" width="15.453125" style="17" customWidth="1"/>
    <col min="2371" max="2371" width="13.1796875" style="17" customWidth="1"/>
    <col min="2372" max="2372" width="11.26953125" style="17" customWidth="1"/>
    <col min="2373" max="2373" width="12.7265625" style="17" customWidth="1"/>
    <col min="2374" max="2374" width="14.7265625" style="17" customWidth="1"/>
    <col min="2375" max="2375" width="3.26953125" style="17" customWidth="1"/>
    <col min="2376" max="2376" width="13.54296875" style="17" customWidth="1"/>
    <col min="2377" max="2377" width="0.26953125" style="17" customWidth="1"/>
    <col min="2378" max="2379" width="11.26953125" style="17" customWidth="1"/>
    <col min="2380" max="2380" width="9.1796875" style="17" customWidth="1"/>
    <col min="2381" max="2381" width="10.81640625" style="17" customWidth="1"/>
    <col min="2382" max="2382" width="11.54296875" style="17" customWidth="1"/>
    <col min="2383" max="2383" width="10.1796875" style="17" customWidth="1"/>
    <col min="2384" max="2384" width="10.81640625" style="17" customWidth="1"/>
    <col min="2385" max="2385" width="9.26953125" style="17" customWidth="1"/>
    <col min="2386" max="2386" width="10.453125" style="17" customWidth="1"/>
    <col min="2387" max="2387" width="11.7265625" style="17" customWidth="1"/>
    <col min="2388" max="2556" width="9.1796875" style="17"/>
    <col min="2557" max="2557" width="2.81640625" style="17" customWidth="1"/>
    <col min="2558" max="2558" width="3.26953125" style="17" customWidth="1"/>
    <col min="2559" max="2559" width="56" style="17" customWidth="1"/>
    <col min="2560" max="2560" width="4.26953125" style="17" customWidth="1"/>
    <col min="2561" max="2565" width="13.54296875" style="17" customWidth="1"/>
    <col min="2566" max="2605" width="0" style="17" hidden="1" customWidth="1"/>
    <col min="2606" max="2610" width="15.453125" style="17" customWidth="1"/>
    <col min="2611" max="2625" width="0" style="17" hidden="1" customWidth="1"/>
    <col min="2626" max="2626" width="15.453125" style="17" customWidth="1"/>
    <col min="2627" max="2627" width="13.1796875" style="17" customWidth="1"/>
    <col min="2628" max="2628" width="11.26953125" style="17" customWidth="1"/>
    <col min="2629" max="2629" width="12.7265625" style="17" customWidth="1"/>
    <col min="2630" max="2630" width="14.7265625" style="17" customWidth="1"/>
    <col min="2631" max="2631" width="3.26953125" style="17" customWidth="1"/>
    <col min="2632" max="2632" width="13.54296875" style="17" customWidth="1"/>
    <col min="2633" max="2633" width="0.26953125" style="17" customWidth="1"/>
    <col min="2634" max="2635" width="11.26953125" style="17" customWidth="1"/>
    <col min="2636" max="2636" width="9.1796875" style="17" customWidth="1"/>
    <col min="2637" max="2637" width="10.81640625" style="17" customWidth="1"/>
    <col min="2638" max="2638" width="11.54296875" style="17" customWidth="1"/>
    <col min="2639" max="2639" width="10.1796875" style="17" customWidth="1"/>
    <col min="2640" max="2640" width="10.81640625" style="17" customWidth="1"/>
    <col min="2641" max="2641" width="9.26953125" style="17" customWidth="1"/>
    <col min="2642" max="2642" width="10.453125" style="17" customWidth="1"/>
    <col min="2643" max="2643" width="11.7265625" style="17" customWidth="1"/>
    <col min="2644" max="2812" width="9.1796875" style="17"/>
    <col min="2813" max="2813" width="2.81640625" style="17" customWidth="1"/>
    <col min="2814" max="2814" width="3.26953125" style="17" customWidth="1"/>
    <col min="2815" max="2815" width="56" style="17" customWidth="1"/>
    <col min="2816" max="2816" width="4.26953125" style="17" customWidth="1"/>
    <col min="2817" max="2821" width="13.54296875" style="17" customWidth="1"/>
    <col min="2822" max="2861" width="0" style="17" hidden="1" customWidth="1"/>
    <col min="2862" max="2866" width="15.453125" style="17" customWidth="1"/>
    <col min="2867" max="2881" width="0" style="17" hidden="1" customWidth="1"/>
    <col min="2882" max="2882" width="15.453125" style="17" customWidth="1"/>
    <col min="2883" max="2883" width="13.1796875" style="17" customWidth="1"/>
    <col min="2884" max="2884" width="11.26953125" style="17" customWidth="1"/>
    <col min="2885" max="2885" width="12.7265625" style="17" customWidth="1"/>
    <col min="2886" max="2886" width="14.7265625" style="17" customWidth="1"/>
    <col min="2887" max="2887" width="3.26953125" style="17" customWidth="1"/>
    <col min="2888" max="2888" width="13.54296875" style="17" customWidth="1"/>
    <col min="2889" max="2889" width="0.26953125" style="17" customWidth="1"/>
    <col min="2890" max="2891" width="11.26953125" style="17" customWidth="1"/>
    <col min="2892" max="2892" width="9.1796875" style="17" customWidth="1"/>
    <col min="2893" max="2893" width="10.81640625" style="17" customWidth="1"/>
    <col min="2894" max="2894" width="11.54296875" style="17" customWidth="1"/>
    <col min="2895" max="2895" width="10.1796875" style="17" customWidth="1"/>
    <col min="2896" max="2896" width="10.81640625" style="17" customWidth="1"/>
    <col min="2897" max="2897" width="9.26953125" style="17" customWidth="1"/>
    <col min="2898" max="2898" width="10.453125" style="17" customWidth="1"/>
    <col min="2899" max="2899" width="11.7265625" style="17" customWidth="1"/>
    <col min="2900" max="3068" width="9.1796875" style="17"/>
    <col min="3069" max="3069" width="2.81640625" style="17" customWidth="1"/>
    <col min="3070" max="3070" width="3.26953125" style="17" customWidth="1"/>
    <col min="3071" max="3071" width="56" style="17" customWidth="1"/>
    <col min="3072" max="3072" width="4.26953125" style="17" customWidth="1"/>
    <col min="3073" max="3077" width="13.54296875" style="17" customWidth="1"/>
    <col min="3078" max="3117" width="0" style="17" hidden="1" customWidth="1"/>
    <col min="3118" max="3122" width="15.453125" style="17" customWidth="1"/>
    <col min="3123" max="3137" width="0" style="17" hidden="1" customWidth="1"/>
    <col min="3138" max="3138" width="15.453125" style="17" customWidth="1"/>
    <col min="3139" max="3139" width="13.1796875" style="17" customWidth="1"/>
    <col min="3140" max="3140" width="11.26953125" style="17" customWidth="1"/>
    <col min="3141" max="3141" width="12.7265625" style="17" customWidth="1"/>
    <col min="3142" max="3142" width="14.7265625" style="17" customWidth="1"/>
    <col min="3143" max="3143" width="3.26953125" style="17" customWidth="1"/>
    <col min="3144" max="3144" width="13.54296875" style="17" customWidth="1"/>
    <col min="3145" max="3145" width="0.26953125" style="17" customWidth="1"/>
    <col min="3146" max="3147" width="11.26953125" style="17" customWidth="1"/>
    <col min="3148" max="3148" width="9.1796875" style="17" customWidth="1"/>
    <col min="3149" max="3149" width="10.81640625" style="17" customWidth="1"/>
    <col min="3150" max="3150" width="11.54296875" style="17" customWidth="1"/>
    <col min="3151" max="3151" width="10.1796875" style="17" customWidth="1"/>
    <col min="3152" max="3152" width="10.81640625" style="17" customWidth="1"/>
    <col min="3153" max="3153" width="9.26953125" style="17" customWidth="1"/>
    <col min="3154" max="3154" width="10.453125" style="17" customWidth="1"/>
    <col min="3155" max="3155" width="11.7265625" style="17" customWidth="1"/>
    <col min="3156" max="3324" width="9.1796875" style="17"/>
    <col min="3325" max="3325" width="2.81640625" style="17" customWidth="1"/>
    <col min="3326" max="3326" width="3.26953125" style="17" customWidth="1"/>
    <col min="3327" max="3327" width="56" style="17" customWidth="1"/>
    <col min="3328" max="3328" width="4.26953125" style="17" customWidth="1"/>
    <col min="3329" max="3333" width="13.54296875" style="17" customWidth="1"/>
    <col min="3334" max="3373" width="0" style="17" hidden="1" customWidth="1"/>
    <col min="3374" max="3378" width="15.453125" style="17" customWidth="1"/>
    <col min="3379" max="3393" width="0" style="17" hidden="1" customWidth="1"/>
    <col min="3394" max="3394" width="15.453125" style="17" customWidth="1"/>
    <col min="3395" max="3395" width="13.1796875" style="17" customWidth="1"/>
    <col min="3396" max="3396" width="11.26953125" style="17" customWidth="1"/>
    <col min="3397" max="3397" width="12.7265625" style="17" customWidth="1"/>
    <col min="3398" max="3398" width="14.7265625" style="17" customWidth="1"/>
    <col min="3399" max="3399" width="3.26953125" style="17" customWidth="1"/>
    <col min="3400" max="3400" width="13.54296875" style="17" customWidth="1"/>
    <col min="3401" max="3401" width="0.26953125" style="17" customWidth="1"/>
    <col min="3402" max="3403" width="11.26953125" style="17" customWidth="1"/>
    <col min="3404" max="3404" width="9.1796875" style="17" customWidth="1"/>
    <col min="3405" max="3405" width="10.81640625" style="17" customWidth="1"/>
    <col min="3406" max="3406" width="11.54296875" style="17" customWidth="1"/>
    <col min="3407" max="3407" width="10.1796875" style="17" customWidth="1"/>
    <col min="3408" max="3408" width="10.81640625" style="17" customWidth="1"/>
    <col min="3409" max="3409" width="9.26953125" style="17" customWidth="1"/>
    <col min="3410" max="3410" width="10.453125" style="17" customWidth="1"/>
    <col min="3411" max="3411" width="11.7265625" style="17" customWidth="1"/>
    <col min="3412" max="3580" width="9.1796875" style="17"/>
    <col min="3581" max="3581" width="2.81640625" style="17" customWidth="1"/>
    <col min="3582" max="3582" width="3.26953125" style="17" customWidth="1"/>
    <col min="3583" max="3583" width="56" style="17" customWidth="1"/>
    <col min="3584" max="3584" width="4.26953125" style="17" customWidth="1"/>
    <col min="3585" max="3589" width="13.54296875" style="17" customWidth="1"/>
    <col min="3590" max="3629" width="0" style="17" hidden="1" customWidth="1"/>
    <col min="3630" max="3634" width="15.453125" style="17" customWidth="1"/>
    <col min="3635" max="3649" width="0" style="17" hidden="1" customWidth="1"/>
    <col min="3650" max="3650" width="15.453125" style="17" customWidth="1"/>
    <col min="3651" max="3651" width="13.1796875" style="17" customWidth="1"/>
    <col min="3652" max="3652" width="11.26953125" style="17" customWidth="1"/>
    <col min="3653" max="3653" width="12.7265625" style="17" customWidth="1"/>
    <col min="3654" max="3654" width="14.7265625" style="17" customWidth="1"/>
    <col min="3655" max="3655" width="3.26953125" style="17" customWidth="1"/>
    <col min="3656" max="3656" width="13.54296875" style="17" customWidth="1"/>
    <col min="3657" max="3657" width="0.26953125" style="17" customWidth="1"/>
    <col min="3658" max="3659" width="11.26953125" style="17" customWidth="1"/>
    <col min="3660" max="3660" width="9.1796875" style="17" customWidth="1"/>
    <col min="3661" max="3661" width="10.81640625" style="17" customWidth="1"/>
    <col min="3662" max="3662" width="11.54296875" style="17" customWidth="1"/>
    <col min="3663" max="3663" width="10.1796875" style="17" customWidth="1"/>
    <col min="3664" max="3664" width="10.81640625" style="17" customWidth="1"/>
    <col min="3665" max="3665" width="9.26953125" style="17" customWidth="1"/>
    <col min="3666" max="3666" width="10.453125" style="17" customWidth="1"/>
    <col min="3667" max="3667" width="11.7265625" style="17" customWidth="1"/>
    <col min="3668" max="3836" width="9.1796875" style="17"/>
    <col min="3837" max="3837" width="2.81640625" style="17" customWidth="1"/>
    <col min="3838" max="3838" width="3.26953125" style="17" customWidth="1"/>
    <col min="3839" max="3839" width="56" style="17" customWidth="1"/>
    <col min="3840" max="3840" width="4.26953125" style="17" customWidth="1"/>
    <col min="3841" max="3845" width="13.54296875" style="17" customWidth="1"/>
    <col min="3846" max="3885" width="0" style="17" hidden="1" customWidth="1"/>
    <col min="3886" max="3890" width="15.453125" style="17" customWidth="1"/>
    <col min="3891" max="3905" width="0" style="17" hidden="1" customWidth="1"/>
    <col min="3906" max="3906" width="15.453125" style="17" customWidth="1"/>
    <col min="3907" max="3907" width="13.1796875" style="17" customWidth="1"/>
    <col min="3908" max="3908" width="11.26953125" style="17" customWidth="1"/>
    <col min="3909" max="3909" width="12.7265625" style="17" customWidth="1"/>
    <col min="3910" max="3910" width="14.7265625" style="17" customWidth="1"/>
    <col min="3911" max="3911" width="3.26953125" style="17" customWidth="1"/>
    <col min="3912" max="3912" width="13.54296875" style="17" customWidth="1"/>
    <col min="3913" max="3913" width="0.26953125" style="17" customWidth="1"/>
    <col min="3914" max="3915" width="11.26953125" style="17" customWidth="1"/>
    <col min="3916" max="3916" width="9.1796875" style="17" customWidth="1"/>
    <col min="3917" max="3917" width="10.81640625" style="17" customWidth="1"/>
    <col min="3918" max="3918" width="11.54296875" style="17" customWidth="1"/>
    <col min="3919" max="3919" width="10.1796875" style="17" customWidth="1"/>
    <col min="3920" max="3920" width="10.81640625" style="17" customWidth="1"/>
    <col min="3921" max="3921" width="9.26953125" style="17" customWidth="1"/>
    <col min="3922" max="3922" width="10.453125" style="17" customWidth="1"/>
    <col min="3923" max="3923" width="11.7265625" style="17" customWidth="1"/>
    <col min="3924" max="4092" width="9.1796875" style="17"/>
    <col min="4093" max="4093" width="2.81640625" style="17" customWidth="1"/>
    <col min="4094" max="4094" width="3.26953125" style="17" customWidth="1"/>
    <col min="4095" max="4095" width="56" style="17" customWidth="1"/>
    <col min="4096" max="4096" width="4.26953125" style="17" customWidth="1"/>
    <col min="4097" max="4101" width="13.54296875" style="17" customWidth="1"/>
    <col min="4102" max="4141" width="0" style="17" hidden="1" customWidth="1"/>
    <col min="4142" max="4146" width="15.453125" style="17" customWidth="1"/>
    <col min="4147" max="4161" width="0" style="17" hidden="1" customWidth="1"/>
    <col min="4162" max="4162" width="15.453125" style="17" customWidth="1"/>
    <col min="4163" max="4163" width="13.1796875" style="17" customWidth="1"/>
    <col min="4164" max="4164" width="11.26953125" style="17" customWidth="1"/>
    <col min="4165" max="4165" width="12.7265625" style="17" customWidth="1"/>
    <col min="4166" max="4166" width="14.7265625" style="17" customWidth="1"/>
    <col min="4167" max="4167" width="3.26953125" style="17" customWidth="1"/>
    <col min="4168" max="4168" width="13.54296875" style="17" customWidth="1"/>
    <col min="4169" max="4169" width="0.26953125" style="17" customWidth="1"/>
    <col min="4170" max="4171" width="11.26953125" style="17" customWidth="1"/>
    <col min="4172" max="4172" width="9.1796875" style="17" customWidth="1"/>
    <col min="4173" max="4173" width="10.81640625" style="17" customWidth="1"/>
    <col min="4174" max="4174" width="11.54296875" style="17" customWidth="1"/>
    <col min="4175" max="4175" width="10.1796875" style="17" customWidth="1"/>
    <col min="4176" max="4176" width="10.81640625" style="17" customWidth="1"/>
    <col min="4177" max="4177" width="9.26953125" style="17" customWidth="1"/>
    <col min="4178" max="4178" width="10.453125" style="17" customWidth="1"/>
    <col min="4179" max="4179" width="11.7265625" style="17" customWidth="1"/>
    <col min="4180" max="4348" width="9.1796875" style="17"/>
    <col min="4349" max="4349" width="2.81640625" style="17" customWidth="1"/>
    <col min="4350" max="4350" width="3.26953125" style="17" customWidth="1"/>
    <col min="4351" max="4351" width="56" style="17" customWidth="1"/>
    <col min="4352" max="4352" width="4.26953125" style="17" customWidth="1"/>
    <col min="4353" max="4357" width="13.54296875" style="17" customWidth="1"/>
    <col min="4358" max="4397" width="0" style="17" hidden="1" customWidth="1"/>
    <col min="4398" max="4402" width="15.453125" style="17" customWidth="1"/>
    <col min="4403" max="4417" width="0" style="17" hidden="1" customWidth="1"/>
    <col min="4418" max="4418" width="15.453125" style="17" customWidth="1"/>
    <col min="4419" max="4419" width="13.1796875" style="17" customWidth="1"/>
    <col min="4420" max="4420" width="11.26953125" style="17" customWidth="1"/>
    <col min="4421" max="4421" width="12.7265625" style="17" customWidth="1"/>
    <col min="4422" max="4422" width="14.7265625" style="17" customWidth="1"/>
    <col min="4423" max="4423" width="3.26953125" style="17" customWidth="1"/>
    <col min="4424" max="4424" width="13.54296875" style="17" customWidth="1"/>
    <col min="4425" max="4425" width="0.26953125" style="17" customWidth="1"/>
    <col min="4426" max="4427" width="11.26953125" style="17" customWidth="1"/>
    <col min="4428" max="4428" width="9.1796875" style="17" customWidth="1"/>
    <col min="4429" max="4429" width="10.81640625" style="17" customWidth="1"/>
    <col min="4430" max="4430" width="11.54296875" style="17" customWidth="1"/>
    <col min="4431" max="4431" width="10.1796875" style="17" customWidth="1"/>
    <col min="4432" max="4432" width="10.81640625" style="17" customWidth="1"/>
    <col min="4433" max="4433" width="9.26953125" style="17" customWidth="1"/>
    <col min="4434" max="4434" width="10.453125" style="17" customWidth="1"/>
    <col min="4435" max="4435" width="11.7265625" style="17" customWidth="1"/>
    <col min="4436" max="4604" width="9.1796875" style="17"/>
    <col min="4605" max="4605" width="2.81640625" style="17" customWidth="1"/>
    <col min="4606" max="4606" width="3.26953125" style="17" customWidth="1"/>
    <col min="4607" max="4607" width="56" style="17" customWidth="1"/>
    <col min="4608" max="4608" width="4.26953125" style="17" customWidth="1"/>
    <col min="4609" max="4613" width="13.54296875" style="17" customWidth="1"/>
    <col min="4614" max="4653" width="0" style="17" hidden="1" customWidth="1"/>
    <col min="4654" max="4658" width="15.453125" style="17" customWidth="1"/>
    <col min="4659" max="4673" width="0" style="17" hidden="1" customWidth="1"/>
    <col min="4674" max="4674" width="15.453125" style="17" customWidth="1"/>
    <col min="4675" max="4675" width="13.1796875" style="17" customWidth="1"/>
    <col min="4676" max="4676" width="11.26953125" style="17" customWidth="1"/>
    <col min="4677" max="4677" width="12.7265625" style="17" customWidth="1"/>
    <col min="4678" max="4678" width="14.7265625" style="17" customWidth="1"/>
    <col min="4679" max="4679" width="3.26953125" style="17" customWidth="1"/>
    <col min="4680" max="4680" width="13.54296875" style="17" customWidth="1"/>
    <col min="4681" max="4681" width="0.26953125" style="17" customWidth="1"/>
    <col min="4682" max="4683" width="11.26953125" style="17" customWidth="1"/>
    <col min="4684" max="4684" width="9.1796875" style="17" customWidth="1"/>
    <col min="4685" max="4685" width="10.81640625" style="17" customWidth="1"/>
    <col min="4686" max="4686" width="11.54296875" style="17" customWidth="1"/>
    <col min="4687" max="4687" width="10.1796875" style="17" customWidth="1"/>
    <col min="4688" max="4688" width="10.81640625" style="17" customWidth="1"/>
    <col min="4689" max="4689" width="9.26953125" style="17" customWidth="1"/>
    <col min="4690" max="4690" width="10.453125" style="17" customWidth="1"/>
    <col min="4691" max="4691" width="11.7265625" style="17" customWidth="1"/>
    <col min="4692" max="4860" width="9.1796875" style="17"/>
    <col min="4861" max="4861" width="2.81640625" style="17" customWidth="1"/>
    <col min="4862" max="4862" width="3.26953125" style="17" customWidth="1"/>
    <col min="4863" max="4863" width="56" style="17" customWidth="1"/>
    <col min="4864" max="4864" width="4.26953125" style="17" customWidth="1"/>
    <col min="4865" max="4869" width="13.54296875" style="17" customWidth="1"/>
    <col min="4870" max="4909" width="0" style="17" hidden="1" customWidth="1"/>
    <col min="4910" max="4914" width="15.453125" style="17" customWidth="1"/>
    <col min="4915" max="4929" width="0" style="17" hidden="1" customWidth="1"/>
    <col min="4930" max="4930" width="15.453125" style="17" customWidth="1"/>
    <col min="4931" max="4931" width="13.1796875" style="17" customWidth="1"/>
    <col min="4932" max="4932" width="11.26953125" style="17" customWidth="1"/>
    <col min="4933" max="4933" width="12.7265625" style="17" customWidth="1"/>
    <col min="4934" max="4934" width="14.7265625" style="17" customWidth="1"/>
    <col min="4935" max="4935" width="3.26953125" style="17" customWidth="1"/>
    <col min="4936" max="4936" width="13.54296875" style="17" customWidth="1"/>
    <col min="4937" max="4937" width="0.26953125" style="17" customWidth="1"/>
    <col min="4938" max="4939" width="11.26953125" style="17" customWidth="1"/>
    <col min="4940" max="4940" width="9.1796875" style="17" customWidth="1"/>
    <col min="4941" max="4941" width="10.81640625" style="17" customWidth="1"/>
    <col min="4942" max="4942" width="11.54296875" style="17" customWidth="1"/>
    <col min="4943" max="4943" width="10.1796875" style="17" customWidth="1"/>
    <col min="4944" max="4944" width="10.81640625" style="17" customWidth="1"/>
    <col min="4945" max="4945" width="9.26953125" style="17" customWidth="1"/>
    <col min="4946" max="4946" width="10.453125" style="17" customWidth="1"/>
    <col min="4947" max="4947" width="11.7265625" style="17" customWidth="1"/>
    <col min="4948" max="5116" width="9.1796875" style="17"/>
    <col min="5117" max="5117" width="2.81640625" style="17" customWidth="1"/>
    <col min="5118" max="5118" width="3.26953125" style="17" customWidth="1"/>
    <col min="5119" max="5119" width="56" style="17" customWidth="1"/>
    <col min="5120" max="5120" width="4.26953125" style="17" customWidth="1"/>
    <col min="5121" max="5125" width="13.54296875" style="17" customWidth="1"/>
    <col min="5126" max="5165" width="0" style="17" hidden="1" customWidth="1"/>
    <col min="5166" max="5170" width="15.453125" style="17" customWidth="1"/>
    <col min="5171" max="5185" width="0" style="17" hidden="1" customWidth="1"/>
    <col min="5186" max="5186" width="15.453125" style="17" customWidth="1"/>
    <col min="5187" max="5187" width="13.1796875" style="17" customWidth="1"/>
    <col min="5188" max="5188" width="11.26953125" style="17" customWidth="1"/>
    <col min="5189" max="5189" width="12.7265625" style="17" customWidth="1"/>
    <col min="5190" max="5190" width="14.7265625" style="17" customWidth="1"/>
    <col min="5191" max="5191" width="3.26953125" style="17" customWidth="1"/>
    <col min="5192" max="5192" width="13.54296875" style="17" customWidth="1"/>
    <col min="5193" max="5193" width="0.26953125" style="17" customWidth="1"/>
    <col min="5194" max="5195" width="11.26953125" style="17" customWidth="1"/>
    <col min="5196" max="5196" width="9.1796875" style="17" customWidth="1"/>
    <col min="5197" max="5197" width="10.81640625" style="17" customWidth="1"/>
    <col min="5198" max="5198" width="11.54296875" style="17" customWidth="1"/>
    <col min="5199" max="5199" width="10.1796875" style="17" customWidth="1"/>
    <col min="5200" max="5200" width="10.81640625" style="17" customWidth="1"/>
    <col min="5201" max="5201" width="9.26953125" style="17" customWidth="1"/>
    <col min="5202" max="5202" width="10.453125" style="17" customWidth="1"/>
    <col min="5203" max="5203" width="11.7265625" style="17" customWidth="1"/>
    <col min="5204" max="5372" width="9.1796875" style="17"/>
    <col min="5373" max="5373" width="2.81640625" style="17" customWidth="1"/>
    <col min="5374" max="5374" width="3.26953125" style="17" customWidth="1"/>
    <col min="5375" max="5375" width="56" style="17" customWidth="1"/>
    <col min="5376" max="5376" width="4.26953125" style="17" customWidth="1"/>
    <col min="5377" max="5381" width="13.54296875" style="17" customWidth="1"/>
    <col min="5382" max="5421" width="0" style="17" hidden="1" customWidth="1"/>
    <col min="5422" max="5426" width="15.453125" style="17" customWidth="1"/>
    <col min="5427" max="5441" width="0" style="17" hidden="1" customWidth="1"/>
    <col min="5442" max="5442" width="15.453125" style="17" customWidth="1"/>
    <col min="5443" max="5443" width="13.1796875" style="17" customWidth="1"/>
    <col min="5444" max="5444" width="11.26953125" style="17" customWidth="1"/>
    <col min="5445" max="5445" width="12.7265625" style="17" customWidth="1"/>
    <col min="5446" max="5446" width="14.7265625" style="17" customWidth="1"/>
    <col min="5447" max="5447" width="3.26953125" style="17" customWidth="1"/>
    <col min="5448" max="5448" width="13.54296875" style="17" customWidth="1"/>
    <col min="5449" max="5449" width="0.26953125" style="17" customWidth="1"/>
    <col min="5450" max="5451" width="11.26953125" style="17" customWidth="1"/>
    <col min="5452" max="5452" width="9.1796875" style="17" customWidth="1"/>
    <col min="5453" max="5453" width="10.81640625" style="17" customWidth="1"/>
    <col min="5454" max="5454" width="11.54296875" style="17" customWidth="1"/>
    <col min="5455" max="5455" width="10.1796875" style="17" customWidth="1"/>
    <col min="5456" max="5456" width="10.81640625" style="17" customWidth="1"/>
    <col min="5457" max="5457" width="9.26953125" style="17" customWidth="1"/>
    <col min="5458" max="5458" width="10.453125" style="17" customWidth="1"/>
    <col min="5459" max="5459" width="11.7265625" style="17" customWidth="1"/>
    <col min="5460" max="5628" width="9.1796875" style="17"/>
    <col min="5629" max="5629" width="2.81640625" style="17" customWidth="1"/>
    <col min="5630" max="5630" width="3.26953125" style="17" customWidth="1"/>
    <col min="5631" max="5631" width="56" style="17" customWidth="1"/>
    <col min="5632" max="5632" width="4.26953125" style="17" customWidth="1"/>
    <col min="5633" max="5637" width="13.54296875" style="17" customWidth="1"/>
    <col min="5638" max="5677" width="0" style="17" hidden="1" customWidth="1"/>
    <col min="5678" max="5682" width="15.453125" style="17" customWidth="1"/>
    <col min="5683" max="5697" width="0" style="17" hidden="1" customWidth="1"/>
    <col min="5698" max="5698" width="15.453125" style="17" customWidth="1"/>
    <col min="5699" max="5699" width="13.1796875" style="17" customWidth="1"/>
    <col min="5700" max="5700" width="11.26953125" style="17" customWidth="1"/>
    <col min="5701" max="5701" width="12.7265625" style="17" customWidth="1"/>
    <col min="5702" max="5702" width="14.7265625" style="17" customWidth="1"/>
    <col min="5703" max="5703" width="3.26953125" style="17" customWidth="1"/>
    <col min="5704" max="5704" width="13.54296875" style="17" customWidth="1"/>
    <col min="5705" max="5705" width="0.26953125" style="17" customWidth="1"/>
    <col min="5706" max="5707" width="11.26953125" style="17" customWidth="1"/>
    <col min="5708" max="5708" width="9.1796875" style="17" customWidth="1"/>
    <col min="5709" max="5709" width="10.81640625" style="17" customWidth="1"/>
    <col min="5710" max="5710" width="11.54296875" style="17" customWidth="1"/>
    <col min="5711" max="5711" width="10.1796875" style="17" customWidth="1"/>
    <col min="5712" max="5712" width="10.81640625" style="17" customWidth="1"/>
    <col min="5713" max="5713" width="9.26953125" style="17" customWidth="1"/>
    <col min="5714" max="5714" width="10.453125" style="17" customWidth="1"/>
    <col min="5715" max="5715" width="11.7265625" style="17" customWidth="1"/>
    <col min="5716" max="5884" width="9.1796875" style="17"/>
    <col min="5885" max="5885" width="2.81640625" style="17" customWidth="1"/>
    <col min="5886" max="5886" width="3.26953125" style="17" customWidth="1"/>
    <col min="5887" max="5887" width="56" style="17" customWidth="1"/>
    <col min="5888" max="5888" width="4.26953125" style="17" customWidth="1"/>
    <col min="5889" max="5893" width="13.54296875" style="17" customWidth="1"/>
    <col min="5894" max="5933" width="0" style="17" hidden="1" customWidth="1"/>
    <col min="5934" max="5938" width="15.453125" style="17" customWidth="1"/>
    <col min="5939" max="5953" width="0" style="17" hidden="1" customWidth="1"/>
    <col min="5954" max="5954" width="15.453125" style="17" customWidth="1"/>
    <col min="5955" max="5955" width="13.1796875" style="17" customWidth="1"/>
    <col min="5956" max="5956" width="11.26953125" style="17" customWidth="1"/>
    <col min="5957" max="5957" width="12.7265625" style="17" customWidth="1"/>
    <col min="5958" max="5958" width="14.7265625" style="17" customWidth="1"/>
    <col min="5959" max="5959" width="3.26953125" style="17" customWidth="1"/>
    <col min="5960" max="5960" width="13.54296875" style="17" customWidth="1"/>
    <col min="5961" max="5961" width="0.26953125" style="17" customWidth="1"/>
    <col min="5962" max="5963" width="11.26953125" style="17" customWidth="1"/>
    <col min="5964" max="5964" width="9.1796875" style="17" customWidth="1"/>
    <col min="5965" max="5965" width="10.81640625" style="17" customWidth="1"/>
    <col min="5966" max="5966" width="11.54296875" style="17" customWidth="1"/>
    <col min="5967" max="5967" width="10.1796875" style="17" customWidth="1"/>
    <col min="5968" max="5968" width="10.81640625" style="17" customWidth="1"/>
    <col min="5969" max="5969" width="9.26953125" style="17" customWidth="1"/>
    <col min="5970" max="5970" width="10.453125" style="17" customWidth="1"/>
    <col min="5971" max="5971" width="11.7265625" style="17" customWidth="1"/>
    <col min="5972" max="6140" width="9.1796875" style="17"/>
    <col min="6141" max="6141" width="2.81640625" style="17" customWidth="1"/>
    <col min="6142" max="6142" width="3.26953125" style="17" customWidth="1"/>
    <col min="6143" max="6143" width="56" style="17" customWidth="1"/>
    <col min="6144" max="6144" width="4.26953125" style="17" customWidth="1"/>
    <col min="6145" max="6149" width="13.54296875" style="17" customWidth="1"/>
    <col min="6150" max="6189" width="0" style="17" hidden="1" customWidth="1"/>
    <col min="6190" max="6194" width="15.453125" style="17" customWidth="1"/>
    <col min="6195" max="6209" width="0" style="17" hidden="1" customWidth="1"/>
    <col min="6210" max="6210" width="15.453125" style="17" customWidth="1"/>
    <col min="6211" max="6211" width="13.1796875" style="17" customWidth="1"/>
    <col min="6212" max="6212" width="11.26953125" style="17" customWidth="1"/>
    <col min="6213" max="6213" width="12.7265625" style="17" customWidth="1"/>
    <col min="6214" max="6214" width="14.7265625" style="17" customWidth="1"/>
    <col min="6215" max="6215" width="3.26953125" style="17" customWidth="1"/>
    <col min="6216" max="6216" width="13.54296875" style="17" customWidth="1"/>
    <col min="6217" max="6217" width="0.26953125" style="17" customWidth="1"/>
    <col min="6218" max="6219" width="11.26953125" style="17" customWidth="1"/>
    <col min="6220" max="6220" width="9.1796875" style="17" customWidth="1"/>
    <col min="6221" max="6221" width="10.81640625" style="17" customWidth="1"/>
    <col min="6222" max="6222" width="11.54296875" style="17" customWidth="1"/>
    <col min="6223" max="6223" width="10.1796875" style="17" customWidth="1"/>
    <col min="6224" max="6224" width="10.81640625" style="17" customWidth="1"/>
    <col min="6225" max="6225" width="9.26953125" style="17" customWidth="1"/>
    <col min="6226" max="6226" width="10.453125" style="17" customWidth="1"/>
    <col min="6227" max="6227" width="11.7265625" style="17" customWidth="1"/>
    <col min="6228" max="6396" width="9.1796875" style="17"/>
    <col min="6397" max="6397" width="2.81640625" style="17" customWidth="1"/>
    <col min="6398" max="6398" width="3.26953125" style="17" customWidth="1"/>
    <col min="6399" max="6399" width="56" style="17" customWidth="1"/>
    <col min="6400" max="6400" width="4.26953125" style="17" customWidth="1"/>
    <col min="6401" max="6405" width="13.54296875" style="17" customWidth="1"/>
    <col min="6406" max="6445" width="0" style="17" hidden="1" customWidth="1"/>
    <col min="6446" max="6450" width="15.453125" style="17" customWidth="1"/>
    <col min="6451" max="6465" width="0" style="17" hidden="1" customWidth="1"/>
    <col min="6466" max="6466" width="15.453125" style="17" customWidth="1"/>
    <col min="6467" max="6467" width="13.1796875" style="17" customWidth="1"/>
    <col min="6468" max="6468" width="11.26953125" style="17" customWidth="1"/>
    <col min="6469" max="6469" width="12.7265625" style="17" customWidth="1"/>
    <col min="6470" max="6470" width="14.7265625" style="17" customWidth="1"/>
    <col min="6471" max="6471" width="3.26953125" style="17" customWidth="1"/>
    <col min="6472" max="6472" width="13.54296875" style="17" customWidth="1"/>
    <col min="6473" max="6473" width="0.26953125" style="17" customWidth="1"/>
    <col min="6474" max="6475" width="11.26953125" style="17" customWidth="1"/>
    <col min="6476" max="6476" width="9.1796875" style="17" customWidth="1"/>
    <col min="6477" max="6477" width="10.81640625" style="17" customWidth="1"/>
    <col min="6478" max="6478" width="11.54296875" style="17" customWidth="1"/>
    <col min="6479" max="6479" width="10.1796875" style="17" customWidth="1"/>
    <col min="6480" max="6480" width="10.81640625" style="17" customWidth="1"/>
    <col min="6481" max="6481" width="9.26953125" style="17" customWidth="1"/>
    <col min="6482" max="6482" width="10.453125" style="17" customWidth="1"/>
    <col min="6483" max="6483" width="11.7265625" style="17" customWidth="1"/>
    <col min="6484" max="6652" width="9.1796875" style="17"/>
    <col min="6653" max="6653" width="2.81640625" style="17" customWidth="1"/>
    <col min="6654" max="6654" width="3.26953125" style="17" customWidth="1"/>
    <col min="6655" max="6655" width="56" style="17" customWidth="1"/>
    <col min="6656" max="6656" width="4.26953125" style="17" customWidth="1"/>
    <col min="6657" max="6661" width="13.54296875" style="17" customWidth="1"/>
    <col min="6662" max="6701" width="0" style="17" hidden="1" customWidth="1"/>
    <col min="6702" max="6706" width="15.453125" style="17" customWidth="1"/>
    <col min="6707" max="6721" width="0" style="17" hidden="1" customWidth="1"/>
    <col min="6722" max="6722" width="15.453125" style="17" customWidth="1"/>
    <col min="6723" max="6723" width="13.1796875" style="17" customWidth="1"/>
    <col min="6724" max="6724" width="11.26953125" style="17" customWidth="1"/>
    <col min="6725" max="6725" width="12.7265625" style="17" customWidth="1"/>
    <col min="6726" max="6726" width="14.7265625" style="17" customWidth="1"/>
    <col min="6727" max="6727" width="3.26953125" style="17" customWidth="1"/>
    <col min="6728" max="6728" width="13.54296875" style="17" customWidth="1"/>
    <col min="6729" max="6729" width="0.26953125" style="17" customWidth="1"/>
    <col min="6730" max="6731" width="11.26953125" style="17" customWidth="1"/>
    <col min="6732" max="6732" width="9.1796875" style="17" customWidth="1"/>
    <col min="6733" max="6733" width="10.81640625" style="17" customWidth="1"/>
    <col min="6734" max="6734" width="11.54296875" style="17" customWidth="1"/>
    <col min="6735" max="6735" width="10.1796875" style="17" customWidth="1"/>
    <col min="6736" max="6736" width="10.81640625" style="17" customWidth="1"/>
    <col min="6737" max="6737" width="9.26953125" style="17" customWidth="1"/>
    <col min="6738" max="6738" width="10.453125" style="17" customWidth="1"/>
    <col min="6739" max="6739" width="11.7265625" style="17" customWidth="1"/>
    <col min="6740" max="6908" width="9.1796875" style="17"/>
    <col min="6909" max="6909" width="2.81640625" style="17" customWidth="1"/>
    <col min="6910" max="6910" width="3.26953125" style="17" customWidth="1"/>
    <col min="6911" max="6911" width="56" style="17" customWidth="1"/>
    <col min="6912" max="6912" width="4.26953125" style="17" customWidth="1"/>
    <col min="6913" max="6917" width="13.54296875" style="17" customWidth="1"/>
    <col min="6918" max="6957" width="0" style="17" hidden="1" customWidth="1"/>
    <col min="6958" max="6962" width="15.453125" style="17" customWidth="1"/>
    <col min="6963" max="6977" width="0" style="17" hidden="1" customWidth="1"/>
    <col min="6978" max="6978" width="15.453125" style="17" customWidth="1"/>
    <col min="6979" max="6979" width="13.1796875" style="17" customWidth="1"/>
    <col min="6980" max="6980" width="11.26953125" style="17" customWidth="1"/>
    <col min="6981" max="6981" width="12.7265625" style="17" customWidth="1"/>
    <col min="6982" max="6982" width="14.7265625" style="17" customWidth="1"/>
    <col min="6983" max="6983" width="3.26953125" style="17" customWidth="1"/>
    <col min="6984" max="6984" width="13.54296875" style="17" customWidth="1"/>
    <col min="6985" max="6985" width="0.26953125" style="17" customWidth="1"/>
    <col min="6986" max="6987" width="11.26953125" style="17" customWidth="1"/>
    <col min="6988" max="6988" width="9.1796875" style="17" customWidth="1"/>
    <col min="6989" max="6989" width="10.81640625" style="17" customWidth="1"/>
    <col min="6990" max="6990" width="11.54296875" style="17" customWidth="1"/>
    <col min="6991" max="6991" width="10.1796875" style="17" customWidth="1"/>
    <col min="6992" max="6992" width="10.81640625" style="17" customWidth="1"/>
    <col min="6993" max="6993" width="9.26953125" style="17" customWidth="1"/>
    <col min="6994" max="6994" width="10.453125" style="17" customWidth="1"/>
    <col min="6995" max="6995" width="11.7265625" style="17" customWidth="1"/>
    <col min="6996" max="7164" width="9.1796875" style="17"/>
    <col min="7165" max="7165" width="2.81640625" style="17" customWidth="1"/>
    <col min="7166" max="7166" width="3.26953125" style="17" customWidth="1"/>
    <col min="7167" max="7167" width="56" style="17" customWidth="1"/>
    <col min="7168" max="7168" width="4.26953125" style="17" customWidth="1"/>
    <col min="7169" max="7173" width="13.54296875" style="17" customWidth="1"/>
    <col min="7174" max="7213" width="0" style="17" hidden="1" customWidth="1"/>
    <col min="7214" max="7218" width="15.453125" style="17" customWidth="1"/>
    <col min="7219" max="7233" width="0" style="17" hidden="1" customWidth="1"/>
    <col min="7234" max="7234" width="15.453125" style="17" customWidth="1"/>
    <col min="7235" max="7235" width="13.1796875" style="17" customWidth="1"/>
    <col min="7236" max="7236" width="11.26953125" style="17" customWidth="1"/>
    <col min="7237" max="7237" width="12.7265625" style="17" customWidth="1"/>
    <col min="7238" max="7238" width="14.7265625" style="17" customWidth="1"/>
    <col min="7239" max="7239" width="3.26953125" style="17" customWidth="1"/>
    <col min="7240" max="7240" width="13.54296875" style="17" customWidth="1"/>
    <col min="7241" max="7241" width="0.26953125" style="17" customWidth="1"/>
    <col min="7242" max="7243" width="11.26953125" style="17" customWidth="1"/>
    <col min="7244" max="7244" width="9.1796875" style="17" customWidth="1"/>
    <col min="7245" max="7245" width="10.81640625" style="17" customWidth="1"/>
    <col min="7246" max="7246" width="11.54296875" style="17" customWidth="1"/>
    <col min="7247" max="7247" width="10.1796875" style="17" customWidth="1"/>
    <col min="7248" max="7248" width="10.81640625" style="17" customWidth="1"/>
    <col min="7249" max="7249" width="9.26953125" style="17" customWidth="1"/>
    <col min="7250" max="7250" width="10.453125" style="17" customWidth="1"/>
    <col min="7251" max="7251" width="11.7265625" style="17" customWidth="1"/>
    <col min="7252" max="7420" width="9.1796875" style="17"/>
    <col min="7421" max="7421" width="2.81640625" style="17" customWidth="1"/>
    <col min="7422" max="7422" width="3.26953125" style="17" customWidth="1"/>
    <col min="7423" max="7423" width="56" style="17" customWidth="1"/>
    <col min="7424" max="7424" width="4.26953125" style="17" customWidth="1"/>
    <col min="7425" max="7429" width="13.54296875" style="17" customWidth="1"/>
    <col min="7430" max="7469" width="0" style="17" hidden="1" customWidth="1"/>
    <col min="7470" max="7474" width="15.453125" style="17" customWidth="1"/>
    <col min="7475" max="7489" width="0" style="17" hidden="1" customWidth="1"/>
    <col min="7490" max="7490" width="15.453125" style="17" customWidth="1"/>
    <col min="7491" max="7491" width="13.1796875" style="17" customWidth="1"/>
    <col min="7492" max="7492" width="11.26953125" style="17" customWidth="1"/>
    <col min="7493" max="7493" width="12.7265625" style="17" customWidth="1"/>
    <col min="7494" max="7494" width="14.7265625" style="17" customWidth="1"/>
    <col min="7495" max="7495" width="3.26953125" style="17" customWidth="1"/>
    <col min="7496" max="7496" width="13.54296875" style="17" customWidth="1"/>
    <col min="7497" max="7497" width="0.26953125" style="17" customWidth="1"/>
    <col min="7498" max="7499" width="11.26953125" style="17" customWidth="1"/>
    <col min="7500" max="7500" width="9.1796875" style="17" customWidth="1"/>
    <col min="7501" max="7501" width="10.81640625" style="17" customWidth="1"/>
    <col min="7502" max="7502" width="11.54296875" style="17" customWidth="1"/>
    <col min="7503" max="7503" width="10.1796875" style="17" customWidth="1"/>
    <col min="7504" max="7504" width="10.81640625" style="17" customWidth="1"/>
    <col min="7505" max="7505" width="9.26953125" style="17" customWidth="1"/>
    <col min="7506" max="7506" width="10.453125" style="17" customWidth="1"/>
    <col min="7507" max="7507" width="11.7265625" style="17" customWidth="1"/>
    <col min="7508" max="7676" width="9.1796875" style="17"/>
    <col min="7677" max="7677" width="2.81640625" style="17" customWidth="1"/>
    <col min="7678" max="7678" width="3.26953125" style="17" customWidth="1"/>
    <col min="7679" max="7679" width="56" style="17" customWidth="1"/>
    <col min="7680" max="7680" width="4.26953125" style="17" customWidth="1"/>
    <col min="7681" max="7685" width="13.54296875" style="17" customWidth="1"/>
    <col min="7686" max="7725" width="0" style="17" hidden="1" customWidth="1"/>
    <col min="7726" max="7730" width="15.453125" style="17" customWidth="1"/>
    <col min="7731" max="7745" width="0" style="17" hidden="1" customWidth="1"/>
    <col min="7746" max="7746" width="15.453125" style="17" customWidth="1"/>
    <col min="7747" max="7747" width="13.1796875" style="17" customWidth="1"/>
    <col min="7748" max="7748" width="11.26953125" style="17" customWidth="1"/>
    <col min="7749" max="7749" width="12.7265625" style="17" customWidth="1"/>
    <col min="7750" max="7750" width="14.7265625" style="17" customWidth="1"/>
    <col min="7751" max="7751" width="3.26953125" style="17" customWidth="1"/>
    <col min="7752" max="7752" width="13.54296875" style="17" customWidth="1"/>
    <col min="7753" max="7753" width="0.26953125" style="17" customWidth="1"/>
    <col min="7754" max="7755" width="11.26953125" style="17" customWidth="1"/>
    <col min="7756" max="7756" width="9.1796875" style="17" customWidth="1"/>
    <col min="7757" max="7757" width="10.81640625" style="17" customWidth="1"/>
    <col min="7758" max="7758" width="11.54296875" style="17" customWidth="1"/>
    <col min="7759" max="7759" width="10.1796875" style="17" customWidth="1"/>
    <col min="7760" max="7760" width="10.81640625" style="17" customWidth="1"/>
    <col min="7761" max="7761" width="9.26953125" style="17" customWidth="1"/>
    <col min="7762" max="7762" width="10.453125" style="17" customWidth="1"/>
    <col min="7763" max="7763" width="11.7265625" style="17" customWidth="1"/>
    <col min="7764" max="7932" width="9.1796875" style="17"/>
    <col min="7933" max="7933" width="2.81640625" style="17" customWidth="1"/>
    <col min="7934" max="7934" width="3.26953125" style="17" customWidth="1"/>
    <col min="7935" max="7935" width="56" style="17" customWidth="1"/>
    <col min="7936" max="7936" width="4.26953125" style="17" customWidth="1"/>
    <col min="7937" max="7941" width="13.54296875" style="17" customWidth="1"/>
    <col min="7942" max="7981" width="0" style="17" hidden="1" customWidth="1"/>
    <col min="7982" max="7986" width="15.453125" style="17" customWidth="1"/>
    <col min="7987" max="8001" width="0" style="17" hidden="1" customWidth="1"/>
    <col min="8002" max="8002" width="15.453125" style="17" customWidth="1"/>
    <col min="8003" max="8003" width="13.1796875" style="17" customWidth="1"/>
    <col min="8004" max="8004" width="11.26953125" style="17" customWidth="1"/>
    <col min="8005" max="8005" width="12.7265625" style="17" customWidth="1"/>
    <col min="8006" max="8006" width="14.7265625" style="17" customWidth="1"/>
    <col min="8007" max="8007" width="3.26953125" style="17" customWidth="1"/>
    <col min="8008" max="8008" width="13.54296875" style="17" customWidth="1"/>
    <col min="8009" max="8009" width="0.26953125" style="17" customWidth="1"/>
    <col min="8010" max="8011" width="11.26953125" style="17" customWidth="1"/>
    <col min="8012" max="8012" width="9.1796875" style="17" customWidth="1"/>
    <col min="8013" max="8013" width="10.81640625" style="17" customWidth="1"/>
    <col min="8014" max="8014" width="11.54296875" style="17" customWidth="1"/>
    <col min="8015" max="8015" width="10.1796875" style="17" customWidth="1"/>
    <col min="8016" max="8016" width="10.81640625" style="17" customWidth="1"/>
    <col min="8017" max="8017" width="9.26953125" style="17" customWidth="1"/>
    <col min="8018" max="8018" width="10.453125" style="17" customWidth="1"/>
    <col min="8019" max="8019" width="11.7265625" style="17" customWidth="1"/>
    <col min="8020" max="8188" width="9.1796875" style="17"/>
    <col min="8189" max="8189" width="2.81640625" style="17" customWidth="1"/>
    <col min="8190" max="8190" width="3.26953125" style="17" customWidth="1"/>
    <col min="8191" max="8191" width="56" style="17" customWidth="1"/>
    <col min="8192" max="8192" width="4.26953125" style="17" customWidth="1"/>
    <col min="8193" max="8197" width="13.54296875" style="17" customWidth="1"/>
    <col min="8198" max="8237" width="0" style="17" hidden="1" customWidth="1"/>
    <col min="8238" max="8242" width="15.453125" style="17" customWidth="1"/>
    <col min="8243" max="8257" width="0" style="17" hidden="1" customWidth="1"/>
    <col min="8258" max="8258" width="15.453125" style="17" customWidth="1"/>
    <col min="8259" max="8259" width="13.1796875" style="17" customWidth="1"/>
    <col min="8260" max="8260" width="11.26953125" style="17" customWidth="1"/>
    <col min="8261" max="8261" width="12.7265625" style="17" customWidth="1"/>
    <col min="8262" max="8262" width="14.7265625" style="17" customWidth="1"/>
    <col min="8263" max="8263" width="3.26953125" style="17" customWidth="1"/>
    <col min="8264" max="8264" width="13.54296875" style="17" customWidth="1"/>
    <col min="8265" max="8265" width="0.26953125" style="17" customWidth="1"/>
    <col min="8266" max="8267" width="11.26953125" style="17" customWidth="1"/>
    <col min="8268" max="8268" width="9.1796875" style="17" customWidth="1"/>
    <col min="8269" max="8269" width="10.81640625" style="17" customWidth="1"/>
    <col min="8270" max="8270" width="11.54296875" style="17" customWidth="1"/>
    <col min="8271" max="8271" width="10.1796875" style="17" customWidth="1"/>
    <col min="8272" max="8272" width="10.81640625" style="17" customWidth="1"/>
    <col min="8273" max="8273" width="9.26953125" style="17" customWidth="1"/>
    <col min="8274" max="8274" width="10.453125" style="17" customWidth="1"/>
    <col min="8275" max="8275" width="11.7265625" style="17" customWidth="1"/>
    <col min="8276" max="8444" width="9.1796875" style="17"/>
    <col min="8445" max="8445" width="2.81640625" style="17" customWidth="1"/>
    <col min="8446" max="8446" width="3.26953125" style="17" customWidth="1"/>
    <col min="8447" max="8447" width="56" style="17" customWidth="1"/>
    <col min="8448" max="8448" width="4.26953125" style="17" customWidth="1"/>
    <col min="8449" max="8453" width="13.54296875" style="17" customWidth="1"/>
    <col min="8454" max="8493" width="0" style="17" hidden="1" customWidth="1"/>
    <col min="8494" max="8498" width="15.453125" style="17" customWidth="1"/>
    <col min="8499" max="8513" width="0" style="17" hidden="1" customWidth="1"/>
    <col min="8514" max="8514" width="15.453125" style="17" customWidth="1"/>
    <col min="8515" max="8515" width="13.1796875" style="17" customWidth="1"/>
    <col min="8516" max="8516" width="11.26953125" style="17" customWidth="1"/>
    <col min="8517" max="8517" width="12.7265625" style="17" customWidth="1"/>
    <col min="8518" max="8518" width="14.7265625" style="17" customWidth="1"/>
    <col min="8519" max="8519" width="3.26953125" style="17" customWidth="1"/>
    <col min="8520" max="8520" width="13.54296875" style="17" customWidth="1"/>
    <col min="8521" max="8521" width="0.26953125" style="17" customWidth="1"/>
    <col min="8522" max="8523" width="11.26953125" style="17" customWidth="1"/>
    <col min="8524" max="8524" width="9.1796875" style="17" customWidth="1"/>
    <col min="8525" max="8525" width="10.81640625" style="17" customWidth="1"/>
    <col min="8526" max="8526" width="11.54296875" style="17" customWidth="1"/>
    <col min="8527" max="8527" width="10.1796875" style="17" customWidth="1"/>
    <col min="8528" max="8528" width="10.81640625" style="17" customWidth="1"/>
    <col min="8529" max="8529" width="9.26953125" style="17" customWidth="1"/>
    <col min="8530" max="8530" width="10.453125" style="17" customWidth="1"/>
    <col min="8531" max="8531" width="11.7265625" style="17" customWidth="1"/>
    <col min="8532" max="8700" width="9.1796875" style="17"/>
    <col min="8701" max="8701" width="2.81640625" style="17" customWidth="1"/>
    <col min="8702" max="8702" width="3.26953125" style="17" customWidth="1"/>
    <col min="8703" max="8703" width="56" style="17" customWidth="1"/>
    <col min="8704" max="8704" width="4.26953125" style="17" customWidth="1"/>
    <col min="8705" max="8709" width="13.54296875" style="17" customWidth="1"/>
    <col min="8710" max="8749" width="0" style="17" hidden="1" customWidth="1"/>
    <col min="8750" max="8754" width="15.453125" style="17" customWidth="1"/>
    <col min="8755" max="8769" width="0" style="17" hidden="1" customWidth="1"/>
    <col min="8770" max="8770" width="15.453125" style="17" customWidth="1"/>
    <col min="8771" max="8771" width="13.1796875" style="17" customWidth="1"/>
    <col min="8772" max="8772" width="11.26953125" style="17" customWidth="1"/>
    <col min="8773" max="8773" width="12.7265625" style="17" customWidth="1"/>
    <col min="8774" max="8774" width="14.7265625" style="17" customWidth="1"/>
    <col min="8775" max="8775" width="3.26953125" style="17" customWidth="1"/>
    <col min="8776" max="8776" width="13.54296875" style="17" customWidth="1"/>
    <col min="8777" max="8777" width="0.26953125" style="17" customWidth="1"/>
    <col min="8778" max="8779" width="11.26953125" style="17" customWidth="1"/>
    <col min="8780" max="8780" width="9.1796875" style="17" customWidth="1"/>
    <col min="8781" max="8781" width="10.81640625" style="17" customWidth="1"/>
    <col min="8782" max="8782" width="11.54296875" style="17" customWidth="1"/>
    <col min="8783" max="8783" width="10.1796875" style="17" customWidth="1"/>
    <col min="8784" max="8784" width="10.81640625" style="17" customWidth="1"/>
    <col min="8785" max="8785" width="9.26953125" style="17" customWidth="1"/>
    <col min="8786" max="8786" width="10.453125" style="17" customWidth="1"/>
    <col min="8787" max="8787" width="11.7265625" style="17" customWidth="1"/>
    <col min="8788" max="8956" width="9.1796875" style="17"/>
    <col min="8957" max="8957" width="2.81640625" style="17" customWidth="1"/>
    <col min="8958" max="8958" width="3.26953125" style="17" customWidth="1"/>
    <col min="8959" max="8959" width="56" style="17" customWidth="1"/>
    <col min="8960" max="8960" width="4.26953125" style="17" customWidth="1"/>
    <col min="8961" max="8965" width="13.54296875" style="17" customWidth="1"/>
    <col min="8966" max="9005" width="0" style="17" hidden="1" customWidth="1"/>
    <col min="9006" max="9010" width="15.453125" style="17" customWidth="1"/>
    <col min="9011" max="9025" width="0" style="17" hidden="1" customWidth="1"/>
    <col min="9026" max="9026" width="15.453125" style="17" customWidth="1"/>
    <col min="9027" max="9027" width="13.1796875" style="17" customWidth="1"/>
    <col min="9028" max="9028" width="11.26953125" style="17" customWidth="1"/>
    <col min="9029" max="9029" width="12.7265625" style="17" customWidth="1"/>
    <col min="9030" max="9030" width="14.7265625" style="17" customWidth="1"/>
    <col min="9031" max="9031" width="3.26953125" style="17" customWidth="1"/>
    <col min="9032" max="9032" width="13.54296875" style="17" customWidth="1"/>
    <col min="9033" max="9033" width="0.26953125" style="17" customWidth="1"/>
    <col min="9034" max="9035" width="11.26953125" style="17" customWidth="1"/>
    <col min="9036" max="9036" width="9.1796875" style="17" customWidth="1"/>
    <col min="9037" max="9037" width="10.81640625" style="17" customWidth="1"/>
    <col min="9038" max="9038" width="11.54296875" style="17" customWidth="1"/>
    <col min="9039" max="9039" width="10.1796875" style="17" customWidth="1"/>
    <col min="9040" max="9040" width="10.81640625" style="17" customWidth="1"/>
    <col min="9041" max="9041" width="9.26953125" style="17" customWidth="1"/>
    <col min="9042" max="9042" width="10.453125" style="17" customWidth="1"/>
    <col min="9043" max="9043" width="11.7265625" style="17" customWidth="1"/>
    <col min="9044" max="9212" width="9.1796875" style="17"/>
    <col min="9213" max="9213" width="2.81640625" style="17" customWidth="1"/>
    <col min="9214" max="9214" width="3.26953125" style="17" customWidth="1"/>
    <col min="9215" max="9215" width="56" style="17" customWidth="1"/>
    <col min="9216" max="9216" width="4.26953125" style="17" customWidth="1"/>
    <col min="9217" max="9221" width="13.54296875" style="17" customWidth="1"/>
    <col min="9222" max="9261" width="0" style="17" hidden="1" customWidth="1"/>
    <col min="9262" max="9266" width="15.453125" style="17" customWidth="1"/>
    <col min="9267" max="9281" width="0" style="17" hidden="1" customWidth="1"/>
    <col min="9282" max="9282" width="15.453125" style="17" customWidth="1"/>
    <col min="9283" max="9283" width="13.1796875" style="17" customWidth="1"/>
    <col min="9284" max="9284" width="11.26953125" style="17" customWidth="1"/>
    <col min="9285" max="9285" width="12.7265625" style="17" customWidth="1"/>
    <col min="9286" max="9286" width="14.7265625" style="17" customWidth="1"/>
    <col min="9287" max="9287" width="3.26953125" style="17" customWidth="1"/>
    <col min="9288" max="9288" width="13.54296875" style="17" customWidth="1"/>
    <col min="9289" max="9289" width="0.26953125" style="17" customWidth="1"/>
    <col min="9290" max="9291" width="11.26953125" style="17" customWidth="1"/>
    <col min="9292" max="9292" width="9.1796875" style="17" customWidth="1"/>
    <col min="9293" max="9293" width="10.81640625" style="17" customWidth="1"/>
    <col min="9294" max="9294" width="11.54296875" style="17" customWidth="1"/>
    <col min="9295" max="9295" width="10.1796875" style="17" customWidth="1"/>
    <col min="9296" max="9296" width="10.81640625" style="17" customWidth="1"/>
    <col min="9297" max="9297" width="9.26953125" style="17" customWidth="1"/>
    <col min="9298" max="9298" width="10.453125" style="17" customWidth="1"/>
    <col min="9299" max="9299" width="11.7265625" style="17" customWidth="1"/>
    <col min="9300" max="9468" width="9.1796875" style="17"/>
    <col min="9469" max="9469" width="2.81640625" style="17" customWidth="1"/>
    <col min="9470" max="9470" width="3.26953125" style="17" customWidth="1"/>
    <col min="9471" max="9471" width="56" style="17" customWidth="1"/>
    <col min="9472" max="9472" width="4.26953125" style="17" customWidth="1"/>
    <col min="9473" max="9477" width="13.54296875" style="17" customWidth="1"/>
    <col min="9478" max="9517" width="0" style="17" hidden="1" customWidth="1"/>
    <col min="9518" max="9522" width="15.453125" style="17" customWidth="1"/>
    <col min="9523" max="9537" width="0" style="17" hidden="1" customWidth="1"/>
    <col min="9538" max="9538" width="15.453125" style="17" customWidth="1"/>
    <col min="9539" max="9539" width="13.1796875" style="17" customWidth="1"/>
    <col min="9540" max="9540" width="11.26953125" style="17" customWidth="1"/>
    <col min="9541" max="9541" width="12.7265625" style="17" customWidth="1"/>
    <col min="9542" max="9542" width="14.7265625" style="17" customWidth="1"/>
    <col min="9543" max="9543" width="3.26953125" style="17" customWidth="1"/>
    <col min="9544" max="9544" width="13.54296875" style="17" customWidth="1"/>
    <col min="9545" max="9545" width="0.26953125" style="17" customWidth="1"/>
    <col min="9546" max="9547" width="11.26953125" style="17" customWidth="1"/>
    <col min="9548" max="9548" width="9.1796875" style="17" customWidth="1"/>
    <col min="9549" max="9549" width="10.81640625" style="17" customWidth="1"/>
    <col min="9550" max="9550" width="11.54296875" style="17" customWidth="1"/>
    <col min="9551" max="9551" width="10.1796875" style="17" customWidth="1"/>
    <col min="9552" max="9552" width="10.81640625" style="17" customWidth="1"/>
    <col min="9553" max="9553" width="9.26953125" style="17" customWidth="1"/>
    <col min="9554" max="9554" width="10.453125" style="17" customWidth="1"/>
    <col min="9555" max="9555" width="11.7265625" style="17" customWidth="1"/>
    <col min="9556" max="9724" width="9.1796875" style="17"/>
    <col min="9725" max="9725" width="2.81640625" style="17" customWidth="1"/>
    <col min="9726" max="9726" width="3.26953125" style="17" customWidth="1"/>
    <col min="9727" max="9727" width="56" style="17" customWidth="1"/>
    <col min="9728" max="9728" width="4.26953125" style="17" customWidth="1"/>
    <col min="9729" max="9733" width="13.54296875" style="17" customWidth="1"/>
    <col min="9734" max="9773" width="0" style="17" hidden="1" customWidth="1"/>
    <col min="9774" max="9778" width="15.453125" style="17" customWidth="1"/>
    <col min="9779" max="9793" width="0" style="17" hidden="1" customWidth="1"/>
    <col min="9794" max="9794" width="15.453125" style="17" customWidth="1"/>
    <col min="9795" max="9795" width="13.1796875" style="17" customWidth="1"/>
    <col min="9796" max="9796" width="11.26953125" style="17" customWidth="1"/>
    <col min="9797" max="9797" width="12.7265625" style="17" customWidth="1"/>
    <col min="9798" max="9798" width="14.7265625" style="17" customWidth="1"/>
    <col min="9799" max="9799" width="3.26953125" style="17" customWidth="1"/>
    <col min="9800" max="9800" width="13.54296875" style="17" customWidth="1"/>
    <col min="9801" max="9801" width="0.26953125" style="17" customWidth="1"/>
    <col min="9802" max="9803" width="11.26953125" style="17" customWidth="1"/>
    <col min="9804" max="9804" width="9.1796875" style="17" customWidth="1"/>
    <col min="9805" max="9805" width="10.81640625" style="17" customWidth="1"/>
    <col min="9806" max="9806" width="11.54296875" style="17" customWidth="1"/>
    <col min="9807" max="9807" width="10.1796875" style="17" customWidth="1"/>
    <col min="9808" max="9808" width="10.81640625" style="17" customWidth="1"/>
    <col min="9809" max="9809" width="9.26953125" style="17" customWidth="1"/>
    <col min="9810" max="9810" width="10.453125" style="17" customWidth="1"/>
    <col min="9811" max="9811" width="11.7265625" style="17" customWidth="1"/>
    <col min="9812" max="9980" width="9.1796875" style="17"/>
    <col min="9981" max="9981" width="2.81640625" style="17" customWidth="1"/>
    <col min="9982" max="9982" width="3.26953125" style="17" customWidth="1"/>
    <col min="9983" max="9983" width="56" style="17" customWidth="1"/>
    <col min="9984" max="9984" width="4.26953125" style="17" customWidth="1"/>
    <col min="9985" max="9989" width="13.54296875" style="17" customWidth="1"/>
    <col min="9990" max="10029" width="0" style="17" hidden="1" customWidth="1"/>
    <col min="10030" max="10034" width="15.453125" style="17" customWidth="1"/>
    <col min="10035" max="10049" width="0" style="17" hidden="1" customWidth="1"/>
    <col min="10050" max="10050" width="15.453125" style="17" customWidth="1"/>
    <col min="10051" max="10051" width="13.1796875" style="17" customWidth="1"/>
    <col min="10052" max="10052" width="11.26953125" style="17" customWidth="1"/>
    <col min="10053" max="10053" width="12.7265625" style="17" customWidth="1"/>
    <col min="10054" max="10054" width="14.7265625" style="17" customWidth="1"/>
    <col min="10055" max="10055" width="3.26953125" style="17" customWidth="1"/>
    <col min="10056" max="10056" width="13.54296875" style="17" customWidth="1"/>
    <col min="10057" max="10057" width="0.26953125" style="17" customWidth="1"/>
    <col min="10058" max="10059" width="11.26953125" style="17" customWidth="1"/>
    <col min="10060" max="10060" width="9.1796875" style="17" customWidth="1"/>
    <col min="10061" max="10061" width="10.81640625" style="17" customWidth="1"/>
    <col min="10062" max="10062" width="11.54296875" style="17" customWidth="1"/>
    <col min="10063" max="10063" width="10.1796875" style="17" customWidth="1"/>
    <col min="10064" max="10064" width="10.81640625" style="17" customWidth="1"/>
    <col min="10065" max="10065" width="9.26953125" style="17" customWidth="1"/>
    <col min="10066" max="10066" width="10.453125" style="17" customWidth="1"/>
    <col min="10067" max="10067" width="11.7265625" style="17" customWidth="1"/>
    <col min="10068" max="10236" width="9.1796875" style="17"/>
    <col min="10237" max="10237" width="2.81640625" style="17" customWidth="1"/>
    <col min="10238" max="10238" width="3.26953125" style="17" customWidth="1"/>
    <col min="10239" max="10239" width="56" style="17" customWidth="1"/>
    <col min="10240" max="10240" width="4.26953125" style="17" customWidth="1"/>
    <col min="10241" max="10245" width="13.54296875" style="17" customWidth="1"/>
    <col min="10246" max="10285" width="0" style="17" hidden="1" customWidth="1"/>
    <col min="10286" max="10290" width="15.453125" style="17" customWidth="1"/>
    <col min="10291" max="10305" width="0" style="17" hidden="1" customWidth="1"/>
    <col min="10306" max="10306" width="15.453125" style="17" customWidth="1"/>
    <col min="10307" max="10307" width="13.1796875" style="17" customWidth="1"/>
    <col min="10308" max="10308" width="11.26953125" style="17" customWidth="1"/>
    <col min="10309" max="10309" width="12.7265625" style="17" customWidth="1"/>
    <col min="10310" max="10310" width="14.7265625" style="17" customWidth="1"/>
    <col min="10311" max="10311" width="3.26953125" style="17" customWidth="1"/>
    <col min="10312" max="10312" width="13.54296875" style="17" customWidth="1"/>
    <col min="10313" max="10313" width="0.26953125" style="17" customWidth="1"/>
    <col min="10314" max="10315" width="11.26953125" style="17" customWidth="1"/>
    <col min="10316" max="10316" width="9.1796875" style="17" customWidth="1"/>
    <col min="10317" max="10317" width="10.81640625" style="17" customWidth="1"/>
    <col min="10318" max="10318" width="11.54296875" style="17" customWidth="1"/>
    <col min="10319" max="10319" width="10.1796875" style="17" customWidth="1"/>
    <col min="10320" max="10320" width="10.81640625" style="17" customWidth="1"/>
    <col min="10321" max="10321" width="9.26953125" style="17" customWidth="1"/>
    <col min="10322" max="10322" width="10.453125" style="17" customWidth="1"/>
    <col min="10323" max="10323" width="11.7265625" style="17" customWidth="1"/>
    <col min="10324" max="10492" width="9.1796875" style="17"/>
    <col min="10493" max="10493" width="2.81640625" style="17" customWidth="1"/>
    <col min="10494" max="10494" width="3.26953125" style="17" customWidth="1"/>
    <col min="10495" max="10495" width="56" style="17" customWidth="1"/>
    <col min="10496" max="10496" width="4.26953125" style="17" customWidth="1"/>
    <col min="10497" max="10501" width="13.54296875" style="17" customWidth="1"/>
    <col min="10502" max="10541" width="0" style="17" hidden="1" customWidth="1"/>
    <col min="10542" max="10546" width="15.453125" style="17" customWidth="1"/>
    <col min="10547" max="10561" width="0" style="17" hidden="1" customWidth="1"/>
    <col min="10562" max="10562" width="15.453125" style="17" customWidth="1"/>
    <col min="10563" max="10563" width="13.1796875" style="17" customWidth="1"/>
    <col min="10564" max="10564" width="11.26953125" style="17" customWidth="1"/>
    <col min="10565" max="10565" width="12.7265625" style="17" customWidth="1"/>
    <col min="10566" max="10566" width="14.7265625" style="17" customWidth="1"/>
    <col min="10567" max="10567" width="3.26953125" style="17" customWidth="1"/>
    <col min="10568" max="10568" width="13.54296875" style="17" customWidth="1"/>
    <col min="10569" max="10569" width="0.26953125" style="17" customWidth="1"/>
    <col min="10570" max="10571" width="11.26953125" style="17" customWidth="1"/>
    <col min="10572" max="10572" width="9.1796875" style="17" customWidth="1"/>
    <col min="10573" max="10573" width="10.81640625" style="17" customWidth="1"/>
    <col min="10574" max="10574" width="11.54296875" style="17" customWidth="1"/>
    <col min="10575" max="10575" width="10.1796875" style="17" customWidth="1"/>
    <col min="10576" max="10576" width="10.81640625" style="17" customWidth="1"/>
    <col min="10577" max="10577" width="9.26953125" style="17" customWidth="1"/>
    <col min="10578" max="10578" width="10.453125" style="17" customWidth="1"/>
    <col min="10579" max="10579" width="11.7265625" style="17" customWidth="1"/>
    <col min="10580" max="10748" width="9.1796875" style="17"/>
    <col min="10749" max="10749" width="2.81640625" style="17" customWidth="1"/>
    <col min="10750" max="10750" width="3.26953125" style="17" customWidth="1"/>
    <col min="10751" max="10751" width="56" style="17" customWidth="1"/>
    <col min="10752" max="10752" width="4.26953125" style="17" customWidth="1"/>
    <col min="10753" max="10757" width="13.54296875" style="17" customWidth="1"/>
    <col min="10758" max="10797" width="0" style="17" hidden="1" customWidth="1"/>
    <col min="10798" max="10802" width="15.453125" style="17" customWidth="1"/>
    <col min="10803" max="10817" width="0" style="17" hidden="1" customWidth="1"/>
    <col min="10818" max="10818" width="15.453125" style="17" customWidth="1"/>
    <col min="10819" max="10819" width="13.1796875" style="17" customWidth="1"/>
    <col min="10820" max="10820" width="11.26953125" style="17" customWidth="1"/>
    <col min="10821" max="10821" width="12.7265625" style="17" customWidth="1"/>
    <col min="10822" max="10822" width="14.7265625" style="17" customWidth="1"/>
    <col min="10823" max="10823" width="3.26953125" style="17" customWidth="1"/>
    <col min="10824" max="10824" width="13.54296875" style="17" customWidth="1"/>
    <col min="10825" max="10825" width="0.26953125" style="17" customWidth="1"/>
    <col min="10826" max="10827" width="11.26953125" style="17" customWidth="1"/>
    <col min="10828" max="10828" width="9.1796875" style="17" customWidth="1"/>
    <col min="10829" max="10829" width="10.81640625" style="17" customWidth="1"/>
    <col min="10830" max="10830" width="11.54296875" style="17" customWidth="1"/>
    <col min="10831" max="10831" width="10.1796875" style="17" customWidth="1"/>
    <col min="10832" max="10832" width="10.81640625" style="17" customWidth="1"/>
    <col min="10833" max="10833" width="9.26953125" style="17" customWidth="1"/>
    <col min="10834" max="10834" width="10.453125" style="17" customWidth="1"/>
    <col min="10835" max="10835" width="11.7265625" style="17" customWidth="1"/>
    <col min="10836" max="11004" width="9.1796875" style="17"/>
    <col min="11005" max="11005" width="2.81640625" style="17" customWidth="1"/>
    <col min="11006" max="11006" width="3.26953125" style="17" customWidth="1"/>
    <col min="11007" max="11007" width="56" style="17" customWidth="1"/>
    <col min="11008" max="11008" width="4.26953125" style="17" customWidth="1"/>
    <col min="11009" max="11013" width="13.54296875" style="17" customWidth="1"/>
    <col min="11014" max="11053" width="0" style="17" hidden="1" customWidth="1"/>
    <col min="11054" max="11058" width="15.453125" style="17" customWidth="1"/>
    <col min="11059" max="11073" width="0" style="17" hidden="1" customWidth="1"/>
    <col min="11074" max="11074" width="15.453125" style="17" customWidth="1"/>
    <col min="11075" max="11075" width="13.1796875" style="17" customWidth="1"/>
    <col min="11076" max="11076" width="11.26953125" style="17" customWidth="1"/>
    <col min="11077" max="11077" width="12.7265625" style="17" customWidth="1"/>
    <col min="11078" max="11078" width="14.7265625" style="17" customWidth="1"/>
    <col min="11079" max="11079" width="3.26953125" style="17" customWidth="1"/>
    <col min="11080" max="11080" width="13.54296875" style="17" customWidth="1"/>
    <col min="11081" max="11081" width="0.26953125" style="17" customWidth="1"/>
    <col min="11082" max="11083" width="11.26953125" style="17" customWidth="1"/>
    <col min="11084" max="11084" width="9.1796875" style="17" customWidth="1"/>
    <col min="11085" max="11085" width="10.81640625" style="17" customWidth="1"/>
    <col min="11086" max="11086" width="11.54296875" style="17" customWidth="1"/>
    <col min="11087" max="11087" width="10.1796875" style="17" customWidth="1"/>
    <col min="11088" max="11088" width="10.81640625" style="17" customWidth="1"/>
    <col min="11089" max="11089" width="9.26953125" style="17" customWidth="1"/>
    <col min="11090" max="11090" width="10.453125" style="17" customWidth="1"/>
    <col min="11091" max="11091" width="11.7265625" style="17" customWidth="1"/>
    <col min="11092" max="11260" width="9.1796875" style="17"/>
    <col min="11261" max="11261" width="2.81640625" style="17" customWidth="1"/>
    <col min="11262" max="11262" width="3.26953125" style="17" customWidth="1"/>
    <col min="11263" max="11263" width="56" style="17" customWidth="1"/>
    <col min="11264" max="11264" width="4.26953125" style="17" customWidth="1"/>
    <col min="11265" max="11269" width="13.54296875" style="17" customWidth="1"/>
    <col min="11270" max="11309" width="0" style="17" hidden="1" customWidth="1"/>
    <col min="11310" max="11314" width="15.453125" style="17" customWidth="1"/>
    <col min="11315" max="11329" width="0" style="17" hidden="1" customWidth="1"/>
    <col min="11330" max="11330" width="15.453125" style="17" customWidth="1"/>
    <col min="11331" max="11331" width="13.1796875" style="17" customWidth="1"/>
    <col min="11332" max="11332" width="11.26953125" style="17" customWidth="1"/>
    <col min="11333" max="11333" width="12.7265625" style="17" customWidth="1"/>
    <col min="11334" max="11334" width="14.7265625" style="17" customWidth="1"/>
    <col min="11335" max="11335" width="3.26953125" style="17" customWidth="1"/>
    <col min="11336" max="11336" width="13.54296875" style="17" customWidth="1"/>
    <col min="11337" max="11337" width="0.26953125" style="17" customWidth="1"/>
    <col min="11338" max="11339" width="11.26953125" style="17" customWidth="1"/>
    <col min="11340" max="11340" width="9.1796875" style="17" customWidth="1"/>
    <col min="11341" max="11341" width="10.81640625" style="17" customWidth="1"/>
    <col min="11342" max="11342" width="11.54296875" style="17" customWidth="1"/>
    <col min="11343" max="11343" width="10.1796875" style="17" customWidth="1"/>
    <col min="11344" max="11344" width="10.81640625" style="17" customWidth="1"/>
    <col min="11345" max="11345" width="9.26953125" style="17" customWidth="1"/>
    <col min="11346" max="11346" width="10.453125" style="17" customWidth="1"/>
    <col min="11347" max="11347" width="11.7265625" style="17" customWidth="1"/>
    <col min="11348" max="11516" width="9.1796875" style="17"/>
    <col min="11517" max="11517" width="2.81640625" style="17" customWidth="1"/>
    <col min="11518" max="11518" width="3.26953125" style="17" customWidth="1"/>
    <col min="11519" max="11519" width="56" style="17" customWidth="1"/>
    <col min="11520" max="11520" width="4.26953125" style="17" customWidth="1"/>
    <col min="11521" max="11525" width="13.54296875" style="17" customWidth="1"/>
    <col min="11526" max="11565" width="0" style="17" hidden="1" customWidth="1"/>
    <col min="11566" max="11570" width="15.453125" style="17" customWidth="1"/>
    <col min="11571" max="11585" width="0" style="17" hidden="1" customWidth="1"/>
    <col min="11586" max="11586" width="15.453125" style="17" customWidth="1"/>
    <col min="11587" max="11587" width="13.1796875" style="17" customWidth="1"/>
    <col min="11588" max="11588" width="11.26953125" style="17" customWidth="1"/>
    <col min="11589" max="11589" width="12.7265625" style="17" customWidth="1"/>
    <col min="11590" max="11590" width="14.7265625" style="17" customWidth="1"/>
    <col min="11591" max="11591" width="3.26953125" style="17" customWidth="1"/>
    <col min="11592" max="11592" width="13.54296875" style="17" customWidth="1"/>
    <col min="11593" max="11593" width="0.26953125" style="17" customWidth="1"/>
    <col min="11594" max="11595" width="11.26953125" style="17" customWidth="1"/>
    <col min="11596" max="11596" width="9.1796875" style="17" customWidth="1"/>
    <col min="11597" max="11597" width="10.81640625" style="17" customWidth="1"/>
    <col min="11598" max="11598" width="11.54296875" style="17" customWidth="1"/>
    <col min="11599" max="11599" width="10.1796875" style="17" customWidth="1"/>
    <col min="11600" max="11600" width="10.81640625" style="17" customWidth="1"/>
    <col min="11601" max="11601" width="9.26953125" style="17" customWidth="1"/>
    <col min="11602" max="11602" width="10.453125" style="17" customWidth="1"/>
    <col min="11603" max="11603" width="11.7265625" style="17" customWidth="1"/>
    <col min="11604" max="11772" width="9.1796875" style="17"/>
    <col min="11773" max="11773" width="2.81640625" style="17" customWidth="1"/>
    <col min="11774" max="11774" width="3.26953125" style="17" customWidth="1"/>
    <col min="11775" max="11775" width="56" style="17" customWidth="1"/>
    <col min="11776" max="11776" width="4.26953125" style="17" customWidth="1"/>
    <col min="11777" max="11781" width="13.54296875" style="17" customWidth="1"/>
    <col min="11782" max="11821" width="0" style="17" hidden="1" customWidth="1"/>
    <col min="11822" max="11826" width="15.453125" style="17" customWidth="1"/>
    <col min="11827" max="11841" width="0" style="17" hidden="1" customWidth="1"/>
    <col min="11842" max="11842" width="15.453125" style="17" customWidth="1"/>
    <col min="11843" max="11843" width="13.1796875" style="17" customWidth="1"/>
    <col min="11844" max="11844" width="11.26953125" style="17" customWidth="1"/>
    <col min="11845" max="11845" width="12.7265625" style="17" customWidth="1"/>
    <col min="11846" max="11846" width="14.7265625" style="17" customWidth="1"/>
    <col min="11847" max="11847" width="3.26953125" style="17" customWidth="1"/>
    <col min="11848" max="11848" width="13.54296875" style="17" customWidth="1"/>
    <col min="11849" max="11849" width="0.26953125" style="17" customWidth="1"/>
    <col min="11850" max="11851" width="11.26953125" style="17" customWidth="1"/>
    <col min="11852" max="11852" width="9.1796875" style="17" customWidth="1"/>
    <col min="11853" max="11853" width="10.81640625" style="17" customWidth="1"/>
    <col min="11854" max="11854" width="11.54296875" style="17" customWidth="1"/>
    <col min="11855" max="11855" width="10.1796875" style="17" customWidth="1"/>
    <col min="11856" max="11856" width="10.81640625" style="17" customWidth="1"/>
    <col min="11857" max="11857" width="9.26953125" style="17" customWidth="1"/>
    <col min="11858" max="11858" width="10.453125" style="17" customWidth="1"/>
    <col min="11859" max="11859" width="11.7265625" style="17" customWidth="1"/>
    <col min="11860" max="12028" width="9.1796875" style="17"/>
    <col min="12029" max="12029" width="2.81640625" style="17" customWidth="1"/>
    <col min="12030" max="12030" width="3.26953125" style="17" customWidth="1"/>
    <col min="12031" max="12031" width="56" style="17" customWidth="1"/>
    <col min="12032" max="12032" width="4.26953125" style="17" customWidth="1"/>
    <col min="12033" max="12037" width="13.54296875" style="17" customWidth="1"/>
    <col min="12038" max="12077" width="0" style="17" hidden="1" customWidth="1"/>
    <col min="12078" max="12082" width="15.453125" style="17" customWidth="1"/>
    <col min="12083" max="12097" width="0" style="17" hidden="1" customWidth="1"/>
    <col min="12098" max="12098" width="15.453125" style="17" customWidth="1"/>
    <col min="12099" max="12099" width="13.1796875" style="17" customWidth="1"/>
    <col min="12100" max="12100" width="11.26953125" style="17" customWidth="1"/>
    <col min="12101" max="12101" width="12.7265625" style="17" customWidth="1"/>
    <col min="12102" max="12102" width="14.7265625" style="17" customWidth="1"/>
    <col min="12103" max="12103" width="3.26953125" style="17" customWidth="1"/>
    <col min="12104" max="12104" width="13.54296875" style="17" customWidth="1"/>
    <col min="12105" max="12105" width="0.26953125" style="17" customWidth="1"/>
    <col min="12106" max="12107" width="11.26953125" style="17" customWidth="1"/>
    <col min="12108" max="12108" width="9.1796875" style="17" customWidth="1"/>
    <col min="12109" max="12109" width="10.81640625" style="17" customWidth="1"/>
    <col min="12110" max="12110" width="11.54296875" style="17" customWidth="1"/>
    <col min="12111" max="12111" width="10.1796875" style="17" customWidth="1"/>
    <col min="12112" max="12112" width="10.81640625" style="17" customWidth="1"/>
    <col min="12113" max="12113" width="9.26953125" style="17" customWidth="1"/>
    <col min="12114" max="12114" width="10.453125" style="17" customWidth="1"/>
    <col min="12115" max="12115" width="11.7265625" style="17" customWidth="1"/>
    <col min="12116" max="12284" width="9.1796875" style="17"/>
    <col min="12285" max="12285" width="2.81640625" style="17" customWidth="1"/>
    <col min="12286" max="12286" width="3.26953125" style="17" customWidth="1"/>
    <col min="12287" max="12287" width="56" style="17" customWidth="1"/>
    <col min="12288" max="12288" width="4.26953125" style="17" customWidth="1"/>
    <col min="12289" max="12293" width="13.54296875" style="17" customWidth="1"/>
    <col min="12294" max="12333" width="0" style="17" hidden="1" customWidth="1"/>
    <col min="12334" max="12338" width="15.453125" style="17" customWidth="1"/>
    <col min="12339" max="12353" width="0" style="17" hidden="1" customWidth="1"/>
    <col min="12354" max="12354" width="15.453125" style="17" customWidth="1"/>
    <col min="12355" max="12355" width="13.1796875" style="17" customWidth="1"/>
    <col min="12356" max="12356" width="11.26953125" style="17" customWidth="1"/>
    <col min="12357" max="12357" width="12.7265625" style="17" customWidth="1"/>
    <col min="12358" max="12358" width="14.7265625" style="17" customWidth="1"/>
    <col min="12359" max="12359" width="3.26953125" style="17" customWidth="1"/>
    <col min="12360" max="12360" width="13.54296875" style="17" customWidth="1"/>
    <col min="12361" max="12361" width="0.26953125" style="17" customWidth="1"/>
    <col min="12362" max="12363" width="11.26953125" style="17" customWidth="1"/>
    <col min="12364" max="12364" width="9.1796875" style="17" customWidth="1"/>
    <col min="12365" max="12365" width="10.81640625" style="17" customWidth="1"/>
    <col min="12366" max="12366" width="11.54296875" style="17" customWidth="1"/>
    <col min="12367" max="12367" width="10.1796875" style="17" customWidth="1"/>
    <col min="12368" max="12368" width="10.81640625" style="17" customWidth="1"/>
    <col min="12369" max="12369" width="9.26953125" style="17" customWidth="1"/>
    <col min="12370" max="12370" width="10.453125" style="17" customWidth="1"/>
    <col min="12371" max="12371" width="11.7265625" style="17" customWidth="1"/>
    <col min="12372" max="12540" width="9.1796875" style="17"/>
    <col min="12541" max="12541" width="2.81640625" style="17" customWidth="1"/>
    <col min="12542" max="12542" width="3.26953125" style="17" customWidth="1"/>
    <col min="12543" max="12543" width="56" style="17" customWidth="1"/>
    <col min="12544" max="12544" width="4.26953125" style="17" customWidth="1"/>
    <col min="12545" max="12549" width="13.54296875" style="17" customWidth="1"/>
    <col min="12550" max="12589" width="0" style="17" hidden="1" customWidth="1"/>
    <col min="12590" max="12594" width="15.453125" style="17" customWidth="1"/>
    <col min="12595" max="12609" width="0" style="17" hidden="1" customWidth="1"/>
    <col min="12610" max="12610" width="15.453125" style="17" customWidth="1"/>
    <col min="12611" max="12611" width="13.1796875" style="17" customWidth="1"/>
    <col min="12612" max="12612" width="11.26953125" style="17" customWidth="1"/>
    <col min="12613" max="12613" width="12.7265625" style="17" customWidth="1"/>
    <col min="12614" max="12614" width="14.7265625" style="17" customWidth="1"/>
    <col min="12615" max="12615" width="3.26953125" style="17" customWidth="1"/>
    <col min="12616" max="12616" width="13.54296875" style="17" customWidth="1"/>
    <col min="12617" max="12617" width="0.26953125" style="17" customWidth="1"/>
    <col min="12618" max="12619" width="11.26953125" style="17" customWidth="1"/>
    <col min="12620" max="12620" width="9.1796875" style="17" customWidth="1"/>
    <col min="12621" max="12621" width="10.81640625" style="17" customWidth="1"/>
    <col min="12622" max="12622" width="11.54296875" style="17" customWidth="1"/>
    <col min="12623" max="12623" width="10.1796875" style="17" customWidth="1"/>
    <col min="12624" max="12624" width="10.81640625" style="17" customWidth="1"/>
    <col min="12625" max="12625" width="9.26953125" style="17" customWidth="1"/>
    <col min="12626" max="12626" width="10.453125" style="17" customWidth="1"/>
    <col min="12627" max="12627" width="11.7265625" style="17" customWidth="1"/>
    <col min="12628" max="12796" width="9.1796875" style="17"/>
    <col min="12797" max="12797" width="2.81640625" style="17" customWidth="1"/>
    <col min="12798" max="12798" width="3.26953125" style="17" customWidth="1"/>
    <col min="12799" max="12799" width="56" style="17" customWidth="1"/>
    <col min="12800" max="12800" width="4.26953125" style="17" customWidth="1"/>
    <col min="12801" max="12805" width="13.54296875" style="17" customWidth="1"/>
    <col min="12806" max="12845" width="0" style="17" hidden="1" customWidth="1"/>
    <col min="12846" max="12850" width="15.453125" style="17" customWidth="1"/>
    <col min="12851" max="12865" width="0" style="17" hidden="1" customWidth="1"/>
    <col min="12866" max="12866" width="15.453125" style="17" customWidth="1"/>
    <col min="12867" max="12867" width="13.1796875" style="17" customWidth="1"/>
    <col min="12868" max="12868" width="11.26953125" style="17" customWidth="1"/>
    <col min="12869" max="12869" width="12.7265625" style="17" customWidth="1"/>
    <col min="12870" max="12870" width="14.7265625" style="17" customWidth="1"/>
    <col min="12871" max="12871" width="3.26953125" style="17" customWidth="1"/>
    <col min="12872" max="12872" width="13.54296875" style="17" customWidth="1"/>
    <col min="12873" max="12873" width="0.26953125" style="17" customWidth="1"/>
    <col min="12874" max="12875" width="11.26953125" style="17" customWidth="1"/>
    <col min="12876" max="12876" width="9.1796875" style="17" customWidth="1"/>
    <col min="12877" max="12877" width="10.81640625" style="17" customWidth="1"/>
    <col min="12878" max="12878" width="11.54296875" style="17" customWidth="1"/>
    <col min="12879" max="12879" width="10.1796875" style="17" customWidth="1"/>
    <col min="12880" max="12880" width="10.81640625" style="17" customWidth="1"/>
    <col min="12881" max="12881" width="9.26953125" style="17" customWidth="1"/>
    <col min="12882" max="12882" width="10.453125" style="17" customWidth="1"/>
    <col min="12883" max="12883" width="11.7265625" style="17" customWidth="1"/>
    <col min="12884" max="13052" width="9.1796875" style="17"/>
    <col min="13053" max="13053" width="2.81640625" style="17" customWidth="1"/>
    <col min="13054" max="13054" width="3.26953125" style="17" customWidth="1"/>
    <col min="13055" max="13055" width="56" style="17" customWidth="1"/>
    <col min="13056" max="13056" width="4.26953125" style="17" customWidth="1"/>
    <col min="13057" max="13061" width="13.54296875" style="17" customWidth="1"/>
    <col min="13062" max="13101" width="0" style="17" hidden="1" customWidth="1"/>
    <col min="13102" max="13106" width="15.453125" style="17" customWidth="1"/>
    <col min="13107" max="13121" width="0" style="17" hidden="1" customWidth="1"/>
    <col min="13122" max="13122" width="15.453125" style="17" customWidth="1"/>
    <col min="13123" max="13123" width="13.1796875" style="17" customWidth="1"/>
    <col min="13124" max="13124" width="11.26953125" style="17" customWidth="1"/>
    <col min="13125" max="13125" width="12.7265625" style="17" customWidth="1"/>
    <col min="13126" max="13126" width="14.7265625" style="17" customWidth="1"/>
    <col min="13127" max="13127" width="3.26953125" style="17" customWidth="1"/>
    <col min="13128" max="13128" width="13.54296875" style="17" customWidth="1"/>
    <col min="13129" max="13129" width="0.26953125" style="17" customWidth="1"/>
    <col min="13130" max="13131" width="11.26953125" style="17" customWidth="1"/>
    <col min="13132" max="13132" width="9.1796875" style="17" customWidth="1"/>
    <col min="13133" max="13133" width="10.81640625" style="17" customWidth="1"/>
    <col min="13134" max="13134" width="11.54296875" style="17" customWidth="1"/>
    <col min="13135" max="13135" width="10.1796875" style="17" customWidth="1"/>
    <col min="13136" max="13136" width="10.81640625" style="17" customWidth="1"/>
    <col min="13137" max="13137" width="9.26953125" style="17" customWidth="1"/>
    <col min="13138" max="13138" width="10.453125" style="17" customWidth="1"/>
    <col min="13139" max="13139" width="11.7265625" style="17" customWidth="1"/>
    <col min="13140" max="13308" width="9.1796875" style="17"/>
    <col min="13309" max="13309" width="2.81640625" style="17" customWidth="1"/>
    <col min="13310" max="13310" width="3.26953125" style="17" customWidth="1"/>
    <col min="13311" max="13311" width="56" style="17" customWidth="1"/>
    <col min="13312" max="13312" width="4.26953125" style="17" customWidth="1"/>
    <col min="13313" max="13317" width="13.54296875" style="17" customWidth="1"/>
    <col min="13318" max="13357" width="0" style="17" hidden="1" customWidth="1"/>
    <col min="13358" max="13362" width="15.453125" style="17" customWidth="1"/>
    <col min="13363" max="13377" width="0" style="17" hidden="1" customWidth="1"/>
    <col min="13378" max="13378" width="15.453125" style="17" customWidth="1"/>
    <col min="13379" max="13379" width="13.1796875" style="17" customWidth="1"/>
    <col min="13380" max="13380" width="11.26953125" style="17" customWidth="1"/>
    <col min="13381" max="13381" width="12.7265625" style="17" customWidth="1"/>
    <col min="13382" max="13382" width="14.7265625" style="17" customWidth="1"/>
    <col min="13383" max="13383" width="3.26953125" style="17" customWidth="1"/>
    <col min="13384" max="13384" width="13.54296875" style="17" customWidth="1"/>
    <col min="13385" max="13385" width="0.26953125" style="17" customWidth="1"/>
    <col min="13386" max="13387" width="11.26953125" style="17" customWidth="1"/>
    <col min="13388" max="13388" width="9.1796875" style="17" customWidth="1"/>
    <col min="13389" max="13389" width="10.81640625" style="17" customWidth="1"/>
    <col min="13390" max="13390" width="11.54296875" style="17" customWidth="1"/>
    <col min="13391" max="13391" width="10.1796875" style="17" customWidth="1"/>
    <col min="13392" max="13392" width="10.81640625" style="17" customWidth="1"/>
    <col min="13393" max="13393" width="9.26953125" style="17" customWidth="1"/>
    <col min="13394" max="13394" width="10.453125" style="17" customWidth="1"/>
    <col min="13395" max="13395" width="11.7265625" style="17" customWidth="1"/>
    <col min="13396" max="13564" width="9.1796875" style="17"/>
    <col min="13565" max="13565" width="2.81640625" style="17" customWidth="1"/>
    <col min="13566" max="13566" width="3.26953125" style="17" customWidth="1"/>
    <col min="13567" max="13567" width="56" style="17" customWidth="1"/>
    <col min="13568" max="13568" width="4.26953125" style="17" customWidth="1"/>
    <col min="13569" max="13573" width="13.54296875" style="17" customWidth="1"/>
    <col min="13574" max="13613" width="0" style="17" hidden="1" customWidth="1"/>
    <col min="13614" max="13618" width="15.453125" style="17" customWidth="1"/>
    <col min="13619" max="13633" width="0" style="17" hidden="1" customWidth="1"/>
    <col min="13634" max="13634" width="15.453125" style="17" customWidth="1"/>
    <col min="13635" max="13635" width="13.1796875" style="17" customWidth="1"/>
    <col min="13636" max="13636" width="11.26953125" style="17" customWidth="1"/>
    <col min="13637" max="13637" width="12.7265625" style="17" customWidth="1"/>
    <col min="13638" max="13638" width="14.7265625" style="17" customWidth="1"/>
    <col min="13639" max="13639" width="3.26953125" style="17" customWidth="1"/>
    <col min="13640" max="13640" width="13.54296875" style="17" customWidth="1"/>
    <col min="13641" max="13641" width="0.26953125" style="17" customWidth="1"/>
    <col min="13642" max="13643" width="11.26953125" style="17" customWidth="1"/>
    <col min="13644" max="13644" width="9.1796875" style="17" customWidth="1"/>
    <col min="13645" max="13645" width="10.81640625" style="17" customWidth="1"/>
    <col min="13646" max="13646" width="11.54296875" style="17" customWidth="1"/>
    <col min="13647" max="13647" width="10.1796875" style="17" customWidth="1"/>
    <col min="13648" max="13648" width="10.81640625" style="17" customWidth="1"/>
    <col min="13649" max="13649" width="9.26953125" style="17" customWidth="1"/>
    <col min="13650" max="13650" width="10.453125" style="17" customWidth="1"/>
    <col min="13651" max="13651" width="11.7265625" style="17" customWidth="1"/>
    <col min="13652" max="13820" width="9.1796875" style="17"/>
    <col min="13821" max="13821" width="2.81640625" style="17" customWidth="1"/>
    <col min="13822" max="13822" width="3.26953125" style="17" customWidth="1"/>
    <col min="13823" max="13823" width="56" style="17" customWidth="1"/>
    <col min="13824" max="13824" width="4.26953125" style="17" customWidth="1"/>
    <col min="13825" max="13829" width="13.54296875" style="17" customWidth="1"/>
    <col min="13830" max="13869" width="0" style="17" hidden="1" customWidth="1"/>
    <col min="13870" max="13874" width="15.453125" style="17" customWidth="1"/>
    <col min="13875" max="13889" width="0" style="17" hidden="1" customWidth="1"/>
    <col min="13890" max="13890" width="15.453125" style="17" customWidth="1"/>
    <col min="13891" max="13891" width="13.1796875" style="17" customWidth="1"/>
    <col min="13892" max="13892" width="11.26953125" style="17" customWidth="1"/>
    <col min="13893" max="13893" width="12.7265625" style="17" customWidth="1"/>
    <col min="13894" max="13894" width="14.7265625" style="17" customWidth="1"/>
    <col min="13895" max="13895" width="3.26953125" style="17" customWidth="1"/>
    <col min="13896" max="13896" width="13.54296875" style="17" customWidth="1"/>
    <col min="13897" max="13897" width="0.26953125" style="17" customWidth="1"/>
    <col min="13898" max="13899" width="11.26953125" style="17" customWidth="1"/>
    <col min="13900" max="13900" width="9.1796875" style="17" customWidth="1"/>
    <col min="13901" max="13901" width="10.81640625" style="17" customWidth="1"/>
    <col min="13902" max="13902" width="11.54296875" style="17" customWidth="1"/>
    <col min="13903" max="13903" width="10.1796875" style="17" customWidth="1"/>
    <col min="13904" max="13904" width="10.81640625" style="17" customWidth="1"/>
    <col min="13905" max="13905" width="9.26953125" style="17" customWidth="1"/>
    <col min="13906" max="13906" width="10.453125" style="17" customWidth="1"/>
    <col min="13907" max="13907" width="11.7265625" style="17" customWidth="1"/>
    <col min="13908" max="14076" width="9.1796875" style="17"/>
    <col min="14077" max="14077" width="2.81640625" style="17" customWidth="1"/>
    <col min="14078" max="14078" width="3.26953125" style="17" customWidth="1"/>
    <col min="14079" max="14079" width="56" style="17" customWidth="1"/>
    <col min="14080" max="14080" width="4.26953125" style="17" customWidth="1"/>
    <col min="14081" max="14085" width="13.54296875" style="17" customWidth="1"/>
    <col min="14086" max="14125" width="0" style="17" hidden="1" customWidth="1"/>
    <col min="14126" max="14130" width="15.453125" style="17" customWidth="1"/>
    <col min="14131" max="14145" width="0" style="17" hidden="1" customWidth="1"/>
    <col min="14146" max="14146" width="15.453125" style="17" customWidth="1"/>
    <col min="14147" max="14147" width="13.1796875" style="17" customWidth="1"/>
    <col min="14148" max="14148" width="11.26953125" style="17" customWidth="1"/>
    <col min="14149" max="14149" width="12.7265625" style="17" customWidth="1"/>
    <col min="14150" max="14150" width="14.7265625" style="17" customWidth="1"/>
    <col min="14151" max="14151" width="3.26953125" style="17" customWidth="1"/>
    <col min="14152" max="14152" width="13.54296875" style="17" customWidth="1"/>
    <col min="14153" max="14153" width="0.26953125" style="17" customWidth="1"/>
    <col min="14154" max="14155" width="11.26953125" style="17" customWidth="1"/>
    <col min="14156" max="14156" width="9.1796875" style="17" customWidth="1"/>
    <col min="14157" max="14157" width="10.81640625" style="17" customWidth="1"/>
    <col min="14158" max="14158" width="11.54296875" style="17" customWidth="1"/>
    <col min="14159" max="14159" width="10.1796875" style="17" customWidth="1"/>
    <col min="14160" max="14160" width="10.81640625" style="17" customWidth="1"/>
    <col min="14161" max="14161" width="9.26953125" style="17" customWidth="1"/>
    <col min="14162" max="14162" width="10.453125" style="17" customWidth="1"/>
    <col min="14163" max="14163" width="11.7265625" style="17" customWidth="1"/>
    <col min="14164" max="14332" width="9.1796875" style="17"/>
    <col min="14333" max="14333" width="2.81640625" style="17" customWidth="1"/>
    <col min="14334" max="14334" width="3.26953125" style="17" customWidth="1"/>
    <col min="14335" max="14335" width="56" style="17" customWidth="1"/>
    <col min="14336" max="14336" width="4.26953125" style="17" customWidth="1"/>
    <col min="14337" max="14341" width="13.54296875" style="17" customWidth="1"/>
    <col min="14342" max="14381" width="0" style="17" hidden="1" customWidth="1"/>
    <col min="14382" max="14386" width="15.453125" style="17" customWidth="1"/>
    <col min="14387" max="14401" width="0" style="17" hidden="1" customWidth="1"/>
    <col min="14402" max="14402" width="15.453125" style="17" customWidth="1"/>
    <col min="14403" max="14403" width="13.1796875" style="17" customWidth="1"/>
    <col min="14404" max="14404" width="11.26953125" style="17" customWidth="1"/>
    <col min="14405" max="14405" width="12.7265625" style="17" customWidth="1"/>
    <col min="14406" max="14406" width="14.7265625" style="17" customWidth="1"/>
    <col min="14407" max="14407" width="3.26953125" style="17" customWidth="1"/>
    <col min="14408" max="14408" width="13.54296875" style="17" customWidth="1"/>
    <col min="14409" max="14409" width="0.26953125" style="17" customWidth="1"/>
    <col min="14410" max="14411" width="11.26953125" style="17" customWidth="1"/>
    <col min="14412" max="14412" width="9.1796875" style="17" customWidth="1"/>
    <col min="14413" max="14413" width="10.81640625" style="17" customWidth="1"/>
    <col min="14414" max="14414" width="11.54296875" style="17" customWidth="1"/>
    <col min="14415" max="14415" width="10.1796875" style="17" customWidth="1"/>
    <col min="14416" max="14416" width="10.81640625" style="17" customWidth="1"/>
    <col min="14417" max="14417" width="9.26953125" style="17" customWidth="1"/>
    <col min="14418" max="14418" width="10.453125" style="17" customWidth="1"/>
    <col min="14419" max="14419" width="11.7265625" style="17" customWidth="1"/>
    <col min="14420" max="14588" width="9.1796875" style="17"/>
    <col min="14589" max="14589" width="2.81640625" style="17" customWidth="1"/>
    <col min="14590" max="14590" width="3.26953125" style="17" customWidth="1"/>
    <col min="14591" max="14591" width="56" style="17" customWidth="1"/>
    <col min="14592" max="14592" width="4.26953125" style="17" customWidth="1"/>
    <col min="14593" max="14597" width="13.54296875" style="17" customWidth="1"/>
    <col min="14598" max="14637" width="0" style="17" hidden="1" customWidth="1"/>
    <col min="14638" max="14642" width="15.453125" style="17" customWidth="1"/>
    <col min="14643" max="14657" width="0" style="17" hidden="1" customWidth="1"/>
    <col min="14658" max="14658" width="15.453125" style="17" customWidth="1"/>
    <col min="14659" max="14659" width="13.1796875" style="17" customWidth="1"/>
    <col min="14660" max="14660" width="11.26953125" style="17" customWidth="1"/>
    <col min="14661" max="14661" width="12.7265625" style="17" customWidth="1"/>
    <col min="14662" max="14662" width="14.7265625" style="17" customWidth="1"/>
    <col min="14663" max="14663" width="3.26953125" style="17" customWidth="1"/>
    <col min="14664" max="14664" width="13.54296875" style="17" customWidth="1"/>
    <col min="14665" max="14665" width="0.26953125" style="17" customWidth="1"/>
    <col min="14666" max="14667" width="11.26953125" style="17" customWidth="1"/>
    <col min="14668" max="14668" width="9.1796875" style="17" customWidth="1"/>
    <col min="14669" max="14669" width="10.81640625" style="17" customWidth="1"/>
    <col min="14670" max="14670" width="11.54296875" style="17" customWidth="1"/>
    <col min="14671" max="14671" width="10.1796875" style="17" customWidth="1"/>
    <col min="14672" max="14672" width="10.81640625" style="17" customWidth="1"/>
    <col min="14673" max="14673" width="9.26953125" style="17" customWidth="1"/>
    <col min="14674" max="14674" width="10.453125" style="17" customWidth="1"/>
    <col min="14675" max="14675" width="11.7265625" style="17" customWidth="1"/>
    <col min="14676" max="14844" width="9.1796875" style="17"/>
    <col min="14845" max="14845" width="2.81640625" style="17" customWidth="1"/>
    <col min="14846" max="14846" width="3.26953125" style="17" customWidth="1"/>
    <col min="14847" max="14847" width="56" style="17" customWidth="1"/>
    <col min="14848" max="14848" width="4.26953125" style="17" customWidth="1"/>
    <col min="14849" max="14853" width="13.54296875" style="17" customWidth="1"/>
    <col min="14854" max="14893" width="0" style="17" hidden="1" customWidth="1"/>
    <col min="14894" max="14898" width="15.453125" style="17" customWidth="1"/>
    <col min="14899" max="14913" width="0" style="17" hidden="1" customWidth="1"/>
    <col min="14914" max="14914" width="15.453125" style="17" customWidth="1"/>
    <col min="14915" max="14915" width="13.1796875" style="17" customWidth="1"/>
    <col min="14916" max="14916" width="11.26953125" style="17" customWidth="1"/>
    <col min="14917" max="14917" width="12.7265625" style="17" customWidth="1"/>
    <col min="14918" max="14918" width="14.7265625" style="17" customWidth="1"/>
    <col min="14919" max="14919" width="3.26953125" style="17" customWidth="1"/>
    <col min="14920" max="14920" width="13.54296875" style="17" customWidth="1"/>
    <col min="14921" max="14921" width="0.26953125" style="17" customWidth="1"/>
    <col min="14922" max="14923" width="11.26953125" style="17" customWidth="1"/>
    <col min="14924" max="14924" width="9.1796875" style="17" customWidth="1"/>
    <col min="14925" max="14925" width="10.81640625" style="17" customWidth="1"/>
    <col min="14926" max="14926" width="11.54296875" style="17" customWidth="1"/>
    <col min="14927" max="14927" width="10.1796875" style="17" customWidth="1"/>
    <col min="14928" max="14928" width="10.81640625" style="17" customWidth="1"/>
    <col min="14929" max="14929" width="9.26953125" style="17" customWidth="1"/>
    <col min="14930" max="14930" width="10.453125" style="17" customWidth="1"/>
    <col min="14931" max="14931" width="11.7265625" style="17" customWidth="1"/>
    <col min="14932" max="15100" width="9.1796875" style="17"/>
    <col min="15101" max="15101" width="2.81640625" style="17" customWidth="1"/>
    <col min="15102" max="15102" width="3.26953125" style="17" customWidth="1"/>
    <col min="15103" max="15103" width="56" style="17" customWidth="1"/>
    <col min="15104" max="15104" width="4.26953125" style="17" customWidth="1"/>
    <col min="15105" max="15109" width="13.54296875" style="17" customWidth="1"/>
    <col min="15110" max="15149" width="0" style="17" hidden="1" customWidth="1"/>
    <col min="15150" max="15154" width="15.453125" style="17" customWidth="1"/>
    <col min="15155" max="15169" width="0" style="17" hidden="1" customWidth="1"/>
    <col min="15170" max="15170" width="15.453125" style="17" customWidth="1"/>
    <col min="15171" max="15171" width="13.1796875" style="17" customWidth="1"/>
    <col min="15172" max="15172" width="11.26953125" style="17" customWidth="1"/>
    <col min="15173" max="15173" width="12.7265625" style="17" customWidth="1"/>
    <col min="15174" max="15174" width="14.7265625" style="17" customWidth="1"/>
    <col min="15175" max="15175" width="3.26953125" style="17" customWidth="1"/>
    <col min="15176" max="15176" width="13.54296875" style="17" customWidth="1"/>
    <col min="15177" max="15177" width="0.26953125" style="17" customWidth="1"/>
    <col min="15178" max="15179" width="11.26953125" style="17" customWidth="1"/>
    <col min="15180" max="15180" width="9.1796875" style="17" customWidth="1"/>
    <col min="15181" max="15181" width="10.81640625" style="17" customWidth="1"/>
    <col min="15182" max="15182" width="11.54296875" style="17" customWidth="1"/>
    <col min="15183" max="15183" width="10.1796875" style="17" customWidth="1"/>
    <col min="15184" max="15184" width="10.81640625" style="17" customWidth="1"/>
    <col min="15185" max="15185" width="9.26953125" style="17" customWidth="1"/>
    <col min="15186" max="15186" width="10.453125" style="17" customWidth="1"/>
    <col min="15187" max="15187" width="11.7265625" style="17" customWidth="1"/>
    <col min="15188" max="15356" width="9.1796875" style="17"/>
    <col min="15357" max="15357" width="2.81640625" style="17" customWidth="1"/>
    <col min="15358" max="15358" width="3.26953125" style="17" customWidth="1"/>
    <col min="15359" max="15359" width="56" style="17" customWidth="1"/>
    <col min="15360" max="15360" width="4.26953125" style="17" customWidth="1"/>
    <col min="15361" max="15365" width="13.54296875" style="17" customWidth="1"/>
    <col min="15366" max="15405" width="0" style="17" hidden="1" customWidth="1"/>
    <col min="15406" max="15410" width="15.453125" style="17" customWidth="1"/>
    <col min="15411" max="15425" width="0" style="17" hidden="1" customWidth="1"/>
    <col min="15426" max="15426" width="15.453125" style="17" customWidth="1"/>
    <col min="15427" max="15427" width="13.1796875" style="17" customWidth="1"/>
    <col min="15428" max="15428" width="11.26953125" style="17" customWidth="1"/>
    <col min="15429" max="15429" width="12.7265625" style="17" customWidth="1"/>
    <col min="15430" max="15430" width="14.7265625" style="17" customWidth="1"/>
    <col min="15431" max="15431" width="3.26953125" style="17" customWidth="1"/>
    <col min="15432" max="15432" width="13.54296875" style="17" customWidth="1"/>
    <col min="15433" max="15433" width="0.26953125" style="17" customWidth="1"/>
    <col min="15434" max="15435" width="11.26953125" style="17" customWidth="1"/>
    <col min="15436" max="15436" width="9.1796875" style="17" customWidth="1"/>
    <col min="15437" max="15437" width="10.81640625" style="17" customWidth="1"/>
    <col min="15438" max="15438" width="11.54296875" style="17" customWidth="1"/>
    <col min="15439" max="15439" width="10.1796875" style="17" customWidth="1"/>
    <col min="15440" max="15440" width="10.81640625" style="17" customWidth="1"/>
    <col min="15441" max="15441" width="9.26953125" style="17" customWidth="1"/>
    <col min="15442" max="15442" width="10.453125" style="17" customWidth="1"/>
    <col min="15443" max="15443" width="11.7265625" style="17" customWidth="1"/>
    <col min="15444" max="15612" width="9.1796875" style="17"/>
    <col min="15613" max="15613" width="2.81640625" style="17" customWidth="1"/>
    <col min="15614" max="15614" width="3.26953125" style="17" customWidth="1"/>
    <col min="15615" max="15615" width="56" style="17" customWidth="1"/>
    <col min="15616" max="15616" width="4.26953125" style="17" customWidth="1"/>
    <col min="15617" max="15621" width="13.54296875" style="17" customWidth="1"/>
    <col min="15622" max="15661" width="0" style="17" hidden="1" customWidth="1"/>
    <col min="15662" max="15666" width="15.453125" style="17" customWidth="1"/>
    <col min="15667" max="15681" width="0" style="17" hidden="1" customWidth="1"/>
    <col min="15682" max="15682" width="15.453125" style="17" customWidth="1"/>
    <col min="15683" max="15683" width="13.1796875" style="17" customWidth="1"/>
    <col min="15684" max="15684" width="11.26953125" style="17" customWidth="1"/>
    <col min="15685" max="15685" width="12.7265625" style="17" customWidth="1"/>
    <col min="15686" max="15686" width="14.7265625" style="17" customWidth="1"/>
    <col min="15687" max="15687" width="3.26953125" style="17" customWidth="1"/>
    <col min="15688" max="15688" width="13.54296875" style="17" customWidth="1"/>
    <col min="15689" max="15689" width="0.26953125" style="17" customWidth="1"/>
    <col min="15690" max="15691" width="11.26953125" style="17" customWidth="1"/>
    <col min="15692" max="15692" width="9.1796875" style="17" customWidth="1"/>
    <col min="15693" max="15693" width="10.81640625" style="17" customWidth="1"/>
    <col min="15694" max="15694" width="11.54296875" style="17" customWidth="1"/>
    <col min="15695" max="15695" width="10.1796875" style="17" customWidth="1"/>
    <col min="15696" max="15696" width="10.81640625" style="17" customWidth="1"/>
    <col min="15697" max="15697" width="9.26953125" style="17" customWidth="1"/>
    <col min="15698" max="15698" width="10.453125" style="17" customWidth="1"/>
    <col min="15699" max="15699" width="11.7265625" style="17" customWidth="1"/>
    <col min="15700" max="15868" width="9.1796875" style="17"/>
    <col min="15869" max="15869" width="2.81640625" style="17" customWidth="1"/>
    <col min="15870" max="15870" width="3.26953125" style="17" customWidth="1"/>
    <col min="15871" max="15871" width="56" style="17" customWidth="1"/>
    <col min="15872" max="15872" width="4.26953125" style="17" customWidth="1"/>
    <col min="15873" max="15877" width="13.54296875" style="17" customWidth="1"/>
    <col min="15878" max="15917" width="0" style="17" hidden="1" customWidth="1"/>
    <col min="15918" max="15922" width="15.453125" style="17" customWidth="1"/>
    <col min="15923" max="15937" width="0" style="17" hidden="1" customWidth="1"/>
    <col min="15938" max="15938" width="15.453125" style="17" customWidth="1"/>
    <col min="15939" max="15939" width="13.1796875" style="17" customWidth="1"/>
    <col min="15940" max="15940" width="11.26953125" style="17" customWidth="1"/>
    <col min="15941" max="15941" width="12.7265625" style="17" customWidth="1"/>
    <col min="15942" max="15942" width="14.7265625" style="17" customWidth="1"/>
    <col min="15943" max="15943" width="3.26953125" style="17" customWidth="1"/>
    <col min="15944" max="15944" width="13.54296875" style="17" customWidth="1"/>
    <col min="15945" max="15945" width="0.26953125" style="17" customWidth="1"/>
    <col min="15946" max="15947" width="11.26953125" style="17" customWidth="1"/>
    <col min="15948" max="15948" width="9.1796875" style="17" customWidth="1"/>
    <col min="15949" max="15949" width="10.81640625" style="17" customWidth="1"/>
    <col min="15950" max="15950" width="11.54296875" style="17" customWidth="1"/>
    <col min="15951" max="15951" width="10.1796875" style="17" customWidth="1"/>
    <col min="15952" max="15952" width="10.81640625" style="17" customWidth="1"/>
    <col min="15953" max="15953" width="9.26953125" style="17" customWidth="1"/>
    <col min="15954" max="15954" width="10.453125" style="17" customWidth="1"/>
    <col min="15955" max="15955" width="11.7265625" style="17" customWidth="1"/>
    <col min="15956" max="16124" width="9.1796875" style="17"/>
    <col min="16125" max="16125" width="2.81640625" style="17" customWidth="1"/>
    <col min="16126" max="16126" width="3.26953125" style="17" customWidth="1"/>
    <col min="16127" max="16127" width="56" style="17" customWidth="1"/>
    <col min="16128" max="16128" width="4.26953125" style="17" customWidth="1"/>
    <col min="16129" max="16133" width="13.54296875" style="17" customWidth="1"/>
    <col min="16134" max="16173" width="0" style="17" hidden="1" customWidth="1"/>
    <col min="16174" max="16178" width="15.453125" style="17" customWidth="1"/>
    <col min="16179" max="16193" width="0" style="17" hidden="1" customWidth="1"/>
    <col min="16194" max="16194" width="15.453125" style="17" customWidth="1"/>
    <col min="16195" max="16195" width="13.1796875" style="17" customWidth="1"/>
    <col min="16196" max="16196" width="11.26953125" style="17" customWidth="1"/>
    <col min="16197" max="16197" width="12.7265625" style="17" customWidth="1"/>
    <col min="16198" max="16198" width="14.7265625" style="17" customWidth="1"/>
    <col min="16199" max="16199" width="3.26953125" style="17" customWidth="1"/>
    <col min="16200" max="16200" width="13.54296875" style="17" customWidth="1"/>
    <col min="16201" max="16201" width="0.26953125" style="17" customWidth="1"/>
    <col min="16202" max="16203" width="11.26953125" style="17" customWidth="1"/>
    <col min="16204" max="16204" width="9.1796875" style="17" customWidth="1"/>
    <col min="16205" max="16205" width="10.81640625" style="17" customWidth="1"/>
    <col min="16206" max="16206" width="11.54296875" style="17" customWidth="1"/>
    <col min="16207" max="16207" width="10.1796875" style="17" customWidth="1"/>
    <col min="16208" max="16208" width="10.81640625" style="17" customWidth="1"/>
    <col min="16209" max="16209" width="9.26953125" style="17" customWidth="1"/>
    <col min="16210" max="16210" width="10.453125" style="17" customWidth="1"/>
    <col min="16211" max="16211" width="11.7265625" style="17" customWidth="1"/>
    <col min="16212" max="16384" width="9.1796875" style="17"/>
  </cols>
  <sheetData>
    <row r="1" spans="1:83" ht="15.5" x14ac:dyDescent="0.35">
      <c r="A1" s="7" t="s">
        <v>196</v>
      </c>
      <c r="B1" s="11"/>
      <c r="C1" s="74"/>
      <c r="D1" s="8"/>
      <c r="E1" s="203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</row>
    <row r="2" spans="1:83" ht="14.5" x14ac:dyDescent="0.35">
      <c r="A2" s="204"/>
      <c r="B2" s="8"/>
      <c r="D2" s="205"/>
      <c r="E2" s="724" t="s">
        <v>2</v>
      </c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U2" s="725"/>
      <c r="V2" s="725"/>
      <c r="W2" s="725"/>
      <c r="X2" s="725"/>
      <c r="Y2" s="725"/>
      <c r="Z2" s="725"/>
      <c r="AA2" s="725"/>
      <c r="AB2" s="725"/>
      <c r="AC2" s="725"/>
      <c r="AD2" s="725"/>
      <c r="AE2" s="725"/>
      <c r="AF2" s="725"/>
      <c r="AG2" s="725"/>
      <c r="AH2" s="725"/>
      <c r="AI2" s="725"/>
      <c r="AJ2" s="725"/>
      <c r="AK2" s="725"/>
      <c r="AL2" s="725"/>
      <c r="AM2" s="725"/>
      <c r="AN2" s="725"/>
      <c r="AO2" s="725"/>
      <c r="AP2" s="725"/>
      <c r="AQ2" s="725"/>
      <c r="AR2" s="725"/>
      <c r="AS2" s="725"/>
      <c r="AT2" s="725"/>
      <c r="AU2" s="725"/>
      <c r="AV2" s="725"/>
      <c r="AW2" s="725"/>
      <c r="AX2" s="725"/>
      <c r="AY2" s="725"/>
      <c r="AZ2" s="725"/>
      <c r="BA2" s="725"/>
      <c r="BB2" s="725"/>
      <c r="BC2" s="725"/>
      <c r="BD2" s="725"/>
      <c r="BE2" s="725"/>
      <c r="BF2" s="725"/>
      <c r="BG2" s="725"/>
      <c r="BH2" s="725"/>
      <c r="BI2" s="725"/>
      <c r="BJ2" s="725"/>
      <c r="BK2" s="725"/>
      <c r="BL2" s="725"/>
      <c r="BM2" s="725"/>
      <c r="BN2" s="725"/>
      <c r="BO2" s="725"/>
      <c r="BP2" s="725"/>
      <c r="BQ2" s="725"/>
      <c r="BR2" s="725"/>
      <c r="BS2" s="725"/>
      <c r="BT2" s="725"/>
      <c r="BU2" s="725"/>
      <c r="BV2" s="726"/>
      <c r="BW2" s="34"/>
    </row>
    <row r="3" spans="1:83" ht="14.5" x14ac:dyDescent="0.35">
      <c r="A3" s="14"/>
      <c r="B3" s="8"/>
      <c r="C3" s="17" t="s">
        <v>197</v>
      </c>
      <c r="D3" s="206"/>
      <c r="E3" s="727" t="s">
        <v>590</v>
      </c>
      <c r="F3" s="728"/>
      <c r="G3" s="728"/>
      <c r="H3" s="728"/>
      <c r="I3" s="729"/>
      <c r="J3" s="727" t="s">
        <v>3</v>
      </c>
      <c r="K3" s="730"/>
      <c r="L3" s="730"/>
      <c r="M3" s="730"/>
      <c r="N3" s="731"/>
      <c r="O3" s="730" t="s">
        <v>4</v>
      </c>
      <c r="P3" s="728"/>
      <c r="Q3" s="728"/>
      <c r="R3" s="728"/>
      <c r="S3" s="729"/>
      <c r="T3" s="727" t="s">
        <v>5</v>
      </c>
      <c r="U3" s="728"/>
      <c r="V3" s="728"/>
      <c r="W3" s="728"/>
      <c r="X3" s="729"/>
      <c r="Y3" s="727" t="s">
        <v>6</v>
      </c>
      <c r="Z3" s="728"/>
      <c r="AA3" s="728"/>
      <c r="AB3" s="728"/>
      <c r="AC3" s="729"/>
      <c r="AD3" s="727" t="s">
        <v>7</v>
      </c>
      <c r="AE3" s="728"/>
      <c r="AF3" s="728"/>
      <c r="AG3" s="728"/>
      <c r="AH3" s="729"/>
      <c r="AI3" s="727" t="s">
        <v>8</v>
      </c>
      <c r="AJ3" s="728"/>
      <c r="AK3" s="728"/>
      <c r="AL3" s="728"/>
      <c r="AM3" s="729"/>
      <c r="AN3" s="727" t="s">
        <v>9</v>
      </c>
      <c r="AO3" s="728"/>
      <c r="AP3" s="728"/>
      <c r="AQ3" s="728"/>
      <c r="AR3" s="729"/>
      <c r="AS3" s="727" t="s">
        <v>10</v>
      </c>
      <c r="AT3" s="728"/>
      <c r="AU3" s="728"/>
      <c r="AV3" s="728"/>
      <c r="AW3" s="729"/>
      <c r="AX3" s="727" t="s">
        <v>11</v>
      </c>
      <c r="AY3" s="728"/>
      <c r="AZ3" s="728"/>
      <c r="BA3" s="728"/>
      <c r="BB3" s="729"/>
      <c r="BC3" s="727" t="s">
        <v>12</v>
      </c>
      <c r="BD3" s="728"/>
      <c r="BE3" s="728"/>
      <c r="BF3" s="728"/>
      <c r="BG3" s="729"/>
      <c r="BH3" s="727" t="s">
        <v>13</v>
      </c>
      <c r="BI3" s="728"/>
      <c r="BJ3" s="728"/>
      <c r="BK3" s="728"/>
      <c r="BL3" s="729"/>
      <c r="BM3" s="727" t="s">
        <v>14</v>
      </c>
      <c r="BN3" s="728"/>
      <c r="BO3" s="728"/>
      <c r="BP3" s="728"/>
      <c r="BQ3" s="729"/>
      <c r="BR3" s="727" t="s">
        <v>15</v>
      </c>
      <c r="BS3" s="728"/>
      <c r="BT3" s="728"/>
      <c r="BU3" s="728"/>
      <c r="BV3" s="732"/>
    </row>
    <row r="4" spans="1:83" x14ac:dyDescent="0.3">
      <c r="A4" s="14"/>
      <c r="B4" s="8"/>
      <c r="D4" s="206"/>
      <c r="E4" s="207" t="s">
        <v>198</v>
      </c>
      <c r="F4" s="39" t="s">
        <v>199</v>
      </c>
      <c r="G4" s="39" t="s">
        <v>200</v>
      </c>
      <c r="H4" s="39" t="s">
        <v>201</v>
      </c>
      <c r="I4" s="208" t="s">
        <v>202</v>
      </c>
      <c r="J4" s="207" t="s">
        <v>198</v>
      </c>
      <c r="K4" s="39" t="s">
        <v>199</v>
      </c>
      <c r="L4" s="39" t="s">
        <v>200</v>
      </c>
      <c r="M4" s="39" t="s">
        <v>201</v>
      </c>
      <c r="N4" s="209" t="s">
        <v>202</v>
      </c>
      <c r="O4" s="39" t="s">
        <v>198</v>
      </c>
      <c r="P4" s="39" t="s">
        <v>199</v>
      </c>
      <c r="Q4" s="39" t="s">
        <v>200</v>
      </c>
      <c r="R4" s="39" t="s">
        <v>201</v>
      </c>
      <c r="S4" s="209" t="s">
        <v>202</v>
      </c>
      <c r="T4" s="207" t="s">
        <v>198</v>
      </c>
      <c r="U4" s="39" t="s">
        <v>199</v>
      </c>
      <c r="V4" s="39" t="s">
        <v>200</v>
      </c>
      <c r="W4" s="39" t="s">
        <v>201</v>
      </c>
      <c r="X4" s="209" t="s">
        <v>202</v>
      </c>
      <c r="Y4" s="207" t="s">
        <v>198</v>
      </c>
      <c r="Z4" s="39" t="s">
        <v>199</v>
      </c>
      <c r="AA4" s="39" t="s">
        <v>200</v>
      </c>
      <c r="AB4" s="39" t="s">
        <v>201</v>
      </c>
      <c r="AC4" s="209" t="s">
        <v>202</v>
      </c>
      <c r="AD4" s="207" t="s">
        <v>198</v>
      </c>
      <c r="AE4" s="39" t="s">
        <v>199</v>
      </c>
      <c r="AF4" s="39" t="s">
        <v>200</v>
      </c>
      <c r="AG4" s="39" t="s">
        <v>201</v>
      </c>
      <c r="AH4" s="209" t="s">
        <v>202</v>
      </c>
      <c r="AI4" s="207" t="s">
        <v>198</v>
      </c>
      <c r="AJ4" s="39" t="s">
        <v>199</v>
      </c>
      <c r="AK4" s="39" t="s">
        <v>200</v>
      </c>
      <c r="AL4" s="39" t="s">
        <v>201</v>
      </c>
      <c r="AM4" s="209" t="s">
        <v>202</v>
      </c>
      <c r="AN4" s="207" t="s">
        <v>198</v>
      </c>
      <c r="AO4" s="39" t="s">
        <v>199</v>
      </c>
      <c r="AP4" s="39" t="s">
        <v>200</v>
      </c>
      <c r="AQ4" s="39" t="s">
        <v>201</v>
      </c>
      <c r="AR4" s="209" t="s">
        <v>202</v>
      </c>
      <c r="AS4" s="207" t="s">
        <v>198</v>
      </c>
      <c r="AT4" s="39" t="s">
        <v>199</v>
      </c>
      <c r="AU4" s="39" t="s">
        <v>200</v>
      </c>
      <c r="AV4" s="39" t="s">
        <v>201</v>
      </c>
      <c r="AW4" s="209" t="s">
        <v>202</v>
      </c>
      <c r="AX4" s="207" t="s">
        <v>198</v>
      </c>
      <c r="AY4" s="39" t="s">
        <v>199</v>
      </c>
      <c r="AZ4" s="39" t="s">
        <v>200</v>
      </c>
      <c r="BA4" s="39" t="s">
        <v>201</v>
      </c>
      <c r="BB4" s="209" t="s">
        <v>202</v>
      </c>
      <c r="BC4" s="207" t="s">
        <v>198</v>
      </c>
      <c r="BD4" s="39" t="s">
        <v>199</v>
      </c>
      <c r="BE4" s="39" t="s">
        <v>200</v>
      </c>
      <c r="BF4" s="39" t="s">
        <v>201</v>
      </c>
      <c r="BG4" s="209" t="s">
        <v>202</v>
      </c>
      <c r="BH4" s="207" t="s">
        <v>198</v>
      </c>
      <c r="BI4" s="39" t="s">
        <v>199</v>
      </c>
      <c r="BJ4" s="39" t="s">
        <v>200</v>
      </c>
      <c r="BK4" s="39" t="s">
        <v>203</v>
      </c>
      <c r="BL4" s="209" t="s">
        <v>202</v>
      </c>
      <c r="BM4" s="207" t="s">
        <v>198</v>
      </c>
      <c r="BN4" s="39" t="s">
        <v>199</v>
      </c>
      <c r="BO4" s="39" t="s">
        <v>200</v>
      </c>
      <c r="BP4" s="39" t="s">
        <v>201</v>
      </c>
      <c r="BQ4" s="209" t="s">
        <v>202</v>
      </c>
      <c r="BR4" s="207" t="s">
        <v>198</v>
      </c>
      <c r="BS4" s="39" t="s">
        <v>199</v>
      </c>
      <c r="BT4" s="39" t="s">
        <v>200</v>
      </c>
      <c r="BU4" s="39" t="s">
        <v>201</v>
      </c>
      <c r="BV4" s="210" t="s">
        <v>202</v>
      </c>
      <c r="BW4" s="34"/>
    </row>
    <row r="5" spans="1:83" ht="15.5" x14ac:dyDescent="0.35">
      <c r="A5" s="211" t="s">
        <v>17</v>
      </c>
      <c r="B5" s="20"/>
      <c r="C5" s="20"/>
      <c r="D5" s="212"/>
      <c r="E5" s="213" t="s">
        <v>204</v>
      </c>
      <c r="F5" s="22" t="s">
        <v>205</v>
      </c>
      <c r="G5" s="22" t="s">
        <v>206</v>
      </c>
      <c r="H5" s="22" t="s">
        <v>207</v>
      </c>
      <c r="I5" s="23"/>
      <c r="J5" s="213" t="s">
        <v>204</v>
      </c>
      <c r="K5" s="22" t="s">
        <v>205</v>
      </c>
      <c r="L5" s="22" t="s">
        <v>206</v>
      </c>
      <c r="M5" s="22" t="s">
        <v>207</v>
      </c>
      <c r="N5" s="23"/>
      <c r="O5" s="22" t="s">
        <v>204</v>
      </c>
      <c r="P5" s="22" t="s">
        <v>205</v>
      </c>
      <c r="Q5" s="22" t="s">
        <v>206</v>
      </c>
      <c r="R5" s="22" t="s">
        <v>207</v>
      </c>
      <c r="S5" s="23"/>
      <c r="T5" s="213" t="s">
        <v>204</v>
      </c>
      <c r="U5" s="22" t="s">
        <v>205</v>
      </c>
      <c r="V5" s="22" t="s">
        <v>206</v>
      </c>
      <c r="W5" s="22" t="s">
        <v>207</v>
      </c>
      <c r="X5" s="23"/>
      <c r="Y5" s="213" t="s">
        <v>204</v>
      </c>
      <c r="Z5" s="22" t="s">
        <v>205</v>
      </c>
      <c r="AA5" s="22" t="s">
        <v>206</v>
      </c>
      <c r="AB5" s="22" t="s">
        <v>207</v>
      </c>
      <c r="AC5" s="23"/>
      <c r="AD5" s="213" t="s">
        <v>204</v>
      </c>
      <c r="AE5" s="22" t="s">
        <v>205</v>
      </c>
      <c r="AF5" s="22" t="s">
        <v>206</v>
      </c>
      <c r="AG5" s="22" t="s">
        <v>207</v>
      </c>
      <c r="AH5" s="23"/>
      <c r="AI5" s="213" t="s">
        <v>204</v>
      </c>
      <c r="AJ5" s="22" t="s">
        <v>205</v>
      </c>
      <c r="AK5" s="22" t="s">
        <v>206</v>
      </c>
      <c r="AL5" s="22" t="s">
        <v>207</v>
      </c>
      <c r="AM5" s="23"/>
      <c r="AN5" s="213" t="s">
        <v>204</v>
      </c>
      <c r="AO5" s="22" t="s">
        <v>205</v>
      </c>
      <c r="AP5" s="22" t="s">
        <v>206</v>
      </c>
      <c r="AQ5" s="22" t="s">
        <v>207</v>
      </c>
      <c r="AR5" s="23"/>
      <c r="AS5" s="213" t="s">
        <v>204</v>
      </c>
      <c r="AT5" s="22" t="s">
        <v>205</v>
      </c>
      <c r="AU5" s="22" t="s">
        <v>206</v>
      </c>
      <c r="AV5" s="22" t="s">
        <v>207</v>
      </c>
      <c r="AW5" s="23"/>
      <c r="AX5" s="213" t="s">
        <v>204</v>
      </c>
      <c r="AY5" s="22" t="s">
        <v>205</v>
      </c>
      <c r="AZ5" s="22" t="s">
        <v>206</v>
      </c>
      <c r="BA5" s="22" t="s">
        <v>207</v>
      </c>
      <c r="BB5" s="23"/>
      <c r="BC5" s="213" t="s">
        <v>204</v>
      </c>
      <c r="BD5" s="22" t="s">
        <v>205</v>
      </c>
      <c r="BE5" s="22" t="s">
        <v>206</v>
      </c>
      <c r="BF5" s="22" t="s">
        <v>207</v>
      </c>
      <c r="BG5" s="23"/>
      <c r="BH5" s="213" t="s">
        <v>204</v>
      </c>
      <c r="BI5" s="22" t="s">
        <v>205</v>
      </c>
      <c r="BJ5" s="22" t="s">
        <v>206</v>
      </c>
      <c r="BK5" s="22" t="s">
        <v>207</v>
      </c>
      <c r="BL5" s="23"/>
      <c r="BM5" s="213" t="s">
        <v>204</v>
      </c>
      <c r="BN5" s="22" t="s">
        <v>205</v>
      </c>
      <c r="BO5" s="22" t="s">
        <v>206</v>
      </c>
      <c r="BP5" s="22" t="s">
        <v>207</v>
      </c>
      <c r="BQ5" s="23"/>
      <c r="BR5" s="213" t="s">
        <v>204</v>
      </c>
      <c r="BS5" s="22" t="s">
        <v>205</v>
      </c>
      <c r="BT5" s="22" t="s">
        <v>206</v>
      </c>
      <c r="BU5" s="22" t="s">
        <v>207</v>
      </c>
      <c r="BV5" s="214"/>
      <c r="BW5" s="34"/>
      <c r="CC5" s="7"/>
    </row>
    <row r="6" spans="1:83" x14ac:dyDescent="0.3">
      <c r="A6" s="215"/>
      <c r="B6" s="8"/>
      <c r="D6" s="39"/>
      <c r="E6" s="216"/>
      <c r="F6" s="217"/>
      <c r="G6" s="217"/>
      <c r="H6" s="218"/>
      <c r="I6" s="219"/>
      <c r="J6" s="207"/>
      <c r="K6" s="39"/>
      <c r="L6" s="39"/>
      <c r="M6" s="39"/>
      <c r="N6" s="219"/>
      <c r="O6" s="39"/>
      <c r="P6" s="39"/>
      <c r="Q6" s="39"/>
      <c r="R6" s="39"/>
      <c r="S6" s="219"/>
      <c r="T6" s="207"/>
      <c r="U6" s="39"/>
      <c r="V6" s="39"/>
      <c r="W6" s="39"/>
      <c r="X6" s="219"/>
      <c r="Y6" s="207"/>
      <c r="Z6" s="39"/>
      <c r="AA6" s="39"/>
      <c r="AB6" s="39"/>
      <c r="AC6" s="219"/>
      <c r="AD6" s="207"/>
      <c r="AE6" s="39"/>
      <c r="AF6" s="39"/>
      <c r="AG6" s="39"/>
      <c r="AH6" s="219"/>
      <c r="AI6" s="207"/>
      <c r="AJ6" s="39"/>
      <c r="AK6" s="39"/>
      <c r="AL6" s="39"/>
      <c r="AM6" s="219"/>
      <c r="AN6" s="207"/>
      <c r="AO6" s="39"/>
      <c r="AP6" s="39"/>
      <c r="AQ6" s="39"/>
      <c r="AR6" s="219"/>
      <c r="AS6" s="207"/>
      <c r="AT6" s="39"/>
      <c r="AU6" s="39"/>
      <c r="AV6" s="39"/>
      <c r="AW6" s="219"/>
      <c r="AX6" s="207"/>
      <c r="AY6" s="39"/>
      <c r="AZ6" s="39"/>
      <c r="BA6" s="39"/>
      <c r="BB6" s="219"/>
      <c r="BC6" s="207"/>
      <c r="BD6" s="39"/>
      <c r="BE6" s="39"/>
      <c r="BF6" s="39"/>
      <c r="BG6" s="219"/>
      <c r="BH6" s="207"/>
      <c r="BI6" s="39"/>
      <c r="BJ6" s="39"/>
      <c r="BK6" s="39"/>
      <c r="BL6" s="219"/>
      <c r="BM6" s="207"/>
      <c r="BN6" s="39"/>
      <c r="BO6" s="39"/>
      <c r="BP6" s="39"/>
      <c r="BQ6" s="219"/>
      <c r="BR6" s="207"/>
      <c r="BS6" s="39"/>
      <c r="BT6" s="39"/>
      <c r="BU6" s="39"/>
      <c r="BV6" s="220"/>
      <c r="BW6" s="34"/>
    </row>
    <row r="7" spans="1:83" ht="13.5" customHeight="1" x14ac:dyDescent="0.3">
      <c r="A7" s="221">
        <v>1</v>
      </c>
      <c r="B7" s="222" t="s">
        <v>208</v>
      </c>
      <c r="D7" s="223"/>
      <c r="E7" s="285">
        <v>514845</v>
      </c>
      <c r="F7" s="286">
        <v>1277</v>
      </c>
      <c r="G7" s="286">
        <v>26057</v>
      </c>
      <c r="H7" s="287">
        <v>515</v>
      </c>
      <c r="I7" s="115">
        <v>542694</v>
      </c>
      <c r="J7" s="128">
        <v>31506</v>
      </c>
      <c r="K7" s="110">
        <v>167</v>
      </c>
      <c r="L7" s="110">
        <v>575</v>
      </c>
      <c r="M7" s="110">
        <v>0</v>
      </c>
      <c r="N7" s="115">
        <v>32248</v>
      </c>
      <c r="O7" s="110">
        <v>33262</v>
      </c>
      <c r="P7" s="110">
        <v>232</v>
      </c>
      <c r="Q7" s="110">
        <v>961</v>
      </c>
      <c r="R7" s="110">
        <v>0</v>
      </c>
      <c r="S7" s="115">
        <v>34455</v>
      </c>
      <c r="T7" s="128">
        <v>39089</v>
      </c>
      <c r="U7" s="110">
        <v>283</v>
      </c>
      <c r="V7" s="110">
        <v>502</v>
      </c>
      <c r="W7" s="110">
        <v>0</v>
      </c>
      <c r="X7" s="115">
        <v>39874</v>
      </c>
      <c r="Y7" s="288">
        <v>41437</v>
      </c>
      <c r="Z7" s="110">
        <v>210</v>
      </c>
      <c r="AA7" s="288">
        <v>703</v>
      </c>
      <c r="AB7" s="110">
        <v>0</v>
      </c>
      <c r="AC7" s="115">
        <v>42350</v>
      </c>
      <c r="AD7" s="128">
        <v>33982</v>
      </c>
      <c r="AE7" s="110">
        <v>64</v>
      </c>
      <c r="AF7" s="110">
        <v>670</v>
      </c>
      <c r="AG7" s="110">
        <v>0</v>
      </c>
      <c r="AH7" s="115">
        <v>34716</v>
      </c>
      <c r="AI7" s="128">
        <v>37336</v>
      </c>
      <c r="AJ7" s="110">
        <v>5</v>
      </c>
      <c r="AK7" s="110">
        <v>3007</v>
      </c>
      <c r="AL7" s="110">
        <v>0</v>
      </c>
      <c r="AM7" s="115">
        <v>40348</v>
      </c>
      <c r="AN7" s="128">
        <v>37371</v>
      </c>
      <c r="AO7" s="110">
        <v>-22</v>
      </c>
      <c r="AP7" s="110">
        <v>1640</v>
      </c>
      <c r="AQ7" s="110">
        <v>0</v>
      </c>
      <c r="AR7" s="115">
        <v>38989</v>
      </c>
      <c r="AS7" s="128">
        <v>48387</v>
      </c>
      <c r="AT7" s="110">
        <v>2</v>
      </c>
      <c r="AU7" s="110">
        <v>849</v>
      </c>
      <c r="AV7" s="110">
        <v>0</v>
      </c>
      <c r="AW7" s="115">
        <v>49238</v>
      </c>
      <c r="AX7" s="128">
        <v>57028</v>
      </c>
      <c r="AY7" s="110">
        <v>0</v>
      </c>
      <c r="AZ7" s="110">
        <v>8420</v>
      </c>
      <c r="BA7" s="110">
        <v>0</v>
      </c>
      <c r="BB7" s="115">
        <v>65448</v>
      </c>
      <c r="BC7" s="128">
        <v>0</v>
      </c>
      <c r="BD7" s="110">
        <v>0</v>
      </c>
      <c r="BE7" s="110">
        <v>0</v>
      </c>
      <c r="BF7" s="110">
        <v>0</v>
      </c>
      <c r="BG7" s="115">
        <v>0</v>
      </c>
      <c r="BH7" s="128">
        <v>0</v>
      </c>
      <c r="BI7" s="110">
        <v>0</v>
      </c>
      <c r="BJ7" s="110">
        <v>0</v>
      </c>
      <c r="BK7" s="110">
        <v>0</v>
      </c>
      <c r="BL7" s="115">
        <v>0</v>
      </c>
      <c r="BM7" s="128">
        <v>0</v>
      </c>
      <c r="BN7" s="110">
        <v>0</v>
      </c>
      <c r="BO7" s="110">
        <v>0</v>
      </c>
      <c r="BP7" s="110">
        <v>0</v>
      </c>
      <c r="BQ7" s="115">
        <v>0</v>
      </c>
      <c r="BR7" s="128">
        <v>359398</v>
      </c>
      <c r="BS7" s="289">
        <v>941</v>
      </c>
      <c r="BT7" s="110">
        <v>17327</v>
      </c>
      <c r="BU7" s="110">
        <v>0</v>
      </c>
      <c r="BV7" s="190">
        <v>377666</v>
      </c>
      <c r="BW7" s="290"/>
      <c r="BX7" s="291"/>
      <c r="BY7" s="291"/>
      <c r="BZ7" s="291"/>
      <c r="CA7" s="224"/>
      <c r="CB7" s="224"/>
      <c r="CC7" s="224"/>
      <c r="CD7" s="80"/>
      <c r="CE7" s="224"/>
    </row>
    <row r="8" spans="1:83" x14ac:dyDescent="0.3">
      <c r="A8" s="221">
        <v>2</v>
      </c>
      <c r="B8" s="222" t="s">
        <v>209</v>
      </c>
      <c r="D8" s="225" t="s">
        <v>72</v>
      </c>
      <c r="E8" s="285">
        <v>1773035</v>
      </c>
      <c r="F8" s="286">
        <v>513031</v>
      </c>
      <c r="G8" s="286">
        <v>81245</v>
      </c>
      <c r="H8" s="287">
        <v>0</v>
      </c>
      <c r="I8" s="115">
        <v>2367311</v>
      </c>
      <c r="J8" s="128">
        <v>137830</v>
      </c>
      <c r="K8" s="110">
        <v>128258</v>
      </c>
      <c r="L8" s="110">
        <v>1103</v>
      </c>
      <c r="M8" s="110">
        <v>0</v>
      </c>
      <c r="N8" s="115">
        <v>267191</v>
      </c>
      <c r="O8" s="110">
        <v>137830</v>
      </c>
      <c r="P8" s="110">
        <v>0</v>
      </c>
      <c r="Q8" s="110">
        <v>0</v>
      </c>
      <c r="R8" s="110">
        <v>0</v>
      </c>
      <c r="S8" s="115">
        <v>137830</v>
      </c>
      <c r="T8" s="128">
        <v>137830</v>
      </c>
      <c r="U8" s="110">
        <v>0</v>
      </c>
      <c r="V8" s="110">
        <v>2206</v>
      </c>
      <c r="W8" s="110">
        <v>0</v>
      </c>
      <c r="X8" s="115">
        <v>140036</v>
      </c>
      <c r="Y8" s="288">
        <v>137830</v>
      </c>
      <c r="Z8" s="110">
        <v>128258</v>
      </c>
      <c r="AA8" s="288">
        <v>1104</v>
      </c>
      <c r="AB8" s="110">
        <v>0</v>
      </c>
      <c r="AC8" s="115">
        <v>267192</v>
      </c>
      <c r="AD8" s="128">
        <v>137830</v>
      </c>
      <c r="AE8" s="110">
        <v>0</v>
      </c>
      <c r="AF8" s="110">
        <v>1103</v>
      </c>
      <c r="AG8" s="110">
        <v>0</v>
      </c>
      <c r="AH8" s="115">
        <v>138933</v>
      </c>
      <c r="AI8" s="128">
        <v>169830</v>
      </c>
      <c r="AJ8" s="110">
        <v>0</v>
      </c>
      <c r="AK8" s="110">
        <v>1103</v>
      </c>
      <c r="AL8" s="110">
        <v>0</v>
      </c>
      <c r="AM8" s="115">
        <v>170933</v>
      </c>
      <c r="AN8" s="128">
        <v>137830</v>
      </c>
      <c r="AO8" s="110">
        <v>128258</v>
      </c>
      <c r="AP8" s="110">
        <v>1103</v>
      </c>
      <c r="AQ8" s="110">
        <v>0</v>
      </c>
      <c r="AR8" s="115">
        <v>267191</v>
      </c>
      <c r="AS8" s="128">
        <v>137830</v>
      </c>
      <c r="AT8" s="110">
        <v>0</v>
      </c>
      <c r="AU8" s="110">
        <v>1103</v>
      </c>
      <c r="AV8" s="110">
        <v>0</v>
      </c>
      <c r="AW8" s="115">
        <v>138933</v>
      </c>
      <c r="AX8" s="128">
        <v>137830</v>
      </c>
      <c r="AY8" s="110">
        <v>0</v>
      </c>
      <c r="AZ8" s="110">
        <v>1103</v>
      </c>
      <c r="BA8" s="110">
        <v>0</v>
      </c>
      <c r="BB8" s="115">
        <v>138933</v>
      </c>
      <c r="BC8" s="128">
        <v>0</v>
      </c>
      <c r="BD8" s="110">
        <v>0</v>
      </c>
      <c r="BE8" s="110">
        <v>0</v>
      </c>
      <c r="BF8" s="110">
        <v>0</v>
      </c>
      <c r="BG8" s="115">
        <v>0</v>
      </c>
      <c r="BH8" s="128">
        <v>0</v>
      </c>
      <c r="BI8" s="110">
        <v>0</v>
      </c>
      <c r="BJ8" s="110">
        <v>0</v>
      </c>
      <c r="BK8" s="110">
        <v>0</v>
      </c>
      <c r="BL8" s="115">
        <v>0</v>
      </c>
      <c r="BM8" s="128">
        <v>0</v>
      </c>
      <c r="BN8" s="110">
        <v>0</v>
      </c>
      <c r="BO8" s="110">
        <v>0</v>
      </c>
      <c r="BP8" s="110">
        <v>0</v>
      </c>
      <c r="BQ8" s="115">
        <v>0</v>
      </c>
      <c r="BR8" s="128">
        <v>1272470</v>
      </c>
      <c r="BS8" s="289">
        <v>384774</v>
      </c>
      <c r="BT8" s="110">
        <v>9928</v>
      </c>
      <c r="BU8" s="110">
        <v>0</v>
      </c>
      <c r="BV8" s="190">
        <v>1667172</v>
      </c>
      <c r="BW8" s="80"/>
      <c r="BX8" s="291"/>
      <c r="BY8" s="291"/>
      <c r="BZ8" s="291"/>
      <c r="CA8" s="224"/>
      <c r="CB8" s="224"/>
      <c r="CC8" s="224"/>
      <c r="CD8" s="80"/>
      <c r="CE8" s="224"/>
    </row>
    <row r="9" spans="1:83" x14ac:dyDescent="0.3">
      <c r="A9" s="221">
        <v>3</v>
      </c>
      <c r="B9" s="222" t="s">
        <v>210</v>
      </c>
      <c r="D9" s="225"/>
      <c r="E9" s="285">
        <v>4454375</v>
      </c>
      <c r="F9" s="286">
        <v>106234171</v>
      </c>
      <c r="G9" s="286">
        <v>19936</v>
      </c>
      <c r="H9" s="287">
        <v>599</v>
      </c>
      <c r="I9" s="115">
        <v>110709081</v>
      </c>
      <c r="J9" s="128">
        <v>300374</v>
      </c>
      <c r="K9" s="110">
        <v>156</v>
      </c>
      <c r="L9" s="110">
        <v>397</v>
      </c>
      <c r="M9" s="110">
        <v>0</v>
      </c>
      <c r="N9" s="115">
        <v>300927</v>
      </c>
      <c r="O9" s="110">
        <v>327450</v>
      </c>
      <c r="P9" s="110">
        <v>9231</v>
      </c>
      <c r="Q9" s="110">
        <v>662</v>
      </c>
      <c r="R9" s="110"/>
      <c r="S9" s="115">
        <v>337343</v>
      </c>
      <c r="T9" s="128">
        <v>318674</v>
      </c>
      <c r="U9" s="110">
        <v>247069</v>
      </c>
      <c r="V9" s="110">
        <v>294</v>
      </c>
      <c r="W9" s="110">
        <v>111</v>
      </c>
      <c r="X9" s="115">
        <v>566148</v>
      </c>
      <c r="Y9" s="288">
        <v>330390</v>
      </c>
      <c r="Z9" s="110">
        <v>38042779</v>
      </c>
      <c r="AA9" s="288">
        <v>496</v>
      </c>
      <c r="AB9" s="110">
        <v>0</v>
      </c>
      <c r="AC9" s="115">
        <v>38373665</v>
      </c>
      <c r="AD9" s="128">
        <v>463215</v>
      </c>
      <c r="AE9" s="110">
        <v>438061</v>
      </c>
      <c r="AF9" s="110">
        <v>1537</v>
      </c>
      <c r="AG9" s="110">
        <v>0</v>
      </c>
      <c r="AH9" s="115">
        <v>902813</v>
      </c>
      <c r="AI9" s="128">
        <v>340878</v>
      </c>
      <c r="AJ9" s="110">
        <v>1356800</v>
      </c>
      <c r="AK9" s="110">
        <v>2078</v>
      </c>
      <c r="AL9" s="110">
        <v>0</v>
      </c>
      <c r="AM9" s="115">
        <v>1699756</v>
      </c>
      <c r="AN9" s="128">
        <v>370839</v>
      </c>
      <c r="AO9" s="110">
        <v>1209347</v>
      </c>
      <c r="AP9" s="110">
        <v>1099</v>
      </c>
      <c r="AQ9" s="110">
        <v>0</v>
      </c>
      <c r="AR9" s="115">
        <v>1581285</v>
      </c>
      <c r="AS9" s="128">
        <v>453719</v>
      </c>
      <c r="AT9" s="110">
        <v>1650408</v>
      </c>
      <c r="AU9" s="110">
        <v>2695</v>
      </c>
      <c r="AV9" s="110">
        <v>0</v>
      </c>
      <c r="AW9" s="115">
        <v>2106822</v>
      </c>
      <c r="AX9" s="128">
        <v>448557</v>
      </c>
      <c r="AY9" s="110">
        <v>28666249</v>
      </c>
      <c r="AZ9" s="110">
        <v>2480</v>
      </c>
      <c r="BA9" s="110">
        <v>0</v>
      </c>
      <c r="BB9" s="115">
        <v>29117286</v>
      </c>
      <c r="BC9" s="128">
        <v>0</v>
      </c>
      <c r="BD9" s="110">
        <v>0</v>
      </c>
      <c r="BE9" s="110">
        <v>0</v>
      </c>
      <c r="BF9" s="110">
        <v>0</v>
      </c>
      <c r="BG9" s="115">
        <v>0</v>
      </c>
      <c r="BH9" s="128">
        <v>0</v>
      </c>
      <c r="BI9" s="110">
        <v>0</v>
      </c>
      <c r="BJ9" s="110">
        <v>0</v>
      </c>
      <c r="BK9" s="110">
        <v>0</v>
      </c>
      <c r="BL9" s="115">
        <v>0</v>
      </c>
      <c r="BM9" s="128">
        <v>0</v>
      </c>
      <c r="BN9" s="110">
        <v>0</v>
      </c>
      <c r="BO9" s="110">
        <v>0</v>
      </c>
      <c r="BP9" s="110">
        <v>0</v>
      </c>
      <c r="BQ9" s="115">
        <v>0</v>
      </c>
      <c r="BR9" s="128">
        <v>3354096</v>
      </c>
      <c r="BS9" s="289">
        <v>71620100</v>
      </c>
      <c r="BT9" s="110">
        <v>11738</v>
      </c>
      <c r="BU9" s="110">
        <v>111</v>
      </c>
      <c r="BV9" s="190">
        <v>74986045</v>
      </c>
      <c r="BW9" s="80"/>
      <c r="BX9" s="291"/>
      <c r="BY9" s="291"/>
      <c r="BZ9" s="291"/>
      <c r="CA9" s="224"/>
      <c r="CB9" s="224"/>
      <c r="CC9" s="224"/>
      <c r="CD9" s="80"/>
      <c r="CE9" s="224"/>
    </row>
    <row r="10" spans="1:83" x14ac:dyDescent="0.3">
      <c r="A10" s="221">
        <v>4</v>
      </c>
      <c r="B10" s="222" t="s">
        <v>211</v>
      </c>
      <c r="D10" s="225"/>
      <c r="E10" s="285">
        <v>461955</v>
      </c>
      <c r="F10" s="286">
        <v>256366</v>
      </c>
      <c r="G10" s="286">
        <v>5501</v>
      </c>
      <c r="H10" s="287">
        <v>83</v>
      </c>
      <c r="I10" s="115">
        <v>723905</v>
      </c>
      <c r="J10" s="128">
        <v>28997</v>
      </c>
      <c r="K10" s="110">
        <v>63737</v>
      </c>
      <c r="L10" s="110">
        <v>54</v>
      </c>
      <c r="M10" s="110">
        <v>16</v>
      </c>
      <c r="N10" s="115">
        <v>92804</v>
      </c>
      <c r="O10" s="110">
        <v>45519</v>
      </c>
      <c r="P10" s="110">
        <v>0</v>
      </c>
      <c r="Q10" s="110">
        <v>932</v>
      </c>
      <c r="R10" s="110">
        <v>0</v>
      </c>
      <c r="S10" s="115">
        <v>46451</v>
      </c>
      <c r="T10" s="128">
        <v>38664</v>
      </c>
      <c r="U10" s="110">
        <v>153</v>
      </c>
      <c r="V10" s="110">
        <v>316</v>
      </c>
      <c r="W10" s="110">
        <v>13</v>
      </c>
      <c r="X10" s="115">
        <v>39146</v>
      </c>
      <c r="Y10" s="288">
        <v>36974</v>
      </c>
      <c r="Z10" s="110">
        <v>63584</v>
      </c>
      <c r="AA10" s="288">
        <v>139</v>
      </c>
      <c r="AB10" s="110">
        <v>0</v>
      </c>
      <c r="AC10" s="115">
        <v>100697</v>
      </c>
      <c r="AD10" s="128">
        <v>42741</v>
      </c>
      <c r="AE10" s="110">
        <v>0</v>
      </c>
      <c r="AF10" s="110">
        <v>273</v>
      </c>
      <c r="AG10" s="110">
        <v>1</v>
      </c>
      <c r="AH10" s="115">
        <v>43015</v>
      </c>
      <c r="AI10" s="128">
        <v>36800</v>
      </c>
      <c r="AJ10" s="110">
        <v>530</v>
      </c>
      <c r="AK10" s="110">
        <v>407</v>
      </c>
      <c r="AL10" s="110">
        <v>41</v>
      </c>
      <c r="AM10" s="115">
        <v>37778</v>
      </c>
      <c r="AN10" s="128">
        <v>36292</v>
      </c>
      <c r="AO10" s="110">
        <v>63736</v>
      </c>
      <c r="AP10" s="110">
        <v>543</v>
      </c>
      <c r="AQ10" s="110">
        <v>0</v>
      </c>
      <c r="AR10" s="115">
        <v>100571</v>
      </c>
      <c r="AS10" s="128">
        <v>43461</v>
      </c>
      <c r="AT10" s="110">
        <v>72</v>
      </c>
      <c r="AU10" s="110">
        <v>446</v>
      </c>
      <c r="AV10" s="110">
        <v>6</v>
      </c>
      <c r="AW10" s="115">
        <v>43985</v>
      </c>
      <c r="AX10" s="128">
        <v>40339</v>
      </c>
      <c r="AY10" s="110">
        <v>0</v>
      </c>
      <c r="AZ10" s="110">
        <v>272</v>
      </c>
      <c r="BA10" s="110">
        <v>0</v>
      </c>
      <c r="BB10" s="115">
        <v>40611</v>
      </c>
      <c r="BC10" s="128">
        <v>0</v>
      </c>
      <c r="BD10" s="110">
        <v>0</v>
      </c>
      <c r="BE10" s="110">
        <v>0</v>
      </c>
      <c r="BF10" s="110">
        <v>0</v>
      </c>
      <c r="BG10" s="115">
        <v>0</v>
      </c>
      <c r="BH10" s="128">
        <v>0</v>
      </c>
      <c r="BI10" s="110">
        <v>0</v>
      </c>
      <c r="BJ10" s="110">
        <v>0</v>
      </c>
      <c r="BK10" s="110">
        <v>0</v>
      </c>
      <c r="BL10" s="115">
        <v>0</v>
      </c>
      <c r="BM10" s="128">
        <v>0</v>
      </c>
      <c r="BN10" s="110">
        <v>0</v>
      </c>
      <c r="BO10" s="110">
        <v>0</v>
      </c>
      <c r="BP10" s="110">
        <v>0</v>
      </c>
      <c r="BQ10" s="115">
        <v>0</v>
      </c>
      <c r="BR10" s="128">
        <v>349787</v>
      </c>
      <c r="BS10" s="289">
        <v>191812</v>
      </c>
      <c r="BT10" s="110">
        <v>3382</v>
      </c>
      <c r="BU10" s="110">
        <v>77</v>
      </c>
      <c r="BV10" s="190">
        <v>545058</v>
      </c>
      <c r="BW10" s="80"/>
      <c r="BX10" s="291"/>
      <c r="BY10" s="291"/>
      <c r="BZ10" s="291"/>
      <c r="CA10" s="224"/>
      <c r="CB10" s="224"/>
      <c r="CC10" s="224"/>
      <c r="CD10" s="80"/>
      <c r="CE10" s="224"/>
    </row>
    <row r="11" spans="1:83" x14ac:dyDescent="0.3">
      <c r="A11" s="221">
        <v>5</v>
      </c>
      <c r="B11" s="222" t="s">
        <v>212</v>
      </c>
      <c r="D11" s="225"/>
      <c r="E11" s="285">
        <v>7399190</v>
      </c>
      <c r="F11" s="286">
        <v>2590570</v>
      </c>
      <c r="G11" s="286">
        <v>404021</v>
      </c>
      <c r="H11" s="287">
        <v>4250</v>
      </c>
      <c r="I11" s="115">
        <v>10398031</v>
      </c>
      <c r="J11" s="128">
        <v>459985</v>
      </c>
      <c r="K11" s="110">
        <v>217170</v>
      </c>
      <c r="L11" s="110">
        <v>4344</v>
      </c>
      <c r="M11" s="110">
        <v>0</v>
      </c>
      <c r="N11" s="115">
        <v>681499</v>
      </c>
      <c r="O11" s="110">
        <v>575686</v>
      </c>
      <c r="P11" s="110">
        <v>133313</v>
      </c>
      <c r="Q11" s="110">
        <v>9530</v>
      </c>
      <c r="R11" s="110">
        <v>0</v>
      </c>
      <c r="S11" s="115">
        <v>718529</v>
      </c>
      <c r="T11" s="128">
        <v>630470</v>
      </c>
      <c r="U11" s="110">
        <v>131799</v>
      </c>
      <c r="V11" s="110">
        <v>19890</v>
      </c>
      <c r="W11" s="110">
        <v>0</v>
      </c>
      <c r="X11" s="115">
        <v>782159</v>
      </c>
      <c r="Y11" s="288">
        <v>625048</v>
      </c>
      <c r="Z11" s="110">
        <v>218678</v>
      </c>
      <c r="AA11" s="288">
        <v>4263</v>
      </c>
      <c r="AB11" s="110">
        <v>0</v>
      </c>
      <c r="AC11" s="115">
        <v>847989</v>
      </c>
      <c r="AD11" s="128">
        <v>596566</v>
      </c>
      <c r="AE11" s="110">
        <v>131835</v>
      </c>
      <c r="AF11" s="110">
        <v>27148</v>
      </c>
      <c r="AG11" s="110">
        <v>0</v>
      </c>
      <c r="AH11" s="115">
        <v>755549</v>
      </c>
      <c r="AI11" s="128">
        <v>557260</v>
      </c>
      <c r="AJ11" s="110">
        <v>131585</v>
      </c>
      <c r="AK11" s="110">
        <v>4214</v>
      </c>
      <c r="AL11" s="110">
        <v>0</v>
      </c>
      <c r="AM11" s="115">
        <v>693059</v>
      </c>
      <c r="AN11" s="128">
        <v>588520</v>
      </c>
      <c r="AO11" s="110">
        <v>216928</v>
      </c>
      <c r="AP11" s="110">
        <v>18955</v>
      </c>
      <c r="AQ11" s="110">
        <v>0</v>
      </c>
      <c r="AR11" s="115">
        <v>824403</v>
      </c>
      <c r="AS11" s="128">
        <v>659898</v>
      </c>
      <c r="AT11" s="110">
        <v>132256</v>
      </c>
      <c r="AU11" s="110">
        <v>29336</v>
      </c>
      <c r="AV11" s="110">
        <v>0</v>
      </c>
      <c r="AW11" s="115">
        <v>821490</v>
      </c>
      <c r="AX11" s="128">
        <v>575857</v>
      </c>
      <c r="AY11" s="110">
        <v>150916</v>
      </c>
      <c r="AZ11" s="110">
        <v>20425</v>
      </c>
      <c r="BA11" s="110">
        <v>0</v>
      </c>
      <c r="BB11" s="115">
        <v>747198</v>
      </c>
      <c r="BC11" s="128">
        <v>0</v>
      </c>
      <c r="BD11" s="110">
        <v>0</v>
      </c>
      <c r="BE11" s="110">
        <v>0</v>
      </c>
      <c r="BF11" s="110">
        <v>0</v>
      </c>
      <c r="BG11" s="115">
        <v>0</v>
      </c>
      <c r="BH11" s="128">
        <v>0</v>
      </c>
      <c r="BI11" s="110">
        <v>0</v>
      </c>
      <c r="BJ11" s="110">
        <v>0</v>
      </c>
      <c r="BK11" s="110">
        <v>0</v>
      </c>
      <c r="BL11" s="115">
        <v>0</v>
      </c>
      <c r="BM11" s="128">
        <v>0</v>
      </c>
      <c r="BN11" s="110">
        <v>0</v>
      </c>
      <c r="BO11" s="110">
        <v>0</v>
      </c>
      <c r="BP11" s="110">
        <v>0</v>
      </c>
      <c r="BQ11" s="115">
        <v>0</v>
      </c>
      <c r="BR11" s="128">
        <v>5269290</v>
      </c>
      <c r="BS11" s="289">
        <v>1464480</v>
      </c>
      <c r="BT11" s="110">
        <v>138105</v>
      </c>
      <c r="BU11" s="110">
        <v>0</v>
      </c>
      <c r="BV11" s="190">
        <v>6871875</v>
      </c>
      <c r="BW11" s="80"/>
      <c r="BX11" s="291"/>
      <c r="BY11" s="291"/>
      <c r="BZ11" s="291"/>
      <c r="CA11" s="224"/>
      <c r="CB11" s="224"/>
      <c r="CC11" s="224"/>
      <c r="CD11" s="80"/>
      <c r="CE11" s="224"/>
    </row>
    <row r="12" spans="1:83" x14ac:dyDescent="0.3">
      <c r="A12" s="221">
        <v>6</v>
      </c>
      <c r="B12" s="222" t="s">
        <v>213</v>
      </c>
      <c r="D12" s="223"/>
      <c r="E12" s="285">
        <v>5607972</v>
      </c>
      <c r="F12" s="286">
        <v>793056</v>
      </c>
      <c r="G12" s="286">
        <v>285729</v>
      </c>
      <c r="H12" s="287">
        <v>20800</v>
      </c>
      <c r="I12" s="115">
        <v>6707557</v>
      </c>
      <c r="J12" s="128">
        <v>311488</v>
      </c>
      <c r="K12" s="110">
        <v>52263</v>
      </c>
      <c r="L12" s="110">
        <v>1936</v>
      </c>
      <c r="M12" s="110">
        <v>112</v>
      </c>
      <c r="N12" s="115">
        <v>365799</v>
      </c>
      <c r="O12" s="110">
        <v>432436</v>
      </c>
      <c r="P12" s="110">
        <v>8632</v>
      </c>
      <c r="Q12" s="110">
        <v>53913</v>
      </c>
      <c r="R12" s="110">
        <v>0</v>
      </c>
      <c r="S12" s="115">
        <v>494981</v>
      </c>
      <c r="T12" s="128">
        <v>402803</v>
      </c>
      <c r="U12" s="110">
        <v>415584</v>
      </c>
      <c r="V12" s="110">
        <v>5761</v>
      </c>
      <c r="W12" s="110">
        <v>31</v>
      </c>
      <c r="X12" s="115">
        <v>824179</v>
      </c>
      <c r="Y12" s="288">
        <v>532132</v>
      </c>
      <c r="Z12" s="110">
        <v>3783</v>
      </c>
      <c r="AA12" s="288">
        <v>-33826</v>
      </c>
      <c r="AB12" s="110">
        <v>391</v>
      </c>
      <c r="AC12" s="115">
        <v>502480</v>
      </c>
      <c r="AD12" s="128">
        <v>240767</v>
      </c>
      <c r="AE12" s="110">
        <v>4786</v>
      </c>
      <c r="AF12" s="110">
        <v>2328</v>
      </c>
      <c r="AG12" s="110">
        <v>18282</v>
      </c>
      <c r="AH12" s="115">
        <v>266163</v>
      </c>
      <c r="AI12" s="128">
        <v>713226</v>
      </c>
      <c r="AJ12" s="110">
        <v>13167</v>
      </c>
      <c r="AK12" s="110">
        <v>36796</v>
      </c>
      <c r="AL12" s="110">
        <v>344</v>
      </c>
      <c r="AM12" s="115">
        <v>763533</v>
      </c>
      <c r="AN12" s="128">
        <v>436965</v>
      </c>
      <c r="AO12" s="110">
        <v>60207</v>
      </c>
      <c r="AP12" s="110">
        <v>-3789</v>
      </c>
      <c r="AQ12" s="110">
        <v>41</v>
      </c>
      <c r="AR12" s="115">
        <v>493424</v>
      </c>
      <c r="AS12" s="128">
        <v>466179</v>
      </c>
      <c r="AT12" s="110">
        <v>1319</v>
      </c>
      <c r="AU12" s="110">
        <v>15720</v>
      </c>
      <c r="AV12" s="110">
        <v>0</v>
      </c>
      <c r="AW12" s="115">
        <v>483218</v>
      </c>
      <c r="AX12" s="128">
        <v>501732</v>
      </c>
      <c r="AY12" s="110">
        <v>426</v>
      </c>
      <c r="AZ12" s="110">
        <v>40621</v>
      </c>
      <c r="BA12" s="110">
        <v>0</v>
      </c>
      <c r="BB12" s="115">
        <v>542779</v>
      </c>
      <c r="BC12" s="128">
        <v>0</v>
      </c>
      <c r="BD12" s="110">
        <v>0</v>
      </c>
      <c r="BE12" s="110">
        <v>0</v>
      </c>
      <c r="BF12" s="110">
        <v>0</v>
      </c>
      <c r="BG12" s="115">
        <v>0</v>
      </c>
      <c r="BH12" s="128">
        <v>0</v>
      </c>
      <c r="BI12" s="110">
        <v>0</v>
      </c>
      <c r="BJ12" s="110">
        <v>0</v>
      </c>
      <c r="BK12" s="110">
        <v>0</v>
      </c>
      <c r="BL12" s="115">
        <v>0</v>
      </c>
      <c r="BM12" s="128">
        <v>0</v>
      </c>
      <c r="BN12" s="110">
        <v>0</v>
      </c>
      <c r="BO12" s="110">
        <v>0</v>
      </c>
      <c r="BP12" s="110">
        <v>0</v>
      </c>
      <c r="BQ12" s="115">
        <v>0</v>
      </c>
      <c r="BR12" s="128">
        <v>4037728</v>
      </c>
      <c r="BS12" s="289">
        <v>560167</v>
      </c>
      <c r="BT12" s="110">
        <v>119460</v>
      </c>
      <c r="BU12" s="110">
        <v>19201</v>
      </c>
      <c r="BV12" s="190">
        <v>4736556</v>
      </c>
      <c r="BW12" s="80"/>
      <c r="BX12" s="291"/>
      <c r="BY12" s="291"/>
      <c r="BZ12" s="291"/>
      <c r="CA12" s="224"/>
      <c r="CB12" s="224"/>
      <c r="CC12" s="224"/>
      <c r="CD12" s="80"/>
      <c r="CE12" s="224"/>
    </row>
    <row r="13" spans="1:83" x14ac:dyDescent="0.3">
      <c r="A13" s="221">
        <v>7</v>
      </c>
      <c r="B13" s="222" t="s">
        <v>214</v>
      </c>
      <c r="D13" s="223"/>
      <c r="E13" s="285">
        <v>100120</v>
      </c>
      <c r="F13" s="286">
        <v>116083</v>
      </c>
      <c r="G13" s="286">
        <v>3848</v>
      </c>
      <c r="H13" s="287">
        <v>0</v>
      </c>
      <c r="I13" s="115">
        <v>220051</v>
      </c>
      <c r="J13" s="128">
        <v>8763</v>
      </c>
      <c r="K13" s="110">
        <v>0</v>
      </c>
      <c r="L13" s="110">
        <v>0</v>
      </c>
      <c r="M13" s="110">
        <v>0</v>
      </c>
      <c r="N13" s="115">
        <v>8763</v>
      </c>
      <c r="O13" s="110">
        <v>5409</v>
      </c>
      <c r="P13" s="110">
        <v>17361</v>
      </c>
      <c r="Q13" s="110">
        <v>0</v>
      </c>
      <c r="R13" s="110">
        <v>0</v>
      </c>
      <c r="S13" s="115">
        <v>22770</v>
      </c>
      <c r="T13" s="128">
        <v>9293</v>
      </c>
      <c r="U13" s="110">
        <v>10048</v>
      </c>
      <c r="V13" s="110">
        <v>0</v>
      </c>
      <c r="W13" s="110">
        <v>0</v>
      </c>
      <c r="X13" s="115">
        <v>19341</v>
      </c>
      <c r="Y13" s="288">
        <v>8823</v>
      </c>
      <c r="Z13" s="110">
        <v>9870</v>
      </c>
      <c r="AA13" s="288">
        <v>0</v>
      </c>
      <c r="AB13" s="110">
        <v>0</v>
      </c>
      <c r="AC13" s="115">
        <v>18693</v>
      </c>
      <c r="AD13" s="128">
        <v>7658</v>
      </c>
      <c r="AE13" s="110">
        <v>9836</v>
      </c>
      <c r="AF13" s="110">
        <v>389</v>
      </c>
      <c r="AG13" s="110">
        <v>0</v>
      </c>
      <c r="AH13" s="115">
        <v>17883</v>
      </c>
      <c r="AI13" s="128">
        <v>8717</v>
      </c>
      <c r="AJ13" s="110">
        <v>9836</v>
      </c>
      <c r="AK13" s="110">
        <v>393</v>
      </c>
      <c r="AL13" s="110">
        <v>0</v>
      </c>
      <c r="AM13" s="115">
        <v>18946</v>
      </c>
      <c r="AN13" s="128">
        <v>7949</v>
      </c>
      <c r="AO13" s="110">
        <v>9943</v>
      </c>
      <c r="AP13" s="110">
        <v>544</v>
      </c>
      <c r="AQ13" s="110">
        <v>0</v>
      </c>
      <c r="AR13" s="115">
        <v>18436</v>
      </c>
      <c r="AS13" s="128">
        <v>9375</v>
      </c>
      <c r="AT13" s="110">
        <v>9836</v>
      </c>
      <c r="AU13" s="110">
        <v>-336</v>
      </c>
      <c r="AV13" s="110">
        <v>0</v>
      </c>
      <c r="AW13" s="115">
        <v>18875</v>
      </c>
      <c r="AX13" s="128">
        <v>8518</v>
      </c>
      <c r="AY13" s="110">
        <v>9836</v>
      </c>
      <c r="AZ13" s="110">
        <v>69</v>
      </c>
      <c r="BA13" s="110">
        <v>0</v>
      </c>
      <c r="BB13" s="115">
        <v>18423</v>
      </c>
      <c r="BC13" s="128">
        <v>0</v>
      </c>
      <c r="BD13" s="110">
        <v>0</v>
      </c>
      <c r="BE13" s="110">
        <v>0</v>
      </c>
      <c r="BF13" s="110">
        <v>0</v>
      </c>
      <c r="BG13" s="115">
        <v>0</v>
      </c>
      <c r="BH13" s="128">
        <v>0</v>
      </c>
      <c r="BI13" s="110">
        <v>0</v>
      </c>
      <c r="BJ13" s="110">
        <v>0</v>
      </c>
      <c r="BK13" s="110">
        <v>0</v>
      </c>
      <c r="BL13" s="115">
        <v>0</v>
      </c>
      <c r="BM13" s="128">
        <v>0</v>
      </c>
      <c r="BN13" s="110">
        <v>0</v>
      </c>
      <c r="BO13" s="110">
        <v>0</v>
      </c>
      <c r="BP13" s="110">
        <v>0</v>
      </c>
      <c r="BQ13" s="115">
        <v>0</v>
      </c>
      <c r="BR13" s="128">
        <v>74505</v>
      </c>
      <c r="BS13" s="289">
        <v>86566</v>
      </c>
      <c r="BT13" s="110">
        <v>1059</v>
      </c>
      <c r="BU13" s="110">
        <v>0</v>
      </c>
      <c r="BV13" s="190">
        <v>162130</v>
      </c>
      <c r="BW13" s="80"/>
      <c r="BX13" s="291"/>
      <c r="BY13" s="291"/>
      <c r="BZ13" s="291"/>
      <c r="CA13" s="224"/>
      <c r="CB13" s="224"/>
      <c r="CC13" s="224"/>
      <c r="CD13" s="80"/>
      <c r="CE13" s="224"/>
    </row>
    <row r="14" spans="1:83" x14ac:dyDescent="0.3">
      <c r="A14" s="226">
        <v>8</v>
      </c>
      <c r="B14" s="227" t="s">
        <v>215</v>
      </c>
      <c r="D14" s="228"/>
      <c r="E14" s="285">
        <v>2202861.6435000123</v>
      </c>
      <c r="F14" s="286">
        <v>29179436</v>
      </c>
      <c r="G14" s="286">
        <v>37887.035579999996</v>
      </c>
      <c r="H14" s="287">
        <v>6071242</v>
      </c>
      <c r="I14" s="115">
        <v>37491426.679080009</v>
      </c>
      <c r="J14" s="128">
        <v>180816</v>
      </c>
      <c r="K14" s="110">
        <v>1693067</v>
      </c>
      <c r="L14" s="110">
        <v>1116</v>
      </c>
      <c r="M14" s="110">
        <v>663671</v>
      </c>
      <c r="N14" s="115">
        <v>2538670</v>
      </c>
      <c r="O14" s="110">
        <v>118906</v>
      </c>
      <c r="P14" s="110">
        <v>1787954</v>
      </c>
      <c r="Q14" s="110">
        <v>2807</v>
      </c>
      <c r="R14" s="110">
        <v>0</v>
      </c>
      <c r="S14" s="115">
        <v>1909667</v>
      </c>
      <c r="T14" s="128">
        <v>182149</v>
      </c>
      <c r="U14" s="110">
        <v>2735633</v>
      </c>
      <c r="V14" s="110">
        <v>10800</v>
      </c>
      <c r="W14" s="110">
        <v>0</v>
      </c>
      <c r="X14" s="115">
        <v>2928582</v>
      </c>
      <c r="Y14" s="288">
        <v>220304</v>
      </c>
      <c r="Z14" s="110">
        <v>2830216</v>
      </c>
      <c r="AA14" s="288">
        <v>6541</v>
      </c>
      <c r="AB14" s="110">
        <v>141438</v>
      </c>
      <c r="AC14" s="115">
        <v>3198499</v>
      </c>
      <c r="AD14" s="128">
        <v>144044</v>
      </c>
      <c r="AE14" s="110">
        <v>2538620</v>
      </c>
      <c r="AF14" s="110">
        <v>21</v>
      </c>
      <c r="AG14" s="110">
        <v>0</v>
      </c>
      <c r="AH14" s="115">
        <v>2682685</v>
      </c>
      <c r="AI14" s="128">
        <v>225895</v>
      </c>
      <c r="AJ14" s="110">
        <v>1958178</v>
      </c>
      <c r="AK14" s="110">
        <v>192</v>
      </c>
      <c r="AL14" s="110">
        <v>0</v>
      </c>
      <c r="AM14" s="115">
        <v>2184265</v>
      </c>
      <c r="AN14" s="128">
        <v>177659</v>
      </c>
      <c r="AO14" s="110">
        <v>2167355</v>
      </c>
      <c r="AP14" s="110">
        <v>1876</v>
      </c>
      <c r="AQ14" s="110">
        <v>0</v>
      </c>
      <c r="AR14" s="115">
        <v>2346890</v>
      </c>
      <c r="AS14" s="128">
        <v>157508</v>
      </c>
      <c r="AT14" s="110">
        <v>2253408</v>
      </c>
      <c r="AU14" s="110">
        <v>1086</v>
      </c>
      <c r="AV14" s="110">
        <v>0</v>
      </c>
      <c r="AW14" s="115">
        <v>2412002</v>
      </c>
      <c r="AX14" s="128">
        <v>209069</v>
      </c>
      <c r="AY14" s="110">
        <v>1946836</v>
      </c>
      <c r="AZ14" s="110">
        <v>933</v>
      </c>
      <c r="BA14" s="110">
        <v>231</v>
      </c>
      <c r="BB14" s="115">
        <v>2157069</v>
      </c>
      <c r="BC14" s="128">
        <v>0</v>
      </c>
      <c r="BD14" s="110">
        <v>0</v>
      </c>
      <c r="BE14" s="110">
        <v>0</v>
      </c>
      <c r="BF14" s="110">
        <v>0</v>
      </c>
      <c r="BG14" s="115">
        <v>0</v>
      </c>
      <c r="BH14" s="128">
        <v>0</v>
      </c>
      <c r="BI14" s="110">
        <v>0</v>
      </c>
      <c r="BJ14" s="110">
        <v>0</v>
      </c>
      <c r="BK14" s="110">
        <v>0</v>
      </c>
      <c r="BL14" s="115">
        <v>0</v>
      </c>
      <c r="BM14" s="128">
        <v>0</v>
      </c>
      <c r="BN14" s="110">
        <v>0</v>
      </c>
      <c r="BO14" s="110">
        <v>0</v>
      </c>
      <c r="BP14" s="110">
        <v>0</v>
      </c>
      <c r="BQ14" s="115">
        <v>0</v>
      </c>
      <c r="BR14" s="128">
        <v>1616350</v>
      </c>
      <c r="BS14" s="289">
        <v>19911267</v>
      </c>
      <c r="BT14" s="110">
        <v>25372</v>
      </c>
      <c r="BU14" s="110">
        <v>805340</v>
      </c>
      <c r="BV14" s="190">
        <v>22358329</v>
      </c>
      <c r="BW14" s="80"/>
      <c r="BX14" s="292"/>
      <c r="BY14" s="292"/>
      <c r="BZ14" s="292"/>
      <c r="CA14" s="224"/>
      <c r="CB14" s="224"/>
      <c r="CC14" s="224"/>
      <c r="CD14" s="80"/>
      <c r="CE14" s="224"/>
    </row>
    <row r="15" spans="1:83" x14ac:dyDescent="0.3">
      <c r="A15" s="221">
        <v>9</v>
      </c>
      <c r="B15" s="222" t="s">
        <v>216</v>
      </c>
      <c r="D15" s="229"/>
      <c r="E15" s="285">
        <v>436105</v>
      </c>
      <c r="F15" s="286">
        <v>1633</v>
      </c>
      <c r="G15" s="286">
        <v>4026</v>
      </c>
      <c r="H15" s="287">
        <v>835</v>
      </c>
      <c r="I15" s="115">
        <v>442599</v>
      </c>
      <c r="J15" s="128">
        <v>29898</v>
      </c>
      <c r="K15" s="110">
        <v>170</v>
      </c>
      <c r="L15" s="110">
        <v>168</v>
      </c>
      <c r="M15" s="110">
        <v>0</v>
      </c>
      <c r="N15" s="115">
        <v>30236</v>
      </c>
      <c r="O15" s="110">
        <v>32894</v>
      </c>
      <c r="P15" s="110">
        <v>92</v>
      </c>
      <c r="Q15" s="110">
        <v>46</v>
      </c>
      <c r="R15" s="110">
        <v>0</v>
      </c>
      <c r="S15" s="115">
        <v>33032</v>
      </c>
      <c r="T15" s="128">
        <v>30171</v>
      </c>
      <c r="U15" s="110">
        <v>18</v>
      </c>
      <c r="V15" s="110">
        <v>54</v>
      </c>
      <c r="W15" s="110">
        <v>0</v>
      </c>
      <c r="X15" s="115">
        <v>30243</v>
      </c>
      <c r="Y15" s="288">
        <v>31918</v>
      </c>
      <c r="Z15" s="110">
        <v>202</v>
      </c>
      <c r="AA15" s="288">
        <v>63</v>
      </c>
      <c r="AB15" s="110">
        <v>0</v>
      </c>
      <c r="AC15" s="115">
        <v>32183</v>
      </c>
      <c r="AD15" s="128">
        <v>37280</v>
      </c>
      <c r="AE15" s="110">
        <v>0</v>
      </c>
      <c r="AF15" s="110">
        <v>90</v>
      </c>
      <c r="AG15" s="110">
        <v>1</v>
      </c>
      <c r="AH15" s="115">
        <v>37371</v>
      </c>
      <c r="AI15" s="128">
        <v>36515</v>
      </c>
      <c r="AJ15" s="110">
        <v>69</v>
      </c>
      <c r="AK15" s="110">
        <v>66</v>
      </c>
      <c r="AL15" s="110">
        <v>0</v>
      </c>
      <c r="AM15" s="115">
        <v>36650</v>
      </c>
      <c r="AN15" s="128">
        <v>34489</v>
      </c>
      <c r="AO15" s="110">
        <v>351</v>
      </c>
      <c r="AP15" s="110">
        <v>71</v>
      </c>
      <c r="AQ15" s="110">
        <v>0</v>
      </c>
      <c r="AR15" s="115">
        <v>34911</v>
      </c>
      <c r="AS15" s="128">
        <v>42721</v>
      </c>
      <c r="AT15" s="110">
        <v>146</v>
      </c>
      <c r="AU15" s="110">
        <v>90</v>
      </c>
      <c r="AV15" s="110">
        <v>3</v>
      </c>
      <c r="AW15" s="115">
        <v>42960</v>
      </c>
      <c r="AX15" s="128">
        <v>47151</v>
      </c>
      <c r="AY15" s="110">
        <v>221</v>
      </c>
      <c r="AZ15" s="110">
        <v>95</v>
      </c>
      <c r="BA15" s="110">
        <v>0</v>
      </c>
      <c r="BB15" s="115">
        <v>47467</v>
      </c>
      <c r="BC15" s="128">
        <v>0</v>
      </c>
      <c r="BD15" s="110">
        <v>0</v>
      </c>
      <c r="BE15" s="110">
        <v>0</v>
      </c>
      <c r="BF15" s="110">
        <v>0</v>
      </c>
      <c r="BG15" s="115">
        <v>0</v>
      </c>
      <c r="BH15" s="128">
        <v>0</v>
      </c>
      <c r="BI15" s="110">
        <v>0</v>
      </c>
      <c r="BJ15" s="110">
        <v>0</v>
      </c>
      <c r="BK15" s="110">
        <v>0</v>
      </c>
      <c r="BL15" s="115">
        <v>0</v>
      </c>
      <c r="BM15" s="128">
        <v>0</v>
      </c>
      <c r="BN15" s="110">
        <v>0</v>
      </c>
      <c r="BO15" s="110">
        <v>0</v>
      </c>
      <c r="BP15" s="110">
        <v>0</v>
      </c>
      <c r="BQ15" s="115">
        <v>0</v>
      </c>
      <c r="BR15" s="128">
        <v>323037</v>
      </c>
      <c r="BS15" s="289">
        <v>1269</v>
      </c>
      <c r="BT15" s="110">
        <v>743</v>
      </c>
      <c r="BU15" s="110">
        <v>4</v>
      </c>
      <c r="BV15" s="190">
        <v>325053</v>
      </c>
      <c r="BW15" s="80"/>
      <c r="BX15" s="291"/>
      <c r="BY15" s="291"/>
      <c r="BZ15" s="291"/>
      <c r="CA15" s="224"/>
      <c r="CB15" s="224"/>
      <c r="CC15" s="224"/>
      <c r="CD15" s="80"/>
      <c r="CE15" s="224"/>
    </row>
    <row r="16" spans="1:83" x14ac:dyDescent="0.3">
      <c r="A16" s="221">
        <v>10</v>
      </c>
      <c r="B16" s="230" t="s">
        <v>217</v>
      </c>
      <c r="D16" s="229"/>
      <c r="E16" s="285">
        <v>214467.59684000001</v>
      </c>
      <c r="F16" s="286">
        <v>468</v>
      </c>
      <c r="G16" s="286">
        <v>3502.598</v>
      </c>
      <c r="H16" s="287">
        <v>33670019</v>
      </c>
      <c r="I16" s="115">
        <v>33888457.194839999</v>
      </c>
      <c r="J16" s="128">
        <v>14186</v>
      </c>
      <c r="K16" s="110">
        <v>27</v>
      </c>
      <c r="L16" s="110">
        <v>0</v>
      </c>
      <c r="M16" s="110">
        <v>0</v>
      </c>
      <c r="N16" s="115">
        <v>14213</v>
      </c>
      <c r="O16" s="110">
        <v>15402</v>
      </c>
      <c r="P16" s="110">
        <v>62</v>
      </c>
      <c r="Q16" s="110">
        <v>362</v>
      </c>
      <c r="R16" s="110">
        <v>1000000</v>
      </c>
      <c r="S16" s="115">
        <v>1015826</v>
      </c>
      <c r="T16" s="128">
        <v>15304</v>
      </c>
      <c r="U16" s="110">
        <v>21</v>
      </c>
      <c r="V16" s="110">
        <v>1842</v>
      </c>
      <c r="W16" s="110">
        <v>3000000</v>
      </c>
      <c r="X16" s="115">
        <v>3017167</v>
      </c>
      <c r="Y16" s="288">
        <v>18170</v>
      </c>
      <c r="Z16" s="110">
        <v>0</v>
      </c>
      <c r="AA16" s="288">
        <v>77</v>
      </c>
      <c r="AB16" s="110">
        <v>0</v>
      </c>
      <c r="AC16" s="115">
        <v>18247</v>
      </c>
      <c r="AD16" s="128">
        <v>17998</v>
      </c>
      <c r="AE16" s="110">
        <v>209</v>
      </c>
      <c r="AF16" s="110">
        <v>34</v>
      </c>
      <c r="AG16" s="110">
        <v>1582528</v>
      </c>
      <c r="AH16" s="115">
        <v>1600769</v>
      </c>
      <c r="AI16" s="128">
        <v>17360</v>
      </c>
      <c r="AJ16" s="110">
        <v>8</v>
      </c>
      <c r="AK16" s="110">
        <v>392</v>
      </c>
      <c r="AL16" s="110">
        <v>0</v>
      </c>
      <c r="AM16" s="115">
        <v>17760</v>
      </c>
      <c r="AN16" s="128">
        <v>14487</v>
      </c>
      <c r="AO16" s="110">
        <v>121</v>
      </c>
      <c r="AP16" s="110">
        <v>0</v>
      </c>
      <c r="AQ16" s="110">
        <v>0</v>
      </c>
      <c r="AR16" s="115">
        <v>14608</v>
      </c>
      <c r="AS16" s="128">
        <v>21879</v>
      </c>
      <c r="AT16" s="110">
        <v>0</v>
      </c>
      <c r="AU16" s="110">
        <v>15</v>
      </c>
      <c r="AV16" s="110">
        <v>1000000</v>
      </c>
      <c r="AW16" s="115">
        <v>1021894</v>
      </c>
      <c r="AX16" s="128">
        <v>18791</v>
      </c>
      <c r="AY16" s="110">
        <v>18</v>
      </c>
      <c r="AZ16" s="110">
        <v>448</v>
      </c>
      <c r="BA16" s="110">
        <v>6002310</v>
      </c>
      <c r="BB16" s="115">
        <v>6021567</v>
      </c>
      <c r="BC16" s="128">
        <v>0</v>
      </c>
      <c r="BD16" s="110">
        <v>0</v>
      </c>
      <c r="BE16" s="110">
        <v>0</v>
      </c>
      <c r="BF16" s="110">
        <v>0</v>
      </c>
      <c r="BG16" s="115">
        <v>0</v>
      </c>
      <c r="BH16" s="128">
        <v>0</v>
      </c>
      <c r="BI16" s="110">
        <v>0</v>
      </c>
      <c r="BJ16" s="110">
        <v>0</v>
      </c>
      <c r="BK16" s="110">
        <v>0</v>
      </c>
      <c r="BL16" s="115">
        <v>0</v>
      </c>
      <c r="BM16" s="128">
        <v>0</v>
      </c>
      <c r="BN16" s="110">
        <v>0</v>
      </c>
      <c r="BO16" s="110">
        <v>0</v>
      </c>
      <c r="BP16" s="110">
        <v>0</v>
      </c>
      <c r="BQ16" s="115">
        <v>0</v>
      </c>
      <c r="BR16" s="128">
        <v>153577</v>
      </c>
      <c r="BS16" s="289">
        <v>466</v>
      </c>
      <c r="BT16" s="110">
        <v>3170</v>
      </c>
      <c r="BU16" s="110">
        <v>12584838</v>
      </c>
      <c r="BV16" s="190">
        <v>12742051</v>
      </c>
      <c r="BW16" s="80"/>
      <c r="BX16" s="291"/>
      <c r="BY16" s="291"/>
      <c r="BZ16" s="291"/>
      <c r="CA16" s="224"/>
      <c r="CB16" s="224"/>
      <c r="CC16" s="224"/>
      <c r="CD16" s="80"/>
      <c r="CE16" s="224"/>
    </row>
    <row r="17" spans="1:83" x14ac:dyDescent="0.3">
      <c r="A17" s="221">
        <v>11</v>
      </c>
      <c r="B17" s="222" t="s">
        <v>218</v>
      </c>
      <c r="D17" s="225"/>
      <c r="E17" s="285">
        <v>450667</v>
      </c>
      <c r="F17" s="286">
        <v>52798</v>
      </c>
      <c r="G17" s="286">
        <v>11869</v>
      </c>
      <c r="H17" s="287">
        <v>388</v>
      </c>
      <c r="I17" s="115">
        <v>515722</v>
      </c>
      <c r="J17" s="128">
        <v>25666</v>
      </c>
      <c r="K17" s="110">
        <v>4131</v>
      </c>
      <c r="L17" s="110">
        <v>0</v>
      </c>
      <c r="M17" s="110">
        <v>0</v>
      </c>
      <c r="N17" s="115">
        <v>29797</v>
      </c>
      <c r="O17" s="110">
        <v>46109</v>
      </c>
      <c r="P17" s="110">
        <v>5406</v>
      </c>
      <c r="Q17" s="110">
        <v>67</v>
      </c>
      <c r="R17" s="110">
        <v>0</v>
      </c>
      <c r="S17" s="115">
        <v>51582</v>
      </c>
      <c r="T17" s="128">
        <v>31199</v>
      </c>
      <c r="U17" s="110">
        <v>4208</v>
      </c>
      <c r="V17" s="110">
        <v>1172</v>
      </c>
      <c r="W17" s="110">
        <v>0</v>
      </c>
      <c r="X17" s="115">
        <v>36579</v>
      </c>
      <c r="Y17" s="288">
        <v>42968</v>
      </c>
      <c r="Z17" s="110">
        <v>5307</v>
      </c>
      <c r="AA17" s="288">
        <v>251</v>
      </c>
      <c r="AB17" s="110">
        <v>0</v>
      </c>
      <c r="AC17" s="115">
        <v>48526</v>
      </c>
      <c r="AD17" s="128">
        <v>37020</v>
      </c>
      <c r="AE17" s="110">
        <v>4094</v>
      </c>
      <c r="AF17" s="110">
        <v>76</v>
      </c>
      <c r="AG17" s="110">
        <v>0</v>
      </c>
      <c r="AH17" s="115">
        <v>41190</v>
      </c>
      <c r="AI17" s="128">
        <v>28827</v>
      </c>
      <c r="AJ17" s="110">
        <v>5741</v>
      </c>
      <c r="AK17" s="110">
        <v>1918</v>
      </c>
      <c r="AL17" s="110">
        <v>0</v>
      </c>
      <c r="AM17" s="115">
        <v>36486</v>
      </c>
      <c r="AN17" s="128">
        <v>43016</v>
      </c>
      <c r="AO17" s="110">
        <v>3778</v>
      </c>
      <c r="AP17" s="110">
        <v>970</v>
      </c>
      <c r="AQ17" s="110">
        <v>0</v>
      </c>
      <c r="AR17" s="115">
        <v>47764</v>
      </c>
      <c r="AS17" s="128">
        <v>38520</v>
      </c>
      <c r="AT17" s="110">
        <v>4182</v>
      </c>
      <c r="AU17" s="110">
        <v>4036</v>
      </c>
      <c r="AV17" s="110">
        <v>98</v>
      </c>
      <c r="AW17" s="115">
        <v>46836</v>
      </c>
      <c r="AX17" s="128">
        <v>37735</v>
      </c>
      <c r="AY17" s="110">
        <v>3865</v>
      </c>
      <c r="AZ17" s="110">
        <v>1277</v>
      </c>
      <c r="BA17" s="110">
        <v>0</v>
      </c>
      <c r="BB17" s="115">
        <v>42877</v>
      </c>
      <c r="BC17" s="128">
        <v>0</v>
      </c>
      <c r="BD17" s="110">
        <v>0</v>
      </c>
      <c r="BE17" s="110">
        <v>0</v>
      </c>
      <c r="BF17" s="110">
        <v>0</v>
      </c>
      <c r="BG17" s="115">
        <v>0</v>
      </c>
      <c r="BH17" s="128">
        <v>0</v>
      </c>
      <c r="BI17" s="110">
        <v>0</v>
      </c>
      <c r="BJ17" s="110">
        <v>0</v>
      </c>
      <c r="BK17" s="110">
        <v>0</v>
      </c>
      <c r="BL17" s="115">
        <v>0</v>
      </c>
      <c r="BM17" s="128">
        <v>0</v>
      </c>
      <c r="BN17" s="110">
        <v>0</v>
      </c>
      <c r="BO17" s="110">
        <v>0</v>
      </c>
      <c r="BP17" s="110">
        <v>0</v>
      </c>
      <c r="BQ17" s="115">
        <v>0</v>
      </c>
      <c r="BR17" s="128">
        <v>331060</v>
      </c>
      <c r="BS17" s="289">
        <v>40712</v>
      </c>
      <c r="BT17" s="110">
        <v>9767</v>
      </c>
      <c r="BU17" s="110">
        <v>98</v>
      </c>
      <c r="BV17" s="190">
        <v>381637</v>
      </c>
      <c r="BW17" s="80"/>
      <c r="BX17" s="291"/>
      <c r="BY17" s="291"/>
      <c r="BZ17" s="291"/>
      <c r="CA17" s="224"/>
      <c r="CB17" s="224"/>
      <c r="CC17" s="224"/>
      <c r="CD17" s="80"/>
      <c r="CE17" s="224"/>
    </row>
    <row r="18" spans="1:83" x14ac:dyDescent="0.3">
      <c r="A18" s="221">
        <v>12</v>
      </c>
      <c r="B18" s="17" t="s">
        <v>219</v>
      </c>
      <c r="D18" s="223"/>
      <c r="E18" s="285">
        <v>275751.64150999999</v>
      </c>
      <c r="F18" s="286">
        <v>1157.5188900000001</v>
      </c>
      <c r="G18" s="286">
        <v>1901.8157899999999</v>
      </c>
      <c r="H18" s="287">
        <v>114.72105999999999</v>
      </c>
      <c r="I18" s="115">
        <v>278925.69725000003</v>
      </c>
      <c r="J18" s="128">
        <v>19265</v>
      </c>
      <c r="K18" s="110">
        <v>112</v>
      </c>
      <c r="L18" s="110">
        <v>41</v>
      </c>
      <c r="M18" s="110">
        <v>0</v>
      </c>
      <c r="N18" s="115">
        <v>19418</v>
      </c>
      <c r="O18" s="110">
        <v>19507</v>
      </c>
      <c r="P18" s="110">
        <v>0</v>
      </c>
      <c r="Q18" s="110">
        <v>270</v>
      </c>
      <c r="R18" s="110">
        <v>0</v>
      </c>
      <c r="S18" s="115">
        <v>19777</v>
      </c>
      <c r="T18" s="128">
        <v>23524</v>
      </c>
      <c r="U18" s="110">
        <v>240</v>
      </c>
      <c r="V18" s="110">
        <v>374</v>
      </c>
      <c r="W18" s="110">
        <v>0</v>
      </c>
      <c r="X18" s="115">
        <v>24138</v>
      </c>
      <c r="Y18" s="288">
        <v>21514</v>
      </c>
      <c r="Z18" s="110">
        <v>1</v>
      </c>
      <c r="AA18" s="288">
        <v>178</v>
      </c>
      <c r="AB18" s="110">
        <v>0</v>
      </c>
      <c r="AC18" s="115">
        <v>21693</v>
      </c>
      <c r="AD18" s="128">
        <v>19568</v>
      </c>
      <c r="AE18" s="110">
        <v>0</v>
      </c>
      <c r="AF18" s="110">
        <v>206</v>
      </c>
      <c r="AG18" s="110">
        <v>98</v>
      </c>
      <c r="AH18" s="115">
        <v>19872</v>
      </c>
      <c r="AI18" s="128">
        <v>24559</v>
      </c>
      <c r="AJ18" s="110">
        <v>18</v>
      </c>
      <c r="AK18" s="110">
        <v>78</v>
      </c>
      <c r="AL18" s="110">
        <v>0</v>
      </c>
      <c r="AM18" s="115">
        <v>24655</v>
      </c>
      <c r="AN18" s="128">
        <v>22445</v>
      </c>
      <c r="AO18" s="110">
        <v>115</v>
      </c>
      <c r="AP18" s="110">
        <v>103</v>
      </c>
      <c r="AQ18" s="110">
        <v>0</v>
      </c>
      <c r="AR18" s="115">
        <v>22663</v>
      </c>
      <c r="AS18" s="128">
        <v>26309</v>
      </c>
      <c r="AT18" s="110">
        <v>56</v>
      </c>
      <c r="AU18" s="110">
        <v>187</v>
      </c>
      <c r="AV18" s="110">
        <v>0</v>
      </c>
      <c r="AW18" s="115">
        <v>26552</v>
      </c>
      <c r="AX18" s="128">
        <v>26420</v>
      </c>
      <c r="AY18" s="110">
        <v>0</v>
      </c>
      <c r="AZ18" s="110">
        <v>96</v>
      </c>
      <c r="BA18" s="110">
        <v>0</v>
      </c>
      <c r="BB18" s="115">
        <v>26516</v>
      </c>
      <c r="BC18" s="128">
        <v>0</v>
      </c>
      <c r="BD18" s="110">
        <v>0</v>
      </c>
      <c r="BE18" s="110">
        <v>0</v>
      </c>
      <c r="BF18" s="110">
        <v>0</v>
      </c>
      <c r="BG18" s="115">
        <v>0</v>
      </c>
      <c r="BH18" s="128">
        <v>0</v>
      </c>
      <c r="BI18" s="110">
        <v>0</v>
      </c>
      <c r="BJ18" s="110">
        <v>0</v>
      </c>
      <c r="BK18" s="110">
        <v>0</v>
      </c>
      <c r="BL18" s="115">
        <v>0</v>
      </c>
      <c r="BM18" s="128">
        <v>0</v>
      </c>
      <c r="BN18" s="110">
        <v>0</v>
      </c>
      <c r="BO18" s="110">
        <v>0</v>
      </c>
      <c r="BP18" s="110">
        <v>0</v>
      </c>
      <c r="BQ18" s="115">
        <v>0</v>
      </c>
      <c r="BR18" s="128">
        <v>203111</v>
      </c>
      <c r="BS18" s="289">
        <v>542</v>
      </c>
      <c r="BT18" s="110">
        <v>1533</v>
      </c>
      <c r="BU18" s="110">
        <v>98</v>
      </c>
      <c r="BV18" s="190">
        <v>205284</v>
      </c>
      <c r="BW18" s="80"/>
      <c r="BX18" s="291"/>
      <c r="BY18" s="291"/>
      <c r="BZ18" s="291"/>
      <c r="CA18" s="224"/>
      <c r="CB18" s="224"/>
      <c r="CC18" s="224"/>
      <c r="CD18" s="80"/>
      <c r="CE18" s="224"/>
    </row>
    <row r="19" spans="1:83" x14ac:dyDescent="0.3">
      <c r="A19" s="221">
        <v>13</v>
      </c>
      <c r="B19" s="17" t="s">
        <v>220</v>
      </c>
      <c r="D19" s="223"/>
      <c r="E19" s="285">
        <v>942713.61687999987</v>
      </c>
      <c r="F19" s="286">
        <v>6955731.6200000001</v>
      </c>
      <c r="G19" s="286">
        <v>10121</v>
      </c>
      <c r="H19" s="287">
        <v>1601</v>
      </c>
      <c r="I19" s="115">
        <v>7910167.2368799997</v>
      </c>
      <c r="J19" s="128">
        <v>49779</v>
      </c>
      <c r="K19" s="110">
        <v>64973</v>
      </c>
      <c r="L19" s="110">
        <v>144</v>
      </c>
      <c r="M19" s="110">
        <v>0</v>
      </c>
      <c r="N19" s="115">
        <v>114896</v>
      </c>
      <c r="O19" s="110">
        <v>69763</v>
      </c>
      <c r="P19" s="110">
        <v>1336323</v>
      </c>
      <c r="Q19" s="110">
        <v>105</v>
      </c>
      <c r="R19" s="110">
        <v>0</v>
      </c>
      <c r="S19" s="115">
        <v>1406191</v>
      </c>
      <c r="T19" s="128">
        <v>57472</v>
      </c>
      <c r="U19" s="110">
        <v>97802</v>
      </c>
      <c r="V19" s="110">
        <v>67</v>
      </c>
      <c r="W19" s="110">
        <v>0</v>
      </c>
      <c r="X19" s="115">
        <v>155341</v>
      </c>
      <c r="Y19" s="288">
        <v>76418</v>
      </c>
      <c r="Z19" s="110">
        <v>1568188</v>
      </c>
      <c r="AA19" s="288">
        <v>359</v>
      </c>
      <c r="AB19" s="110">
        <v>0</v>
      </c>
      <c r="AC19" s="115">
        <v>1644965</v>
      </c>
      <c r="AD19" s="128">
        <v>76310</v>
      </c>
      <c r="AE19" s="110">
        <v>313844</v>
      </c>
      <c r="AF19" s="110">
        <v>148</v>
      </c>
      <c r="AG19" s="110">
        <v>0</v>
      </c>
      <c r="AH19" s="115">
        <v>390302</v>
      </c>
      <c r="AI19" s="128">
        <v>67475</v>
      </c>
      <c r="AJ19" s="110">
        <v>151217</v>
      </c>
      <c r="AK19" s="110">
        <v>417</v>
      </c>
      <c r="AL19" s="110">
        <v>0</v>
      </c>
      <c r="AM19" s="115">
        <v>219109</v>
      </c>
      <c r="AN19" s="128">
        <v>73944</v>
      </c>
      <c r="AO19" s="110">
        <v>1198677</v>
      </c>
      <c r="AP19" s="110">
        <v>1877</v>
      </c>
      <c r="AQ19" s="110">
        <v>0</v>
      </c>
      <c r="AR19" s="115">
        <v>1274498</v>
      </c>
      <c r="AS19" s="128">
        <v>76395</v>
      </c>
      <c r="AT19" s="110">
        <v>384544</v>
      </c>
      <c r="AU19" s="110">
        <v>719</v>
      </c>
      <c r="AV19" s="110">
        <v>0</v>
      </c>
      <c r="AW19" s="115">
        <v>461658</v>
      </c>
      <c r="AX19" s="128">
        <v>95001</v>
      </c>
      <c r="AY19" s="110">
        <v>425185</v>
      </c>
      <c r="AZ19" s="110">
        <v>493</v>
      </c>
      <c r="BA19" s="110">
        <v>0</v>
      </c>
      <c r="BB19" s="115">
        <v>520679</v>
      </c>
      <c r="BC19" s="128">
        <v>0</v>
      </c>
      <c r="BD19" s="110">
        <v>0</v>
      </c>
      <c r="BE19" s="110">
        <v>0</v>
      </c>
      <c r="BF19" s="110">
        <v>0</v>
      </c>
      <c r="BG19" s="115">
        <v>0</v>
      </c>
      <c r="BH19" s="128">
        <v>0</v>
      </c>
      <c r="BI19" s="110">
        <v>0</v>
      </c>
      <c r="BJ19" s="110">
        <v>0</v>
      </c>
      <c r="BK19" s="110">
        <v>0</v>
      </c>
      <c r="BL19" s="115">
        <v>0</v>
      </c>
      <c r="BM19" s="128">
        <v>0</v>
      </c>
      <c r="BN19" s="110">
        <v>0</v>
      </c>
      <c r="BO19" s="110">
        <v>0</v>
      </c>
      <c r="BP19" s="110">
        <v>0</v>
      </c>
      <c r="BQ19" s="115">
        <v>0</v>
      </c>
      <c r="BR19" s="128">
        <v>642557</v>
      </c>
      <c r="BS19" s="289">
        <v>5540753</v>
      </c>
      <c r="BT19" s="110">
        <v>4329</v>
      </c>
      <c r="BU19" s="110">
        <v>0</v>
      </c>
      <c r="BV19" s="190">
        <v>6187639</v>
      </c>
      <c r="BW19" s="80"/>
      <c r="BX19" s="291"/>
      <c r="BY19" s="291"/>
      <c r="BZ19" s="291"/>
      <c r="CA19" s="224"/>
      <c r="CB19" s="224"/>
      <c r="CC19" s="224"/>
      <c r="CD19" s="80"/>
      <c r="CE19" s="224"/>
    </row>
    <row r="20" spans="1:83" x14ac:dyDescent="0.3">
      <c r="A20" s="221">
        <v>14</v>
      </c>
      <c r="B20" s="222" t="s">
        <v>221</v>
      </c>
      <c r="D20" s="225"/>
      <c r="E20" s="285">
        <v>3457400</v>
      </c>
      <c r="F20" s="286">
        <v>21077</v>
      </c>
      <c r="G20" s="286">
        <v>319171</v>
      </c>
      <c r="H20" s="287">
        <v>0</v>
      </c>
      <c r="I20" s="115">
        <v>3797648</v>
      </c>
      <c r="J20" s="128">
        <v>487606</v>
      </c>
      <c r="K20" s="110">
        <v>214</v>
      </c>
      <c r="L20" s="110">
        <v>24563</v>
      </c>
      <c r="M20" s="110">
        <v>0</v>
      </c>
      <c r="N20" s="115">
        <v>512383</v>
      </c>
      <c r="O20" s="110">
        <v>454267</v>
      </c>
      <c r="P20" s="110">
        <v>211</v>
      </c>
      <c r="Q20" s="110">
        <v>24805</v>
      </c>
      <c r="R20" s="110">
        <v>0</v>
      </c>
      <c r="S20" s="115">
        <v>479283</v>
      </c>
      <c r="T20" s="128">
        <v>336882</v>
      </c>
      <c r="U20" s="110">
        <v>443</v>
      </c>
      <c r="V20" s="110">
        <v>25274</v>
      </c>
      <c r="W20" s="110">
        <v>0</v>
      </c>
      <c r="X20" s="115">
        <v>362599</v>
      </c>
      <c r="Y20" s="288">
        <v>315519</v>
      </c>
      <c r="Z20" s="110">
        <v>11961</v>
      </c>
      <c r="AA20" s="288">
        <v>26203</v>
      </c>
      <c r="AB20" s="110">
        <v>0</v>
      </c>
      <c r="AC20" s="115">
        <v>353683</v>
      </c>
      <c r="AD20" s="128">
        <v>225221</v>
      </c>
      <c r="AE20" s="110">
        <v>3537</v>
      </c>
      <c r="AF20" s="110">
        <v>25220</v>
      </c>
      <c r="AG20" s="110">
        <v>0</v>
      </c>
      <c r="AH20" s="115">
        <v>253978</v>
      </c>
      <c r="AI20" s="128">
        <v>225279</v>
      </c>
      <c r="AJ20" s="110">
        <v>632</v>
      </c>
      <c r="AK20" s="110">
        <v>27849</v>
      </c>
      <c r="AL20" s="110">
        <v>0</v>
      </c>
      <c r="AM20" s="115">
        <v>253760</v>
      </c>
      <c r="AN20" s="128">
        <v>217270</v>
      </c>
      <c r="AO20" s="110">
        <v>968</v>
      </c>
      <c r="AP20" s="110">
        <v>23417</v>
      </c>
      <c r="AQ20" s="110">
        <v>0</v>
      </c>
      <c r="AR20" s="115">
        <v>241655</v>
      </c>
      <c r="AS20" s="128">
        <v>241996</v>
      </c>
      <c r="AT20" s="110">
        <v>1147</v>
      </c>
      <c r="AU20" s="110">
        <v>25084</v>
      </c>
      <c r="AV20" s="110">
        <v>0</v>
      </c>
      <c r="AW20" s="115">
        <v>268227</v>
      </c>
      <c r="AX20" s="128">
        <v>191318</v>
      </c>
      <c r="AY20" s="110">
        <v>507</v>
      </c>
      <c r="AZ20" s="110">
        <v>25280</v>
      </c>
      <c r="BA20" s="110">
        <v>0</v>
      </c>
      <c r="BB20" s="115">
        <v>217105</v>
      </c>
      <c r="BC20" s="128">
        <v>0</v>
      </c>
      <c r="BD20" s="110">
        <v>0</v>
      </c>
      <c r="BE20" s="110">
        <v>0</v>
      </c>
      <c r="BF20" s="110">
        <v>0</v>
      </c>
      <c r="BG20" s="115">
        <v>0</v>
      </c>
      <c r="BH20" s="128">
        <v>0</v>
      </c>
      <c r="BI20" s="110">
        <v>0</v>
      </c>
      <c r="BJ20" s="110">
        <v>0</v>
      </c>
      <c r="BK20" s="110">
        <v>0</v>
      </c>
      <c r="BL20" s="115">
        <v>0</v>
      </c>
      <c r="BM20" s="128">
        <v>0</v>
      </c>
      <c r="BN20" s="110">
        <v>0</v>
      </c>
      <c r="BO20" s="110">
        <v>0</v>
      </c>
      <c r="BP20" s="110">
        <v>0</v>
      </c>
      <c r="BQ20" s="115">
        <v>0</v>
      </c>
      <c r="BR20" s="128">
        <v>2695358</v>
      </c>
      <c r="BS20" s="289">
        <v>19620</v>
      </c>
      <c r="BT20" s="110">
        <v>227695</v>
      </c>
      <c r="BU20" s="110">
        <v>0</v>
      </c>
      <c r="BV20" s="190">
        <v>2942673</v>
      </c>
      <c r="BW20" s="80"/>
      <c r="BX20" s="291"/>
      <c r="BY20" s="291"/>
      <c r="BZ20" s="291"/>
      <c r="CA20" s="224"/>
      <c r="CB20" s="224"/>
      <c r="CC20" s="224"/>
      <c r="CD20" s="80"/>
      <c r="CE20" s="224"/>
    </row>
    <row r="21" spans="1:83" x14ac:dyDescent="0.3">
      <c r="A21" s="221">
        <v>15</v>
      </c>
      <c r="B21" s="222" t="s">
        <v>222</v>
      </c>
      <c r="D21" s="225"/>
      <c r="E21" s="285">
        <v>123819</v>
      </c>
      <c r="F21" s="286">
        <v>46986</v>
      </c>
      <c r="G21" s="286">
        <v>3647</v>
      </c>
      <c r="H21" s="287">
        <v>0</v>
      </c>
      <c r="I21" s="115">
        <v>174452</v>
      </c>
      <c r="J21" s="128">
        <v>7274</v>
      </c>
      <c r="K21" s="110">
        <v>0</v>
      </c>
      <c r="L21" s="110">
        <v>0</v>
      </c>
      <c r="M21" s="110">
        <v>0</v>
      </c>
      <c r="N21" s="115">
        <v>7274</v>
      </c>
      <c r="O21" s="110">
        <v>8838</v>
      </c>
      <c r="P21" s="110">
        <v>11705</v>
      </c>
      <c r="Q21" s="110">
        <v>169</v>
      </c>
      <c r="R21" s="110">
        <v>0</v>
      </c>
      <c r="S21" s="115">
        <v>20712</v>
      </c>
      <c r="T21" s="128">
        <v>8812</v>
      </c>
      <c r="U21" s="110">
        <v>0</v>
      </c>
      <c r="V21" s="110">
        <v>81</v>
      </c>
      <c r="W21" s="110">
        <v>0</v>
      </c>
      <c r="X21" s="115">
        <v>8893</v>
      </c>
      <c r="Y21" s="288">
        <v>9869</v>
      </c>
      <c r="Z21" s="110">
        <v>11705</v>
      </c>
      <c r="AA21" s="288">
        <v>83</v>
      </c>
      <c r="AB21" s="110">
        <v>0</v>
      </c>
      <c r="AC21" s="115">
        <v>21657</v>
      </c>
      <c r="AD21" s="128">
        <v>9602</v>
      </c>
      <c r="AE21" s="110">
        <v>57</v>
      </c>
      <c r="AF21" s="110">
        <v>78</v>
      </c>
      <c r="AG21" s="110">
        <v>0</v>
      </c>
      <c r="AH21" s="115">
        <v>9737</v>
      </c>
      <c r="AI21" s="128">
        <v>11571</v>
      </c>
      <c r="AJ21" s="110">
        <v>52</v>
      </c>
      <c r="AK21" s="110">
        <v>77</v>
      </c>
      <c r="AL21" s="110">
        <v>0</v>
      </c>
      <c r="AM21" s="115">
        <v>11700</v>
      </c>
      <c r="AN21" s="128">
        <v>8997</v>
      </c>
      <c r="AO21" s="110">
        <v>2</v>
      </c>
      <c r="AP21" s="110">
        <v>77</v>
      </c>
      <c r="AQ21" s="110">
        <v>0</v>
      </c>
      <c r="AR21" s="115">
        <v>9076</v>
      </c>
      <c r="AS21" s="128">
        <v>11777</v>
      </c>
      <c r="AT21" s="110">
        <v>11704</v>
      </c>
      <c r="AU21" s="110">
        <v>91</v>
      </c>
      <c r="AV21" s="110">
        <v>0</v>
      </c>
      <c r="AW21" s="115">
        <v>23572</v>
      </c>
      <c r="AX21" s="128">
        <v>10892</v>
      </c>
      <c r="AY21" s="110">
        <v>89</v>
      </c>
      <c r="AZ21" s="110">
        <v>409</v>
      </c>
      <c r="BA21" s="110">
        <v>0</v>
      </c>
      <c r="BB21" s="115">
        <v>11390</v>
      </c>
      <c r="BC21" s="128">
        <v>0</v>
      </c>
      <c r="BD21" s="110">
        <v>0</v>
      </c>
      <c r="BE21" s="110">
        <v>0</v>
      </c>
      <c r="BF21" s="110">
        <v>0</v>
      </c>
      <c r="BG21" s="115">
        <v>0</v>
      </c>
      <c r="BH21" s="128">
        <v>0</v>
      </c>
      <c r="BI21" s="110">
        <v>0</v>
      </c>
      <c r="BJ21" s="110">
        <v>0</v>
      </c>
      <c r="BK21" s="110">
        <v>0</v>
      </c>
      <c r="BL21" s="115">
        <v>0</v>
      </c>
      <c r="BM21" s="128">
        <v>0</v>
      </c>
      <c r="BN21" s="110">
        <v>0</v>
      </c>
      <c r="BO21" s="110">
        <v>0</v>
      </c>
      <c r="BP21" s="110">
        <v>0</v>
      </c>
      <c r="BQ21" s="115">
        <v>0</v>
      </c>
      <c r="BR21" s="128">
        <v>87632</v>
      </c>
      <c r="BS21" s="289">
        <v>35314</v>
      </c>
      <c r="BT21" s="110">
        <v>1065</v>
      </c>
      <c r="BU21" s="110">
        <v>0</v>
      </c>
      <c r="BV21" s="190">
        <v>124011</v>
      </c>
      <c r="BW21" s="80"/>
      <c r="BX21" s="291"/>
      <c r="BY21" s="291"/>
      <c r="BZ21" s="291"/>
      <c r="CA21" s="224"/>
      <c r="CB21" s="224"/>
      <c r="CC21" s="224"/>
      <c r="CD21" s="80"/>
      <c r="CE21" s="224"/>
    </row>
    <row r="22" spans="1:83" x14ac:dyDescent="0.3">
      <c r="A22" s="221">
        <v>16</v>
      </c>
      <c r="B22" s="222" t="s">
        <v>223</v>
      </c>
      <c r="D22" s="223"/>
      <c r="E22" s="285">
        <v>2672620</v>
      </c>
      <c r="F22" s="286">
        <v>24796579</v>
      </c>
      <c r="G22" s="286">
        <v>1957082</v>
      </c>
      <c r="H22" s="287">
        <v>378</v>
      </c>
      <c r="I22" s="115">
        <v>29426659</v>
      </c>
      <c r="J22" s="128">
        <v>126369</v>
      </c>
      <c r="K22" s="110">
        <v>5260362</v>
      </c>
      <c r="L22" s="110">
        <v>120055</v>
      </c>
      <c r="M22" s="110">
        <v>0</v>
      </c>
      <c r="N22" s="115">
        <v>5506786</v>
      </c>
      <c r="O22" s="110">
        <v>100620</v>
      </c>
      <c r="P22" s="110">
        <v>2550976</v>
      </c>
      <c r="Q22" s="110">
        <v>51752</v>
      </c>
      <c r="R22" s="110">
        <v>8</v>
      </c>
      <c r="S22" s="115">
        <v>2703356</v>
      </c>
      <c r="T22" s="128">
        <v>108674</v>
      </c>
      <c r="U22" s="110">
        <v>759239</v>
      </c>
      <c r="V22" s="110">
        <v>249596</v>
      </c>
      <c r="W22" s="110">
        <v>0</v>
      </c>
      <c r="X22" s="115">
        <v>1117509</v>
      </c>
      <c r="Y22" s="288">
        <v>173203</v>
      </c>
      <c r="Z22" s="110">
        <v>1900972</v>
      </c>
      <c r="AA22" s="288">
        <v>160088</v>
      </c>
      <c r="AB22" s="110">
        <v>0</v>
      </c>
      <c r="AC22" s="115">
        <v>2234263</v>
      </c>
      <c r="AD22" s="128">
        <v>123384</v>
      </c>
      <c r="AE22" s="110">
        <v>3997389</v>
      </c>
      <c r="AF22" s="110">
        <v>78439</v>
      </c>
      <c r="AG22" s="110">
        <v>147</v>
      </c>
      <c r="AH22" s="115">
        <v>4199359</v>
      </c>
      <c r="AI22" s="128">
        <v>137186</v>
      </c>
      <c r="AJ22" s="110">
        <v>663445</v>
      </c>
      <c r="AK22" s="110">
        <v>173691</v>
      </c>
      <c r="AL22" s="110">
        <v>0</v>
      </c>
      <c r="AM22" s="115">
        <v>974322</v>
      </c>
      <c r="AN22" s="128">
        <v>137853</v>
      </c>
      <c r="AO22" s="110">
        <v>1851377</v>
      </c>
      <c r="AP22" s="110">
        <v>110154</v>
      </c>
      <c r="AQ22" s="110">
        <v>0</v>
      </c>
      <c r="AR22" s="115">
        <v>2099384</v>
      </c>
      <c r="AS22" s="128">
        <v>583573</v>
      </c>
      <c r="AT22" s="110">
        <v>1992750</v>
      </c>
      <c r="AU22" s="110">
        <v>87840</v>
      </c>
      <c r="AV22" s="110">
        <v>0</v>
      </c>
      <c r="AW22" s="115">
        <v>2664163</v>
      </c>
      <c r="AX22" s="128">
        <v>293501</v>
      </c>
      <c r="AY22" s="110">
        <v>1954659</v>
      </c>
      <c r="AZ22" s="110">
        <v>48387</v>
      </c>
      <c r="BA22" s="110">
        <v>0</v>
      </c>
      <c r="BB22" s="115">
        <v>2296547</v>
      </c>
      <c r="BC22" s="128">
        <v>0</v>
      </c>
      <c r="BD22" s="110">
        <v>0</v>
      </c>
      <c r="BE22" s="110">
        <v>0</v>
      </c>
      <c r="BF22" s="110">
        <v>0</v>
      </c>
      <c r="BG22" s="115">
        <v>0</v>
      </c>
      <c r="BH22" s="128">
        <v>0</v>
      </c>
      <c r="BI22" s="110">
        <v>0</v>
      </c>
      <c r="BJ22" s="110">
        <v>0</v>
      </c>
      <c r="BK22" s="110">
        <v>0</v>
      </c>
      <c r="BL22" s="115">
        <v>0</v>
      </c>
      <c r="BM22" s="128">
        <v>0</v>
      </c>
      <c r="BN22" s="110">
        <v>0</v>
      </c>
      <c r="BO22" s="110">
        <v>0</v>
      </c>
      <c r="BP22" s="110">
        <v>0</v>
      </c>
      <c r="BQ22" s="115">
        <v>0</v>
      </c>
      <c r="BR22" s="128">
        <v>1784363</v>
      </c>
      <c r="BS22" s="289">
        <v>20931169</v>
      </c>
      <c r="BT22" s="110">
        <v>1080002</v>
      </c>
      <c r="BU22" s="110">
        <v>155</v>
      </c>
      <c r="BV22" s="190">
        <v>23795689</v>
      </c>
      <c r="BW22" s="80"/>
      <c r="BX22" s="291"/>
      <c r="BY22" s="291"/>
      <c r="BZ22" s="291"/>
      <c r="CA22" s="224"/>
      <c r="CB22" s="224"/>
      <c r="CC22" s="224"/>
      <c r="CD22" s="80"/>
      <c r="CE22" s="224"/>
    </row>
    <row r="23" spans="1:83" x14ac:dyDescent="0.3">
      <c r="A23" s="221">
        <v>17</v>
      </c>
      <c r="B23" s="222" t="s">
        <v>224</v>
      </c>
      <c r="D23" s="223"/>
      <c r="E23" s="285">
        <v>10884922</v>
      </c>
      <c r="F23" s="286">
        <v>98376941</v>
      </c>
      <c r="G23" s="286">
        <v>11516</v>
      </c>
      <c r="H23" s="287">
        <v>1338</v>
      </c>
      <c r="I23" s="115">
        <v>109274717</v>
      </c>
      <c r="J23" s="128">
        <v>793383</v>
      </c>
      <c r="K23" s="110">
        <v>22357445</v>
      </c>
      <c r="L23" s="110">
        <v>193</v>
      </c>
      <c r="M23" s="110">
        <v>0</v>
      </c>
      <c r="N23" s="115">
        <v>23151021</v>
      </c>
      <c r="O23" s="110">
        <v>821152</v>
      </c>
      <c r="P23" s="110">
        <v>10386217</v>
      </c>
      <c r="Q23" s="110">
        <v>410</v>
      </c>
      <c r="R23" s="110">
        <v>0</v>
      </c>
      <c r="S23" s="115">
        <v>11207779</v>
      </c>
      <c r="T23" s="128">
        <v>836668</v>
      </c>
      <c r="U23" s="110">
        <v>14909909</v>
      </c>
      <c r="V23" s="110">
        <v>330</v>
      </c>
      <c r="W23" s="110">
        <v>0</v>
      </c>
      <c r="X23" s="115">
        <v>15746907</v>
      </c>
      <c r="Y23" s="288">
        <v>783013</v>
      </c>
      <c r="Z23" s="110">
        <v>4653790</v>
      </c>
      <c r="AA23" s="288">
        <v>320</v>
      </c>
      <c r="AB23" s="110">
        <v>0</v>
      </c>
      <c r="AC23" s="115">
        <v>5437123</v>
      </c>
      <c r="AD23" s="128">
        <v>966722</v>
      </c>
      <c r="AE23" s="110">
        <v>14895834</v>
      </c>
      <c r="AF23" s="110">
        <v>1923</v>
      </c>
      <c r="AG23" s="110">
        <v>0</v>
      </c>
      <c r="AH23" s="115">
        <v>15864479</v>
      </c>
      <c r="AI23" s="128">
        <v>916666</v>
      </c>
      <c r="AJ23" s="110">
        <v>3378349</v>
      </c>
      <c r="AK23" s="110">
        <v>13311</v>
      </c>
      <c r="AL23" s="110">
        <v>0</v>
      </c>
      <c r="AM23" s="115">
        <v>4308326</v>
      </c>
      <c r="AN23" s="128">
        <v>841427</v>
      </c>
      <c r="AO23" s="110">
        <v>17020029</v>
      </c>
      <c r="AP23" s="110">
        <v>-12255</v>
      </c>
      <c r="AQ23" s="110">
        <v>0</v>
      </c>
      <c r="AR23" s="115">
        <v>17849201</v>
      </c>
      <c r="AS23" s="128">
        <v>989280</v>
      </c>
      <c r="AT23" s="110">
        <v>4015638</v>
      </c>
      <c r="AU23" s="110">
        <v>1251</v>
      </c>
      <c r="AV23" s="110">
        <v>0</v>
      </c>
      <c r="AW23" s="115">
        <v>5006169</v>
      </c>
      <c r="AX23" s="128">
        <v>971238</v>
      </c>
      <c r="AY23" s="110">
        <v>1516309</v>
      </c>
      <c r="AZ23" s="110">
        <v>1664</v>
      </c>
      <c r="BA23" s="110">
        <v>0</v>
      </c>
      <c r="BB23" s="115">
        <v>2489211</v>
      </c>
      <c r="BC23" s="128">
        <v>0</v>
      </c>
      <c r="BD23" s="110">
        <v>0</v>
      </c>
      <c r="BE23" s="110">
        <v>0</v>
      </c>
      <c r="BF23" s="110">
        <v>0</v>
      </c>
      <c r="BG23" s="115">
        <v>0</v>
      </c>
      <c r="BH23" s="128">
        <v>0</v>
      </c>
      <c r="BI23" s="110">
        <v>0</v>
      </c>
      <c r="BJ23" s="110">
        <v>0</v>
      </c>
      <c r="BK23" s="110">
        <v>0</v>
      </c>
      <c r="BL23" s="115">
        <v>0</v>
      </c>
      <c r="BM23" s="128">
        <v>0</v>
      </c>
      <c r="BN23" s="110">
        <v>0</v>
      </c>
      <c r="BO23" s="110">
        <v>0</v>
      </c>
      <c r="BP23" s="110">
        <v>0</v>
      </c>
      <c r="BQ23" s="115">
        <v>0</v>
      </c>
      <c r="BR23" s="128">
        <v>7919549</v>
      </c>
      <c r="BS23" s="289">
        <v>93133520</v>
      </c>
      <c r="BT23" s="110">
        <v>7147</v>
      </c>
      <c r="BU23" s="110">
        <v>0</v>
      </c>
      <c r="BV23" s="190">
        <v>101060216</v>
      </c>
      <c r="BW23" s="80"/>
      <c r="BX23" s="291"/>
      <c r="BY23" s="291"/>
      <c r="BZ23" s="291"/>
      <c r="CA23" s="224"/>
      <c r="CB23" s="224"/>
      <c r="CC23" s="224"/>
      <c r="CD23" s="80"/>
      <c r="CE23" s="224"/>
    </row>
    <row r="24" spans="1:83" x14ac:dyDescent="0.3">
      <c r="A24" s="221">
        <v>18</v>
      </c>
      <c r="B24" s="222" t="s">
        <v>225</v>
      </c>
      <c r="D24" s="229"/>
      <c r="E24" s="285">
        <v>3601584</v>
      </c>
      <c r="F24" s="286">
        <v>58334288</v>
      </c>
      <c r="G24" s="286">
        <v>958842</v>
      </c>
      <c r="H24" s="287">
        <v>1327</v>
      </c>
      <c r="I24" s="115">
        <v>62896041</v>
      </c>
      <c r="J24" s="128">
        <v>132393</v>
      </c>
      <c r="K24" s="110">
        <v>5634862</v>
      </c>
      <c r="L24" s="110">
        <v>9389</v>
      </c>
      <c r="M24" s="110">
        <v>0</v>
      </c>
      <c r="N24" s="115">
        <v>5776644</v>
      </c>
      <c r="O24" s="110">
        <v>368497</v>
      </c>
      <c r="P24" s="110">
        <v>3603019</v>
      </c>
      <c r="Q24" s="110">
        <v>7456</v>
      </c>
      <c r="R24" s="110">
        <v>0</v>
      </c>
      <c r="S24" s="115">
        <v>3978972</v>
      </c>
      <c r="T24" s="128">
        <v>155671</v>
      </c>
      <c r="U24" s="110">
        <v>5322751</v>
      </c>
      <c r="V24" s="110">
        <v>10416</v>
      </c>
      <c r="W24" s="110">
        <v>0</v>
      </c>
      <c r="X24" s="115">
        <v>5488838</v>
      </c>
      <c r="Y24" s="288">
        <v>100434</v>
      </c>
      <c r="Z24" s="110">
        <v>6330028</v>
      </c>
      <c r="AA24" s="288">
        <v>10124</v>
      </c>
      <c r="AB24" s="110">
        <v>0</v>
      </c>
      <c r="AC24" s="115">
        <v>6440586</v>
      </c>
      <c r="AD24" s="128">
        <v>170067</v>
      </c>
      <c r="AE24" s="110">
        <v>4143423</v>
      </c>
      <c r="AF24" s="110">
        <v>10461</v>
      </c>
      <c r="AG24" s="110">
        <v>5</v>
      </c>
      <c r="AH24" s="115">
        <v>4323956</v>
      </c>
      <c r="AI24" s="128">
        <v>195697</v>
      </c>
      <c r="AJ24" s="110">
        <v>4125981</v>
      </c>
      <c r="AK24" s="110">
        <v>209514</v>
      </c>
      <c r="AL24" s="110">
        <v>21</v>
      </c>
      <c r="AM24" s="115">
        <v>4531213</v>
      </c>
      <c r="AN24" s="128">
        <v>120230</v>
      </c>
      <c r="AO24" s="110">
        <v>6307812</v>
      </c>
      <c r="AP24" s="110">
        <v>240471</v>
      </c>
      <c r="AQ24" s="110">
        <v>261</v>
      </c>
      <c r="AR24" s="115">
        <v>6668774</v>
      </c>
      <c r="AS24" s="128">
        <v>207417</v>
      </c>
      <c r="AT24" s="110">
        <v>4122948</v>
      </c>
      <c r="AU24" s="110">
        <v>22455</v>
      </c>
      <c r="AV24" s="110">
        <v>13</v>
      </c>
      <c r="AW24" s="115">
        <v>4352833</v>
      </c>
      <c r="AX24" s="128">
        <v>127345</v>
      </c>
      <c r="AY24" s="110">
        <v>4137204</v>
      </c>
      <c r="AZ24" s="110">
        <v>92145</v>
      </c>
      <c r="BA24" s="110">
        <v>0</v>
      </c>
      <c r="BB24" s="115">
        <v>4356694</v>
      </c>
      <c r="BC24" s="128">
        <v>0</v>
      </c>
      <c r="BD24" s="110">
        <v>0</v>
      </c>
      <c r="BE24" s="110">
        <v>0</v>
      </c>
      <c r="BF24" s="110">
        <v>0</v>
      </c>
      <c r="BG24" s="115">
        <v>0</v>
      </c>
      <c r="BH24" s="128">
        <v>0</v>
      </c>
      <c r="BI24" s="110">
        <v>0</v>
      </c>
      <c r="BJ24" s="110">
        <v>0</v>
      </c>
      <c r="BK24" s="110">
        <v>0</v>
      </c>
      <c r="BL24" s="115">
        <v>0</v>
      </c>
      <c r="BM24" s="128">
        <v>0</v>
      </c>
      <c r="BN24" s="110">
        <v>0</v>
      </c>
      <c r="BO24" s="110">
        <v>0</v>
      </c>
      <c r="BP24" s="110">
        <v>0</v>
      </c>
      <c r="BQ24" s="115">
        <v>0</v>
      </c>
      <c r="BR24" s="128">
        <v>1577751</v>
      </c>
      <c r="BS24" s="289">
        <v>43728028</v>
      </c>
      <c r="BT24" s="110">
        <v>612431</v>
      </c>
      <c r="BU24" s="110">
        <v>300</v>
      </c>
      <c r="BV24" s="190">
        <v>45918510</v>
      </c>
      <c r="BW24" s="80"/>
      <c r="BX24" s="291"/>
      <c r="BY24" s="291"/>
      <c r="BZ24" s="291"/>
      <c r="CA24" s="224"/>
      <c r="CB24" s="224"/>
      <c r="CC24" s="224"/>
      <c r="CD24" s="80"/>
      <c r="CE24" s="224"/>
    </row>
    <row r="25" spans="1:83" x14ac:dyDescent="0.3">
      <c r="A25" s="226">
        <v>19</v>
      </c>
      <c r="B25" s="227" t="s">
        <v>226</v>
      </c>
      <c r="D25" s="231"/>
      <c r="E25" s="285">
        <v>983457</v>
      </c>
      <c r="F25" s="286">
        <v>240392672</v>
      </c>
      <c r="G25" s="286">
        <v>9210</v>
      </c>
      <c r="H25" s="287">
        <v>336525</v>
      </c>
      <c r="I25" s="115">
        <v>241721864</v>
      </c>
      <c r="J25" s="128">
        <v>76013</v>
      </c>
      <c r="K25" s="110">
        <v>17752222</v>
      </c>
      <c r="L25" s="110">
        <v>5729</v>
      </c>
      <c r="M25" s="110">
        <v>0</v>
      </c>
      <c r="N25" s="115">
        <v>17833964</v>
      </c>
      <c r="O25" s="110">
        <v>65785</v>
      </c>
      <c r="P25" s="110">
        <v>17445954</v>
      </c>
      <c r="Q25" s="110">
        <v>1220</v>
      </c>
      <c r="R25" s="110">
        <v>0</v>
      </c>
      <c r="S25" s="115">
        <v>17512959</v>
      </c>
      <c r="T25" s="128">
        <v>63014</v>
      </c>
      <c r="U25" s="110">
        <v>19123337</v>
      </c>
      <c r="V25" s="110">
        <v>175</v>
      </c>
      <c r="W25" s="110">
        <v>0</v>
      </c>
      <c r="X25" s="115">
        <v>19186526</v>
      </c>
      <c r="Y25" s="288">
        <v>81438</v>
      </c>
      <c r="Z25" s="110">
        <v>20472069</v>
      </c>
      <c r="AA25" s="288">
        <v>-1318</v>
      </c>
      <c r="AB25" s="110">
        <v>0</v>
      </c>
      <c r="AC25" s="115">
        <v>20552189</v>
      </c>
      <c r="AD25" s="128">
        <v>96661</v>
      </c>
      <c r="AE25" s="110">
        <v>18404458</v>
      </c>
      <c r="AF25" s="110">
        <v>1864</v>
      </c>
      <c r="AG25" s="110">
        <v>0</v>
      </c>
      <c r="AH25" s="115">
        <v>18502983</v>
      </c>
      <c r="AI25" s="128">
        <v>87169</v>
      </c>
      <c r="AJ25" s="110">
        <v>21404308</v>
      </c>
      <c r="AK25" s="110">
        <v>-381</v>
      </c>
      <c r="AL25" s="110">
        <v>0</v>
      </c>
      <c r="AM25" s="115">
        <v>21491096</v>
      </c>
      <c r="AN25" s="128">
        <v>78231</v>
      </c>
      <c r="AO25" s="110">
        <v>23219671</v>
      </c>
      <c r="AP25" s="110">
        <v>-308</v>
      </c>
      <c r="AQ25" s="110">
        <v>0</v>
      </c>
      <c r="AR25" s="115">
        <v>23297594</v>
      </c>
      <c r="AS25" s="128">
        <v>94588</v>
      </c>
      <c r="AT25" s="110">
        <v>20504031</v>
      </c>
      <c r="AU25" s="110">
        <v>10733</v>
      </c>
      <c r="AV25" s="110">
        <v>0</v>
      </c>
      <c r="AW25" s="115">
        <v>20609352</v>
      </c>
      <c r="AX25" s="128">
        <v>97639</v>
      </c>
      <c r="AY25" s="110">
        <v>20454362</v>
      </c>
      <c r="AZ25" s="110">
        <v>223</v>
      </c>
      <c r="BA25" s="110">
        <v>0</v>
      </c>
      <c r="BB25" s="115">
        <v>20552224</v>
      </c>
      <c r="BC25" s="128">
        <v>0</v>
      </c>
      <c r="BD25" s="110">
        <v>0</v>
      </c>
      <c r="BE25" s="110">
        <v>0</v>
      </c>
      <c r="BF25" s="110">
        <v>0</v>
      </c>
      <c r="BG25" s="115">
        <v>0</v>
      </c>
      <c r="BH25" s="128">
        <v>0</v>
      </c>
      <c r="BI25" s="110">
        <v>0</v>
      </c>
      <c r="BJ25" s="110">
        <v>0</v>
      </c>
      <c r="BK25" s="110">
        <v>0</v>
      </c>
      <c r="BL25" s="115">
        <v>0</v>
      </c>
      <c r="BM25" s="128">
        <v>0</v>
      </c>
      <c r="BN25" s="110">
        <v>0</v>
      </c>
      <c r="BO25" s="110">
        <v>0</v>
      </c>
      <c r="BP25" s="110">
        <v>0</v>
      </c>
      <c r="BQ25" s="115">
        <v>0</v>
      </c>
      <c r="BR25" s="128">
        <v>740538</v>
      </c>
      <c r="BS25" s="289">
        <v>178780412</v>
      </c>
      <c r="BT25" s="110">
        <v>17937</v>
      </c>
      <c r="BU25" s="110">
        <v>0</v>
      </c>
      <c r="BV25" s="190">
        <v>179538887</v>
      </c>
      <c r="BW25" s="80"/>
      <c r="BX25" s="291"/>
      <c r="BY25" s="291"/>
      <c r="BZ25" s="291"/>
      <c r="CA25" s="224"/>
      <c r="CB25" s="224"/>
      <c r="CC25" s="224"/>
      <c r="CD25" s="80"/>
      <c r="CE25" s="224"/>
    </row>
    <row r="26" spans="1:83" x14ac:dyDescent="0.3">
      <c r="A26" s="226">
        <v>20</v>
      </c>
      <c r="B26" s="723" t="s">
        <v>227</v>
      </c>
      <c r="C26" s="723"/>
      <c r="D26" s="223"/>
      <c r="E26" s="285">
        <v>194853</v>
      </c>
      <c r="F26" s="286">
        <v>783992</v>
      </c>
      <c r="G26" s="286">
        <v>4414</v>
      </c>
      <c r="H26" s="287">
        <v>0</v>
      </c>
      <c r="I26" s="115">
        <v>983259</v>
      </c>
      <c r="J26" s="128">
        <v>10708</v>
      </c>
      <c r="K26" s="110">
        <v>8393</v>
      </c>
      <c r="L26" s="110">
        <v>152</v>
      </c>
      <c r="M26" s="110">
        <v>0</v>
      </c>
      <c r="N26" s="115">
        <v>19253</v>
      </c>
      <c r="O26" s="110">
        <v>14907</v>
      </c>
      <c r="P26" s="110">
        <v>389393</v>
      </c>
      <c r="Q26" s="110">
        <v>1693</v>
      </c>
      <c r="R26" s="110">
        <v>0</v>
      </c>
      <c r="S26" s="115">
        <v>405993</v>
      </c>
      <c r="T26" s="128">
        <v>13835</v>
      </c>
      <c r="U26" s="110">
        <v>8393</v>
      </c>
      <c r="V26" s="110">
        <v>-91</v>
      </c>
      <c r="W26" s="110">
        <v>0</v>
      </c>
      <c r="X26" s="115">
        <v>22137</v>
      </c>
      <c r="Y26" s="288">
        <v>13990</v>
      </c>
      <c r="Z26" s="110">
        <v>8393</v>
      </c>
      <c r="AA26" s="288">
        <v>-591</v>
      </c>
      <c r="AB26" s="110">
        <v>0</v>
      </c>
      <c r="AC26" s="115">
        <v>21792</v>
      </c>
      <c r="AD26" s="128">
        <v>15490</v>
      </c>
      <c r="AE26" s="110">
        <v>143393</v>
      </c>
      <c r="AF26" s="110">
        <v>74</v>
      </c>
      <c r="AG26" s="110">
        <v>0</v>
      </c>
      <c r="AH26" s="115">
        <v>158957</v>
      </c>
      <c r="AI26" s="128">
        <v>13775</v>
      </c>
      <c r="AJ26" s="110">
        <v>9881</v>
      </c>
      <c r="AK26" s="110">
        <v>83</v>
      </c>
      <c r="AL26" s="110">
        <v>0</v>
      </c>
      <c r="AM26" s="115">
        <v>23739</v>
      </c>
      <c r="AN26" s="128">
        <v>13910</v>
      </c>
      <c r="AO26" s="110">
        <v>8394</v>
      </c>
      <c r="AP26" s="110">
        <v>70</v>
      </c>
      <c r="AQ26" s="110">
        <v>0</v>
      </c>
      <c r="AR26" s="115">
        <v>22374</v>
      </c>
      <c r="AS26" s="128">
        <v>15577</v>
      </c>
      <c r="AT26" s="110">
        <v>8396</v>
      </c>
      <c r="AU26" s="110">
        <v>305</v>
      </c>
      <c r="AV26" s="110">
        <v>0</v>
      </c>
      <c r="AW26" s="115">
        <v>24278</v>
      </c>
      <c r="AX26" s="128">
        <v>20211</v>
      </c>
      <c r="AY26" s="110">
        <v>143505</v>
      </c>
      <c r="AZ26" s="110">
        <v>355</v>
      </c>
      <c r="BA26" s="110">
        <v>0</v>
      </c>
      <c r="BB26" s="115">
        <v>164071</v>
      </c>
      <c r="BC26" s="128">
        <v>0</v>
      </c>
      <c r="BD26" s="110">
        <v>0</v>
      </c>
      <c r="BE26" s="110">
        <v>0</v>
      </c>
      <c r="BF26" s="110">
        <v>0</v>
      </c>
      <c r="BG26" s="115">
        <v>0</v>
      </c>
      <c r="BH26" s="128">
        <v>0</v>
      </c>
      <c r="BI26" s="110">
        <v>0</v>
      </c>
      <c r="BJ26" s="110">
        <v>0</v>
      </c>
      <c r="BK26" s="110">
        <v>0</v>
      </c>
      <c r="BL26" s="115">
        <v>0</v>
      </c>
      <c r="BM26" s="128">
        <v>0</v>
      </c>
      <c r="BN26" s="110">
        <v>0</v>
      </c>
      <c r="BO26" s="110">
        <v>0</v>
      </c>
      <c r="BP26" s="110">
        <v>0</v>
      </c>
      <c r="BQ26" s="115">
        <v>0</v>
      </c>
      <c r="BR26" s="128">
        <v>132403</v>
      </c>
      <c r="BS26" s="289">
        <v>728141</v>
      </c>
      <c r="BT26" s="110">
        <v>2050</v>
      </c>
      <c r="BU26" s="110">
        <v>0</v>
      </c>
      <c r="BV26" s="190">
        <v>862594</v>
      </c>
      <c r="BW26" s="80"/>
      <c r="BX26" s="291"/>
      <c r="BY26" s="291"/>
      <c r="BZ26" s="291"/>
      <c r="CA26" s="224"/>
      <c r="CB26" s="224"/>
      <c r="CC26" s="224"/>
      <c r="CD26" s="80"/>
      <c r="CE26" s="224"/>
    </row>
    <row r="27" spans="1:83" x14ac:dyDescent="0.3">
      <c r="A27" s="226">
        <v>21</v>
      </c>
      <c r="B27" s="232" t="s">
        <v>228</v>
      </c>
      <c r="C27" s="232"/>
      <c r="D27" s="223"/>
      <c r="E27" s="285">
        <v>148700</v>
      </c>
      <c r="F27" s="286">
        <v>515</v>
      </c>
      <c r="G27" s="286">
        <v>3423</v>
      </c>
      <c r="H27" s="287">
        <v>3</v>
      </c>
      <c r="I27" s="115">
        <v>152641</v>
      </c>
      <c r="J27" s="128">
        <v>13337</v>
      </c>
      <c r="K27" s="110">
        <v>27</v>
      </c>
      <c r="L27" s="110">
        <v>0</v>
      </c>
      <c r="M27" s="110">
        <v>0</v>
      </c>
      <c r="N27" s="115">
        <v>13364</v>
      </c>
      <c r="O27" s="110">
        <v>10393</v>
      </c>
      <c r="P27" s="110">
        <v>38</v>
      </c>
      <c r="Q27" s="110">
        <v>19</v>
      </c>
      <c r="R27" s="110">
        <v>0</v>
      </c>
      <c r="S27" s="115">
        <v>10450</v>
      </c>
      <c r="T27" s="128">
        <v>12237</v>
      </c>
      <c r="U27" s="110">
        <v>1</v>
      </c>
      <c r="V27" s="110">
        <v>30</v>
      </c>
      <c r="W27" s="110">
        <v>0</v>
      </c>
      <c r="X27" s="115">
        <v>12268</v>
      </c>
      <c r="Y27" s="288">
        <v>14271</v>
      </c>
      <c r="Z27" s="110">
        <v>0</v>
      </c>
      <c r="AA27" s="288">
        <v>726</v>
      </c>
      <c r="AB27" s="110">
        <v>0</v>
      </c>
      <c r="AC27" s="115">
        <v>14997</v>
      </c>
      <c r="AD27" s="128">
        <v>12844</v>
      </c>
      <c r="AE27" s="110">
        <v>173</v>
      </c>
      <c r="AF27" s="110">
        <v>3</v>
      </c>
      <c r="AG27" s="110">
        <v>0</v>
      </c>
      <c r="AH27" s="115">
        <v>13020</v>
      </c>
      <c r="AI27" s="128">
        <v>11465</v>
      </c>
      <c r="AJ27" s="110">
        <v>81</v>
      </c>
      <c r="AK27" s="110">
        <v>3</v>
      </c>
      <c r="AL27" s="110">
        <v>0</v>
      </c>
      <c r="AM27" s="115">
        <v>11549</v>
      </c>
      <c r="AN27" s="128">
        <v>14964</v>
      </c>
      <c r="AO27" s="110">
        <v>172</v>
      </c>
      <c r="AP27" s="110">
        <v>68</v>
      </c>
      <c r="AQ27" s="110">
        <v>0</v>
      </c>
      <c r="AR27" s="115">
        <v>15204</v>
      </c>
      <c r="AS27" s="128">
        <v>13572</v>
      </c>
      <c r="AT27" s="110">
        <v>0</v>
      </c>
      <c r="AU27" s="110">
        <v>21</v>
      </c>
      <c r="AV27" s="110">
        <v>0</v>
      </c>
      <c r="AW27" s="115">
        <v>13593</v>
      </c>
      <c r="AX27" s="128">
        <v>12615</v>
      </c>
      <c r="AY27" s="110">
        <v>14</v>
      </c>
      <c r="AZ27" s="110">
        <v>911</v>
      </c>
      <c r="BA27" s="110">
        <v>3</v>
      </c>
      <c r="BB27" s="115">
        <v>13543</v>
      </c>
      <c r="BC27" s="128">
        <v>0</v>
      </c>
      <c r="BD27" s="110">
        <v>0</v>
      </c>
      <c r="BE27" s="110">
        <v>0</v>
      </c>
      <c r="BF27" s="110">
        <v>0</v>
      </c>
      <c r="BG27" s="115">
        <v>0</v>
      </c>
      <c r="BH27" s="128">
        <v>0</v>
      </c>
      <c r="BI27" s="110">
        <v>0</v>
      </c>
      <c r="BJ27" s="110">
        <v>0</v>
      </c>
      <c r="BK27" s="110">
        <v>0</v>
      </c>
      <c r="BL27" s="115">
        <v>0</v>
      </c>
      <c r="BM27" s="128">
        <v>0</v>
      </c>
      <c r="BN27" s="110">
        <v>0</v>
      </c>
      <c r="BO27" s="110">
        <v>0</v>
      </c>
      <c r="BP27" s="110">
        <v>0</v>
      </c>
      <c r="BQ27" s="115">
        <v>0</v>
      </c>
      <c r="BR27" s="128">
        <v>115698</v>
      </c>
      <c r="BS27" s="289">
        <v>506</v>
      </c>
      <c r="BT27" s="110">
        <v>1781</v>
      </c>
      <c r="BU27" s="110">
        <v>3</v>
      </c>
      <c r="BV27" s="190">
        <v>117988</v>
      </c>
      <c r="BW27" s="80"/>
      <c r="BX27" s="291"/>
      <c r="BY27" s="291"/>
      <c r="BZ27" s="291"/>
      <c r="CA27" s="224"/>
      <c r="CB27" s="224"/>
      <c r="CC27" s="224"/>
      <c r="CD27" s="80"/>
      <c r="CE27" s="224"/>
    </row>
    <row r="28" spans="1:83" x14ac:dyDescent="0.3">
      <c r="A28" s="221">
        <v>22</v>
      </c>
      <c r="B28" s="222" t="s">
        <v>229</v>
      </c>
      <c r="D28" s="233"/>
      <c r="E28" s="285">
        <v>25413325</v>
      </c>
      <c r="F28" s="286">
        <v>624440</v>
      </c>
      <c r="G28" s="286">
        <v>391475</v>
      </c>
      <c r="H28" s="287">
        <v>0</v>
      </c>
      <c r="I28" s="115">
        <v>26429240</v>
      </c>
      <c r="J28" s="128">
        <v>1775706</v>
      </c>
      <c r="K28" s="110">
        <v>92541</v>
      </c>
      <c r="L28" s="110">
        <v>3566</v>
      </c>
      <c r="M28" s="110">
        <v>0</v>
      </c>
      <c r="N28" s="115">
        <v>1871813</v>
      </c>
      <c r="O28" s="110">
        <v>2044265</v>
      </c>
      <c r="P28" s="110">
        <v>19516</v>
      </c>
      <c r="Q28" s="110">
        <v>29754</v>
      </c>
      <c r="R28" s="110">
        <v>0</v>
      </c>
      <c r="S28" s="115">
        <v>2093535</v>
      </c>
      <c r="T28" s="128">
        <v>2024735</v>
      </c>
      <c r="U28" s="110">
        <v>50216</v>
      </c>
      <c r="V28" s="110">
        <v>20610</v>
      </c>
      <c r="W28" s="110">
        <v>0</v>
      </c>
      <c r="X28" s="115">
        <v>2095561</v>
      </c>
      <c r="Y28" s="288">
        <v>1945816</v>
      </c>
      <c r="Z28" s="110">
        <v>49925</v>
      </c>
      <c r="AA28" s="288">
        <v>8334</v>
      </c>
      <c r="AB28" s="110">
        <v>0</v>
      </c>
      <c r="AC28" s="115">
        <v>2004075</v>
      </c>
      <c r="AD28" s="128">
        <v>2404780</v>
      </c>
      <c r="AE28" s="110">
        <v>59746</v>
      </c>
      <c r="AF28" s="110">
        <v>16534</v>
      </c>
      <c r="AG28" s="110">
        <v>0</v>
      </c>
      <c r="AH28" s="115">
        <v>2481060</v>
      </c>
      <c r="AI28" s="128">
        <v>2117335</v>
      </c>
      <c r="AJ28" s="110">
        <v>50262</v>
      </c>
      <c r="AK28" s="110">
        <v>67563</v>
      </c>
      <c r="AL28" s="110">
        <v>0</v>
      </c>
      <c r="AM28" s="115">
        <v>2235160</v>
      </c>
      <c r="AN28" s="128">
        <v>1950144</v>
      </c>
      <c r="AO28" s="110">
        <v>50297</v>
      </c>
      <c r="AP28" s="110">
        <v>64321</v>
      </c>
      <c r="AQ28" s="110">
        <v>3</v>
      </c>
      <c r="AR28" s="115">
        <v>2064765</v>
      </c>
      <c r="AS28" s="128">
        <v>2564673</v>
      </c>
      <c r="AT28" s="110">
        <v>45355</v>
      </c>
      <c r="AU28" s="110">
        <v>14545</v>
      </c>
      <c r="AV28" s="110">
        <v>-3</v>
      </c>
      <c r="AW28" s="115">
        <v>2624570</v>
      </c>
      <c r="AX28" s="128">
        <v>2173527</v>
      </c>
      <c r="AY28" s="110">
        <v>48020</v>
      </c>
      <c r="AZ28" s="110">
        <v>58720</v>
      </c>
      <c r="BA28" s="110">
        <v>0</v>
      </c>
      <c r="BB28" s="115">
        <v>2280267</v>
      </c>
      <c r="BC28" s="128">
        <v>0</v>
      </c>
      <c r="BD28" s="110">
        <v>0</v>
      </c>
      <c r="BE28" s="110">
        <v>0</v>
      </c>
      <c r="BF28" s="110">
        <v>0</v>
      </c>
      <c r="BG28" s="115">
        <v>0</v>
      </c>
      <c r="BH28" s="128">
        <v>0</v>
      </c>
      <c r="BI28" s="110">
        <v>0</v>
      </c>
      <c r="BJ28" s="110">
        <v>0</v>
      </c>
      <c r="BK28" s="110">
        <v>0</v>
      </c>
      <c r="BL28" s="115">
        <v>0</v>
      </c>
      <c r="BM28" s="128">
        <v>0</v>
      </c>
      <c r="BN28" s="110">
        <v>0</v>
      </c>
      <c r="BO28" s="110">
        <v>0</v>
      </c>
      <c r="BP28" s="110">
        <v>0</v>
      </c>
      <c r="BQ28" s="115">
        <v>0</v>
      </c>
      <c r="BR28" s="128">
        <v>19000981</v>
      </c>
      <c r="BS28" s="289">
        <v>465878</v>
      </c>
      <c r="BT28" s="110">
        <v>283947</v>
      </c>
      <c r="BU28" s="110">
        <v>0</v>
      </c>
      <c r="BV28" s="190">
        <v>19750806</v>
      </c>
      <c r="BW28" s="80"/>
      <c r="BX28" s="291"/>
      <c r="BY28" s="291"/>
      <c r="BZ28" s="291"/>
      <c r="CA28" s="224"/>
      <c r="CB28" s="224"/>
      <c r="CC28" s="224"/>
      <c r="CD28" s="80"/>
      <c r="CE28" s="224"/>
    </row>
    <row r="29" spans="1:83" x14ac:dyDescent="0.3">
      <c r="A29" s="221">
        <v>23</v>
      </c>
      <c r="B29" s="222" t="s">
        <v>230</v>
      </c>
      <c r="D29" s="223"/>
      <c r="E29" s="285">
        <v>47184402</v>
      </c>
      <c r="F29" s="286">
        <v>5786032</v>
      </c>
      <c r="G29" s="286">
        <v>1619558</v>
      </c>
      <c r="H29" s="287">
        <v>6757</v>
      </c>
      <c r="I29" s="115">
        <v>54596749</v>
      </c>
      <c r="J29" s="128">
        <v>3227323</v>
      </c>
      <c r="K29" s="110">
        <v>413061</v>
      </c>
      <c r="L29" s="110">
        <v>164065</v>
      </c>
      <c r="M29" s="110">
        <v>0</v>
      </c>
      <c r="N29" s="115">
        <v>3804449</v>
      </c>
      <c r="O29" s="110">
        <v>3739948</v>
      </c>
      <c r="P29" s="110">
        <v>237816</v>
      </c>
      <c r="Q29" s="110">
        <v>186561</v>
      </c>
      <c r="R29" s="110">
        <v>0</v>
      </c>
      <c r="S29" s="115">
        <v>4164325</v>
      </c>
      <c r="T29" s="128">
        <v>3588253</v>
      </c>
      <c r="U29" s="110">
        <v>200568</v>
      </c>
      <c r="V29" s="110">
        <v>15994</v>
      </c>
      <c r="W29" s="110">
        <v>0</v>
      </c>
      <c r="X29" s="115">
        <v>3804815</v>
      </c>
      <c r="Y29" s="288">
        <v>3651033</v>
      </c>
      <c r="Z29" s="110">
        <v>598605</v>
      </c>
      <c r="AA29" s="288">
        <v>104479</v>
      </c>
      <c r="AB29" s="110">
        <v>0</v>
      </c>
      <c r="AC29" s="115">
        <v>4354117</v>
      </c>
      <c r="AD29" s="128">
        <v>3878831</v>
      </c>
      <c r="AE29" s="110">
        <v>196432</v>
      </c>
      <c r="AF29" s="110">
        <v>67695</v>
      </c>
      <c r="AG29" s="110">
        <v>0</v>
      </c>
      <c r="AH29" s="115">
        <v>4142958</v>
      </c>
      <c r="AI29" s="128">
        <v>3758950</v>
      </c>
      <c r="AJ29" s="110">
        <v>181810</v>
      </c>
      <c r="AK29" s="110">
        <v>27062</v>
      </c>
      <c r="AL29" s="110">
        <v>0</v>
      </c>
      <c r="AM29" s="115">
        <v>3967822</v>
      </c>
      <c r="AN29" s="128">
        <v>4093450</v>
      </c>
      <c r="AO29" s="110">
        <v>582878</v>
      </c>
      <c r="AP29" s="110">
        <v>92716</v>
      </c>
      <c r="AQ29" s="110">
        <v>0</v>
      </c>
      <c r="AR29" s="115">
        <v>4769044</v>
      </c>
      <c r="AS29" s="128">
        <v>3644597</v>
      </c>
      <c r="AT29" s="110">
        <v>334425</v>
      </c>
      <c r="AU29" s="110">
        <v>60608</v>
      </c>
      <c r="AV29" s="110">
        <v>0</v>
      </c>
      <c r="AW29" s="115">
        <v>4039630</v>
      </c>
      <c r="AX29" s="128">
        <v>4253994</v>
      </c>
      <c r="AY29" s="110">
        <v>237998</v>
      </c>
      <c r="AZ29" s="110">
        <v>67565</v>
      </c>
      <c r="BA29" s="110">
        <v>0</v>
      </c>
      <c r="BB29" s="115">
        <v>4559557</v>
      </c>
      <c r="BC29" s="128">
        <v>0</v>
      </c>
      <c r="BD29" s="110">
        <v>0</v>
      </c>
      <c r="BE29" s="110">
        <v>0</v>
      </c>
      <c r="BF29" s="110">
        <v>0</v>
      </c>
      <c r="BG29" s="115">
        <v>0</v>
      </c>
      <c r="BH29" s="128">
        <v>0</v>
      </c>
      <c r="BI29" s="110">
        <v>0</v>
      </c>
      <c r="BJ29" s="110">
        <v>0</v>
      </c>
      <c r="BK29" s="110">
        <v>0</v>
      </c>
      <c r="BL29" s="115">
        <v>0</v>
      </c>
      <c r="BM29" s="128">
        <v>0</v>
      </c>
      <c r="BN29" s="110">
        <v>0</v>
      </c>
      <c r="BO29" s="110">
        <v>0</v>
      </c>
      <c r="BP29" s="110">
        <v>0</v>
      </c>
      <c r="BQ29" s="115">
        <v>0</v>
      </c>
      <c r="BR29" s="128">
        <v>33836379</v>
      </c>
      <c r="BS29" s="289">
        <v>2983593</v>
      </c>
      <c r="BT29" s="110">
        <v>786745</v>
      </c>
      <c r="BU29" s="110">
        <v>0</v>
      </c>
      <c r="BV29" s="190">
        <v>37606717</v>
      </c>
      <c r="BW29" s="80"/>
      <c r="BX29" s="291"/>
      <c r="BY29" s="291"/>
      <c r="BZ29" s="291"/>
      <c r="CA29" s="224"/>
      <c r="CB29" s="224"/>
      <c r="CC29" s="224"/>
      <c r="CD29" s="80"/>
      <c r="CE29" s="224"/>
    </row>
    <row r="30" spans="1:83" x14ac:dyDescent="0.3">
      <c r="A30" s="226">
        <v>24</v>
      </c>
      <c r="B30" s="227" t="s">
        <v>231</v>
      </c>
      <c r="D30" s="44"/>
      <c r="E30" s="285">
        <v>338565.78600000002</v>
      </c>
      <c r="F30" s="286">
        <v>1677</v>
      </c>
      <c r="G30" s="286">
        <v>18767</v>
      </c>
      <c r="H30" s="287">
        <v>0</v>
      </c>
      <c r="I30" s="115">
        <v>359009.78600000002</v>
      </c>
      <c r="J30" s="128">
        <v>24119</v>
      </c>
      <c r="K30" s="110">
        <v>18</v>
      </c>
      <c r="L30" s="110">
        <v>0</v>
      </c>
      <c r="M30" s="110">
        <v>0</v>
      </c>
      <c r="N30" s="115">
        <v>24137</v>
      </c>
      <c r="O30" s="110">
        <v>25413</v>
      </c>
      <c r="P30" s="110">
        <v>80</v>
      </c>
      <c r="Q30" s="110">
        <v>0</v>
      </c>
      <c r="R30" s="110">
        <v>0</v>
      </c>
      <c r="S30" s="115">
        <v>25493</v>
      </c>
      <c r="T30" s="128">
        <v>27849</v>
      </c>
      <c r="U30" s="110">
        <v>64</v>
      </c>
      <c r="V30" s="110">
        <v>19</v>
      </c>
      <c r="W30" s="110">
        <v>0</v>
      </c>
      <c r="X30" s="115">
        <v>27932</v>
      </c>
      <c r="Y30" s="288">
        <v>26819</v>
      </c>
      <c r="Z30" s="110">
        <v>51</v>
      </c>
      <c r="AA30" s="288">
        <v>31</v>
      </c>
      <c r="AB30" s="110">
        <v>0</v>
      </c>
      <c r="AC30" s="115">
        <v>26901</v>
      </c>
      <c r="AD30" s="128">
        <v>26925</v>
      </c>
      <c r="AE30" s="110">
        <v>720</v>
      </c>
      <c r="AF30" s="110">
        <v>2</v>
      </c>
      <c r="AG30" s="110">
        <v>0</v>
      </c>
      <c r="AH30" s="115">
        <v>27647</v>
      </c>
      <c r="AI30" s="128">
        <v>28290</v>
      </c>
      <c r="AJ30" s="110">
        <v>40</v>
      </c>
      <c r="AK30" s="110">
        <v>7</v>
      </c>
      <c r="AL30" s="110">
        <v>0</v>
      </c>
      <c r="AM30" s="115">
        <v>28337</v>
      </c>
      <c r="AN30" s="128">
        <v>25403</v>
      </c>
      <c r="AO30" s="110">
        <v>107</v>
      </c>
      <c r="AP30" s="110">
        <v>854</v>
      </c>
      <c r="AQ30" s="110">
        <v>0</v>
      </c>
      <c r="AR30" s="115">
        <v>26364</v>
      </c>
      <c r="AS30" s="128">
        <v>33477</v>
      </c>
      <c r="AT30" s="110">
        <v>59</v>
      </c>
      <c r="AU30" s="110">
        <v>126</v>
      </c>
      <c r="AV30" s="110">
        <v>0</v>
      </c>
      <c r="AW30" s="115">
        <v>33662</v>
      </c>
      <c r="AX30" s="128">
        <v>26592</v>
      </c>
      <c r="AY30" s="110">
        <v>0</v>
      </c>
      <c r="AZ30" s="110">
        <v>4865</v>
      </c>
      <c r="BA30" s="110">
        <v>0</v>
      </c>
      <c r="BB30" s="115">
        <v>31457</v>
      </c>
      <c r="BC30" s="128">
        <v>0</v>
      </c>
      <c r="BD30" s="110">
        <v>0</v>
      </c>
      <c r="BE30" s="110">
        <v>0</v>
      </c>
      <c r="BF30" s="110">
        <v>0</v>
      </c>
      <c r="BG30" s="115">
        <v>0</v>
      </c>
      <c r="BH30" s="128">
        <v>0</v>
      </c>
      <c r="BI30" s="110">
        <v>0</v>
      </c>
      <c r="BJ30" s="110">
        <v>0</v>
      </c>
      <c r="BK30" s="110">
        <v>0</v>
      </c>
      <c r="BL30" s="115">
        <v>0</v>
      </c>
      <c r="BM30" s="128">
        <v>0</v>
      </c>
      <c r="BN30" s="110">
        <v>0</v>
      </c>
      <c r="BO30" s="110">
        <v>0</v>
      </c>
      <c r="BP30" s="110">
        <v>0</v>
      </c>
      <c r="BQ30" s="115">
        <v>0</v>
      </c>
      <c r="BR30" s="128">
        <v>244887</v>
      </c>
      <c r="BS30" s="289">
        <v>1139</v>
      </c>
      <c r="BT30" s="110">
        <v>5904</v>
      </c>
      <c r="BU30" s="110">
        <v>0</v>
      </c>
      <c r="BV30" s="190">
        <v>251930</v>
      </c>
      <c r="BW30" s="80"/>
      <c r="BX30" s="292"/>
      <c r="BY30" s="292"/>
      <c r="BZ30" s="292"/>
      <c r="CA30" s="224"/>
      <c r="CB30" s="224"/>
      <c r="CC30" s="224"/>
      <c r="CD30" s="80"/>
      <c r="CE30" s="224"/>
    </row>
    <row r="31" spans="1:83" x14ac:dyDescent="0.3">
      <c r="A31" s="221">
        <v>25</v>
      </c>
      <c r="B31" s="222" t="s">
        <v>232</v>
      </c>
      <c r="D31" s="223"/>
      <c r="E31" s="285">
        <v>15984662</v>
      </c>
      <c r="F31" s="286">
        <v>3330203</v>
      </c>
      <c r="G31" s="286">
        <v>975628</v>
      </c>
      <c r="H31" s="287">
        <v>66000</v>
      </c>
      <c r="I31" s="115">
        <v>20356493</v>
      </c>
      <c r="J31" s="128">
        <v>1033979</v>
      </c>
      <c r="K31" s="110">
        <v>260089</v>
      </c>
      <c r="L31" s="110">
        <v>15435</v>
      </c>
      <c r="M31" s="110">
        <v>0</v>
      </c>
      <c r="N31" s="115">
        <v>1309503</v>
      </c>
      <c r="O31" s="110">
        <v>1057298</v>
      </c>
      <c r="P31" s="110">
        <v>260491</v>
      </c>
      <c r="Q31" s="110">
        <v>93035</v>
      </c>
      <c r="R31" s="110">
        <v>27</v>
      </c>
      <c r="S31" s="115">
        <v>1410851</v>
      </c>
      <c r="T31" s="128">
        <v>83618</v>
      </c>
      <c r="U31" s="110">
        <v>275135</v>
      </c>
      <c r="V31" s="110">
        <v>41366</v>
      </c>
      <c r="W31" s="110">
        <v>7</v>
      </c>
      <c r="X31" s="115">
        <v>400126</v>
      </c>
      <c r="Y31" s="288">
        <v>2346543</v>
      </c>
      <c r="Z31" s="110">
        <v>283847</v>
      </c>
      <c r="AA31" s="288">
        <v>51606</v>
      </c>
      <c r="AB31" s="110">
        <v>189</v>
      </c>
      <c r="AC31" s="115">
        <v>2682185</v>
      </c>
      <c r="AD31" s="128">
        <v>1452368</v>
      </c>
      <c r="AE31" s="110">
        <v>263612</v>
      </c>
      <c r="AF31" s="110">
        <v>51105</v>
      </c>
      <c r="AG31" s="110">
        <v>8</v>
      </c>
      <c r="AH31" s="115">
        <v>1767093</v>
      </c>
      <c r="AI31" s="128">
        <v>1170275</v>
      </c>
      <c r="AJ31" s="110">
        <v>264390</v>
      </c>
      <c r="AK31" s="110">
        <v>50404</v>
      </c>
      <c r="AL31" s="110">
        <v>786</v>
      </c>
      <c r="AM31" s="115">
        <v>1485855</v>
      </c>
      <c r="AN31" s="128">
        <v>1579765</v>
      </c>
      <c r="AO31" s="110">
        <v>261737</v>
      </c>
      <c r="AP31" s="110">
        <v>60174</v>
      </c>
      <c r="AQ31" s="110">
        <v>-697</v>
      </c>
      <c r="AR31" s="115">
        <v>1900979</v>
      </c>
      <c r="AS31" s="128">
        <v>1423265</v>
      </c>
      <c r="AT31" s="110">
        <v>258557</v>
      </c>
      <c r="AU31" s="110">
        <v>68474</v>
      </c>
      <c r="AV31" s="110">
        <v>106</v>
      </c>
      <c r="AW31" s="115">
        <v>1750402</v>
      </c>
      <c r="AX31" s="128">
        <v>1513991</v>
      </c>
      <c r="AY31" s="110">
        <v>259952</v>
      </c>
      <c r="AZ31" s="110">
        <v>50540</v>
      </c>
      <c r="BA31" s="110">
        <v>609</v>
      </c>
      <c r="BB31" s="115">
        <v>1825092</v>
      </c>
      <c r="BC31" s="128">
        <v>0</v>
      </c>
      <c r="BD31" s="110">
        <v>0</v>
      </c>
      <c r="BE31" s="110">
        <v>0</v>
      </c>
      <c r="BF31" s="110">
        <v>0</v>
      </c>
      <c r="BG31" s="115">
        <v>0</v>
      </c>
      <c r="BH31" s="128">
        <v>0</v>
      </c>
      <c r="BI31" s="110">
        <v>0</v>
      </c>
      <c r="BJ31" s="110">
        <v>0</v>
      </c>
      <c r="BK31" s="110">
        <v>0</v>
      </c>
      <c r="BL31" s="115">
        <v>0</v>
      </c>
      <c r="BM31" s="128">
        <v>0</v>
      </c>
      <c r="BN31" s="110">
        <v>0</v>
      </c>
      <c r="BO31" s="110">
        <v>0</v>
      </c>
      <c r="BP31" s="110">
        <v>0</v>
      </c>
      <c r="BQ31" s="115">
        <v>0</v>
      </c>
      <c r="BR31" s="128">
        <v>11661102</v>
      </c>
      <c r="BS31" s="289">
        <v>2387810</v>
      </c>
      <c r="BT31" s="110">
        <v>482139</v>
      </c>
      <c r="BU31" s="110">
        <v>1035</v>
      </c>
      <c r="BV31" s="190">
        <v>14532086</v>
      </c>
      <c r="BW31" s="80"/>
      <c r="BX31" s="291"/>
      <c r="BY31" s="291"/>
      <c r="BZ31" s="291"/>
      <c r="CA31" s="224"/>
      <c r="CB31" s="224"/>
      <c r="CC31" s="224"/>
      <c r="CD31" s="80"/>
      <c r="CE31" s="224"/>
    </row>
    <row r="32" spans="1:83" x14ac:dyDescent="0.3">
      <c r="A32" s="221">
        <v>26</v>
      </c>
      <c r="B32" s="222" t="s">
        <v>233</v>
      </c>
      <c r="D32" s="223"/>
      <c r="E32" s="285">
        <v>459682</v>
      </c>
      <c r="F32" s="286">
        <v>152814</v>
      </c>
      <c r="G32" s="286">
        <v>3112</v>
      </c>
      <c r="H32" s="287">
        <v>0</v>
      </c>
      <c r="I32" s="115">
        <v>615608</v>
      </c>
      <c r="J32" s="128">
        <v>35233</v>
      </c>
      <c r="K32" s="110">
        <v>2208</v>
      </c>
      <c r="L32" s="110">
        <v>0</v>
      </c>
      <c r="M32" s="110">
        <v>0</v>
      </c>
      <c r="N32" s="115">
        <v>37441</v>
      </c>
      <c r="O32" s="110">
        <v>25013</v>
      </c>
      <c r="P32" s="110">
        <v>7455</v>
      </c>
      <c r="Q32" s="110">
        <v>58</v>
      </c>
      <c r="R32" s="110">
        <v>0</v>
      </c>
      <c r="S32" s="115">
        <v>32526</v>
      </c>
      <c r="T32" s="128">
        <v>48498</v>
      </c>
      <c r="U32" s="110">
        <v>7302</v>
      </c>
      <c r="V32" s="110">
        <v>0</v>
      </c>
      <c r="W32" s="110">
        <v>0</v>
      </c>
      <c r="X32" s="115">
        <v>55800</v>
      </c>
      <c r="Y32" s="288">
        <v>26741</v>
      </c>
      <c r="Z32" s="110">
        <v>14400</v>
      </c>
      <c r="AA32" s="288">
        <v>17</v>
      </c>
      <c r="AB32" s="110">
        <v>0</v>
      </c>
      <c r="AC32" s="115">
        <v>41158</v>
      </c>
      <c r="AD32" s="128">
        <v>35972</v>
      </c>
      <c r="AE32" s="110">
        <v>9259</v>
      </c>
      <c r="AF32" s="110">
        <v>2006</v>
      </c>
      <c r="AG32" s="110">
        <v>0</v>
      </c>
      <c r="AH32" s="115">
        <v>47237</v>
      </c>
      <c r="AI32" s="128">
        <v>33920</v>
      </c>
      <c r="AJ32" s="110">
        <v>7596</v>
      </c>
      <c r="AK32" s="110">
        <v>710</v>
      </c>
      <c r="AL32" s="110">
        <v>0</v>
      </c>
      <c r="AM32" s="115">
        <v>42226</v>
      </c>
      <c r="AN32" s="128">
        <v>25893</v>
      </c>
      <c r="AO32" s="110">
        <v>3914</v>
      </c>
      <c r="AP32" s="110">
        <v>-335</v>
      </c>
      <c r="AQ32" s="110">
        <v>0</v>
      </c>
      <c r="AR32" s="115">
        <v>29472</v>
      </c>
      <c r="AS32" s="128">
        <v>33440</v>
      </c>
      <c r="AT32" s="110">
        <v>9485</v>
      </c>
      <c r="AU32" s="110">
        <v>18</v>
      </c>
      <c r="AV32" s="110">
        <v>0</v>
      </c>
      <c r="AW32" s="115">
        <v>42943</v>
      </c>
      <c r="AX32" s="128">
        <v>49149</v>
      </c>
      <c r="AY32" s="110">
        <v>5645</v>
      </c>
      <c r="AZ32" s="110">
        <v>0</v>
      </c>
      <c r="BA32" s="110">
        <v>0</v>
      </c>
      <c r="BB32" s="115">
        <v>54794</v>
      </c>
      <c r="BC32" s="128">
        <v>0</v>
      </c>
      <c r="BD32" s="110">
        <v>0</v>
      </c>
      <c r="BE32" s="110">
        <v>0</v>
      </c>
      <c r="BF32" s="110">
        <v>0</v>
      </c>
      <c r="BG32" s="115">
        <v>0</v>
      </c>
      <c r="BH32" s="128">
        <v>0</v>
      </c>
      <c r="BI32" s="110">
        <v>0</v>
      </c>
      <c r="BJ32" s="110">
        <v>0</v>
      </c>
      <c r="BK32" s="110">
        <v>0</v>
      </c>
      <c r="BL32" s="115">
        <v>0</v>
      </c>
      <c r="BM32" s="128">
        <v>0</v>
      </c>
      <c r="BN32" s="110">
        <v>0</v>
      </c>
      <c r="BO32" s="110">
        <v>0</v>
      </c>
      <c r="BP32" s="110">
        <v>0</v>
      </c>
      <c r="BQ32" s="115">
        <v>0</v>
      </c>
      <c r="BR32" s="128">
        <v>313859</v>
      </c>
      <c r="BS32" s="289">
        <v>67264</v>
      </c>
      <c r="BT32" s="110">
        <v>2474</v>
      </c>
      <c r="BU32" s="110">
        <v>0</v>
      </c>
      <c r="BV32" s="190">
        <v>383597</v>
      </c>
      <c r="BW32" s="80"/>
      <c r="BX32" s="291"/>
      <c r="BY32" s="291"/>
      <c r="BZ32" s="291"/>
      <c r="CA32" s="224"/>
      <c r="CB32" s="224"/>
      <c r="CC32" s="224"/>
      <c r="CD32" s="80"/>
      <c r="CE32" s="224"/>
    </row>
    <row r="33" spans="1:108" x14ac:dyDescent="0.3">
      <c r="A33" s="221">
        <v>27</v>
      </c>
      <c r="B33" s="17" t="s">
        <v>234</v>
      </c>
      <c r="D33" s="223"/>
      <c r="E33" s="285">
        <v>1156154</v>
      </c>
      <c r="F33" s="286">
        <v>6117</v>
      </c>
      <c r="G33" s="286">
        <v>132357</v>
      </c>
      <c r="H33" s="287">
        <v>236</v>
      </c>
      <c r="I33" s="115">
        <v>1294864</v>
      </c>
      <c r="J33" s="128">
        <v>79139</v>
      </c>
      <c r="K33" s="110">
        <v>1172</v>
      </c>
      <c r="L33" s="110">
        <v>3830</v>
      </c>
      <c r="M33" s="110">
        <v>0</v>
      </c>
      <c r="N33" s="115">
        <v>84141</v>
      </c>
      <c r="O33" s="110">
        <v>119442</v>
      </c>
      <c r="P33" s="110">
        <v>4000</v>
      </c>
      <c r="Q33" s="110">
        <v>8824</v>
      </c>
      <c r="R33" s="110">
        <v>0</v>
      </c>
      <c r="S33" s="115">
        <v>132266</v>
      </c>
      <c r="T33" s="128">
        <v>84968</v>
      </c>
      <c r="U33" s="110">
        <v>1078</v>
      </c>
      <c r="V33" s="110">
        <v>5847</v>
      </c>
      <c r="W33" s="110">
        <v>0</v>
      </c>
      <c r="X33" s="115">
        <v>91893</v>
      </c>
      <c r="Y33" s="288">
        <v>88894</v>
      </c>
      <c r="Z33" s="110">
        <v>222</v>
      </c>
      <c r="AA33" s="288">
        <v>7293</v>
      </c>
      <c r="AB33" s="110">
        <v>0</v>
      </c>
      <c r="AC33" s="115">
        <v>96409</v>
      </c>
      <c r="AD33" s="128">
        <v>92467</v>
      </c>
      <c r="AE33" s="110">
        <v>729</v>
      </c>
      <c r="AF33" s="110">
        <v>5822</v>
      </c>
      <c r="AG33" s="110">
        <v>0</v>
      </c>
      <c r="AH33" s="115">
        <v>99018</v>
      </c>
      <c r="AI33" s="128">
        <v>86514</v>
      </c>
      <c r="AJ33" s="110">
        <v>70</v>
      </c>
      <c r="AK33" s="110">
        <v>8029</v>
      </c>
      <c r="AL33" s="110">
        <v>0</v>
      </c>
      <c r="AM33" s="115">
        <v>94613</v>
      </c>
      <c r="AN33" s="128">
        <v>92336</v>
      </c>
      <c r="AO33" s="110">
        <v>492</v>
      </c>
      <c r="AP33" s="110">
        <v>4992</v>
      </c>
      <c r="AQ33" s="110">
        <v>0</v>
      </c>
      <c r="AR33" s="115">
        <v>97820</v>
      </c>
      <c r="AS33" s="128">
        <v>106190</v>
      </c>
      <c r="AT33" s="110">
        <v>903</v>
      </c>
      <c r="AU33" s="110">
        <v>36427</v>
      </c>
      <c r="AV33" s="110">
        <v>0</v>
      </c>
      <c r="AW33" s="115">
        <v>143520</v>
      </c>
      <c r="AX33" s="128">
        <v>101755</v>
      </c>
      <c r="AY33" s="110">
        <v>142</v>
      </c>
      <c r="AZ33" s="110">
        <v>5631</v>
      </c>
      <c r="BA33" s="110">
        <v>0</v>
      </c>
      <c r="BB33" s="115">
        <v>107528</v>
      </c>
      <c r="BC33" s="128">
        <v>0</v>
      </c>
      <c r="BD33" s="110">
        <v>0</v>
      </c>
      <c r="BE33" s="110">
        <v>0</v>
      </c>
      <c r="BF33" s="110">
        <v>0</v>
      </c>
      <c r="BG33" s="115">
        <v>0</v>
      </c>
      <c r="BH33" s="128">
        <v>0</v>
      </c>
      <c r="BI33" s="110">
        <v>0</v>
      </c>
      <c r="BJ33" s="110">
        <v>0</v>
      </c>
      <c r="BK33" s="110">
        <v>0</v>
      </c>
      <c r="BL33" s="115">
        <v>0</v>
      </c>
      <c r="BM33" s="128">
        <v>0</v>
      </c>
      <c r="BN33" s="110">
        <v>0</v>
      </c>
      <c r="BO33" s="110">
        <v>0</v>
      </c>
      <c r="BP33" s="110">
        <v>0</v>
      </c>
      <c r="BQ33" s="115">
        <v>0</v>
      </c>
      <c r="BR33" s="128">
        <v>851705</v>
      </c>
      <c r="BS33" s="289">
        <v>8808</v>
      </c>
      <c r="BT33" s="110">
        <v>86695</v>
      </c>
      <c r="BU33" s="110">
        <v>0</v>
      </c>
      <c r="BV33" s="190">
        <v>947208</v>
      </c>
      <c r="BW33" s="80"/>
      <c r="BX33" s="291"/>
      <c r="BY33" s="291"/>
      <c r="BZ33" s="291"/>
      <c r="CA33" s="224"/>
      <c r="CB33" s="224"/>
      <c r="CC33" s="224"/>
      <c r="CD33" s="80"/>
      <c r="CE33" s="224"/>
    </row>
    <row r="34" spans="1:108" x14ac:dyDescent="0.3">
      <c r="A34" s="226">
        <v>28</v>
      </c>
      <c r="B34" s="227" t="s">
        <v>235</v>
      </c>
      <c r="D34" s="228"/>
      <c r="E34" s="285">
        <v>97601333</v>
      </c>
      <c r="F34" s="286">
        <v>1533747</v>
      </c>
      <c r="G34" s="286">
        <v>3290041</v>
      </c>
      <c r="H34" s="287">
        <v>74763</v>
      </c>
      <c r="I34" s="115">
        <v>102499884</v>
      </c>
      <c r="J34" s="128">
        <v>6887612</v>
      </c>
      <c r="K34" s="110">
        <v>109445</v>
      </c>
      <c r="L34" s="110">
        <v>77932</v>
      </c>
      <c r="M34" s="110">
        <v>591</v>
      </c>
      <c r="N34" s="115">
        <v>7075580</v>
      </c>
      <c r="O34" s="110">
        <v>7568130</v>
      </c>
      <c r="P34" s="110">
        <v>138747</v>
      </c>
      <c r="Q34" s="110">
        <v>180749</v>
      </c>
      <c r="R34" s="110">
        <v>6048</v>
      </c>
      <c r="S34" s="115">
        <v>7893674</v>
      </c>
      <c r="T34" s="128">
        <v>7638170</v>
      </c>
      <c r="U34" s="110">
        <v>137317</v>
      </c>
      <c r="V34" s="110">
        <v>107783</v>
      </c>
      <c r="W34" s="110">
        <v>1532</v>
      </c>
      <c r="X34" s="115">
        <v>7884802</v>
      </c>
      <c r="Y34" s="288">
        <v>8130661</v>
      </c>
      <c r="Z34" s="110">
        <v>82747</v>
      </c>
      <c r="AA34" s="288">
        <v>117189</v>
      </c>
      <c r="AB34" s="110">
        <v>3153</v>
      </c>
      <c r="AC34" s="115">
        <v>8333750</v>
      </c>
      <c r="AD34" s="128">
        <v>7608902</v>
      </c>
      <c r="AE34" s="110">
        <v>149145</v>
      </c>
      <c r="AF34" s="110">
        <v>191142</v>
      </c>
      <c r="AG34" s="110">
        <v>5111</v>
      </c>
      <c r="AH34" s="115">
        <v>7954300</v>
      </c>
      <c r="AI34" s="128">
        <v>8025303</v>
      </c>
      <c r="AJ34" s="110">
        <v>208336</v>
      </c>
      <c r="AK34" s="110">
        <v>251272</v>
      </c>
      <c r="AL34" s="110">
        <v>14602</v>
      </c>
      <c r="AM34" s="115">
        <v>8499513</v>
      </c>
      <c r="AN34" s="128">
        <v>7928392</v>
      </c>
      <c r="AO34" s="110">
        <v>134417</v>
      </c>
      <c r="AP34" s="110">
        <v>242282</v>
      </c>
      <c r="AQ34" s="110">
        <v>21598</v>
      </c>
      <c r="AR34" s="115">
        <v>8326689</v>
      </c>
      <c r="AS34" s="128">
        <v>9311346</v>
      </c>
      <c r="AT34" s="110">
        <v>124038</v>
      </c>
      <c r="AU34" s="110">
        <v>396852</v>
      </c>
      <c r="AV34" s="110">
        <v>11219</v>
      </c>
      <c r="AW34" s="115">
        <v>9843455</v>
      </c>
      <c r="AX34" s="128">
        <v>8471582</v>
      </c>
      <c r="AY34" s="110">
        <v>84017</v>
      </c>
      <c r="AZ34" s="110">
        <v>252270</v>
      </c>
      <c r="BA34" s="110">
        <v>4778</v>
      </c>
      <c r="BB34" s="115">
        <v>8812647</v>
      </c>
      <c r="BC34" s="128">
        <v>0</v>
      </c>
      <c r="BD34" s="110">
        <v>0</v>
      </c>
      <c r="BE34" s="110">
        <v>0</v>
      </c>
      <c r="BF34" s="110">
        <v>0</v>
      </c>
      <c r="BG34" s="115">
        <v>0</v>
      </c>
      <c r="BH34" s="128">
        <v>0</v>
      </c>
      <c r="BI34" s="110">
        <v>0</v>
      </c>
      <c r="BJ34" s="110">
        <v>0</v>
      </c>
      <c r="BK34" s="110">
        <v>0</v>
      </c>
      <c r="BL34" s="115">
        <v>0</v>
      </c>
      <c r="BM34" s="128">
        <v>0</v>
      </c>
      <c r="BN34" s="110">
        <v>0</v>
      </c>
      <c r="BO34" s="110">
        <v>0</v>
      </c>
      <c r="BP34" s="110">
        <v>0</v>
      </c>
      <c r="BQ34" s="115">
        <v>0</v>
      </c>
      <c r="BR34" s="128">
        <v>71570098</v>
      </c>
      <c r="BS34" s="289">
        <v>1168209</v>
      </c>
      <c r="BT34" s="110">
        <v>1817471</v>
      </c>
      <c r="BU34" s="110">
        <v>68632</v>
      </c>
      <c r="BV34" s="190">
        <v>74624410</v>
      </c>
      <c r="BW34" s="80"/>
      <c r="BX34" s="291"/>
      <c r="BY34" s="291"/>
      <c r="BZ34" s="291"/>
      <c r="CA34" s="224"/>
      <c r="CB34" s="224"/>
      <c r="CC34" s="224"/>
      <c r="CD34" s="80"/>
      <c r="CE34" s="224"/>
    </row>
    <row r="35" spans="1:108" x14ac:dyDescent="0.3">
      <c r="A35" s="221">
        <v>29</v>
      </c>
      <c r="B35" s="222" t="s">
        <v>236</v>
      </c>
      <c r="D35" s="223"/>
      <c r="E35" s="285">
        <v>7835599</v>
      </c>
      <c r="F35" s="286">
        <v>7312717.4660700001</v>
      </c>
      <c r="G35" s="286">
        <v>1949782.54382</v>
      </c>
      <c r="H35" s="287">
        <v>7661.2555199999997</v>
      </c>
      <c r="I35" s="115">
        <v>17105760.265410002</v>
      </c>
      <c r="J35" s="128">
        <v>447596</v>
      </c>
      <c r="K35" s="110">
        <v>513855</v>
      </c>
      <c r="L35" s="110">
        <v>15473</v>
      </c>
      <c r="M35" s="110">
        <v>0</v>
      </c>
      <c r="N35" s="115">
        <v>976924</v>
      </c>
      <c r="O35" s="110">
        <v>473106</v>
      </c>
      <c r="P35" s="110">
        <v>235421</v>
      </c>
      <c r="Q35" s="110">
        <v>32360</v>
      </c>
      <c r="R35" s="110">
        <v>36</v>
      </c>
      <c r="S35" s="115">
        <v>740923</v>
      </c>
      <c r="T35" s="128">
        <v>466067</v>
      </c>
      <c r="U35" s="110">
        <v>260125</v>
      </c>
      <c r="V35" s="110">
        <v>43122</v>
      </c>
      <c r="W35" s="110">
        <v>0</v>
      </c>
      <c r="X35" s="128">
        <v>769314</v>
      </c>
      <c r="Y35" s="288">
        <v>512029</v>
      </c>
      <c r="Z35" s="110">
        <v>476181</v>
      </c>
      <c r="AA35" s="288">
        <v>113621</v>
      </c>
      <c r="AB35" s="110">
        <v>0</v>
      </c>
      <c r="AC35" s="115">
        <v>1101831</v>
      </c>
      <c r="AD35" s="128">
        <v>504667</v>
      </c>
      <c r="AE35" s="110">
        <v>1769858</v>
      </c>
      <c r="AF35" s="110">
        <v>71817</v>
      </c>
      <c r="AG35" s="110">
        <v>0</v>
      </c>
      <c r="AH35" s="115">
        <v>2346342</v>
      </c>
      <c r="AI35" s="128">
        <v>474869</v>
      </c>
      <c r="AJ35" s="110">
        <v>646567</v>
      </c>
      <c r="AK35" s="110">
        <v>68709</v>
      </c>
      <c r="AL35" s="110">
        <v>0</v>
      </c>
      <c r="AM35" s="115">
        <v>1190145</v>
      </c>
      <c r="AN35" s="128">
        <v>447596</v>
      </c>
      <c r="AO35" s="110">
        <v>1032185</v>
      </c>
      <c r="AP35" s="110">
        <v>447086</v>
      </c>
      <c r="AQ35" s="110">
        <v>0</v>
      </c>
      <c r="AR35" s="115">
        <v>1926867</v>
      </c>
      <c r="AS35" s="128">
        <v>809002</v>
      </c>
      <c r="AT35" s="110">
        <v>360589</v>
      </c>
      <c r="AU35" s="110">
        <v>64324</v>
      </c>
      <c r="AV35" s="110">
        <v>0</v>
      </c>
      <c r="AW35" s="115">
        <v>1233915</v>
      </c>
      <c r="AX35" s="128">
        <v>570189</v>
      </c>
      <c r="AY35" s="110">
        <v>322647</v>
      </c>
      <c r="AZ35" s="110">
        <v>116814</v>
      </c>
      <c r="BA35" s="110">
        <v>0</v>
      </c>
      <c r="BB35" s="115">
        <v>1009650</v>
      </c>
      <c r="BC35" s="128">
        <v>0</v>
      </c>
      <c r="BD35" s="110">
        <v>0</v>
      </c>
      <c r="BE35" s="110">
        <v>0</v>
      </c>
      <c r="BF35" s="110">
        <v>0</v>
      </c>
      <c r="BG35" s="115">
        <v>0</v>
      </c>
      <c r="BH35" s="128">
        <v>0</v>
      </c>
      <c r="BI35" s="110">
        <v>0</v>
      </c>
      <c r="BJ35" s="110">
        <v>0</v>
      </c>
      <c r="BK35" s="110">
        <v>0</v>
      </c>
      <c r="BL35" s="115">
        <v>0</v>
      </c>
      <c r="BM35" s="128">
        <v>0</v>
      </c>
      <c r="BN35" s="110">
        <v>0</v>
      </c>
      <c r="BO35" s="110">
        <v>0</v>
      </c>
      <c r="BP35" s="110">
        <v>0</v>
      </c>
      <c r="BQ35" s="115">
        <v>0</v>
      </c>
      <c r="BR35" s="128">
        <v>4705121</v>
      </c>
      <c r="BS35" s="289">
        <v>5617428</v>
      </c>
      <c r="BT35" s="110">
        <v>973326</v>
      </c>
      <c r="BU35" s="110">
        <v>36</v>
      </c>
      <c r="BV35" s="190">
        <v>11295911</v>
      </c>
      <c r="BW35" s="80"/>
      <c r="BX35" s="291"/>
      <c r="BY35" s="291"/>
      <c r="BZ35" s="291"/>
      <c r="CA35" s="224"/>
      <c r="CB35" s="224"/>
      <c r="CC35" s="224"/>
      <c r="CD35" s="80"/>
      <c r="CE35" s="224"/>
    </row>
    <row r="36" spans="1:108" x14ac:dyDescent="0.3">
      <c r="A36" s="221">
        <v>30</v>
      </c>
      <c r="B36" s="222" t="s">
        <v>237</v>
      </c>
      <c r="D36" s="223"/>
      <c r="E36" s="285">
        <v>838086</v>
      </c>
      <c r="F36" s="286">
        <v>1960476</v>
      </c>
      <c r="G36" s="286">
        <v>9886</v>
      </c>
      <c r="H36" s="287">
        <v>2412894</v>
      </c>
      <c r="I36" s="115">
        <v>5221342</v>
      </c>
      <c r="J36" s="128">
        <v>31030</v>
      </c>
      <c r="K36" s="110">
        <v>425514</v>
      </c>
      <c r="L36" s="110">
        <v>63</v>
      </c>
      <c r="M36" s="110">
        <v>37</v>
      </c>
      <c r="N36" s="115">
        <v>456644</v>
      </c>
      <c r="O36" s="110">
        <v>58611</v>
      </c>
      <c r="P36" s="110">
        <v>78347</v>
      </c>
      <c r="Q36" s="110">
        <v>414</v>
      </c>
      <c r="R36" s="110">
        <v>0</v>
      </c>
      <c r="S36" s="115">
        <v>137372</v>
      </c>
      <c r="T36" s="128">
        <v>66840</v>
      </c>
      <c r="U36" s="110">
        <v>391630</v>
      </c>
      <c r="V36" s="110">
        <v>0</v>
      </c>
      <c r="W36" s="110">
        <v>0</v>
      </c>
      <c r="X36" s="115">
        <v>458470</v>
      </c>
      <c r="Y36" s="288">
        <v>62592</v>
      </c>
      <c r="Z36" s="110">
        <v>364459</v>
      </c>
      <c r="AA36" s="288">
        <v>1965</v>
      </c>
      <c r="AB36" s="110">
        <v>97</v>
      </c>
      <c r="AC36" s="115">
        <v>429113</v>
      </c>
      <c r="AD36" s="128">
        <v>47673</v>
      </c>
      <c r="AE36" s="110">
        <v>26118</v>
      </c>
      <c r="AF36" s="110">
        <v>-126</v>
      </c>
      <c r="AG36" s="110">
        <v>0</v>
      </c>
      <c r="AH36" s="115">
        <v>73665</v>
      </c>
      <c r="AI36" s="128">
        <v>65940</v>
      </c>
      <c r="AJ36" s="110">
        <v>55</v>
      </c>
      <c r="AK36" s="110">
        <v>142</v>
      </c>
      <c r="AL36" s="110">
        <v>15</v>
      </c>
      <c r="AM36" s="115">
        <v>66152</v>
      </c>
      <c r="AN36" s="128">
        <v>46231</v>
      </c>
      <c r="AO36" s="110">
        <v>341438</v>
      </c>
      <c r="AP36" s="110">
        <v>544</v>
      </c>
      <c r="AQ36" s="110">
        <v>53</v>
      </c>
      <c r="AR36" s="115">
        <v>388266</v>
      </c>
      <c r="AS36" s="128">
        <v>77173</v>
      </c>
      <c r="AT36" s="110">
        <v>165</v>
      </c>
      <c r="AU36" s="110">
        <v>534</v>
      </c>
      <c r="AV36" s="110">
        <v>32</v>
      </c>
      <c r="AW36" s="115">
        <v>77904</v>
      </c>
      <c r="AX36" s="128">
        <v>53080</v>
      </c>
      <c r="AY36" s="110">
        <v>168</v>
      </c>
      <c r="AZ36" s="110">
        <v>1560</v>
      </c>
      <c r="BA36" s="110">
        <v>20</v>
      </c>
      <c r="BB36" s="115">
        <v>54828</v>
      </c>
      <c r="BC36" s="128">
        <v>0</v>
      </c>
      <c r="BD36" s="110">
        <v>0</v>
      </c>
      <c r="BE36" s="110">
        <v>0</v>
      </c>
      <c r="BF36" s="110">
        <v>0</v>
      </c>
      <c r="BG36" s="115">
        <v>0</v>
      </c>
      <c r="BH36" s="128">
        <v>0</v>
      </c>
      <c r="BI36" s="110">
        <v>0</v>
      </c>
      <c r="BJ36" s="110">
        <v>0</v>
      </c>
      <c r="BK36" s="110">
        <v>0</v>
      </c>
      <c r="BL36" s="115">
        <v>0</v>
      </c>
      <c r="BM36" s="128">
        <v>0</v>
      </c>
      <c r="BN36" s="110">
        <v>0</v>
      </c>
      <c r="BO36" s="110">
        <v>0</v>
      </c>
      <c r="BP36" s="110">
        <v>0</v>
      </c>
      <c r="BQ36" s="115">
        <v>0</v>
      </c>
      <c r="BR36" s="128">
        <v>509170</v>
      </c>
      <c r="BS36" s="289">
        <v>1627894</v>
      </c>
      <c r="BT36" s="110">
        <v>5096</v>
      </c>
      <c r="BU36" s="110">
        <v>254</v>
      </c>
      <c r="BV36" s="190">
        <v>2142414</v>
      </c>
      <c r="BW36" s="80"/>
      <c r="BX36" s="291"/>
      <c r="BY36" s="291"/>
      <c r="BZ36" s="291"/>
      <c r="CA36" s="224"/>
      <c r="CB36" s="224"/>
      <c r="CC36" s="224"/>
      <c r="CD36" s="80"/>
      <c r="CE36" s="224"/>
    </row>
    <row r="37" spans="1:108" x14ac:dyDescent="0.3">
      <c r="A37" s="221">
        <v>31</v>
      </c>
      <c r="B37" s="222" t="s">
        <v>238</v>
      </c>
      <c r="D37" s="223"/>
      <c r="E37" s="285">
        <v>2076737</v>
      </c>
      <c r="F37" s="286">
        <v>1689506</v>
      </c>
      <c r="G37" s="286">
        <v>130322</v>
      </c>
      <c r="H37" s="287">
        <v>553</v>
      </c>
      <c r="I37" s="115">
        <v>3897118</v>
      </c>
      <c r="J37" s="128">
        <v>141990</v>
      </c>
      <c r="K37" s="110">
        <v>14197</v>
      </c>
      <c r="L37" s="110">
        <v>2018</v>
      </c>
      <c r="M37" s="110">
        <v>0</v>
      </c>
      <c r="N37" s="115">
        <v>158205</v>
      </c>
      <c r="O37" s="110">
        <v>182846</v>
      </c>
      <c r="P37" s="110">
        <v>470184</v>
      </c>
      <c r="Q37" s="110">
        <v>3585</v>
      </c>
      <c r="R37" s="110">
        <v>0</v>
      </c>
      <c r="S37" s="115">
        <v>656615</v>
      </c>
      <c r="T37" s="128">
        <v>159691</v>
      </c>
      <c r="U37" s="110">
        <v>39157</v>
      </c>
      <c r="V37" s="110">
        <v>2681</v>
      </c>
      <c r="W37" s="110">
        <v>2</v>
      </c>
      <c r="X37" s="115">
        <v>201531</v>
      </c>
      <c r="Y37" s="288">
        <v>146083</v>
      </c>
      <c r="Z37" s="110">
        <v>272634</v>
      </c>
      <c r="AA37" s="288">
        <v>1150</v>
      </c>
      <c r="AB37" s="110">
        <v>0</v>
      </c>
      <c r="AC37" s="115">
        <v>419867</v>
      </c>
      <c r="AD37" s="128">
        <v>172147</v>
      </c>
      <c r="AE37" s="110">
        <v>59140</v>
      </c>
      <c r="AF37" s="110">
        <v>4430</v>
      </c>
      <c r="AG37" s="110">
        <v>2</v>
      </c>
      <c r="AH37" s="115">
        <v>235719</v>
      </c>
      <c r="AI37" s="128">
        <v>181606</v>
      </c>
      <c r="AJ37" s="110">
        <v>5700</v>
      </c>
      <c r="AK37" s="110">
        <v>5379</v>
      </c>
      <c r="AL37" s="110">
        <v>0</v>
      </c>
      <c r="AM37" s="115">
        <v>192685</v>
      </c>
      <c r="AN37" s="128">
        <v>183806</v>
      </c>
      <c r="AO37" s="110">
        <v>325077</v>
      </c>
      <c r="AP37" s="110">
        <v>8360</v>
      </c>
      <c r="AQ37" s="110">
        <v>0</v>
      </c>
      <c r="AR37" s="115">
        <v>517243</v>
      </c>
      <c r="AS37" s="128">
        <v>194355</v>
      </c>
      <c r="AT37" s="110">
        <v>66711</v>
      </c>
      <c r="AU37" s="110">
        <v>20515</v>
      </c>
      <c r="AV37" s="110">
        <v>305</v>
      </c>
      <c r="AW37" s="115">
        <v>281886</v>
      </c>
      <c r="AX37" s="128">
        <v>168372</v>
      </c>
      <c r="AY37" s="110">
        <v>389657</v>
      </c>
      <c r="AZ37" s="110">
        <v>5448</v>
      </c>
      <c r="BA37" s="110">
        <v>0</v>
      </c>
      <c r="BB37" s="115">
        <v>563477</v>
      </c>
      <c r="BC37" s="128">
        <v>0</v>
      </c>
      <c r="BD37" s="110">
        <v>0</v>
      </c>
      <c r="BE37" s="110">
        <v>0</v>
      </c>
      <c r="BF37" s="110">
        <v>0</v>
      </c>
      <c r="BG37" s="115">
        <v>0</v>
      </c>
      <c r="BH37" s="128">
        <v>0</v>
      </c>
      <c r="BI37" s="110">
        <v>0</v>
      </c>
      <c r="BJ37" s="110">
        <v>0</v>
      </c>
      <c r="BK37" s="110">
        <v>0</v>
      </c>
      <c r="BL37" s="115">
        <v>0</v>
      </c>
      <c r="BM37" s="128">
        <v>0</v>
      </c>
      <c r="BN37" s="110">
        <v>0</v>
      </c>
      <c r="BO37" s="110">
        <v>0</v>
      </c>
      <c r="BP37" s="110">
        <v>0</v>
      </c>
      <c r="BQ37" s="115">
        <v>0</v>
      </c>
      <c r="BR37" s="128">
        <v>1530896</v>
      </c>
      <c r="BS37" s="289">
        <v>1642457</v>
      </c>
      <c r="BT37" s="110">
        <v>53566</v>
      </c>
      <c r="BU37" s="110">
        <v>309</v>
      </c>
      <c r="BV37" s="190">
        <v>3227228</v>
      </c>
      <c r="BW37" s="80"/>
      <c r="BX37" s="291"/>
      <c r="BY37" s="291"/>
      <c r="BZ37" s="291"/>
      <c r="CA37" s="224"/>
      <c r="CB37" s="224"/>
      <c r="CC37" s="224"/>
      <c r="CD37" s="80"/>
      <c r="CE37" s="224"/>
    </row>
    <row r="38" spans="1:108" x14ac:dyDescent="0.3">
      <c r="A38" s="221">
        <v>32</v>
      </c>
      <c r="B38" s="230" t="s">
        <v>239</v>
      </c>
      <c r="D38" s="223"/>
      <c r="E38" s="285">
        <v>5529302</v>
      </c>
      <c r="F38" s="286">
        <v>3091588</v>
      </c>
      <c r="G38" s="286">
        <v>203632</v>
      </c>
      <c r="H38" s="287">
        <v>2295</v>
      </c>
      <c r="I38" s="115">
        <v>8826817</v>
      </c>
      <c r="J38" s="128">
        <v>208857</v>
      </c>
      <c r="K38" s="110">
        <v>226502</v>
      </c>
      <c r="L38" s="110">
        <v>14181</v>
      </c>
      <c r="M38" s="110">
        <v>0</v>
      </c>
      <c r="N38" s="115">
        <v>449540</v>
      </c>
      <c r="O38" s="110">
        <v>392418</v>
      </c>
      <c r="P38" s="110">
        <v>446031</v>
      </c>
      <c r="Q38" s="110">
        <v>17397</v>
      </c>
      <c r="R38" s="110">
        <v>0</v>
      </c>
      <c r="S38" s="115">
        <v>855846</v>
      </c>
      <c r="T38" s="128">
        <v>505197</v>
      </c>
      <c r="U38" s="110">
        <v>129606</v>
      </c>
      <c r="V38" s="110">
        <v>24490</v>
      </c>
      <c r="W38" s="110">
        <v>2</v>
      </c>
      <c r="X38" s="115">
        <v>659295</v>
      </c>
      <c r="Y38" s="288">
        <v>424275</v>
      </c>
      <c r="Z38" s="110">
        <v>192442</v>
      </c>
      <c r="AA38" s="288">
        <v>42381</v>
      </c>
      <c r="AB38" s="110">
        <v>315</v>
      </c>
      <c r="AC38" s="115">
        <v>659413</v>
      </c>
      <c r="AD38" s="128">
        <v>455151</v>
      </c>
      <c r="AE38" s="110">
        <v>306601</v>
      </c>
      <c r="AF38" s="110">
        <v>16834</v>
      </c>
      <c r="AG38" s="110">
        <v>823</v>
      </c>
      <c r="AH38" s="115">
        <v>779409</v>
      </c>
      <c r="AI38" s="128">
        <v>495334</v>
      </c>
      <c r="AJ38" s="110">
        <v>208805</v>
      </c>
      <c r="AK38" s="110">
        <v>43340</v>
      </c>
      <c r="AL38" s="110">
        <v>315</v>
      </c>
      <c r="AM38" s="115">
        <v>747794</v>
      </c>
      <c r="AN38" s="128">
        <v>382088</v>
      </c>
      <c r="AO38" s="110">
        <v>228267</v>
      </c>
      <c r="AP38" s="110">
        <v>17752</v>
      </c>
      <c r="AQ38" s="110">
        <v>496</v>
      </c>
      <c r="AR38" s="115">
        <v>628603</v>
      </c>
      <c r="AS38" s="128">
        <v>436063</v>
      </c>
      <c r="AT38" s="110">
        <v>373953</v>
      </c>
      <c r="AU38" s="110">
        <v>40877</v>
      </c>
      <c r="AV38" s="110">
        <v>105</v>
      </c>
      <c r="AW38" s="115">
        <v>850998</v>
      </c>
      <c r="AX38" s="128">
        <v>581791</v>
      </c>
      <c r="AY38" s="110">
        <v>226894</v>
      </c>
      <c r="AZ38" s="110">
        <v>67169</v>
      </c>
      <c r="BA38" s="110">
        <v>24</v>
      </c>
      <c r="BB38" s="115">
        <v>875878</v>
      </c>
      <c r="BC38" s="128">
        <v>0</v>
      </c>
      <c r="BD38" s="110">
        <v>0</v>
      </c>
      <c r="BE38" s="110">
        <v>0</v>
      </c>
      <c r="BF38" s="110">
        <v>0</v>
      </c>
      <c r="BG38" s="115">
        <v>0</v>
      </c>
      <c r="BH38" s="128">
        <v>0</v>
      </c>
      <c r="BI38" s="110">
        <v>0</v>
      </c>
      <c r="BJ38" s="110">
        <v>0</v>
      </c>
      <c r="BK38" s="110">
        <v>0</v>
      </c>
      <c r="BL38" s="115">
        <v>0</v>
      </c>
      <c r="BM38" s="128">
        <v>0</v>
      </c>
      <c r="BN38" s="110">
        <v>0</v>
      </c>
      <c r="BO38" s="110">
        <v>0</v>
      </c>
      <c r="BP38" s="110">
        <v>0</v>
      </c>
      <c r="BQ38" s="115">
        <v>0</v>
      </c>
      <c r="BR38" s="128">
        <v>3881174</v>
      </c>
      <c r="BS38" s="289">
        <v>2339101</v>
      </c>
      <c r="BT38" s="110">
        <v>284421</v>
      </c>
      <c r="BU38" s="110">
        <v>2080</v>
      </c>
      <c r="BV38" s="190">
        <v>6506776</v>
      </c>
      <c r="BW38" s="80"/>
      <c r="BX38" s="291"/>
      <c r="BY38" s="291"/>
      <c r="BZ38" s="291"/>
      <c r="CA38" s="224"/>
      <c r="CB38" s="224"/>
      <c r="CC38" s="224"/>
      <c r="CD38" s="80"/>
      <c r="CE38" s="224"/>
    </row>
    <row r="39" spans="1:108" x14ac:dyDescent="0.3">
      <c r="A39" s="226">
        <v>33</v>
      </c>
      <c r="B39" s="17" t="s">
        <v>240</v>
      </c>
      <c r="D39" s="231"/>
      <c r="E39" s="285">
        <v>705572</v>
      </c>
      <c r="F39" s="286">
        <v>32141744</v>
      </c>
      <c r="G39" s="286">
        <v>10015</v>
      </c>
      <c r="H39" s="287">
        <v>174</v>
      </c>
      <c r="I39" s="115">
        <v>32857505</v>
      </c>
      <c r="J39" s="128">
        <v>43951</v>
      </c>
      <c r="K39" s="110">
        <v>1029197</v>
      </c>
      <c r="L39" s="110">
        <v>587</v>
      </c>
      <c r="M39" s="110">
        <v>0</v>
      </c>
      <c r="N39" s="115">
        <v>1073735</v>
      </c>
      <c r="O39" s="110">
        <v>44260</v>
      </c>
      <c r="P39" s="110">
        <v>1696861</v>
      </c>
      <c r="Q39" s="110">
        <v>224</v>
      </c>
      <c r="R39" s="110">
        <v>42</v>
      </c>
      <c r="S39" s="115">
        <v>1741387</v>
      </c>
      <c r="T39" s="128">
        <v>49228</v>
      </c>
      <c r="U39" s="110">
        <v>2226920</v>
      </c>
      <c r="V39" s="110">
        <v>1787</v>
      </c>
      <c r="W39" s="110">
        <v>0</v>
      </c>
      <c r="X39" s="115">
        <v>2277935</v>
      </c>
      <c r="Y39" s="288">
        <v>65135</v>
      </c>
      <c r="Z39" s="110">
        <v>2357990</v>
      </c>
      <c r="AA39" s="288">
        <v>1336</v>
      </c>
      <c r="AB39" s="110">
        <v>95</v>
      </c>
      <c r="AC39" s="115">
        <v>2424556</v>
      </c>
      <c r="AD39" s="128">
        <v>55606</v>
      </c>
      <c r="AE39" s="110">
        <v>4653764</v>
      </c>
      <c r="AF39" s="110">
        <v>752</v>
      </c>
      <c r="AG39" s="110">
        <v>30</v>
      </c>
      <c r="AH39" s="115">
        <v>4710152</v>
      </c>
      <c r="AI39" s="128">
        <v>56006</v>
      </c>
      <c r="AJ39" s="110">
        <v>1853208</v>
      </c>
      <c r="AK39" s="110">
        <v>-459</v>
      </c>
      <c r="AL39" s="110">
        <v>0</v>
      </c>
      <c r="AM39" s="115">
        <v>1908755</v>
      </c>
      <c r="AN39" s="128">
        <v>52993</v>
      </c>
      <c r="AO39" s="110">
        <v>1492907</v>
      </c>
      <c r="AP39" s="110">
        <v>1354</v>
      </c>
      <c r="AQ39" s="110">
        <v>0</v>
      </c>
      <c r="AR39" s="115">
        <v>1547254</v>
      </c>
      <c r="AS39" s="128">
        <v>78032</v>
      </c>
      <c r="AT39" s="110">
        <v>5112769</v>
      </c>
      <c r="AU39" s="110">
        <v>637</v>
      </c>
      <c r="AV39" s="110">
        <v>0</v>
      </c>
      <c r="AW39" s="115">
        <v>5191438</v>
      </c>
      <c r="AX39" s="128">
        <v>69460</v>
      </c>
      <c r="AY39" s="110">
        <v>1811456</v>
      </c>
      <c r="AZ39" s="110">
        <v>558</v>
      </c>
      <c r="BA39" s="110">
        <v>0</v>
      </c>
      <c r="BB39" s="115">
        <v>1881474</v>
      </c>
      <c r="BC39" s="128">
        <v>0</v>
      </c>
      <c r="BD39" s="110">
        <v>0</v>
      </c>
      <c r="BE39" s="110">
        <v>0</v>
      </c>
      <c r="BF39" s="110">
        <v>0</v>
      </c>
      <c r="BG39" s="115">
        <v>0</v>
      </c>
      <c r="BH39" s="128">
        <v>0</v>
      </c>
      <c r="BI39" s="110">
        <v>0</v>
      </c>
      <c r="BJ39" s="110">
        <v>0</v>
      </c>
      <c r="BK39" s="110">
        <v>0</v>
      </c>
      <c r="BL39" s="115">
        <v>0</v>
      </c>
      <c r="BM39" s="128">
        <v>0</v>
      </c>
      <c r="BN39" s="110">
        <v>0</v>
      </c>
      <c r="BO39" s="110">
        <v>0</v>
      </c>
      <c r="BP39" s="110">
        <v>0</v>
      </c>
      <c r="BQ39" s="115">
        <v>0</v>
      </c>
      <c r="BR39" s="128">
        <v>514671</v>
      </c>
      <c r="BS39" s="289">
        <v>22235072</v>
      </c>
      <c r="BT39" s="110">
        <v>6776</v>
      </c>
      <c r="BU39" s="110">
        <v>167</v>
      </c>
      <c r="BV39" s="190">
        <v>22756686</v>
      </c>
      <c r="BW39" s="80"/>
      <c r="BX39" s="291"/>
      <c r="BY39" s="291"/>
      <c r="BZ39" s="291"/>
      <c r="CA39" s="224"/>
      <c r="CB39" s="224"/>
      <c r="CC39" s="224"/>
      <c r="CD39" s="80"/>
      <c r="CE39" s="224"/>
    </row>
    <row r="40" spans="1:108" x14ac:dyDescent="0.3">
      <c r="A40" s="221">
        <v>34</v>
      </c>
      <c r="B40" s="222" t="s">
        <v>241</v>
      </c>
      <c r="D40" s="223"/>
      <c r="E40" s="285">
        <v>2077451.4427499999</v>
      </c>
      <c r="F40" s="286">
        <v>8021915.2035800004</v>
      </c>
      <c r="G40" s="286">
        <v>18603.684240000002</v>
      </c>
      <c r="H40" s="287">
        <v>613.83766000000003</v>
      </c>
      <c r="I40" s="115">
        <v>10118584.168230001</v>
      </c>
      <c r="J40" s="128">
        <v>103988</v>
      </c>
      <c r="K40" s="110">
        <v>654425</v>
      </c>
      <c r="L40" s="110">
        <v>312</v>
      </c>
      <c r="M40" s="110">
        <v>0</v>
      </c>
      <c r="N40" s="115">
        <v>758725</v>
      </c>
      <c r="O40" s="110">
        <v>119345</v>
      </c>
      <c r="P40" s="110">
        <v>520242</v>
      </c>
      <c r="Q40" s="110">
        <v>-118</v>
      </c>
      <c r="R40" s="110">
        <v>0</v>
      </c>
      <c r="S40" s="115">
        <v>639469</v>
      </c>
      <c r="T40" s="128">
        <v>113384</v>
      </c>
      <c r="U40" s="110">
        <v>193724</v>
      </c>
      <c r="V40" s="110">
        <v>548</v>
      </c>
      <c r="W40" s="110">
        <v>0</v>
      </c>
      <c r="X40" s="115">
        <v>307656</v>
      </c>
      <c r="Y40" s="288">
        <v>164543</v>
      </c>
      <c r="Z40" s="110">
        <v>759490</v>
      </c>
      <c r="AA40" s="288">
        <v>690</v>
      </c>
      <c r="AB40" s="110">
        <v>0</v>
      </c>
      <c r="AC40" s="115">
        <v>924723</v>
      </c>
      <c r="AD40" s="128">
        <v>123694</v>
      </c>
      <c r="AE40" s="110">
        <v>233649</v>
      </c>
      <c r="AF40" s="110">
        <v>69</v>
      </c>
      <c r="AG40" s="110">
        <v>0</v>
      </c>
      <c r="AH40" s="115">
        <v>357412</v>
      </c>
      <c r="AI40" s="128">
        <v>123177</v>
      </c>
      <c r="AJ40" s="110">
        <v>948950</v>
      </c>
      <c r="AK40" s="110">
        <v>354</v>
      </c>
      <c r="AL40" s="110">
        <v>0</v>
      </c>
      <c r="AM40" s="115">
        <v>1072481</v>
      </c>
      <c r="AN40" s="128">
        <v>122144</v>
      </c>
      <c r="AO40" s="110">
        <v>144238</v>
      </c>
      <c r="AP40" s="110">
        <v>296</v>
      </c>
      <c r="AQ40" s="110">
        <v>0</v>
      </c>
      <c r="AR40" s="115">
        <v>266678</v>
      </c>
      <c r="AS40" s="128">
        <v>148136</v>
      </c>
      <c r="AT40" s="110">
        <v>1842388</v>
      </c>
      <c r="AU40" s="110">
        <v>813</v>
      </c>
      <c r="AV40" s="110">
        <v>0</v>
      </c>
      <c r="AW40" s="115">
        <v>1991337</v>
      </c>
      <c r="AX40" s="128">
        <v>176605</v>
      </c>
      <c r="AY40" s="110">
        <v>163353</v>
      </c>
      <c r="AZ40" s="110">
        <v>4556</v>
      </c>
      <c r="BA40" s="110">
        <v>0</v>
      </c>
      <c r="BB40" s="115">
        <v>344514</v>
      </c>
      <c r="BC40" s="128">
        <v>0</v>
      </c>
      <c r="BD40" s="110">
        <v>0</v>
      </c>
      <c r="BE40" s="110">
        <v>0</v>
      </c>
      <c r="BF40" s="110">
        <v>0</v>
      </c>
      <c r="BG40" s="115">
        <v>0</v>
      </c>
      <c r="BH40" s="128">
        <v>0</v>
      </c>
      <c r="BI40" s="110">
        <v>0</v>
      </c>
      <c r="BJ40" s="110">
        <v>0</v>
      </c>
      <c r="BK40" s="110">
        <v>0</v>
      </c>
      <c r="BL40" s="115">
        <v>0</v>
      </c>
      <c r="BM40" s="128">
        <v>0</v>
      </c>
      <c r="BN40" s="110">
        <v>0</v>
      </c>
      <c r="BO40" s="110">
        <v>0</v>
      </c>
      <c r="BP40" s="110">
        <v>0</v>
      </c>
      <c r="BQ40" s="115">
        <v>0</v>
      </c>
      <c r="BR40" s="128">
        <v>1195016</v>
      </c>
      <c r="BS40" s="289">
        <v>5460459</v>
      </c>
      <c r="BT40" s="110">
        <v>7520</v>
      </c>
      <c r="BU40" s="110">
        <v>0</v>
      </c>
      <c r="BV40" s="190">
        <v>6662995</v>
      </c>
      <c r="BW40" s="80"/>
      <c r="BX40" s="291"/>
      <c r="BY40" s="291"/>
      <c r="BZ40" s="291"/>
      <c r="CA40" s="224"/>
      <c r="CB40" s="224"/>
      <c r="CC40" s="224"/>
      <c r="CD40" s="80"/>
      <c r="CE40" s="224"/>
    </row>
    <row r="41" spans="1:108" x14ac:dyDescent="0.3">
      <c r="A41" s="221">
        <v>35</v>
      </c>
      <c r="B41" s="222" t="s">
        <v>242</v>
      </c>
      <c r="D41" s="223"/>
      <c r="E41" s="285">
        <v>559664.3904400001</v>
      </c>
      <c r="F41" s="286">
        <v>8550021.8906900007</v>
      </c>
      <c r="G41" s="286">
        <v>11162</v>
      </c>
      <c r="H41" s="287">
        <v>6.9402499999999998</v>
      </c>
      <c r="I41" s="115">
        <v>9120855.2213800009</v>
      </c>
      <c r="J41" s="128">
        <v>33450</v>
      </c>
      <c r="K41" s="110">
        <v>883670</v>
      </c>
      <c r="L41" s="110">
        <v>0</v>
      </c>
      <c r="M41" s="110">
        <v>0</v>
      </c>
      <c r="N41" s="115">
        <v>917120</v>
      </c>
      <c r="O41" s="110">
        <v>39315</v>
      </c>
      <c r="P41" s="110">
        <v>12271</v>
      </c>
      <c r="Q41" s="110">
        <v>546</v>
      </c>
      <c r="R41" s="110">
        <v>0</v>
      </c>
      <c r="S41" s="115">
        <v>52132</v>
      </c>
      <c r="T41" s="128">
        <v>47178</v>
      </c>
      <c r="U41" s="110">
        <v>80237</v>
      </c>
      <c r="V41" s="110">
        <v>268</v>
      </c>
      <c r="W41" s="110">
        <v>0</v>
      </c>
      <c r="X41" s="115">
        <v>127683</v>
      </c>
      <c r="Y41" s="288">
        <v>57038</v>
      </c>
      <c r="Z41" s="110">
        <v>1520406</v>
      </c>
      <c r="AA41" s="288">
        <v>411</v>
      </c>
      <c r="AB41" s="110">
        <v>3</v>
      </c>
      <c r="AC41" s="115">
        <v>1577858</v>
      </c>
      <c r="AD41" s="128">
        <v>53161</v>
      </c>
      <c r="AE41" s="110">
        <v>1593079</v>
      </c>
      <c r="AF41" s="110">
        <v>1572</v>
      </c>
      <c r="AG41" s="110">
        <v>0</v>
      </c>
      <c r="AH41" s="115">
        <v>1647812</v>
      </c>
      <c r="AI41" s="128">
        <v>39148</v>
      </c>
      <c r="AJ41" s="110">
        <v>199549</v>
      </c>
      <c r="AK41" s="110">
        <v>281</v>
      </c>
      <c r="AL41" s="110">
        <v>0</v>
      </c>
      <c r="AM41" s="115">
        <v>238978</v>
      </c>
      <c r="AN41" s="128">
        <v>46637</v>
      </c>
      <c r="AO41" s="110">
        <v>790010</v>
      </c>
      <c r="AP41" s="110">
        <v>530</v>
      </c>
      <c r="AQ41" s="110">
        <v>0</v>
      </c>
      <c r="AR41" s="115">
        <v>837177</v>
      </c>
      <c r="AS41" s="128">
        <v>56641</v>
      </c>
      <c r="AT41" s="110">
        <v>544903</v>
      </c>
      <c r="AU41" s="110">
        <v>1346</v>
      </c>
      <c r="AV41" s="110">
        <v>4</v>
      </c>
      <c r="AW41" s="115">
        <v>602894</v>
      </c>
      <c r="AX41" s="128">
        <v>64882</v>
      </c>
      <c r="AY41" s="110">
        <v>981761</v>
      </c>
      <c r="AZ41" s="110">
        <v>-106</v>
      </c>
      <c r="BA41" s="110">
        <v>0</v>
      </c>
      <c r="BB41" s="115">
        <v>1046537</v>
      </c>
      <c r="BC41" s="128">
        <v>0</v>
      </c>
      <c r="BD41" s="110">
        <v>0</v>
      </c>
      <c r="BE41" s="110">
        <v>0</v>
      </c>
      <c r="BF41" s="110">
        <v>0</v>
      </c>
      <c r="BG41" s="115">
        <v>0</v>
      </c>
      <c r="BH41" s="128">
        <v>0</v>
      </c>
      <c r="BI41" s="110">
        <v>0</v>
      </c>
      <c r="BJ41" s="110">
        <v>0</v>
      </c>
      <c r="BK41" s="110">
        <v>0</v>
      </c>
      <c r="BL41" s="115">
        <v>0</v>
      </c>
      <c r="BM41" s="128">
        <v>0</v>
      </c>
      <c r="BN41" s="110">
        <v>0</v>
      </c>
      <c r="BO41" s="110">
        <v>0</v>
      </c>
      <c r="BP41" s="110">
        <v>0</v>
      </c>
      <c r="BQ41" s="115">
        <v>0</v>
      </c>
      <c r="BR41" s="128">
        <v>437450</v>
      </c>
      <c r="BS41" s="289">
        <v>6605886</v>
      </c>
      <c r="BT41" s="110">
        <v>4848</v>
      </c>
      <c r="BU41" s="110">
        <v>7</v>
      </c>
      <c r="BV41" s="190">
        <v>7048191</v>
      </c>
      <c r="BW41" s="80"/>
      <c r="BX41" s="291"/>
      <c r="BY41" s="291"/>
      <c r="BZ41" s="291"/>
      <c r="CA41" s="224"/>
      <c r="CB41" s="224"/>
      <c r="CC41" s="224"/>
      <c r="CD41" s="80"/>
      <c r="CE41" s="224"/>
    </row>
    <row r="42" spans="1:108" x14ac:dyDescent="0.3">
      <c r="A42" s="221">
        <v>36</v>
      </c>
      <c r="B42" s="17" t="s">
        <v>243</v>
      </c>
      <c r="D42" s="223"/>
      <c r="E42" s="285">
        <v>236002.39499999999</v>
      </c>
      <c r="F42" s="286">
        <v>2270969.6272</v>
      </c>
      <c r="G42" s="286">
        <v>6948.9738499999994</v>
      </c>
      <c r="H42" s="287">
        <v>0</v>
      </c>
      <c r="I42" s="115">
        <v>2513920.9960500002</v>
      </c>
      <c r="J42" s="128">
        <v>16439</v>
      </c>
      <c r="K42" s="110">
        <v>98450</v>
      </c>
      <c r="L42" s="110">
        <v>76</v>
      </c>
      <c r="M42" s="110">
        <v>0</v>
      </c>
      <c r="N42" s="115">
        <v>114965</v>
      </c>
      <c r="O42" s="110">
        <v>16433</v>
      </c>
      <c r="P42" s="110">
        <v>92125</v>
      </c>
      <c r="Q42" s="110">
        <v>105</v>
      </c>
      <c r="R42" s="110">
        <v>0</v>
      </c>
      <c r="S42" s="115">
        <v>108663</v>
      </c>
      <c r="T42" s="128">
        <v>22791</v>
      </c>
      <c r="U42" s="110">
        <v>345486</v>
      </c>
      <c r="V42" s="110">
        <v>181</v>
      </c>
      <c r="W42" s="110">
        <v>0</v>
      </c>
      <c r="X42" s="115">
        <v>368458</v>
      </c>
      <c r="Y42" s="288">
        <v>17916</v>
      </c>
      <c r="Z42" s="110">
        <v>114678</v>
      </c>
      <c r="AA42" s="288">
        <v>81</v>
      </c>
      <c r="AB42" s="110">
        <v>0</v>
      </c>
      <c r="AC42" s="115">
        <v>132675</v>
      </c>
      <c r="AD42" s="128">
        <v>19916</v>
      </c>
      <c r="AE42" s="110">
        <v>194438</v>
      </c>
      <c r="AF42" s="110">
        <v>106</v>
      </c>
      <c r="AG42" s="110">
        <v>0</v>
      </c>
      <c r="AH42" s="115">
        <v>214460</v>
      </c>
      <c r="AI42" s="128">
        <v>23942</v>
      </c>
      <c r="AJ42" s="110">
        <v>336583</v>
      </c>
      <c r="AK42" s="110">
        <v>41</v>
      </c>
      <c r="AL42" s="110">
        <v>0</v>
      </c>
      <c r="AM42" s="115">
        <v>360566</v>
      </c>
      <c r="AN42" s="128">
        <v>15771</v>
      </c>
      <c r="AO42" s="110">
        <v>220769</v>
      </c>
      <c r="AP42" s="110">
        <v>87</v>
      </c>
      <c r="AQ42" s="110">
        <v>0</v>
      </c>
      <c r="AR42" s="115">
        <v>236627</v>
      </c>
      <c r="AS42" s="128">
        <v>21466</v>
      </c>
      <c r="AT42" s="110">
        <v>337211</v>
      </c>
      <c r="AU42" s="110">
        <v>28</v>
      </c>
      <c r="AV42" s="110">
        <v>0</v>
      </c>
      <c r="AW42" s="115">
        <v>358705</v>
      </c>
      <c r="AX42" s="128">
        <v>14708</v>
      </c>
      <c r="AY42" s="110">
        <v>93899</v>
      </c>
      <c r="AZ42" s="110">
        <v>1332</v>
      </c>
      <c r="BA42" s="110">
        <v>0</v>
      </c>
      <c r="BB42" s="115">
        <v>109939</v>
      </c>
      <c r="BC42" s="128">
        <v>0</v>
      </c>
      <c r="BD42" s="110">
        <v>0</v>
      </c>
      <c r="BE42" s="110">
        <v>0</v>
      </c>
      <c r="BF42" s="110">
        <v>0</v>
      </c>
      <c r="BG42" s="115">
        <v>0</v>
      </c>
      <c r="BH42" s="128">
        <v>0</v>
      </c>
      <c r="BI42" s="110">
        <v>0</v>
      </c>
      <c r="BJ42" s="110">
        <v>0</v>
      </c>
      <c r="BK42" s="110">
        <v>0</v>
      </c>
      <c r="BL42" s="115">
        <v>0</v>
      </c>
      <c r="BM42" s="128">
        <v>0</v>
      </c>
      <c r="BN42" s="110">
        <v>0</v>
      </c>
      <c r="BO42" s="110">
        <v>0</v>
      </c>
      <c r="BP42" s="110">
        <v>0</v>
      </c>
      <c r="BQ42" s="115">
        <v>0</v>
      </c>
      <c r="BR42" s="128">
        <v>169382</v>
      </c>
      <c r="BS42" s="289">
        <v>1833639</v>
      </c>
      <c r="BT42" s="110">
        <v>2037</v>
      </c>
      <c r="BU42" s="110">
        <v>0</v>
      </c>
      <c r="BV42" s="190">
        <v>2005058</v>
      </c>
      <c r="BW42" s="80"/>
      <c r="BX42" s="291"/>
      <c r="BY42" s="291"/>
      <c r="BZ42" s="291"/>
      <c r="CA42" s="224"/>
      <c r="CB42" s="224"/>
      <c r="CC42" s="224"/>
      <c r="CD42" s="80"/>
      <c r="CE42" s="224"/>
    </row>
    <row r="43" spans="1:108" x14ac:dyDescent="0.3">
      <c r="A43" s="221">
        <v>37</v>
      </c>
      <c r="B43" s="17" t="s">
        <v>244</v>
      </c>
      <c r="D43" s="234"/>
      <c r="E43" s="285">
        <v>1045308</v>
      </c>
      <c r="F43" s="286">
        <v>5105927</v>
      </c>
      <c r="G43" s="286">
        <v>84177</v>
      </c>
      <c r="H43" s="287">
        <v>1254</v>
      </c>
      <c r="I43" s="115">
        <v>6236666</v>
      </c>
      <c r="J43" s="128">
        <v>41529</v>
      </c>
      <c r="K43" s="110">
        <v>685421</v>
      </c>
      <c r="L43" s="110">
        <v>0</v>
      </c>
      <c r="M43" s="110">
        <v>0</v>
      </c>
      <c r="N43" s="115">
        <v>726950</v>
      </c>
      <c r="O43" s="110">
        <v>120894</v>
      </c>
      <c r="P43" s="110">
        <v>26438</v>
      </c>
      <c r="Q43" s="110">
        <v>0</v>
      </c>
      <c r="R43" s="110">
        <v>0</v>
      </c>
      <c r="S43" s="115">
        <v>147332</v>
      </c>
      <c r="T43" s="128">
        <v>58851</v>
      </c>
      <c r="U43" s="110">
        <v>85997</v>
      </c>
      <c r="V43" s="110">
        <v>56</v>
      </c>
      <c r="W43" s="110">
        <v>0</v>
      </c>
      <c r="X43" s="115">
        <v>144904</v>
      </c>
      <c r="Y43" s="288">
        <v>97026</v>
      </c>
      <c r="Z43" s="110">
        <v>1138916</v>
      </c>
      <c r="AA43" s="288">
        <v>5563</v>
      </c>
      <c r="AB43" s="110">
        <v>20</v>
      </c>
      <c r="AC43" s="115">
        <v>1241525</v>
      </c>
      <c r="AD43" s="128">
        <v>84694</v>
      </c>
      <c r="AE43" s="110">
        <v>297877</v>
      </c>
      <c r="AF43" s="110">
        <v>309</v>
      </c>
      <c r="AG43" s="110">
        <v>0</v>
      </c>
      <c r="AH43" s="115">
        <v>382880</v>
      </c>
      <c r="AI43" s="128">
        <v>81933</v>
      </c>
      <c r="AJ43" s="110">
        <v>54534</v>
      </c>
      <c r="AK43" s="110">
        <v>126</v>
      </c>
      <c r="AL43" s="110">
        <v>21</v>
      </c>
      <c r="AM43" s="115">
        <v>136614</v>
      </c>
      <c r="AN43" s="128">
        <v>73317</v>
      </c>
      <c r="AO43" s="110">
        <v>868247</v>
      </c>
      <c r="AP43" s="110">
        <v>656</v>
      </c>
      <c r="AQ43" s="110">
        <v>0</v>
      </c>
      <c r="AR43" s="115">
        <v>942220</v>
      </c>
      <c r="AS43" s="128">
        <v>103128</v>
      </c>
      <c r="AT43" s="110">
        <v>235290</v>
      </c>
      <c r="AU43" s="110">
        <v>759</v>
      </c>
      <c r="AV43" s="110">
        <v>3</v>
      </c>
      <c r="AW43" s="115">
        <v>339180</v>
      </c>
      <c r="AX43" s="128">
        <v>83331</v>
      </c>
      <c r="AY43" s="110">
        <v>470942</v>
      </c>
      <c r="AZ43" s="110">
        <v>4878</v>
      </c>
      <c r="BA43" s="110">
        <v>0</v>
      </c>
      <c r="BB43" s="115">
        <v>559151</v>
      </c>
      <c r="BC43" s="128">
        <v>0</v>
      </c>
      <c r="BD43" s="110">
        <v>0</v>
      </c>
      <c r="BE43" s="110">
        <v>0</v>
      </c>
      <c r="BF43" s="110">
        <v>0</v>
      </c>
      <c r="BG43" s="115">
        <v>0</v>
      </c>
      <c r="BH43" s="128">
        <v>0</v>
      </c>
      <c r="BI43" s="110">
        <v>0</v>
      </c>
      <c r="BJ43" s="110">
        <v>0</v>
      </c>
      <c r="BK43" s="110">
        <v>0</v>
      </c>
      <c r="BL43" s="115">
        <v>0</v>
      </c>
      <c r="BM43" s="128">
        <v>0</v>
      </c>
      <c r="BN43" s="110">
        <v>0</v>
      </c>
      <c r="BO43" s="110">
        <v>0</v>
      </c>
      <c r="BP43" s="110">
        <v>0</v>
      </c>
      <c r="BQ43" s="115">
        <v>0</v>
      </c>
      <c r="BR43" s="128">
        <v>744703</v>
      </c>
      <c r="BS43" s="289">
        <v>3863662</v>
      </c>
      <c r="BT43" s="110">
        <v>12347</v>
      </c>
      <c r="BU43" s="110">
        <v>44</v>
      </c>
      <c r="BV43" s="190">
        <v>4620756</v>
      </c>
      <c r="BW43" s="80"/>
      <c r="BX43" s="291"/>
      <c r="BY43" s="291"/>
      <c r="BZ43" s="291"/>
      <c r="CA43" s="224"/>
      <c r="CB43" s="224"/>
      <c r="CC43" s="224"/>
      <c r="CD43" s="80"/>
      <c r="CE43" s="224"/>
    </row>
    <row r="44" spans="1:108" x14ac:dyDescent="0.3">
      <c r="A44" s="221">
        <v>38</v>
      </c>
      <c r="B44" s="222" t="s">
        <v>245</v>
      </c>
      <c r="D44" s="223"/>
      <c r="E44" s="285">
        <v>759828</v>
      </c>
      <c r="F44" s="286">
        <v>1564730</v>
      </c>
      <c r="G44" s="286">
        <v>148273</v>
      </c>
      <c r="H44" s="287">
        <v>889</v>
      </c>
      <c r="I44" s="115">
        <v>2473720</v>
      </c>
      <c r="J44" s="128">
        <v>49075</v>
      </c>
      <c r="K44" s="110">
        <v>531832</v>
      </c>
      <c r="L44" s="110">
        <v>21085</v>
      </c>
      <c r="M44" s="110">
        <v>0</v>
      </c>
      <c r="N44" s="115">
        <v>601992</v>
      </c>
      <c r="O44" s="110">
        <v>67173</v>
      </c>
      <c r="P44" s="110">
        <v>2238</v>
      </c>
      <c r="Q44" s="110">
        <v>443</v>
      </c>
      <c r="R44" s="110">
        <v>21</v>
      </c>
      <c r="S44" s="115">
        <v>69875</v>
      </c>
      <c r="T44" s="128">
        <v>71784</v>
      </c>
      <c r="U44" s="110">
        <v>170</v>
      </c>
      <c r="V44" s="110">
        <v>189</v>
      </c>
      <c r="W44" s="110">
        <v>34</v>
      </c>
      <c r="X44" s="115">
        <v>72177</v>
      </c>
      <c r="Y44" s="288">
        <v>45306</v>
      </c>
      <c r="Z44" s="110">
        <v>89183</v>
      </c>
      <c r="AA44" s="288">
        <v>258</v>
      </c>
      <c r="AB44" s="110">
        <v>0</v>
      </c>
      <c r="AC44" s="115">
        <v>134747</v>
      </c>
      <c r="AD44" s="128">
        <v>72426</v>
      </c>
      <c r="AE44" s="110">
        <v>728</v>
      </c>
      <c r="AF44" s="110">
        <v>64</v>
      </c>
      <c r="AG44" s="110">
        <v>394</v>
      </c>
      <c r="AH44" s="115">
        <v>73612</v>
      </c>
      <c r="AI44" s="128">
        <v>48031</v>
      </c>
      <c r="AJ44" s="110">
        <v>4352</v>
      </c>
      <c r="AK44" s="110">
        <v>464</v>
      </c>
      <c r="AL44" s="110">
        <v>308</v>
      </c>
      <c r="AM44" s="115">
        <v>53155</v>
      </c>
      <c r="AN44" s="128">
        <v>92659</v>
      </c>
      <c r="AO44" s="110">
        <v>620435</v>
      </c>
      <c r="AP44" s="110">
        <v>26804</v>
      </c>
      <c r="AQ44" s="110">
        <v>91</v>
      </c>
      <c r="AR44" s="115">
        <v>739989</v>
      </c>
      <c r="AS44" s="128">
        <v>69698</v>
      </c>
      <c r="AT44" s="110">
        <v>1468</v>
      </c>
      <c r="AU44" s="110">
        <v>1086</v>
      </c>
      <c r="AV44" s="110">
        <v>0</v>
      </c>
      <c r="AW44" s="115">
        <v>72252</v>
      </c>
      <c r="AX44" s="128">
        <v>50967</v>
      </c>
      <c r="AY44" s="110">
        <v>271</v>
      </c>
      <c r="AZ44" s="110">
        <v>540</v>
      </c>
      <c r="BA44" s="110">
        <v>0</v>
      </c>
      <c r="BB44" s="115">
        <v>51778</v>
      </c>
      <c r="BC44" s="128">
        <v>0</v>
      </c>
      <c r="BD44" s="110">
        <v>0</v>
      </c>
      <c r="BE44" s="110">
        <v>0</v>
      </c>
      <c r="BF44" s="110">
        <v>0</v>
      </c>
      <c r="BG44" s="115">
        <v>0</v>
      </c>
      <c r="BH44" s="128">
        <v>0</v>
      </c>
      <c r="BI44" s="110">
        <v>0</v>
      </c>
      <c r="BJ44" s="110">
        <v>0</v>
      </c>
      <c r="BK44" s="110">
        <v>0</v>
      </c>
      <c r="BL44" s="115">
        <v>0</v>
      </c>
      <c r="BM44" s="128">
        <v>0</v>
      </c>
      <c r="BN44" s="110">
        <v>0</v>
      </c>
      <c r="BO44" s="110">
        <v>0</v>
      </c>
      <c r="BP44" s="110">
        <v>0</v>
      </c>
      <c r="BQ44" s="115">
        <v>0</v>
      </c>
      <c r="BR44" s="128">
        <v>567119</v>
      </c>
      <c r="BS44" s="289">
        <v>1250677</v>
      </c>
      <c r="BT44" s="110">
        <v>50933</v>
      </c>
      <c r="BU44" s="110">
        <v>848</v>
      </c>
      <c r="BV44" s="190">
        <v>1869577</v>
      </c>
      <c r="BW44" s="80"/>
      <c r="BX44" s="291"/>
      <c r="BY44" s="291"/>
      <c r="BZ44" s="291"/>
      <c r="CA44" s="224"/>
      <c r="CB44" s="224"/>
      <c r="CC44" s="224"/>
      <c r="CD44" s="80"/>
      <c r="CE44" s="224"/>
    </row>
    <row r="45" spans="1:108" x14ac:dyDescent="0.3">
      <c r="A45" s="221">
        <v>39</v>
      </c>
      <c r="B45" s="222" t="s">
        <v>246</v>
      </c>
      <c r="D45" s="223"/>
      <c r="E45" s="285">
        <v>1639376.0889299999</v>
      </c>
      <c r="F45" s="286">
        <v>9153747.1070900001</v>
      </c>
      <c r="G45" s="286">
        <v>4118.1839300000001</v>
      </c>
      <c r="H45" s="287">
        <v>1191.46102</v>
      </c>
      <c r="I45" s="115">
        <v>10798432.84097</v>
      </c>
      <c r="J45" s="128">
        <v>110634</v>
      </c>
      <c r="K45" s="110">
        <v>734772</v>
      </c>
      <c r="L45" s="110">
        <v>0</v>
      </c>
      <c r="M45" s="110">
        <v>0</v>
      </c>
      <c r="N45" s="115">
        <v>845406</v>
      </c>
      <c r="O45" s="110">
        <v>117358</v>
      </c>
      <c r="P45" s="110">
        <v>316350</v>
      </c>
      <c r="Q45" s="110">
        <v>0</v>
      </c>
      <c r="R45" s="110">
        <v>0</v>
      </c>
      <c r="S45" s="115">
        <v>433708</v>
      </c>
      <c r="T45" s="128">
        <v>118697</v>
      </c>
      <c r="U45" s="110">
        <v>726142</v>
      </c>
      <c r="V45" s="110">
        <v>0</v>
      </c>
      <c r="W45" s="110">
        <v>0</v>
      </c>
      <c r="X45" s="115">
        <v>844839</v>
      </c>
      <c r="Y45" s="288">
        <v>144316</v>
      </c>
      <c r="Z45" s="110">
        <v>606032</v>
      </c>
      <c r="AA45" s="288">
        <v>120</v>
      </c>
      <c r="AB45" s="110">
        <v>1</v>
      </c>
      <c r="AC45" s="115">
        <v>750469</v>
      </c>
      <c r="AD45" s="128">
        <v>117199</v>
      </c>
      <c r="AE45" s="110">
        <v>885390</v>
      </c>
      <c r="AF45" s="110">
        <v>683</v>
      </c>
      <c r="AG45" s="110">
        <v>0</v>
      </c>
      <c r="AH45" s="115">
        <v>1003272</v>
      </c>
      <c r="AI45" s="128">
        <v>165110</v>
      </c>
      <c r="AJ45" s="110">
        <v>1560839</v>
      </c>
      <c r="AK45" s="110">
        <v>94</v>
      </c>
      <c r="AL45" s="110">
        <v>0</v>
      </c>
      <c r="AM45" s="115">
        <v>1726043</v>
      </c>
      <c r="AN45" s="128">
        <v>137176</v>
      </c>
      <c r="AO45" s="110">
        <v>397570</v>
      </c>
      <c r="AP45" s="110">
        <v>139</v>
      </c>
      <c r="AQ45" s="110">
        <v>0</v>
      </c>
      <c r="AR45" s="115">
        <v>534885</v>
      </c>
      <c r="AS45" s="128">
        <v>133348</v>
      </c>
      <c r="AT45" s="110">
        <v>526823</v>
      </c>
      <c r="AU45" s="110">
        <v>1692</v>
      </c>
      <c r="AV45" s="110">
        <v>0</v>
      </c>
      <c r="AW45" s="115">
        <v>661863</v>
      </c>
      <c r="AX45" s="128">
        <v>141444</v>
      </c>
      <c r="AY45" s="110">
        <v>802304</v>
      </c>
      <c r="AZ45" s="110">
        <v>56</v>
      </c>
      <c r="BA45" s="110">
        <v>0</v>
      </c>
      <c r="BB45" s="115">
        <v>943804</v>
      </c>
      <c r="BC45" s="128">
        <v>0</v>
      </c>
      <c r="BD45" s="110">
        <v>0</v>
      </c>
      <c r="BE45" s="110">
        <v>0</v>
      </c>
      <c r="BF45" s="110">
        <v>0</v>
      </c>
      <c r="BG45" s="115">
        <v>0</v>
      </c>
      <c r="BH45" s="128">
        <v>0</v>
      </c>
      <c r="BI45" s="110">
        <v>0</v>
      </c>
      <c r="BJ45" s="110">
        <v>0</v>
      </c>
      <c r="BK45" s="110">
        <v>0</v>
      </c>
      <c r="BL45" s="115">
        <v>0</v>
      </c>
      <c r="BM45" s="128">
        <v>0</v>
      </c>
      <c r="BN45" s="110">
        <v>0</v>
      </c>
      <c r="BO45" s="110">
        <v>0</v>
      </c>
      <c r="BP45" s="110">
        <v>0</v>
      </c>
      <c r="BQ45" s="115">
        <v>0</v>
      </c>
      <c r="BR45" s="128">
        <v>1185282</v>
      </c>
      <c r="BS45" s="289">
        <v>6556222</v>
      </c>
      <c r="BT45" s="110">
        <v>2784</v>
      </c>
      <c r="BU45" s="110">
        <v>1</v>
      </c>
      <c r="BV45" s="190">
        <v>7744289</v>
      </c>
      <c r="BW45" s="80"/>
      <c r="BX45" s="291"/>
      <c r="BY45" s="291"/>
      <c r="BZ45" s="291"/>
      <c r="CA45" s="224"/>
      <c r="CB45" s="224"/>
      <c r="CC45" s="224"/>
      <c r="CD45" s="80"/>
      <c r="CE45" s="224"/>
    </row>
    <row r="46" spans="1:108" x14ac:dyDescent="0.3">
      <c r="A46" s="221">
        <v>40</v>
      </c>
      <c r="B46" s="222" t="s">
        <v>247</v>
      </c>
      <c r="D46" s="223"/>
      <c r="E46" s="285">
        <v>1179797</v>
      </c>
      <c r="F46" s="286">
        <v>69615776</v>
      </c>
      <c r="G46" s="286">
        <v>11029</v>
      </c>
      <c r="H46" s="287">
        <v>23736609</v>
      </c>
      <c r="I46" s="115">
        <v>94543211</v>
      </c>
      <c r="J46" s="128">
        <v>46400</v>
      </c>
      <c r="K46" s="110">
        <v>6110871</v>
      </c>
      <c r="L46" s="110">
        <v>35</v>
      </c>
      <c r="M46" s="110">
        <v>0</v>
      </c>
      <c r="N46" s="115">
        <v>6157306</v>
      </c>
      <c r="O46" s="110">
        <v>91672</v>
      </c>
      <c r="P46" s="110">
        <v>7925226</v>
      </c>
      <c r="Q46" s="110">
        <v>503</v>
      </c>
      <c r="R46" s="110">
        <v>0</v>
      </c>
      <c r="S46" s="115">
        <v>8017401</v>
      </c>
      <c r="T46" s="128">
        <v>89093</v>
      </c>
      <c r="U46" s="110">
        <v>1319260</v>
      </c>
      <c r="V46" s="110">
        <v>529</v>
      </c>
      <c r="W46" s="110">
        <v>0</v>
      </c>
      <c r="X46" s="115">
        <v>1408882</v>
      </c>
      <c r="Y46" s="288">
        <v>84177</v>
      </c>
      <c r="Z46" s="110">
        <v>11683165</v>
      </c>
      <c r="AA46" s="288">
        <v>308</v>
      </c>
      <c r="AB46" s="110">
        <v>24</v>
      </c>
      <c r="AC46" s="115">
        <v>11767674</v>
      </c>
      <c r="AD46" s="128">
        <v>83334</v>
      </c>
      <c r="AE46" s="110">
        <v>5218454</v>
      </c>
      <c r="AF46" s="110">
        <v>552</v>
      </c>
      <c r="AG46" s="110">
        <v>42</v>
      </c>
      <c r="AH46" s="115">
        <v>5302382</v>
      </c>
      <c r="AI46" s="128">
        <v>148693</v>
      </c>
      <c r="AJ46" s="110">
        <v>1451313</v>
      </c>
      <c r="AK46" s="110">
        <v>449</v>
      </c>
      <c r="AL46" s="110">
        <v>14</v>
      </c>
      <c r="AM46" s="115">
        <v>1600469</v>
      </c>
      <c r="AN46" s="128">
        <v>85607</v>
      </c>
      <c r="AO46" s="110">
        <v>6061963</v>
      </c>
      <c r="AP46" s="110">
        <v>189</v>
      </c>
      <c r="AQ46" s="110">
        <v>13</v>
      </c>
      <c r="AR46" s="115">
        <v>6147772</v>
      </c>
      <c r="AS46" s="128">
        <v>122898</v>
      </c>
      <c r="AT46" s="110">
        <v>7316962</v>
      </c>
      <c r="AU46" s="110">
        <v>1297</v>
      </c>
      <c r="AV46" s="110">
        <v>0</v>
      </c>
      <c r="AW46" s="115">
        <v>7441157</v>
      </c>
      <c r="AX46" s="128">
        <v>80772</v>
      </c>
      <c r="AY46" s="110">
        <v>2344995</v>
      </c>
      <c r="AZ46" s="110">
        <v>1067</v>
      </c>
      <c r="BA46" s="110">
        <v>27</v>
      </c>
      <c r="BB46" s="115">
        <v>2426861</v>
      </c>
      <c r="BC46" s="128">
        <v>0</v>
      </c>
      <c r="BD46" s="110">
        <v>0</v>
      </c>
      <c r="BE46" s="110">
        <v>0</v>
      </c>
      <c r="BF46" s="110">
        <v>0</v>
      </c>
      <c r="BG46" s="115">
        <v>0</v>
      </c>
      <c r="BH46" s="128">
        <v>0</v>
      </c>
      <c r="BI46" s="110">
        <v>0</v>
      </c>
      <c r="BJ46" s="110">
        <v>0</v>
      </c>
      <c r="BK46" s="110">
        <v>0</v>
      </c>
      <c r="BL46" s="115">
        <v>0</v>
      </c>
      <c r="BM46" s="128">
        <v>0</v>
      </c>
      <c r="BN46" s="110">
        <v>0</v>
      </c>
      <c r="BO46" s="110">
        <v>0</v>
      </c>
      <c r="BP46" s="110">
        <v>0</v>
      </c>
      <c r="BQ46" s="115">
        <v>0</v>
      </c>
      <c r="BR46" s="128">
        <v>832646</v>
      </c>
      <c r="BS46" s="289">
        <v>49432209</v>
      </c>
      <c r="BT46" s="110">
        <v>4929</v>
      </c>
      <c r="BU46" s="110">
        <v>120</v>
      </c>
      <c r="BV46" s="190">
        <v>50269904</v>
      </c>
      <c r="BW46" s="80"/>
      <c r="BX46" s="291"/>
      <c r="BY46" s="291"/>
      <c r="BZ46" s="291"/>
      <c r="CA46" s="224"/>
      <c r="CB46" s="224"/>
      <c r="CC46" s="224"/>
      <c r="CD46" s="80"/>
      <c r="CE46" s="224"/>
    </row>
    <row r="47" spans="1:108" x14ac:dyDescent="0.3">
      <c r="A47" s="235">
        <v>41</v>
      </c>
      <c r="B47" s="236" t="s">
        <v>248</v>
      </c>
      <c r="C47" s="237"/>
      <c r="D47" s="238"/>
      <c r="E47" s="293">
        <v>3643526.1116334996</v>
      </c>
      <c r="F47" s="294">
        <v>10799399</v>
      </c>
      <c r="G47" s="294">
        <v>3249466.8883664995</v>
      </c>
      <c r="H47" s="295">
        <v>1024</v>
      </c>
      <c r="I47" s="115">
        <v>17693416</v>
      </c>
      <c r="J47" s="128">
        <v>251329</v>
      </c>
      <c r="K47" s="110">
        <v>962792</v>
      </c>
      <c r="L47" s="110">
        <v>19254</v>
      </c>
      <c r="M47" s="110">
        <v>0</v>
      </c>
      <c r="N47" s="115">
        <v>1233375</v>
      </c>
      <c r="O47" s="110">
        <v>290981</v>
      </c>
      <c r="P47" s="110">
        <v>1594</v>
      </c>
      <c r="Q47" s="110">
        <v>75140</v>
      </c>
      <c r="R47" s="110">
        <v>0</v>
      </c>
      <c r="S47" s="115">
        <v>367715</v>
      </c>
      <c r="T47" s="128">
        <v>100940</v>
      </c>
      <c r="U47" s="110">
        <v>475188</v>
      </c>
      <c r="V47" s="110">
        <v>245384</v>
      </c>
      <c r="W47" s="110">
        <v>0</v>
      </c>
      <c r="X47" s="115">
        <v>821512</v>
      </c>
      <c r="Y47" s="288">
        <v>344314</v>
      </c>
      <c r="Z47" s="110">
        <v>645885</v>
      </c>
      <c r="AA47" s="288">
        <v>164316</v>
      </c>
      <c r="AB47" s="110">
        <v>0</v>
      </c>
      <c r="AC47" s="115">
        <v>1154515</v>
      </c>
      <c r="AD47" s="128">
        <v>297668</v>
      </c>
      <c r="AE47" s="110">
        <v>865091</v>
      </c>
      <c r="AF47" s="110">
        <v>192420</v>
      </c>
      <c r="AG47" s="110">
        <v>0</v>
      </c>
      <c r="AH47" s="115">
        <v>1355179</v>
      </c>
      <c r="AI47" s="128">
        <v>369527</v>
      </c>
      <c r="AJ47" s="110">
        <v>1410903</v>
      </c>
      <c r="AK47" s="110">
        <v>297171</v>
      </c>
      <c r="AL47" s="110">
        <v>0</v>
      </c>
      <c r="AM47" s="115">
        <v>2077601</v>
      </c>
      <c r="AN47" s="128">
        <v>281489</v>
      </c>
      <c r="AO47" s="110">
        <v>772809</v>
      </c>
      <c r="AP47" s="110">
        <v>174023</v>
      </c>
      <c r="AQ47" s="110">
        <v>190</v>
      </c>
      <c r="AR47" s="115">
        <v>1228511</v>
      </c>
      <c r="AS47" s="128">
        <v>299429</v>
      </c>
      <c r="AT47" s="110">
        <v>898090</v>
      </c>
      <c r="AU47" s="110">
        <v>216956</v>
      </c>
      <c r="AV47" s="110">
        <v>2</v>
      </c>
      <c r="AW47" s="115">
        <v>1414477</v>
      </c>
      <c r="AX47" s="128">
        <v>259739</v>
      </c>
      <c r="AY47" s="110">
        <v>863704</v>
      </c>
      <c r="AZ47" s="110">
        <v>623226</v>
      </c>
      <c r="BA47" s="110">
        <v>5</v>
      </c>
      <c r="BB47" s="115">
        <v>1746674</v>
      </c>
      <c r="BC47" s="128">
        <v>0</v>
      </c>
      <c r="BD47" s="110">
        <v>0</v>
      </c>
      <c r="BE47" s="110">
        <v>0</v>
      </c>
      <c r="BF47" s="110">
        <v>0</v>
      </c>
      <c r="BG47" s="115">
        <v>0</v>
      </c>
      <c r="BH47" s="128">
        <v>0</v>
      </c>
      <c r="BI47" s="110">
        <v>0</v>
      </c>
      <c r="BJ47" s="110">
        <v>0</v>
      </c>
      <c r="BK47" s="110">
        <v>0</v>
      </c>
      <c r="BL47" s="115">
        <v>0</v>
      </c>
      <c r="BM47" s="128">
        <v>0</v>
      </c>
      <c r="BN47" s="110">
        <v>0</v>
      </c>
      <c r="BO47" s="110">
        <v>0</v>
      </c>
      <c r="BP47" s="110">
        <v>0</v>
      </c>
      <c r="BQ47" s="115">
        <v>0</v>
      </c>
      <c r="BR47" s="128">
        <v>2495416</v>
      </c>
      <c r="BS47" s="289">
        <v>6896056</v>
      </c>
      <c r="BT47" s="110">
        <v>2007890</v>
      </c>
      <c r="BU47" s="110">
        <v>197</v>
      </c>
      <c r="BV47" s="190">
        <v>11399559</v>
      </c>
      <c r="BW47" s="80"/>
      <c r="BX47" s="291"/>
      <c r="BY47" s="291"/>
      <c r="BZ47" s="291"/>
      <c r="CA47" s="224"/>
      <c r="CB47" s="224"/>
      <c r="CC47" s="224"/>
      <c r="CD47" s="80"/>
      <c r="CE47" s="224"/>
    </row>
    <row r="48" spans="1:108" s="74" customFormat="1" x14ac:dyDescent="0.3">
      <c r="A48" s="239" t="s">
        <v>249</v>
      </c>
      <c r="B48" s="240"/>
      <c r="D48" s="241"/>
      <c r="E48" s="296">
        <v>263165786.71348354</v>
      </c>
      <c r="F48" s="297">
        <v>742162375.43352008</v>
      </c>
      <c r="G48" s="297">
        <v>16431303.723576501</v>
      </c>
      <c r="H48" s="297">
        <v>66422939.215510003</v>
      </c>
      <c r="I48" s="244">
        <v>1088182405.0860901</v>
      </c>
      <c r="J48" s="242">
        <v>17835015</v>
      </c>
      <c r="K48" s="243">
        <v>66987788</v>
      </c>
      <c r="L48" s="243">
        <v>507871</v>
      </c>
      <c r="M48" s="243">
        <v>664427</v>
      </c>
      <c r="N48" s="244">
        <v>85995101</v>
      </c>
      <c r="O48" s="243">
        <v>20298553</v>
      </c>
      <c r="P48" s="243">
        <v>50177552</v>
      </c>
      <c r="Q48" s="243">
        <v>786759</v>
      </c>
      <c r="R48" s="243">
        <v>1006182</v>
      </c>
      <c r="S48" s="244">
        <v>72269046</v>
      </c>
      <c r="T48" s="242">
        <v>18818267</v>
      </c>
      <c r="U48" s="243">
        <v>50712253</v>
      </c>
      <c r="V48" s="243">
        <v>839943</v>
      </c>
      <c r="W48" s="243">
        <v>3001732</v>
      </c>
      <c r="X48" s="244">
        <v>73372195</v>
      </c>
      <c r="Y48" s="242">
        <v>21996920</v>
      </c>
      <c r="Z48" s="243">
        <v>97511252</v>
      </c>
      <c r="AA48" s="243">
        <v>797132</v>
      </c>
      <c r="AB48" s="243">
        <v>145726</v>
      </c>
      <c r="AC48" s="244">
        <v>120451030</v>
      </c>
      <c r="AD48" s="242">
        <v>21062551</v>
      </c>
      <c r="AE48" s="243">
        <v>61813443</v>
      </c>
      <c r="AF48" s="243">
        <v>775873</v>
      </c>
      <c r="AG48" s="243">
        <v>1607472</v>
      </c>
      <c r="AH48" s="244">
        <v>85259339</v>
      </c>
      <c r="AI48" s="242">
        <v>21357389</v>
      </c>
      <c r="AJ48" s="243">
        <v>42603745</v>
      </c>
      <c r="AK48" s="243">
        <v>1296346</v>
      </c>
      <c r="AL48" s="243">
        <v>16467</v>
      </c>
      <c r="AM48" s="244">
        <v>65273947</v>
      </c>
      <c r="AN48" s="242">
        <v>21077585</v>
      </c>
      <c r="AO48" s="243">
        <v>67796976</v>
      </c>
      <c r="AP48" s="243">
        <v>1529510</v>
      </c>
      <c r="AQ48" s="243">
        <v>22049</v>
      </c>
      <c r="AR48" s="244">
        <v>90426120</v>
      </c>
      <c r="AS48" s="242">
        <v>24006318</v>
      </c>
      <c r="AT48" s="243">
        <v>53482987</v>
      </c>
      <c r="AU48" s="243">
        <v>1131640</v>
      </c>
      <c r="AV48" s="243">
        <v>1011893</v>
      </c>
      <c r="AW48" s="244">
        <v>79632838</v>
      </c>
      <c r="AX48" s="243">
        <v>22834717</v>
      </c>
      <c r="AY48" s="243">
        <v>68518026</v>
      </c>
      <c r="AZ48" s="243">
        <v>1512795</v>
      </c>
      <c r="BA48" s="243">
        <v>6008007</v>
      </c>
      <c r="BB48" s="244">
        <v>98873545</v>
      </c>
      <c r="BC48" s="243">
        <v>0</v>
      </c>
      <c r="BD48" s="243">
        <v>0</v>
      </c>
      <c r="BE48" s="243">
        <v>0</v>
      </c>
      <c r="BF48" s="243">
        <v>0</v>
      </c>
      <c r="BG48" s="244">
        <v>0</v>
      </c>
      <c r="BH48" s="242">
        <v>0</v>
      </c>
      <c r="BI48" s="243">
        <v>0</v>
      </c>
      <c r="BJ48" s="243">
        <v>0</v>
      </c>
      <c r="BK48" s="243">
        <v>0</v>
      </c>
      <c r="BL48" s="244">
        <v>0</v>
      </c>
      <c r="BM48" s="242">
        <v>0</v>
      </c>
      <c r="BN48" s="243">
        <v>0</v>
      </c>
      <c r="BO48" s="243">
        <v>0</v>
      </c>
      <c r="BP48" s="243">
        <v>0</v>
      </c>
      <c r="BQ48" s="244">
        <v>0</v>
      </c>
      <c r="BR48" s="242">
        <v>189287315</v>
      </c>
      <c r="BS48" s="243">
        <v>559604022</v>
      </c>
      <c r="BT48" s="243">
        <v>9177869</v>
      </c>
      <c r="BU48" s="243">
        <v>13483955</v>
      </c>
      <c r="BV48" s="245">
        <v>771553161</v>
      </c>
      <c r="BW48" s="80"/>
      <c r="BX48" s="298"/>
      <c r="BY48" s="298"/>
      <c r="BZ48" s="298"/>
      <c r="CA48" s="247"/>
      <c r="CB48" s="247"/>
      <c r="CC48" s="247"/>
      <c r="CD48" s="247"/>
      <c r="CE48" s="24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</row>
    <row r="49" spans="1:83" x14ac:dyDescent="0.3">
      <c r="A49" s="248" t="s">
        <v>250</v>
      </c>
      <c r="B49" s="222"/>
      <c r="D49" s="249"/>
      <c r="E49" s="285"/>
      <c r="F49" s="286"/>
      <c r="G49" s="286"/>
      <c r="H49" s="286"/>
      <c r="I49" s="163"/>
      <c r="J49" s="191"/>
      <c r="K49" s="37"/>
      <c r="L49" s="37"/>
      <c r="M49" s="37"/>
      <c r="N49" s="163"/>
      <c r="O49" s="37"/>
      <c r="P49" s="37"/>
      <c r="Q49" s="37"/>
      <c r="R49" s="37"/>
      <c r="S49" s="163"/>
      <c r="T49" s="191"/>
      <c r="U49" s="37"/>
      <c r="V49" s="37"/>
      <c r="W49" s="37"/>
      <c r="X49" s="163"/>
      <c r="Y49" s="191"/>
      <c r="Z49" s="37"/>
      <c r="AA49" s="37"/>
      <c r="AB49" s="37"/>
      <c r="AC49" s="163"/>
      <c r="AD49" s="191"/>
      <c r="AE49" s="37"/>
      <c r="AF49" s="37"/>
      <c r="AG49" s="37"/>
      <c r="AH49" s="163"/>
      <c r="AI49" s="191"/>
      <c r="AJ49" s="37"/>
      <c r="AK49" s="37"/>
      <c r="AL49" s="37"/>
      <c r="AM49" s="163"/>
      <c r="AN49" s="191"/>
      <c r="AO49" s="37"/>
      <c r="AP49" s="37"/>
      <c r="AQ49" s="37"/>
      <c r="AR49" s="163"/>
      <c r="AS49" s="191"/>
      <c r="AT49" s="37"/>
      <c r="AU49" s="37"/>
      <c r="AV49" s="37"/>
      <c r="AW49" s="163"/>
      <c r="AX49" s="37"/>
      <c r="AY49" s="37"/>
      <c r="AZ49" s="37"/>
      <c r="BA49" s="37"/>
      <c r="BB49" s="163"/>
      <c r="BC49" s="37"/>
      <c r="BD49" s="37"/>
      <c r="BE49" s="37"/>
      <c r="BF49" s="37"/>
      <c r="BG49" s="163"/>
      <c r="BH49" s="191"/>
      <c r="BI49" s="37"/>
      <c r="BJ49" s="37"/>
      <c r="BK49" s="37"/>
      <c r="BL49" s="163"/>
      <c r="BM49" s="191"/>
      <c r="BN49" s="37"/>
      <c r="BO49" s="37"/>
      <c r="BP49" s="37"/>
      <c r="BQ49" s="163"/>
      <c r="BR49" s="191"/>
      <c r="BS49" s="37"/>
      <c r="BT49" s="37"/>
      <c r="BU49" s="37"/>
      <c r="BV49" s="250"/>
      <c r="BW49" s="80"/>
    </row>
    <row r="50" spans="1:83" x14ac:dyDescent="0.3">
      <c r="A50" s="215" t="s">
        <v>24</v>
      </c>
      <c r="D50" s="251"/>
      <c r="E50" s="285"/>
      <c r="F50" s="286"/>
      <c r="G50" s="286"/>
      <c r="H50" s="286"/>
      <c r="I50" s="163"/>
      <c r="J50" s="299"/>
      <c r="K50" s="300"/>
      <c r="L50" s="300"/>
      <c r="M50" s="300"/>
      <c r="N50" s="163"/>
      <c r="O50" s="300"/>
      <c r="P50" s="300"/>
      <c r="Q50" s="300"/>
      <c r="R50" s="300"/>
      <c r="S50" s="191"/>
      <c r="T50" s="299"/>
      <c r="U50" s="300"/>
      <c r="V50" s="300"/>
      <c r="W50" s="300"/>
      <c r="X50" s="191"/>
      <c r="Y50" s="299"/>
      <c r="Z50" s="300"/>
      <c r="AA50" s="300"/>
      <c r="AB50" s="300"/>
      <c r="AC50" s="191"/>
      <c r="AD50" s="299"/>
      <c r="AE50" s="300"/>
      <c r="AF50" s="300"/>
      <c r="AG50" s="300"/>
      <c r="AH50" s="191"/>
      <c r="AI50" s="299"/>
      <c r="AJ50" s="300"/>
      <c r="AK50" s="300"/>
      <c r="AL50" s="300"/>
      <c r="AM50" s="191"/>
      <c r="AN50" s="299"/>
      <c r="AO50" s="300"/>
      <c r="AP50" s="300"/>
      <c r="AQ50" s="300"/>
      <c r="AR50" s="163"/>
      <c r="AS50" s="300"/>
      <c r="AT50" s="300"/>
      <c r="AU50" s="300"/>
      <c r="AV50" s="300"/>
      <c r="AW50" s="163"/>
      <c r="AX50" s="300"/>
      <c r="AY50" s="300"/>
      <c r="AZ50" s="300"/>
      <c r="BA50" s="300"/>
      <c r="BB50" s="163"/>
      <c r="BC50" s="300"/>
      <c r="BD50" s="300"/>
      <c r="BE50" s="300"/>
      <c r="BF50" s="300"/>
      <c r="BG50" s="163"/>
      <c r="BH50" s="299"/>
      <c r="BI50" s="300"/>
      <c r="BJ50" s="300"/>
      <c r="BK50" s="300"/>
      <c r="BL50" s="163"/>
      <c r="BM50" s="299"/>
      <c r="BN50" s="300"/>
      <c r="BO50" s="300"/>
      <c r="BP50" s="300"/>
      <c r="BQ50" s="163"/>
      <c r="BR50" s="299"/>
      <c r="BS50" s="300"/>
      <c r="BT50" s="300"/>
      <c r="BU50" s="300"/>
      <c r="BV50" s="250"/>
      <c r="BW50" s="301"/>
    </row>
    <row r="51" spans="1:83" x14ac:dyDescent="0.3">
      <c r="A51" s="221" t="s">
        <v>251</v>
      </c>
      <c r="B51" s="252"/>
      <c r="C51" s="252"/>
      <c r="D51" s="251"/>
      <c r="E51" s="285">
        <v>5870</v>
      </c>
      <c r="F51" s="286">
        <v>0</v>
      </c>
      <c r="G51" s="286">
        <v>0</v>
      </c>
      <c r="H51" s="286">
        <v>0</v>
      </c>
      <c r="I51" s="115">
        <v>5870</v>
      </c>
      <c r="J51" s="302">
        <v>475</v>
      </c>
      <c r="K51" s="289">
        <v>0</v>
      </c>
      <c r="L51" s="289">
        <v>0</v>
      </c>
      <c r="M51" s="289">
        <v>0</v>
      </c>
      <c r="N51" s="115">
        <v>475</v>
      </c>
      <c r="O51" s="289">
        <v>475</v>
      </c>
      <c r="P51" s="289">
        <v>0</v>
      </c>
      <c r="Q51" s="289">
        <v>0</v>
      </c>
      <c r="R51" s="289">
        <v>0</v>
      </c>
      <c r="S51" s="115">
        <v>475</v>
      </c>
      <c r="T51" s="289">
        <v>475</v>
      </c>
      <c r="U51" s="289">
        <v>0</v>
      </c>
      <c r="V51" s="289">
        <v>0</v>
      </c>
      <c r="W51" s="289">
        <v>0</v>
      </c>
      <c r="X51" s="115">
        <v>475</v>
      </c>
      <c r="Y51" s="288">
        <v>573</v>
      </c>
      <c r="Z51" s="289">
        <v>0</v>
      </c>
      <c r="AA51" s="289">
        <v>0</v>
      </c>
      <c r="AB51" s="289">
        <v>0</v>
      </c>
      <c r="AC51" s="115">
        <v>573</v>
      </c>
      <c r="AD51" s="289">
        <v>497</v>
      </c>
      <c r="AE51" s="289">
        <v>0</v>
      </c>
      <c r="AF51" s="289">
        <v>0</v>
      </c>
      <c r="AG51" s="289">
        <v>0</v>
      </c>
      <c r="AH51" s="115">
        <v>497</v>
      </c>
      <c r="AI51" s="289">
        <v>482</v>
      </c>
      <c r="AJ51" s="289">
        <v>0</v>
      </c>
      <c r="AK51" s="289">
        <v>0</v>
      </c>
      <c r="AL51" s="289">
        <v>0</v>
      </c>
      <c r="AM51" s="115">
        <v>482</v>
      </c>
      <c r="AN51" s="289">
        <v>482</v>
      </c>
      <c r="AO51" s="289">
        <v>0</v>
      </c>
      <c r="AP51" s="289">
        <v>0</v>
      </c>
      <c r="AQ51" s="289">
        <v>0</v>
      </c>
      <c r="AR51" s="115">
        <v>482</v>
      </c>
      <c r="AS51" s="289">
        <v>482</v>
      </c>
      <c r="AT51" s="289">
        <v>0</v>
      </c>
      <c r="AU51" s="289">
        <v>0</v>
      </c>
      <c r="AV51" s="289">
        <v>0</v>
      </c>
      <c r="AW51" s="115">
        <v>482</v>
      </c>
      <c r="AX51" s="289">
        <v>482</v>
      </c>
      <c r="AY51" s="289">
        <v>0</v>
      </c>
      <c r="AZ51" s="289">
        <v>0</v>
      </c>
      <c r="BA51" s="289">
        <v>0</v>
      </c>
      <c r="BB51" s="115">
        <v>482</v>
      </c>
      <c r="BC51" s="289">
        <v>0</v>
      </c>
      <c r="BD51" s="289">
        <v>0</v>
      </c>
      <c r="BE51" s="289">
        <v>0</v>
      </c>
      <c r="BF51" s="289">
        <v>0</v>
      </c>
      <c r="BG51" s="115">
        <v>0</v>
      </c>
      <c r="BH51" s="289">
        <v>0</v>
      </c>
      <c r="BI51" s="289">
        <v>0</v>
      </c>
      <c r="BJ51" s="289">
        <v>0</v>
      </c>
      <c r="BK51" s="289">
        <v>0</v>
      </c>
      <c r="BL51" s="115">
        <v>0</v>
      </c>
      <c r="BM51" s="289">
        <v>0</v>
      </c>
      <c r="BN51" s="289">
        <v>0</v>
      </c>
      <c r="BO51" s="289">
        <v>0</v>
      </c>
      <c r="BP51" s="289">
        <v>0</v>
      </c>
      <c r="BQ51" s="115">
        <v>0</v>
      </c>
      <c r="BR51" s="289">
        <v>4423</v>
      </c>
      <c r="BS51" s="289">
        <v>0</v>
      </c>
      <c r="BT51" s="289">
        <v>0</v>
      </c>
      <c r="BU51" s="289">
        <v>0</v>
      </c>
      <c r="BV51" s="190">
        <v>4423</v>
      </c>
      <c r="BW51" s="80"/>
      <c r="BX51" s="291"/>
      <c r="BY51" s="291"/>
      <c r="BZ51" s="291"/>
      <c r="CA51" s="224"/>
      <c r="CB51" s="224"/>
      <c r="CC51" s="224"/>
      <c r="CD51" s="80"/>
      <c r="CE51" s="224"/>
    </row>
    <row r="52" spans="1:83" x14ac:dyDescent="0.3">
      <c r="A52" s="221" t="s">
        <v>252</v>
      </c>
      <c r="B52" s="252"/>
      <c r="D52" s="249" t="s">
        <v>72</v>
      </c>
      <c r="E52" s="285">
        <v>538247</v>
      </c>
      <c r="F52" s="286">
        <v>0</v>
      </c>
      <c r="G52" s="286">
        <v>0</v>
      </c>
      <c r="H52" s="286">
        <v>0</v>
      </c>
      <c r="I52" s="115">
        <v>538247</v>
      </c>
      <c r="J52" s="302">
        <v>39309</v>
      </c>
      <c r="K52" s="289">
        <v>0</v>
      </c>
      <c r="L52" s="289">
        <v>0</v>
      </c>
      <c r="M52" s="289">
        <v>0</v>
      </c>
      <c r="N52" s="115">
        <v>39309</v>
      </c>
      <c r="O52" s="289">
        <v>39309</v>
      </c>
      <c r="P52" s="289">
        <v>0</v>
      </c>
      <c r="Q52" s="289">
        <v>0</v>
      </c>
      <c r="R52" s="289">
        <v>0</v>
      </c>
      <c r="S52" s="115">
        <v>39309</v>
      </c>
      <c r="T52" s="289">
        <v>39309</v>
      </c>
      <c r="U52" s="289">
        <v>0</v>
      </c>
      <c r="V52" s="289">
        <v>0</v>
      </c>
      <c r="W52" s="289">
        <v>0</v>
      </c>
      <c r="X52" s="115">
        <v>39309</v>
      </c>
      <c r="Y52" s="289">
        <v>39309</v>
      </c>
      <c r="Z52" s="289">
        <v>0</v>
      </c>
      <c r="AA52" s="289">
        <v>0</v>
      </c>
      <c r="AB52" s="289">
        <v>0</v>
      </c>
      <c r="AC52" s="115">
        <v>39309</v>
      </c>
      <c r="AD52" s="289">
        <v>39309</v>
      </c>
      <c r="AE52" s="289">
        <v>0</v>
      </c>
      <c r="AF52" s="289">
        <v>0</v>
      </c>
      <c r="AG52" s="289">
        <v>0</v>
      </c>
      <c r="AH52" s="115">
        <v>39309</v>
      </c>
      <c r="AI52" s="289">
        <v>39309</v>
      </c>
      <c r="AJ52" s="289">
        <v>0</v>
      </c>
      <c r="AK52" s="289">
        <v>0</v>
      </c>
      <c r="AL52" s="289">
        <v>0</v>
      </c>
      <c r="AM52" s="115">
        <v>39309</v>
      </c>
      <c r="AN52" s="289">
        <v>39309</v>
      </c>
      <c r="AO52" s="289">
        <v>0</v>
      </c>
      <c r="AP52" s="289">
        <v>0</v>
      </c>
      <c r="AQ52" s="289">
        <v>0</v>
      </c>
      <c r="AR52" s="115">
        <v>39309</v>
      </c>
      <c r="AS52" s="289">
        <v>39309</v>
      </c>
      <c r="AT52" s="289">
        <v>0</v>
      </c>
      <c r="AU52" s="289">
        <v>0</v>
      </c>
      <c r="AV52" s="289">
        <v>0</v>
      </c>
      <c r="AW52" s="115">
        <v>39309</v>
      </c>
      <c r="AX52" s="289">
        <v>39309</v>
      </c>
      <c r="AY52" s="289">
        <v>0</v>
      </c>
      <c r="AZ52" s="289">
        <v>0</v>
      </c>
      <c r="BA52" s="289">
        <v>0</v>
      </c>
      <c r="BB52" s="115">
        <v>39309</v>
      </c>
      <c r="BC52" s="289">
        <v>0</v>
      </c>
      <c r="BD52" s="289">
        <v>0</v>
      </c>
      <c r="BE52" s="289">
        <v>0</v>
      </c>
      <c r="BF52" s="289">
        <v>0</v>
      </c>
      <c r="BG52" s="115">
        <v>0</v>
      </c>
      <c r="BH52" s="289">
        <v>0</v>
      </c>
      <c r="BI52" s="289">
        <v>0</v>
      </c>
      <c r="BJ52" s="289">
        <v>0</v>
      </c>
      <c r="BK52" s="289">
        <v>0</v>
      </c>
      <c r="BL52" s="115">
        <v>0</v>
      </c>
      <c r="BM52" s="289">
        <v>0</v>
      </c>
      <c r="BN52" s="289">
        <v>0</v>
      </c>
      <c r="BO52" s="289">
        <v>0</v>
      </c>
      <c r="BP52" s="289">
        <v>0</v>
      </c>
      <c r="BQ52" s="115">
        <v>0</v>
      </c>
      <c r="BR52" s="289">
        <v>353781</v>
      </c>
      <c r="BS52" s="289">
        <v>0</v>
      </c>
      <c r="BT52" s="289">
        <v>0</v>
      </c>
      <c r="BU52" s="289">
        <v>0</v>
      </c>
      <c r="BV52" s="190">
        <v>353781</v>
      </c>
      <c r="BW52" s="80"/>
      <c r="BX52" s="291"/>
      <c r="BY52" s="291"/>
      <c r="BZ52" s="291"/>
      <c r="CA52" s="224"/>
      <c r="CB52" s="224"/>
      <c r="CC52" s="224"/>
      <c r="CD52" s="80"/>
      <c r="CE52" s="224"/>
    </row>
    <row r="53" spans="1:83" x14ac:dyDescent="0.3">
      <c r="A53" s="221" t="s">
        <v>253</v>
      </c>
      <c r="B53" s="252"/>
      <c r="D53" s="253"/>
      <c r="E53" s="285">
        <v>308459148.55559999</v>
      </c>
      <c r="F53" s="286">
        <v>0</v>
      </c>
      <c r="G53" s="286">
        <v>0</v>
      </c>
      <c r="H53" s="286">
        <v>0</v>
      </c>
      <c r="I53" s="115">
        <v>308459148.55559999</v>
      </c>
      <c r="J53" s="302">
        <v>3383917.5034699999</v>
      </c>
      <c r="K53" s="289">
        <v>0</v>
      </c>
      <c r="L53" s="289">
        <v>0</v>
      </c>
      <c r="M53" s="303">
        <v>0</v>
      </c>
      <c r="N53" s="115">
        <v>3383917.5034699999</v>
      </c>
      <c r="O53" s="289">
        <v>2612522.952</v>
      </c>
      <c r="P53" s="289">
        <v>0</v>
      </c>
      <c r="Q53" s="289">
        <v>0</v>
      </c>
      <c r="R53" s="289">
        <v>0</v>
      </c>
      <c r="S53" s="115">
        <v>2612522.952</v>
      </c>
      <c r="T53" s="285">
        <v>29876720</v>
      </c>
      <c r="U53" s="289">
        <v>0</v>
      </c>
      <c r="V53" s="289">
        <v>0</v>
      </c>
      <c r="W53" s="289">
        <v>0</v>
      </c>
      <c r="X53" s="115">
        <v>29876720</v>
      </c>
      <c r="Y53" s="289">
        <v>46420658.013999999</v>
      </c>
      <c r="Z53" s="289">
        <v>0</v>
      </c>
      <c r="AA53" s="289">
        <v>0</v>
      </c>
      <c r="AB53" s="289">
        <v>0</v>
      </c>
      <c r="AC53" s="115">
        <v>46420658.013999999</v>
      </c>
      <c r="AD53" s="285">
        <v>40543167</v>
      </c>
      <c r="AE53" s="286">
        <v>0</v>
      </c>
      <c r="AF53" s="286">
        <v>0</v>
      </c>
      <c r="AG53" s="286">
        <v>0</v>
      </c>
      <c r="AH53" s="115">
        <v>40543167</v>
      </c>
      <c r="AI53" s="289">
        <v>24956108.072999999</v>
      </c>
      <c r="AJ53" s="289">
        <v>0</v>
      </c>
      <c r="AK53" s="289">
        <v>0</v>
      </c>
      <c r="AL53" s="289">
        <v>0</v>
      </c>
      <c r="AM53" s="115">
        <v>24956108.072999999</v>
      </c>
      <c r="AN53" s="289">
        <v>6483835</v>
      </c>
      <c r="AO53" s="289">
        <v>0</v>
      </c>
      <c r="AP53" s="289">
        <v>0</v>
      </c>
      <c r="AQ53" s="289">
        <v>0</v>
      </c>
      <c r="AR53" s="304">
        <v>6483835</v>
      </c>
      <c r="AS53" s="289">
        <v>3371859</v>
      </c>
      <c r="AT53" s="289">
        <v>0</v>
      </c>
      <c r="AU53" s="289">
        <v>0</v>
      </c>
      <c r="AV53" s="289">
        <v>0</v>
      </c>
      <c r="AW53" s="304">
        <v>3371859</v>
      </c>
      <c r="AX53" s="289">
        <v>30525325.083000001</v>
      </c>
      <c r="AY53" s="289">
        <v>0</v>
      </c>
      <c r="AZ53" s="289">
        <v>0</v>
      </c>
      <c r="BA53" s="289">
        <v>0</v>
      </c>
      <c r="BB53" s="304">
        <v>30525325.083000001</v>
      </c>
      <c r="BC53" s="285">
        <v>0</v>
      </c>
      <c r="BD53" s="286">
        <v>0</v>
      </c>
      <c r="BE53" s="286">
        <v>0</v>
      </c>
      <c r="BF53" s="286">
        <v>0</v>
      </c>
      <c r="BG53" s="304">
        <v>0</v>
      </c>
      <c r="BH53" s="289">
        <v>0</v>
      </c>
      <c r="BI53" s="289">
        <v>0</v>
      </c>
      <c r="BJ53" s="289">
        <v>0</v>
      </c>
      <c r="BK53" s="289">
        <v>0</v>
      </c>
      <c r="BL53" s="304">
        <v>0</v>
      </c>
      <c r="BM53" s="289">
        <v>0</v>
      </c>
      <c r="BN53" s="289">
        <v>0</v>
      </c>
      <c r="BO53" s="289">
        <v>0</v>
      </c>
      <c r="BP53" s="289">
        <v>0</v>
      </c>
      <c r="BQ53" s="304">
        <v>0</v>
      </c>
      <c r="BR53" s="289">
        <v>188174112.62547001</v>
      </c>
      <c r="BS53" s="289">
        <v>0</v>
      </c>
      <c r="BT53" s="289">
        <v>0</v>
      </c>
      <c r="BU53" s="289">
        <v>0</v>
      </c>
      <c r="BV53" s="190">
        <v>188174112.62547001</v>
      </c>
      <c r="BW53" s="80"/>
      <c r="BX53" s="291"/>
      <c r="BY53" s="291"/>
      <c r="BZ53" s="291"/>
      <c r="CA53" s="224"/>
      <c r="CB53" s="224"/>
      <c r="CC53" s="224"/>
      <c r="CD53" s="80"/>
      <c r="CE53" s="224"/>
    </row>
    <row r="54" spans="1:83" s="51" customFormat="1" x14ac:dyDescent="0.3">
      <c r="A54" s="254" t="s">
        <v>137</v>
      </c>
      <c r="D54" s="253"/>
      <c r="E54" s="305">
        <v>308302764.55559999</v>
      </c>
      <c r="F54" s="306">
        <v>0</v>
      </c>
      <c r="G54" s="306">
        <v>0</v>
      </c>
      <c r="H54" s="306">
        <v>0</v>
      </c>
      <c r="I54" s="137">
        <v>308302764.55559999</v>
      </c>
      <c r="J54" s="307">
        <v>3383843.9796799999</v>
      </c>
      <c r="K54" s="255">
        <v>0</v>
      </c>
      <c r="L54" s="255">
        <v>0</v>
      </c>
      <c r="M54" s="255">
        <v>0</v>
      </c>
      <c r="N54" s="137">
        <v>3383843.9796799999</v>
      </c>
      <c r="O54" s="255">
        <v>2598616.6510000001</v>
      </c>
      <c r="P54" s="255">
        <v>0</v>
      </c>
      <c r="Q54" s="255">
        <v>0</v>
      </c>
      <c r="R54" s="255">
        <v>0</v>
      </c>
      <c r="S54" s="137">
        <v>2598616.6510000001</v>
      </c>
      <c r="T54" s="255">
        <v>29864719</v>
      </c>
      <c r="U54" s="255">
        <v>0</v>
      </c>
      <c r="V54" s="255">
        <v>0</v>
      </c>
      <c r="W54" s="255">
        <v>0</v>
      </c>
      <c r="X54" s="137">
        <v>29864719</v>
      </c>
      <c r="Y54" s="255">
        <v>46420138.457000002</v>
      </c>
      <c r="Z54" s="255">
        <v>0</v>
      </c>
      <c r="AA54" s="255">
        <v>0</v>
      </c>
      <c r="AB54" s="255">
        <v>0</v>
      </c>
      <c r="AC54" s="137">
        <v>46420138.457000002</v>
      </c>
      <c r="AD54" s="255">
        <v>40442839</v>
      </c>
      <c r="AE54" s="255">
        <v>0</v>
      </c>
      <c r="AF54" s="255">
        <v>0</v>
      </c>
      <c r="AG54" s="255">
        <v>0</v>
      </c>
      <c r="AH54" s="137">
        <v>40442839</v>
      </c>
      <c r="AI54" s="255">
        <v>24968264.114999998</v>
      </c>
      <c r="AJ54" s="255">
        <v>0</v>
      </c>
      <c r="AK54" s="255">
        <v>0</v>
      </c>
      <c r="AL54" s="255">
        <v>0</v>
      </c>
      <c r="AM54" s="137">
        <v>24968264.114999998</v>
      </c>
      <c r="AN54" s="255">
        <v>6468835</v>
      </c>
      <c r="AO54" s="255">
        <v>0</v>
      </c>
      <c r="AP54" s="255">
        <v>0</v>
      </c>
      <c r="AQ54" s="255">
        <v>0</v>
      </c>
      <c r="AR54" s="137">
        <v>6468835</v>
      </c>
      <c r="AS54" s="255">
        <v>3371670</v>
      </c>
      <c r="AT54" s="255">
        <v>0</v>
      </c>
      <c r="AU54" s="255">
        <v>0</v>
      </c>
      <c r="AV54" s="255">
        <v>0</v>
      </c>
      <c r="AW54" s="137">
        <v>3371670</v>
      </c>
      <c r="AX54" s="255">
        <v>30512113.693</v>
      </c>
      <c r="AY54" s="255">
        <v>0</v>
      </c>
      <c r="AZ54" s="255">
        <v>0</v>
      </c>
      <c r="BA54" s="255">
        <v>0</v>
      </c>
      <c r="BB54" s="137">
        <v>30512113.693</v>
      </c>
      <c r="BC54" s="255">
        <v>0</v>
      </c>
      <c r="BD54" s="255">
        <v>0</v>
      </c>
      <c r="BE54" s="255">
        <v>0</v>
      </c>
      <c r="BF54" s="255">
        <v>0</v>
      </c>
      <c r="BG54" s="137">
        <v>0</v>
      </c>
      <c r="BH54" s="255">
        <v>0</v>
      </c>
      <c r="BI54" s="255">
        <v>0</v>
      </c>
      <c r="BJ54" s="255">
        <v>0</v>
      </c>
      <c r="BK54" s="255">
        <v>0</v>
      </c>
      <c r="BL54" s="137">
        <v>0</v>
      </c>
      <c r="BM54" s="255">
        <v>0</v>
      </c>
      <c r="BN54" s="255">
        <v>0</v>
      </c>
      <c r="BO54" s="255">
        <v>0</v>
      </c>
      <c r="BP54" s="255">
        <v>0</v>
      </c>
      <c r="BQ54" s="137">
        <v>0</v>
      </c>
      <c r="BR54" s="255">
        <v>188031039.89568001</v>
      </c>
      <c r="BS54" s="255">
        <v>0</v>
      </c>
      <c r="BT54" s="255">
        <v>0</v>
      </c>
      <c r="BU54" s="255">
        <v>0</v>
      </c>
      <c r="BV54" s="256">
        <v>188031039.89568001</v>
      </c>
      <c r="BW54" s="103"/>
      <c r="BX54" s="308"/>
      <c r="BY54" s="308"/>
      <c r="BZ54" s="308"/>
      <c r="CA54" s="257"/>
      <c r="CB54" s="257"/>
      <c r="CC54" s="257"/>
      <c r="CD54" s="103"/>
      <c r="CE54" s="257"/>
    </row>
    <row r="55" spans="1:83" s="51" customFormat="1" x14ac:dyDescent="0.3">
      <c r="A55" s="254" t="s">
        <v>254</v>
      </c>
      <c r="D55" s="253"/>
      <c r="E55" s="305">
        <v>156384</v>
      </c>
      <c r="F55" s="306">
        <v>0</v>
      </c>
      <c r="G55" s="306">
        <v>0</v>
      </c>
      <c r="H55" s="306">
        <v>0</v>
      </c>
      <c r="I55" s="137">
        <v>156384</v>
      </c>
      <c r="J55" s="307">
        <v>73.523789999999991</v>
      </c>
      <c r="K55" s="255">
        <v>0</v>
      </c>
      <c r="L55" s="255">
        <v>0</v>
      </c>
      <c r="M55" s="255">
        <v>0</v>
      </c>
      <c r="N55" s="137">
        <v>73.523789999999991</v>
      </c>
      <c r="O55" s="255">
        <v>13906.300999999999</v>
      </c>
      <c r="P55" s="255">
        <v>0</v>
      </c>
      <c r="Q55" s="255">
        <v>0</v>
      </c>
      <c r="R55" s="255">
        <v>0</v>
      </c>
      <c r="S55" s="137">
        <v>13906.300999999999</v>
      </c>
      <c r="T55" s="255">
        <v>12001</v>
      </c>
      <c r="U55" s="255">
        <v>0</v>
      </c>
      <c r="V55" s="255">
        <v>0</v>
      </c>
      <c r="W55" s="255">
        <v>0</v>
      </c>
      <c r="X55" s="137">
        <v>12001</v>
      </c>
      <c r="Y55" s="255">
        <v>519.55700000000002</v>
      </c>
      <c r="Z55" s="255">
        <v>0</v>
      </c>
      <c r="AA55" s="255">
        <v>0</v>
      </c>
      <c r="AB55" s="255">
        <v>0</v>
      </c>
      <c r="AC55" s="137">
        <v>519.55700000000002</v>
      </c>
      <c r="AD55" s="255">
        <v>100328</v>
      </c>
      <c r="AE55" s="255">
        <v>0</v>
      </c>
      <c r="AF55" s="255">
        <v>0</v>
      </c>
      <c r="AG55" s="255">
        <v>0</v>
      </c>
      <c r="AH55" s="137">
        <v>100328</v>
      </c>
      <c r="AI55" s="255">
        <v>-12156.041999999999</v>
      </c>
      <c r="AJ55" s="255">
        <v>0</v>
      </c>
      <c r="AK55" s="255">
        <v>0</v>
      </c>
      <c r="AL55" s="255">
        <v>0</v>
      </c>
      <c r="AM55" s="137">
        <v>-12156.041999999999</v>
      </c>
      <c r="AN55" s="255">
        <v>15000</v>
      </c>
      <c r="AO55" s="255">
        <v>0</v>
      </c>
      <c r="AP55" s="255">
        <v>0</v>
      </c>
      <c r="AQ55" s="255">
        <v>0</v>
      </c>
      <c r="AR55" s="137">
        <v>15000</v>
      </c>
      <c r="AS55" s="255">
        <v>189</v>
      </c>
      <c r="AT55" s="255">
        <v>0</v>
      </c>
      <c r="AU55" s="255">
        <v>0</v>
      </c>
      <c r="AV55" s="255">
        <v>0</v>
      </c>
      <c r="AW55" s="137">
        <v>189</v>
      </c>
      <c r="AX55" s="255">
        <v>13211.39</v>
      </c>
      <c r="AY55" s="255">
        <v>0</v>
      </c>
      <c r="AZ55" s="255">
        <v>0</v>
      </c>
      <c r="BA55" s="255">
        <v>0</v>
      </c>
      <c r="BB55" s="137">
        <v>13211.39</v>
      </c>
      <c r="BC55" s="255">
        <v>0</v>
      </c>
      <c r="BD55" s="255">
        <v>0</v>
      </c>
      <c r="BE55" s="255">
        <v>0</v>
      </c>
      <c r="BF55" s="255">
        <v>0</v>
      </c>
      <c r="BG55" s="137">
        <v>0</v>
      </c>
      <c r="BH55" s="255">
        <v>0</v>
      </c>
      <c r="BI55" s="255">
        <v>0</v>
      </c>
      <c r="BJ55" s="255">
        <v>0</v>
      </c>
      <c r="BK55" s="255">
        <v>0</v>
      </c>
      <c r="BL55" s="137">
        <v>0</v>
      </c>
      <c r="BM55" s="255">
        <v>0</v>
      </c>
      <c r="BN55" s="255">
        <v>0</v>
      </c>
      <c r="BO55" s="255">
        <v>0</v>
      </c>
      <c r="BP55" s="255">
        <v>0</v>
      </c>
      <c r="BQ55" s="137">
        <v>0</v>
      </c>
      <c r="BR55" s="255">
        <v>143072.72979000001</v>
      </c>
      <c r="BS55" s="255">
        <v>0</v>
      </c>
      <c r="BT55" s="255">
        <v>0</v>
      </c>
      <c r="BU55" s="255">
        <v>0</v>
      </c>
      <c r="BV55" s="256">
        <v>143072.72979000001</v>
      </c>
      <c r="BW55" s="103"/>
      <c r="BX55" s="308"/>
      <c r="BY55" s="308"/>
      <c r="BZ55" s="308"/>
      <c r="CA55" s="257"/>
      <c r="CB55" s="257"/>
      <c r="CC55" s="257"/>
      <c r="CD55" s="103"/>
      <c r="CE55" s="257"/>
    </row>
    <row r="56" spans="1:83" x14ac:dyDescent="0.3">
      <c r="A56" s="221" t="s">
        <v>255</v>
      </c>
      <c r="B56" s="252"/>
      <c r="D56" s="249"/>
      <c r="E56" s="285">
        <v>0</v>
      </c>
      <c r="F56" s="286">
        <v>570868206</v>
      </c>
      <c r="G56" s="286">
        <v>0</v>
      </c>
      <c r="H56" s="286">
        <v>0</v>
      </c>
      <c r="I56" s="115">
        <v>570868206</v>
      </c>
      <c r="J56" s="302">
        <v>0</v>
      </c>
      <c r="K56" s="289">
        <v>46729733</v>
      </c>
      <c r="L56" s="289">
        <v>0</v>
      </c>
      <c r="M56" s="289">
        <v>0</v>
      </c>
      <c r="N56" s="115">
        <v>46729733</v>
      </c>
      <c r="O56" s="289">
        <v>0</v>
      </c>
      <c r="P56" s="289">
        <v>46729733</v>
      </c>
      <c r="Q56" s="289">
        <v>0</v>
      </c>
      <c r="R56" s="289">
        <v>0</v>
      </c>
      <c r="S56" s="115">
        <v>46729733</v>
      </c>
      <c r="T56" s="289">
        <v>0</v>
      </c>
      <c r="U56" s="289">
        <v>46729733</v>
      </c>
      <c r="V56" s="289">
        <v>0</v>
      </c>
      <c r="W56" s="289">
        <v>0</v>
      </c>
      <c r="X56" s="115">
        <v>46729733</v>
      </c>
      <c r="Y56" s="289">
        <v>0</v>
      </c>
      <c r="Z56" s="289">
        <v>46729733</v>
      </c>
      <c r="AA56" s="289">
        <v>0</v>
      </c>
      <c r="AB56" s="289">
        <v>0</v>
      </c>
      <c r="AC56" s="115">
        <v>46729733</v>
      </c>
      <c r="AD56" s="289">
        <v>0</v>
      </c>
      <c r="AE56" s="289">
        <v>46729733</v>
      </c>
      <c r="AF56" s="289">
        <v>0</v>
      </c>
      <c r="AG56" s="289">
        <v>0</v>
      </c>
      <c r="AH56" s="115">
        <v>46729733</v>
      </c>
      <c r="AI56" s="289">
        <v>0</v>
      </c>
      <c r="AJ56" s="289">
        <v>46729733</v>
      </c>
      <c r="AK56" s="289">
        <v>0</v>
      </c>
      <c r="AL56" s="289">
        <v>0</v>
      </c>
      <c r="AM56" s="115">
        <v>46729733</v>
      </c>
      <c r="AN56" s="289">
        <v>0</v>
      </c>
      <c r="AO56" s="289">
        <v>46729733</v>
      </c>
      <c r="AP56" s="289">
        <v>0</v>
      </c>
      <c r="AQ56" s="289">
        <v>0</v>
      </c>
      <c r="AR56" s="115">
        <v>46729733</v>
      </c>
      <c r="AS56" s="289">
        <v>0</v>
      </c>
      <c r="AT56" s="289">
        <v>46729733</v>
      </c>
      <c r="AU56" s="289">
        <v>0</v>
      </c>
      <c r="AV56" s="289">
        <v>0</v>
      </c>
      <c r="AW56" s="115">
        <v>46729733</v>
      </c>
      <c r="AX56" s="289">
        <v>0</v>
      </c>
      <c r="AY56" s="289">
        <v>46729733</v>
      </c>
      <c r="AZ56" s="289">
        <v>0</v>
      </c>
      <c r="BA56" s="289">
        <v>0</v>
      </c>
      <c r="BB56" s="115">
        <v>46729733</v>
      </c>
      <c r="BC56" s="289">
        <v>0</v>
      </c>
      <c r="BD56" s="289">
        <v>0</v>
      </c>
      <c r="BE56" s="289">
        <v>0</v>
      </c>
      <c r="BF56" s="289">
        <v>0</v>
      </c>
      <c r="BG56" s="115">
        <v>0</v>
      </c>
      <c r="BH56" s="289">
        <v>0</v>
      </c>
      <c r="BI56" s="255">
        <v>0</v>
      </c>
      <c r="BJ56" s="289">
        <v>0</v>
      </c>
      <c r="BK56" s="289">
        <v>0</v>
      </c>
      <c r="BL56" s="115">
        <v>0</v>
      </c>
      <c r="BM56" s="289">
        <v>0</v>
      </c>
      <c r="BN56" s="255">
        <v>0</v>
      </c>
      <c r="BO56" s="289">
        <v>0</v>
      </c>
      <c r="BP56" s="289">
        <v>0</v>
      </c>
      <c r="BQ56" s="115">
        <v>0</v>
      </c>
      <c r="BR56" s="289">
        <v>0</v>
      </c>
      <c r="BS56" s="289">
        <v>420567597</v>
      </c>
      <c r="BT56" s="289">
        <v>0</v>
      </c>
      <c r="BU56" s="289">
        <v>0</v>
      </c>
      <c r="BV56" s="190">
        <v>420567597</v>
      </c>
      <c r="BW56" s="80"/>
      <c r="BX56" s="291"/>
      <c r="BY56" s="291"/>
      <c r="BZ56" s="291"/>
      <c r="CA56" s="224"/>
      <c r="CB56" s="224"/>
      <c r="CC56" s="224"/>
      <c r="CD56" s="80"/>
      <c r="CE56" s="224"/>
    </row>
    <row r="57" spans="1:83" ht="13.5" customHeight="1" x14ac:dyDescent="0.3">
      <c r="A57" s="226" t="s">
        <v>256</v>
      </c>
      <c r="B57" s="258"/>
      <c r="D57" s="259"/>
      <c r="E57" s="285">
        <v>0</v>
      </c>
      <c r="F57" s="286">
        <v>15334823</v>
      </c>
      <c r="G57" s="286">
        <v>0</v>
      </c>
      <c r="H57" s="286">
        <v>0</v>
      </c>
      <c r="I57" s="115">
        <v>15334823</v>
      </c>
      <c r="J57" s="302">
        <v>0</v>
      </c>
      <c r="K57" s="289">
        <v>0</v>
      </c>
      <c r="L57" s="289">
        <v>0</v>
      </c>
      <c r="M57" s="289">
        <v>0</v>
      </c>
      <c r="N57" s="115">
        <v>0</v>
      </c>
      <c r="O57" s="289">
        <v>0</v>
      </c>
      <c r="P57" s="289">
        <v>0</v>
      </c>
      <c r="Q57" s="289">
        <v>0</v>
      </c>
      <c r="R57" s="289">
        <v>0</v>
      </c>
      <c r="S57" s="115">
        <v>0</v>
      </c>
      <c r="T57" s="289">
        <v>0</v>
      </c>
      <c r="U57" s="289">
        <v>0</v>
      </c>
      <c r="V57" s="289">
        <v>0</v>
      </c>
      <c r="W57" s="289">
        <v>0</v>
      </c>
      <c r="X57" s="115">
        <v>0</v>
      </c>
      <c r="Y57" s="289">
        <v>0</v>
      </c>
      <c r="Z57" s="289">
        <v>0</v>
      </c>
      <c r="AA57" s="289">
        <v>0</v>
      </c>
      <c r="AB57" s="289">
        <v>0</v>
      </c>
      <c r="AC57" s="115">
        <v>0</v>
      </c>
      <c r="AD57" s="289">
        <v>0</v>
      </c>
      <c r="AE57" s="289">
        <v>5111607</v>
      </c>
      <c r="AF57" s="289">
        <v>0</v>
      </c>
      <c r="AG57" s="289">
        <v>0</v>
      </c>
      <c r="AH57" s="115">
        <v>5111607</v>
      </c>
      <c r="AI57" s="289">
        <v>0</v>
      </c>
      <c r="AJ57" s="289">
        <v>0</v>
      </c>
      <c r="AK57" s="289">
        <v>0</v>
      </c>
      <c r="AL57" s="289">
        <v>0</v>
      </c>
      <c r="AM57" s="115">
        <v>0</v>
      </c>
      <c r="AN57" s="289">
        <v>0</v>
      </c>
      <c r="AO57" s="289">
        <v>0</v>
      </c>
      <c r="AP57" s="289">
        <v>0</v>
      </c>
      <c r="AQ57" s="289">
        <v>0</v>
      </c>
      <c r="AR57" s="115">
        <v>0</v>
      </c>
      <c r="AS57" s="289">
        <v>0</v>
      </c>
      <c r="AT57" s="255">
        <v>0</v>
      </c>
      <c r="AU57" s="289">
        <v>0</v>
      </c>
      <c r="AV57" s="289">
        <v>0</v>
      </c>
      <c r="AW57" s="115">
        <v>0</v>
      </c>
      <c r="AX57" s="289">
        <v>0</v>
      </c>
      <c r="AY57" s="289">
        <v>5111607</v>
      </c>
      <c r="AZ57" s="289">
        <v>0</v>
      </c>
      <c r="BA57" s="289">
        <v>0</v>
      </c>
      <c r="BB57" s="115">
        <v>5111607</v>
      </c>
      <c r="BC57" s="289">
        <v>0</v>
      </c>
      <c r="BD57" s="289">
        <v>0</v>
      </c>
      <c r="BE57" s="289">
        <v>0</v>
      </c>
      <c r="BF57" s="289">
        <v>0</v>
      </c>
      <c r="BG57" s="115">
        <v>0</v>
      </c>
      <c r="BH57" s="289">
        <v>0</v>
      </c>
      <c r="BI57" s="289">
        <v>0</v>
      </c>
      <c r="BJ57" s="289">
        <v>0</v>
      </c>
      <c r="BK57" s="289">
        <v>0</v>
      </c>
      <c r="BL57" s="115">
        <v>0</v>
      </c>
      <c r="BM57" s="289">
        <v>0</v>
      </c>
      <c r="BN57" s="255">
        <v>0</v>
      </c>
      <c r="BO57" s="289">
        <v>0</v>
      </c>
      <c r="BP57" s="289">
        <v>0</v>
      </c>
      <c r="BQ57" s="115">
        <v>0</v>
      </c>
      <c r="BR57" s="289">
        <v>0</v>
      </c>
      <c r="BS57" s="289">
        <v>10223214</v>
      </c>
      <c r="BT57" s="289">
        <v>0</v>
      </c>
      <c r="BU57" s="289">
        <v>0</v>
      </c>
      <c r="BV57" s="190">
        <v>10223214</v>
      </c>
      <c r="BW57" s="80"/>
      <c r="BX57" s="292"/>
      <c r="BY57" s="292"/>
      <c r="BZ57" s="292"/>
      <c r="CA57" s="224"/>
      <c r="CB57" s="224"/>
      <c r="CC57" s="224"/>
      <c r="CD57" s="80"/>
      <c r="CE57" s="224"/>
    </row>
    <row r="58" spans="1:83" ht="12.75" customHeight="1" x14ac:dyDescent="0.3">
      <c r="A58" s="221" t="s">
        <v>257</v>
      </c>
      <c r="B58" s="252"/>
      <c r="D58" s="249" t="s">
        <v>90</v>
      </c>
      <c r="E58" s="285">
        <v>0</v>
      </c>
      <c r="F58" s="286">
        <v>0</v>
      </c>
      <c r="G58" s="286">
        <v>0</v>
      </c>
      <c r="H58" s="286">
        <v>263279</v>
      </c>
      <c r="I58" s="115">
        <v>263279</v>
      </c>
      <c r="J58" s="302">
        <v>0</v>
      </c>
      <c r="K58" s="289">
        <v>0</v>
      </c>
      <c r="L58" s="289">
        <v>0</v>
      </c>
      <c r="M58" s="289">
        <v>183362</v>
      </c>
      <c r="N58" s="115">
        <v>183362</v>
      </c>
      <c r="O58" s="289">
        <v>0</v>
      </c>
      <c r="P58" s="289">
        <v>0</v>
      </c>
      <c r="Q58" s="289">
        <v>0</v>
      </c>
      <c r="R58" s="289">
        <v>60398</v>
      </c>
      <c r="S58" s="115">
        <v>60398</v>
      </c>
      <c r="T58" s="289">
        <v>0</v>
      </c>
      <c r="U58" s="289">
        <v>0</v>
      </c>
      <c r="V58" s="289">
        <v>0</v>
      </c>
      <c r="W58" s="289">
        <v>19201</v>
      </c>
      <c r="X58" s="115">
        <v>19201</v>
      </c>
      <c r="Y58" s="289">
        <v>0</v>
      </c>
      <c r="Z58" s="289">
        <v>0</v>
      </c>
      <c r="AA58" s="289">
        <v>0</v>
      </c>
      <c r="AB58" s="289">
        <v>9</v>
      </c>
      <c r="AC58" s="115">
        <v>9</v>
      </c>
      <c r="AD58" s="289">
        <v>0</v>
      </c>
      <c r="AE58" s="289">
        <v>0</v>
      </c>
      <c r="AF58" s="289">
        <v>0</v>
      </c>
      <c r="AG58" s="289">
        <v>118</v>
      </c>
      <c r="AH58" s="115">
        <v>118</v>
      </c>
      <c r="AI58" s="289">
        <v>0</v>
      </c>
      <c r="AJ58" s="289">
        <v>0</v>
      </c>
      <c r="AK58" s="289">
        <v>0</v>
      </c>
      <c r="AL58" s="289">
        <v>24</v>
      </c>
      <c r="AM58" s="115">
        <v>24</v>
      </c>
      <c r="AN58" s="289">
        <v>0</v>
      </c>
      <c r="AO58" s="289">
        <v>0</v>
      </c>
      <c r="AP58" s="289">
        <v>0</v>
      </c>
      <c r="AQ58" s="289">
        <v>19</v>
      </c>
      <c r="AR58" s="115">
        <v>19</v>
      </c>
      <c r="AS58" s="289">
        <v>0</v>
      </c>
      <c r="AT58" s="255">
        <v>0</v>
      </c>
      <c r="AU58" s="289">
        <v>0</v>
      </c>
      <c r="AV58" s="289">
        <v>25</v>
      </c>
      <c r="AW58" s="115">
        <v>25</v>
      </c>
      <c r="AX58" s="289">
        <v>0</v>
      </c>
      <c r="AY58" s="289">
        <v>0</v>
      </c>
      <c r="AZ58" s="289">
        <v>0</v>
      </c>
      <c r="BA58" s="289">
        <v>47</v>
      </c>
      <c r="BB58" s="115">
        <v>47</v>
      </c>
      <c r="BC58" s="289">
        <v>0</v>
      </c>
      <c r="BD58" s="289">
        <v>0</v>
      </c>
      <c r="BE58" s="289">
        <v>0</v>
      </c>
      <c r="BF58" s="289">
        <v>0</v>
      </c>
      <c r="BG58" s="115">
        <v>0</v>
      </c>
      <c r="BH58" s="289">
        <v>0</v>
      </c>
      <c r="BI58" s="289">
        <v>0</v>
      </c>
      <c r="BJ58" s="289">
        <v>0</v>
      </c>
      <c r="BK58" s="289">
        <v>0</v>
      </c>
      <c r="BL58" s="115">
        <v>0</v>
      </c>
      <c r="BM58" s="289">
        <v>0</v>
      </c>
      <c r="BN58" s="289">
        <v>0</v>
      </c>
      <c r="BO58" s="289">
        <v>0</v>
      </c>
      <c r="BP58" s="289">
        <v>0</v>
      </c>
      <c r="BQ58" s="115">
        <v>0</v>
      </c>
      <c r="BR58" s="289">
        <v>0</v>
      </c>
      <c r="BS58" s="289">
        <v>0</v>
      </c>
      <c r="BT58" s="289">
        <v>0</v>
      </c>
      <c r="BU58" s="289">
        <v>263203</v>
      </c>
      <c r="BV58" s="190">
        <v>263203</v>
      </c>
      <c r="BW58" s="80"/>
      <c r="BX58" s="291"/>
      <c r="BY58" s="291"/>
      <c r="BZ58" s="291"/>
      <c r="CA58" s="224"/>
      <c r="CB58" s="290"/>
      <c r="CC58" s="224"/>
      <c r="CD58" s="80"/>
      <c r="CE58" s="224"/>
    </row>
    <row r="59" spans="1:83" x14ac:dyDescent="0.3">
      <c r="A59" s="226" t="s">
        <v>258</v>
      </c>
      <c r="B59" s="258"/>
      <c r="D59" s="260"/>
      <c r="E59" s="285">
        <v>0</v>
      </c>
      <c r="F59" s="286">
        <v>148582</v>
      </c>
      <c r="G59" s="286">
        <v>0</v>
      </c>
      <c r="H59" s="286">
        <v>0</v>
      </c>
      <c r="I59" s="115">
        <v>148582</v>
      </c>
      <c r="J59" s="302">
        <v>0</v>
      </c>
      <c r="K59" s="289">
        <v>0</v>
      </c>
      <c r="L59" s="289">
        <v>0</v>
      </c>
      <c r="M59" s="289">
        <v>0</v>
      </c>
      <c r="N59" s="115">
        <v>0</v>
      </c>
      <c r="O59" s="289">
        <v>0</v>
      </c>
      <c r="P59" s="289">
        <v>0</v>
      </c>
      <c r="Q59" s="289">
        <v>0</v>
      </c>
      <c r="R59" s="289">
        <v>0</v>
      </c>
      <c r="S59" s="115">
        <v>0</v>
      </c>
      <c r="T59" s="289">
        <v>0</v>
      </c>
      <c r="U59" s="289">
        <v>42582</v>
      </c>
      <c r="V59" s="289">
        <v>0</v>
      </c>
      <c r="W59" s="289">
        <v>0</v>
      </c>
      <c r="X59" s="115">
        <v>42582</v>
      </c>
      <c r="Y59" s="289">
        <v>0</v>
      </c>
      <c r="Z59" s="289">
        <v>30000</v>
      </c>
      <c r="AA59" s="289">
        <v>0</v>
      </c>
      <c r="AB59" s="289">
        <v>0</v>
      </c>
      <c r="AC59" s="115">
        <v>30000</v>
      </c>
      <c r="AD59" s="289">
        <v>0</v>
      </c>
      <c r="AE59" s="289">
        <v>0</v>
      </c>
      <c r="AF59" s="289">
        <v>0</v>
      </c>
      <c r="AG59" s="289">
        <v>0</v>
      </c>
      <c r="AH59" s="115">
        <v>0</v>
      </c>
      <c r="AI59" s="289">
        <v>0</v>
      </c>
      <c r="AJ59" s="289">
        <v>0</v>
      </c>
      <c r="AK59" s="289">
        <v>0</v>
      </c>
      <c r="AL59" s="289">
        <v>0</v>
      </c>
      <c r="AM59" s="115">
        <v>0</v>
      </c>
      <c r="AN59" s="289">
        <v>0</v>
      </c>
      <c r="AO59" s="289">
        <v>0</v>
      </c>
      <c r="AP59" s="289">
        <v>0</v>
      </c>
      <c r="AQ59" s="289">
        <v>0</v>
      </c>
      <c r="AR59" s="115">
        <v>0</v>
      </c>
      <c r="AS59" s="289">
        <v>0</v>
      </c>
      <c r="AT59" s="289">
        <v>0</v>
      </c>
      <c r="AU59" s="289">
        <v>0</v>
      </c>
      <c r="AV59" s="289">
        <v>0</v>
      </c>
      <c r="AW59" s="115">
        <v>0</v>
      </c>
      <c r="AX59" s="289">
        <v>0</v>
      </c>
      <c r="AY59" s="289">
        <v>0</v>
      </c>
      <c r="AZ59" s="289">
        <v>0</v>
      </c>
      <c r="BA59" s="289">
        <v>0</v>
      </c>
      <c r="BB59" s="115">
        <v>0</v>
      </c>
      <c r="BC59" s="289">
        <v>0</v>
      </c>
      <c r="BD59" s="289">
        <v>0</v>
      </c>
      <c r="BE59" s="289">
        <v>0</v>
      </c>
      <c r="BF59" s="289">
        <v>0</v>
      </c>
      <c r="BG59" s="115">
        <v>0</v>
      </c>
      <c r="BH59" s="289">
        <v>0</v>
      </c>
      <c r="BI59" s="289">
        <v>0</v>
      </c>
      <c r="BJ59" s="289">
        <v>0</v>
      </c>
      <c r="BK59" s="289">
        <v>0</v>
      </c>
      <c r="BL59" s="115">
        <v>0</v>
      </c>
      <c r="BM59" s="289">
        <v>0</v>
      </c>
      <c r="BN59" s="289">
        <v>0</v>
      </c>
      <c r="BO59" s="289">
        <v>0</v>
      </c>
      <c r="BP59" s="289">
        <v>0</v>
      </c>
      <c r="BQ59" s="115">
        <v>0</v>
      </c>
      <c r="BR59" s="289">
        <v>0</v>
      </c>
      <c r="BS59" s="289">
        <v>72582</v>
      </c>
      <c r="BT59" s="289">
        <v>0</v>
      </c>
      <c r="BU59" s="289">
        <v>0</v>
      </c>
      <c r="BV59" s="190">
        <v>72582</v>
      </c>
      <c r="BW59" s="80"/>
      <c r="BX59" s="292"/>
      <c r="BY59" s="292"/>
      <c r="BZ59" s="292"/>
      <c r="CA59" s="224"/>
      <c r="CB59" s="224"/>
      <c r="CC59" s="224"/>
      <c r="CD59" s="80"/>
      <c r="CE59" s="224"/>
    </row>
    <row r="60" spans="1:83" x14ac:dyDescent="0.3">
      <c r="A60" s="58" t="s">
        <v>259</v>
      </c>
      <c r="B60" s="258"/>
      <c r="D60" s="260"/>
      <c r="E60" s="285">
        <v>0</v>
      </c>
      <c r="F60" s="286">
        <v>0</v>
      </c>
      <c r="G60" s="286">
        <v>0</v>
      </c>
      <c r="H60" s="286">
        <v>1093829.9531999999</v>
      </c>
      <c r="I60" s="115">
        <v>1093829.9531999999</v>
      </c>
      <c r="J60" s="302">
        <v>0</v>
      </c>
      <c r="K60" s="289">
        <v>0</v>
      </c>
      <c r="L60" s="289">
        <v>0</v>
      </c>
      <c r="M60" s="289">
        <v>0</v>
      </c>
      <c r="N60" s="115">
        <v>0</v>
      </c>
      <c r="O60" s="289">
        <v>0</v>
      </c>
      <c r="P60" s="289">
        <v>0</v>
      </c>
      <c r="Q60" s="289">
        <v>0</v>
      </c>
      <c r="R60" s="289">
        <v>0</v>
      </c>
      <c r="S60" s="115">
        <v>0</v>
      </c>
      <c r="T60" s="289">
        <v>0</v>
      </c>
      <c r="U60" s="289">
        <v>0</v>
      </c>
      <c r="V60" s="289">
        <v>0</v>
      </c>
      <c r="W60" s="289">
        <v>0</v>
      </c>
      <c r="X60" s="115">
        <v>0</v>
      </c>
      <c r="Y60" s="289">
        <v>0</v>
      </c>
      <c r="Z60" s="289">
        <v>0</v>
      </c>
      <c r="AA60" s="289">
        <v>0</v>
      </c>
      <c r="AB60" s="289">
        <v>5192</v>
      </c>
      <c r="AC60" s="115">
        <v>5192</v>
      </c>
      <c r="AD60" s="289">
        <v>0</v>
      </c>
      <c r="AE60" s="289">
        <v>0</v>
      </c>
      <c r="AF60" s="289">
        <v>0</v>
      </c>
      <c r="AG60" s="289">
        <v>0</v>
      </c>
      <c r="AH60" s="115">
        <v>0</v>
      </c>
      <c r="AI60" s="289">
        <v>0</v>
      </c>
      <c r="AJ60" s="289">
        <v>0</v>
      </c>
      <c r="AK60" s="289">
        <v>0</v>
      </c>
      <c r="AL60" s="289">
        <v>195467</v>
      </c>
      <c r="AM60" s="115">
        <v>195467</v>
      </c>
      <c r="AN60" s="289">
        <v>0</v>
      </c>
      <c r="AO60" s="289">
        <v>0</v>
      </c>
      <c r="AP60" s="289">
        <v>0</v>
      </c>
      <c r="AQ60" s="289">
        <v>0</v>
      </c>
      <c r="AR60" s="115">
        <v>0</v>
      </c>
      <c r="AS60" s="289">
        <v>0</v>
      </c>
      <c r="AT60" s="289">
        <v>0</v>
      </c>
      <c r="AU60" s="289">
        <v>0</v>
      </c>
      <c r="AV60" s="289">
        <v>0</v>
      </c>
      <c r="AW60" s="115">
        <v>0</v>
      </c>
      <c r="AX60" s="289">
        <v>0</v>
      </c>
      <c r="AY60" s="289">
        <v>0</v>
      </c>
      <c r="AZ60" s="289">
        <v>0</v>
      </c>
      <c r="BA60" s="289">
        <v>0</v>
      </c>
      <c r="BB60" s="115">
        <v>0</v>
      </c>
      <c r="BC60" s="289">
        <v>0</v>
      </c>
      <c r="BD60" s="289">
        <v>0</v>
      </c>
      <c r="BE60" s="289">
        <v>0</v>
      </c>
      <c r="BF60" s="289">
        <v>0</v>
      </c>
      <c r="BG60" s="115">
        <v>0</v>
      </c>
      <c r="BH60" s="289">
        <v>0</v>
      </c>
      <c r="BI60" s="289">
        <v>0</v>
      </c>
      <c r="BJ60" s="289">
        <v>0</v>
      </c>
      <c r="BK60" s="289">
        <v>0</v>
      </c>
      <c r="BL60" s="115">
        <v>0</v>
      </c>
      <c r="BM60" s="289">
        <v>0</v>
      </c>
      <c r="BN60" s="289">
        <v>0</v>
      </c>
      <c r="BO60" s="289">
        <v>0</v>
      </c>
      <c r="BP60" s="289">
        <v>0</v>
      </c>
      <c r="BQ60" s="115">
        <v>0</v>
      </c>
      <c r="BR60" s="289">
        <v>0</v>
      </c>
      <c r="BS60" s="289">
        <v>0</v>
      </c>
      <c r="BT60" s="289">
        <v>0</v>
      </c>
      <c r="BU60" s="289">
        <v>200659</v>
      </c>
      <c r="BV60" s="190">
        <v>200659</v>
      </c>
      <c r="BW60" s="80"/>
      <c r="BX60" s="292"/>
      <c r="BY60" s="292"/>
      <c r="BZ60" s="292"/>
      <c r="CA60" s="224"/>
      <c r="CB60" s="224"/>
      <c r="CC60" s="224"/>
      <c r="CD60" s="80"/>
      <c r="CE60" s="224"/>
    </row>
    <row r="61" spans="1:83" s="51" customFormat="1" x14ac:dyDescent="0.3">
      <c r="A61" s="261"/>
      <c r="B61" s="262" t="s">
        <v>260</v>
      </c>
      <c r="D61" s="260"/>
      <c r="E61" s="305">
        <v>0</v>
      </c>
      <c r="F61" s="306">
        <v>0</v>
      </c>
      <c r="G61" s="306">
        <v>0</v>
      </c>
      <c r="H61" s="306">
        <v>204700</v>
      </c>
      <c r="I61" s="137">
        <v>204700</v>
      </c>
      <c r="J61" s="307">
        <v>0</v>
      </c>
      <c r="K61" s="255">
        <v>0</v>
      </c>
      <c r="L61" s="255">
        <v>0</v>
      </c>
      <c r="M61" s="255">
        <v>0</v>
      </c>
      <c r="N61" s="137">
        <v>0</v>
      </c>
      <c r="O61" s="255">
        <v>0</v>
      </c>
      <c r="P61" s="255">
        <v>0</v>
      </c>
      <c r="Q61" s="255">
        <v>0</v>
      </c>
      <c r="R61" s="255">
        <v>0</v>
      </c>
      <c r="S61" s="137">
        <v>0</v>
      </c>
      <c r="T61" s="255">
        <v>0</v>
      </c>
      <c r="U61" s="255">
        <v>0</v>
      </c>
      <c r="V61" s="255">
        <v>0</v>
      </c>
      <c r="W61" s="255">
        <v>0</v>
      </c>
      <c r="X61" s="137">
        <v>0</v>
      </c>
      <c r="Y61" s="255">
        <v>0</v>
      </c>
      <c r="Z61" s="255">
        <v>0</v>
      </c>
      <c r="AA61" s="255">
        <v>0</v>
      </c>
      <c r="AB61" s="255">
        <v>5192</v>
      </c>
      <c r="AC61" s="137">
        <v>5192</v>
      </c>
      <c r="AD61" s="255">
        <v>0</v>
      </c>
      <c r="AE61" s="255">
        <v>0</v>
      </c>
      <c r="AF61" s="255">
        <v>0</v>
      </c>
      <c r="AG61" s="255">
        <v>0</v>
      </c>
      <c r="AH61" s="137">
        <v>0</v>
      </c>
      <c r="AI61" s="255">
        <v>0</v>
      </c>
      <c r="AJ61" s="255">
        <v>0</v>
      </c>
      <c r="AK61" s="255">
        <v>0</v>
      </c>
      <c r="AL61" s="255">
        <v>195467</v>
      </c>
      <c r="AM61" s="137">
        <v>195467</v>
      </c>
      <c r="AN61" s="255">
        <v>0</v>
      </c>
      <c r="AO61" s="255">
        <v>0</v>
      </c>
      <c r="AP61" s="255">
        <v>0</v>
      </c>
      <c r="AQ61" s="255">
        <v>0</v>
      </c>
      <c r="AR61" s="115">
        <v>0</v>
      </c>
      <c r="AS61" s="255">
        <v>0</v>
      </c>
      <c r="AT61" s="255">
        <v>0</v>
      </c>
      <c r="AU61" s="255">
        <v>0</v>
      </c>
      <c r="AV61" s="255">
        <v>0</v>
      </c>
      <c r="AW61" s="137">
        <v>0</v>
      </c>
      <c r="AX61" s="255">
        <v>0</v>
      </c>
      <c r="AY61" s="255">
        <v>0</v>
      </c>
      <c r="AZ61" s="255">
        <v>0</v>
      </c>
      <c r="BA61" s="255">
        <v>0</v>
      </c>
      <c r="BB61" s="137">
        <v>0</v>
      </c>
      <c r="BC61" s="255">
        <v>0</v>
      </c>
      <c r="BD61" s="255">
        <v>0</v>
      </c>
      <c r="BE61" s="255">
        <v>0</v>
      </c>
      <c r="BF61" s="255">
        <v>0</v>
      </c>
      <c r="BG61" s="137">
        <v>0</v>
      </c>
      <c r="BH61" s="255">
        <v>0</v>
      </c>
      <c r="BI61" s="255">
        <v>0</v>
      </c>
      <c r="BJ61" s="255">
        <v>0</v>
      </c>
      <c r="BK61" s="255">
        <v>0</v>
      </c>
      <c r="BL61" s="115">
        <v>0</v>
      </c>
      <c r="BM61" s="255">
        <v>0</v>
      </c>
      <c r="BN61" s="255">
        <v>0</v>
      </c>
      <c r="BO61" s="255">
        <v>0</v>
      </c>
      <c r="BP61" s="255">
        <v>0</v>
      </c>
      <c r="BQ61" s="137">
        <v>0</v>
      </c>
      <c r="BR61" s="255">
        <v>0</v>
      </c>
      <c r="BS61" s="255">
        <v>0</v>
      </c>
      <c r="BT61" s="255">
        <v>0</v>
      </c>
      <c r="BU61" s="255">
        <v>200659</v>
      </c>
      <c r="BV61" s="256">
        <v>200659</v>
      </c>
      <c r="BW61" s="103"/>
      <c r="BX61" s="309"/>
      <c r="BY61" s="309"/>
      <c r="BZ61" s="309"/>
      <c r="CA61" s="257"/>
      <c r="CB61" s="257"/>
      <c r="CC61" s="257"/>
      <c r="CD61" s="103"/>
      <c r="CE61" s="257"/>
    </row>
    <row r="62" spans="1:83" s="51" customFormat="1" x14ac:dyDescent="0.3">
      <c r="A62" s="261"/>
      <c r="B62" s="262" t="s">
        <v>589</v>
      </c>
      <c r="D62" s="260"/>
      <c r="E62" s="305">
        <v>0</v>
      </c>
      <c r="F62" s="306">
        <v>0</v>
      </c>
      <c r="G62" s="306">
        <v>0</v>
      </c>
      <c r="H62" s="306">
        <v>889129.95319999999</v>
      </c>
      <c r="I62" s="137">
        <v>889129.95319999999</v>
      </c>
      <c r="J62" s="307">
        <v>0</v>
      </c>
      <c r="K62" s="255">
        <v>0</v>
      </c>
      <c r="L62" s="255">
        <v>0</v>
      </c>
      <c r="M62" s="255">
        <v>0</v>
      </c>
      <c r="N62" s="137">
        <v>0</v>
      </c>
      <c r="O62" s="255">
        <v>0</v>
      </c>
      <c r="P62" s="255">
        <v>0</v>
      </c>
      <c r="Q62" s="255">
        <v>0</v>
      </c>
      <c r="R62" s="255">
        <v>0</v>
      </c>
      <c r="S62" s="137">
        <v>0</v>
      </c>
      <c r="T62" s="255">
        <v>0</v>
      </c>
      <c r="U62" s="255">
        <v>0</v>
      </c>
      <c r="V62" s="255">
        <v>0</v>
      </c>
      <c r="W62" s="255">
        <v>0</v>
      </c>
      <c r="X62" s="137">
        <v>0</v>
      </c>
      <c r="Y62" s="255">
        <v>0</v>
      </c>
      <c r="Z62" s="255">
        <v>0</v>
      </c>
      <c r="AA62" s="255">
        <v>0</v>
      </c>
      <c r="AB62" s="255">
        <v>0</v>
      </c>
      <c r="AC62" s="137">
        <v>0</v>
      </c>
      <c r="AD62" s="255">
        <v>0</v>
      </c>
      <c r="AE62" s="255">
        <v>0</v>
      </c>
      <c r="AF62" s="255">
        <v>0</v>
      </c>
      <c r="AG62" s="255">
        <v>0</v>
      </c>
      <c r="AH62" s="137">
        <v>0</v>
      </c>
      <c r="AI62" s="255">
        <v>0</v>
      </c>
      <c r="AJ62" s="255">
        <v>0</v>
      </c>
      <c r="AK62" s="255">
        <v>0</v>
      </c>
      <c r="AL62" s="255">
        <v>0</v>
      </c>
      <c r="AM62" s="137">
        <v>0</v>
      </c>
      <c r="AN62" s="255">
        <v>0</v>
      </c>
      <c r="AO62" s="255">
        <v>0</v>
      </c>
      <c r="AP62" s="255">
        <v>0</v>
      </c>
      <c r="AQ62" s="255">
        <v>0</v>
      </c>
      <c r="AR62" s="115">
        <v>0</v>
      </c>
      <c r="AS62" s="255">
        <v>0</v>
      </c>
      <c r="AT62" s="255">
        <v>0</v>
      </c>
      <c r="AU62" s="255"/>
      <c r="AV62" s="255"/>
      <c r="AW62" s="137">
        <v>0</v>
      </c>
      <c r="AX62" s="255">
        <v>0</v>
      </c>
      <c r="AY62" s="255">
        <v>0</v>
      </c>
      <c r="AZ62" s="255">
        <v>0</v>
      </c>
      <c r="BA62" s="255">
        <v>0</v>
      </c>
      <c r="BB62" s="137">
        <v>0</v>
      </c>
      <c r="BC62" s="255">
        <v>0</v>
      </c>
      <c r="BD62" s="255">
        <v>0</v>
      </c>
      <c r="BE62" s="255">
        <v>0</v>
      </c>
      <c r="BF62" s="255">
        <v>0</v>
      </c>
      <c r="BG62" s="137">
        <v>0</v>
      </c>
      <c r="BH62" s="255">
        <v>0</v>
      </c>
      <c r="BI62" s="255">
        <v>0</v>
      </c>
      <c r="BJ62" s="255">
        <v>0</v>
      </c>
      <c r="BK62" s="255">
        <v>0</v>
      </c>
      <c r="BL62" s="115">
        <v>0</v>
      </c>
      <c r="BM62" s="255">
        <v>0</v>
      </c>
      <c r="BN62" s="255">
        <v>0</v>
      </c>
      <c r="BO62" s="255">
        <v>0</v>
      </c>
      <c r="BP62" s="255">
        <v>0</v>
      </c>
      <c r="BQ62" s="137">
        <v>0</v>
      </c>
      <c r="BR62" s="255">
        <v>0</v>
      </c>
      <c r="BS62" s="255">
        <v>0</v>
      </c>
      <c r="BT62" s="255">
        <v>0</v>
      </c>
      <c r="BU62" s="255">
        <v>0</v>
      </c>
      <c r="BV62" s="256">
        <v>0</v>
      </c>
      <c r="BW62" s="103"/>
      <c r="BX62" s="309"/>
      <c r="BY62" s="309"/>
      <c r="BZ62" s="309"/>
      <c r="CA62" s="257"/>
      <c r="CB62" s="257"/>
      <c r="CC62" s="257"/>
      <c r="CD62" s="103"/>
      <c r="CE62" s="257"/>
    </row>
    <row r="63" spans="1:83" x14ac:dyDescent="0.3">
      <c r="A63" s="226" t="s">
        <v>261</v>
      </c>
      <c r="B63" s="258"/>
      <c r="C63" s="258"/>
      <c r="D63" s="259"/>
      <c r="E63" s="285">
        <v>0</v>
      </c>
      <c r="F63" s="286">
        <v>20808850</v>
      </c>
      <c r="G63" s="286">
        <v>0</v>
      </c>
      <c r="H63" s="286">
        <v>0</v>
      </c>
      <c r="I63" s="115">
        <v>20808850</v>
      </c>
      <c r="J63" s="310">
        <v>0</v>
      </c>
      <c r="K63" s="311">
        <v>1894466</v>
      </c>
      <c r="L63" s="289">
        <v>0</v>
      </c>
      <c r="M63" s="289">
        <v>0</v>
      </c>
      <c r="N63" s="115">
        <v>1894466</v>
      </c>
      <c r="O63" s="289">
        <v>0</v>
      </c>
      <c r="P63" s="289">
        <v>1656276</v>
      </c>
      <c r="Q63" s="289">
        <v>0</v>
      </c>
      <c r="R63" s="289">
        <v>0</v>
      </c>
      <c r="S63" s="115">
        <v>1656276</v>
      </c>
      <c r="T63" s="289">
        <v>0</v>
      </c>
      <c r="U63" s="289">
        <v>340</v>
      </c>
      <c r="V63" s="289">
        <v>0</v>
      </c>
      <c r="W63" s="289">
        <v>0</v>
      </c>
      <c r="X63" s="115">
        <v>340</v>
      </c>
      <c r="Y63" s="289">
        <v>0</v>
      </c>
      <c r="Z63" s="255">
        <v>1612402</v>
      </c>
      <c r="AA63" s="289">
        <v>0</v>
      </c>
      <c r="AB63" s="289">
        <v>0</v>
      </c>
      <c r="AC63" s="115">
        <v>1612402</v>
      </c>
      <c r="AD63" s="289">
        <v>0</v>
      </c>
      <c r="AE63" s="289">
        <v>3319943</v>
      </c>
      <c r="AF63" s="289">
        <v>0</v>
      </c>
      <c r="AG63" s="289">
        <v>0</v>
      </c>
      <c r="AH63" s="115">
        <v>3319943</v>
      </c>
      <c r="AI63" s="289">
        <v>0</v>
      </c>
      <c r="AJ63" s="289">
        <v>1666735</v>
      </c>
      <c r="AK63" s="289">
        <v>0</v>
      </c>
      <c r="AL63" s="289">
        <v>0</v>
      </c>
      <c r="AM63" s="115">
        <v>1666735</v>
      </c>
      <c r="AN63" s="289">
        <v>0</v>
      </c>
      <c r="AO63" s="255">
        <v>1719424</v>
      </c>
      <c r="AP63" s="289">
        <v>0</v>
      </c>
      <c r="AQ63" s="289">
        <v>0</v>
      </c>
      <c r="AR63" s="115">
        <v>1719424</v>
      </c>
      <c r="AS63" s="289">
        <v>0</v>
      </c>
      <c r="AT63" s="289">
        <v>1718306</v>
      </c>
      <c r="AU63" s="289">
        <v>0</v>
      </c>
      <c r="AV63" s="289">
        <v>0</v>
      </c>
      <c r="AW63" s="115">
        <v>1718306</v>
      </c>
      <c r="AX63" s="289">
        <v>0</v>
      </c>
      <c r="AY63" s="289">
        <v>1700134</v>
      </c>
      <c r="AZ63" s="289">
        <v>0</v>
      </c>
      <c r="BA63" s="289">
        <v>0</v>
      </c>
      <c r="BB63" s="115">
        <v>1700134</v>
      </c>
      <c r="BC63" s="255">
        <v>0</v>
      </c>
      <c r="BD63" s="255">
        <v>0</v>
      </c>
      <c r="BE63" s="289">
        <v>0</v>
      </c>
      <c r="BF63" s="289">
        <v>0</v>
      </c>
      <c r="BG63" s="115">
        <v>0</v>
      </c>
      <c r="BH63" s="289">
        <v>0</v>
      </c>
      <c r="BI63" s="255">
        <v>0</v>
      </c>
      <c r="BJ63" s="289">
        <v>0</v>
      </c>
      <c r="BK63" s="289">
        <v>0</v>
      </c>
      <c r="BL63" s="115">
        <v>0</v>
      </c>
      <c r="BM63" s="289">
        <v>0</v>
      </c>
      <c r="BN63" s="255">
        <v>0</v>
      </c>
      <c r="BO63" s="289">
        <v>0</v>
      </c>
      <c r="BP63" s="289">
        <v>0</v>
      </c>
      <c r="BQ63" s="115">
        <v>0</v>
      </c>
      <c r="BR63" s="289">
        <v>0</v>
      </c>
      <c r="BS63" s="289">
        <v>15288026</v>
      </c>
      <c r="BT63" s="289">
        <v>0</v>
      </c>
      <c r="BU63" s="289">
        <v>0</v>
      </c>
      <c r="BV63" s="190">
        <v>15288026</v>
      </c>
      <c r="BW63" s="80"/>
      <c r="BX63" s="292"/>
      <c r="BY63" s="292"/>
      <c r="BZ63" s="292"/>
      <c r="CA63" s="224"/>
      <c r="CB63" s="224"/>
      <c r="CC63" s="224"/>
      <c r="CD63" s="80"/>
      <c r="CE63" s="224"/>
    </row>
    <row r="64" spans="1:83" x14ac:dyDescent="0.3">
      <c r="A64" s="221" t="s">
        <v>262</v>
      </c>
      <c r="B64" s="252"/>
      <c r="D64" s="251"/>
      <c r="E64" s="285">
        <v>2257530</v>
      </c>
      <c r="F64" s="286">
        <v>39872</v>
      </c>
      <c r="G64" s="286">
        <v>0</v>
      </c>
      <c r="H64" s="286">
        <v>0</v>
      </c>
      <c r="I64" s="115">
        <v>2297402</v>
      </c>
      <c r="J64" s="310">
        <v>180659</v>
      </c>
      <c r="K64" s="311">
        <v>2642</v>
      </c>
      <c r="L64" s="289">
        <v>0</v>
      </c>
      <c r="M64" s="289">
        <v>0</v>
      </c>
      <c r="N64" s="115">
        <v>183301</v>
      </c>
      <c r="O64" s="289">
        <v>181983</v>
      </c>
      <c r="P64" s="289">
        <v>3438</v>
      </c>
      <c r="Q64" s="289">
        <v>0</v>
      </c>
      <c r="R64" s="289">
        <v>0</v>
      </c>
      <c r="S64" s="115">
        <v>185421</v>
      </c>
      <c r="T64" s="289">
        <v>178898</v>
      </c>
      <c r="U64" s="289">
        <v>3764</v>
      </c>
      <c r="V64" s="289">
        <v>0</v>
      </c>
      <c r="W64" s="289">
        <v>0</v>
      </c>
      <c r="X64" s="115">
        <v>182662</v>
      </c>
      <c r="Y64" s="289">
        <v>247999</v>
      </c>
      <c r="Z64" s="255">
        <v>4247</v>
      </c>
      <c r="AA64" s="289">
        <v>0</v>
      </c>
      <c r="AB64" s="289">
        <v>0</v>
      </c>
      <c r="AC64" s="115">
        <v>252246</v>
      </c>
      <c r="AD64" s="289">
        <v>186656</v>
      </c>
      <c r="AE64" s="289">
        <v>8028</v>
      </c>
      <c r="AF64" s="289">
        <v>0</v>
      </c>
      <c r="AG64" s="289">
        <v>0</v>
      </c>
      <c r="AH64" s="115">
        <v>194684</v>
      </c>
      <c r="AI64" s="289">
        <v>185050</v>
      </c>
      <c r="AJ64" s="289">
        <v>1474</v>
      </c>
      <c r="AK64" s="289">
        <v>0</v>
      </c>
      <c r="AL64" s="289">
        <v>0</v>
      </c>
      <c r="AM64" s="115">
        <v>186524</v>
      </c>
      <c r="AN64" s="289">
        <v>184041</v>
      </c>
      <c r="AO64" s="255">
        <v>6717</v>
      </c>
      <c r="AP64" s="289">
        <v>0</v>
      </c>
      <c r="AQ64" s="289">
        <v>0</v>
      </c>
      <c r="AR64" s="115">
        <v>190758</v>
      </c>
      <c r="AS64" s="289">
        <v>182943</v>
      </c>
      <c r="AT64" s="289">
        <v>576</v>
      </c>
      <c r="AU64" s="289">
        <v>0</v>
      </c>
      <c r="AV64" s="289">
        <v>0</v>
      </c>
      <c r="AW64" s="115">
        <v>183519</v>
      </c>
      <c r="AX64" s="289">
        <v>183904</v>
      </c>
      <c r="AY64" s="289">
        <v>422</v>
      </c>
      <c r="AZ64" s="289">
        <v>0</v>
      </c>
      <c r="BA64" s="289">
        <v>0</v>
      </c>
      <c r="BB64" s="115">
        <v>184326</v>
      </c>
      <c r="BC64" s="255">
        <v>0</v>
      </c>
      <c r="BD64" s="255">
        <v>0</v>
      </c>
      <c r="BE64" s="289">
        <v>0</v>
      </c>
      <c r="BF64" s="289">
        <v>0</v>
      </c>
      <c r="BG64" s="115">
        <v>0</v>
      </c>
      <c r="BH64" s="289">
        <v>0</v>
      </c>
      <c r="BI64" s="255">
        <v>0</v>
      </c>
      <c r="BJ64" s="289">
        <v>0</v>
      </c>
      <c r="BK64" s="289">
        <v>0</v>
      </c>
      <c r="BL64" s="115">
        <v>0</v>
      </c>
      <c r="BM64" s="289">
        <v>0</v>
      </c>
      <c r="BN64" s="255">
        <v>0</v>
      </c>
      <c r="BO64" s="289">
        <v>0</v>
      </c>
      <c r="BP64" s="289">
        <v>0</v>
      </c>
      <c r="BQ64" s="115">
        <v>0</v>
      </c>
      <c r="BR64" s="289">
        <v>1712133</v>
      </c>
      <c r="BS64" s="289">
        <v>31308</v>
      </c>
      <c r="BT64" s="289">
        <v>0</v>
      </c>
      <c r="BU64" s="289">
        <v>0</v>
      </c>
      <c r="BV64" s="190">
        <v>1743441</v>
      </c>
      <c r="BW64" s="80"/>
      <c r="BX64" s="291"/>
      <c r="BY64" s="291"/>
      <c r="BZ64" s="291"/>
      <c r="CA64" s="224"/>
      <c r="CB64" s="224"/>
      <c r="CC64" s="224"/>
      <c r="CD64" s="80"/>
      <c r="CE64" s="224"/>
    </row>
    <row r="65" spans="1:108" x14ac:dyDescent="0.3">
      <c r="A65" s="226" t="s">
        <v>263</v>
      </c>
      <c r="B65" s="258"/>
      <c r="D65" s="251"/>
      <c r="E65" s="285">
        <v>1067180</v>
      </c>
      <c r="F65" s="286">
        <v>86355</v>
      </c>
      <c r="G65" s="286">
        <v>0</v>
      </c>
      <c r="H65" s="286">
        <v>1046</v>
      </c>
      <c r="I65" s="115">
        <v>1154581</v>
      </c>
      <c r="J65" s="310">
        <v>82065</v>
      </c>
      <c r="K65" s="311">
        <v>1660</v>
      </c>
      <c r="L65" s="289">
        <v>0</v>
      </c>
      <c r="M65" s="289">
        <v>0</v>
      </c>
      <c r="N65" s="115">
        <v>83725</v>
      </c>
      <c r="O65" s="289">
        <v>86976</v>
      </c>
      <c r="P65" s="289">
        <v>2017</v>
      </c>
      <c r="Q65" s="289">
        <v>0</v>
      </c>
      <c r="R65" s="289">
        <v>0</v>
      </c>
      <c r="S65" s="115">
        <v>88993</v>
      </c>
      <c r="T65" s="289">
        <v>84087</v>
      </c>
      <c r="U65" s="289">
        <v>4091</v>
      </c>
      <c r="V65" s="289">
        <v>0</v>
      </c>
      <c r="W65" s="289">
        <v>0</v>
      </c>
      <c r="X65" s="115">
        <v>88178</v>
      </c>
      <c r="Y65" s="289">
        <v>111910</v>
      </c>
      <c r="Z65" s="255">
        <v>5101</v>
      </c>
      <c r="AA65" s="289">
        <v>0</v>
      </c>
      <c r="AB65" s="289">
        <v>0</v>
      </c>
      <c r="AC65" s="115">
        <v>117011</v>
      </c>
      <c r="AD65" s="289">
        <v>92146</v>
      </c>
      <c r="AE65" s="289">
        <v>12044</v>
      </c>
      <c r="AF65" s="289">
        <v>0</v>
      </c>
      <c r="AG65" s="289">
        <v>0</v>
      </c>
      <c r="AH65" s="115">
        <v>104190</v>
      </c>
      <c r="AI65" s="289">
        <v>87053</v>
      </c>
      <c r="AJ65" s="289">
        <v>8182</v>
      </c>
      <c r="AK65" s="289">
        <v>0</v>
      </c>
      <c r="AL65" s="289">
        <v>0</v>
      </c>
      <c r="AM65" s="115">
        <v>95235</v>
      </c>
      <c r="AN65" s="289">
        <v>91546</v>
      </c>
      <c r="AO65" s="255">
        <v>6757</v>
      </c>
      <c r="AP65" s="289">
        <v>0</v>
      </c>
      <c r="AQ65" s="289">
        <v>0</v>
      </c>
      <c r="AR65" s="115">
        <v>98303</v>
      </c>
      <c r="AS65" s="289">
        <v>88795</v>
      </c>
      <c r="AT65" s="289">
        <v>8095</v>
      </c>
      <c r="AU65" s="289">
        <v>0</v>
      </c>
      <c r="AV65" s="289">
        <v>0</v>
      </c>
      <c r="AW65" s="115">
        <v>96890</v>
      </c>
      <c r="AX65" s="289">
        <v>83729</v>
      </c>
      <c r="AY65" s="289">
        <v>6675</v>
      </c>
      <c r="AZ65" s="289">
        <v>0</v>
      </c>
      <c r="BA65" s="289">
        <v>0</v>
      </c>
      <c r="BB65" s="115">
        <v>90404</v>
      </c>
      <c r="BC65" s="255">
        <v>0</v>
      </c>
      <c r="BD65" s="255">
        <v>0</v>
      </c>
      <c r="BE65" s="289">
        <v>0</v>
      </c>
      <c r="BF65" s="289">
        <v>0</v>
      </c>
      <c r="BG65" s="115">
        <v>0</v>
      </c>
      <c r="BH65" s="289">
        <v>0</v>
      </c>
      <c r="BI65" s="255">
        <v>0</v>
      </c>
      <c r="BJ65" s="289">
        <v>0</v>
      </c>
      <c r="BK65" s="289">
        <v>0</v>
      </c>
      <c r="BL65" s="115">
        <v>0</v>
      </c>
      <c r="BM65" s="289">
        <v>0</v>
      </c>
      <c r="BN65" s="255">
        <v>0</v>
      </c>
      <c r="BO65" s="289">
        <v>0</v>
      </c>
      <c r="BP65" s="289">
        <v>0</v>
      </c>
      <c r="BQ65" s="115">
        <v>0</v>
      </c>
      <c r="BR65" s="289">
        <v>808307</v>
      </c>
      <c r="BS65" s="289">
        <v>54622</v>
      </c>
      <c r="BT65" s="289">
        <v>0</v>
      </c>
      <c r="BU65" s="289">
        <v>0</v>
      </c>
      <c r="BV65" s="190">
        <v>862929</v>
      </c>
      <c r="BW65" s="80"/>
      <c r="BX65" s="291"/>
      <c r="BY65" s="291"/>
      <c r="BZ65" s="291"/>
      <c r="CA65" s="224"/>
      <c r="CB65" s="224"/>
      <c r="CC65" s="224"/>
      <c r="CD65" s="80"/>
      <c r="CE65" s="224"/>
    </row>
    <row r="66" spans="1:108" x14ac:dyDescent="0.3">
      <c r="A66" s="235" t="s">
        <v>264</v>
      </c>
      <c r="B66" s="222"/>
      <c r="D66" s="251"/>
      <c r="E66" s="293">
        <v>0</v>
      </c>
      <c r="F66" s="294">
        <v>1542</v>
      </c>
      <c r="G66" s="294">
        <v>0</v>
      </c>
      <c r="H66" s="295">
        <v>0</v>
      </c>
      <c r="I66" s="115">
        <v>1542</v>
      </c>
      <c r="J66" s="128">
        <v>0</v>
      </c>
      <c r="K66" s="110">
        <v>0</v>
      </c>
      <c r="L66" s="110">
        <v>0</v>
      </c>
      <c r="M66" s="110">
        <v>0</v>
      </c>
      <c r="N66" s="115">
        <v>0</v>
      </c>
      <c r="O66" s="110">
        <v>0</v>
      </c>
      <c r="P66" s="255">
        <v>0</v>
      </c>
      <c r="Q66" s="110">
        <v>0</v>
      </c>
      <c r="R66" s="110">
        <v>0</v>
      </c>
      <c r="S66" s="115">
        <v>0</v>
      </c>
      <c r="T66" s="128">
        <v>0</v>
      </c>
      <c r="U66" s="110">
        <v>0</v>
      </c>
      <c r="V66" s="110">
        <v>0</v>
      </c>
      <c r="W66" s="110">
        <v>0</v>
      </c>
      <c r="X66" s="115">
        <v>0</v>
      </c>
      <c r="Y66" s="128">
        <v>0</v>
      </c>
      <c r="Z66" s="110">
        <v>0</v>
      </c>
      <c r="AA66" s="110">
        <v>0</v>
      </c>
      <c r="AB66" s="110">
        <v>0</v>
      </c>
      <c r="AC66" s="115">
        <v>0</v>
      </c>
      <c r="AD66" s="128">
        <v>0</v>
      </c>
      <c r="AE66" s="110">
        <v>0</v>
      </c>
      <c r="AF66" s="110">
        <v>0</v>
      </c>
      <c r="AG66" s="110">
        <v>0</v>
      </c>
      <c r="AH66" s="115">
        <v>0</v>
      </c>
      <c r="AI66" s="128">
        <v>0</v>
      </c>
      <c r="AJ66" s="110">
        <v>0</v>
      </c>
      <c r="AK66" s="110">
        <v>0</v>
      </c>
      <c r="AL66" s="110">
        <v>0</v>
      </c>
      <c r="AM66" s="115">
        <v>0</v>
      </c>
      <c r="AN66" s="289">
        <v>0</v>
      </c>
      <c r="AO66" s="110">
        <v>0</v>
      </c>
      <c r="AP66" s="110">
        <v>0</v>
      </c>
      <c r="AQ66" s="110">
        <v>0</v>
      </c>
      <c r="AR66" s="115">
        <v>0</v>
      </c>
      <c r="AS66" s="128">
        <v>0</v>
      </c>
      <c r="AT66" s="110">
        <v>0</v>
      </c>
      <c r="AU66" s="110">
        <v>0</v>
      </c>
      <c r="AV66" s="110">
        <v>0</v>
      </c>
      <c r="AW66" s="115">
        <v>0</v>
      </c>
      <c r="AX66" s="128">
        <v>0</v>
      </c>
      <c r="AY66" s="110">
        <v>0</v>
      </c>
      <c r="AZ66" s="110">
        <v>0</v>
      </c>
      <c r="BA66" s="110">
        <v>0</v>
      </c>
      <c r="BB66" s="115">
        <v>0</v>
      </c>
      <c r="BC66" s="128">
        <v>0</v>
      </c>
      <c r="BD66" s="110">
        <v>0</v>
      </c>
      <c r="BE66" s="110">
        <v>0</v>
      </c>
      <c r="BF66" s="110">
        <v>0</v>
      </c>
      <c r="BG66" s="115">
        <v>0</v>
      </c>
      <c r="BH66" s="128">
        <v>0</v>
      </c>
      <c r="BI66" s="255">
        <v>0</v>
      </c>
      <c r="BJ66" s="110">
        <v>0</v>
      </c>
      <c r="BK66" s="110">
        <v>0</v>
      </c>
      <c r="BL66" s="115">
        <v>0</v>
      </c>
      <c r="BM66" s="289">
        <v>0</v>
      </c>
      <c r="BN66" s="110">
        <v>0</v>
      </c>
      <c r="BO66" s="110">
        <v>0</v>
      </c>
      <c r="BP66" s="295">
        <v>0</v>
      </c>
      <c r="BQ66" s="115">
        <v>0</v>
      </c>
      <c r="BR66" s="128">
        <v>0</v>
      </c>
      <c r="BS66" s="289">
        <v>0</v>
      </c>
      <c r="BT66" s="110">
        <v>0</v>
      </c>
      <c r="BU66" s="110">
        <v>0</v>
      </c>
      <c r="BV66" s="190">
        <v>0</v>
      </c>
      <c r="BW66" s="80"/>
      <c r="BX66" s="291"/>
      <c r="BY66" s="291"/>
      <c r="BZ66" s="291"/>
      <c r="CA66" s="224"/>
      <c r="CB66" s="224"/>
      <c r="CC66" s="224"/>
      <c r="CD66" s="80"/>
      <c r="CE66" s="224"/>
    </row>
    <row r="67" spans="1:108" s="268" customFormat="1" x14ac:dyDescent="0.3">
      <c r="A67" s="263" t="s">
        <v>265</v>
      </c>
      <c r="B67" s="263"/>
      <c r="C67" s="264"/>
      <c r="D67" s="265"/>
      <c r="E67" s="296">
        <v>312327975.55559999</v>
      </c>
      <c r="F67" s="297">
        <v>607288230</v>
      </c>
      <c r="G67" s="297">
        <v>0</v>
      </c>
      <c r="H67" s="297">
        <v>1358154.9531999999</v>
      </c>
      <c r="I67" s="244">
        <v>920974360.50880015</v>
      </c>
      <c r="J67" s="242">
        <v>3686425.5034699999</v>
      </c>
      <c r="K67" s="243">
        <v>48628501</v>
      </c>
      <c r="L67" s="243">
        <v>0</v>
      </c>
      <c r="M67" s="243">
        <v>183362</v>
      </c>
      <c r="N67" s="244">
        <v>52498288.503470004</v>
      </c>
      <c r="O67" s="243">
        <v>2921265.952</v>
      </c>
      <c r="P67" s="243">
        <v>48391464</v>
      </c>
      <c r="Q67" s="243">
        <v>0</v>
      </c>
      <c r="R67" s="266">
        <v>60398</v>
      </c>
      <c r="S67" s="244">
        <v>51373127.952</v>
      </c>
      <c r="T67" s="243">
        <v>30179489</v>
      </c>
      <c r="U67" s="243">
        <v>46780510</v>
      </c>
      <c r="V67" s="243">
        <v>0</v>
      </c>
      <c r="W67" s="243">
        <v>19201</v>
      </c>
      <c r="X67" s="244">
        <v>76979200</v>
      </c>
      <c r="Y67" s="243">
        <v>46820449.013999999</v>
      </c>
      <c r="Z67" s="243">
        <v>48381483</v>
      </c>
      <c r="AA67" s="243">
        <v>0</v>
      </c>
      <c r="AB67" s="243">
        <v>5201</v>
      </c>
      <c r="AC67" s="244">
        <v>95207133.013999999</v>
      </c>
      <c r="AD67" s="243">
        <v>40861775</v>
      </c>
      <c r="AE67" s="243">
        <v>55181355</v>
      </c>
      <c r="AF67" s="243">
        <v>0</v>
      </c>
      <c r="AG67" s="243">
        <v>118</v>
      </c>
      <c r="AH67" s="244">
        <v>96043248</v>
      </c>
      <c r="AI67" s="243">
        <v>25268002.072999991</v>
      </c>
      <c r="AJ67" s="243">
        <v>48406124</v>
      </c>
      <c r="AK67" s="243">
        <v>0</v>
      </c>
      <c r="AL67" s="243">
        <v>195491</v>
      </c>
      <c r="AM67" s="244">
        <v>73869617.072999999</v>
      </c>
      <c r="AN67" s="243">
        <v>6799213</v>
      </c>
      <c r="AO67" s="243">
        <v>48462631</v>
      </c>
      <c r="AP67" s="243">
        <v>0</v>
      </c>
      <c r="AQ67" s="243">
        <v>19</v>
      </c>
      <c r="AR67" s="244">
        <v>55261863</v>
      </c>
      <c r="AS67" s="243">
        <v>3683388</v>
      </c>
      <c r="AT67" s="243">
        <v>48456710</v>
      </c>
      <c r="AU67" s="243">
        <v>0</v>
      </c>
      <c r="AV67" s="243">
        <v>25</v>
      </c>
      <c r="AW67" s="244">
        <v>52140123</v>
      </c>
      <c r="AX67" s="243">
        <v>30832749.083000001</v>
      </c>
      <c r="AY67" s="243">
        <v>53548571</v>
      </c>
      <c r="AZ67" s="243">
        <v>0</v>
      </c>
      <c r="BA67" s="243">
        <v>47</v>
      </c>
      <c r="BB67" s="244">
        <v>84381367.083000004</v>
      </c>
      <c r="BC67" s="243">
        <v>0</v>
      </c>
      <c r="BD67" s="243">
        <v>0</v>
      </c>
      <c r="BE67" s="243">
        <v>0</v>
      </c>
      <c r="BF67" s="243">
        <v>0</v>
      </c>
      <c r="BG67" s="244">
        <v>0</v>
      </c>
      <c r="BH67" s="243">
        <v>0</v>
      </c>
      <c r="BI67" s="243">
        <v>0</v>
      </c>
      <c r="BJ67" s="243">
        <v>0</v>
      </c>
      <c r="BK67" s="266">
        <v>0</v>
      </c>
      <c r="BL67" s="244">
        <v>0</v>
      </c>
      <c r="BM67" s="243">
        <v>0</v>
      </c>
      <c r="BN67" s="243">
        <v>0</v>
      </c>
      <c r="BO67" s="243">
        <v>0</v>
      </c>
      <c r="BP67" s="297">
        <v>0</v>
      </c>
      <c r="BQ67" s="244">
        <v>0</v>
      </c>
      <c r="BR67" s="243">
        <v>191052756.62546995</v>
      </c>
      <c r="BS67" s="243">
        <v>446237349</v>
      </c>
      <c r="BT67" s="243">
        <v>0</v>
      </c>
      <c r="BU67" s="243">
        <v>463862</v>
      </c>
      <c r="BV67" s="245">
        <v>637753967.62546992</v>
      </c>
      <c r="BW67" s="37"/>
      <c r="BX67" s="37"/>
      <c r="BY67" s="37"/>
      <c r="BZ67" s="267"/>
      <c r="CA67" s="312"/>
      <c r="CB67" s="312"/>
      <c r="CC67" s="312"/>
      <c r="CD67" s="312"/>
      <c r="CE67" s="312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</row>
    <row r="68" spans="1:108" s="272" customFormat="1" x14ac:dyDescent="0.3">
      <c r="A68" s="263" t="s">
        <v>202</v>
      </c>
      <c r="B68" s="269"/>
      <c r="C68" s="268"/>
      <c r="D68" s="270"/>
      <c r="E68" s="243">
        <v>575493762.2690835</v>
      </c>
      <c r="F68" s="243">
        <v>1349450605.4335201</v>
      </c>
      <c r="G68" s="243">
        <v>16431303.723576501</v>
      </c>
      <c r="H68" s="243">
        <v>67781094.168710008</v>
      </c>
      <c r="I68" s="244">
        <v>2009156765.5948901</v>
      </c>
      <c r="J68" s="243">
        <v>21521440.50347</v>
      </c>
      <c r="K68" s="243">
        <v>115616289</v>
      </c>
      <c r="L68" s="243">
        <v>507871</v>
      </c>
      <c r="M68" s="243">
        <v>847789</v>
      </c>
      <c r="N68" s="244">
        <v>138493389.50347</v>
      </c>
      <c r="O68" s="243">
        <v>23219818.952</v>
      </c>
      <c r="P68" s="243">
        <v>98569016</v>
      </c>
      <c r="Q68" s="243">
        <v>786759</v>
      </c>
      <c r="R68" s="243">
        <v>1066580</v>
      </c>
      <c r="S68" s="244">
        <v>123642173.95199999</v>
      </c>
      <c r="T68" s="243">
        <v>48997756</v>
      </c>
      <c r="U68" s="243">
        <v>97492763</v>
      </c>
      <c r="V68" s="243">
        <v>839943</v>
      </c>
      <c r="W68" s="243">
        <v>3020933</v>
      </c>
      <c r="X68" s="244">
        <v>150351395</v>
      </c>
      <c r="Y68" s="243">
        <v>68817369.013999999</v>
      </c>
      <c r="Z68" s="243">
        <v>145892735</v>
      </c>
      <c r="AA68" s="243">
        <v>797132</v>
      </c>
      <c r="AB68" s="243">
        <v>150927</v>
      </c>
      <c r="AC68" s="244">
        <v>215658163.014</v>
      </c>
      <c r="AD68" s="243">
        <v>61924326</v>
      </c>
      <c r="AE68" s="243">
        <v>116994798</v>
      </c>
      <c r="AF68" s="243">
        <v>775873</v>
      </c>
      <c r="AG68" s="243">
        <v>1607590</v>
      </c>
      <c r="AH68" s="244">
        <v>181302587</v>
      </c>
      <c r="AI68" s="243">
        <v>46625391.072999991</v>
      </c>
      <c r="AJ68" s="243">
        <v>91009869</v>
      </c>
      <c r="AK68" s="243">
        <v>1296346</v>
      </c>
      <c r="AL68" s="243">
        <v>211958</v>
      </c>
      <c r="AM68" s="244">
        <v>139143564.07300001</v>
      </c>
      <c r="AN68" s="243">
        <v>27876798</v>
      </c>
      <c r="AO68" s="243">
        <v>116259607</v>
      </c>
      <c r="AP68" s="243">
        <v>1529510</v>
      </c>
      <c r="AQ68" s="243">
        <v>22068</v>
      </c>
      <c r="AR68" s="244">
        <v>145687983</v>
      </c>
      <c r="AS68" s="243">
        <v>27689706</v>
      </c>
      <c r="AT68" s="243">
        <v>101939697</v>
      </c>
      <c r="AU68" s="243">
        <v>1131640</v>
      </c>
      <c r="AV68" s="243">
        <v>1011918</v>
      </c>
      <c r="AW68" s="244">
        <v>131772961</v>
      </c>
      <c r="AX68" s="243">
        <v>53667466.083000004</v>
      </c>
      <c r="AY68" s="243">
        <v>122066597</v>
      </c>
      <c r="AZ68" s="243">
        <v>1512795</v>
      </c>
      <c r="BA68" s="243">
        <v>6008054</v>
      </c>
      <c r="BB68" s="271">
        <v>183254912.083</v>
      </c>
      <c r="BC68" s="243">
        <v>0</v>
      </c>
      <c r="BD68" s="243">
        <v>0</v>
      </c>
      <c r="BE68" s="243">
        <v>0</v>
      </c>
      <c r="BF68" s="243">
        <v>0</v>
      </c>
      <c r="BG68" s="271">
        <v>0</v>
      </c>
      <c r="BH68" s="243">
        <v>0</v>
      </c>
      <c r="BI68" s="243">
        <v>0</v>
      </c>
      <c r="BJ68" s="243">
        <v>0</v>
      </c>
      <c r="BK68" s="243">
        <v>0</v>
      </c>
      <c r="BL68" s="271">
        <v>0</v>
      </c>
      <c r="BM68" s="243">
        <v>0</v>
      </c>
      <c r="BN68" s="243">
        <v>0</v>
      </c>
      <c r="BO68" s="243">
        <v>0</v>
      </c>
      <c r="BP68" s="243">
        <v>0</v>
      </c>
      <c r="BQ68" s="244">
        <v>0</v>
      </c>
      <c r="BR68" s="243">
        <v>380340071.62546992</v>
      </c>
      <c r="BS68" s="243">
        <v>1005841371</v>
      </c>
      <c r="BT68" s="243">
        <v>9177869</v>
      </c>
      <c r="BU68" s="243">
        <v>13947817</v>
      </c>
      <c r="BV68" s="245">
        <v>1409307128.6254699</v>
      </c>
      <c r="BW68" s="80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</row>
    <row r="69" spans="1:108" hidden="1" x14ac:dyDescent="0.3">
      <c r="A69" s="248" t="s">
        <v>41</v>
      </c>
      <c r="B69" s="222"/>
      <c r="D69" s="251"/>
      <c r="E69" s="128">
        <v>0</v>
      </c>
      <c r="F69" s="110">
        <v>0</v>
      </c>
      <c r="G69" s="110">
        <v>0</v>
      </c>
      <c r="H69" s="110">
        <v>0</v>
      </c>
      <c r="I69" s="115">
        <v>0</v>
      </c>
      <c r="J69" s="128">
        <v>0</v>
      </c>
      <c r="K69" s="110">
        <v>0</v>
      </c>
      <c r="L69" s="110">
        <v>0</v>
      </c>
      <c r="M69" s="110">
        <v>0</v>
      </c>
      <c r="N69" s="115">
        <v>0</v>
      </c>
      <c r="O69" s="110">
        <v>0</v>
      </c>
      <c r="P69" s="110">
        <v>0</v>
      </c>
      <c r="Q69" s="110">
        <v>0</v>
      </c>
      <c r="R69" s="110">
        <v>0</v>
      </c>
      <c r="S69" s="115">
        <v>0</v>
      </c>
      <c r="T69" s="110">
        <v>0</v>
      </c>
      <c r="U69" s="110">
        <v>0</v>
      </c>
      <c r="V69" s="110">
        <v>0</v>
      </c>
      <c r="W69" s="110">
        <v>0</v>
      </c>
      <c r="X69" s="115">
        <v>0</v>
      </c>
      <c r="Y69" s="110">
        <v>0</v>
      </c>
      <c r="Z69" s="110">
        <v>0</v>
      </c>
      <c r="AA69" s="110">
        <v>0</v>
      </c>
      <c r="AB69" s="110">
        <v>0</v>
      </c>
      <c r="AC69" s="115">
        <v>0</v>
      </c>
      <c r="AD69" s="110">
        <v>0</v>
      </c>
      <c r="AE69" s="110">
        <v>0</v>
      </c>
      <c r="AF69" s="110">
        <v>0</v>
      </c>
      <c r="AG69" s="110">
        <v>0</v>
      </c>
      <c r="AH69" s="115">
        <v>0</v>
      </c>
      <c r="AI69" s="110">
        <v>0</v>
      </c>
      <c r="AJ69" s="110">
        <v>0</v>
      </c>
      <c r="AK69" s="110">
        <v>0</v>
      </c>
      <c r="AL69" s="110">
        <v>0</v>
      </c>
      <c r="AM69" s="115">
        <v>0</v>
      </c>
      <c r="AN69" s="110">
        <v>0</v>
      </c>
      <c r="AO69" s="110">
        <v>0</v>
      </c>
      <c r="AP69" s="110">
        <v>0</v>
      </c>
      <c r="AQ69" s="110">
        <v>0</v>
      </c>
      <c r="AR69" s="115">
        <v>0</v>
      </c>
      <c r="AS69" s="110">
        <v>0</v>
      </c>
      <c r="AT69" s="110">
        <v>0</v>
      </c>
      <c r="AU69" s="110">
        <v>0</v>
      </c>
      <c r="AV69" s="110">
        <v>0</v>
      </c>
      <c r="AW69" s="115">
        <v>0</v>
      </c>
      <c r="AX69" s="110">
        <v>0</v>
      </c>
      <c r="AY69" s="110">
        <v>0</v>
      </c>
      <c r="AZ69" s="110">
        <v>0</v>
      </c>
      <c r="BA69" s="110">
        <v>0</v>
      </c>
      <c r="BB69" s="115">
        <v>0</v>
      </c>
      <c r="BC69" s="110">
        <v>0</v>
      </c>
      <c r="BD69" s="110">
        <v>0</v>
      </c>
      <c r="BE69" s="110">
        <v>0</v>
      </c>
      <c r="BF69" s="110">
        <v>0</v>
      </c>
      <c r="BG69" s="115">
        <v>0</v>
      </c>
      <c r="BH69" s="110">
        <v>0</v>
      </c>
      <c r="BI69" s="110">
        <v>0</v>
      </c>
      <c r="BJ69" s="110">
        <v>0</v>
      </c>
      <c r="BK69" s="110">
        <v>0</v>
      </c>
      <c r="BL69" s="115">
        <v>0</v>
      </c>
      <c r="BM69" s="110"/>
      <c r="BN69" s="110"/>
      <c r="BO69" s="110"/>
      <c r="BP69" s="110"/>
      <c r="BQ69" s="115"/>
      <c r="BR69" s="110">
        <v>0</v>
      </c>
      <c r="BS69" s="110">
        <v>0</v>
      </c>
      <c r="BT69" s="110">
        <v>0</v>
      </c>
      <c r="BU69" s="110">
        <v>0</v>
      </c>
      <c r="BV69" s="190">
        <v>0</v>
      </c>
      <c r="BW69" s="80"/>
      <c r="BX69" s="274"/>
      <c r="BY69" s="274"/>
      <c r="BZ69" s="274"/>
      <c r="CA69" s="313"/>
      <c r="CB69" s="313"/>
      <c r="CC69" s="313"/>
      <c r="CD69" s="313"/>
      <c r="CE69" s="313"/>
    </row>
    <row r="70" spans="1:108" ht="13.5" hidden="1" customHeight="1" x14ac:dyDescent="0.3">
      <c r="A70" s="248" t="s">
        <v>42</v>
      </c>
      <c r="B70" s="222"/>
      <c r="D70" s="251"/>
      <c r="E70" s="110">
        <v>0</v>
      </c>
      <c r="F70" s="110">
        <v>0</v>
      </c>
      <c r="G70" s="110">
        <v>0</v>
      </c>
      <c r="H70" s="110">
        <v>0</v>
      </c>
      <c r="I70" s="115">
        <v>0</v>
      </c>
      <c r="J70" s="128"/>
      <c r="K70" s="110"/>
      <c r="L70" s="110"/>
      <c r="M70" s="110"/>
      <c r="N70" s="115"/>
      <c r="O70" s="110"/>
      <c r="P70" s="110"/>
      <c r="Q70" s="110"/>
      <c r="R70" s="110"/>
      <c r="S70" s="115"/>
      <c r="T70" s="110"/>
      <c r="U70" s="110"/>
      <c r="V70" s="110"/>
      <c r="W70" s="110"/>
      <c r="X70" s="115"/>
      <c r="Y70" s="110"/>
      <c r="Z70" s="110"/>
      <c r="AA70" s="110"/>
      <c r="AB70" s="110"/>
      <c r="AC70" s="115"/>
      <c r="AD70" s="110"/>
      <c r="AE70" s="110"/>
      <c r="AF70" s="110"/>
      <c r="AG70" s="110"/>
      <c r="AH70" s="115"/>
      <c r="AI70" s="110"/>
      <c r="AJ70" s="110"/>
      <c r="AK70" s="110"/>
      <c r="AL70" s="110"/>
      <c r="AM70" s="195"/>
      <c r="AN70" s="110">
        <v>0</v>
      </c>
      <c r="AO70" s="110">
        <v>0</v>
      </c>
      <c r="AP70" s="110">
        <v>0</v>
      </c>
      <c r="AQ70" s="110">
        <v>0</v>
      </c>
      <c r="AR70" s="115">
        <v>0</v>
      </c>
      <c r="AS70" s="110"/>
      <c r="AT70" s="110"/>
      <c r="AU70" s="110"/>
      <c r="AV70" s="110"/>
      <c r="AW70" s="115"/>
      <c r="AX70" s="110"/>
      <c r="AY70" s="110"/>
      <c r="AZ70" s="110"/>
      <c r="BA70" s="110"/>
      <c r="BB70" s="115"/>
      <c r="BC70" s="110"/>
      <c r="BD70" s="110"/>
      <c r="BE70" s="110"/>
      <c r="BF70" s="110"/>
      <c r="BG70" s="115"/>
      <c r="BH70" s="110"/>
      <c r="BI70" s="110"/>
      <c r="BJ70" s="110"/>
      <c r="BK70" s="110"/>
      <c r="BL70" s="115"/>
      <c r="BM70" s="110"/>
      <c r="BN70" s="110"/>
      <c r="BO70" s="110"/>
      <c r="BP70" s="110"/>
      <c r="BQ70" s="115"/>
      <c r="BR70" s="110">
        <v>0</v>
      </c>
      <c r="BS70" s="110">
        <v>0</v>
      </c>
      <c r="BT70" s="110">
        <v>0</v>
      </c>
      <c r="BU70" s="110">
        <v>0</v>
      </c>
      <c r="BV70" s="190">
        <v>0</v>
      </c>
      <c r="BW70" s="80"/>
      <c r="BX70" s="274"/>
      <c r="BY70" s="274"/>
      <c r="BZ70" s="274"/>
      <c r="CA70" s="313"/>
      <c r="CB70" s="313"/>
      <c r="CC70" s="313"/>
      <c r="CD70" s="313"/>
      <c r="CE70" s="313"/>
    </row>
    <row r="71" spans="1:108" ht="13.5" hidden="1" customHeight="1" x14ac:dyDescent="0.3">
      <c r="A71" s="248" t="s">
        <v>43</v>
      </c>
      <c r="B71" s="248"/>
      <c r="D71" s="251"/>
      <c r="E71" s="110">
        <v>0</v>
      </c>
      <c r="F71" s="110">
        <v>0</v>
      </c>
      <c r="G71" s="110">
        <v>0</v>
      </c>
      <c r="H71" s="110">
        <v>0</v>
      </c>
      <c r="I71" s="115">
        <v>0</v>
      </c>
      <c r="J71" s="128">
        <v>0</v>
      </c>
      <c r="K71" s="110">
        <v>0</v>
      </c>
      <c r="L71" s="110">
        <v>0</v>
      </c>
      <c r="M71" s="110">
        <v>0</v>
      </c>
      <c r="N71" s="115">
        <v>0</v>
      </c>
      <c r="O71" s="110">
        <v>0</v>
      </c>
      <c r="P71" s="110">
        <v>0</v>
      </c>
      <c r="Q71" s="110">
        <v>0</v>
      </c>
      <c r="R71" s="110">
        <v>0</v>
      </c>
      <c r="S71" s="115">
        <v>0</v>
      </c>
      <c r="T71" s="110">
        <v>0</v>
      </c>
      <c r="U71" s="110">
        <v>0</v>
      </c>
      <c r="V71" s="110">
        <v>0</v>
      </c>
      <c r="W71" s="110">
        <v>0</v>
      </c>
      <c r="X71" s="115">
        <v>0</v>
      </c>
      <c r="Y71" s="110">
        <v>0</v>
      </c>
      <c r="Z71" s="110">
        <v>0</v>
      </c>
      <c r="AA71" s="110">
        <v>0</v>
      </c>
      <c r="AB71" s="110">
        <v>0</v>
      </c>
      <c r="AC71" s="115">
        <v>0</v>
      </c>
      <c r="AD71" s="110">
        <v>0</v>
      </c>
      <c r="AE71" s="110">
        <v>0</v>
      </c>
      <c r="AF71" s="110">
        <v>0</v>
      </c>
      <c r="AG71" s="110">
        <v>0</v>
      </c>
      <c r="AH71" s="115">
        <v>0</v>
      </c>
      <c r="AI71" s="110">
        <v>0</v>
      </c>
      <c r="AJ71" s="110">
        <v>0</v>
      </c>
      <c r="AK71" s="110">
        <v>0</v>
      </c>
      <c r="AL71" s="110">
        <v>0</v>
      </c>
      <c r="AM71" s="115">
        <v>0</v>
      </c>
      <c r="AN71" s="110">
        <v>0</v>
      </c>
      <c r="AO71" s="110">
        <v>0</v>
      </c>
      <c r="AP71" s="110">
        <v>0</v>
      </c>
      <c r="AQ71" s="110">
        <v>0</v>
      </c>
      <c r="AR71" s="115">
        <v>0</v>
      </c>
      <c r="AS71" s="110">
        <v>0</v>
      </c>
      <c r="AT71" s="110">
        <v>0</v>
      </c>
      <c r="AU71" s="110">
        <v>0</v>
      </c>
      <c r="AV71" s="110">
        <v>0</v>
      </c>
      <c r="AW71" s="115">
        <v>0</v>
      </c>
      <c r="AX71" s="110">
        <v>0</v>
      </c>
      <c r="AY71" s="110">
        <v>0</v>
      </c>
      <c r="AZ71" s="110">
        <v>0</v>
      </c>
      <c r="BA71" s="110">
        <v>0</v>
      </c>
      <c r="BB71" s="115">
        <v>0</v>
      </c>
      <c r="BC71" s="110">
        <v>0</v>
      </c>
      <c r="BD71" s="110">
        <v>0</v>
      </c>
      <c r="BE71" s="110">
        <v>0</v>
      </c>
      <c r="BF71" s="110">
        <v>0</v>
      </c>
      <c r="BG71" s="115">
        <v>0</v>
      </c>
      <c r="BH71" s="110">
        <v>0</v>
      </c>
      <c r="BI71" s="110">
        <v>0</v>
      </c>
      <c r="BJ71" s="110">
        <v>0</v>
      </c>
      <c r="BK71" s="110">
        <v>0</v>
      </c>
      <c r="BL71" s="115">
        <v>0</v>
      </c>
      <c r="BM71" s="110"/>
      <c r="BN71" s="110"/>
      <c r="BO71" s="110"/>
      <c r="BP71" s="110"/>
      <c r="BQ71" s="115"/>
      <c r="BR71" s="110">
        <v>0</v>
      </c>
      <c r="BS71" s="110">
        <v>0</v>
      </c>
      <c r="BT71" s="110">
        <v>0</v>
      </c>
      <c r="BU71" s="110">
        <v>0</v>
      </c>
      <c r="BV71" s="190">
        <v>0</v>
      </c>
      <c r="BW71" s="80"/>
      <c r="BX71" s="274"/>
      <c r="BY71" s="274"/>
      <c r="BZ71" s="274"/>
      <c r="CA71" s="313"/>
      <c r="CB71" s="313"/>
      <c r="CC71" s="313"/>
      <c r="CD71" s="313"/>
      <c r="CE71" s="313"/>
    </row>
    <row r="72" spans="1:108" ht="13.5" hidden="1" customHeight="1" x14ac:dyDescent="0.3">
      <c r="A72" s="248" t="s">
        <v>44</v>
      </c>
      <c r="B72" s="248"/>
      <c r="D72" s="251"/>
      <c r="E72" s="110">
        <v>0</v>
      </c>
      <c r="F72" s="110">
        <v>0</v>
      </c>
      <c r="G72" s="110">
        <v>0</v>
      </c>
      <c r="H72" s="110">
        <v>0</v>
      </c>
      <c r="I72" s="115"/>
      <c r="J72" s="128">
        <v>0</v>
      </c>
      <c r="K72" s="110">
        <v>0</v>
      </c>
      <c r="L72" s="110">
        <v>0</v>
      </c>
      <c r="M72" s="110">
        <v>0</v>
      </c>
      <c r="N72" s="115">
        <v>0</v>
      </c>
      <c r="O72" s="110">
        <v>0</v>
      </c>
      <c r="P72" s="110">
        <v>0</v>
      </c>
      <c r="Q72" s="110">
        <v>0</v>
      </c>
      <c r="R72" s="110">
        <v>0</v>
      </c>
      <c r="S72" s="115">
        <v>0</v>
      </c>
      <c r="T72" s="110">
        <v>0</v>
      </c>
      <c r="U72" s="110">
        <v>0</v>
      </c>
      <c r="V72" s="110">
        <v>0</v>
      </c>
      <c r="W72" s="110">
        <v>0</v>
      </c>
      <c r="X72" s="115">
        <v>0</v>
      </c>
      <c r="Y72" s="110">
        <v>0</v>
      </c>
      <c r="Z72" s="110">
        <v>0</v>
      </c>
      <c r="AA72" s="110">
        <v>0</v>
      </c>
      <c r="AB72" s="110">
        <v>0</v>
      </c>
      <c r="AC72" s="115">
        <v>0</v>
      </c>
      <c r="AD72" s="110">
        <v>0</v>
      </c>
      <c r="AE72" s="110">
        <v>0</v>
      </c>
      <c r="AF72" s="110">
        <v>0</v>
      </c>
      <c r="AG72" s="110">
        <v>0</v>
      </c>
      <c r="AH72" s="115">
        <v>0</v>
      </c>
      <c r="AI72" s="110">
        <v>0</v>
      </c>
      <c r="AJ72" s="110">
        <v>0</v>
      </c>
      <c r="AK72" s="110">
        <v>0</v>
      </c>
      <c r="AL72" s="110">
        <v>0</v>
      </c>
      <c r="AM72" s="115">
        <v>0</v>
      </c>
      <c r="AN72" s="110">
        <v>0</v>
      </c>
      <c r="AO72" s="110">
        <v>0</v>
      </c>
      <c r="AP72" s="110">
        <v>0</v>
      </c>
      <c r="AQ72" s="110">
        <v>0</v>
      </c>
      <c r="AR72" s="115">
        <v>0</v>
      </c>
      <c r="AS72" s="110">
        <v>0</v>
      </c>
      <c r="AT72" s="110">
        <v>0</v>
      </c>
      <c r="AU72" s="110">
        <v>0</v>
      </c>
      <c r="AV72" s="110">
        <v>0</v>
      </c>
      <c r="AW72" s="115">
        <v>0</v>
      </c>
      <c r="AX72" s="110">
        <v>0</v>
      </c>
      <c r="AY72" s="110">
        <v>0</v>
      </c>
      <c r="AZ72" s="110">
        <v>0</v>
      </c>
      <c r="BA72" s="110">
        <v>0</v>
      </c>
      <c r="BB72" s="115">
        <v>0</v>
      </c>
      <c r="BC72" s="110">
        <v>0</v>
      </c>
      <c r="BD72" s="110">
        <v>0</v>
      </c>
      <c r="BE72" s="110">
        <v>0</v>
      </c>
      <c r="BF72" s="110">
        <v>0</v>
      </c>
      <c r="BG72" s="115">
        <v>0</v>
      </c>
      <c r="BH72" s="110">
        <v>0</v>
      </c>
      <c r="BI72" s="110">
        <v>0</v>
      </c>
      <c r="BJ72" s="110">
        <v>0</v>
      </c>
      <c r="BK72" s="110">
        <v>0</v>
      </c>
      <c r="BL72" s="115">
        <v>0</v>
      </c>
      <c r="BM72" s="110" t="s">
        <v>266</v>
      </c>
      <c r="BN72" s="110" t="s">
        <v>266</v>
      </c>
      <c r="BO72" s="110" t="s">
        <v>266</v>
      </c>
      <c r="BP72" s="110" t="s">
        <v>266</v>
      </c>
      <c r="BQ72" s="115" t="s">
        <v>266</v>
      </c>
      <c r="BR72" s="110">
        <v>0</v>
      </c>
      <c r="BS72" s="110">
        <v>0</v>
      </c>
      <c r="BT72" s="110">
        <v>0</v>
      </c>
      <c r="BU72" s="110">
        <v>0</v>
      </c>
      <c r="BV72" s="190">
        <v>0</v>
      </c>
      <c r="BW72" s="80"/>
      <c r="BX72" s="274"/>
      <c r="BY72" s="274"/>
      <c r="BZ72" s="274"/>
      <c r="CA72" s="313"/>
      <c r="CB72" s="313"/>
      <c r="CC72" s="313"/>
      <c r="CD72" s="313"/>
      <c r="CE72" s="313"/>
    </row>
    <row r="73" spans="1:108" ht="13.5" hidden="1" customHeight="1" x14ac:dyDescent="0.3">
      <c r="A73" s="248" t="s">
        <v>45</v>
      </c>
      <c r="B73" s="248"/>
      <c r="D73" s="251"/>
      <c r="E73" s="110">
        <v>0</v>
      </c>
      <c r="F73" s="110">
        <v>0</v>
      </c>
      <c r="G73" s="110">
        <v>0</v>
      </c>
      <c r="H73" s="110">
        <v>0</v>
      </c>
      <c r="I73" s="115">
        <v>0</v>
      </c>
      <c r="J73" s="128">
        <v>0</v>
      </c>
      <c r="K73" s="110">
        <v>0</v>
      </c>
      <c r="L73" s="110">
        <v>0</v>
      </c>
      <c r="M73" s="110">
        <v>0</v>
      </c>
      <c r="N73" s="115">
        <v>0</v>
      </c>
      <c r="O73" s="110">
        <v>0</v>
      </c>
      <c r="P73" s="110">
        <v>0</v>
      </c>
      <c r="Q73" s="110">
        <v>0</v>
      </c>
      <c r="R73" s="110">
        <v>0</v>
      </c>
      <c r="S73" s="115">
        <v>0</v>
      </c>
      <c r="T73" s="110">
        <v>0</v>
      </c>
      <c r="U73" s="110">
        <v>0</v>
      </c>
      <c r="V73" s="110">
        <v>0</v>
      </c>
      <c r="W73" s="110">
        <v>0</v>
      </c>
      <c r="X73" s="115">
        <v>0</v>
      </c>
      <c r="Y73" s="110">
        <v>0</v>
      </c>
      <c r="Z73" s="110">
        <v>0</v>
      </c>
      <c r="AA73" s="110">
        <v>0</v>
      </c>
      <c r="AB73" s="110">
        <v>0</v>
      </c>
      <c r="AC73" s="115">
        <v>0</v>
      </c>
      <c r="AD73" s="110">
        <v>0</v>
      </c>
      <c r="AE73" s="110">
        <v>0</v>
      </c>
      <c r="AF73" s="110">
        <v>0</v>
      </c>
      <c r="AG73" s="110">
        <v>0</v>
      </c>
      <c r="AH73" s="115">
        <v>0</v>
      </c>
      <c r="AI73" s="110">
        <v>0</v>
      </c>
      <c r="AJ73" s="110">
        <v>0</v>
      </c>
      <c r="AK73" s="110">
        <v>0</v>
      </c>
      <c r="AL73" s="110">
        <v>0</v>
      </c>
      <c r="AM73" s="115">
        <v>0</v>
      </c>
      <c r="AN73" s="110">
        <v>0</v>
      </c>
      <c r="AO73" s="110">
        <v>0</v>
      </c>
      <c r="AP73" s="110">
        <v>0</v>
      </c>
      <c r="AQ73" s="110">
        <v>0</v>
      </c>
      <c r="AR73" s="115">
        <v>0</v>
      </c>
      <c r="AS73" s="110">
        <v>0</v>
      </c>
      <c r="AT73" s="110">
        <v>0</v>
      </c>
      <c r="AU73" s="110">
        <v>0</v>
      </c>
      <c r="AV73" s="110">
        <v>0</v>
      </c>
      <c r="AW73" s="115">
        <v>0</v>
      </c>
      <c r="AX73" s="110">
        <v>0</v>
      </c>
      <c r="AY73" s="110">
        <v>0</v>
      </c>
      <c r="AZ73" s="110">
        <v>0</v>
      </c>
      <c r="BA73" s="110">
        <v>0</v>
      </c>
      <c r="BB73" s="115">
        <v>0</v>
      </c>
      <c r="BC73" s="110">
        <v>0</v>
      </c>
      <c r="BD73" s="110">
        <v>0</v>
      </c>
      <c r="BE73" s="110">
        <v>0</v>
      </c>
      <c r="BF73" s="110">
        <v>0</v>
      </c>
      <c r="BG73" s="115">
        <v>0</v>
      </c>
      <c r="BH73" s="110">
        <v>0</v>
      </c>
      <c r="BI73" s="110">
        <v>0</v>
      </c>
      <c r="BJ73" s="110">
        <v>0</v>
      </c>
      <c r="BK73" s="110">
        <v>0</v>
      </c>
      <c r="BL73" s="115">
        <v>0</v>
      </c>
      <c r="BM73" s="110"/>
      <c r="BN73" s="110"/>
      <c r="BO73" s="110"/>
      <c r="BP73" s="110"/>
      <c r="BQ73" s="115"/>
      <c r="BR73" s="110">
        <v>0</v>
      </c>
      <c r="BS73" s="110">
        <v>0</v>
      </c>
      <c r="BT73" s="110">
        <v>0</v>
      </c>
      <c r="BU73" s="110">
        <v>0</v>
      </c>
      <c r="BV73" s="190">
        <v>0</v>
      </c>
      <c r="BW73" s="80"/>
      <c r="BX73" s="274"/>
      <c r="BY73" s="274"/>
      <c r="BZ73" s="274"/>
      <c r="CA73" s="313"/>
      <c r="CB73" s="313"/>
      <c r="CC73" s="313"/>
      <c r="CD73" s="313"/>
      <c r="CE73" s="313"/>
    </row>
    <row r="74" spans="1:108" s="272" customFormat="1" hidden="1" x14ac:dyDescent="0.3">
      <c r="A74" s="263" t="s">
        <v>202</v>
      </c>
      <c r="B74" s="269"/>
      <c r="C74" s="268"/>
      <c r="D74" s="270"/>
      <c r="E74" s="243">
        <v>575493762.2690835</v>
      </c>
      <c r="F74" s="243">
        <v>1349450605.4335201</v>
      </c>
      <c r="G74" s="243">
        <v>16431303.723576501</v>
      </c>
      <c r="H74" s="243">
        <v>67781094.168710008</v>
      </c>
      <c r="I74" s="244">
        <v>2009156765.5948901</v>
      </c>
      <c r="J74" s="242">
        <v>21521440.50347</v>
      </c>
      <c r="K74" s="243">
        <v>115616289</v>
      </c>
      <c r="L74" s="243">
        <v>507871</v>
      </c>
      <c r="M74" s="243">
        <v>847789</v>
      </c>
      <c r="N74" s="244">
        <v>138493389.50347</v>
      </c>
      <c r="O74" s="243">
        <v>23219818.952</v>
      </c>
      <c r="P74" s="243">
        <v>98569016</v>
      </c>
      <c r="Q74" s="243">
        <v>786759</v>
      </c>
      <c r="R74" s="243">
        <v>1066580</v>
      </c>
      <c r="S74" s="244">
        <v>123642173.95199999</v>
      </c>
      <c r="T74" s="243">
        <v>48997756</v>
      </c>
      <c r="U74" s="243">
        <v>97492763</v>
      </c>
      <c r="V74" s="243">
        <v>839943</v>
      </c>
      <c r="W74" s="243">
        <v>3020933</v>
      </c>
      <c r="X74" s="244">
        <v>150351395</v>
      </c>
      <c r="Y74" s="243">
        <v>68817369.013999999</v>
      </c>
      <c r="Z74" s="243">
        <v>145892735</v>
      </c>
      <c r="AA74" s="243">
        <v>797132</v>
      </c>
      <c r="AB74" s="243">
        <v>150927</v>
      </c>
      <c r="AC74" s="244">
        <v>215658163.014</v>
      </c>
      <c r="AD74" s="243">
        <v>61924326</v>
      </c>
      <c r="AE74" s="243">
        <v>116994798</v>
      </c>
      <c r="AF74" s="243">
        <v>775873</v>
      </c>
      <c r="AG74" s="243">
        <v>1607590</v>
      </c>
      <c r="AH74" s="244">
        <v>181302587</v>
      </c>
      <c r="AI74" s="243">
        <v>46625391.072999991</v>
      </c>
      <c r="AJ74" s="243">
        <v>91009869</v>
      </c>
      <c r="AK74" s="243">
        <v>1296346</v>
      </c>
      <c r="AL74" s="243">
        <v>211958</v>
      </c>
      <c r="AM74" s="244">
        <v>139143564.07300001</v>
      </c>
      <c r="AN74" s="243">
        <v>27876798</v>
      </c>
      <c r="AO74" s="243">
        <v>116259607</v>
      </c>
      <c r="AP74" s="243">
        <v>1529510</v>
      </c>
      <c r="AQ74" s="243">
        <v>22068</v>
      </c>
      <c r="AR74" s="244">
        <v>145687983</v>
      </c>
      <c r="AS74" s="243">
        <v>27689706</v>
      </c>
      <c r="AT74" s="243">
        <v>101939697</v>
      </c>
      <c r="AU74" s="243">
        <v>1131640</v>
      </c>
      <c r="AV74" s="243">
        <v>1011918</v>
      </c>
      <c r="AW74" s="244">
        <v>131772961</v>
      </c>
      <c r="AX74" s="243">
        <v>53667466.083000004</v>
      </c>
      <c r="AY74" s="243">
        <v>122066597</v>
      </c>
      <c r="AZ74" s="243">
        <v>1512795</v>
      </c>
      <c r="BA74" s="243">
        <v>6008054</v>
      </c>
      <c r="BB74" s="244">
        <v>183254912.083</v>
      </c>
      <c r="BC74" s="243">
        <v>0</v>
      </c>
      <c r="BD74" s="243">
        <v>0</v>
      </c>
      <c r="BE74" s="243">
        <v>0</v>
      </c>
      <c r="BF74" s="243">
        <v>0</v>
      </c>
      <c r="BG74" s="244">
        <v>0</v>
      </c>
      <c r="BH74" s="243">
        <v>0</v>
      </c>
      <c r="BI74" s="243">
        <v>0</v>
      </c>
      <c r="BJ74" s="243">
        <v>0</v>
      </c>
      <c r="BK74" s="243">
        <v>0</v>
      </c>
      <c r="BL74" s="244">
        <v>0</v>
      </c>
      <c r="BM74" s="243">
        <v>0</v>
      </c>
      <c r="BN74" s="243">
        <v>0</v>
      </c>
      <c r="BO74" s="243">
        <v>0</v>
      </c>
      <c r="BP74" s="243">
        <v>0</v>
      </c>
      <c r="BQ74" s="244">
        <v>0</v>
      </c>
      <c r="BR74" s="243">
        <v>380340071.62546992</v>
      </c>
      <c r="BS74" s="243">
        <v>1005841371</v>
      </c>
      <c r="BT74" s="243">
        <v>9177869</v>
      </c>
      <c r="BU74" s="243">
        <v>13947817</v>
      </c>
      <c r="BV74" s="245">
        <v>1409307128.6254699</v>
      </c>
      <c r="BW74" s="80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</row>
    <row r="75" spans="1:108" hidden="1" x14ac:dyDescent="0.3">
      <c r="A75" s="248"/>
      <c r="B75" s="222"/>
      <c r="D75" s="251"/>
      <c r="E75" s="110"/>
      <c r="F75" s="110"/>
      <c r="G75" s="110"/>
      <c r="H75" s="110"/>
      <c r="I75" s="115"/>
      <c r="J75" s="128"/>
      <c r="K75" s="110"/>
      <c r="L75" s="110"/>
      <c r="M75" s="110"/>
      <c r="N75" s="115"/>
      <c r="O75" s="110"/>
      <c r="P75" s="110"/>
      <c r="Q75" s="110"/>
      <c r="R75" s="110"/>
      <c r="S75" s="115"/>
      <c r="T75" s="110"/>
      <c r="U75" s="110"/>
      <c r="V75" s="110"/>
      <c r="W75" s="110"/>
      <c r="X75" s="115"/>
      <c r="Y75" s="110"/>
      <c r="Z75" s="110"/>
      <c r="AA75" s="110"/>
      <c r="AB75" s="110"/>
      <c r="AC75" s="115"/>
      <c r="AD75" s="110"/>
      <c r="AE75" s="110"/>
      <c r="AF75" s="110"/>
      <c r="AG75" s="110"/>
      <c r="AH75" s="115"/>
      <c r="AI75" s="110"/>
      <c r="AJ75" s="110"/>
      <c r="AK75" s="110"/>
      <c r="AL75" s="110"/>
      <c r="AM75" s="115"/>
      <c r="AN75" s="110"/>
      <c r="AO75" s="110"/>
      <c r="AP75" s="110"/>
      <c r="AQ75" s="110"/>
      <c r="AR75" s="115"/>
      <c r="AS75" s="110"/>
      <c r="AT75" s="110"/>
      <c r="AU75" s="110"/>
      <c r="AV75" s="110"/>
      <c r="AW75" s="115"/>
      <c r="AX75" s="110"/>
      <c r="AY75" s="110"/>
      <c r="AZ75" s="110"/>
      <c r="BA75" s="110"/>
      <c r="BB75" s="115"/>
      <c r="BC75" s="110"/>
      <c r="BD75" s="110"/>
      <c r="BE75" s="110"/>
      <c r="BF75" s="110"/>
      <c r="BG75" s="115"/>
      <c r="BH75" s="110"/>
      <c r="BI75" s="110"/>
      <c r="BJ75" s="110"/>
      <c r="BK75" s="110"/>
      <c r="BL75" s="115"/>
      <c r="BM75" s="110"/>
      <c r="BN75" s="110"/>
      <c r="BO75" s="110"/>
      <c r="BP75" s="110"/>
      <c r="BQ75" s="115"/>
      <c r="BR75" s="110"/>
      <c r="BS75" s="110"/>
      <c r="BT75" s="110"/>
      <c r="BU75" s="110"/>
      <c r="BV75" s="190"/>
      <c r="BW75" s="80"/>
    </row>
    <row r="76" spans="1:108" x14ac:dyDescent="0.3">
      <c r="A76" s="275" t="s">
        <v>267</v>
      </c>
      <c r="B76" s="276"/>
      <c r="C76" s="277"/>
      <c r="D76" s="278"/>
      <c r="E76" s="279">
        <v>575493762.2690835</v>
      </c>
      <c r="F76" s="279">
        <v>1349450605.4335201</v>
      </c>
      <c r="G76" s="279">
        <v>16431303.723576501</v>
      </c>
      <c r="H76" s="279">
        <v>67781094.168710008</v>
      </c>
      <c r="I76" s="271">
        <v>2009156765.5948901</v>
      </c>
      <c r="J76" s="279">
        <v>21521440.50347</v>
      </c>
      <c r="K76" s="279">
        <v>115616289</v>
      </c>
      <c r="L76" s="279">
        <v>507871</v>
      </c>
      <c r="M76" s="279">
        <v>847789</v>
      </c>
      <c r="N76" s="271">
        <v>138493389.50347</v>
      </c>
      <c r="O76" s="279">
        <v>23219818.952</v>
      </c>
      <c r="P76" s="279">
        <v>98569016</v>
      </c>
      <c r="Q76" s="279">
        <v>786759</v>
      </c>
      <c r="R76" s="279">
        <v>1066580</v>
      </c>
      <c r="S76" s="271">
        <v>123642173.95199999</v>
      </c>
      <c r="T76" s="279">
        <v>48997756</v>
      </c>
      <c r="U76" s="279">
        <v>97492763</v>
      </c>
      <c r="V76" s="279">
        <v>839943</v>
      </c>
      <c r="W76" s="279">
        <v>3020933</v>
      </c>
      <c r="X76" s="271">
        <v>150351395</v>
      </c>
      <c r="Y76" s="279">
        <v>68817369.013999999</v>
      </c>
      <c r="Z76" s="279">
        <v>145892735</v>
      </c>
      <c r="AA76" s="279">
        <v>797132</v>
      </c>
      <c r="AB76" s="279">
        <v>150927</v>
      </c>
      <c r="AC76" s="271">
        <v>215658163.014</v>
      </c>
      <c r="AD76" s="279">
        <v>61924326</v>
      </c>
      <c r="AE76" s="279">
        <v>116994798</v>
      </c>
      <c r="AF76" s="279">
        <v>775873</v>
      </c>
      <c r="AG76" s="279">
        <v>1607590</v>
      </c>
      <c r="AH76" s="271">
        <v>181302587</v>
      </c>
      <c r="AI76" s="279">
        <v>46625391.072999991</v>
      </c>
      <c r="AJ76" s="279">
        <v>91009869</v>
      </c>
      <c r="AK76" s="279">
        <v>1296346</v>
      </c>
      <c r="AL76" s="279">
        <v>211958</v>
      </c>
      <c r="AM76" s="271">
        <v>139143564.07300001</v>
      </c>
      <c r="AN76" s="280">
        <v>27876798</v>
      </c>
      <c r="AO76" s="279">
        <v>116259607</v>
      </c>
      <c r="AP76" s="279">
        <v>1529510</v>
      </c>
      <c r="AQ76" s="281">
        <v>22068</v>
      </c>
      <c r="AR76" s="271">
        <v>145687983</v>
      </c>
      <c r="AS76" s="279">
        <v>27689706</v>
      </c>
      <c r="AT76" s="279">
        <v>101939697</v>
      </c>
      <c r="AU76" s="279">
        <v>1131640</v>
      </c>
      <c r="AV76" s="279">
        <v>1011918</v>
      </c>
      <c r="AW76" s="271">
        <v>131772961</v>
      </c>
      <c r="AX76" s="279">
        <v>53667466.083000004</v>
      </c>
      <c r="AY76" s="279">
        <v>122066597</v>
      </c>
      <c r="AZ76" s="279">
        <v>1512795</v>
      </c>
      <c r="BA76" s="279">
        <v>6008054</v>
      </c>
      <c r="BB76" s="271">
        <v>183254912.083</v>
      </c>
      <c r="BC76" s="280">
        <v>0</v>
      </c>
      <c r="BD76" s="279">
        <v>0</v>
      </c>
      <c r="BE76" s="279">
        <v>0</v>
      </c>
      <c r="BF76" s="281">
        <v>0</v>
      </c>
      <c r="BG76" s="280">
        <v>0</v>
      </c>
      <c r="BH76" s="280">
        <v>0</v>
      </c>
      <c r="BI76" s="279">
        <v>0</v>
      </c>
      <c r="BJ76" s="279">
        <v>0</v>
      </c>
      <c r="BK76" s="281">
        <v>0</v>
      </c>
      <c r="BL76" s="281">
        <v>0</v>
      </c>
      <c r="BM76" s="279">
        <v>0</v>
      </c>
      <c r="BN76" s="279">
        <v>0</v>
      </c>
      <c r="BO76" s="279">
        <v>0</v>
      </c>
      <c r="BP76" s="279">
        <v>0</v>
      </c>
      <c r="BQ76" s="282">
        <v>0</v>
      </c>
      <c r="BR76" s="279">
        <v>380340071.62546992</v>
      </c>
      <c r="BS76" s="279">
        <v>1005841371</v>
      </c>
      <c r="BT76" s="279">
        <v>9177869</v>
      </c>
      <c r="BU76" s="279">
        <v>13947817</v>
      </c>
      <c r="BV76" s="282">
        <v>1409307128.6254699</v>
      </c>
      <c r="BW76" s="80"/>
    </row>
    <row r="77" spans="1:108" x14ac:dyDescent="0.3">
      <c r="A77" s="51" t="s">
        <v>268</v>
      </c>
      <c r="B77" s="283"/>
      <c r="C77" s="283"/>
      <c r="D77" s="283"/>
      <c r="E77" s="283"/>
      <c r="F77" s="283"/>
      <c r="G77" s="283"/>
      <c r="H77" s="283"/>
      <c r="I77" s="290"/>
      <c r="J77" s="290"/>
      <c r="K77" s="290"/>
      <c r="L77" s="290"/>
      <c r="M77" s="290">
        <v>953275</v>
      </c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</row>
    <row r="78" spans="1:108" x14ac:dyDescent="0.3">
      <c r="A78" s="51" t="s">
        <v>269</v>
      </c>
      <c r="B78" s="283"/>
      <c r="C78" s="283"/>
      <c r="D78" s="283"/>
      <c r="E78" s="283"/>
      <c r="F78" s="283"/>
      <c r="G78" s="283"/>
      <c r="H78" s="283"/>
      <c r="I78" s="132"/>
      <c r="J78" s="290"/>
      <c r="K78" s="290"/>
      <c r="L78" s="290"/>
      <c r="M78" s="290">
        <v>105486</v>
      </c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</row>
    <row r="79" spans="1:108" x14ac:dyDescent="0.3">
      <c r="A79" s="51" t="s">
        <v>270</v>
      </c>
      <c r="B79" s="51"/>
      <c r="C79" s="51"/>
      <c r="D79" s="51"/>
      <c r="E79" s="51"/>
      <c r="F79" s="51"/>
      <c r="G79" s="51"/>
      <c r="H79" s="51"/>
      <c r="I79" s="8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</row>
    <row r="80" spans="1:108" x14ac:dyDescent="0.3">
      <c r="A80" s="51" t="s">
        <v>591</v>
      </c>
      <c r="B80" s="283"/>
      <c r="C80" s="283"/>
      <c r="D80" s="283"/>
      <c r="E80" s="283"/>
      <c r="F80" s="283"/>
      <c r="G80" s="283"/>
      <c r="H80" s="283"/>
      <c r="I80" s="132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</row>
    <row r="81" spans="2:74" x14ac:dyDescent="0.3">
      <c r="I81" s="37"/>
      <c r="AS81" s="80"/>
    </row>
    <row r="83" spans="2:74" x14ac:dyDescent="0.3">
      <c r="B83" s="230"/>
      <c r="C83" s="222"/>
      <c r="D83" s="222"/>
      <c r="E83" s="314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313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</row>
    <row r="84" spans="2:74" x14ac:dyDescent="0.3">
      <c r="B84" s="230"/>
      <c r="C84" s="222"/>
      <c r="D84" s="222"/>
      <c r="E84" s="314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</row>
    <row r="85" spans="2:74" x14ac:dyDescent="0.3">
      <c r="B85" s="230"/>
      <c r="C85" s="222"/>
      <c r="D85" s="222"/>
      <c r="E85" s="314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</row>
    <row r="86" spans="2:74" x14ac:dyDescent="0.3">
      <c r="B86" s="230"/>
      <c r="C86" s="222"/>
      <c r="D86" s="222"/>
      <c r="E86" s="314"/>
      <c r="F86" s="290"/>
      <c r="G86" s="290"/>
      <c r="H86" s="290"/>
      <c r="I86" s="290"/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</row>
    <row r="87" spans="2:74" x14ac:dyDescent="0.3">
      <c r="B87" s="230"/>
      <c r="C87" s="222"/>
      <c r="D87" s="222"/>
      <c r="E87" s="314"/>
      <c r="F87" s="290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313"/>
      <c r="BU87" s="290"/>
      <c r="BV87" s="290"/>
    </row>
    <row r="88" spans="2:74" x14ac:dyDescent="0.3">
      <c r="B88" s="230"/>
      <c r="C88" s="222"/>
      <c r="D88" s="222"/>
      <c r="E88" s="314"/>
      <c r="F88" s="290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</row>
    <row r="89" spans="2:74" x14ac:dyDescent="0.3">
      <c r="B89" s="230"/>
      <c r="C89" s="222"/>
      <c r="D89" s="222"/>
      <c r="E89" s="314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</row>
    <row r="90" spans="2:74" x14ac:dyDescent="0.3">
      <c r="B90" s="230"/>
      <c r="C90" s="222"/>
      <c r="D90" s="222"/>
      <c r="E90" s="314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</row>
    <row r="91" spans="2:74" x14ac:dyDescent="0.3">
      <c r="B91" s="230"/>
      <c r="C91" s="222"/>
      <c r="D91" s="222"/>
      <c r="E91" s="314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313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</row>
    <row r="92" spans="2:74" x14ac:dyDescent="0.3">
      <c r="B92" s="230"/>
      <c r="C92" s="222"/>
      <c r="D92" s="222"/>
      <c r="E92" s="314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313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</row>
    <row r="93" spans="2:74" x14ac:dyDescent="0.3">
      <c r="B93" s="230"/>
      <c r="C93" s="222"/>
      <c r="D93" s="222"/>
      <c r="E93" s="314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313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</row>
    <row r="94" spans="2:74" x14ac:dyDescent="0.3">
      <c r="B94" s="230"/>
      <c r="C94" s="222"/>
      <c r="D94" s="222"/>
      <c r="E94" s="314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313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</row>
    <row r="95" spans="2:74" x14ac:dyDescent="0.3">
      <c r="B95" s="230"/>
      <c r="C95" s="222"/>
      <c r="D95" s="222"/>
      <c r="E95" s="314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</row>
    <row r="96" spans="2:74" x14ac:dyDescent="0.3">
      <c r="B96" s="230"/>
      <c r="C96" s="222"/>
      <c r="D96" s="222"/>
      <c r="E96" s="314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313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</row>
    <row r="97" spans="2:74" x14ac:dyDescent="0.3">
      <c r="B97" s="230"/>
      <c r="C97" s="222"/>
      <c r="D97" s="222"/>
      <c r="E97" s="314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</row>
    <row r="98" spans="2:74" x14ac:dyDescent="0.3">
      <c r="B98" s="230"/>
      <c r="C98" s="222"/>
      <c r="D98" s="222"/>
      <c r="E98" s="314"/>
      <c r="F98" s="290"/>
      <c r="G98" s="290"/>
      <c r="H98" s="290"/>
      <c r="I98" s="290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</row>
    <row r="99" spans="2:74" x14ac:dyDescent="0.3">
      <c r="B99" s="230"/>
      <c r="C99" s="222"/>
      <c r="D99" s="222"/>
      <c r="E99" s="314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</row>
    <row r="100" spans="2:74" x14ac:dyDescent="0.3">
      <c r="B100" s="230"/>
      <c r="C100" s="222"/>
      <c r="D100" s="222"/>
      <c r="E100" s="314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</row>
    <row r="101" spans="2:74" x14ac:dyDescent="0.3">
      <c r="B101" s="230"/>
      <c r="C101" s="222"/>
      <c r="D101" s="222"/>
      <c r="E101" s="314"/>
      <c r="F101" s="290"/>
      <c r="G101" s="290"/>
      <c r="H101" s="290"/>
      <c r="I101" s="290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</row>
    <row r="102" spans="2:74" x14ac:dyDescent="0.3">
      <c r="B102" s="230"/>
      <c r="C102" s="222"/>
      <c r="D102" s="222"/>
      <c r="E102" s="314"/>
      <c r="F102" s="290"/>
      <c r="G102" s="290"/>
      <c r="H102" s="290"/>
      <c r="I102" s="290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0"/>
      <c r="AT102" s="290"/>
      <c r="AU102" s="290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  <c r="BS102" s="290"/>
      <c r="BT102" s="290"/>
      <c r="BU102" s="290"/>
      <c r="BV102" s="290"/>
    </row>
    <row r="103" spans="2:74" x14ac:dyDescent="0.3">
      <c r="B103" s="230"/>
      <c r="C103" s="222"/>
      <c r="D103" s="222"/>
      <c r="E103" s="314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</row>
    <row r="104" spans="2:74" x14ac:dyDescent="0.3">
      <c r="B104" s="230"/>
      <c r="C104" s="222"/>
      <c r="D104" s="222"/>
      <c r="E104" s="314"/>
      <c r="F104" s="290"/>
      <c r="G104" s="290"/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</row>
    <row r="105" spans="2:74" x14ac:dyDescent="0.3">
      <c r="B105" s="230"/>
      <c r="C105" s="222"/>
      <c r="D105" s="222"/>
      <c r="E105" s="314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</row>
    <row r="106" spans="2:74" x14ac:dyDescent="0.3">
      <c r="B106" s="230"/>
      <c r="C106" s="222"/>
      <c r="D106" s="222"/>
      <c r="E106" s="314"/>
      <c r="F106" s="290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</row>
    <row r="107" spans="2:74" x14ac:dyDescent="0.3">
      <c r="B107" s="230"/>
      <c r="C107" s="222"/>
      <c r="D107" s="222"/>
      <c r="E107" s="314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</row>
    <row r="108" spans="2:74" x14ac:dyDescent="0.3">
      <c r="B108" s="230"/>
      <c r="C108" s="222"/>
      <c r="D108" s="222"/>
      <c r="E108" s="314"/>
      <c r="F108" s="290"/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</row>
    <row r="109" spans="2:74" x14ac:dyDescent="0.3"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</row>
    <row r="123" spans="2:74" x14ac:dyDescent="0.3">
      <c r="E123" s="284"/>
      <c r="F123" s="284"/>
      <c r="G123" s="284"/>
      <c r="H123" s="284"/>
      <c r="I123" s="284"/>
      <c r="J123" s="284"/>
      <c r="K123" s="284"/>
      <c r="L123" s="284"/>
      <c r="M123" s="284"/>
      <c r="N123" s="284"/>
      <c r="O123" s="284"/>
      <c r="P123" s="284"/>
      <c r="Q123" s="284"/>
      <c r="R123" s="284"/>
      <c r="S123" s="284"/>
      <c r="T123" s="284"/>
      <c r="U123" s="284"/>
      <c r="V123" s="284"/>
      <c r="W123" s="284"/>
      <c r="X123" s="284"/>
      <c r="Y123" s="284"/>
      <c r="Z123" s="284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4"/>
      <c r="AL123" s="284"/>
      <c r="AM123" s="284"/>
      <c r="AN123" s="284"/>
      <c r="AO123" s="284"/>
      <c r="AP123" s="284"/>
      <c r="AQ123" s="284"/>
      <c r="AR123" s="284"/>
      <c r="AS123" s="284"/>
      <c r="AT123" s="284"/>
      <c r="AU123" s="284"/>
      <c r="AV123" s="284"/>
      <c r="AW123" s="284"/>
      <c r="AX123" s="284"/>
      <c r="AY123" s="284"/>
      <c r="AZ123" s="284"/>
      <c r="BA123" s="284"/>
      <c r="BB123" s="284"/>
      <c r="BC123" s="284"/>
      <c r="BD123" s="284"/>
      <c r="BE123" s="284"/>
      <c r="BF123" s="284"/>
      <c r="BG123" s="284"/>
      <c r="BH123" s="284"/>
      <c r="BI123" s="284"/>
      <c r="BJ123" s="284"/>
      <c r="BK123" s="284"/>
      <c r="BL123" s="284"/>
      <c r="BM123" s="284"/>
      <c r="BN123" s="284"/>
      <c r="BO123" s="284"/>
      <c r="BP123" s="284"/>
      <c r="BQ123" s="284"/>
      <c r="BR123" s="284"/>
      <c r="BS123" s="284"/>
      <c r="BT123" s="284"/>
      <c r="BU123" s="284"/>
      <c r="BV123" s="284"/>
    </row>
    <row r="124" spans="2:74" x14ac:dyDescent="0.3">
      <c r="E124" s="284"/>
      <c r="F124" s="284"/>
      <c r="G124" s="284"/>
      <c r="H124" s="284"/>
      <c r="I124" s="284"/>
      <c r="J124" s="284"/>
      <c r="K124" s="284"/>
      <c r="L124" s="284"/>
      <c r="M124" s="284"/>
      <c r="N124" s="284"/>
      <c r="O124" s="284"/>
      <c r="P124" s="284"/>
      <c r="Q124" s="284"/>
      <c r="R124" s="284"/>
      <c r="S124" s="284"/>
      <c r="T124" s="284"/>
      <c r="U124" s="284"/>
      <c r="V124" s="284"/>
      <c r="W124" s="284"/>
      <c r="X124" s="284"/>
      <c r="Y124" s="284"/>
      <c r="Z124" s="284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4"/>
      <c r="AL124" s="284"/>
      <c r="AM124" s="284"/>
      <c r="AN124" s="284"/>
      <c r="AO124" s="284"/>
      <c r="AP124" s="284"/>
      <c r="AQ124" s="284"/>
      <c r="AR124" s="284"/>
      <c r="AS124" s="284"/>
      <c r="AT124" s="284"/>
      <c r="AU124" s="284"/>
      <c r="AV124" s="284"/>
      <c r="AW124" s="284"/>
      <c r="AX124" s="284"/>
      <c r="AY124" s="284"/>
      <c r="AZ124" s="284"/>
      <c r="BA124" s="284"/>
      <c r="BB124" s="284"/>
      <c r="BC124" s="284"/>
      <c r="BD124" s="284"/>
      <c r="BE124" s="284"/>
      <c r="BF124" s="284"/>
      <c r="BG124" s="284"/>
      <c r="BH124" s="284"/>
      <c r="BI124" s="284"/>
      <c r="BJ124" s="284"/>
      <c r="BK124" s="284"/>
      <c r="BL124" s="284"/>
      <c r="BM124" s="284"/>
      <c r="BN124" s="284"/>
      <c r="BO124" s="284"/>
      <c r="BP124" s="284"/>
      <c r="BQ124" s="284"/>
      <c r="BR124" s="284"/>
      <c r="BS124" s="284"/>
      <c r="BT124" s="284"/>
      <c r="BU124" s="284"/>
      <c r="BV124" s="284"/>
    </row>
    <row r="125" spans="2:74" x14ac:dyDescent="0.3">
      <c r="B125" s="230"/>
      <c r="C125" s="222"/>
      <c r="D125" s="222"/>
      <c r="E125" s="314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90"/>
      <c r="AP125" s="290"/>
      <c r="AQ125" s="290"/>
      <c r="AR125" s="290"/>
      <c r="AS125" s="290"/>
      <c r="AT125" s="290"/>
      <c r="AU125" s="290"/>
      <c r="AV125" s="290"/>
      <c r="AW125" s="290"/>
      <c r="AX125" s="290"/>
      <c r="AY125" s="290"/>
      <c r="AZ125" s="290"/>
      <c r="BA125" s="290"/>
      <c r="BB125" s="290"/>
      <c r="BC125" s="290"/>
      <c r="BD125" s="290"/>
      <c r="BE125" s="290"/>
      <c r="BF125" s="290"/>
      <c r="BG125" s="290"/>
      <c r="BH125" s="290"/>
      <c r="BI125" s="290"/>
      <c r="BJ125" s="290"/>
      <c r="BK125" s="290"/>
      <c r="BL125" s="290"/>
      <c r="BM125" s="290"/>
      <c r="BN125" s="290"/>
      <c r="BO125" s="290"/>
      <c r="BP125" s="290"/>
      <c r="BQ125" s="290"/>
      <c r="BR125" s="290"/>
      <c r="BS125" s="290"/>
      <c r="BT125" s="290"/>
      <c r="BU125" s="290"/>
      <c r="BV125" s="290"/>
    </row>
    <row r="126" spans="2:74" x14ac:dyDescent="0.3">
      <c r="B126" s="230"/>
      <c r="C126" s="230"/>
      <c r="D126" s="230"/>
      <c r="E126" s="314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  <c r="BJ126" s="290"/>
      <c r="BK126" s="290"/>
      <c r="BL126" s="290"/>
      <c r="BM126" s="290"/>
      <c r="BN126" s="290"/>
      <c r="BO126" s="290"/>
      <c r="BP126" s="290"/>
      <c r="BQ126" s="290"/>
      <c r="BR126" s="290"/>
      <c r="BS126" s="290"/>
      <c r="BT126" s="290"/>
      <c r="BU126" s="290"/>
      <c r="BV126" s="290"/>
    </row>
    <row r="127" spans="2:74" x14ac:dyDescent="0.3">
      <c r="B127" s="230"/>
      <c r="C127" s="222"/>
      <c r="D127" s="222"/>
      <c r="E127" s="314"/>
      <c r="F127" s="290"/>
      <c r="G127" s="290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290"/>
      <c r="AT127" s="290"/>
      <c r="AU127" s="290"/>
      <c r="AV127" s="290"/>
      <c r="AW127" s="290"/>
      <c r="AX127" s="290"/>
      <c r="AY127" s="290"/>
      <c r="AZ127" s="290"/>
      <c r="BA127" s="290"/>
      <c r="BB127" s="290"/>
      <c r="BC127" s="290"/>
      <c r="BD127" s="290"/>
      <c r="BE127" s="290"/>
      <c r="BF127" s="290"/>
      <c r="BG127" s="290"/>
      <c r="BH127" s="290"/>
      <c r="BI127" s="290"/>
      <c r="BJ127" s="290"/>
      <c r="BK127" s="290"/>
      <c r="BL127" s="290"/>
      <c r="BM127" s="290"/>
      <c r="BN127" s="290"/>
      <c r="BO127" s="290"/>
      <c r="BP127" s="290"/>
      <c r="BQ127" s="290"/>
      <c r="BR127" s="290"/>
      <c r="BS127" s="290"/>
      <c r="BT127" s="290"/>
      <c r="BU127" s="290"/>
      <c r="BV127" s="290"/>
    </row>
    <row r="128" spans="2:74" x14ac:dyDescent="0.3">
      <c r="C128" s="222"/>
      <c r="D128" s="222"/>
      <c r="E128" s="314"/>
      <c r="F128" s="290"/>
      <c r="G128" s="290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90"/>
      <c r="AP128" s="290"/>
      <c r="AQ128" s="290"/>
      <c r="AR128" s="290"/>
      <c r="AS128" s="290"/>
      <c r="AT128" s="290"/>
      <c r="AU128" s="290"/>
      <c r="AV128" s="290"/>
      <c r="AW128" s="290"/>
      <c r="AX128" s="290"/>
      <c r="AY128" s="290"/>
      <c r="AZ128" s="290"/>
      <c r="BA128" s="290"/>
      <c r="BB128" s="290"/>
      <c r="BC128" s="290"/>
      <c r="BD128" s="290"/>
      <c r="BE128" s="290"/>
      <c r="BF128" s="290"/>
      <c r="BG128" s="290"/>
      <c r="BH128" s="290"/>
      <c r="BI128" s="290"/>
      <c r="BJ128" s="290"/>
      <c r="BK128" s="290"/>
      <c r="BL128" s="290"/>
      <c r="BM128" s="290"/>
      <c r="BN128" s="290"/>
      <c r="BO128" s="290"/>
      <c r="BP128" s="290"/>
      <c r="BQ128" s="290"/>
      <c r="BR128" s="290"/>
      <c r="BS128" s="290"/>
      <c r="BT128" s="290"/>
      <c r="BU128" s="290"/>
      <c r="BV128" s="290"/>
    </row>
    <row r="129" spans="2:74" x14ac:dyDescent="0.3">
      <c r="B129" s="230"/>
      <c r="C129" s="222"/>
      <c r="D129" s="222"/>
      <c r="E129" s="314"/>
      <c r="F129" s="290"/>
      <c r="G129" s="290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0"/>
      <c r="AL129" s="290"/>
      <c r="AM129" s="290"/>
      <c r="AN129" s="290"/>
      <c r="AO129" s="290"/>
      <c r="AP129" s="290"/>
      <c r="AQ129" s="290"/>
      <c r="AR129" s="290"/>
      <c r="AS129" s="290"/>
      <c r="AT129" s="290"/>
      <c r="AU129" s="290"/>
      <c r="AV129" s="290"/>
      <c r="AW129" s="290"/>
      <c r="AX129" s="290"/>
      <c r="AY129" s="290"/>
      <c r="AZ129" s="290"/>
      <c r="BA129" s="290"/>
      <c r="BB129" s="290"/>
      <c r="BC129" s="290"/>
      <c r="BD129" s="290"/>
      <c r="BE129" s="290"/>
      <c r="BF129" s="290"/>
      <c r="BG129" s="290"/>
      <c r="BH129" s="290"/>
      <c r="BI129" s="290"/>
      <c r="BJ129" s="290"/>
      <c r="BK129" s="290"/>
      <c r="BL129" s="290"/>
      <c r="BM129" s="290"/>
      <c r="BN129" s="290"/>
      <c r="BO129" s="290"/>
      <c r="BP129" s="290"/>
      <c r="BQ129" s="290"/>
      <c r="BR129" s="290"/>
      <c r="BS129" s="290"/>
      <c r="BT129" s="290"/>
      <c r="BU129" s="290"/>
      <c r="BV129" s="290"/>
    </row>
    <row r="130" spans="2:74" x14ac:dyDescent="0.3">
      <c r="B130" s="230"/>
      <c r="C130" s="222"/>
      <c r="D130" s="222"/>
      <c r="E130" s="314"/>
      <c r="F130" s="290"/>
      <c r="G130" s="290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  <c r="AW130" s="290"/>
      <c r="AX130" s="290"/>
      <c r="AY130" s="290"/>
      <c r="AZ130" s="290"/>
      <c r="BA130" s="290"/>
      <c r="BB130" s="290"/>
      <c r="BC130" s="290"/>
      <c r="BD130" s="290"/>
      <c r="BE130" s="290"/>
      <c r="BF130" s="290"/>
      <c r="BG130" s="290"/>
      <c r="BH130" s="290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  <c r="BS130" s="290"/>
      <c r="BT130" s="290"/>
      <c r="BU130" s="290"/>
      <c r="BV130" s="290"/>
    </row>
    <row r="131" spans="2:74" x14ac:dyDescent="0.3">
      <c r="B131" s="230"/>
      <c r="C131" s="222"/>
      <c r="D131" s="222"/>
      <c r="E131" s="314"/>
      <c r="F131" s="290"/>
      <c r="G131" s="290"/>
      <c r="H131" s="290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</row>
    <row r="132" spans="2:74" x14ac:dyDescent="0.3">
      <c r="B132" s="230"/>
      <c r="C132" s="222"/>
      <c r="D132" s="222"/>
      <c r="E132" s="314"/>
      <c r="F132" s="290"/>
      <c r="G132" s="290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90"/>
      <c r="AO132" s="290"/>
      <c r="AP132" s="290"/>
      <c r="AQ132" s="290"/>
      <c r="AR132" s="290"/>
      <c r="AS132" s="290"/>
      <c r="AT132" s="290"/>
      <c r="AU132" s="290"/>
      <c r="AV132" s="290"/>
      <c r="AW132" s="290"/>
      <c r="AX132" s="290"/>
      <c r="AY132" s="290"/>
      <c r="AZ132" s="290"/>
      <c r="BA132" s="290"/>
      <c r="BB132" s="290"/>
      <c r="BC132" s="290"/>
      <c r="BD132" s="290"/>
      <c r="BE132" s="290"/>
      <c r="BF132" s="290"/>
      <c r="BG132" s="290"/>
      <c r="BH132" s="290"/>
      <c r="BI132" s="290"/>
      <c r="BJ132" s="290"/>
      <c r="BK132" s="290"/>
      <c r="BL132" s="290"/>
      <c r="BM132" s="290"/>
      <c r="BN132" s="290"/>
      <c r="BO132" s="290"/>
      <c r="BP132" s="290"/>
      <c r="BQ132" s="290"/>
      <c r="BR132" s="290"/>
      <c r="BS132" s="290"/>
      <c r="BT132" s="290"/>
      <c r="BU132" s="290"/>
      <c r="BV132" s="290"/>
    </row>
    <row r="133" spans="2:74" x14ac:dyDescent="0.3">
      <c r="B133" s="230"/>
      <c r="C133" s="222"/>
      <c r="D133" s="222"/>
      <c r="E133" s="314"/>
      <c r="F133" s="290"/>
      <c r="G133" s="290"/>
      <c r="H133" s="290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90"/>
      <c r="AK133" s="290"/>
      <c r="AL133" s="290"/>
      <c r="AM133" s="290"/>
      <c r="AN133" s="290"/>
      <c r="AO133" s="290"/>
      <c r="AP133" s="290"/>
      <c r="AQ133" s="290"/>
      <c r="AR133" s="290"/>
      <c r="AS133" s="290"/>
      <c r="AT133" s="290"/>
      <c r="AU133" s="290"/>
      <c r="AV133" s="290"/>
      <c r="AW133" s="290"/>
      <c r="AX133" s="290"/>
      <c r="AY133" s="290"/>
      <c r="AZ133" s="290"/>
      <c r="BA133" s="290"/>
      <c r="BB133" s="290"/>
      <c r="BC133" s="290"/>
      <c r="BD133" s="290"/>
      <c r="BE133" s="290"/>
      <c r="BF133" s="290"/>
      <c r="BG133" s="290"/>
      <c r="BH133" s="290"/>
      <c r="BI133" s="290"/>
      <c r="BJ133" s="290"/>
      <c r="BK133" s="290"/>
      <c r="BL133" s="290"/>
      <c r="BM133" s="290"/>
      <c r="BN133" s="290"/>
      <c r="BO133" s="290"/>
      <c r="BP133" s="290"/>
      <c r="BQ133" s="290"/>
      <c r="BR133" s="290"/>
      <c r="BS133" s="290"/>
      <c r="BT133" s="290"/>
      <c r="BU133" s="290"/>
      <c r="BV133" s="290"/>
    </row>
    <row r="134" spans="2:74" x14ac:dyDescent="0.3">
      <c r="B134" s="230"/>
      <c r="C134" s="222"/>
      <c r="D134" s="222"/>
      <c r="E134" s="314"/>
      <c r="F134" s="290"/>
      <c r="G134" s="290"/>
      <c r="H134" s="290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0"/>
      <c r="AL134" s="290"/>
      <c r="AM134" s="290"/>
      <c r="AN134" s="290"/>
      <c r="AO134" s="290"/>
      <c r="AP134" s="290"/>
      <c r="AQ134" s="290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  <c r="BJ134" s="290"/>
      <c r="BK134" s="290"/>
      <c r="BL134" s="290"/>
      <c r="BM134" s="290"/>
      <c r="BN134" s="290"/>
      <c r="BO134" s="290"/>
      <c r="BP134" s="290"/>
      <c r="BQ134" s="290"/>
      <c r="BR134" s="290"/>
      <c r="BS134" s="290"/>
      <c r="BT134" s="290"/>
      <c r="BU134" s="290"/>
      <c r="BV134" s="290"/>
    </row>
    <row r="135" spans="2:74" x14ac:dyDescent="0.3">
      <c r="B135" s="230"/>
      <c r="C135" s="222"/>
      <c r="D135" s="222"/>
      <c r="E135" s="314"/>
      <c r="F135" s="290"/>
      <c r="G135" s="290"/>
      <c r="H135" s="290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90"/>
      <c r="AK135" s="290"/>
      <c r="AL135" s="290"/>
      <c r="AM135" s="290"/>
      <c r="AN135" s="290"/>
      <c r="AO135" s="290"/>
      <c r="AP135" s="290"/>
      <c r="AQ135" s="290"/>
      <c r="AR135" s="290"/>
      <c r="AS135" s="290"/>
      <c r="AT135" s="290"/>
      <c r="AU135" s="290"/>
      <c r="AV135" s="290"/>
      <c r="AW135" s="290"/>
      <c r="AX135" s="290"/>
      <c r="AY135" s="290"/>
      <c r="AZ135" s="290"/>
      <c r="BA135" s="290"/>
      <c r="BB135" s="290"/>
      <c r="BC135" s="290"/>
      <c r="BD135" s="290"/>
      <c r="BE135" s="290"/>
      <c r="BF135" s="290"/>
      <c r="BG135" s="290"/>
      <c r="BH135" s="290"/>
      <c r="BI135" s="290"/>
      <c r="BJ135" s="290"/>
      <c r="BK135" s="290"/>
      <c r="BL135" s="290"/>
      <c r="BM135" s="290"/>
      <c r="BN135" s="290"/>
      <c r="BO135" s="290"/>
      <c r="BP135" s="290"/>
      <c r="BQ135" s="290"/>
      <c r="BR135" s="290"/>
      <c r="BS135" s="290"/>
      <c r="BT135" s="290"/>
      <c r="BU135" s="290"/>
      <c r="BV135" s="290"/>
    </row>
    <row r="136" spans="2:74" x14ac:dyDescent="0.3">
      <c r="B136" s="230"/>
      <c r="C136" s="222"/>
      <c r="D136" s="222"/>
      <c r="E136" s="314"/>
      <c r="F136" s="290"/>
      <c r="G136" s="290"/>
      <c r="H136" s="290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90"/>
      <c r="AK136" s="290"/>
      <c r="AL136" s="290"/>
      <c r="AM136" s="290"/>
      <c r="AN136" s="290"/>
      <c r="AO136" s="290"/>
      <c r="AP136" s="290"/>
      <c r="AQ136" s="290"/>
      <c r="AR136" s="290"/>
      <c r="AS136" s="290"/>
      <c r="AT136" s="290"/>
      <c r="AU136" s="290"/>
      <c r="AV136" s="290"/>
      <c r="AW136" s="290"/>
      <c r="AX136" s="290"/>
      <c r="AY136" s="290"/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  <c r="BJ136" s="290"/>
      <c r="BK136" s="290"/>
      <c r="BL136" s="290"/>
      <c r="BM136" s="290"/>
      <c r="BN136" s="290"/>
      <c r="BO136" s="290"/>
      <c r="BP136" s="290"/>
      <c r="BQ136" s="290"/>
      <c r="BR136" s="290"/>
      <c r="BS136" s="290"/>
      <c r="BT136" s="290"/>
      <c r="BU136" s="290"/>
      <c r="BV136" s="290"/>
    </row>
    <row r="137" spans="2:74" x14ac:dyDescent="0.3">
      <c r="B137" s="230"/>
      <c r="C137" s="222"/>
      <c r="D137" s="222"/>
      <c r="E137" s="314"/>
      <c r="F137" s="290"/>
      <c r="G137" s="290"/>
      <c r="H137" s="290"/>
      <c r="I137" s="290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</row>
    <row r="138" spans="2:74" x14ac:dyDescent="0.3">
      <c r="B138" s="230"/>
      <c r="C138" s="230"/>
      <c r="D138" s="230"/>
      <c r="E138" s="314"/>
      <c r="F138" s="290"/>
      <c r="G138" s="290"/>
      <c r="H138" s="290"/>
      <c r="I138" s="290"/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90"/>
      <c r="AP138" s="290"/>
      <c r="AQ138" s="290"/>
      <c r="AR138" s="290"/>
      <c r="AS138" s="290"/>
      <c r="AT138" s="290"/>
      <c r="AU138" s="290"/>
      <c r="AV138" s="290"/>
      <c r="AW138" s="290"/>
      <c r="AX138" s="290"/>
      <c r="AY138" s="290"/>
      <c r="AZ138" s="290"/>
      <c r="BA138" s="290"/>
      <c r="BB138" s="290"/>
      <c r="BC138" s="290"/>
      <c r="BD138" s="290"/>
      <c r="BE138" s="290"/>
      <c r="BF138" s="290"/>
      <c r="BG138" s="290"/>
      <c r="BH138" s="290"/>
      <c r="BI138" s="290"/>
      <c r="BJ138" s="290"/>
      <c r="BK138" s="290"/>
      <c r="BL138" s="290"/>
      <c r="BM138" s="290"/>
      <c r="BN138" s="290"/>
      <c r="BO138" s="290"/>
      <c r="BP138" s="290"/>
      <c r="BQ138" s="290"/>
      <c r="BR138" s="290"/>
      <c r="BS138" s="290"/>
      <c r="BT138" s="290"/>
      <c r="BU138" s="290"/>
      <c r="BV138" s="290"/>
    </row>
    <row r="139" spans="2:74" x14ac:dyDescent="0.3">
      <c r="B139" s="230"/>
      <c r="C139" s="222"/>
      <c r="D139" s="222"/>
      <c r="E139" s="314"/>
      <c r="F139" s="290"/>
      <c r="G139" s="290"/>
      <c r="H139" s="290"/>
      <c r="I139" s="290"/>
      <c r="J139" s="290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90"/>
      <c r="AP139" s="290"/>
      <c r="AQ139" s="290"/>
      <c r="AR139" s="290"/>
      <c r="AS139" s="290"/>
      <c r="AT139" s="290"/>
      <c r="AU139" s="290"/>
      <c r="AV139" s="290"/>
      <c r="AW139" s="290"/>
      <c r="AX139" s="290"/>
      <c r="AY139" s="290"/>
      <c r="AZ139" s="290"/>
      <c r="BA139" s="290"/>
      <c r="BB139" s="290"/>
      <c r="BC139" s="290"/>
      <c r="BD139" s="290"/>
      <c r="BE139" s="290"/>
      <c r="BF139" s="290"/>
      <c r="BG139" s="290"/>
      <c r="BH139" s="290"/>
      <c r="BI139" s="290"/>
      <c r="BJ139" s="290"/>
      <c r="BK139" s="290"/>
      <c r="BL139" s="290"/>
      <c r="BM139" s="290"/>
      <c r="BN139" s="290"/>
      <c r="BO139" s="290"/>
      <c r="BP139" s="290"/>
      <c r="BQ139" s="290"/>
      <c r="BR139" s="290"/>
      <c r="BS139" s="290"/>
      <c r="BT139" s="290"/>
      <c r="BU139" s="290"/>
      <c r="BV139" s="290"/>
    </row>
    <row r="140" spans="2:74" x14ac:dyDescent="0.3">
      <c r="B140" s="230"/>
      <c r="C140" s="222"/>
      <c r="D140" s="222"/>
      <c r="E140" s="314"/>
      <c r="F140" s="290"/>
      <c r="G140" s="290"/>
      <c r="H140" s="290"/>
      <c r="I140" s="290"/>
      <c r="J140" s="290"/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90"/>
      <c r="AP140" s="290"/>
      <c r="AQ140" s="290"/>
      <c r="AR140" s="290"/>
      <c r="AS140" s="290"/>
      <c r="AT140" s="290"/>
      <c r="AU140" s="290"/>
      <c r="AV140" s="290"/>
      <c r="AW140" s="290"/>
      <c r="AX140" s="290"/>
      <c r="AY140" s="290"/>
      <c r="AZ140" s="290"/>
      <c r="BA140" s="290"/>
      <c r="BB140" s="290"/>
      <c r="BC140" s="290"/>
      <c r="BD140" s="290"/>
      <c r="BE140" s="290"/>
      <c r="BF140" s="290"/>
      <c r="BG140" s="290"/>
      <c r="BH140" s="290"/>
      <c r="BI140" s="290"/>
      <c r="BJ140" s="290"/>
      <c r="BK140" s="290"/>
      <c r="BL140" s="290"/>
      <c r="BM140" s="290"/>
      <c r="BN140" s="290"/>
      <c r="BO140" s="290"/>
      <c r="BP140" s="290"/>
      <c r="BQ140" s="290"/>
      <c r="BR140" s="290"/>
      <c r="BS140" s="290"/>
      <c r="BT140" s="290"/>
      <c r="BU140" s="290"/>
      <c r="BV140" s="290"/>
    </row>
    <row r="141" spans="2:74" x14ac:dyDescent="0.3">
      <c r="B141" s="230"/>
      <c r="C141" s="222"/>
      <c r="D141" s="222"/>
      <c r="E141" s="314"/>
      <c r="F141" s="290"/>
      <c r="G141" s="290"/>
      <c r="H141" s="290"/>
      <c r="I141" s="290"/>
      <c r="J141" s="290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90"/>
      <c r="AP141" s="290"/>
      <c r="AQ141" s="290"/>
      <c r="AR141" s="290"/>
      <c r="AS141" s="290"/>
      <c r="AT141" s="290"/>
      <c r="AU141" s="290"/>
      <c r="AV141" s="290"/>
      <c r="AW141" s="290"/>
      <c r="AX141" s="290"/>
      <c r="AY141" s="290"/>
      <c r="AZ141" s="290"/>
      <c r="BA141" s="290"/>
      <c r="BB141" s="290"/>
      <c r="BC141" s="290"/>
      <c r="BD141" s="290"/>
      <c r="BE141" s="290"/>
      <c r="BF141" s="290"/>
      <c r="BG141" s="290"/>
      <c r="BH141" s="290"/>
      <c r="BI141" s="290"/>
      <c r="BJ141" s="290"/>
      <c r="BK141" s="290"/>
      <c r="BL141" s="290"/>
      <c r="BM141" s="290"/>
      <c r="BN141" s="290"/>
      <c r="BO141" s="290"/>
      <c r="BP141" s="290"/>
      <c r="BQ141" s="290"/>
      <c r="BR141" s="290"/>
      <c r="BS141" s="290"/>
      <c r="BT141" s="290"/>
      <c r="BU141" s="290"/>
      <c r="BV141" s="290"/>
    </row>
    <row r="142" spans="2:74" x14ac:dyDescent="0.3">
      <c r="B142" s="230"/>
      <c r="C142" s="222"/>
      <c r="D142" s="222"/>
      <c r="E142" s="314"/>
      <c r="F142" s="290"/>
      <c r="G142" s="290"/>
      <c r="H142" s="290"/>
      <c r="I142" s="290"/>
      <c r="J142" s="290"/>
      <c r="K142" s="290"/>
      <c r="L142" s="290"/>
      <c r="M142" s="290"/>
      <c r="N142" s="290"/>
      <c r="O142" s="290"/>
      <c r="P142" s="290"/>
      <c r="Q142" s="290"/>
      <c r="R142" s="290"/>
      <c r="S142" s="290"/>
      <c r="T142" s="290"/>
      <c r="U142" s="290"/>
      <c r="V142" s="290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90"/>
      <c r="AP142" s="290"/>
      <c r="AQ142" s="290"/>
      <c r="AR142" s="290"/>
      <c r="AS142" s="290"/>
      <c r="AT142" s="290"/>
      <c r="AU142" s="290"/>
      <c r="AV142" s="290"/>
      <c r="AW142" s="290"/>
      <c r="AX142" s="290"/>
      <c r="AY142" s="290"/>
      <c r="AZ142" s="290"/>
      <c r="BA142" s="290"/>
      <c r="BB142" s="290"/>
      <c r="BC142" s="290"/>
      <c r="BD142" s="290"/>
      <c r="BE142" s="290"/>
      <c r="BF142" s="290"/>
      <c r="BG142" s="290"/>
      <c r="BH142" s="290"/>
      <c r="BI142" s="290"/>
      <c r="BJ142" s="290"/>
      <c r="BK142" s="290"/>
      <c r="BL142" s="290"/>
      <c r="BM142" s="290"/>
      <c r="BN142" s="290"/>
      <c r="BO142" s="290"/>
      <c r="BP142" s="290"/>
      <c r="BQ142" s="290"/>
      <c r="BR142" s="290"/>
      <c r="BS142" s="290"/>
      <c r="BT142" s="290"/>
      <c r="BU142" s="290"/>
      <c r="BV142" s="290"/>
    </row>
    <row r="143" spans="2:74" x14ac:dyDescent="0.3">
      <c r="B143" s="230"/>
      <c r="C143" s="222"/>
      <c r="D143" s="222"/>
      <c r="E143" s="314"/>
      <c r="F143" s="290"/>
      <c r="G143" s="290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0"/>
      <c r="AL143" s="290"/>
      <c r="AM143" s="290"/>
      <c r="AN143" s="290"/>
      <c r="AO143" s="290"/>
      <c r="AP143" s="290"/>
      <c r="AQ143" s="290"/>
      <c r="AR143" s="290"/>
      <c r="AS143" s="290"/>
      <c r="AT143" s="290"/>
      <c r="AU143" s="290"/>
      <c r="AV143" s="290"/>
      <c r="AW143" s="290"/>
      <c r="AX143" s="290"/>
      <c r="AY143" s="290"/>
      <c r="AZ143" s="290"/>
      <c r="BA143" s="290"/>
      <c r="BB143" s="290"/>
      <c r="BC143" s="290"/>
      <c r="BD143" s="290"/>
      <c r="BE143" s="290"/>
      <c r="BF143" s="290"/>
      <c r="BG143" s="290"/>
      <c r="BH143" s="290"/>
      <c r="BI143" s="290"/>
      <c r="BJ143" s="290"/>
      <c r="BK143" s="290"/>
      <c r="BL143" s="290"/>
      <c r="BM143" s="290"/>
      <c r="BN143" s="290"/>
      <c r="BO143" s="290"/>
      <c r="BP143" s="290"/>
      <c r="BQ143" s="290"/>
      <c r="BR143" s="290"/>
      <c r="BS143" s="290"/>
      <c r="BT143" s="290"/>
      <c r="BU143" s="290"/>
      <c r="BV143" s="290"/>
    </row>
    <row r="144" spans="2:74" x14ac:dyDescent="0.3">
      <c r="B144" s="230"/>
      <c r="C144" s="222"/>
      <c r="D144" s="222"/>
      <c r="E144" s="314"/>
      <c r="F144" s="290"/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90"/>
      <c r="AP144" s="290"/>
      <c r="AQ144" s="290"/>
      <c r="AR144" s="290"/>
      <c r="AS144" s="290"/>
      <c r="AT144" s="290"/>
      <c r="AU144" s="290"/>
      <c r="AV144" s="290"/>
      <c r="AW144" s="290"/>
      <c r="AX144" s="290"/>
      <c r="AY144" s="290"/>
      <c r="AZ144" s="290"/>
      <c r="BA144" s="290"/>
      <c r="BB144" s="290"/>
      <c r="BC144" s="290"/>
      <c r="BD144" s="290"/>
      <c r="BE144" s="290"/>
      <c r="BF144" s="290"/>
      <c r="BG144" s="290"/>
      <c r="BH144" s="290"/>
      <c r="BI144" s="290"/>
      <c r="BJ144" s="290"/>
      <c r="BK144" s="290"/>
      <c r="BL144" s="290"/>
      <c r="BM144" s="290"/>
      <c r="BN144" s="290"/>
      <c r="BO144" s="290"/>
      <c r="BP144" s="290"/>
      <c r="BQ144" s="290"/>
      <c r="BR144" s="290"/>
      <c r="BS144" s="290"/>
      <c r="BT144" s="290"/>
      <c r="BU144" s="290"/>
      <c r="BV144" s="290"/>
    </row>
    <row r="145" spans="2:74" x14ac:dyDescent="0.3">
      <c r="B145" s="230"/>
      <c r="C145" s="222"/>
      <c r="D145" s="222"/>
      <c r="E145" s="314"/>
      <c r="F145" s="290"/>
      <c r="G145" s="290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90"/>
      <c r="AB145" s="290"/>
      <c r="AC145" s="290"/>
      <c r="AD145" s="290"/>
      <c r="AE145" s="290"/>
      <c r="AF145" s="290"/>
      <c r="AG145" s="290"/>
      <c r="AH145" s="290"/>
      <c r="AI145" s="290"/>
      <c r="AJ145" s="290"/>
      <c r="AK145" s="290"/>
      <c r="AL145" s="290"/>
      <c r="AM145" s="290"/>
      <c r="AN145" s="290"/>
      <c r="AO145" s="290"/>
      <c r="AP145" s="290"/>
      <c r="AQ145" s="290"/>
      <c r="AR145" s="290"/>
      <c r="AS145" s="290"/>
      <c r="AT145" s="290"/>
      <c r="AU145" s="290"/>
      <c r="AV145" s="290"/>
      <c r="AW145" s="290"/>
      <c r="AX145" s="290"/>
      <c r="AY145" s="290"/>
      <c r="AZ145" s="290"/>
      <c r="BA145" s="290"/>
      <c r="BB145" s="290"/>
      <c r="BC145" s="290"/>
      <c r="BD145" s="290"/>
      <c r="BE145" s="290"/>
      <c r="BF145" s="290"/>
      <c r="BG145" s="290"/>
      <c r="BH145" s="290"/>
      <c r="BI145" s="290"/>
      <c r="BJ145" s="290"/>
      <c r="BK145" s="290"/>
      <c r="BL145" s="290"/>
      <c r="BM145" s="290"/>
      <c r="BN145" s="290"/>
      <c r="BO145" s="290"/>
      <c r="BP145" s="290"/>
      <c r="BQ145" s="290"/>
      <c r="BR145" s="290"/>
      <c r="BS145" s="290"/>
      <c r="BT145" s="290"/>
      <c r="BU145" s="290"/>
      <c r="BV145" s="290"/>
    </row>
    <row r="146" spans="2:74" x14ac:dyDescent="0.3">
      <c r="B146" s="230"/>
      <c r="C146" s="222"/>
      <c r="D146" s="222"/>
      <c r="E146" s="314"/>
      <c r="F146" s="290"/>
      <c r="G146" s="290"/>
      <c r="H146" s="290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90"/>
      <c r="AK146" s="290"/>
      <c r="AL146" s="290"/>
      <c r="AM146" s="290"/>
      <c r="AN146" s="290"/>
      <c r="AO146" s="290"/>
      <c r="AP146" s="290"/>
      <c r="AQ146" s="290"/>
      <c r="AR146" s="290"/>
      <c r="AS146" s="290"/>
      <c r="AT146" s="290"/>
      <c r="AU146" s="290"/>
      <c r="AV146" s="290"/>
      <c r="AW146" s="290"/>
      <c r="AX146" s="290"/>
      <c r="AY146" s="290"/>
      <c r="AZ146" s="290"/>
      <c r="BA146" s="290"/>
      <c r="BB146" s="290"/>
      <c r="BC146" s="290"/>
      <c r="BD146" s="290"/>
      <c r="BE146" s="290"/>
      <c r="BF146" s="290"/>
      <c r="BG146" s="290"/>
      <c r="BH146" s="290"/>
      <c r="BI146" s="290"/>
      <c r="BJ146" s="290"/>
      <c r="BK146" s="290"/>
      <c r="BL146" s="290"/>
      <c r="BM146" s="290"/>
      <c r="BN146" s="290"/>
      <c r="BO146" s="290"/>
      <c r="BP146" s="290"/>
      <c r="BQ146" s="290"/>
      <c r="BR146" s="290"/>
      <c r="BS146" s="290"/>
      <c r="BT146" s="290"/>
      <c r="BU146" s="290"/>
      <c r="BV146" s="290"/>
    </row>
    <row r="147" spans="2:74" x14ac:dyDescent="0.3">
      <c r="B147" s="230"/>
      <c r="C147" s="222"/>
      <c r="D147" s="222"/>
      <c r="E147" s="314"/>
      <c r="F147" s="290"/>
      <c r="G147" s="290"/>
      <c r="H147" s="290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AM147" s="290"/>
      <c r="AN147" s="290"/>
      <c r="AO147" s="290"/>
      <c r="AP147" s="290"/>
      <c r="AQ147" s="290"/>
      <c r="AR147" s="290"/>
      <c r="AS147" s="290"/>
      <c r="AT147" s="290"/>
      <c r="AU147" s="290"/>
      <c r="AV147" s="290"/>
      <c r="AW147" s="290"/>
      <c r="AX147" s="290"/>
      <c r="AY147" s="290"/>
      <c r="AZ147" s="290"/>
      <c r="BA147" s="290"/>
      <c r="BB147" s="290"/>
      <c r="BC147" s="290"/>
      <c r="BD147" s="290"/>
      <c r="BE147" s="290"/>
      <c r="BF147" s="290"/>
      <c r="BG147" s="290"/>
      <c r="BH147" s="290"/>
      <c r="BI147" s="290"/>
      <c r="BJ147" s="290"/>
      <c r="BK147" s="290"/>
      <c r="BL147" s="290"/>
      <c r="BM147" s="290"/>
      <c r="BN147" s="290"/>
      <c r="BO147" s="290"/>
      <c r="BP147" s="290"/>
      <c r="BQ147" s="290"/>
      <c r="BR147" s="290"/>
      <c r="BS147" s="290"/>
      <c r="BT147" s="290"/>
      <c r="BU147" s="290"/>
      <c r="BV147" s="290"/>
    </row>
    <row r="148" spans="2:74" x14ac:dyDescent="0.3">
      <c r="B148" s="230"/>
      <c r="C148" s="222"/>
      <c r="D148" s="222"/>
      <c r="E148" s="314"/>
      <c r="F148" s="290"/>
      <c r="G148" s="290"/>
      <c r="H148" s="290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90"/>
      <c r="AP148" s="290"/>
      <c r="AQ148" s="290"/>
      <c r="AR148" s="290"/>
      <c r="AS148" s="290"/>
      <c r="AT148" s="290"/>
      <c r="AU148" s="290"/>
      <c r="AV148" s="290"/>
      <c r="AW148" s="290"/>
      <c r="AX148" s="290"/>
      <c r="AY148" s="290"/>
      <c r="AZ148" s="290"/>
      <c r="BA148" s="290"/>
      <c r="BB148" s="290"/>
      <c r="BC148" s="290"/>
      <c r="BD148" s="290"/>
      <c r="BE148" s="290"/>
      <c r="BF148" s="290"/>
      <c r="BG148" s="290"/>
      <c r="BH148" s="290"/>
      <c r="BI148" s="290"/>
      <c r="BJ148" s="290"/>
      <c r="BK148" s="290"/>
      <c r="BL148" s="290"/>
      <c r="BM148" s="290"/>
      <c r="BN148" s="290"/>
      <c r="BO148" s="290"/>
      <c r="BP148" s="290"/>
      <c r="BQ148" s="290"/>
      <c r="BR148" s="290"/>
      <c r="BS148" s="290"/>
      <c r="BT148" s="290"/>
      <c r="BU148" s="290"/>
      <c r="BV148" s="290"/>
    </row>
    <row r="149" spans="2:74" x14ac:dyDescent="0.3">
      <c r="B149" s="230"/>
      <c r="C149" s="222"/>
      <c r="D149" s="222"/>
      <c r="E149" s="314"/>
      <c r="F149" s="290"/>
      <c r="G149" s="290"/>
      <c r="H149" s="290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90"/>
      <c r="AN149" s="290"/>
      <c r="AO149" s="290"/>
      <c r="AP149" s="290"/>
      <c r="AQ149" s="290"/>
      <c r="AR149" s="290"/>
      <c r="AS149" s="290"/>
      <c r="AT149" s="290"/>
      <c r="AU149" s="290"/>
      <c r="AV149" s="290"/>
      <c r="AW149" s="290"/>
      <c r="AX149" s="290"/>
      <c r="AY149" s="290"/>
      <c r="AZ149" s="290"/>
      <c r="BA149" s="290"/>
      <c r="BB149" s="290"/>
      <c r="BC149" s="290"/>
      <c r="BD149" s="290"/>
      <c r="BE149" s="290"/>
      <c r="BF149" s="290"/>
      <c r="BG149" s="290"/>
      <c r="BH149" s="290"/>
      <c r="BI149" s="290"/>
      <c r="BJ149" s="290"/>
      <c r="BK149" s="290"/>
      <c r="BL149" s="290"/>
      <c r="BM149" s="290"/>
      <c r="BN149" s="290"/>
      <c r="BO149" s="290"/>
      <c r="BP149" s="290"/>
      <c r="BQ149" s="290"/>
      <c r="BR149" s="290"/>
      <c r="BS149" s="290"/>
      <c r="BT149" s="290"/>
      <c r="BU149" s="290"/>
      <c r="BV149" s="290"/>
    </row>
    <row r="150" spans="2:74" x14ac:dyDescent="0.3">
      <c r="B150" s="230"/>
      <c r="C150" s="222"/>
      <c r="D150" s="222"/>
      <c r="E150" s="314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90"/>
      <c r="AP150" s="290"/>
      <c r="AQ150" s="290"/>
      <c r="AR150" s="290"/>
      <c r="AS150" s="290"/>
      <c r="AT150" s="290"/>
      <c r="AU150" s="290"/>
      <c r="AV150" s="290"/>
      <c r="AW150" s="290"/>
      <c r="AX150" s="290"/>
      <c r="AY150" s="290"/>
      <c r="AZ150" s="290"/>
      <c r="BA150" s="290"/>
      <c r="BB150" s="290"/>
      <c r="BC150" s="290"/>
      <c r="BD150" s="290"/>
      <c r="BE150" s="290"/>
      <c r="BF150" s="290"/>
      <c r="BG150" s="290"/>
      <c r="BH150" s="290"/>
      <c r="BI150" s="290"/>
      <c r="BJ150" s="290"/>
      <c r="BK150" s="290"/>
      <c r="BL150" s="290"/>
      <c r="BM150" s="290"/>
      <c r="BN150" s="290"/>
      <c r="BO150" s="290"/>
      <c r="BP150" s="290"/>
      <c r="BQ150" s="290"/>
      <c r="BR150" s="290"/>
      <c r="BS150" s="290"/>
      <c r="BT150" s="290"/>
      <c r="BU150" s="290"/>
      <c r="BV150" s="290"/>
    </row>
    <row r="151" spans="2:74" x14ac:dyDescent="0.3">
      <c r="B151" s="230"/>
      <c r="C151" s="230"/>
      <c r="D151" s="230"/>
      <c r="E151" s="314"/>
      <c r="F151" s="290"/>
      <c r="G151" s="290"/>
      <c r="H151" s="290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90"/>
      <c r="AP151" s="290"/>
      <c r="AQ151" s="290"/>
      <c r="AR151" s="290"/>
      <c r="AS151" s="290"/>
      <c r="AT151" s="290"/>
      <c r="AU151" s="290"/>
      <c r="AV151" s="290"/>
      <c r="AW151" s="290"/>
      <c r="AX151" s="290"/>
      <c r="AY151" s="290"/>
      <c r="AZ151" s="290"/>
      <c r="BA151" s="290"/>
      <c r="BB151" s="290"/>
      <c r="BC151" s="290"/>
      <c r="BD151" s="290"/>
      <c r="BE151" s="290"/>
      <c r="BF151" s="290"/>
      <c r="BG151" s="290"/>
      <c r="BH151" s="290"/>
      <c r="BI151" s="290"/>
      <c r="BJ151" s="290"/>
      <c r="BK151" s="290"/>
      <c r="BL151" s="290"/>
      <c r="BM151" s="290"/>
      <c r="BN151" s="290"/>
      <c r="BO151" s="290"/>
      <c r="BP151" s="290"/>
      <c r="BQ151" s="290"/>
      <c r="BR151" s="290"/>
      <c r="BS151" s="290"/>
      <c r="BT151" s="290"/>
      <c r="BU151" s="290"/>
      <c r="BV151" s="290"/>
    </row>
    <row r="152" spans="2:74" x14ac:dyDescent="0.3">
      <c r="B152" s="230"/>
      <c r="C152" s="222"/>
      <c r="D152" s="222"/>
      <c r="E152" s="314"/>
      <c r="F152" s="290"/>
      <c r="G152" s="290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90"/>
      <c r="AK152" s="290"/>
      <c r="AL152" s="290"/>
      <c r="AM152" s="290"/>
      <c r="AN152" s="290"/>
      <c r="AO152" s="290"/>
      <c r="AP152" s="290"/>
      <c r="AQ152" s="290"/>
      <c r="AR152" s="290"/>
      <c r="AS152" s="290"/>
      <c r="AT152" s="290"/>
      <c r="AU152" s="290"/>
      <c r="AV152" s="290"/>
      <c r="AW152" s="290"/>
      <c r="AX152" s="290"/>
      <c r="AY152" s="290"/>
      <c r="AZ152" s="290"/>
      <c r="BA152" s="290"/>
      <c r="BB152" s="290"/>
      <c r="BC152" s="290"/>
      <c r="BD152" s="290"/>
      <c r="BE152" s="290"/>
      <c r="BF152" s="290"/>
      <c r="BG152" s="290"/>
      <c r="BH152" s="290"/>
      <c r="BI152" s="290"/>
      <c r="BJ152" s="290"/>
      <c r="BK152" s="290"/>
      <c r="BL152" s="290"/>
      <c r="BM152" s="290"/>
      <c r="BN152" s="290"/>
      <c r="BO152" s="290"/>
      <c r="BP152" s="290"/>
      <c r="BQ152" s="290"/>
      <c r="BR152" s="290"/>
      <c r="BS152" s="290"/>
      <c r="BT152" s="290"/>
      <c r="BU152" s="290"/>
      <c r="BV152" s="290"/>
    </row>
    <row r="153" spans="2:74" x14ac:dyDescent="0.3">
      <c r="B153" s="230"/>
      <c r="C153" s="222"/>
      <c r="D153" s="222"/>
      <c r="E153" s="314"/>
      <c r="F153" s="290"/>
      <c r="G153" s="290"/>
      <c r="H153" s="290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0"/>
      <c r="Y153" s="290"/>
      <c r="Z153" s="290"/>
      <c r="AA153" s="290"/>
      <c r="AB153" s="290"/>
      <c r="AC153" s="290"/>
      <c r="AD153" s="290"/>
      <c r="AE153" s="290"/>
      <c r="AF153" s="290"/>
      <c r="AG153" s="290"/>
      <c r="AH153" s="290"/>
      <c r="AI153" s="290"/>
      <c r="AJ153" s="290"/>
      <c r="AK153" s="290"/>
      <c r="AL153" s="290"/>
      <c r="AM153" s="290"/>
      <c r="AN153" s="290"/>
      <c r="AO153" s="290"/>
      <c r="AP153" s="290"/>
      <c r="AQ153" s="290"/>
      <c r="AR153" s="290"/>
      <c r="AS153" s="290"/>
      <c r="AT153" s="290"/>
      <c r="AU153" s="290"/>
      <c r="AV153" s="290"/>
      <c r="AW153" s="290"/>
      <c r="AX153" s="290"/>
      <c r="AY153" s="290"/>
      <c r="AZ153" s="290"/>
      <c r="BA153" s="290"/>
      <c r="BB153" s="290"/>
      <c r="BC153" s="290"/>
      <c r="BD153" s="290"/>
      <c r="BE153" s="290"/>
      <c r="BF153" s="290"/>
      <c r="BG153" s="290"/>
      <c r="BH153" s="290"/>
      <c r="BI153" s="290"/>
      <c r="BJ153" s="290"/>
      <c r="BK153" s="290"/>
      <c r="BL153" s="290"/>
      <c r="BM153" s="290"/>
      <c r="BN153" s="290"/>
      <c r="BO153" s="290"/>
      <c r="BP153" s="290"/>
      <c r="BQ153" s="290"/>
      <c r="BR153" s="290"/>
      <c r="BS153" s="290"/>
      <c r="BT153" s="290"/>
      <c r="BU153" s="290"/>
      <c r="BV153" s="290"/>
    </row>
    <row r="154" spans="2:74" x14ac:dyDescent="0.3"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</row>
    <row r="155" spans="2:74" x14ac:dyDescent="0.3">
      <c r="B155" s="230"/>
      <c r="C155" s="222"/>
      <c r="D155" s="222"/>
      <c r="E155" s="314"/>
      <c r="F155" s="290"/>
      <c r="G155" s="290"/>
      <c r="H155" s="290"/>
      <c r="I155" s="290"/>
      <c r="J155" s="290"/>
      <c r="K155" s="290"/>
      <c r="L155" s="290"/>
      <c r="M155" s="290"/>
      <c r="N155" s="290"/>
      <c r="O155" s="290"/>
      <c r="P155" s="290"/>
      <c r="Q155" s="290"/>
      <c r="R155" s="290"/>
      <c r="S155" s="290"/>
      <c r="T155" s="290"/>
      <c r="U155" s="290"/>
      <c r="V155" s="290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  <c r="AM155" s="290"/>
      <c r="AN155" s="290"/>
      <c r="AO155" s="290"/>
      <c r="AP155" s="290"/>
      <c r="AQ155" s="290"/>
      <c r="AR155" s="290"/>
      <c r="AS155" s="290"/>
      <c r="AT155" s="290"/>
      <c r="AU155" s="290"/>
      <c r="AV155" s="290"/>
      <c r="AW155" s="290"/>
      <c r="AX155" s="290"/>
      <c r="AY155" s="290"/>
      <c r="AZ155" s="290"/>
      <c r="BA155" s="290"/>
      <c r="BB155" s="290"/>
      <c r="BC155" s="290"/>
      <c r="BD155" s="290"/>
      <c r="BE155" s="290"/>
      <c r="BF155" s="290"/>
      <c r="BG155" s="290"/>
      <c r="BH155" s="290"/>
      <c r="BI155" s="290"/>
      <c r="BJ155" s="290"/>
      <c r="BK155" s="290"/>
      <c r="BL155" s="290"/>
      <c r="BM155" s="290"/>
      <c r="BN155" s="290"/>
      <c r="BO155" s="290"/>
      <c r="BP155" s="290"/>
      <c r="BQ155" s="290"/>
      <c r="BR155" s="290"/>
      <c r="BS155" s="290"/>
      <c r="BT155" s="290"/>
      <c r="BU155" s="290"/>
      <c r="BV155" s="290"/>
    </row>
    <row r="156" spans="2:74" x14ac:dyDescent="0.3">
      <c r="B156" s="230"/>
      <c r="C156" s="222"/>
      <c r="D156" s="222"/>
      <c r="E156" s="314"/>
      <c r="F156" s="290"/>
      <c r="G156" s="290"/>
      <c r="H156" s="290"/>
      <c r="I156" s="290"/>
      <c r="J156" s="290"/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90"/>
      <c r="AK156" s="290"/>
      <c r="AL156" s="290"/>
      <c r="AM156" s="290"/>
      <c r="AN156" s="290"/>
      <c r="AO156" s="290"/>
      <c r="AP156" s="290"/>
      <c r="AQ156" s="290"/>
      <c r="AR156" s="290"/>
      <c r="AS156" s="290"/>
      <c r="AT156" s="290"/>
      <c r="AU156" s="290"/>
      <c r="AV156" s="290"/>
      <c r="AW156" s="290"/>
      <c r="AX156" s="290"/>
      <c r="AY156" s="290"/>
      <c r="AZ156" s="290"/>
      <c r="BA156" s="290"/>
      <c r="BB156" s="290"/>
      <c r="BC156" s="290"/>
      <c r="BD156" s="290"/>
      <c r="BE156" s="290"/>
      <c r="BF156" s="290"/>
      <c r="BG156" s="290"/>
      <c r="BH156" s="290"/>
      <c r="BI156" s="290"/>
      <c r="BJ156" s="290"/>
      <c r="BK156" s="290"/>
      <c r="BL156" s="290"/>
      <c r="BM156" s="290"/>
      <c r="BN156" s="290"/>
      <c r="BO156" s="290"/>
      <c r="BP156" s="290"/>
      <c r="BQ156" s="290"/>
      <c r="BR156" s="290"/>
      <c r="BS156" s="290"/>
      <c r="BT156" s="290"/>
      <c r="BU156" s="290"/>
      <c r="BV156" s="290"/>
    </row>
    <row r="157" spans="2:74" x14ac:dyDescent="0.3">
      <c r="B157" s="230"/>
      <c r="C157" s="222"/>
      <c r="D157" s="222"/>
      <c r="E157" s="314"/>
      <c r="F157" s="290"/>
      <c r="G157" s="290"/>
      <c r="H157" s="290"/>
      <c r="I157" s="290"/>
      <c r="J157" s="290"/>
      <c r="K157" s="290"/>
      <c r="L157" s="29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90"/>
      <c r="AP157" s="290"/>
      <c r="AQ157" s="290"/>
      <c r="AR157" s="290"/>
      <c r="AS157" s="290"/>
      <c r="AT157" s="290"/>
      <c r="AU157" s="290"/>
      <c r="AV157" s="290"/>
      <c r="AW157" s="290"/>
      <c r="AX157" s="290"/>
      <c r="AY157" s="290"/>
      <c r="AZ157" s="290"/>
      <c r="BA157" s="290"/>
      <c r="BB157" s="290"/>
      <c r="BC157" s="290"/>
      <c r="BD157" s="290"/>
      <c r="BE157" s="290"/>
      <c r="BF157" s="290"/>
      <c r="BG157" s="290"/>
      <c r="BH157" s="290"/>
      <c r="BI157" s="290"/>
      <c r="BJ157" s="290"/>
      <c r="BK157" s="290"/>
      <c r="BL157" s="290"/>
      <c r="BM157" s="290"/>
      <c r="BN157" s="290"/>
      <c r="BO157" s="290"/>
      <c r="BP157" s="290"/>
      <c r="BQ157" s="290"/>
      <c r="BR157" s="290"/>
      <c r="BS157" s="290"/>
      <c r="BT157" s="290"/>
      <c r="BU157" s="290"/>
      <c r="BV157" s="290"/>
    </row>
    <row r="158" spans="2:74" x14ac:dyDescent="0.3">
      <c r="B158" s="230"/>
      <c r="C158" s="222"/>
      <c r="D158" s="222"/>
      <c r="E158" s="314"/>
      <c r="F158" s="290"/>
      <c r="G158" s="290"/>
      <c r="H158" s="290"/>
      <c r="I158" s="290"/>
      <c r="J158" s="290"/>
      <c r="K158" s="290"/>
      <c r="L158" s="290"/>
      <c r="M158" s="290"/>
      <c r="N158" s="290"/>
      <c r="O158" s="290"/>
      <c r="P158" s="290"/>
      <c r="Q158" s="290"/>
      <c r="R158" s="290"/>
      <c r="S158" s="290"/>
      <c r="T158" s="290"/>
      <c r="U158" s="290"/>
      <c r="V158" s="290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90"/>
      <c r="AP158" s="290"/>
      <c r="AQ158" s="290"/>
      <c r="AR158" s="290"/>
      <c r="AS158" s="290"/>
      <c r="AT158" s="290"/>
      <c r="AU158" s="290"/>
      <c r="AV158" s="290"/>
      <c r="AW158" s="290"/>
      <c r="AX158" s="290"/>
      <c r="AY158" s="290"/>
      <c r="AZ158" s="290"/>
      <c r="BA158" s="290"/>
      <c r="BB158" s="290"/>
      <c r="BC158" s="290"/>
      <c r="BD158" s="290"/>
      <c r="BE158" s="290"/>
      <c r="BF158" s="290"/>
      <c r="BG158" s="290"/>
      <c r="BH158" s="290"/>
      <c r="BI158" s="290"/>
      <c r="BJ158" s="290"/>
      <c r="BK158" s="290"/>
      <c r="BL158" s="290"/>
      <c r="BM158" s="290"/>
      <c r="BN158" s="290"/>
      <c r="BO158" s="290"/>
      <c r="BP158" s="290"/>
      <c r="BQ158" s="290"/>
      <c r="BR158" s="290"/>
      <c r="BS158" s="290"/>
      <c r="BT158" s="290"/>
      <c r="BU158" s="290"/>
      <c r="BV158" s="290"/>
    </row>
    <row r="159" spans="2:74" x14ac:dyDescent="0.3">
      <c r="B159" s="230"/>
      <c r="C159" s="222"/>
      <c r="D159" s="222"/>
      <c r="E159" s="314"/>
      <c r="F159" s="290"/>
      <c r="G159" s="290"/>
      <c r="H159" s="290"/>
      <c r="I159" s="290"/>
      <c r="J159" s="290"/>
      <c r="K159" s="290"/>
      <c r="L159" s="29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90"/>
      <c r="AP159" s="290"/>
      <c r="AQ159" s="290"/>
      <c r="AR159" s="290"/>
      <c r="AS159" s="290"/>
      <c r="AT159" s="290"/>
      <c r="AU159" s="290"/>
      <c r="AV159" s="290"/>
      <c r="AW159" s="290"/>
      <c r="AX159" s="290"/>
      <c r="AY159" s="290"/>
      <c r="AZ159" s="290"/>
      <c r="BA159" s="290"/>
      <c r="BB159" s="290"/>
      <c r="BC159" s="290"/>
      <c r="BD159" s="290"/>
      <c r="BE159" s="290"/>
      <c r="BF159" s="290"/>
      <c r="BG159" s="290"/>
      <c r="BH159" s="290"/>
      <c r="BI159" s="290"/>
      <c r="BJ159" s="290"/>
      <c r="BK159" s="290"/>
      <c r="BL159" s="290"/>
      <c r="BM159" s="290"/>
      <c r="BN159" s="290"/>
      <c r="BO159" s="290"/>
      <c r="BP159" s="290"/>
      <c r="BQ159" s="290"/>
      <c r="BR159" s="290"/>
      <c r="BS159" s="290"/>
      <c r="BT159" s="290"/>
      <c r="BU159" s="290"/>
      <c r="BV159" s="290"/>
    </row>
    <row r="160" spans="2:74" x14ac:dyDescent="0.3">
      <c r="B160" s="230"/>
      <c r="C160" s="222"/>
      <c r="D160" s="222"/>
      <c r="E160" s="314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0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90"/>
      <c r="AP160" s="290"/>
      <c r="AQ160" s="290"/>
      <c r="AR160" s="290"/>
      <c r="AS160" s="290"/>
      <c r="AT160" s="290"/>
      <c r="AU160" s="290"/>
      <c r="AV160" s="290"/>
      <c r="AW160" s="290"/>
      <c r="AX160" s="290"/>
      <c r="AY160" s="290"/>
      <c r="AZ160" s="290"/>
      <c r="BA160" s="290"/>
      <c r="BB160" s="290"/>
      <c r="BC160" s="290"/>
      <c r="BD160" s="290"/>
      <c r="BE160" s="290"/>
      <c r="BF160" s="290"/>
      <c r="BG160" s="290"/>
      <c r="BH160" s="290"/>
      <c r="BI160" s="290"/>
      <c r="BJ160" s="290"/>
      <c r="BK160" s="290"/>
      <c r="BL160" s="290"/>
      <c r="BM160" s="290"/>
      <c r="BN160" s="290"/>
      <c r="BO160" s="290"/>
      <c r="BP160" s="290"/>
      <c r="BQ160" s="290"/>
      <c r="BR160" s="290"/>
      <c r="BS160" s="290"/>
      <c r="BT160" s="290"/>
      <c r="BU160" s="290"/>
      <c r="BV160" s="290"/>
    </row>
    <row r="161" spans="2:74" x14ac:dyDescent="0.3">
      <c r="B161" s="230"/>
      <c r="C161" s="222"/>
      <c r="D161" s="222"/>
      <c r="E161" s="314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90"/>
      <c r="AI161" s="290"/>
      <c r="AJ161" s="290"/>
      <c r="AK161" s="290"/>
      <c r="AL161" s="290"/>
      <c r="AM161" s="290"/>
      <c r="AN161" s="290"/>
      <c r="AO161" s="290"/>
      <c r="AP161" s="290"/>
      <c r="AQ161" s="290"/>
      <c r="AR161" s="290"/>
      <c r="AS161" s="290"/>
      <c r="AT161" s="290"/>
      <c r="AU161" s="290"/>
      <c r="AV161" s="290"/>
      <c r="AW161" s="290"/>
      <c r="AX161" s="290"/>
      <c r="AY161" s="290"/>
      <c r="AZ161" s="290"/>
      <c r="BA161" s="290"/>
      <c r="BB161" s="290"/>
      <c r="BC161" s="290"/>
      <c r="BD161" s="290"/>
      <c r="BE161" s="290"/>
      <c r="BF161" s="290"/>
      <c r="BG161" s="290"/>
      <c r="BH161" s="290"/>
      <c r="BI161" s="290"/>
      <c r="BJ161" s="290"/>
      <c r="BK161" s="290"/>
      <c r="BL161" s="290"/>
      <c r="BM161" s="290"/>
      <c r="BN161" s="290"/>
      <c r="BO161" s="290"/>
      <c r="BP161" s="290"/>
      <c r="BQ161" s="290"/>
      <c r="BR161" s="290"/>
      <c r="BS161" s="290"/>
      <c r="BT161" s="290"/>
      <c r="BU161" s="290"/>
      <c r="BV161" s="290"/>
    </row>
    <row r="162" spans="2:74" x14ac:dyDescent="0.3">
      <c r="B162" s="230"/>
      <c r="C162" s="222"/>
      <c r="D162" s="222"/>
      <c r="E162" s="314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90"/>
      <c r="AI162" s="290"/>
      <c r="AJ162" s="290"/>
      <c r="AK162" s="290"/>
      <c r="AL162" s="290"/>
      <c r="AM162" s="290"/>
      <c r="AN162" s="290"/>
      <c r="AO162" s="290"/>
      <c r="AP162" s="290"/>
      <c r="AQ162" s="290"/>
      <c r="AR162" s="290"/>
      <c r="AS162" s="290"/>
      <c r="AT162" s="290"/>
      <c r="AU162" s="290"/>
      <c r="AV162" s="290"/>
      <c r="AW162" s="290"/>
      <c r="AX162" s="290"/>
      <c r="AY162" s="290"/>
      <c r="AZ162" s="290"/>
      <c r="BA162" s="290"/>
      <c r="BB162" s="290"/>
      <c r="BC162" s="290"/>
      <c r="BD162" s="290"/>
      <c r="BE162" s="290"/>
      <c r="BF162" s="290"/>
      <c r="BG162" s="290"/>
      <c r="BH162" s="290"/>
      <c r="BI162" s="290"/>
      <c r="BJ162" s="290"/>
      <c r="BK162" s="290"/>
      <c r="BL162" s="290"/>
      <c r="BM162" s="290"/>
      <c r="BN162" s="290"/>
      <c r="BO162" s="290"/>
      <c r="BP162" s="290"/>
      <c r="BQ162" s="290"/>
      <c r="BR162" s="290"/>
      <c r="BS162" s="290"/>
      <c r="BT162" s="290"/>
      <c r="BU162" s="290"/>
      <c r="BV162" s="290"/>
    </row>
    <row r="163" spans="2:74" x14ac:dyDescent="0.3">
      <c r="B163" s="230"/>
      <c r="C163" s="222"/>
      <c r="D163" s="222"/>
      <c r="E163" s="314"/>
      <c r="F163" s="290"/>
      <c r="G163" s="290"/>
      <c r="H163" s="290"/>
      <c r="I163" s="290"/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  <c r="W163" s="290"/>
      <c r="X163" s="290"/>
      <c r="Y163" s="290"/>
      <c r="Z163" s="290"/>
      <c r="AA163" s="290"/>
      <c r="AB163" s="290"/>
      <c r="AC163" s="290"/>
      <c r="AD163" s="290"/>
      <c r="AE163" s="290"/>
      <c r="AF163" s="290"/>
      <c r="AG163" s="290"/>
      <c r="AH163" s="290"/>
      <c r="AI163" s="290"/>
      <c r="AJ163" s="290"/>
      <c r="AK163" s="290"/>
      <c r="AL163" s="290"/>
      <c r="AM163" s="290"/>
      <c r="AN163" s="290"/>
      <c r="AO163" s="290"/>
      <c r="AP163" s="290"/>
      <c r="AQ163" s="290"/>
      <c r="AR163" s="290"/>
      <c r="AS163" s="290"/>
      <c r="AT163" s="290"/>
      <c r="AU163" s="290"/>
      <c r="AV163" s="290"/>
      <c r="AW163" s="290"/>
      <c r="AX163" s="290"/>
      <c r="AY163" s="290"/>
      <c r="AZ163" s="290"/>
      <c r="BA163" s="290"/>
      <c r="BB163" s="290"/>
      <c r="BC163" s="290"/>
      <c r="BD163" s="290"/>
      <c r="BE163" s="290"/>
      <c r="BF163" s="290"/>
      <c r="BG163" s="290"/>
      <c r="BH163" s="290"/>
      <c r="BI163" s="290"/>
      <c r="BJ163" s="290"/>
      <c r="BK163" s="290"/>
      <c r="BL163" s="290"/>
      <c r="BM163" s="290"/>
      <c r="BN163" s="290"/>
      <c r="BO163" s="290"/>
      <c r="BP163" s="290"/>
      <c r="BQ163" s="290"/>
      <c r="BR163" s="290"/>
      <c r="BS163" s="290"/>
      <c r="BT163" s="290"/>
      <c r="BU163" s="290"/>
      <c r="BV163" s="290"/>
    </row>
    <row r="164" spans="2:74" x14ac:dyDescent="0.3">
      <c r="B164" s="230"/>
      <c r="C164" s="222"/>
      <c r="D164" s="222"/>
      <c r="E164" s="314"/>
      <c r="F164" s="290"/>
      <c r="G164" s="290"/>
      <c r="H164" s="290"/>
      <c r="I164" s="290"/>
      <c r="J164" s="290"/>
      <c r="K164" s="290"/>
      <c r="L164" s="290"/>
      <c r="M164" s="290"/>
      <c r="N164" s="290"/>
      <c r="O164" s="290"/>
      <c r="P164" s="290"/>
      <c r="Q164" s="290"/>
      <c r="R164" s="290"/>
      <c r="S164" s="290"/>
      <c r="T164" s="290"/>
      <c r="U164" s="290"/>
      <c r="V164" s="290"/>
      <c r="W164" s="290"/>
      <c r="X164" s="290"/>
      <c r="Y164" s="290"/>
      <c r="Z164" s="290"/>
      <c r="AA164" s="290"/>
      <c r="AB164" s="290"/>
      <c r="AC164" s="290"/>
      <c r="AD164" s="290"/>
      <c r="AE164" s="290"/>
      <c r="AF164" s="290"/>
      <c r="AG164" s="290"/>
      <c r="AH164" s="290"/>
      <c r="AI164" s="290"/>
      <c r="AJ164" s="290"/>
      <c r="AK164" s="290"/>
      <c r="AL164" s="290"/>
      <c r="AM164" s="290"/>
      <c r="AN164" s="290"/>
      <c r="AO164" s="290"/>
      <c r="AP164" s="290"/>
      <c r="AQ164" s="290"/>
      <c r="AR164" s="290"/>
      <c r="AS164" s="290"/>
      <c r="AT164" s="290"/>
      <c r="AU164" s="290"/>
      <c r="AV164" s="290"/>
      <c r="AW164" s="290"/>
      <c r="AX164" s="290"/>
      <c r="AY164" s="290"/>
      <c r="AZ164" s="290"/>
      <c r="BA164" s="290"/>
      <c r="BB164" s="290"/>
      <c r="BC164" s="290"/>
      <c r="BD164" s="290"/>
      <c r="BE164" s="290"/>
      <c r="BF164" s="290"/>
      <c r="BG164" s="290"/>
      <c r="BH164" s="290"/>
      <c r="BI164" s="290"/>
      <c r="BJ164" s="290"/>
      <c r="BK164" s="290"/>
      <c r="BL164" s="290"/>
      <c r="BM164" s="290"/>
      <c r="BN164" s="290"/>
      <c r="BO164" s="290"/>
      <c r="BP164" s="290"/>
      <c r="BQ164" s="290"/>
      <c r="BR164" s="290"/>
      <c r="BS164" s="290"/>
      <c r="BT164" s="290"/>
      <c r="BU164" s="290"/>
      <c r="BV164" s="290"/>
    </row>
    <row r="165" spans="2:74" x14ac:dyDescent="0.3">
      <c r="B165" s="230"/>
      <c r="C165" s="222"/>
      <c r="D165" s="222"/>
      <c r="E165" s="314"/>
      <c r="F165" s="290"/>
      <c r="G165" s="290"/>
      <c r="H165" s="290"/>
      <c r="I165" s="290"/>
      <c r="J165" s="290"/>
      <c r="K165" s="290"/>
      <c r="L165" s="29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  <c r="W165" s="290"/>
      <c r="X165" s="290"/>
      <c r="Y165" s="290"/>
      <c r="Z165" s="290"/>
      <c r="AA165" s="290"/>
      <c r="AB165" s="290"/>
      <c r="AC165" s="290"/>
      <c r="AD165" s="290"/>
      <c r="AE165" s="290"/>
      <c r="AF165" s="290"/>
      <c r="AG165" s="290"/>
      <c r="AH165" s="290"/>
      <c r="AI165" s="290"/>
      <c r="AJ165" s="290"/>
      <c r="AK165" s="290"/>
      <c r="AL165" s="290"/>
      <c r="AM165" s="290"/>
      <c r="AN165" s="290"/>
      <c r="AO165" s="290"/>
      <c r="AP165" s="290"/>
      <c r="AQ165" s="290"/>
      <c r="AR165" s="290"/>
      <c r="AS165" s="290"/>
      <c r="AT165" s="290"/>
      <c r="AU165" s="290"/>
      <c r="AV165" s="290"/>
      <c r="AW165" s="290"/>
      <c r="AX165" s="290"/>
      <c r="AY165" s="290"/>
      <c r="AZ165" s="290"/>
      <c r="BA165" s="290"/>
      <c r="BB165" s="290"/>
      <c r="BC165" s="290"/>
      <c r="BD165" s="290"/>
      <c r="BE165" s="290"/>
      <c r="BF165" s="290"/>
      <c r="BG165" s="290"/>
      <c r="BH165" s="290"/>
      <c r="BI165" s="290"/>
      <c r="BJ165" s="290"/>
      <c r="BK165" s="290"/>
      <c r="BL165" s="290"/>
      <c r="BM165" s="290"/>
      <c r="BN165" s="290"/>
      <c r="BO165" s="290"/>
      <c r="BP165" s="290"/>
      <c r="BQ165" s="290"/>
      <c r="BR165" s="290"/>
      <c r="BS165" s="290"/>
      <c r="BT165" s="290"/>
      <c r="BU165" s="290"/>
      <c r="BV165" s="290"/>
    </row>
    <row r="166" spans="2:74" x14ac:dyDescent="0.3">
      <c r="B166" s="230"/>
      <c r="C166" s="222"/>
      <c r="D166" s="222"/>
      <c r="E166" s="314"/>
      <c r="F166" s="290"/>
      <c r="G166" s="290"/>
      <c r="H166" s="290"/>
      <c r="I166" s="290"/>
      <c r="J166" s="290"/>
      <c r="K166" s="290"/>
      <c r="L166" s="290"/>
      <c r="M166" s="290"/>
      <c r="N166" s="290"/>
      <c r="O166" s="290"/>
      <c r="P166" s="290"/>
      <c r="Q166" s="290"/>
      <c r="R166" s="290"/>
      <c r="S166" s="290"/>
      <c r="T166" s="290"/>
      <c r="U166" s="290"/>
      <c r="V166" s="290"/>
      <c r="W166" s="290"/>
      <c r="X166" s="290"/>
      <c r="Y166" s="290"/>
      <c r="Z166" s="290"/>
      <c r="AA166" s="290"/>
      <c r="AB166" s="290"/>
      <c r="AC166" s="290"/>
      <c r="AD166" s="290"/>
      <c r="AE166" s="290"/>
      <c r="AF166" s="290"/>
      <c r="AG166" s="290"/>
      <c r="AH166" s="290"/>
      <c r="AI166" s="290"/>
      <c r="AJ166" s="290"/>
      <c r="AK166" s="290"/>
      <c r="AL166" s="290"/>
      <c r="AM166" s="290"/>
      <c r="AN166" s="290"/>
      <c r="AO166" s="290"/>
      <c r="AP166" s="290"/>
      <c r="AQ166" s="290"/>
      <c r="AR166" s="290"/>
      <c r="AS166" s="290"/>
      <c r="AT166" s="290"/>
      <c r="AU166" s="290"/>
      <c r="AV166" s="290"/>
      <c r="AW166" s="290"/>
      <c r="AX166" s="290"/>
      <c r="AY166" s="290"/>
      <c r="AZ166" s="290"/>
      <c r="BA166" s="290"/>
      <c r="BB166" s="290"/>
      <c r="BC166" s="290"/>
      <c r="BD166" s="290"/>
      <c r="BE166" s="290"/>
      <c r="BF166" s="290"/>
      <c r="BG166" s="290"/>
      <c r="BH166" s="290"/>
      <c r="BI166" s="290"/>
      <c r="BJ166" s="290"/>
      <c r="BK166" s="290"/>
      <c r="BL166" s="290"/>
      <c r="BM166" s="290"/>
      <c r="BN166" s="290"/>
      <c r="BO166" s="290"/>
      <c r="BP166" s="290"/>
      <c r="BQ166" s="290"/>
      <c r="BR166" s="290"/>
      <c r="BS166" s="290"/>
      <c r="BT166" s="290"/>
      <c r="BU166" s="290"/>
      <c r="BV166" s="290"/>
    </row>
    <row r="167" spans="2:74" x14ac:dyDescent="0.3">
      <c r="B167" s="230"/>
      <c r="C167" s="222"/>
      <c r="D167" s="222"/>
      <c r="E167" s="314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0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  <c r="AE167" s="290"/>
      <c r="AF167" s="290"/>
      <c r="AG167" s="290"/>
      <c r="AH167" s="290"/>
      <c r="AI167" s="290"/>
      <c r="AJ167" s="290"/>
      <c r="AK167" s="290"/>
      <c r="AL167" s="290"/>
      <c r="AM167" s="290"/>
      <c r="AN167" s="290"/>
      <c r="AO167" s="290"/>
      <c r="AP167" s="290"/>
      <c r="AQ167" s="290"/>
      <c r="AR167" s="290"/>
      <c r="AS167" s="290"/>
      <c r="AT167" s="290"/>
      <c r="AU167" s="290"/>
      <c r="AV167" s="290"/>
      <c r="AW167" s="290"/>
      <c r="AX167" s="290"/>
      <c r="AY167" s="290"/>
      <c r="AZ167" s="290"/>
      <c r="BA167" s="290"/>
      <c r="BB167" s="290"/>
      <c r="BC167" s="290"/>
      <c r="BD167" s="290"/>
      <c r="BE167" s="290"/>
      <c r="BF167" s="290"/>
      <c r="BG167" s="290"/>
      <c r="BH167" s="290"/>
      <c r="BI167" s="290"/>
      <c r="BJ167" s="290"/>
      <c r="BK167" s="290"/>
      <c r="BL167" s="290"/>
      <c r="BM167" s="290"/>
      <c r="BN167" s="290"/>
      <c r="BO167" s="290"/>
      <c r="BP167" s="290"/>
      <c r="BQ167" s="290"/>
      <c r="BR167" s="290"/>
      <c r="BS167" s="290"/>
      <c r="BT167" s="290"/>
      <c r="BU167" s="290"/>
      <c r="BV167" s="290"/>
    </row>
    <row r="168" spans="2:74" x14ac:dyDescent="0.3">
      <c r="B168" s="230"/>
      <c r="C168" s="222"/>
      <c r="D168" s="222"/>
      <c r="E168" s="314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0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90"/>
      <c r="AI168" s="290"/>
      <c r="AJ168" s="290"/>
      <c r="AK168" s="290"/>
      <c r="AL168" s="290"/>
      <c r="AM168" s="290"/>
      <c r="AN168" s="290"/>
      <c r="AO168" s="290"/>
      <c r="AP168" s="290"/>
      <c r="AQ168" s="290"/>
      <c r="AR168" s="290"/>
      <c r="AS168" s="290"/>
      <c r="AT168" s="290"/>
      <c r="AU168" s="290"/>
      <c r="AV168" s="290"/>
      <c r="AW168" s="290"/>
      <c r="AX168" s="290"/>
      <c r="AY168" s="290"/>
      <c r="AZ168" s="290"/>
      <c r="BA168" s="290"/>
      <c r="BB168" s="290"/>
      <c r="BC168" s="290"/>
      <c r="BD168" s="290"/>
      <c r="BE168" s="290"/>
      <c r="BF168" s="290"/>
      <c r="BG168" s="290"/>
      <c r="BH168" s="290"/>
      <c r="BI168" s="290"/>
      <c r="BJ168" s="290"/>
      <c r="BK168" s="290"/>
      <c r="BL168" s="290"/>
      <c r="BM168" s="290"/>
      <c r="BN168" s="290"/>
      <c r="BO168" s="290"/>
      <c r="BP168" s="290"/>
      <c r="BQ168" s="290"/>
      <c r="BR168" s="290"/>
      <c r="BS168" s="290"/>
      <c r="BT168" s="290"/>
      <c r="BU168" s="290"/>
      <c r="BV168" s="290"/>
    </row>
    <row r="169" spans="2:74" x14ac:dyDescent="0.3">
      <c r="B169" s="230"/>
      <c r="C169" s="222"/>
      <c r="D169" s="222"/>
      <c r="E169" s="314"/>
      <c r="F169" s="290"/>
      <c r="G169" s="290"/>
      <c r="H169" s="290"/>
      <c r="I169" s="290"/>
      <c r="J169" s="290"/>
      <c r="K169" s="290"/>
      <c r="L169" s="290"/>
      <c r="M169" s="290"/>
      <c r="N169" s="290"/>
      <c r="O169" s="290"/>
      <c r="P169" s="290"/>
      <c r="Q169" s="290"/>
      <c r="R169" s="290"/>
      <c r="S169" s="290"/>
      <c r="T169" s="290"/>
      <c r="U169" s="290"/>
      <c r="V169" s="290"/>
      <c r="W169" s="290"/>
      <c r="X169" s="290"/>
      <c r="Y169" s="290"/>
      <c r="Z169" s="290"/>
      <c r="AA169" s="290"/>
      <c r="AB169" s="290"/>
      <c r="AC169" s="290"/>
      <c r="AD169" s="290"/>
      <c r="AE169" s="290"/>
      <c r="AF169" s="290"/>
      <c r="AG169" s="290"/>
      <c r="AH169" s="290"/>
      <c r="AI169" s="290"/>
      <c r="AJ169" s="290"/>
      <c r="AK169" s="290"/>
      <c r="AL169" s="290"/>
      <c r="AM169" s="290"/>
      <c r="AN169" s="290"/>
      <c r="AO169" s="290"/>
      <c r="AP169" s="290"/>
      <c r="AQ169" s="290"/>
      <c r="AR169" s="290"/>
      <c r="AS169" s="290"/>
      <c r="AT169" s="290"/>
      <c r="AU169" s="290"/>
      <c r="AV169" s="290"/>
      <c r="AW169" s="290"/>
      <c r="AX169" s="290"/>
      <c r="AY169" s="290"/>
      <c r="AZ169" s="290"/>
      <c r="BA169" s="290"/>
      <c r="BB169" s="290"/>
      <c r="BC169" s="290"/>
      <c r="BD169" s="290"/>
      <c r="BE169" s="290"/>
      <c r="BF169" s="290"/>
      <c r="BG169" s="290"/>
      <c r="BH169" s="290"/>
      <c r="BI169" s="290"/>
      <c r="BJ169" s="290"/>
      <c r="BK169" s="290"/>
      <c r="BL169" s="290"/>
      <c r="BM169" s="290"/>
      <c r="BN169" s="290"/>
      <c r="BO169" s="290"/>
      <c r="BP169" s="290"/>
      <c r="BQ169" s="290"/>
      <c r="BR169" s="290"/>
      <c r="BS169" s="290"/>
      <c r="BT169" s="290"/>
      <c r="BU169" s="290"/>
      <c r="BV169" s="290"/>
    </row>
    <row r="170" spans="2:74" x14ac:dyDescent="0.3">
      <c r="B170" s="230"/>
      <c r="C170" s="222"/>
      <c r="D170" s="222"/>
      <c r="E170" s="314"/>
      <c r="F170" s="290"/>
      <c r="G170" s="290"/>
      <c r="H170" s="290"/>
      <c r="I170" s="290"/>
      <c r="J170" s="290"/>
      <c r="K170" s="290"/>
      <c r="L170" s="290"/>
      <c r="M170" s="290"/>
      <c r="N170" s="290"/>
      <c r="O170" s="290"/>
      <c r="P170" s="290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90"/>
      <c r="AP170" s="290"/>
      <c r="AQ170" s="290"/>
      <c r="AR170" s="290"/>
      <c r="AS170" s="290"/>
      <c r="AT170" s="290"/>
      <c r="AU170" s="290"/>
      <c r="AV170" s="290"/>
      <c r="AW170" s="290"/>
      <c r="AX170" s="290"/>
      <c r="AY170" s="290"/>
      <c r="AZ170" s="290"/>
      <c r="BA170" s="290"/>
      <c r="BB170" s="290"/>
      <c r="BC170" s="290"/>
      <c r="BD170" s="290"/>
      <c r="BE170" s="290"/>
      <c r="BF170" s="290"/>
      <c r="BG170" s="290"/>
      <c r="BH170" s="290"/>
      <c r="BI170" s="290"/>
      <c r="BJ170" s="290"/>
      <c r="BK170" s="290"/>
      <c r="BL170" s="290"/>
      <c r="BM170" s="290"/>
      <c r="BN170" s="290"/>
      <c r="BO170" s="290"/>
      <c r="BP170" s="290"/>
      <c r="BQ170" s="290"/>
      <c r="BR170" s="290"/>
      <c r="BS170" s="290"/>
      <c r="BT170" s="290"/>
      <c r="BU170" s="290"/>
      <c r="BV170" s="290"/>
    </row>
    <row r="171" spans="2:74" x14ac:dyDescent="0.3">
      <c r="B171" s="230"/>
      <c r="C171" s="222"/>
      <c r="D171" s="222"/>
      <c r="E171" s="314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90"/>
      <c r="AP171" s="290"/>
      <c r="AQ171" s="290"/>
      <c r="AR171" s="290"/>
      <c r="AS171" s="290"/>
      <c r="AT171" s="290"/>
      <c r="AU171" s="290"/>
      <c r="AV171" s="290"/>
      <c r="AW171" s="290"/>
      <c r="AX171" s="290"/>
      <c r="AY171" s="290"/>
      <c r="AZ171" s="290"/>
      <c r="BA171" s="290"/>
      <c r="BB171" s="290"/>
      <c r="BC171" s="290"/>
      <c r="BD171" s="290"/>
      <c r="BE171" s="290"/>
      <c r="BF171" s="290"/>
      <c r="BG171" s="290"/>
      <c r="BH171" s="290"/>
      <c r="BI171" s="290"/>
      <c r="BJ171" s="290"/>
      <c r="BK171" s="290"/>
      <c r="BL171" s="290"/>
      <c r="BM171" s="290"/>
      <c r="BN171" s="290"/>
      <c r="BO171" s="290"/>
      <c r="BP171" s="290"/>
      <c r="BQ171" s="290"/>
      <c r="BR171" s="290"/>
      <c r="BS171" s="290"/>
      <c r="BT171" s="290"/>
      <c r="BU171" s="290"/>
      <c r="BV171" s="290"/>
    </row>
    <row r="172" spans="2:74" x14ac:dyDescent="0.3">
      <c r="B172" s="230"/>
      <c r="C172" s="222"/>
      <c r="D172" s="222"/>
      <c r="E172" s="314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90"/>
      <c r="AP172" s="290"/>
      <c r="AQ172" s="290"/>
      <c r="AR172" s="290"/>
      <c r="AS172" s="290"/>
      <c r="AT172" s="290"/>
      <c r="AU172" s="290"/>
      <c r="AV172" s="290"/>
      <c r="AW172" s="290"/>
      <c r="AX172" s="290"/>
      <c r="AY172" s="290"/>
      <c r="AZ172" s="290"/>
      <c r="BA172" s="290"/>
      <c r="BB172" s="290"/>
      <c r="BC172" s="290"/>
      <c r="BD172" s="290"/>
      <c r="BE172" s="290"/>
      <c r="BF172" s="290"/>
      <c r="BG172" s="290"/>
      <c r="BH172" s="290"/>
      <c r="BI172" s="290"/>
      <c r="BJ172" s="290"/>
      <c r="BK172" s="290"/>
      <c r="BL172" s="290"/>
      <c r="BM172" s="290"/>
      <c r="BN172" s="290"/>
      <c r="BO172" s="290"/>
      <c r="BP172" s="290"/>
      <c r="BQ172" s="290"/>
      <c r="BR172" s="290"/>
      <c r="BS172" s="290"/>
      <c r="BT172" s="290"/>
      <c r="BU172" s="290"/>
      <c r="BV172" s="290"/>
    </row>
    <row r="173" spans="2:74" x14ac:dyDescent="0.3">
      <c r="B173" s="230"/>
      <c r="C173" s="222"/>
      <c r="D173" s="222"/>
      <c r="E173" s="314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0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90"/>
      <c r="AP173" s="290"/>
      <c r="AQ173" s="290"/>
      <c r="AR173" s="290"/>
      <c r="AS173" s="290"/>
      <c r="AT173" s="290"/>
      <c r="AU173" s="290"/>
      <c r="AV173" s="290"/>
      <c r="AW173" s="290"/>
      <c r="AX173" s="290"/>
      <c r="AY173" s="290"/>
      <c r="AZ173" s="290"/>
      <c r="BA173" s="290"/>
      <c r="BB173" s="290"/>
      <c r="BC173" s="290"/>
      <c r="BD173" s="290"/>
      <c r="BE173" s="290"/>
      <c r="BF173" s="290"/>
      <c r="BG173" s="290"/>
      <c r="BH173" s="290"/>
      <c r="BI173" s="290"/>
      <c r="BJ173" s="290"/>
      <c r="BK173" s="290"/>
      <c r="BL173" s="290"/>
      <c r="BM173" s="290"/>
      <c r="BN173" s="290"/>
      <c r="BO173" s="290"/>
      <c r="BP173" s="290"/>
      <c r="BQ173" s="290"/>
      <c r="BR173" s="290"/>
      <c r="BS173" s="290"/>
      <c r="BT173" s="290"/>
      <c r="BU173" s="290"/>
      <c r="BV173" s="290"/>
    </row>
    <row r="174" spans="2:74" x14ac:dyDescent="0.3">
      <c r="B174" s="230"/>
      <c r="C174" s="230"/>
      <c r="D174" s="230"/>
      <c r="E174" s="314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90"/>
      <c r="AP174" s="290"/>
      <c r="AQ174" s="290"/>
      <c r="AR174" s="290"/>
      <c r="AS174" s="290"/>
      <c r="AT174" s="290"/>
      <c r="AU174" s="290"/>
      <c r="AV174" s="290"/>
      <c r="AW174" s="290"/>
      <c r="AX174" s="290"/>
      <c r="AY174" s="290"/>
      <c r="AZ174" s="290"/>
      <c r="BA174" s="290"/>
      <c r="BB174" s="290"/>
      <c r="BC174" s="290"/>
      <c r="BD174" s="290"/>
      <c r="BE174" s="290"/>
      <c r="BF174" s="290"/>
      <c r="BG174" s="290"/>
      <c r="BH174" s="290"/>
      <c r="BI174" s="290"/>
      <c r="BJ174" s="290"/>
      <c r="BK174" s="290"/>
      <c r="BL174" s="290"/>
      <c r="BM174" s="290"/>
      <c r="BN174" s="290"/>
      <c r="BO174" s="290"/>
      <c r="BP174" s="290"/>
      <c r="BQ174" s="290"/>
      <c r="BR174" s="290"/>
      <c r="BS174" s="290"/>
      <c r="BT174" s="290"/>
      <c r="BU174" s="290"/>
      <c r="BV174" s="290"/>
    </row>
    <row r="175" spans="2:74" x14ac:dyDescent="0.3">
      <c r="B175" s="230"/>
      <c r="C175" s="222"/>
      <c r="D175" s="222"/>
      <c r="E175" s="314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0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90"/>
      <c r="AP175" s="290"/>
      <c r="AQ175" s="290"/>
      <c r="AR175" s="290"/>
      <c r="AS175" s="290"/>
      <c r="AT175" s="290"/>
      <c r="AU175" s="290"/>
      <c r="AV175" s="290"/>
      <c r="AW175" s="290"/>
      <c r="AX175" s="290"/>
      <c r="AY175" s="290"/>
      <c r="AZ175" s="290"/>
      <c r="BA175" s="290"/>
      <c r="BB175" s="290"/>
      <c r="BC175" s="290"/>
      <c r="BD175" s="290"/>
      <c r="BE175" s="290"/>
      <c r="BF175" s="290"/>
      <c r="BG175" s="290"/>
      <c r="BH175" s="290"/>
      <c r="BI175" s="290"/>
      <c r="BJ175" s="290"/>
      <c r="BK175" s="290"/>
      <c r="BL175" s="290"/>
      <c r="BM175" s="290"/>
      <c r="BN175" s="290"/>
      <c r="BO175" s="290"/>
      <c r="BP175" s="290"/>
      <c r="BQ175" s="290"/>
      <c r="BR175" s="290"/>
      <c r="BS175" s="290"/>
      <c r="BT175" s="290"/>
      <c r="BU175" s="290"/>
      <c r="BV175" s="290"/>
    </row>
    <row r="176" spans="2:74" x14ac:dyDescent="0.3">
      <c r="C176" s="222"/>
      <c r="D176" s="222"/>
      <c r="E176" s="314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90"/>
      <c r="AP176" s="290"/>
      <c r="AQ176" s="290"/>
      <c r="AR176" s="290"/>
      <c r="AS176" s="290"/>
      <c r="AT176" s="290"/>
      <c r="AU176" s="290"/>
      <c r="AV176" s="290"/>
      <c r="AW176" s="290"/>
      <c r="AX176" s="290"/>
      <c r="AY176" s="290"/>
      <c r="AZ176" s="290"/>
      <c r="BA176" s="290"/>
      <c r="BB176" s="290"/>
      <c r="BC176" s="290"/>
      <c r="BD176" s="290"/>
      <c r="BE176" s="290"/>
      <c r="BF176" s="290"/>
      <c r="BG176" s="290"/>
      <c r="BH176" s="290"/>
      <c r="BI176" s="290"/>
      <c r="BJ176" s="290"/>
      <c r="BK176" s="290"/>
      <c r="BL176" s="290"/>
      <c r="BM176" s="290"/>
      <c r="BN176" s="290"/>
      <c r="BO176" s="290"/>
      <c r="BP176" s="290"/>
      <c r="BQ176" s="290"/>
      <c r="BR176" s="290"/>
      <c r="BS176" s="290"/>
      <c r="BT176" s="290"/>
      <c r="BU176" s="290"/>
      <c r="BV176" s="290"/>
    </row>
    <row r="177" spans="2:74" x14ac:dyDescent="0.3">
      <c r="B177" s="230"/>
      <c r="C177" s="222"/>
      <c r="D177" s="222"/>
      <c r="E177" s="314"/>
      <c r="F177" s="290"/>
      <c r="G177" s="290"/>
      <c r="H177" s="290"/>
      <c r="I177" s="290"/>
      <c r="J177" s="290"/>
      <c r="K177" s="290"/>
      <c r="L177" s="290"/>
      <c r="M177" s="290"/>
      <c r="N177" s="290"/>
      <c r="O177" s="290"/>
      <c r="P177" s="290"/>
      <c r="Q177" s="290"/>
      <c r="R177" s="290"/>
      <c r="S177" s="290"/>
      <c r="T177" s="290"/>
      <c r="U177" s="290"/>
      <c r="V177" s="290"/>
      <c r="W177" s="290"/>
      <c r="X177" s="290"/>
      <c r="Y177" s="290"/>
      <c r="Z177" s="290"/>
      <c r="AA177" s="290"/>
      <c r="AB177" s="290"/>
      <c r="AC177" s="290"/>
      <c r="AD177" s="290"/>
      <c r="AE177" s="290"/>
      <c r="AF177" s="290"/>
      <c r="AG177" s="290"/>
      <c r="AH177" s="290"/>
      <c r="AI177" s="290"/>
      <c r="AJ177" s="290"/>
      <c r="AK177" s="290"/>
      <c r="AL177" s="290"/>
      <c r="AM177" s="290"/>
      <c r="AN177" s="290"/>
      <c r="AO177" s="290"/>
      <c r="AP177" s="290"/>
      <c r="AQ177" s="290"/>
      <c r="AR177" s="290"/>
      <c r="AS177" s="290"/>
      <c r="AT177" s="290"/>
      <c r="AU177" s="290"/>
      <c r="AV177" s="290"/>
      <c r="AW177" s="290"/>
      <c r="AX177" s="290"/>
      <c r="AY177" s="290"/>
      <c r="AZ177" s="290"/>
      <c r="BA177" s="290"/>
      <c r="BB177" s="290"/>
      <c r="BC177" s="290"/>
      <c r="BD177" s="290"/>
      <c r="BE177" s="290"/>
      <c r="BF177" s="290"/>
      <c r="BG177" s="290"/>
      <c r="BH177" s="290"/>
      <c r="BI177" s="290"/>
      <c r="BJ177" s="290"/>
      <c r="BK177" s="290"/>
      <c r="BL177" s="290"/>
      <c r="BM177" s="290"/>
      <c r="BN177" s="290"/>
      <c r="BO177" s="290"/>
      <c r="BP177" s="290"/>
      <c r="BQ177" s="290"/>
      <c r="BR177" s="290"/>
      <c r="BS177" s="290"/>
      <c r="BT177" s="290"/>
      <c r="BU177" s="290"/>
      <c r="BV177" s="290"/>
    </row>
    <row r="178" spans="2:74" x14ac:dyDescent="0.3">
      <c r="B178" s="230"/>
      <c r="C178" s="222"/>
      <c r="D178" s="222"/>
      <c r="E178" s="314"/>
      <c r="F178" s="290"/>
      <c r="G178" s="290"/>
      <c r="H178" s="290"/>
      <c r="I178" s="290"/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  <c r="W178" s="290"/>
      <c r="X178" s="290"/>
      <c r="Y178" s="290"/>
      <c r="Z178" s="290"/>
      <c r="AA178" s="290"/>
      <c r="AB178" s="290"/>
      <c r="AC178" s="290"/>
      <c r="AD178" s="290"/>
      <c r="AE178" s="290"/>
      <c r="AF178" s="290"/>
      <c r="AG178" s="290"/>
      <c r="AH178" s="290"/>
      <c r="AI178" s="290"/>
      <c r="AJ178" s="290"/>
      <c r="AK178" s="290"/>
      <c r="AL178" s="290"/>
      <c r="AM178" s="290"/>
      <c r="AN178" s="290"/>
      <c r="AO178" s="290"/>
      <c r="AP178" s="290"/>
      <c r="AQ178" s="290"/>
      <c r="AR178" s="290"/>
      <c r="AS178" s="290"/>
      <c r="AT178" s="290"/>
      <c r="AU178" s="290"/>
      <c r="AV178" s="290"/>
      <c r="AW178" s="290"/>
      <c r="AX178" s="290"/>
      <c r="AY178" s="290"/>
      <c r="AZ178" s="290"/>
      <c r="BA178" s="290"/>
      <c r="BB178" s="290"/>
      <c r="BC178" s="290"/>
      <c r="BD178" s="290"/>
      <c r="BE178" s="290"/>
      <c r="BF178" s="290"/>
      <c r="BG178" s="290"/>
      <c r="BH178" s="290"/>
      <c r="BI178" s="290"/>
      <c r="BJ178" s="290"/>
      <c r="BK178" s="290"/>
      <c r="BL178" s="290"/>
      <c r="BM178" s="290"/>
      <c r="BN178" s="290"/>
      <c r="BO178" s="290"/>
      <c r="BP178" s="290"/>
      <c r="BQ178" s="290"/>
      <c r="BR178" s="290"/>
      <c r="BS178" s="290"/>
      <c r="BT178" s="290"/>
      <c r="BU178" s="290"/>
      <c r="BV178" s="290"/>
    </row>
    <row r="179" spans="2:74" x14ac:dyDescent="0.3">
      <c r="B179" s="230"/>
      <c r="C179" s="222"/>
      <c r="D179" s="222"/>
      <c r="E179" s="314"/>
      <c r="F179" s="290"/>
      <c r="G179" s="290"/>
      <c r="H179" s="290"/>
      <c r="I179" s="290"/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90"/>
      <c r="AK179" s="290"/>
      <c r="AL179" s="290"/>
      <c r="AM179" s="290"/>
      <c r="AN179" s="290"/>
      <c r="AO179" s="290"/>
      <c r="AP179" s="290"/>
      <c r="AQ179" s="290"/>
      <c r="AR179" s="290"/>
      <c r="AS179" s="290"/>
      <c r="AT179" s="290"/>
      <c r="AU179" s="290"/>
      <c r="AV179" s="290"/>
      <c r="AW179" s="290"/>
      <c r="AX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0"/>
      <c r="BM179" s="290"/>
      <c r="BN179" s="290"/>
      <c r="BO179" s="290"/>
      <c r="BP179" s="290"/>
      <c r="BQ179" s="290"/>
      <c r="BR179" s="290"/>
      <c r="BS179" s="290"/>
      <c r="BT179" s="290"/>
      <c r="BU179" s="290"/>
      <c r="BV179" s="290"/>
    </row>
    <row r="180" spans="2:74" x14ac:dyDescent="0.3">
      <c r="B180" s="230"/>
      <c r="C180" s="222"/>
      <c r="D180" s="222"/>
      <c r="E180" s="314"/>
      <c r="F180" s="290"/>
      <c r="G180" s="290"/>
      <c r="H180" s="290"/>
      <c r="I180" s="290"/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0"/>
      <c r="U180" s="290"/>
      <c r="V180" s="290"/>
      <c r="W180" s="290"/>
      <c r="X180" s="290"/>
      <c r="Y180" s="290"/>
      <c r="Z180" s="290"/>
      <c r="AA180" s="290"/>
      <c r="AB180" s="290"/>
      <c r="AC180" s="290"/>
      <c r="AD180" s="290"/>
      <c r="AE180" s="290"/>
      <c r="AF180" s="290"/>
      <c r="AG180" s="290"/>
      <c r="AH180" s="290"/>
      <c r="AI180" s="290"/>
      <c r="AJ180" s="290"/>
      <c r="AK180" s="290"/>
      <c r="AL180" s="290"/>
      <c r="AM180" s="290"/>
      <c r="AN180" s="290"/>
      <c r="AO180" s="290"/>
      <c r="AP180" s="290"/>
      <c r="AQ180" s="290"/>
      <c r="AR180" s="290"/>
      <c r="AS180" s="290"/>
      <c r="AT180" s="290"/>
      <c r="AU180" s="290"/>
      <c r="AV180" s="290"/>
      <c r="AW180" s="290"/>
      <c r="AX180" s="290"/>
      <c r="AY180" s="290"/>
      <c r="AZ180" s="290"/>
      <c r="BA180" s="290"/>
      <c r="BB180" s="290"/>
      <c r="BC180" s="290"/>
      <c r="BD180" s="290"/>
      <c r="BE180" s="290"/>
      <c r="BF180" s="290"/>
      <c r="BG180" s="290"/>
      <c r="BH180" s="290"/>
      <c r="BI180" s="290"/>
      <c r="BJ180" s="290"/>
      <c r="BK180" s="290"/>
      <c r="BL180" s="290"/>
      <c r="BM180" s="290"/>
      <c r="BN180" s="290"/>
      <c r="BO180" s="290"/>
      <c r="BP180" s="290"/>
      <c r="BQ180" s="290"/>
      <c r="BR180" s="290"/>
      <c r="BS180" s="290"/>
      <c r="BT180" s="290"/>
      <c r="BU180" s="290"/>
      <c r="BV180" s="290"/>
    </row>
    <row r="181" spans="2:74" x14ac:dyDescent="0.3">
      <c r="B181" s="230"/>
      <c r="C181" s="222"/>
      <c r="D181" s="222"/>
      <c r="E181" s="314"/>
      <c r="F181" s="290"/>
      <c r="G181" s="290"/>
      <c r="H181" s="290"/>
      <c r="I181" s="290"/>
      <c r="J181" s="290"/>
      <c r="K181" s="290"/>
      <c r="L181" s="290"/>
      <c r="M181" s="290"/>
      <c r="N181" s="290"/>
      <c r="O181" s="290"/>
      <c r="P181" s="290"/>
      <c r="Q181" s="290"/>
      <c r="R181" s="290"/>
      <c r="S181" s="290"/>
      <c r="T181" s="290"/>
      <c r="U181" s="290"/>
      <c r="V181" s="290"/>
      <c r="W181" s="290"/>
      <c r="X181" s="290"/>
      <c r="Y181" s="290"/>
      <c r="Z181" s="290"/>
      <c r="AA181" s="290"/>
      <c r="AB181" s="290"/>
      <c r="AC181" s="290"/>
      <c r="AD181" s="290"/>
      <c r="AE181" s="290"/>
      <c r="AF181" s="290"/>
      <c r="AG181" s="290"/>
      <c r="AH181" s="290"/>
      <c r="AI181" s="290"/>
      <c r="AJ181" s="290"/>
      <c r="AK181" s="290"/>
      <c r="AL181" s="290"/>
      <c r="AM181" s="290"/>
      <c r="AN181" s="290"/>
      <c r="AO181" s="290"/>
      <c r="AP181" s="290"/>
      <c r="AQ181" s="290"/>
      <c r="AR181" s="290"/>
      <c r="AS181" s="290"/>
      <c r="AT181" s="290"/>
      <c r="AU181" s="290"/>
      <c r="AV181" s="290"/>
      <c r="AW181" s="290"/>
      <c r="AX181" s="290"/>
      <c r="AY181" s="290"/>
      <c r="AZ181" s="290"/>
      <c r="BA181" s="290"/>
      <c r="BB181" s="290"/>
      <c r="BC181" s="290"/>
      <c r="BD181" s="290"/>
      <c r="BE181" s="290"/>
      <c r="BF181" s="290"/>
      <c r="BG181" s="290"/>
      <c r="BH181" s="290"/>
      <c r="BI181" s="290"/>
      <c r="BJ181" s="290"/>
      <c r="BK181" s="290"/>
      <c r="BL181" s="290"/>
      <c r="BM181" s="290"/>
      <c r="BN181" s="290"/>
      <c r="BO181" s="290"/>
      <c r="BP181" s="290"/>
      <c r="BQ181" s="290"/>
      <c r="BR181" s="290"/>
      <c r="BS181" s="290"/>
      <c r="BT181" s="290"/>
      <c r="BU181" s="290"/>
      <c r="BV181" s="290"/>
    </row>
    <row r="182" spans="2:74" x14ac:dyDescent="0.3">
      <c r="B182" s="230"/>
      <c r="C182" s="222"/>
      <c r="D182" s="222"/>
      <c r="E182" s="314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0"/>
      <c r="U182" s="290"/>
      <c r="V182" s="290"/>
      <c r="W182" s="290"/>
      <c r="X182" s="290"/>
      <c r="Y182" s="290"/>
      <c r="Z182" s="290"/>
      <c r="AA182" s="290"/>
      <c r="AB182" s="290"/>
      <c r="AC182" s="290"/>
      <c r="AD182" s="290"/>
      <c r="AE182" s="290"/>
      <c r="AF182" s="290"/>
      <c r="AG182" s="290"/>
      <c r="AH182" s="290"/>
      <c r="AI182" s="290"/>
      <c r="AJ182" s="290"/>
      <c r="AK182" s="290"/>
      <c r="AL182" s="290"/>
      <c r="AM182" s="290"/>
      <c r="AN182" s="290"/>
      <c r="AO182" s="290"/>
      <c r="AP182" s="290"/>
      <c r="AQ182" s="290"/>
      <c r="AR182" s="290"/>
      <c r="AS182" s="290"/>
      <c r="AT182" s="290"/>
      <c r="AU182" s="290"/>
      <c r="AV182" s="290"/>
      <c r="AW182" s="290"/>
      <c r="AX182" s="290"/>
      <c r="AY182" s="290"/>
      <c r="AZ182" s="290"/>
      <c r="BA182" s="290"/>
      <c r="BB182" s="290"/>
      <c r="BC182" s="290"/>
      <c r="BD182" s="290"/>
      <c r="BE182" s="290"/>
      <c r="BF182" s="290"/>
      <c r="BG182" s="290"/>
      <c r="BH182" s="290"/>
      <c r="BI182" s="290"/>
      <c r="BJ182" s="290"/>
      <c r="BK182" s="290"/>
      <c r="BL182" s="290"/>
      <c r="BM182" s="290"/>
      <c r="BN182" s="290"/>
      <c r="BO182" s="290"/>
      <c r="BP182" s="290"/>
      <c r="BQ182" s="290"/>
      <c r="BR182" s="290"/>
      <c r="BS182" s="290"/>
      <c r="BT182" s="290"/>
      <c r="BU182" s="290"/>
      <c r="BV182" s="290"/>
    </row>
    <row r="183" spans="2:74" x14ac:dyDescent="0.3">
      <c r="B183" s="230"/>
      <c r="C183" s="222"/>
      <c r="D183" s="222"/>
      <c r="E183" s="314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90"/>
      <c r="AK183" s="290"/>
      <c r="AL183" s="290"/>
      <c r="AM183" s="290"/>
      <c r="AN183" s="290"/>
      <c r="AO183" s="290"/>
      <c r="AP183" s="290"/>
      <c r="AQ183" s="290"/>
      <c r="AR183" s="290"/>
      <c r="AS183" s="290"/>
      <c r="AT183" s="290"/>
      <c r="AU183" s="290"/>
      <c r="AV183" s="290"/>
      <c r="AW183" s="290"/>
      <c r="AX183" s="290"/>
      <c r="AY183" s="290"/>
      <c r="AZ183" s="290"/>
      <c r="BA183" s="290"/>
      <c r="BB183" s="290"/>
      <c r="BC183" s="290"/>
      <c r="BD183" s="290"/>
      <c r="BE183" s="290"/>
      <c r="BF183" s="290"/>
      <c r="BG183" s="290"/>
      <c r="BH183" s="290"/>
      <c r="BI183" s="290"/>
      <c r="BJ183" s="290"/>
      <c r="BK183" s="290"/>
      <c r="BL183" s="290"/>
      <c r="BM183" s="290"/>
      <c r="BN183" s="290"/>
      <c r="BO183" s="290"/>
      <c r="BP183" s="290"/>
      <c r="BQ183" s="290"/>
      <c r="BR183" s="290"/>
      <c r="BS183" s="290"/>
      <c r="BT183" s="290"/>
      <c r="BU183" s="290"/>
      <c r="BV183" s="290"/>
    </row>
    <row r="184" spans="2:74" x14ac:dyDescent="0.3">
      <c r="B184" s="230"/>
      <c r="C184" s="222"/>
      <c r="D184" s="222"/>
      <c r="E184" s="314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0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290"/>
      <c r="AI184" s="290"/>
      <c r="AJ184" s="290"/>
      <c r="AK184" s="290"/>
      <c r="AL184" s="290"/>
      <c r="AM184" s="290"/>
      <c r="AN184" s="290"/>
      <c r="AO184" s="290"/>
      <c r="AP184" s="290"/>
      <c r="AQ184" s="290"/>
      <c r="AR184" s="290"/>
      <c r="AS184" s="290"/>
      <c r="AT184" s="290"/>
      <c r="AU184" s="290"/>
      <c r="AV184" s="290"/>
      <c r="AW184" s="290"/>
      <c r="AX184" s="290"/>
      <c r="AY184" s="290"/>
      <c r="AZ184" s="290"/>
      <c r="BA184" s="290"/>
      <c r="BB184" s="290"/>
      <c r="BC184" s="290"/>
      <c r="BD184" s="290"/>
      <c r="BE184" s="290"/>
      <c r="BF184" s="290"/>
      <c r="BG184" s="290"/>
      <c r="BH184" s="290"/>
      <c r="BI184" s="290"/>
      <c r="BJ184" s="290"/>
      <c r="BK184" s="290"/>
      <c r="BL184" s="290"/>
      <c r="BM184" s="290"/>
      <c r="BN184" s="290"/>
      <c r="BO184" s="290"/>
      <c r="BP184" s="290"/>
      <c r="BQ184" s="290"/>
      <c r="BR184" s="290"/>
      <c r="BS184" s="290"/>
      <c r="BT184" s="290"/>
      <c r="BU184" s="290"/>
      <c r="BV184" s="290"/>
    </row>
    <row r="185" spans="2:74" x14ac:dyDescent="0.3">
      <c r="B185" s="230"/>
      <c r="C185" s="222"/>
      <c r="D185" s="222"/>
      <c r="E185" s="314"/>
      <c r="F185" s="290"/>
      <c r="G185" s="290"/>
      <c r="H185" s="290"/>
      <c r="I185" s="290"/>
      <c r="J185" s="290"/>
      <c r="K185" s="290"/>
      <c r="L185" s="290"/>
      <c r="M185" s="290"/>
      <c r="N185" s="290"/>
      <c r="O185" s="290"/>
      <c r="P185" s="290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  <c r="AA185" s="290"/>
      <c r="AB185" s="290"/>
      <c r="AC185" s="290"/>
      <c r="AD185" s="290"/>
      <c r="AE185" s="290"/>
      <c r="AF185" s="290"/>
      <c r="AG185" s="290"/>
      <c r="AH185" s="290"/>
      <c r="AI185" s="290"/>
      <c r="AJ185" s="290"/>
      <c r="AK185" s="290"/>
      <c r="AL185" s="290"/>
      <c r="AM185" s="290"/>
      <c r="AN185" s="290"/>
      <c r="AO185" s="290"/>
      <c r="AP185" s="290"/>
      <c r="AQ185" s="290"/>
      <c r="AR185" s="290"/>
      <c r="AS185" s="290"/>
      <c r="AT185" s="290"/>
      <c r="AU185" s="290"/>
      <c r="AV185" s="290"/>
      <c r="AW185" s="290"/>
      <c r="AX185" s="290"/>
      <c r="AY185" s="290"/>
      <c r="AZ185" s="290"/>
      <c r="BA185" s="290"/>
      <c r="BB185" s="290"/>
      <c r="BC185" s="290"/>
      <c r="BD185" s="290"/>
      <c r="BE185" s="290"/>
      <c r="BF185" s="290"/>
      <c r="BG185" s="290"/>
      <c r="BH185" s="290"/>
      <c r="BI185" s="290"/>
      <c r="BJ185" s="290"/>
      <c r="BK185" s="290"/>
      <c r="BL185" s="290"/>
      <c r="BM185" s="290"/>
      <c r="BN185" s="290"/>
      <c r="BO185" s="290"/>
      <c r="BP185" s="290"/>
      <c r="BQ185" s="290"/>
      <c r="BR185" s="290"/>
      <c r="BS185" s="290"/>
      <c r="BT185" s="290"/>
      <c r="BU185" s="290"/>
      <c r="BV185" s="290"/>
    </row>
    <row r="186" spans="2:74" x14ac:dyDescent="0.3">
      <c r="B186" s="230"/>
      <c r="C186" s="230"/>
      <c r="D186" s="230"/>
      <c r="E186" s="314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90"/>
      <c r="AK186" s="290"/>
      <c r="AL186" s="290"/>
      <c r="AM186" s="290"/>
      <c r="AN186" s="290"/>
      <c r="AO186" s="290"/>
      <c r="AP186" s="290"/>
      <c r="AQ186" s="290"/>
      <c r="AR186" s="290"/>
      <c r="AS186" s="290"/>
      <c r="AT186" s="290"/>
      <c r="AU186" s="290"/>
      <c r="AV186" s="290"/>
      <c r="AW186" s="290"/>
      <c r="AX186" s="290"/>
      <c r="AY186" s="290"/>
      <c r="AZ186" s="290"/>
      <c r="BA186" s="290"/>
      <c r="BB186" s="290"/>
      <c r="BC186" s="290"/>
      <c r="BD186" s="290"/>
      <c r="BE186" s="290"/>
      <c r="BF186" s="290"/>
      <c r="BG186" s="290"/>
      <c r="BH186" s="290"/>
      <c r="BI186" s="290"/>
      <c r="BJ186" s="290"/>
      <c r="BK186" s="290"/>
      <c r="BL186" s="290"/>
      <c r="BM186" s="290"/>
      <c r="BN186" s="290"/>
      <c r="BO186" s="290"/>
      <c r="BP186" s="290"/>
      <c r="BQ186" s="290"/>
      <c r="BR186" s="290"/>
      <c r="BS186" s="290"/>
      <c r="BT186" s="290"/>
      <c r="BU186" s="290"/>
      <c r="BV186" s="290"/>
    </row>
    <row r="187" spans="2:74" x14ac:dyDescent="0.3">
      <c r="B187" s="230"/>
      <c r="C187" s="222"/>
      <c r="D187" s="222"/>
      <c r="E187" s="314"/>
      <c r="F187" s="290"/>
      <c r="G187" s="290"/>
      <c r="H187" s="290"/>
      <c r="I187" s="290"/>
      <c r="J187" s="290"/>
      <c r="K187" s="290"/>
      <c r="L187" s="290"/>
      <c r="M187" s="290"/>
      <c r="N187" s="290"/>
      <c r="O187" s="290"/>
      <c r="P187" s="290"/>
      <c r="Q187" s="290"/>
      <c r="R187" s="290"/>
      <c r="S187" s="290"/>
      <c r="T187" s="290"/>
      <c r="U187" s="290"/>
      <c r="V187" s="290"/>
      <c r="W187" s="290"/>
      <c r="X187" s="290"/>
      <c r="Y187" s="290"/>
      <c r="Z187" s="290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90"/>
      <c r="AK187" s="290"/>
      <c r="AL187" s="290"/>
      <c r="AM187" s="290"/>
      <c r="AN187" s="290"/>
      <c r="AO187" s="290"/>
      <c r="AP187" s="290"/>
      <c r="AQ187" s="290"/>
      <c r="AR187" s="290"/>
      <c r="AS187" s="290"/>
      <c r="AT187" s="290"/>
      <c r="AU187" s="290"/>
      <c r="AV187" s="290"/>
      <c r="AW187" s="290"/>
      <c r="AX187" s="290"/>
      <c r="AY187" s="290"/>
      <c r="AZ187" s="290"/>
      <c r="BA187" s="290"/>
      <c r="BB187" s="290"/>
      <c r="BC187" s="290"/>
      <c r="BD187" s="290"/>
      <c r="BE187" s="290"/>
      <c r="BF187" s="290"/>
      <c r="BG187" s="290"/>
      <c r="BH187" s="290"/>
      <c r="BI187" s="290"/>
      <c r="BJ187" s="290"/>
      <c r="BK187" s="290"/>
      <c r="BL187" s="290"/>
      <c r="BM187" s="290"/>
      <c r="BN187" s="290"/>
      <c r="BO187" s="290"/>
      <c r="BP187" s="290"/>
      <c r="BQ187" s="290"/>
      <c r="BR187" s="290"/>
      <c r="BS187" s="290"/>
      <c r="BT187" s="290"/>
      <c r="BU187" s="290"/>
      <c r="BV187" s="290"/>
    </row>
    <row r="188" spans="2:74" x14ac:dyDescent="0.3">
      <c r="B188" s="230"/>
      <c r="C188" s="222"/>
      <c r="D188" s="222"/>
      <c r="E188" s="314"/>
      <c r="F188" s="290"/>
      <c r="G188" s="290"/>
      <c r="H188" s="290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0"/>
      <c r="Y188" s="290"/>
      <c r="Z188" s="290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0"/>
      <c r="AL188" s="290"/>
      <c r="AM188" s="290"/>
      <c r="AN188" s="290"/>
      <c r="AO188" s="290"/>
      <c r="AP188" s="290"/>
      <c r="AQ188" s="290"/>
      <c r="AR188" s="290"/>
      <c r="AS188" s="290"/>
      <c r="AT188" s="290"/>
      <c r="AU188" s="290"/>
      <c r="AV188" s="290"/>
      <c r="AW188" s="290"/>
      <c r="AX188" s="290"/>
      <c r="AY188" s="290"/>
      <c r="AZ188" s="290"/>
      <c r="BA188" s="290"/>
      <c r="BB188" s="290"/>
      <c r="BC188" s="290"/>
      <c r="BD188" s="290"/>
      <c r="BE188" s="290"/>
      <c r="BF188" s="290"/>
      <c r="BG188" s="290"/>
      <c r="BH188" s="290"/>
      <c r="BI188" s="290"/>
      <c r="BJ188" s="290"/>
      <c r="BK188" s="290"/>
      <c r="BL188" s="290"/>
      <c r="BM188" s="290"/>
      <c r="BN188" s="290"/>
      <c r="BO188" s="290"/>
      <c r="BP188" s="290"/>
      <c r="BQ188" s="290"/>
      <c r="BR188" s="290"/>
      <c r="BS188" s="290"/>
      <c r="BT188" s="290"/>
      <c r="BU188" s="290"/>
      <c r="BV188" s="290"/>
    </row>
    <row r="189" spans="2:74" x14ac:dyDescent="0.3">
      <c r="B189" s="230"/>
      <c r="C189" s="222"/>
      <c r="D189" s="222"/>
      <c r="E189" s="314"/>
      <c r="F189" s="290"/>
      <c r="G189" s="290"/>
      <c r="H189" s="290"/>
      <c r="I189" s="290"/>
      <c r="J189" s="290"/>
      <c r="K189" s="290"/>
      <c r="L189" s="290"/>
      <c r="M189" s="290"/>
      <c r="N189" s="290"/>
      <c r="O189" s="290"/>
      <c r="P189" s="290"/>
      <c r="Q189" s="290"/>
      <c r="R189" s="290"/>
      <c r="S189" s="290"/>
      <c r="T189" s="290"/>
      <c r="U189" s="290"/>
      <c r="V189" s="290"/>
      <c r="W189" s="290"/>
      <c r="X189" s="290"/>
      <c r="Y189" s="290"/>
      <c r="Z189" s="290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0"/>
      <c r="AL189" s="290"/>
      <c r="AM189" s="290"/>
      <c r="AN189" s="290"/>
      <c r="AO189" s="290"/>
      <c r="AP189" s="290"/>
      <c r="AQ189" s="290"/>
      <c r="AR189" s="290"/>
      <c r="AS189" s="290"/>
      <c r="AT189" s="290"/>
      <c r="AU189" s="290"/>
      <c r="AV189" s="290"/>
      <c r="AW189" s="290"/>
      <c r="AX189" s="290"/>
      <c r="AY189" s="290"/>
      <c r="AZ189" s="290"/>
      <c r="BA189" s="290"/>
      <c r="BB189" s="290"/>
      <c r="BC189" s="290"/>
      <c r="BD189" s="290"/>
      <c r="BE189" s="290"/>
      <c r="BF189" s="290"/>
      <c r="BG189" s="290"/>
      <c r="BH189" s="290"/>
      <c r="BI189" s="290"/>
      <c r="BJ189" s="290"/>
      <c r="BK189" s="290"/>
      <c r="BL189" s="290"/>
      <c r="BM189" s="290"/>
      <c r="BN189" s="290"/>
      <c r="BO189" s="290"/>
      <c r="BP189" s="290"/>
      <c r="BQ189" s="290"/>
      <c r="BR189" s="290"/>
      <c r="BS189" s="290"/>
      <c r="BT189" s="290"/>
      <c r="BU189" s="290"/>
      <c r="BV189" s="290"/>
    </row>
    <row r="190" spans="2:74" x14ac:dyDescent="0.3">
      <c r="B190" s="230"/>
      <c r="C190" s="222"/>
      <c r="D190" s="222"/>
      <c r="E190" s="314"/>
      <c r="F190" s="290"/>
      <c r="G190" s="290"/>
      <c r="H190" s="290"/>
      <c r="I190" s="290"/>
      <c r="J190" s="290"/>
      <c r="K190" s="290"/>
      <c r="L190" s="290"/>
      <c r="M190" s="290"/>
      <c r="N190" s="290"/>
      <c r="O190" s="290"/>
      <c r="P190" s="290"/>
      <c r="Q190" s="290"/>
      <c r="R190" s="290"/>
      <c r="S190" s="290"/>
      <c r="T190" s="290"/>
      <c r="U190" s="290"/>
      <c r="V190" s="290"/>
      <c r="W190" s="290"/>
      <c r="X190" s="290"/>
      <c r="Y190" s="290"/>
      <c r="Z190" s="290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0"/>
      <c r="AL190" s="290"/>
      <c r="AM190" s="290"/>
      <c r="AN190" s="290"/>
      <c r="AO190" s="290"/>
      <c r="AP190" s="290"/>
      <c r="AQ190" s="290"/>
      <c r="AR190" s="290"/>
      <c r="AS190" s="290"/>
      <c r="AT190" s="290"/>
      <c r="AU190" s="290"/>
      <c r="AV190" s="290"/>
      <c r="AW190" s="290"/>
      <c r="AX190" s="290"/>
      <c r="AY190" s="290"/>
      <c r="AZ190" s="290"/>
      <c r="BA190" s="290"/>
      <c r="BB190" s="290"/>
      <c r="BC190" s="290"/>
      <c r="BD190" s="290"/>
      <c r="BE190" s="290"/>
      <c r="BF190" s="290"/>
      <c r="BG190" s="290"/>
      <c r="BH190" s="290"/>
      <c r="BI190" s="290"/>
      <c r="BJ190" s="290"/>
      <c r="BK190" s="290"/>
      <c r="BL190" s="290"/>
      <c r="BM190" s="290"/>
      <c r="BN190" s="290"/>
      <c r="BO190" s="290"/>
      <c r="BP190" s="290"/>
      <c r="BQ190" s="290"/>
      <c r="BR190" s="290"/>
      <c r="BS190" s="290"/>
      <c r="BT190" s="290"/>
      <c r="BU190" s="290"/>
      <c r="BV190" s="290"/>
    </row>
    <row r="191" spans="2:74" x14ac:dyDescent="0.3">
      <c r="B191" s="230"/>
      <c r="C191" s="222"/>
      <c r="D191" s="222"/>
      <c r="E191" s="314"/>
      <c r="F191" s="290"/>
      <c r="G191" s="290"/>
      <c r="H191" s="290"/>
      <c r="I191" s="290"/>
      <c r="J191" s="290"/>
      <c r="K191" s="290"/>
      <c r="L191" s="290"/>
      <c r="M191" s="290"/>
      <c r="N191" s="290"/>
      <c r="O191" s="290"/>
      <c r="P191" s="290"/>
      <c r="Q191" s="290"/>
      <c r="R191" s="290"/>
      <c r="S191" s="290"/>
      <c r="T191" s="290"/>
      <c r="U191" s="290"/>
      <c r="V191" s="290"/>
      <c r="W191" s="290"/>
      <c r="X191" s="290"/>
      <c r="Y191" s="290"/>
      <c r="Z191" s="290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90"/>
      <c r="AK191" s="290"/>
      <c r="AL191" s="290"/>
      <c r="AM191" s="290"/>
      <c r="AN191" s="290"/>
      <c r="AO191" s="290"/>
      <c r="AP191" s="290"/>
      <c r="AQ191" s="290"/>
      <c r="AR191" s="290"/>
      <c r="AS191" s="290"/>
      <c r="AT191" s="290"/>
      <c r="AU191" s="290"/>
      <c r="AV191" s="290"/>
      <c r="AW191" s="290"/>
      <c r="AX191" s="290"/>
      <c r="AY191" s="290"/>
      <c r="AZ191" s="290"/>
      <c r="BA191" s="290"/>
      <c r="BB191" s="290"/>
      <c r="BC191" s="290"/>
      <c r="BD191" s="290"/>
      <c r="BE191" s="290"/>
      <c r="BF191" s="290"/>
      <c r="BG191" s="290"/>
      <c r="BH191" s="290"/>
      <c r="BI191" s="290"/>
      <c r="BJ191" s="290"/>
      <c r="BK191" s="290"/>
      <c r="BL191" s="290"/>
      <c r="BM191" s="290"/>
      <c r="BN191" s="290"/>
      <c r="BO191" s="290"/>
      <c r="BP191" s="290"/>
      <c r="BQ191" s="290"/>
      <c r="BR191" s="290"/>
      <c r="BS191" s="290"/>
      <c r="BT191" s="290"/>
      <c r="BU191" s="290"/>
      <c r="BV191" s="290"/>
    </row>
    <row r="192" spans="2:74" x14ac:dyDescent="0.3">
      <c r="B192" s="230"/>
      <c r="C192" s="222"/>
      <c r="D192" s="222"/>
      <c r="E192" s="314"/>
      <c r="F192" s="290"/>
      <c r="G192" s="290"/>
      <c r="H192" s="290"/>
      <c r="I192" s="290"/>
      <c r="J192" s="290"/>
      <c r="K192" s="290"/>
      <c r="L192" s="290"/>
      <c r="M192" s="290"/>
      <c r="N192" s="290"/>
      <c r="O192" s="290"/>
      <c r="P192" s="290"/>
      <c r="Q192" s="290"/>
      <c r="R192" s="290"/>
      <c r="S192" s="290"/>
      <c r="T192" s="290"/>
      <c r="U192" s="290"/>
      <c r="V192" s="290"/>
      <c r="W192" s="290"/>
      <c r="X192" s="290"/>
      <c r="Y192" s="290"/>
      <c r="Z192" s="290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90"/>
      <c r="AK192" s="290"/>
      <c r="AL192" s="290"/>
      <c r="AM192" s="290"/>
      <c r="AN192" s="290"/>
      <c r="AO192" s="290"/>
      <c r="AP192" s="290"/>
      <c r="AQ192" s="290"/>
      <c r="AR192" s="290"/>
      <c r="AS192" s="290"/>
      <c r="AT192" s="290"/>
      <c r="AU192" s="290"/>
      <c r="AV192" s="290"/>
      <c r="AW192" s="290"/>
      <c r="AX192" s="290"/>
      <c r="AY192" s="290"/>
      <c r="AZ192" s="290"/>
      <c r="BA192" s="290"/>
      <c r="BB192" s="290"/>
      <c r="BC192" s="290"/>
      <c r="BD192" s="290"/>
      <c r="BE192" s="290"/>
      <c r="BF192" s="290"/>
      <c r="BG192" s="290"/>
      <c r="BH192" s="290"/>
      <c r="BI192" s="290"/>
      <c r="BJ192" s="290"/>
      <c r="BK192" s="290"/>
      <c r="BL192" s="290"/>
      <c r="BM192" s="290"/>
      <c r="BN192" s="290"/>
      <c r="BO192" s="290"/>
      <c r="BP192" s="290"/>
      <c r="BQ192" s="290"/>
      <c r="BR192" s="290"/>
      <c r="BS192" s="290"/>
      <c r="BT192" s="290"/>
      <c r="BU192" s="290"/>
      <c r="BV192" s="290"/>
    </row>
    <row r="193" spans="2:74" x14ac:dyDescent="0.3">
      <c r="B193" s="230"/>
      <c r="C193" s="222"/>
      <c r="D193" s="222"/>
      <c r="E193" s="314"/>
      <c r="F193" s="290"/>
      <c r="G193" s="290"/>
      <c r="H193" s="290"/>
      <c r="I193" s="290"/>
      <c r="J193" s="290"/>
      <c r="K193" s="290"/>
      <c r="L193" s="290"/>
      <c r="M193" s="290"/>
      <c r="N193" s="290"/>
      <c r="O193" s="290"/>
      <c r="P193" s="290"/>
      <c r="Q193" s="290"/>
      <c r="R193" s="290"/>
      <c r="S193" s="290"/>
      <c r="T193" s="290"/>
      <c r="U193" s="290"/>
      <c r="V193" s="290"/>
      <c r="W193" s="290"/>
      <c r="X193" s="290"/>
      <c r="Y193" s="290"/>
      <c r="Z193" s="290"/>
      <c r="AA193" s="290"/>
      <c r="AB193" s="290"/>
      <c r="AC193" s="290"/>
      <c r="AD193" s="290"/>
      <c r="AE193" s="290"/>
      <c r="AF193" s="290"/>
      <c r="AG193" s="290"/>
      <c r="AH193" s="290"/>
      <c r="AI193" s="290"/>
      <c r="AJ193" s="290"/>
      <c r="AK193" s="290"/>
      <c r="AL193" s="290"/>
      <c r="AM193" s="290"/>
      <c r="AN193" s="290"/>
      <c r="AO193" s="290"/>
      <c r="AP193" s="290"/>
      <c r="AQ193" s="290"/>
      <c r="AR193" s="290"/>
      <c r="AS193" s="290"/>
      <c r="AT193" s="290"/>
      <c r="AU193" s="290"/>
      <c r="AV193" s="290"/>
      <c r="AW193" s="290"/>
      <c r="AX193" s="290"/>
      <c r="AY193" s="290"/>
      <c r="AZ193" s="290"/>
      <c r="BA193" s="290"/>
      <c r="BB193" s="290"/>
      <c r="BC193" s="290"/>
      <c r="BD193" s="290"/>
      <c r="BE193" s="290"/>
      <c r="BF193" s="290"/>
      <c r="BG193" s="290"/>
      <c r="BH193" s="290"/>
      <c r="BI193" s="290"/>
      <c r="BJ193" s="290"/>
      <c r="BK193" s="290"/>
      <c r="BL193" s="290"/>
      <c r="BM193" s="290"/>
      <c r="BN193" s="290"/>
      <c r="BO193" s="290"/>
      <c r="BP193" s="290"/>
      <c r="BQ193" s="290"/>
      <c r="BR193" s="290"/>
      <c r="BS193" s="290"/>
      <c r="BT193" s="290"/>
      <c r="BU193" s="290"/>
      <c r="BV193" s="290"/>
    </row>
    <row r="194" spans="2:74" x14ac:dyDescent="0.3">
      <c r="B194" s="230"/>
      <c r="C194" s="222"/>
      <c r="D194" s="222"/>
      <c r="E194" s="314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90"/>
      <c r="AK194" s="290"/>
      <c r="AL194" s="290"/>
      <c r="AM194" s="290"/>
      <c r="AN194" s="290"/>
      <c r="AO194" s="290"/>
      <c r="AP194" s="290"/>
      <c r="AQ194" s="290"/>
      <c r="AR194" s="290"/>
      <c r="AS194" s="290"/>
      <c r="AT194" s="290"/>
      <c r="AU194" s="290"/>
      <c r="AV194" s="290"/>
      <c r="AW194" s="290"/>
      <c r="AX194" s="290"/>
      <c r="AY194" s="290"/>
      <c r="AZ194" s="290"/>
      <c r="BA194" s="290"/>
      <c r="BB194" s="290"/>
      <c r="BC194" s="290"/>
      <c r="BD194" s="290"/>
      <c r="BE194" s="290"/>
      <c r="BF194" s="290"/>
      <c r="BG194" s="290"/>
      <c r="BH194" s="290"/>
      <c r="BI194" s="290"/>
      <c r="BJ194" s="290"/>
      <c r="BK194" s="290"/>
      <c r="BL194" s="290"/>
      <c r="BM194" s="290"/>
      <c r="BN194" s="290"/>
      <c r="BO194" s="290"/>
      <c r="BP194" s="290"/>
      <c r="BQ194" s="290"/>
      <c r="BR194" s="290"/>
      <c r="BS194" s="290"/>
      <c r="BT194" s="290"/>
      <c r="BU194" s="290"/>
      <c r="BV194" s="290"/>
    </row>
    <row r="195" spans="2:74" x14ac:dyDescent="0.3">
      <c r="B195" s="230"/>
      <c r="C195" s="222"/>
      <c r="D195" s="222"/>
      <c r="E195" s="314"/>
      <c r="F195" s="290"/>
      <c r="G195" s="290"/>
      <c r="H195" s="290"/>
      <c r="I195" s="290"/>
      <c r="J195" s="290"/>
      <c r="K195" s="290"/>
      <c r="L195" s="29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90"/>
      <c r="AK195" s="290"/>
      <c r="AL195" s="290"/>
      <c r="AM195" s="290"/>
      <c r="AN195" s="290"/>
      <c r="AO195" s="290"/>
      <c r="AP195" s="290"/>
      <c r="AQ195" s="290"/>
      <c r="AR195" s="290"/>
      <c r="AS195" s="290"/>
      <c r="AT195" s="290"/>
      <c r="AU195" s="290"/>
      <c r="AV195" s="290"/>
      <c r="AW195" s="290"/>
      <c r="AX195" s="290"/>
      <c r="AY195" s="290"/>
      <c r="AZ195" s="290"/>
      <c r="BA195" s="290"/>
      <c r="BB195" s="290"/>
      <c r="BC195" s="290"/>
      <c r="BD195" s="290"/>
      <c r="BE195" s="290"/>
      <c r="BF195" s="290"/>
      <c r="BG195" s="290"/>
      <c r="BH195" s="290"/>
      <c r="BI195" s="290"/>
      <c r="BJ195" s="290"/>
      <c r="BK195" s="290"/>
      <c r="BL195" s="290"/>
      <c r="BM195" s="290"/>
      <c r="BN195" s="290"/>
      <c r="BO195" s="290"/>
      <c r="BP195" s="290"/>
      <c r="BQ195" s="290"/>
      <c r="BR195" s="290"/>
      <c r="BS195" s="290"/>
      <c r="BT195" s="290"/>
      <c r="BU195" s="290"/>
      <c r="BV195" s="290"/>
    </row>
    <row r="196" spans="2:74" x14ac:dyDescent="0.3">
      <c r="B196" s="230"/>
      <c r="C196" s="222"/>
      <c r="D196" s="222"/>
      <c r="E196" s="314"/>
      <c r="F196" s="290"/>
      <c r="G196" s="290"/>
      <c r="H196" s="290"/>
      <c r="I196" s="290"/>
      <c r="J196" s="290"/>
      <c r="K196" s="290"/>
      <c r="L196" s="290"/>
      <c r="M196" s="290"/>
      <c r="N196" s="290"/>
      <c r="O196" s="290"/>
      <c r="P196" s="290"/>
      <c r="Q196" s="290"/>
      <c r="R196" s="290"/>
      <c r="S196" s="290"/>
      <c r="T196" s="290"/>
      <c r="U196" s="290"/>
      <c r="V196" s="290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90"/>
      <c r="AP196" s="290"/>
      <c r="AQ196" s="290"/>
      <c r="AR196" s="290"/>
      <c r="AS196" s="290"/>
      <c r="AT196" s="290"/>
      <c r="AU196" s="290"/>
      <c r="AV196" s="290"/>
      <c r="AW196" s="290"/>
      <c r="AX196" s="290"/>
      <c r="AY196" s="290"/>
      <c r="AZ196" s="290"/>
      <c r="BA196" s="290"/>
      <c r="BB196" s="290"/>
      <c r="BC196" s="290"/>
      <c r="BD196" s="290"/>
      <c r="BE196" s="290"/>
      <c r="BF196" s="290"/>
      <c r="BG196" s="290"/>
      <c r="BH196" s="290"/>
      <c r="BI196" s="290"/>
      <c r="BJ196" s="290"/>
      <c r="BK196" s="290"/>
      <c r="BL196" s="290"/>
      <c r="BM196" s="290"/>
      <c r="BN196" s="290"/>
      <c r="BO196" s="290"/>
      <c r="BP196" s="290"/>
      <c r="BQ196" s="290"/>
      <c r="BR196" s="290"/>
      <c r="BS196" s="290"/>
      <c r="BT196" s="290"/>
      <c r="BU196" s="290"/>
      <c r="BV196" s="290"/>
    </row>
    <row r="197" spans="2:74" x14ac:dyDescent="0.3">
      <c r="B197" s="230"/>
      <c r="C197" s="222"/>
      <c r="D197" s="222"/>
      <c r="E197" s="314"/>
      <c r="F197" s="290"/>
      <c r="G197" s="290"/>
      <c r="H197" s="290"/>
      <c r="I197" s="290"/>
      <c r="J197" s="290"/>
      <c r="K197" s="290"/>
      <c r="L197" s="290"/>
      <c r="M197" s="290"/>
      <c r="N197" s="290"/>
      <c r="O197" s="290"/>
      <c r="P197" s="290"/>
      <c r="Q197" s="290"/>
      <c r="R197" s="290"/>
      <c r="S197" s="290"/>
      <c r="T197" s="290"/>
      <c r="U197" s="290"/>
      <c r="V197" s="290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90"/>
      <c r="AK197" s="290"/>
      <c r="AL197" s="290"/>
      <c r="AM197" s="290"/>
      <c r="AN197" s="290"/>
      <c r="AO197" s="290"/>
      <c r="AP197" s="290"/>
      <c r="AQ197" s="290"/>
      <c r="AR197" s="290"/>
      <c r="AS197" s="290"/>
      <c r="AT197" s="290"/>
      <c r="AU197" s="290"/>
      <c r="AV197" s="290"/>
      <c r="AW197" s="290"/>
      <c r="AX197" s="290"/>
      <c r="AY197" s="290"/>
      <c r="AZ197" s="290"/>
      <c r="BA197" s="290"/>
      <c r="BB197" s="290"/>
      <c r="BC197" s="290"/>
      <c r="BD197" s="290"/>
      <c r="BE197" s="290"/>
      <c r="BF197" s="290"/>
      <c r="BG197" s="290"/>
      <c r="BH197" s="290"/>
      <c r="BI197" s="290"/>
      <c r="BJ197" s="290"/>
      <c r="BK197" s="290"/>
      <c r="BL197" s="290"/>
      <c r="BM197" s="290"/>
      <c r="BN197" s="290"/>
      <c r="BO197" s="290"/>
      <c r="BP197" s="290"/>
      <c r="BQ197" s="290"/>
      <c r="BR197" s="290"/>
      <c r="BS197" s="290"/>
      <c r="BT197" s="290"/>
      <c r="BU197" s="290"/>
      <c r="BV197" s="290"/>
    </row>
    <row r="198" spans="2:74" x14ac:dyDescent="0.3">
      <c r="B198" s="230"/>
      <c r="C198" s="222"/>
      <c r="D198" s="222"/>
      <c r="E198" s="314"/>
      <c r="F198" s="290"/>
      <c r="G198" s="290"/>
      <c r="H198" s="290"/>
      <c r="I198" s="290"/>
      <c r="J198" s="290"/>
      <c r="K198" s="290"/>
      <c r="L198" s="290"/>
      <c r="M198" s="290"/>
      <c r="N198" s="290"/>
      <c r="O198" s="290"/>
      <c r="P198" s="290"/>
      <c r="Q198" s="290"/>
      <c r="R198" s="290"/>
      <c r="S198" s="290"/>
      <c r="T198" s="290"/>
      <c r="U198" s="290"/>
      <c r="V198" s="290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90"/>
      <c r="AP198" s="290"/>
      <c r="AQ198" s="290"/>
      <c r="AR198" s="290"/>
      <c r="AS198" s="290"/>
      <c r="AT198" s="290"/>
      <c r="AU198" s="290"/>
      <c r="AV198" s="290"/>
      <c r="AW198" s="290"/>
      <c r="AX198" s="290"/>
      <c r="AY198" s="290"/>
      <c r="AZ198" s="290"/>
      <c r="BA198" s="290"/>
      <c r="BB198" s="290"/>
      <c r="BC198" s="290"/>
      <c r="BD198" s="290"/>
      <c r="BE198" s="290"/>
      <c r="BF198" s="290"/>
      <c r="BG198" s="290"/>
      <c r="BH198" s="290"/>
      <c r="BI198" s="290"/>
      <c r="BJ198" s="290"/>
      <c r="BK198" s="290"/>
      <c r="BL198" s="290"/>
      <c r="BM198" s="290"/>
      <c r="BN198" s="290"/>
      <c r="BO198" s="290"/>
      <c r="BP198" s="290"/>
      <c r="BQ198" s="290"/>
      <c r="BR198" s="290"/>
      <c r="BS198" s="290"/>
      <c r="BT198" s="290"/>
      <c r="BU198" s="290"/>
      <c r="BV198" s="290"/>
    </row>
    <row r="199" spans="2:74" x14ac:dyDescent="0.3">
      <c r="B199" s="230"/>
      <c r="C199" s="230"/>
      <c r="D199" s="230"/>
      <c r="E199" s="314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90"/>
      <c r="AP199" s="290"/>
      <c r="AQ199" s="290"/>
      <c r="AR199" s="290"/>
      <c r="AS199" s="290"/>
      <c r="AT199" s="290"/>
      <c r="AU199" s="290"/>
      <c r="AV199" s="290"/>
      <c r="AW199" s="290"/>
      <c r="AX199" s="290"/>
      <c r="AY199" s="290"/>
      <c r="AZ199" s="290"/>
      <c r="BA199" s="290"/>
      <c r="BB199" s="290"/>
      <c r="BC199" s="290"/>
      <c r="BD199" s="290"/>
      <c r="BE199" s="290"/>
      <c r="BF199" s="290"/>
      <c r="BG199" s="290"/>
      <c r="BH199" s="290"/>
      <c r="BI199" s="290"/>
      <c r="BJ199" s="290"/>
      <c r="BK199" s="290"/>
      <c r="BL199" s="290"/>
      <c r="BM199" s="290"/>
      <c r="BN199" s="290"/>
      <c r="BO199" s="290"/>
      <c r="BP199" s="290"/>
      <c r="BQ199" s="290"/>
      <c r="BR199" s="290"/>
      <c r="BS199" s="290"/>
      <c r="BT199" s="290"/>
      <c r="BU199" s="290"/>
      <c r="BV199" s="290"/>
    </row>
    <row r="200" spans="2:74" x14ac:dyDescent="0.3">
      <c r="B200" s="230"/>
      <c r="C200" s="230"/>
      <c r="D200" s="230"/>
      <c r="E200" s="314"/>
      <c r="F200" s="290"/>
      <c r="G200" s="290"/>
      <c r="H200" s="290"/>
      <c r="I200" s="290"/>
      <c r="J200" s="290"/>
      <c r="K200" s="290"/>
      <c r="L200" s="290"/>
      <c r="M200" s="290"/>
      <c r="N200" s="290"/>
      <c r="O200" s="290"/>
      <c r="P200" s="290"/>
      <c r="Q200" s="290"/>
      <c r="R200" s="290"/>
      <c r="S200" s="290"/>
      <c r="T200" s="290"/>
      <c r="U200" s="290"/>
      <c r="V200" s="290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90"/>
      <c r="AP200" s="290"/>
      <c r="AQ200" s="290"/>
      <c r="AR200" s="290"/>
      <c r="AS200" s="290"/>
      <c r="AT200" s="290"/>
      <c r="AU200" s="290"/>
      <c r="AV200" s="290"/>
      <c r="AW200" s="290"/>
      <c r="AX200" s="290"/>
      <c r="AY200" s="290"/>
      <c r="AZ200" s="290"/>
      <c r="BA200" s="290"/>
      <c r="BB200" s="290"/>
      <c r="BC200" s="290"/>
      <c r="BD200" s="290"/>
      <c r="BE200" s="290"/>
      <c r="BF200" s="290"/>
      <c r="BG200" s="290"/>
      <c r="BH200" s="290"/>
      <c r="BI200" s="290"/>
      <c r="BJ200" s="290"/>
      <c r="BK200" s="290"/>
      <c r="BL200" s="290"/>
      <c r="BM200" s="290"/>
      <c r="BN200" s="290"/>
      <c r="BO200" s="290"/>
      <c r="BP200" s="290"/>
      <c r="BQ200" s="290"/>
      <c r="BR200" s="290"/>
      <c r="BS200" s="290"/>
      <c r="BT200" s="290"/>
      <c r="BU200" s="290"/>
      <c r="BV200" s="290"/>
    </row>
    <row r="201" spans="2:74" x14ac:dyDescent="0.3">
      <c r="B201" s="230"/>
      <c r="C201" s="222"/>
      <c r="D201" s="222"/>
      <c r="E201" s="314"/>
      <c r="F201" s="290"/>
      <c r="G201" s="290"/>
      <c r="H201" s="290"/>
      <c r="I201" s="290"/>
      <c r="J201" s="290"/>
      <c r="K201" s="290"/>
      <c r="L201" s="290"/>
      <c r="M201" s="290"/>
      <c r="N201" s="290"/>
      <c r="O201" s="290"/>
      <c r="P201" s="290"/>
      <c r="Q201" s="290"/>
      <c r="R201" s="290"/>
      <c r="S201" s="290"/>
      <c r="T201" s="290"/>
      <c r="U201" s="290"/>
      <c r="V201" s="290"/>
      <c r="W201" s="290"/>
      <c r="X201" s="290"/>
      <c r="Y201" s="290"/>
      <c r="Z201" s="290"/>
      <c r="AA201" s="290"/>
      <c r="AB201" s="290"/>
      <c r="AC201" s="290"/>
      <c r="AD201" s="290"/>
      <c r="AE201" s="290"/>
      <c r="AF201" s="290"/>
      <c r="AG201" s="290"/>
      <c r="AH201" s="290"/>
      <c r="AI201" s="290"/>
      <c r="AJ201" s="290"/>
      <c r="AK201" s="290"/>
      <c r="AL201" s="290"/>
      <c r="AM201" s="290"/>
      <c r="AN201" s="290"/>
      <c r="AO201" s="290"/>
      <c r="AP201" s="290"/>
      <c r="AQ201" s="290"/>
      <c r="AR201" s="290"/>
      <c r="AS201" s="290"/>
      <c r="AT201" s="290"/>
      <c r="AU201" s="290"/>
      <c r="AV201" s="290"/>
      <c r="AW201" s="290"/>
      <c r="AX201" s="290"/>
      <c r="AY201" s="290"/>
      <c r="AZ201" s="290"/>
      <c r="BA201" s="290"/>
      <c r="BB201" s="290"/>
      <c r="BC201" s="290"/>
      <c r="BD201" s="290"/>
      <c r="BE201" s="290"/>
      <c r="BF201" s="290"/>
      <c r="BG201" s="290"/>
      <c r="BH201" s="290"/>
      <c r="BI201" s="290"/>
      <c r="BJ201" s="290"/>
      <c r="BK201" s="290"/>
      <c r="BL201" s="290"/>
      <c r="BM201" s="290"/>
      <c r="BN201" s="290"/>
      <c r="BO201" s="290"/>
      <c r="BP201" s="290"/>
      <c r="BQ201" s="290"/>
      <c r="BR201" s="290"/>
      <c r="BS201" s="290"/>
      <c r="BT201" s="290"/>
      <c r="BU201" s="290"/>
      <c r="BV201" s="290"/>
    </row>
    <row r="202" spans="2:74" x14ac:dyDescent="0.3">
      <c r="B202" s="230"/>
      <c r="C202" s="222"/>
      <c r="D202" s="222"/>
      <c r="E202" s="314"/>
      <c r="F202" s="290"/>
      <c r="G202" s="290"/>
      <c r="H202" s="290"/>
      <c r="I202" s="290"/>
      <c r="J202" s="290"/>
      <c r="K202" s="290"/>
      <c r="L202" s="290"/>
      <c r="M202" s="290"/>
      <c r="N202" s="290"/>
      <c r="O202" s="290"/>
      <c r="P202" s="290"/>
      <c r="Q202" s="290"/>
      <c r="R202" s="290"/>
      <c r="S202" s="290"/>
      <c r="T202" s="290"/>
      <c r="U202" s="290"/>
      <c r="V202" s="290"/>
      <c r="W202" s="290"/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90"/>
      <c r="AP202" s="290"/>
      <c r="AQ202" s="290"/>
      <c r="AR202" s="290"/>
      <c r="AS202" s="290"/>
      <c r="AT202" s="290"/>
      <c r="AU202" s="290"/>
      <c r="AV202" s="290"/>
      <c r="AW202" s="290"/>
      <c r="AX202" s="290"/>
      <c r="AY202" s="290"/>
      <c r="AZ202" s="290"/>
      <c r="BA202" s="290"/>
      <c r="BB202" s="290"/>
      <c r="BC202" s="290"/>
      <c r="BD202" s="290"/>
      <c r="BE202" s="290"/>
      <c r="BF202" s="290"/>
      <c r="BG202" s="290"/>
      <c r="BH202" s="290"/>
      <c r="BI202" s="290"/>
      <c r="BJ202" s="290"/>
      <c r="BK202" s="290"/>
      <c r="BL202" s="290"/>
      <c r="BM202" s="290"/>
      <c r="BN202" s="290"/>
      <c r="BO202" s="290"/>
      <c r="BP202" s="290"/>
      <c r="BQ202" s="290"/>
      <c r="BR202" s="290"/>
      <c r="BS202" s="290"/>
      <c r="BT202" s="290"/>
      <c r="BU202" s="290"/>
      <c r="BV202" s="290"/>
    </row>
    <row r="203" spans="2:74" x14ac:dyDescent="0.3">
      <c r="B203" s="230"/>
      <c r="C203" s="222"/>
      <c r="D203" s="222"/>
      <c r="E203" s="314"/>
      <c r="F203" s="290"/>
      <c r="G203" s="290"/>
      <c r="H203" s="290"/>
      <c r="I203" s="290"/>
      <c r="J203" s="290"/>
      <c r="K203" s="290"/>
      <c r="L203" s="290"/>
      <c r="M203" s="290"/>
      <c r="N203" s="290"/>
      <c r="O203" s="290"/>
      <c r="P203" s="290"/>
      <c r="Q203" s="290"/>
      <c r="R203" s="290"/>
      <c r="S203" s="290"/>
      <c r="T203" s="290"/>
      <c r="U203" s="290"/>
      <c r="V203" s="290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90"/>
      <c r="AK203" s="290"/>
      <c r="AL203" s="290"/>
      <c r="AM203" s="290"/>
      <c r="AN203" s="290"/>
      <c r="AO203" s="290"/>
      <c r="AP203" s="290"/>
      <c r="AQ203" s="290"/>
      <c r="AR203" s="290"/>
      <c r="AS203" s="290"/>
      <c r="AT203" s="290"/>
      <c r="AU203" s="290"/>
      <c r="AV203" s="290"/>
      <c r="AW203" s="290"/>
      <c r="AX203" s="290"/>
      <c r="AY203" s="290"/>
      <c r="AZ203" s="290"/>
      <c r="BA203" s="290"/>
      <c r="BB203" s="290"/>
      <c r="BC203" s="290"/>
      <c r="BD203" s="290"/>
      <c r="BE203" s="290"/>
      <c r="BF203" s="290"/>
      <c r="BG203" s="290"/>
      <c r="BH203" s="290"/>
      <c r="BI203" s="290"/>
      <c r="BJ203" s="290"/>
      <c r="BK203" s="290"/>
      <c r="BL203" s="290"/>
      <c r="BM203" s="290"/>
      <c r="BN203" s="290"/>
      <c r="BO203" s="290"/>
      <c r="BP203" s="290"/>
      <c r="BQ203" s="290"/>
      <c r="BR203" s="290"/>
      <c r="BS203" s="290"/>
      <c r="BT203" s="290"/>
      <c r="BU203" s="290"/>
      <c r="BV203" s="290"/>
    </row>
    <row r="219" spans="2:74" x14ac:dyDescent="0.3">
      <c r="E219" s="284"/>
      <c r="F219" s="284"/>
      <c r="G219" s="284"/>
      <c r="H219" s="284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  <c r="AA219" s="284"/>
      <c r="AB219" s="284"/>
      <c r="AC219" s="284"/>
      <c r="AD219" s="284"/>
      <c r="AE219" s="284"/>
      <c r="AF219" s="284"/>
      <c r="AG219" s="284"/>
      <c r="AH219" s="284"/>
      <c r="AI219" s="284"/>
      <c r="AJ219" s="284"/>
      <c r="AK219" s="284"/>
      <c r="AL219" s="284"/>
      <c r="AM219" s="284"/>
      <c r="AN219" s="284"/>
      <c r="AO219" s="284"/>
      <c r="AP219" s="284"/>
      <c r="AQ219" s="284"/>
      <c r="AR219" s="284"/>
      <c r="AS219" s="284"/>
      <c r="AT219" s="284"/>
      <c r="AU219" s="284"/>
      <c r="AV219" s="284"/>
      <c r="AW219" s="284"/>
      <c r="AX219" s="284"/>
      <c r="AY219" s="284"/>
      <c r="AZ219" s="284"/>
      <c r="BA219" s="284"/>
      <c r="BB219" s="284"/>
      <c r="BC219" s="284"/>
      <c r="BD219" s="284"/>
      <c r="BE219" s="284"/>
      <c r="BF219" s="284"/>
      <c r="BG219" s="284"/>
      <c r="BH219" s="284"/>
      <c r="BI219" s="284"/>
      <c r="BJ219" s="284"/>
      <c r="BK219" s="284"/>
      <c r="BL219" s="284"/>
      <c r="BM219" s="284"/>
      <c r="BN219" s="284"/>
      <c r="BO219" s="284"/>
      <c r="BP219" s="284"/>
      <c r="BQ219" s="284"/>
      <c r="BR219" s="284"/>
      <c r="BS219" s="284"/>
      <c r="BT219" s="284"/>
      <c r="BU219" s="284"/>
      <c r="BV219" s="284"/>
    </row>
    <row r="220" spans="2:74" x14ac:dyDescent="0.3">
      <c r="B220" s="230"/>
      <c r="C220" s="222"/>
      <c r="D220" s="222"/>
      <c r="E220" s="314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90"/>
      <c r="AP220" s="290"/>
      <c r="AQ220" s="290"/>
      <c r="AR220" s="290"/>
      <c r="AS220" s="290"/>
      <c r="AT220" s="290"/>
      <c r="AU220" s="290"/>
      <c r="AV220" s="290"/>
      <c r="AW220" s="290"/>
      <c r="AX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90"/>
      <c r="BK220" s="290"/>
      <c r="BL220" s="290"/>
      <c r="BM220" s="290"/>
      <c r="BN220" s="290"/>
      <c r="BO220" s="290"/>
      <c r="BP220" s="290"/>
      <c r="BQ220" s="290"/>
      <c r="BR220" s="290"/>
      <c r="BS220" s="290"/>
      <c r="BT220" s="290"/>
      <c r="BU220" s="290"/>
      <c r="BV220" s="290"/>
    </row>
    <row r="221" spans="2:74" x14ac:dyDescent="0.3">
      <c r="B221" s="230"/>
      <c r="C221" s="222"/>
      <c r="D221" s="222"/>
      <c r="E221" s="314"/>
      <c r="F221" s="290"/>
      <c r="G221" s="290"/>
      <c r="H221" s="290"/>
      <c r="I221" s="290"/>
      <c r="J221" s="290"/>
      <c r="K221" s="290"/>
      <c r="L221" s="290"/>
      <c r="M221" s="290"/>
      <c r="N221" s="290"/>
      <c r="O221" s="290"/>
      <c r="P221" s="290"/>
      <c r="Q221" s="290"/>
      <c r="R221" s="290"/>
      <c r="S221" s="290"/>
      <c r="T221" s="290"/>
      <c r="U221" s="290"/>
      <c r="V221" s="290"/>
      <c r="W221" s="290"/>
      <c r="X221" s="290"/>
      <c r="Y221" s="290"/>
      <c r="Z221" s="290"/>
      <c r="AA221" s="290"/>
      <c r="AB221" s="290"/>
      <c r="AC221" s="290"/>
      <c r="AD221" s="290"/>
      <c r="AE221" s="290"/>
      <c r="AF221" s="290"/>
      <c r="AG221" s="290"/>
      <c r="AH221" s="290"/>
      <c r="AI221" s="290"/>
      <c r="AJ221" s="290"/>
      <c r="AK221" s="290"/>
      <c r="AL221" s="290"/>
      <c r="AM221" s="290"/>
      <c r="AN221" s="290"/>
      <c r="AO221" s="290"/>
      <c r="AP221" s="290"/>
      <c r="AQ221" s="290"/>
      <c r="AR221" s="290"/>
      <c r="AS221" s="290"/>
      <c r="AT221" s="290"/>
      <c r="AU221" s="290"/>
      <c r="AV221" s="290"/>
      <c r="AW221" s="290"/>
      <c r="AX221" s="290"/>
      <c r="AY221" s="290"/>
      <c r="AZ221" s="290"/>
      <c r="BA221" s="290"/>
      <c r="BB221" s="290"/>
      <c r="BC221" s="290"/>
      <c r="BD221" s="290"/>
      <c r="BE221" s="290"/>
      <c r="BF221" s="290"/>
      <c r="BG221" s="290"/>
      <c r="BH221" s="290"/>
      <c r="BI221" s="290"/>
      <c r="BJ221" s="290"/>
      <c r="BK221" s="290"/>
      <c r="BL221" s="290"/>
      <c r="BM221" s="290"/>
      <c r="BN221" s="290"/>
      <c r="BO221" s="290"/>
      <c r="BP221" s="290"/>
      <c r="BQ221" s="290"/>
      <c r="BR221" s="290"/>
      <c r="BS221" s="290"/>
      <c r="BT221" s="290"/>
      <c r="BU221" s="290"/>
      <c r="BV221" s="290"/>
    </row>
    <row r="222" spans="2:74" x14ac:dyDescent="0.3">
      <c r="B222" s="230"/>
      <c r="C222" s="222"/>
      <c r="D222" s="222"/>
      <c r="E222" s="314"/>
      <c r="F222" s="290"/>
      <c r="G222" s="290"/>
      <c r="H222" s="290"/>
      <c r="I222" s="290"/>
      <c r="J222" s="290"/>
      <c r="K222" s="290"/>
      <c r="L222" s="290"/>
      <c r="M222" s="290"/>
      <c r="N222" s="290"/>
      <c r="O222" s="290"/>
      <c r="P222" s="290"/>
      <c r="Q222" s="290"/>
      <c r="R222" s="290"/>
      <c r="S222" s="290"/>
      <c r="T222" s="290"/>
      <c r="U222" s="290"/>
      <c r="V222" s="290"/>
      <c r="W222" s="290"/>
      <c r="X222" s="290"/>
      <c r="Y222" s="290"/>
      <c r="Z222" s="290"/>
      <c r="AA222" s="290"/>
      <c r="AB222" s="290"/>
      <c r="AC222" s="290"/>
      <c r="AD222" s="290"/>
      <c r="AE222" s="290"/>
      <c r="AF222" s="290"/>
      <c r="AG222" s="290"/>
      <c r="AH222" s="290"/>
      <c r="AI222" s="290"/>
      <c r="AJ222" s="290"/>
      <c r="AK222" s="290"/>
      <c r="AL222" s="290"/>
      <c r="AM222" s="290"/>
      <c r="AN222" s="290"/>
      <c r="AO222" s="290"/>
      <c r="AP222" s="290"/>
      <c r="AQ222" s="290"/>
      <c r="AR222" s="290"/>
      <c r="AS222" s="290"/>
      <c r="AT222" s="290"/>
      <c r="AU222" s="290"/>
      <c r="AV222" s="290"/>
      <c r="AW222" s="290"/>
      <c r="AX222" s="290"/>
      <c r="AY222" s="290"/>
      <c r="AZ222" s="290"/>
      <c r="BA222" s="290"/>
      <c r="BB222" s="290"/>
      <c r="BC222" s="290"/>
      <c r="BD222" s="290"/>
      <c r="BE222" s="290"/>
      <c r="BF222" s="290"/>
      <c r="BG222" s="290"/>
      <c r="BH222" s="290"/>
      <c r="BI222" s="290"/>
      <c r="BJ222" s="290"/>
      <c r="BK222" s="290"/>
      <c r="BL222" s="290"/>
      <c r="BM222" s="290"/>
      <c r="BN222" s="290"/>
      <c r="BO222" s="290"/>
      <c r="BP222" s="290"/>
      <c r="BQ222" s="290"/>
      <c r="BR222" s="290"/>
      <c r="BS222" s="290"/>
      <c r="BT222" s="290"/>
      <c r="BU222" s="290"/>
      <c r="BV222" s="290"/>
    </row>
    <row r="223" spans="2:74" x14ac:dyDescent="0.3">
      <c r="B223" s="230"/>
      <c r="C223" s="222"/>
      <c r="D223" s="222"/>
      <c r="E223" s="314"/>
      <c r="F223" s="290"/>
      <c r="G223" s="290"/>
      <c r="H223" s="290"/>
      <c r="I223" s="290"/>
      <c r="J223" s="290"/>
      <c r="K223" s="290"/>
      <c r="L223" s="290"/>
      <c r="M223" s="290"/>
      <c r="N223" s="290"/>
      <c r="O223" s="290"/>
      <c r="P223" s="290"/>
      <c r="Q223" s="290"/>
      <c r="R223" s="290"/>
      <c r="S223" s="290"/>
      <c r="T223" s="290"/>
      <c r="U223" s="290"/>
      <c r="V223" s="290"/>
      <c r="W223" s="290"/>
      <c r="X223" s="290"/>
      <c r="Y223" s="290"/>
      <c r="Z223" s="290"/>
      <c r="AA223" s="290"/>
      <c r="AB223" s="290"/>
      <c r="AC223" s="290"/>
      <c r="AD223" s="290"/>
      <c r="AE223" s="290"/>
      <c r="AF223" s="290"/>
      <c r="AG223" s="290"/>
      <c r="AH223" s="290"/>
      <c r="AI223" s="290"/>
      <c r="AJ223" s="290"/>
      <c r="AK223" s="290"/>
      <c r="AL223" s="290"/>
      <c r="AM223" s="290"/>
      <c r="AN223" s="290"/>
      <c r="AO223" s="290"/>
      <c r="AP223" s="290"/>
      <c r="AQ223" s="290"/>
      <c r="AR223" s="290"/>
      <c r="AS223" s="290"/>
      <c r="AT223" s="290"/>
      <c r="AU223" s="290"/>
      <c r="AV223" s="290"/>
      <c r="AW223" s="290"/>
      <c r="AX223" s="290"/>
      <c r="AY223" s="290"/>
      <c r="AZ223" s="290"/>
      <c r="BA223" s="290"/>
      <c r="BB223" s="290"/>
      <c r="BC223" s="290"/>
      <c r="BD223" s="290"/>
      <c r="BE223" s="290"/>
      <c r="BF223" s="290"/>
      <c r="BG223" s="290"/>
      <c r="BH223" s="290"/>
      <c r="BI223" s="290"/>
      <c r="BJ223" s="290"/>
      <c r="BK223" s="290"/>
      <c r="BL223" s="290"/>
      <c r="BM223" s="290"/>
      <c r="BN223" s="290"/>
      <c r="BO223" s="290"/>
      <c r="BP223" s="290"/>
      <c r="BQ223" s="290"/>
      <c r="BR223" s="290"/>
      <c r="BS223" s="290"/>
      <c r="BT223" s="290"/>
      <c r="BU223" s="290"/>
      <c r="BV223" s="290"/>
    </row>
    <row r="224" spans="2:74" x14ac:dyDescent="0.3">
      <c r="B224" s="230"/>
      <c r="C224" s="222"/>
      <c r="D224" s="222"/>
      <c r="E224" s="314"/>
      <c r="F224" s="290"/>
      <c r="G224" s="290"/>
      <c r="H224" s="290"/>
      <c r="I224" s="290"/>
      <c r="J224" s="290"/>
      <c r="K224" s="290"/>
      <c r="L224" s="290"/>
      <c r="M224" s="290"/>
      <c r="N224" s="290"/>
      <c r="O224" s="290"/>
      <c r="P224" s="290"/>
      <c r="Q224" s="290"/>
      <c r="R224" s="290"/>
      <c r="S224" s="290"/>
      <c r="T224" s="290"/>
      <c r="U224" s="290"/>
      <c r="V224" s="290"/>
      <c r="W224" s="290"/>
      <c r="X224" s="290"/>
      <c r="Y224" s="290"/>
      <c r="Z224" s="290"/>
      <c r="AA224" s="290"/>
      <c r="AB224" s="290"/>
      <c r="AC224" s="290"/>
      <c r="AD224" s="290"/>
      <c r="AE224" s="290"/>
      <c r="AF224" s="290"/>
      <c r="AG224" s="290"/>
      <c r="AH224" s="290"/>
      <c r="AI224" s="290"/>
      <c r="AJ224" s="290"/>
      <c r="AK224" s="290"/>
      <c r="AL224" s="290"/>
      <c r="AM224" s="290"/>
      <c r="AN224" s="290"/>
      <c r="AO224" s="290"/>
      <c r="AP224" s="290"/>
      <c r="AQ224" s="290"/>
      <c r="AR224" s="290"/>
      <c r="AS224" s="290"/>
      <c r="AT224" s="290"/>
      <c r="AU224" s="290"/>
      <c r="AV224" s="290"/>
      <c r="AW224" s="290"/>
      <c r="AX224" s="290"/>
      <c r="AY224" s="290"/>
      <c r="AZ224" s="290"/>
      <c r="BA224" s="290"/>
      <c r="BB224" s="290"/>
      <c r="BC224" s="290"/>
      <c r="BD224" s="290"/>
      <c r="BE224" s="290"/>
      <c r="BF224" s="290"/>
      <c r="BG224" s="290"/>
      <c r="BH224" s="290"/>
      <c r="BI224" s="290"/>
      <c r="BJ224" s="290"/>
      <c r="BK224" s="290"/>
      <c r="BL224" s="290"/>
      <c r="BM224" s="290"/>
      <c r="BN224" s="290"/>
      <c r="BO224" s="290"/>
      <c r="BP224" s="290"/>
      <c r="BQ224" s="290"/>
      <c r="BR224" s="290"/>
      <c r="BS224" s="290"/>
      <c r="BT224" s="290"/>
      <c r="BU224" s="290"/>
      <c r="BV224" s="290"/>
    </row>
    <row r="225" spans="2:74" x14ac:dyDescent="0.3">
      <c r="B225" s="230"/>
      <c r="C225" s="222"/>
      <c r="D225" s="222"/>
      <c r="E225" s="314"/>
      <c r="F225" s="290"/>
      <c r="G225" s="290"/>
      <c r="H225" s="290"/>
      <c r="I225" s="290"/>
      <c r="J225" s="290"/>
      <c r="K225" s="290"/>
      <c r="L225" s="290"/>
      <c r="M225" s="290"/>
      <c r="N225" s="290"/>
      <c r="O225" s="290"/>
      <c r="P225" s="290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  <c r="AE225" s="290"/>
      <c r="AF225" s="290"/>
      <c r="AG225" s="290"/>
      <c r="AH225" s="290"/>
      <c r="AI225" s="290"/>
      <c r="AJ225" s="290"/>
      <c r="AK225" s="290"/>
      <c r="AL225" s="290"/>
      <c r="AM225" s="290"/>
      <c r="AN225" s="290"/>
      <c r="AO225" s="290"/>
      <c r="AP225" s="290"/>
      <c r="AQ225" s="290"/>
      <c r="AR225" s="290"/>
      <c r="AS225" s="290"/>
      <c r="AT225" s="290"/>
      <c r="AU225" s="290"/>
      <c r="AV225" s="290"/>
      <c r="AW225" s="290"/>
      <c r="AX225" s="290"/>
      <c r="AY225" s="290"/>
      <c r="AZ225" s="290"/>
      <c r="BA225" s="290"/>
      <c r="BB225" s="290"/>
      <c r="BC225" s="290"/>
      <c r="BD225" s="290"/>
      <c r="BE225" s="290"/>
      <c r="BF225" s="290"/>
      <c r="BG225" s="290"/>
      <c r="BH225" s="290"/>
      <c r="BI225" s="290"/>
      <c r="BJ225" s="290"/>
      <c r="BK225" s="290"/>
      <c r="BL225" s="290"/>
      <c r="BM225" s="290"/>
      <c r="BN225" s="290"/>
      <c r="BO225" s="290"/>
      <c r="BP225" s="290"/>
      <c r="BQ225" s="290"/>
      <c r="BR225" s="290"/>
      <c r="BS225" s="290"/>
      <c r="BT225" s="290"/>
      <c r="BU225" s="290"/>
      <c r="BV225" s="290"/>
    </row>
    <row r="226" spans="2:74" x14ac:dyDescent="0.3">
      <c r="B226" s="230"/>
      <c r="C226" s="222"/>
      <c r="D226" s="222"/>
      <c r="E226" s="314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0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90"/>
      <c r="AP226" s="290"/>
      <c r="AQ226" s="290"/>
      <c r="AR226" s="290"/>
      <c r="AS226" s="290"/>
      <c r="AT226" s="290"/>
      <c r="AU226" s="290"/>
      <c r="AV226" s="290"/>
      <c r="AW226" s="290"/>
      <c r="AX226" s="290"/>
      <c r="AY226" s="290"/>
      <c r="AZ226" s="290"/>
      <c r="BA226" s="290"/>
      <c r="BB226" s="290"/>
      <c r="BC226" s="290"/>
      <c r="BD226" s="290"/>
      <c r="BE226" s="290"/>
      <c r="BF226" s="290"/>
      <c r="BG226" s="290"/>
      <c r="BH226" s="290"/>
      <c r="BI226" s="290"/>
      <c r="BJ226" s="290"/>
      <c r="BK226" s="290"/>
      <c r="BL226" s="290"/>
      <c r="BM226" s="290"/>
      <c r="BN226" s="290"/>
      <c r="BO226" s="290"/>
      <c r="BP226" s="290"/>
      <c r="BQ226" s="290"/>
      <c r="BR226" s="290"/>
      <c r="BS226" s="290"/>
      <c r="BT226" s="290"/>
      <c r="BU226" s="290"/>
      <c r="BV226" s="290"/>
    </row>
    <row r="227" spans="2:74" x14ac:dyDescent="0.3">
      <c r="B227" s="230"/>
      <c r="C227" s="222"/>
      <c r="D227" s="222"/>
      <c r="E227" s="314"/>
      <c r="F227" s="290"/>
      <c r="G227" s="290"/>
      <c r="H227" s="290"/>
      <c r="I227" s="290"/>
      <c r="J227" s="290"/>
      <c r="K227" s="290"/>
      <c r="L227" s="29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90"/>
      <c r="AP227" s="290"/>
      <c r="AQ227" s="290"/>
      <c r="AR227" s="290"/>
      <c r="AS227" s="290"/>
      <c r="AT227" s="290"/>
      <c r="AU227" s="290"/>
      <c r="AV227" s="290"/>
      <c r="AW227" s="290"/>
      <c r="AX227" s="290"/>
      <c r="AY227" s="290"/>
      <c r="AZ227" s="290"/>
      <c r="BA227" s="290"/>
      <c r="BB227" s="290"/>
      <c r="BC227" s="290"/>
      <c r="BD227" s="290"/>
      <c r="BE227" s="290"/>
      <c r="BF227" s="290"/>
      <c r="BG227" s="290"/>
      <c r="BH227" s="290"/>
      <c r="BI227" s="290"/>
      <c r="BJ227" s="290"/>
      <c r="BK227" s="290"/>
      <c r="BL227" s="290"/>
      <c r="BM227" s="290"/>
      <c r="BN227" s="290"/>
      <c r="BO227" s="290"/>
      <c r="BP227" s="290"/>
      <c r="BQ227" s="290"/>
      <c r="BR227" s="290"/>
      <c r="BS227" s="290"/>
      <c r="BT227" s="290"/>
      <c r="BU227" s="290"/>
      <c r="BV227" s="290"/>
    </row>
    <row r="228" spans="2:74" x14ac:dyDescent="0.3">
      <c r="B228" s="230"/>
      <c r="C228" s="222"/>
      <c r="D228" s="222"/>
      <c r="E228" s="314"/>
      <c r="F228" s="290"/>
      <c r="G228" s="290"/>
      <c r="H228" s="290"/>
      <c r="I228" s="290"/>
      <c r="J228" s="290"/>
      <c r="K228" s="290"/>
      <c r="L228" s="29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90"/>
      <c r="AP228" s="290"/>
      <c r="AQ228" s="290"/>
      <c r="AR228" s="290"/>
      <c r="AS228" s="290"/>
      <c r="AT228" s="290"/>
      <c r="AU228" s="290"/>
      <c r="AV228" s="290"/>
      <c r="AW228" s="290"/>
      <c r="AX228" s="290"/>
      <c r="AY228" s="290"/>
      <c r="AZ228" s="290"/>
      <c r="BA228" s="290"/>
      <c r="BB228" s="290"/>
      <c r="BC228" s="290"/>
      <c r="BD228" s="290"/>
      <c r="BE228" s="290"/>
      <c r="BF228" s="290"/>
      <c r="BG228" s="290"/>
      <c r="BH228" s="290"/>
      <c r="BI228" s="290"/>
      <c r="BJ228" s="290"/>
      <c r="BK228" s="290"/>
      <c r="BL228" s="290"/>
      <c r="BM228" s="290"/>
      <c r="BN228" s="290"/>
      <c r="BO228" s="290"/>
      <c r="BP228" s="290"/>
      <c r="BQ228" s="290"/>
      <c r="BR228" s="290"/>
      <c r="BS228" s="290"/>
      <c r="BT228" s="290"/>
      <c r="BU228" s="290"/>
      <c r="BV228" s="290"/>
    </row>
    <row r="229" spans="2:74" x14ac:dyDescent="0.3">
      <c r="B229" s="230"/>
      <c r="C229" s="222"/>
      <c r="D229" s="222"/>
      <c r="E229" s="314"/>
      <c r="F229" s="290"/>
      <c r="G229" s="290"/>
      <c r="H229" s="290"/>
      <c r="I229" s="290"/>
      <c r="J229" s="290"/>
      <c r="K229" s="290"/>
      <c r="L229" s="290"/>
      <c r="M229" s="290"/>
      <c r="N229" s="290"/>
      <c r="O229" s="290"/>
      <c r="P229" s="290"/>
      <c r="Q229" s="290"/>
      <c r="R229" s="290"/>
      <c r="S229" s="290"/>
      <c r="T229" s="290"/>
      <c r="U229" s="290"/>
      <c r="V229" s="290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90"/>
      <c r="AP229" s="290"/>
      <c r="AQ229" s="290"/>
      <c r="AR229" s="290"/>
      <c r="AS229" s="290"/>
      <c r="AT229" s="290"/>
      <c r="AU229" s="290"/>
      <c r="AV229" s="290"/>
      <c r="AW229" s="290"/>
      <c r="AX229" s="290"/>
      <c r="AY229" s="290"/>
      <c r="AZ229" s="290"/>
      <c r="BA229" s="290"/>
      <c r="BB229" s="290"/>
      <c r="BC229" s="290"/>
      <c r="BD229" s="290"/>
      <c r="BE229" s="290"/>
      <c r="BF229" s="290"/>
      <c r="BG229" s="290"/>
      <c r="BH229" s="290"/>
      <c r="BI229" s="290"/>
      <c r="BJ229" s="290"/>
      <c r="BK229" s="290"/>
      <c r="BL229" s="290"/>
      <c r="BM229" s="290"/>
      <c r="BN229" s="290"/>
      <c r="BO229" s="290"/>
      <c r="BP229" s="290"/>
      <c r="BQ229" s="290"/>
      <c r="BR229" s="290"/>
      <c r="BS229" s="290"/>
      <c r="BT229" s="290"/>
      <c r="BU229" s="290"/>
      <c r="BV229" s="290"/>
    </row>
    <row r="230" spans="2:74" x14ac:dyDescent="0.3">
      <c r="B230" s="230"/>
      <c r="C230" s="222"/>
      <c r="D230" s="222"/>
      <c r="E230" s="314"/>
      <c r="F230" s="290"/>
      <c r="G230" s="290"/>
      <c r="H230" s="290"/>
      <c r="I230" s="290"/>
      <c r="J230" s="290"/>
      <c r="K230" s="290"/>
      <c r="L230" s="290"/>
      <c r="M230" s="290"/>
      <c r="N230" s="290"/>
      <c r="O230" s="290"/>
      <c r="P230" s="290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90"/>
      <c r="AP230" s="290"/>
      <c r="AQ230" s="290"/>
      <c r="AR230" s="290"/>
      <c r="AS230" s="290"/>
      <c r="AT230" s="290"/>
      <c r="AU230" s="290"/>
      <c r="AV230" s="290"/>
      <c r="AW230" s="290"/>
      <c r="AX230" s="290"/>
      <c r="AY230" s="290"/>
      <c r="AZ230" s="290"/>
      <c r="BA230" s="290"/>
      <c r="BB230" s="290"/>
      <c r="BC230" s="290"/>
      <c r="BD230" s="290"/>
      <c r="BE230" s="290"/>
      <c r="BF230" s="290"/>
      <c r="BG230" s="290"/>
      <c r="BH230" s="290"/>
      <c r="BI230" s="290"/>
      <c r="BJ230" s="290"/>
      <c r="BK230" s="290"/>
      <c r="BL230" s="290"/>
      <c r="BM230" s="290"/>
      <c r="BN230" s="290"/>
      <c r="BO230" s="290"/>
      <c r="BP230" s="290"/>
      <c r="BQ230" s="290"/>
      <c r="BR230" s="290"/>
      <c r="BS230" s="290"/>
      <c r="BT230" s="290"/>
      <c r="BU230" s="290"/>
      <c r="BV230" s="290"/>
    </row>
    <row r="231" spans="2:74" x14ac:dyDescent="0.3">
      <c r="B231" s="230"/>
      <c r="C231" s="222"/>
      <c r="D231" s="222"/>
      <c r="E231" s="314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90"/>
      <c r="AP231" s="290"/>
      <c r="AQ231" s="290"/>
      <c r="AR231" s="290"/>
      <c r="AS231" s="290"/>
      <c r="AT231" s="290"/>
      <c r="AU231" s="290"/>
      <c r="AV231" s="290"/>
      <c r="AW231" s="290"/>
      <c r="AX231" s="290"/>
      <c r="AY231" s="290"/>
      <c r="AZ231" s="290"/>
      <c r="BA231" s="290"/>
      <c r="BB231" s="290"/>
      <c r="BC231" s="290"/>
      <c r="BD231" s="290"/>
      <c r="BE231" s="290"/>
      <c r="BF231" s="290"/>
      <c r="BG231" s="290"/>
      <c r="BH231" s="290"/>
      <c r="BI231" s="290"/>
      <c r="BJ231" s="290"/>
      <c r="BK231" s="290"/>
      <c r="BL231" s="290"/>
      <c r="BM231" s="290"/>
      <c r="BN231" s="290"/>
      <c r="BO231" s="290"/>
      <c r="BP231" s="290"/>
      <c r="BQ231" s="290"/>
      <c r="BR231" s="290"/>
      <c r="BS231" s="290"/>
      <c r="BT231" s="290"/>
      <c r="BU231" s="290"/>
      <c r="BV231" s="290"/>
    </row>
    <row r="232" spans="2:74" x14ac:dyDescent="0.3">
      <c r="B232" s="230"/>
      <c r="C232" s="222"/>
      <c r="D232" s="222"/>
      <c r="E232" s="314"/>
      <c r="F232" s="290"/>
      <c r="G232" s="290"/>
      <c r="H232" s="290"/>
      <c r="I232" s="290"/>
      <c r="J232" s="290"/>
      <c r="K232" s="290"/>
      <c r="L232" s="29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90"/>
      <c r="AP232" s="290"/>
      <c r="AQ232" s="290"/>
      <c r="AR232" s="290"/>
      <c r="AS232" s="290"/>
      <c r="AT232" s="290"/>
      <c r="AU232" s="290"/>
      <c r="AV232" s="290"/>
      <c r="AW232" s="290"/>
      <c r="AX232" s="290"/>
      <c r="AY232" s="290"/>
      <c r="AZ232" s="290"/>
      <c r="BA232" s="290"/>
      <c r="BB232" s="290"/>
      <c r="BC232" s="290"/>
      <c r="BD232" s="290"/>
      <c r="BE232" s="290"/>
      <c r="BF232" s="290"/>
      <c r="BG232" s="290"/>
      <c r="BH232" s="290"/>
      <c r="BI232" s="290"/>
      <c r="BJ232" s="290"/>
      <c r="BK232" s="290"/>
      <c r="BL232" s="290"/>
      <c r="BM232" s="290"/>
      <c r="BN232" s="290"/>
      <c r="BO232" s="290"/>
      <c r="BP232" s="290"/>
      <c r="BQ232" s="290"/>
      <c r="BR232" s="290"/>
      <c r="BS232" s="290"/>
      <c r="BT232" s="290"/>
      <c r="BU232" s="290"/>
      <c r="BV232" s="290"/>
    </row>
    <row r="233" spans="2:74" x14ac:dyDescent="0.3">
      <c r="B233" s="230"/>
      <c r="C233" s="222"/>
      <c r="D233" s="222"/>
      <c r="E233" s="314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  <c r="AA233" s="290"/>
      <c r="AB233" s="290"/>
      <c r="AC233" s="290"/>
      <c r="AD233" s="290"/>
      <c r="AE233" s="290"/>
      <c r="AF233" s="290"/>
      <c r="AG233" s="290"/>
      <c r="AH233" s="290"/>
      <c r="AI233" s="290"/>
      <c r="AJ233" s="290"/>
      <c r="AK233" s="290"/>
      <c r="AL233" s="290"/>
      <c r="AM233" s="290"/>
      <c r="AN233" s="290"/>
      <c r="AO233" s="290"/>
      <c r="AP233" s="290"/>
      <c r="AQ233" s="290"/>
      <c r="AR233" s="290"/>
      <c r="AS233" s="290"/>
      <c r="AT233" s="290"/>
      <c r="AU233" s="290"/>
      <c r="AV233" s="290"/>
      <c r="AW233" s="290"/>
      <c r="AX233" s="290"/>
      <c r="AY233" s="290"/>
      <c r="AZ233" s="290"/>
      <c r="BA233" s="290"/>
      <c r="BB233" s="290"/>
      <c r="BC233" s="290"/>
      <c r="BD233" s="290"/>
      <c r="BE233" s="290"/>
      <c r="BF233" s="290"/>
      <c r="BG233" s="290"/>
      <c r="BH233" s="290"/>
      <c r="BI233" s="290"/>
      <c r="BJ233" s="290"/>
      <c r="BK233" s="290"/>
      <c r="BL233" s="290"/>
      <c r="BM233" s="290"/>
      <c r="BN233" s="290"/>
      <c r="BO233" s="290"/>
      <c r="BP233" s="290"/>
      <c r="BQ233" s="290"/>
      <c r="BR233" s="290"/>
      <c r="BS233" s="290"/>
      <c r="BT233" s="290"/>
      <c r="BU233" s="290"/>
      <c r="BV233" s="290"/>
    </row>
    <row r="234" spans="2:74" x14ac:dyDescent="0.3">
      <c r="B234" s="230"/>
      <c r="C234" s="222"/>
      <c r="D234" s="222"/>
      <c r="E234" s="314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90"/>
      <c r="AI234" s="290"/>
      <c r="AJ234" s="290"/>
      <c r="AK234" s="290"/>
      <c r="AL234" s="290"/>
      <c r="AM234" s="290"/>
      <c r="AN234" s="290"/>
      <c r="AO234" s="290"/>
      <c r="AP234" s="290"/>
      <c r="AQ234" s="290"/>
      <c r="AR234" s="290"/>
      <c r="AS234" s="290"/>
      <c r="AT234" s="290"/>
      <c r="AU234" s="290"/>
      <c r="AV234" s="290"/>
      <c r="AW234" s="290"/>
      <c r="AX234" s="290"/>
      <c r="AY234" s="290"/>
      <c r="AZ234" s="290"/>
      <c r="BA234" s="290"/>
      <c r="BB234" s="290"/>
      <c r="BC234" s="290"/>
      <c r="BD234" s="290"/>
      <c r="BE234" s="290"/>
      <c r="BF234" s="290"/>
      <c r="BG234" s="290"/>
      <c r="BH234" s="290"/>
      <c r="BI234" s="290"/>
      <c r="BJ234" s="290"/>
      <c r="BK234" s="290"/>
      <c r="BL234" s="290"/>
      <c r="BM234" s="290"/>
      <c r="BN234" s="290"/>
      <c r="BO234" s="290"/>
      <c r="BP234" s="290"/>
      <c r="BQ234" s="290"/>
      <c r="BR234" s="290"/>
      <c r="BS234" s="290"/>
      <c r="BT234" s="290"/>
      <c r="BU234" s="290"/>
      <c r="BV234" s="290"/>
    </row>
    <row r="235" spans="2:74" x14ac:dyDescent="0.3">
      <c r="B235" s="230"/>
      <c r="C235" s="222"/>
      <c r="D235" s="222"/>
      <c r="E235" s="314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90"/>
      <c r="AI235" s="290"/>
      <c r="AJ235" s="290"/>
      <c r="AK235" s="290"/>
      <c r="AL235" s="290"/>
      <c r="AM235" s="290"/>
      <c r="AN235" s="290"/>
      <c r="AO235" s="290"/>
      <c r="AP235" s="290"/>
      <c r="AQ235" s="290"/>
      <c r="AR235" s="290"/>
      <c r="AS235" s="290"/>
      <c r="AT235" s="290"/>
      <c r="AU235" s="290"/>
      <c r="AV235" s="290"/>
      <c r="AW235" s="290"/>
      <c r="AX235" s="290"/>
      <c r="AY235" s="290"/>
      <c r="AZ235" s="290"/>
      <c r="BA235" s="290"/>
      <c r="BB235" s="290"/>
      <c r="BC235" s="290"/>
      <c r="BD235" s="290"/>
      <c r="BE235" s="290"/>
      <c r="BF235" s="290"/>
      <c r="BG235" s="290"/>
      <c r="BH235" s="290"/>
      <c r="BI235" s="290"/>
      <c r="BJ235" s="290"/>
      <c r="BK235" s="290"/>
      <c r="BL235" s="290"/>
      <c r="BM235" s="290"/>
      <c r="BN235" s="290"/>
      <c r="BO235" s="290"/>
      <c r="BP235" s="290"/>
      <c r="BQ235" s="290"/>
      <c r="BR235" s="290"/>
      <c r="BS235" s="290"/>
      <c r="BT235" s="290"/>
      <c r="BU235" s="290"/>
      <c r="BV235" s="290"/>
    </row>
    <row r="236" spans="2:74" x14ac:dyDescent="0.3">
      <c r="B236" s="230"/>
      <c r="C236" s="222"/>
      <c r="D236" s="222"/>
      <c r="E236" s="314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90"/>
      <c r="AI236" s="290"/>
      <c r="AJ236" s="290"/>
      <c r="AK236" s="290"/>
      <c r="AL236" s="290"/>
      <c r="AM236" s="290"/>
      <c r="AN236" s="290"/>
      <c r="AO236" s="290"/>
      <c r="AP236" s="290"/>
      <c r="AQ236" s="290"/>
      <c r="AR236" s="290"/>
      <c r="AS236" s="290"/>
      <c r="AT236" s="290"/>
      <c r="AU236" s="290"/>
      <c r="AV236" s="290"/>
      <c r="AW236" s="290"/>
      <c r="AX236" s="290"/>
      <c r="AY236" s="290"/>
      <c r="AZ236" s="290"/>
      <c r="BA236" s="290"/>
      <c r="BB236" s="290"/>
      <c r="BC236" s="290"/>
      <c r="BD236" s="290"/>
      <c r="BE236" s="290"/>
      <c r="BF236" s="290"/>
      <c r="BG236" s="290"/>
      <c r="BH236" s="290"/>
      <c r="BI236" s="290"/>
      <c r="BJ236" s="290"/>
      <c r="BK236" s="290"/>
      <c r="BL236" s="290"/>
      <c r="BM236" s="290"/>
      <c r="BN236" s="290"/>
      <c r="BO236" s="290"/>
      <c r="BP236" s="290"/>
      <c r="BQ236" s="290"/>
      <c r="BR236" s="290"/>
      <c r="BS236" s="290"/>
      <c r="BT236" s="290"/>
      <c r="BU236" s="290"/>
      <c r="BV236" s="290"/>
    </row>
    <row r="237" spans="2:74" x14ac:dyDescent="0.3">
      <c r="B237" s="230"/>
      <c r="C237" s="222"/>
      <c r="D237" s="222"/>
      <c r="E237" s="314"/>
      <c r="F237" s="290"/>
      <c r="G237" s="290"/>
      <c r="H237" s="290"/>
      <c r="I237" s="290"/>
      <c r="J237" s="290"/>
      <c r="K237" s="290"/>
      <c r="L237" s="29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  <c r="AA237" s="290"/>
      <c r="AB237" s="290"/>
      <c r="AC237" s="290"/>
      <c r="AD237" s="290"/>
      <c r="AE237" s="290"/>
      <c r="AF237" s="290"/>
      <c r="AG237" s="290"/>
      <c r="AH237" s="290"/>
      <c r="AI237" s="290"/>
      <c r="AJ237" s="290"/>
      <c r="AK237" s="290"/>
      <c r="AL237" s="290"/>
      <c r="AM237" s="290"/>
      <c r="AN237" s="290"/>
      <c r="AO237" s="290"/>
      <c r="AP237" s="290"/>
      <c r="AQ237" s="290"/>
      <c r="AR237" s="290"/>
      <c r="AS237" s="290"/>
      <c r="AT237" s="290"/>
      <c r="AU237" s="290"/>
      <c r="AV237" s="290"/>
      <c r="AW237" s="290"/>
      <c r="AX237" s="290"/>
      <c r="AY237" s="290"/>
      <c r="AZ237" s="290"/>
      <c r="BA237" s="290"/>
      <c r="BB237" s="290"/>
      <c r="BC237" s="290"/>
      <c r="BD237" s="290"/>
      <c r="BE237" s="290"/>
      <c r="BF237" s="290"/>
      <c r="BG237" s="290"/>
      <c r="BH237" s="290"/>
      <c r="BI237" s="290"/>
      <c r="BJ237" s="290"/>
      <c r="BK237" s="290"/>
      <c r="BL237" s="290"/>
      <c r="BM237" s="290"/>
      <c r="BN237" s="290"/>
      <c r="BO237" s="290"/>
      <c r="BP237" s="290"/>
      <c r="BQ237" s="290"/>
      <c r="BR237" s="290"/>
      <c r="BS237" s="290"/>
      <c r="BT237" s="290"/>
      <c r="BU237" s="290"/>
      <c r="BV237" s="290"/>
    </row>
    <row r="238" spans="2:74" x14ac:dyDescent="0.3">
      <c r="B238" s="230"/>
      <c r="C238" s="222"/>
      <c r="D238" s="222"/>
      <c r="E238" s="314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90"/>
      <c r="AI238" s="290"/>
      <c r="AJ238" s="290"/>
      <c r="AK238" s="290"/>
      <c r="AL238" s="290"/>
      <c r="AM238" s="290"/>
      <c r="AN238" s="290"/>
      <c r="AO238" s="290"/>
      <c r="AP238" s="290"/>
      <c r="AQ238" s="290"/>
      <c r="AR238" s="290"/>
      <c r="AS238" s="290"/>
      <c r="AT238" s="290"/>
      <c r="AU238" s="290"/>
      <c r="AV238" s="290"/>
      <c r="AW238" s="290"/>
      <c r="AX238" s="290"/>
      <c r="AY238" s="290"/>
      <c r="AZ238" s="290"/>
      <c r="BA238" s="290"/>
      <c r="BB238" s="290"/>
      <c r="BC238" s="290"/>
      <c r="BD238" s="290"/>
      <c r="BE238" s="290"/>
      <c r="BF238" s="290"/>
      <c r="BG238" s="290"/>
      <c r="BH238" s="290"/>
      <c r="BI238" s="290"/>
      <c r="BJ238" s="290"/>
      <c r="BK238" s="290"/>
      <c r="BL238" s="290"/>
      <c r="BM238" s="290"/>
      <c r="BN238" s="290"/>
      <c r="BO238" s="290"/>
      <c r="BP238" s="290"/>
      <c r="BQ238" s="290"/>
      <c r="BR238" s="290"/>
      <c r="BS238" s="290"/>
      <c r="BT238" s="290"/>
      <c r="BU238" s="290"/>
      <c r="BV238" s="290"/>
    </row>
    <row r="239" spans="2:74" x14ac:dyDescent="0.3">
      <c r="B239" s="230"/>
      <c r="C239" s="222"/>
      <c r="D239" s="222"/>
      <c r="E239" s="314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90"/>
      <c r="AI239" s="290"/>
      <c r="AJ239" s="290"/>
      <c r="AK239" s="290"/>
      <c r="AL239" s="290"/>
      <c r="AM239" s="290"/>
      <c r="AN239" s="290"/>
      <c r="AO239" s="290"/>
      <c r="AP239" s="290"/>
      <c r="AQ239" s="290"/>
      <c r="AR239" s="290"/>
      <c r="AS239" s="290"/>
      <c r="AT239" s="290"/>
      <c r="AU239" s="290"/>
      <c r="AV239" s="290"/>
      <c r="AW239" s="290"/>
      <c r="AX239" s="290"/>
      <c r="AY239" s="290"/>
      <c r="AZ239" s="290"/>
      <c r="BA239" s="290"/>
      <c r="BB239" s="290"/>
      <c r="BC239" s="290"/>
      <c r="BD239" s="290"/>
      <c r="BE239" s="290"/>
      <c r="BF239" s="290"/>
      <c r="BG239" s="290"/>
      <c r="BH239" s="290"/>
      <c r="BI239" s="290"/>
      <c r="BJ239" s="290"/>
      <c r="BK239" s="290"/>
      <c r="BL239" s="290"/>
      <c r="BM239" s="290"/>
      <c r="BN239" s="290"/>
      <c r="BO239" s="290"/>
      <c r="BP239" s="290"/>
      <c r="BQ239" s="290"/>
      <c r="BR239" s="290"/>
      <c r="BS239" s="290"/>
      <c r="BT239" s="290"/>
      <c r="BU239" s="290"/>
      <c r="BV239" s="290"/>
    </row>
    <row r="240" spans="2:74" x14ac:dyDescent="0.3">
      <c r="B240" s="230"/>
      <c r="C240" s="222"/>
      <c r="D240" s="222"/>
      <c r="E240" s="314"/>
      <c r="F240" s="290"/>
      <c r="G240" s="290"/>
      <c r="H240" s="290"/>
      <c r="I240" s="290"/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  <c r="AA240" s="290"/>
      <c r="AB240" s="290"/>
      <c r="AC240" s="290"/>
      <c r="AD240" s="290"/>
      <c r="AE240" s="290"/>
      <c r="AF240" s="290"/>
      <c r="AG240" s="290"/>
      <c r="AH240" s="290"/>
      <c r="AI240" s="290"/>
      <c r="AJ240" s="290"/>
      <c r="AK240" s="290"/>
      <c r="AL240" s="290"/>
      <c r="AM240" s="290"/>
      <c r="AN240" s="290"/>
      <c r="AO240" s="290"/>
      <c r="AP240" s="290"/>
      <c r="AQ240" s="290"/>
      <c r="AR240" s="290"/>
      <c r="AS240" s="290"/>
      <c r="AT240" s="290"/>
      <c r="AU240" s="290"/>
      <c r="AV240" s="290"/>
      <c r="AW240" s="290"/>
      <c r="AX240" s="290"/>
      <c r="AY240" s="290"/>
      <c r="AZ240" s="290"/>
      <c r="BA240" s="290"/>
      <c r="BB240" s="290"/>
      <c r="BC240" s="290"/>
      <c r="BD240" s="290"/>
      <c r="BE240" s="290"/>
      <c r="BF240" s="290"/>
      <c r="BG240" s="290"/>
      <c r="BH240" s="290"/>
      <c r="BI240" s="290"/>
      <c r="BJ240" s="290"/>
      <c r="BK240" s="290"/>
      <c r="BL240" s="290"/>
      <c r="BM240" s="290"/>
      <c r="BN240" s="290"/>
      <c r="BO240" s="290"/>
      <c r="BP240" s="290"/>
      <c r="BQ240" s="290"/>
      <c r="BR240" s="290"/>
      <c r="BS240" s="290"/>
      <c r="BT240" s="290"/>
      <c r="BU240" s="290"/>
      <c r="BV240" s="290"/>
    </row>
    <row r="241" spans="2:74" x14ac:dyDescent="0.3">
      <c r="B241" s="230"/>
      <c r="C241" s="222"/>
      <c r="D241" s="222"/>
      <c r="E241" s="314"/>
      <c r="F241" s="290"/>
      <c r="G241" s="290"/>
      <c r="H241" s="290"/>
      <c r="I241" s="290"/>
      <c r="J241" s="290"/>
      <c r="K241" s="290"/>
      <c r="L241" s="29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290"/>
      <c r="Y241" s="290"/>
      <c r="Z241" s="290"/>
      <c r="AA241" s="290"/>
      <c r="AB241" s="290"/>
      <c r="AC241" s="290"/>
      <c r="AD241" s="290"/>
      <c r="AE241" s="290"/>
      <c r="AF241" s="290"/>
      <c r="AG241" s="290"/>
      <c r="AH241" s="290"/>
      <c r="AI241" s="290"/>
      <c r="AJ241" s="290"/>
      <c r="AK241" s="290"/>
      <c r="AL241" s="290"/>
      <c r="AM241" s="290"/>
      <c r="AN241" s="290"/>
      <c r="AO241" s="290"/>
      <c r="AP241" s="290"/>
      <c r="AQ241" s="290"/>
      <c r="AR241" s="290"/>
      <c r="AS241" s="290"/>
      <c r="AT241" s="290"/>
      <c r="AU241" s="290"/>
      <c r="AV241" s="290"/>
      <c r="AW241" s="290"/>
      <c r="AX241" s="290"/>
      <c r="AY241" s="290"/>
      <c r="AZ241" s="290"/>
      <c r="BA241" s="290"/>
      <c r="BB241" s="290"/>
      <c r="BC241" s="290"/>
      <c r="BD241" s="290"/>
      <c r="BE241" s="290"/>
      <c r="BF241" s="290"/>
      <c r="BG241" s="290"/>
      <c r="BH241" s="290"/>
      <c r="BI241" s="290"/>
      <c r="BJ241" s="290"/>
      <c r="BK241" s="290"/>
      <c r="BL241" s="290"/>
      <c r="BM241" s="290"/>
      <c r="BN241" s="290"/>
      <c r="BO241" s="290"/>
      <c r="BP241" s="290"/>
      <c r="BQ241" s="290"/>
      <c r="BR241" s="290"/>
      <c r="BS241" s="290"/>
      <c r="BT241" s="290"/>
      <c r="BU241" s="290"/>
      <c r="BV241" s="290"/>
    </row>
    <row r="242" spans="2:74" x14ac:dyDescent="0.3">
      <c r="B242" s="230"/>
      <c r="C242" s="222"/>
      <c r="D242" s="222"/>
      <c r="E242" s="314"/>
      <c r="F242" s="290"/>
      <c r="G242" s="290"/>
      <c r="H242" s="290"/>
      <c r="I242" s="290"/>
      <c r="J242" s="290"/>
      <c r="K242" s="290"/>
      <c r="L242" s="29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  <c r="W242" s="290"/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90"/>
      <c r="AP242" s="290"/>
      <c r="AQ242" s="290"/>
      <c r="AR242" s="290"/>
      <c r="AS242" s="290"/>
      <c r="AT242" s="290"/>
      <c r="AU242" s="290"/>
      <c r="AV242" s="290"/>
      <c r="AW242" s="290"/>
      <c r="AX242" s="290"/>
      <c r="AY242" s="290"/>
      <c r="AZ242" s="290"/>
      <c r="BA242" s="290"/>
      <c r="BB242" s="290"/>
      <c r="BC242" s="290"/>
      <c r="BD242" s="290"/>
      <c r="BE242" s="290"/>
      <c r="BF242" s="290"/>
      <c r="BG242" s="290"/>
      <c r="BH242" s="290"/>
      <c r="BI242" s="290"/>
      <c r="BJ242" s="290"/>
      <c r="BK242" s="290"/>
      <c r="BL242" s="290"/>
      <c r="BM242" s="290"/>
      <c r="BN242" s="290"/>
      <c r="BO242" s="290"/>
      <c r="BP242" s="290"/>
      <c r="BQ242" s="290"/>
      <c r="BR242" s="290"/>
      <c r="BS242" s="290"/>
      <c r="BT242" s="290"/>
      <c r="BU242" s="290"/>
      <c r="BV242" s="290"/>
    </row>
    <row r="243" spans="2:74" x14ac:dyDescent="0.3">
      <c r="B243" s="230"/>
      <c r="C243" s="222"/>
      <c r="D243" s="222"/>
      <c r="E243" s="314"/>
      <c r="F243" s="290"/>
      <c r="G243" s="290"/>
      <c r="H243" s="290"/>
      <c r="I243" s="290"/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90"/>
      <c r="AP243" s="290"/>
      <c r="AQ243" s="290"/>
      <c r="AR243" s="290"/>
      <c r="AS243" s="290"/>
      <c r="AT243" s="290"/>
      <c r="AU243" s="290"/>
      <c r="AV243" s="290"/>
      <c r="AW243" s="290"/>
      <c r="AX243" s="290"/>
      <c r="AY243" s="290"/>
      <c r="AZ243" s="290"/>
      <c r="BA243" s="290"/>
      <c r="BB243" s="290"/>
      <c r="BC243" s="290"/>
      <c r="BD243" s="290"/>
      <c r="BE243" s="290"/>
      <c r="BF243" s="290"/>
      <c r="BG243" s="290"/>
      <c r="BH243" s="290"/>
      <c r="BI243" s="290"/>
      <c r="BJ243" s="290"/>
      <c r="BK243" s="290"/>
      <c r="BL243" s="290"/>
      <c r="BM243" s="290"/>
      <c r="BN243" s="290"/>
      <c r="BO243" s="290"/>
      <c r="BP243" s="290"/>
      <c r="BQ243" s="290"/>
      <c r="BR243" s="290"/>
      <c r="BS243" s="290"/>
      <c r="BT243" s="290"/>
      <c r="BU243" s="290"/>
      <c r="BV243" s="290"/>
    </row>
    <row r="244" spans="2:74" x14ac:dyDescent="0.3">
      <c r="B244" s="230"/>
      <c r="C244" s="222"/>
      <c r="D244" s="222"/>
      <c r="E244" s="314"/>
      <c r="F244" s="290"/>
      <c r="G244" s="290"/>
      <c r="H244" s="290"/>
      <c r="I244" s="290"/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90"/>
      <c r="AP244" s="290"/>
      <c r="AQ244" s="290"/>
      <c r="AR244" s="290"/>
      <c r="AS244" s="290"/>
      <c r="AT244" s="290"/>
      <c r="AU244" s="290"/>
      <c r="AV244" s="290"/>
      <c r="AW244" s="290"/>
      <c r="AX244" s="290"/>
      <c r="AY244" s="290"/>
      <c r="AZ244" s="290"/>
      <c r="BA244" s="290"/>
      <c r="BB244" s="290"/>
      <c r="BC244" s="290"/>
      <c r="BD244" s="290"/>
      <c r="BE244" s="290"/>
      <c r="BF244" s="290"/>
      <c r="BG244" s="290"/>
      <c r="BH244" s="290"/>
      <c r="BI244" s="290"/>
      <c r="BJ244" s="290"/>
      <c r="BK244" s="290"/>
      <c r="BL244" s="290"/>
      <c r="BM244" s="290"/>
      <c r="BN244" s="290"/>
      <c r="BO244" s="290"/>
      <c r="BP244" s="290"/>
      <c r="BQ244" s="290"/>
      <c r="BR244" s="290"/>
      <c r="BS244" s="290"/>
      <c r="BT244" s="290"/>
      <c r="BU244" s="290"/>
      <c r="BV244" s="290"/>
    </row>
    <row r="245" spans="2:74" x14ac:dyDescent="0.3">
      <c r="B245" s="230"/>
      <c r="C245" s="222"/>
      <c r="D245" s="222"/>
      <c r="E245" s="314"/>
      <c r="F245" s="290"/>
      <c r="G245" s="290"/>
      <c r="H245" s="290"/>
      <c r="I245" s="290"/>
      <c r="J245" s="290"/>
      <c r="K245" s="290"/>
      <c r="L245" s="29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90"/>
      <c r="AP245" s="290"/>
      <c r="AQ245" s="290"/>
      <c r="AR245" s="290"/>
      <c r="AS245" s="290"/>
      <c r="AT245" s="290"/>
      <c r="AU245" s="290"/>
      <c r="AV245" s="290"/>
      <c r="AW245" s="290"/>
      <c r="AX245" s="290"/>
      <c r="AY245" s="290"/>
      <c r="AZ245" s="290"/>
      <c r="BA245" s="290"/>
      <c r="BB245" s="290"/>
      <c r="BC245" s="290"/>
      <c r="BD245" s="290"/>
      <c r="BE245" s="290"/>
      <c r="BF245" s="290"/>
      <c r="BG245" s="290"/>
      <c r="BH245" s="290"/>
      <c r="BI245" s="290"/>
      <c r="BJ245" s="290"/>
      <c r="BK245" s="290"/>
      <c r="BL245" s="290"/>
      <c r="BM245" s="290"/>
      <c r="BN245" s="290"/>
      <c r="BO245" s="290"/>
      <c r="BP245" s="290"/>
      <c r="BQ245" s="290"/>
      <c r="BR245" s="290"/>
      <c r="BS245" s="290"/>
      <c r="BT245" s="290"/>
      <c r="BU245" s="290"/>
      <c r="BV245" s="290"/>
    </row>
    <row r="246" spans="2:74" x14ac:dyDescent="0.3">
      <c r="B246" s="230"/>
      <c r="C246" s="222"/>
      <c r="D246" s="222"/>
      <c r="E246" s="314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90"/>
      <c r="AP246" s="290"/>
      <c r="AQ246" s="290"/>
      <c r="AR246" s="290"/>
      <c r="AS246" s="290"/>
      <c r="AT246" s="290"/>
      <c r="AU246" s="290"/>
      <c r="AV246" s="290"/>
      <c r="AW246" s="290"/>
      <c r="AX246" s="290"/>
      <c r="AY246" s="290"/>
      <c r="AZ246" s="290"/>
      <c r="BA246" s="290"/>
      <c r="BB246" s="290"/>
      <c r="BC246" s="290"/>
      <c r="BD246" s="290"/>
      <c r="BE246" s="290"/>
      <c r="BF246" s="290"/>
      <c r="BG246" s="290"/>
      <c r="BH246" s="290"/>
      <c r="BI246" s="290"/>
      <c r="BJ246" s="290"/>
      <c r="BK246" s="290"/>
      <c r="BL246" s="290"/>
      <c r="BM246" s="290"/>
      <c r="BN246" s="290"/>
      <c r="BO246" s="290"/>
      <c r="BP246" s="290"/>
      <c r="BQ246" s="290"/>
      <c r="BR246" s="290"/>
      <c r="BS246" s="290"/>
      <c r="BT246" s="290"/>
      <c r="BU246" s="290"/>
      <c r="BV246" s="290"/>
    </row>
    <row r="247" spans="2:74" x14ac:dyDescent="0.3">
      <c r="B247" s="230"/>
      <c r="C247" s="222"/>
      <c r="D247" s="222"/>
      <c r="E247" s="314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90"/>
      <c r="AP247" s="290"/>
      <c r="AQ247" s="290"/>
      <c r="AR247" s="290"/>
      <c r="AS247" s="290"/>
      <c r="AT247" s="290"/>
      <c r="AU247" s="290"/>
      <c r="AV247" s="290"/>
      <c r="AW247" s="290"/>
      <c r="AX247" s="290"/>
      <c r="AY247" s="290"/>
      <c r="AZ247" s="290"/>
      <c r="BA247" s="290"/>
      <c r="BB247" s="290"/>
      <c r="BC247" s="290"/>
      <c r="BD247" s="290"/>
      <c r="BE247" s="290"/>
      <c r="BF247" s="290"/>
      <c r="BG247" s="290"/>
      <c r="BH247" s="290"/>
      <c r="BI247" s="290"/>
      <c r="BJ247" s="290"/>
      <c r="BK247" s="290"/>
      <c r="BL247" s="290"/>
      <c r="BM247" s="290"/>
      <c r="BN247" s="290"/>
      <c r="BO247" s="290"/>
      <c r="BP247" s="290"/>
      <c r="BQ247" s="290"/>
      <c r="BR247" s="290"/>
      <c r="BS247" s="290"/>
      <c r="BT247" s="290"/>
      <c r="BU247" s="290"/>
      <c r="BV247" s="290"/>
    </row>
    <row r="248" spans="2:74" x14ac:dyDescent="0.3">
      <c r="B248" s="230"/>
      <c r="C248" s="222"/>
      <c r="D248" s="222"/>
      <c r="E248" s="314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90"/>
      <c r="AP248" s="290"/>
      <c r="AQ248" s="290"/>
      <c r="AR248" s="290"/>
      <c r="AS248" s="290"/>
      <c r="AT248" s="290"/>
      <c r="AU248" s="290"/>
      <c r="AV248" s="290"/>
      <c r="AW248" s="290"/>
      <c r="AX248" s="290"/>
      <c r="AY248" s="290"/>
      <c r="AZ248" s="290"/>
      <c r="BA248" s="290"/>
      <c r="BB248" s="290"/>
      <c r="BC248" s="290"/>
      <c r="BD248" s="290"/>
      <c r="BE248" s="290"/>
      <c r="BF248" s="290"/>
      <c r="BG248" s="290"/>
      <c r="BH248" s="290"/>
      <c r="BI248" s="290"/>
      <c r="BJ248" s="290"/>
      <c r="BK248" s="290"/>
      <c r="BL248" s="290"/>
      <c r="BM248" s="290"/>
      <c r="BN248" s="290"/>
      <c r="BO248" s="290"/>
      <c r="BP248" s="290"/>
      <c r="BQ248" s="290"/>
      <c r="BR248" s="290"/>
      <c r="BS248" s="290"/>
      <c r="BT248" s="290"/>
      <c r="BU248" s="290"/>
      <c r="BV248" s="290"/>
    </row>
    <row r="249" spans="2:74" x14ac:dyDescent="0.3">
      <c r="B249" s="230"/>
      <c r="C249" s="222"/>
      <c r="D249" s="222"/>
      <c r="E249" s="314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90"/>
      <c r="AI249" s="290"/>
      <c r="AJ249" s="290"/>
      <c r="AK249" s="290"/>
      <c r="AL249" s="290"/>
      <c r="AM249" s="290"/>
      <c r="AN249" s="290"/>
      <c r="AO249" s="290"/>
      <c r="AP249" s="290"/>
      <c r="AQ249" s="290"/>
      <c r="AR249" s="290"/>
      <c r="AS249" s="290"/>
      <c r="AT249" s="290"/>
      <c r="AU249" s="290"/>
      <c r="AV249" s="290"/>
      <c r="AW249" s="290"/>
      <c r="AX249" s="290"/>
      <c r="AY249" s="290"/>
      <c r="AZ249" s="290"/>
      <c r="BA249" s="290"/>
      <c r="BB249" s="290"/>
      <c r="BC249" s="290"/>
      <c r="BD249" s="290"/>
      <c r="BE249" s="290"/>
      <c r="BF249" s="290"/>
      <c r="BG249" s="290"/>
      <c r="BH249" s="290"/>
      <c r="BI249" s="290"/>
      <c r="BJ249" s="290"/>
      <c r="BK249" s="290"/>
      <c r="BL249" s="290"/>
      <c r="BM249" s="290"/>
      <c r="BN249" s="290"/>
      <c r="BO249" s="290"/>
      <c r="BP249" s="290"/>
      <c r="BQ249" s="290"/>
      <c r="BR249" s="290"/>
      <c r="BS249" s="290"/>
      <c r="BT249" s="290"/>
      <c r="BU249" s="290"/>
      <c r="BV249" s="290"/>
    </row>
    <row r="250" spans="2:74" x14ac:dyDescent="0.3">
      <c r="B250" s="230"/>
      <c r="C250" s="222"/>
      <c r="D250" s="222"/>
      <c r="E250" s="314"/>
      <c r="F250" s="290"/>
      <c r="G250" s="290"/>
      <c r="H250" s="290"/>
      <c r="I250" s="290"/>
      <c r="J250" s="290"/>
      <c r="K250" s="290"/>
      <c r="L250" s="29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  <c r="W250" s="290"/>
      <c r="X250" s="290"/>
      <c r="Y250" s="290"/>
      <c r="Z250" s="290"/>
      <c r="AA250" s="290"/>
      <c r="AB250" s="290"/>
      <c r="AC250" s="290"/>
      <c r="AD250" s="290"/>
      <c r="AE250" s="290"/>
      <c r="AF250" s="290"/>
      <c r="AG250" s="290"/>
      <c r="AH250" s="290"/>
      <c r="AI250" s="290"/>
      <c r="AJ250" s="290"/>
      <c r="AK250" s="290"/>
      <c r="AL250" s="290"/>
      <c r="AM250" s="290"/>
      <c r="AN250" s="290"/>
      <c r="AO250" s="290"/>
      <c r="AP250" s="290"/>
      <c r="AQ250" s="290"/>
      <c r="AR250" s="290"/>
      <c r="AS250" s="290"/>
      <c r="AT250" s="290"/>
      <c r="AU250" s="290"/>
      <c r="AV250" s="290"/>
      <c r="AW250" s="290"/>
      <c r="AX250" s="290"/>
      <c r="AY250" s="290"/>
      <c r="AZ250" s="290"/>
      <c r="BA250" s="290"/>
      <c r="BB250" s="290"/>
      <c r="BC250" s="290"/>
      <c r="BD250" s="290"/>
      <c r="BE250" s="290"/>
      <c r="BF250" s="290"/>
      <c r="BG250" s="290"/>
      <c r="BH250" s="290"/>
      <c r="BI250" s="290"/>
      <c r="BJ250" s="290"/>
      <c r="BK250" s="290"/>
      <c r="BL250" s="290"/>
      <c r="BM250" s="290"/>
      <c r="BN250" s="290"/>
      <c r="BO250" s="290"/>
      <c r="BP250" s="290"/>
      <c r="BQ250" s="290"/>
      <c r="BR250" s="290"/>
      <c r="BS250" s="290"/>
      <c r="BT250" s="290"/>
      <c r="BU250" s="290"/>
      <c r="BV250" s="290"/>
    </row>
    <row r="251" spans="2:74" x14ac:dyDescent="0.3">
      <c r="B251" s="230"/>
      <c r="C251" s="222"/>
      <c r="D251" s="222"/>
      <c r="E251" s="314"/>
      <c r="F251" s="290"/>
      <c r="G251" s="290"/>
      <c r="H251" s="290"/>
      <c r="I251" s="290"/>
      <c r="J251" s="290"/>
      <c r="K251" s="290"/>
      <c r="L251" s="29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  <c r="W251" s="290"/>
      <c r="X251" s="290"/>
      <c r="Y251" s="290"/>
      <c r="Z251" s="290"/>
      <c r="AA251" s="290"/>
      <c r="AB251" s="290"/>
      <c r="AC251" s="290"/>
      <c r="AD251" s="290"/>
      <c r="AE251" s="290"/>
      <c r="AF251" s="290"/>
      <c r="AG251" s="290"/>
      <c r="AH251" s="290"/>
      <c r="AI251" s="290"/>
      <c r="AJ251" s="290"/>
      <c r="AK251" s="290"/>
      <c r="AL251" s="290"/>
      <c r="AM251" s="290"/>
      <c r="AN251" s="290"/>
      <c r="AO251" s="290"/>
      <c r="AP251" s="290"/>
      <c r="AQ251" s="290"/>
      <c r="AR251" s="290"/>
      <c r="AS251" s="290"/>
      <c r="AT251" s="290"/>
      <c r="AU251" s="290"/>
      <c r="AV251" s="290"/>
      <c r="AW251" s="290"/>
      <c r="AX251" s="290"/>
      <c r="AY251" s="290"/>
      <c r="AZ251" s="290"/>
      <c r="BA251" s="290"/>
      <c r="BB251" s="290"/>
      <c r="BC251" s="290"/>
      <c r="BD251" s="290"/>
      <c r="BE251" s="290"/>
      <c r="BF251" s="290"/>
      <c r="BG251" s="290"/>
      <c r="BH251" s="290"/>
      <c r="BI251" s="290"/>
      <c r="BJ251" s="290"/>
      <c r="BK251" s="290"/>
      <c r="BL251" s="290"/>
      <c r="BM251" s="290"/>
      <c r="BN251" s="290"/>
      <c r="BO251" s="290"/>
      <c r="BP251" s="290"/>
      <c r="BQ251" s="290"/>
      <c r="BR251" s="290"/>
      <c r="BS251" s="290"/>
      <c r="BT251" s="290"/>
      <c r="BU251" s="290"/>
      <c r="BV251" s="290"/>
    </row>
    <row r="252" spans="2:74" x14ac:dyDescent="0.3">
      <c r="B252" s="230"/>
      <c r="C252" s="222"/>
      <c r="D252" s="222"/>
      <c r="E252" s="314"/>
      <c r="F252" s="290"/>
      <c r="G252" s="290"/>
      <c r="H252" s="290"/>
      <c r="I252" s="290"/>
      <c r="J252" s="290"/>
      <c r="K252" s="290"/>
      <c r="L252" s="29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  <c r="W252" s="290"/>
      <c r="X252" s="290"/>
      <c r="Y252" s="290"/>
      <c r="Z252" s="290"/>
      <c r="AA252" s="290"/>
      <c r="AB252" s="290"/>
      <c r="AC252" s="290"/>
      <c r="AD252" s="290"/>
      <c r="AE252" s="290"/>
      <c r="AF252" s="290"/>
      <c r="AG252" s="290"/>
      <c r="AH252" s="290"/>
      <c r="AI252" s="290"/>
      <c r="AJ252" s="290"/>
      <c r="AK252" s="290"/>
      <c r="AL252" s="290"/>
      <c r="AM252" s="290"/>
      <c r="AN252" s="290"/>
      <c r="AO252" s="290"/>
      <c r="AP252" s="290"/>
      <c r="AQ252" s="290"/>
      <c r="AR252" s="290"/>
      <c r="AS252" s="290"/>
      <c r="AT252" s="290"/>
      <c r="AU252" s="290"/>
      <c r="AV252" s="290"/>
      <c r="AW252" s="290"/>
      <c r="AX252" s="290"/>
      <c r="AY252" s="290"/>
      <c r="AZ252" s="290"/>
      <c r="BA252" s="290"/>
      <c r="BB252" s="290"/>
      <c r="BC252" s="290"/>
      <c r="BD252" s="290"/>
      <c r="BE252" s="290"/>
      <c r="BF252" s="290"/>
      <c r="BG252" s="290"/>
      <c r="BH252" s="290"/>
      <c r="BI252" s="290"/>
      <c r="BJ252" s="290"/>
      <c r="BK252" s="290"/>
      <c r="BL252" s="290"/>
      <c r="BM252" s="290"/>
      <c r="BN252" s="290"/>
      <c r="BO252" s="290"/>
      <c r="BP252" s="290"/>
      <c r="BQ252" s="290"/>
      <c r="BR252" s="290"/>
      <c r="BS252" s="290"/>
      <c r="BT252" s="290"/>
      <c r="BU252" s="290"/>
      <c r="BV252" s="290"/>
    </row>
    <row r="253" spans="2:74" x14ac:dyDescent="0.3">
      <c r="B253" s="230"/>
      <c r="C253" s="222"/>
      <c r="D253" s="222"/>
      <c r="E253" s="314"/>
      <c r="F253" s="290"/>
      <c r="G253" s="290"/>
      <c r="H253" s="290"/>
      <c r="I253" s="290"/>
      <c r="J253" s="290"/>
      <c r="K253" s="290"/>
      <c r="L253" s="29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  <c r="W253" s="290"/>
      <c r="X253" s="290"/>
      <c r="Y253" s="290"/>
      <c r="Z253" s="290"/>
      <c r="AA253" s="290"/>
      <c r="AB253" s="290"/>
      <c r="AC253" s="290"/>
      <c r="AD253" s="290"/>
      <c r="AE253" s="290"/>
      <c r="AF253" s="290"/>
      <c r="AG253" s="290"/>
      <c r="AH253" s="290"/>
      <c r="AI253" s="290"/>
      <c r="AJ253" s="290"/>
      <c r="AK253" s="290"/>
      <c r="AL253" s="290"/>
      <c r="AM253" s="290"/>
      <c r="AN253" s="290"/>
      <c r="AO253" s="290"/>
      <c r="AP253" s="290"/>
      <c r="AQ253" s="290"/>
      <c r="AR253" s="290"/>
      <c r="AS253" s="290"/>
      <c r="AT253" s="290"/>
      <c r="AU253" s="290"/>
      <c r="AV253" s="290"/>
      <c r="AW253" s="290"/>
      <c r="AX253" s="290"/>
      <c r="AY253" s="290"/>
      <c r="AZ253" s="290"/>
      <c r="BA253" s="290"/>
      <c r="BB253" s="290"/>
      <c r="BC253" s="290"/>
      <c r="BD253" s="290"/>
      <c r="BE253" s="290"/>
      <c r="BF253" s="290"/>
      <c r="BG253" s="290"/>
      <c r="BH253" s="290"/>
      <c r="BI253" s="290"/>
      <c r="BJ253" s="290"/>
      <c r="BK253" s="290"/>
      <c r="BL253" s="290"/>
      <c r="BM253" s="290"/>
      <c r="BN253" s="290"/>
      <c r="BO253" s="290"/>
      <c r="BP253" s="290"/>
      <c r="BQ253" s="290"/>
      <c r="BR253" s="290"/>
      <c r="BS253" s="290"/>
      <c r="BT253" s="290"/>
      <c r="BU253" s="290"/>
      <c r="BV253" s="290"/>
    </row>
    <row r="254" spans="2:74" x14ac:dyDescent="0.3">
      <c r="B254" s="230"/>
      <c r="C254" s="222"/>
      <c r="D254" s="222"/>
      <c r="E254" s="314"/>
      <c r="F254" s="290"/>
      <c r="G254" s="290"/>
      <c r="H254" s="290"/>
      <c r="I254" s="290"/>
      <c r="J254" s="290"/>
      <c r="K254" s="290"/>
      <c r="L254" s="29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  <c r="W254" s="290"/>
      <c r="X254" s="290"/>
      <c r="Y254" s="290"/>
      <c r="Z254" s="290"/>
      <c r="AA254" s="290"/>
      <c r="AB254" s="290"/>
      <c r="AC254" s="290"/>
      <c r="AD254" s="290"/>
      <c r="AE254" s="290"/>
      <c r="AF254" s="290"/>
      <c r="AG254" s="290"/>
      <c r="AH254" s="290"/>
      <c r="AI254" s="290"/>
      <c r="AJ254" s="290"/>
      <c r="AK254" s="290"/>
      <c r="AL254" s="290"/>
      <c r="AM254" s="290"/>
      <c r="AN254" s="290"/>
      <c r="AO254" s="290"/>
      <c r="AP254" s="290"/>
      <c r="AQ254" s="290"/>
      <c r="AR254" s="290"/>
      <c r="AS254" s="290"/>
      <c r="AT254" s="290"/>
      <c r="AU254" s="290"/>
      <c r="AV254" s="290"/>
      <c r="AW254" s="290"/>
      <c r="AX254" s="290"/>
      <c r="AY254" s="290"/>
      <c r="AZ254" s="290"/>
      <c r="BA254" s="290"/>
      <c r="BB254" s="290"/>
      <c r="BC254" s="290"/>
      <c r="BD254" s="290"/>
      <c r="BE254" s="290"/>
      <c r="BF254" s="290"/>
      <c r="BG254" s="290"/>
      <c r="BH254" s="290"/>
      <c r="BI254" s="290"/>
      <c r="BJ254" s="290"/>
      <c r="BK254" s="290"/>
      <c r="BL254" s="290"/>
      <c r="BM254" s="290"/>
      <c r="BN254" s="290"/>
      <c r="BO254" s="290"/>
      <c r="BP254" s="290"/>
      <c r="BQ254" s="290"/>
      <c r="BR254" s="290"/>
      <c r="BS254" s="290"/>
      <c r="BT254" s="290"/>
      <c r="BU254" s="290"/>
      <c r="BV254" s="290"/>
    </row>
    <row r="255" spans="2:74" x14ac:dyDescent="0.3">
      <c r="B255" s="230"/>
      <c r="C255" s="222"/>
      <c r="D255" s="222"/>
      <c r="E255" s="314"/>
      <c r="F255" s="290"/>
      <c r="G255" s="290"/>
      <c r="H255" s="290"/>
      <c r="I255" s="290"/>
      <c r="J255" s="290"/>
      <c r="K255" s="290"/>
      <c r="L255" s="29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  <c r="W255" s="290"/>
      <c r="X255" s="290"/>
      <c r="Y255" s="290"/>
      <c r="Z255" s="290"/>
      <c r="AA255" s="290"/>
      <c r="AB255" s="290"/>
      <c r="AC255" s="290"/>
      <c r="AD255" s="290"/>
      <c r="AE255" s="290"/>
      <c r="AF255" s="290"/>
      <c r="AG255" s="290"/>
      <c r="AH255" s="290"/>
      <c r="AI255" s="290"/>
      <c r="AJ255" s="290"/>
      <c r="AK255" s="290"/>
      <c r="AL255" s="290"/>
      <c r="AM255" s="290"/>
      <c r="AN255" s="290"/>
      <c r="AO255" s="290"/>
      <c r="AP255" s="290"/>
      <c r="AQ255" s="290"/>
      <c r="AR255" s="290"/>
      <c r="AS255" s="290"/>
      <c r="AT255" s="290"/>
      <c r="AU255" s="290"/>
      <c r="AV255" s="290"/>
      <c r="AW255" s="290"/>
      <c r="AX255" s="290"/>
      <c r="AY255" s="290"/>
      <c r="AZ255" s="290"/>
      <c r="BA255" s="290"/>
      <c r="BB255" s="290"/>
      <c r="BC255" s="290"/>
      <c r="BD255" s="290"/>
      <c r="BE255" s="290"/>
      <c r="BF255" s="290"/>
      <c r="BG255" s="290"/>
      <c r="BH255" s="290"/>
      <c r="BI255" s="290"/>
      <c r="BJ255" s="290"/>
      <c r="BK255" s="290"/>
      <c r="BL255" s="290"/>
      <c r="BM255" s="290"/>
      <c r="BN255" s="290"/>
      <c r="BO255" s="290"/>
      <c r="BP255" s="290"/>
      <c r="BQ255" s="290"/>
      <c r="BR255" s="290"/>
      <c r="BS255" s="290"/>
      <c r="BT255" s="290"/>
      <c r="BU255" s="290"/>
      <c r="BV255" s="290"/>
    </row>
    <row r="256" spans="2:74" x14ac:dyDescent="0.3">
      <c r="B256" s="230"/>
      <c r="C256" s="222"/>
      <c r="D256" s="222"/>
      <c r="E256" s="314"/>
      <c r="F256" s="290"/>
      <c r="G256" s="290"/>
      <c r="H256" s="290"/>
      <c r="I256" s="290"/>
      <c r="J256" s="290"/>
      <c r="K256" s="290"/>
      <c r="L256" s="29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  <c r="W256" s="290"/>
      <c r="X256" s="290"/>
      <c r="Y256" s="290"/>
      <c r="Z256" s="290"/>
      <c r="AA256" s="290"/>
      <c r="AB256" s="290"/>
      <c r="AC256" s="290"/>
      <c r="AD256" s="290"/>
      <c r="AE256" s="290"/>
      <c r="AF256" s="290"/>
      <c r="AG256" s="290"/>
      <c r="AH256" s="290"/>
      <c r="AI256" s="290"/>
      <c r="AJ256" s="290"/>
      <c r="AK256" s="290"/>
      <c r="AL256" s="290"/>
      <c r="AM256" s="290"/>
      <c r="AN256" s="290"/>
      <c r="AO256" s="290"/>
      <c r="AP256" s="290"/>
      <c r="AQ256" s="290"/>
      <c r="AR256" s="290"/>
      <c r="AS256" s="290"/>
      <c r="AT256" s="290"/>
      <c r="AU256" s="290"/>
      <c r="AV256" s="290"/>
      <c r="AW256" s="290"/>
      <c r="AX256" s="290"/>
      <c r="AY256" s="290"/>
      <c r="AZ256" s="290"/>
      <c r="BA256" s="290"/>
      <c r="BB256" s="290"/>
      <c r="BC256" s="290"/>
      <c r="BD256" s="290"/>
      <c r="BE256" s="290"/>
      <c r="BF256" s="290"/>
      <c r="BG256" s="290"/>
      <c r="BH256" s="290"/>
      <c r="BI256" s="290"/>
      <c r="BJ256" s="290"/>
      <c r="BK256" s="290"/>
      <c r="BL256" s="290"/>
      <c r="BM256" s="290"/>
      <c r="BN256" s="290"/>
      <c r="BO256" s="290"/>
      <c r="BP256" s="290"/>
      <c r="BQ256" s="290"/>
      <c r="BR256" s="290"/>
      <c r="BS256" s="290"/>
      <c r="BT256" s="290"/>
      <c r="BU256" s="290"/>
      <c r="BV256" s="290"/>
    </row>
    <row r="257" spans="2:74" x14ac:dyDescent="0.3">
      <c r="B257" s="230"/>
      <c r="C257" s="222"/>
      <c r="D257" s="222"/>
      <c r="E257" s="314"/>
      <c r="F257" s="290"/>
      <c r="G257" s="290"/>
      <c r="H257" s="290"/>
      <c r="I257" s="290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  <c r="AA257" s="290"/>
      <c r="AB257" s="290"/>
      <c r="AC257" s="290"/>
      <c r="AD257" s="290"/>
      <c r="AE257" s="290"/>
      <c r="AF257" s="290"/>
      <c r="AG257" s="290"/>
      <c r="AH257" s="290"/>
      <c r="AI257" s="290"/>
      <c r="AJ257" s="290"/>
      <c r="AK257" s="290"/>
      <c r="AL257" s="290"/>
      <c r="AM257" s="290"/>
      <c r="AN257" s="290"/>
      <c r="AO257" s="290"/>
      <c r="AP257" s="290"/>
      <c r="AQ257" s="290"/>
      <c r="AR257" s="290"/>
      <c r="AS257" s="290"/>
      <c r="AT257" s="290"/>
      <c r="AU257" s="290"/>
      <c r="AV257" s="290"/>
      <c r="AW257" s="290"/>
      <c r="AX257" s="290"/>
      <c r="AY257" s="290"/>
      <c r="AZ257" s="290"/>
      <c r="BA257" s="290"/>
      <c r="BB257" s="290"/>
      <c r="BC257" s="290"/>
      <c r="BD257" s="290"/>
      <c r="BE257" s="290"/>
      <c r="BF257" s="290"/>
      <c r="BG257" s="290"/>
      <c r="BH257" s="290"/>
      <c r="BI257" s="290"/>
      <c r="BJ257" s="290"/>
      <c r="BK257" s="290"/>
      <c r="BL257" s="290"/>
      <c r="BM257" s="290"/>
      <c r="BN257" s="290"/>
      <c r="BO257" s="290"/>
      <c r="BP257" s="290"/>
      <c r="BQ257" s="290"/>
      <c r="BR257" s="290"/>
      <c r="BS257" s="290"/>
      <c r="BT257" s="290"/>
      <c r="BU257" s="290"/>
      <c r="BV257" s="290"/>
    </row>
    <row r="258" spans="2:74" x14ac:dyDescent="0.3">
      <c r="B258" s="230"/>
      <c r="C258" s="230"/>
      <c r="D258" s="230"/>
      <c r="E258" s="314"/>
      <c r="F258" s="290"/>
      <c r="G258" s="290"/>
      <c r="H258" s="290"/>
      <c r="I258" s="290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  <c r="AA258" s="290"/>
      <c r="AB258" s="290"/>
      <c r="AC258" s="290"/>
      <c r="AD258" s="290"/>
      <c r="AE258" s="290"/>
      <c r="AF258" s="290"/>
      <c r="AG258" s="290"/>
      <c r="AH258" s="290"/>
      <c r="AI258" s="290"/>
      <c r="AJ258" s="290"/>
      <c r="AK258" s="290"/>
      <c r="AL258" s="290"/>
      <c r="AM258" s="290"/>
      <c r="AN258" s="290"/>
      <c r="AO258" s="290"/>
      <c r="AP258" s="290"/>
      <c r="AQ258" s="290"/>
      <c r="AR258" s="290"/>
      <c r="AS258" s="290"/>
      <c r="AT258" s="290"/>
      <c r="AU258" s="290"/>
      <c r="AV258" s="290"/>
      <c r="AW258" s="290"/>
      <c r="AX258" s="290"/>
      <c r="AY258" s="290"/>
      <c r="AZ258" s="290"/>
      <c r="BA258" s="290"/>
      <c r="BB258" s="290"/>
      <c r="BC258" s="290"/>
      <c r="BD258" s="290"/>
      <c r="BE258" s="290"/>
      <c r="BF258" s="290"/>
      <c r="BG258" s="290"/>
      <c r="BH258" s="290"/>
      <c r="BI258" s="290"/>
      <c r="BJ258" s="290"/>
      <c r="BK258" s="290"/>
      <c r="BL258" s="290"/>
      <c r="BM258" s="290"/>
      <c r="BN258" s="290"/>
      <c r="BO258" s="290"/>
      <c r="BP258" s="290"/>
      <c r="BQ258" s="290"/>
      <c r="BR258" s="290"/>
      <c r="BS258" s="290"/>
      <c r="BT258" s="290"/>
      <c r="BU258" s="290"/>
      <c r="BV258" s="290"/>
    </row>
    <row r="259" spans="2:74" x14ac:dyDescent="0.3">
      <c r="B259" s="230"/>
      <c r="C259" s="222"/>
      <c r="D259" s="222"/>
      <c r="E259" s="314"/>
      <c r="F259" s="290"/>
      <c r="G259" s="290"/>
      <c r="H259" s="290"/>
      <c r="I259" s="290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  <c r="AA259" s="290"/>
      <c r="AB259" s="290"/>
      <c r="AC259" s="290"/>
      <c r="AD259" s="290"/>
      <c r="AE259" s="290"/>
      <c r="AF259" s="290"/>
      <c r="AG259" s="290"/>
      <c r="AH259" s="290"/>
      <c r="AI259" s="290"/>
      <c r="AJ259" s="290"/>
      <c r="AK259" s="290"/>
      <c r="AL259" s="290"/>
      <c r="AM259" s="290"/>
      <c r="AN259" s="290"/>
      <c r="AO259" s="290"/>
      <c r="AP259" s="290"/>
      <c r="AQ259" s="290"/>
      <c r="AR259" s="290"/>
      <c r="AS259" s="290"/>
      <c r="AT259" s="290"/>
      <c r="AU259" s="290"/>
      <c r="AV259" s="290"/>
      <c r="AW259" s="290"/>
      <c r="AX259" s="290"/>
      <c r="AY259" s="290"/>
      <c r="AZ259" s="290"/>
      <c r="BA259" s="290"/>
      <c r="BB259" s="290"/>
      <c r="BC259" s="290"/>
      <c r="BD259" s="290"/>
      <c r="BE259" s="290"/>
      <c r="BF259" s="290"/>
      <c r="BG259" s="290"/>
      <c r="BH259" s="290"/>
      <c r="BI259" s="290"/>
      <c r="BJ259" s="290"/>
      <c r="BK259" s="290"/>
      <c r="BL259" s="290"/>
      <c r="BM259" s="290"/>
      <c r="BN259" s="290"/>
      <c r="BO259" s="290"/>
      <c r="BP259" s="290"/>
      <c r="BQ259" s="290"/>
      <c r="BR259" s="290"/>
      <c r="BS259" s="290"/>
      <c r="BT259" s="290"/>
      <c r="BU259" s="290"/>
      <c r="BV259" s="290"/>
    </row>
    <row r="260" spans="2:74" x14ac:dyDescent="0.3">
      <c r="C260" s="222"/>
      <c r="D260" s="222"/>
      <c r="E260" s="314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  <c r="AA260" s="290"/>
      <c r="AB260" s="290"/>
      <c r="AC260" s="290"/>
      <c r="AD260" s="290"/>
      <c r="AE260" s="290"/>
      <c r="AF260" s="290"/>
      <c r="AG260" s="290"/>
      <c r="AH260" s="290"/>
      <c r="AI260" s="290"/>
      <c r="AJ260" s="290"/>
      <c r="AK260" s="290"/>
      <c r="AL260" s="290"/>
      <c r="AM260" s="290"/>
      <c r="AN260" s="290"/>
      <c r="AO260" s="290"/>
      <c r="AP260" s="290"/>
      <c r="AQ260" s="290"/>
      <c r="AR260" s="290"/>
      <c r="AS260" s="290"/>
      <c r="AT260" s="290"/>
      <c r="AU260" s="290"/>
      <c r="AV260" s="290"/>
      <c r="AW260" s="290"/>
      <c r="AX260" s="290"/>
      <c r="AY260" s="290"/>
      <c r="AZ260" s="290"/>
      <c r="BA260" s="290"/>
      <c r="BB260" s="290"/>
      <c r="BC260" s="290"/>
      <c r="BD260" s="290"/>
      <c r="BE260" s="290"/>
      <c r="BF260" s="290"/>
      <c r="BG260" s="290"/>
      <c r="BH260" s="290"/>
      <c r="BI260" s="290"/>
      <c r="BJ260" s="290"/>
      <c r="BK260" s="290"/>
      <c r="BL260" s="290"/>
      <c r="BM260" s="290"/>
      <c r="BN260" s="290"/>
      <c r="BO260" s="290"/>
      <c r="BP260" s="290"/>
      <c r="BQ260" s="290"/>
      <c r="BR260" s="290"/>
      <c r="BS260" s="290"/>
      <c r="BT260" s="290"/>
      <c r="BU260" s="290"/>
      <c r="BV260" s="290"/>
    </row>
    <row r="261" spans="2:74" x14ac:dyDescent="0.3">
      <c r="B261" s="230"/>
      <c r="C261" s="222"/>
      <c r="D261" s="222"/>
      <c r="E261" s="314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0"/>
      <c r="BM261" s="290"/>
      <c r="BN261" s="290"/>
      <c r="BO261" s="290"/>
      <c r="BP261" s="290"/>
      <c r="BQ261" s="290"/>
      <c r="BR261" s="290"/>
      <c r="BS261" s="290"/>
      <c r="BT261" s="290"/>
      <c r="BU261" s="290"/>
      <c r="BV261" s="290"/>
    </row>
    <row r="262" spans="2:74" x14ac:dyDescent="0.3">
      <c r="B262" s="230"/>
      <c r="C262" s="222"/>
      <c r="D262" s="222"/>
      <c r="E262" s="314"/>
      <c r="F262" s="290"/>
      <c r="G262" s="290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  <c r="AA262" s="290"/>
      <c r="AB262" s="290"/>
      <c r="AC262" s="290"/>
      <c r="AD262" s="290"/>
      <c r="AE262" s="290"/>
      <c r="AF262" s="290"/>
      <c r="AG262" s="290"/>
      <c r="AH262" s="290"/>
      <c r="AI262" s="290"/>
      <c r="AJ262" s="290"/>
      <c r="AK262" s="290"/>
      <c r="AL262" s="290"/>
      <c r="AM262" s="290"/>
      <c r="AN262" s="290"/>
      <c r="AO262" s="290"/>
      <c r="AP262" s="290"/>
      <c r="AQ262" s="290"/>
      <c r="AR262" s="290"/>
      <c r="AS262" s="290"/>
      <c r="AT262" s="290"/>
      <c r="AU262" s="290"/>
      <c r="AV262" s="290"/>
      <c r="AW262" s="290"/>
      <c r="AX262" s="290"/>
      <c r="AY262" s="290"/>
      <c r="AZ262" s="290"/>
      <c r="BA262" s="290"/>
      <c r="BB262" s="290"/>
      <c r="BC262" s="290"/>
      <c r="BD262" s="290"/>
      <c r="BE262" s="290"/>
      <c r="BF262" s="290"/>
      <c r="BG262" s="290"/>
      <c r="BH262" s="290"/>
      <c r="BI262" s="290"/>
      <c r="BJ262" s="290"/>
      <c r="BK262" s="290"/>
      <c r="BL262" s="290"/>
      <c r="BM262" s="290"/>
      <c r="BN262" s="290"/>
      <c r="BO262" s="290"/>
      <c r="BP262" s="290"/>
      <c r="BQ262" s="290"/>
      <c r="BR262" s="290"/>
      <c r="BS262" s="290"/>
      <c r="BT262" s="290"/>
      <c r="BU262" s="290"/>
      <c r="BV262" s="290"/>
    </row>
    <row r="263" spans="2:74" x14ac:dyDescent="0.3">
      <c r="B263" s="230"/>
      <c r="C263" s="222"/>
      <c r="D263" s="222"/>
      <c r="E263" s="314"/>
      <c r="F263" s="290"/>
      <c r="G263" s="290"/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  <c r="AA263" s="290"/>
      <c r="AB263" s="290"/>
      <c r="AC263" s="290"/>
      <c r="AD263" s="290"/>
      <c r="AE263" s="290"/>
      <c r="AF263" s="290"/>
      <c r="AG263" s="290"/>
      <c r="AH263" s="290"/>
      <c r="AI263" s="290"/>
      <c r="AJ263" s="290"/>
      <c r="AK263" s="290"/>
      <c r="AL263" s="290"/>
      <c r="AM263" s="290"/>
      <c r="AN263" s="290"/>
      <c r="AO263" s="290"/>
      <c r="AP263" s="290"/>
      <c r="AQ263" s="290"/>
      <c r="AR263" s="290"/>
      <c r="AS263" s="290"/>
      <c r="AT263" s="290"/>
      <c r="AU263" s="290"/>
      <c r="AV263" s="290"/>
      <c r="AW263" s="290"/>
      <c r="AX263" s="290"/>
      <c r="AY263" s="290"/>
      <c r="AZ263" s="290"/>
      <c r="BA263" s="290"/>
      <c r="BB263" s="290"/>
      <c r="BC263" s="290"/>
      <c r="BD263" s="290"/>
      <c r="BE263" s="290"/>
      <c r="BF263" s="290"/>
      <c r="BG263" s="290"/>
      <c r="BH263" s="290"/>
      <c r="BI263" s="290"/>
      <c r="BJ263" s="290"/>
      <c r="BK263" s="290"/>
      <c r="BL263" s="290"/>
      <c r="BM263" s="290"/>
      <c r="BN263" s="290"/>
      <c r="BO263" s="290"/>
      <c r="BP263" s="290"/>
      <c r="BQ263" s="290"/>
      <c r="BR263" s="290"/>
      <c r="BS263" s="290"/>
      <c r="BT263" s="290"/>
      <c r="BU263" s="290"/>
      <c r="BV263" s="290"/>
    </row>
    <row r="264" spans="2:74" x14ac:dyDescent="0.3">
      <c r="B264" s="230"/>
      <c r="C264" s="222"/>
      <c r="D264" s="222"/>
      <c r="E264" s="314"/>
      <c r="F264" s="290"/>
      <c r="G264" s="290"/>
      <c r="H264" s="290"/>
      <c r="I264" s="290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  <c r="AA264" s="290"/>
      <c r="AB264" s="290"/>
      <c r="AC264" s="290"/>
      <c r="AD264" s="290"/>
      <c r="AE264" s="290"/>
      <c r="AF264" s="290"/>
      <c r="AG264" s="290"/>
      <c r="AH264" s="290"/>
      <c r="AI264" s="290"/>
      <c r="AJ264" s="290"/>
      <c r="AK264" s="290"/>
      <c r="AL264" s="290"/>
      <c r="AM264" s="290"/>
      <c r="AN264" s="290"/>
      <c r="AO264" s="290"/>
      <c r="AP264" s="290"/>
      <c r="AQ264" s="290"/>
      <c r="AR264" s="290"/>
      <c r="AS264" s="290"/>
      <c r="AT264" s="290"/>
      <c r="AU264" s="290"/>
      <c r="AV264" s="290"/>
      <c r="AW264" s="290"/>
      <c r="AX264" s="290"/>
      <c r="AY264" s="290"/>
      <c r="AZ264" s="290"/>
      <c r="BA264" s="290"/>
      <c r="BB264" s="290"/>
      <c r="BC264" s="290"/>
      <c r="BD264" s="290"/>
      <c r="BE264" s="290"/>
      <c r="BF264" s="290"/>
      <c r="BG264" s="290"/>
      <c r="BH264" s="290"/>
      <c r="BI264" s="290"/>
      <c r="BJ264" s="290"/>
      <c r="BK264" s="290"/>
      <c r="BL264" s="290"/>
      <c r="BM264" s="290"/>
      <c r="BN264" s="290"/>
      <c r="BO264" s="290"/>
      <c r="BP264" s="290"/>
      <c r="BQ264" s="290"/>
      <c r="BR264" s="290"/>
      <c r="BS264" s="290"/>
      <c r="BT264" s="290"/>
      <c r="BU264" s="290"/>
      <c r="BV264" s="290"/>
    </row>
    <row r="265" spans="2:74" x14ac:dyDescent="0.3">
      <c r="B265" s="230"/>
      <c r="C265" s="222"/>
      <c r="D265" s="222"/>
      <c r="E265" s="314"/>
      <c r="F265" s="290"/>
      <c r="G265" s="290"/>
      <c r="H265" s="290"/>
      <c r="I265" s="290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  <c r="AA265" s="290"/>
      <c r="AB265" s="290"/>
      <c r="AC265" s="290"/>
      <c r="AD265" s="290"/>
      <c r="AE265" s="290"/>
      <c r="AF265" s="290"/>
      <c r="AG265" s="290"/>
      <c r="AH265" s="290"/>
      <c r="AI265" s="290"/>
      <c r="AJ265" s="290"/>
      <c r="AK265" s="290"/>
      <c r="AL265" s="290"/>
      <c r="AM265" s="290"/>
      <c r="AN265" s="290"/>
      <c r="AO265" s="290"/>
      <c r="AP265" s="290"/>
      <c r="AQ265" s="290"/>
      <c r="AR265" s="290"/>
      <c r="AS265" s="290"/>
      <c r="AT265" s="290"/>
      <c r="AU265" s="290"/>
      <c r="AV265" s="290"/>
      <c r="AW265" s="290"/>
      <c r="AX265" s="290"/>
      <c r="AY265" s="290"/>
      <c r="AZ265" s="290"/>
      <c r="BA265" s="290"/>
      <c r="BB265" s="290"/>
      <c r="BC265" s="290"/>
      <c r="BD265" s="290"/>
      <c r="BE265" s="290"/>
      <c r="BF265" s="290"/>
      <c r="BG265" s="290"/>
      <c r="BH265" s="290"/>
      <c r="BI265" s="290"/>
      <c r="BJ265" s="290"/>
      <c r="BK265" s="290"/>
      <c r="BL265" s="290"/>
      <c r="BM265" s="290"/>
      <c r="BN265" s="290"/>
      <c r="BO265" s="290"/>
      <c r="BP265" s="290"/>
      <c r="BQ265" s="290"/>
      <c r="BR265" s="290"/>
      <c r="BS265" s="290"/>
      <c r="BT265" s="290"/>
      <c r="BU265" s="290"/>
      <c r="BV265" s="290"/>
    </row>
    <row r="266" spans="2:74" x14ac:dyDescent="0.3">
      <c r="B266" s="230"/>
      <c r="C266" s="222"/>
      <c r="D266" s="222"/>
      <c r="E266" s="314"/>
      <c r="F266" s="290"/>
      <c r="G266" s="290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90"/>
      <c r="AP266" s="290"/>
      <c r="AQ266" s="290"/>
      <c r="AR266" s="290"/>
      <c r="AS266" s="290"/>
      <c r="AT266" s="290"/>
      <c r="AU266" s="290"/>
      <c r="AV266" s="290"/>
      <c r="AW266" s="290"/>
      <c r="AX266" s="290"/>
      <c r="AY266" s="290"/>
      <c r="AZ266" s="290"/>
      <c r="BA266" s="290"/>
      <c r="BB266" s="290"/>
      <c r="BC266" s="290"/>
      <c r="BD266" s="290"/>
      <c r="BE266" s="290"/>
      <c r="BF266" s="290"/>
      <c r="BG266" s="290"/>
      <c r="BH266" s="290"/>
      <c r="BI266" s="290"/>
      <c r="BJ266" s="290"/>
      <c r="BK266" s="290"/>
      <c r="BL266" s="290"/>
      <c r="BM266" s="290"/>
      <c r="BN266" s="290"/>
      <c r="BO266" s="290"/>
      <c r="BP266" s="290"/>
      <c r="BQ266" s="290"/>
      <c r="BR266" s="290"/>
      <c r="BS266" s="290"/>
      <c r="BT266" s="290"/>
      <c r="BU266" s="290"/>
      <c r="BV266" s="290"/>
    </row>
    <row r="267" spans="2:74" x14ac:dyDescent="0.3">
      <c r="B267" s="230"/>
      <c r="C267" s="222"/>
      <c r="D267" s="222"/>
      <c r="E267" s="314"/>
      <c r="F267" s="290"/>
      <c r="G267" s="290"/>
      <c r="H267" s="290"/>
      <c r="I267" s="290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90"/>
      <c r="AP267" s="290"/>
      <c r="AQ267" s="290"/>
      <c r="AR267" s="290"/>
      <c r="AS267" s="290"/>
      <c r="AT267" s="290"/>
      <c r="AU267" s="290"/>
      <c r="AV267" s="290"/>
      <c r="AW267" s="290"/>
      <c r="AX267" s="290"/>
      <c r="AY267" s="290"/>
      <c r="AZ267" s="290"/>
      <c r="BA267" s="290"/>
      <c r="BB267" s="290"/>
      <c r="BC267" s="290"/>
      <c r="BD267" s="290"/>
      <c r="BE267" s="290"/>
      <c r="BF267" s="290"/>
      <c r="BG267" s="290"/>
      <c r="BH267" s="290"/>
      <c r="BI267" s="290"/>
      <c r="BJ267" s="290"/>
      <c r="BK267" s="290"/>
      <c r="BL267" s="290"/>
      <c r="BM267" s="290"/>
      <c r="BN267" s="290"/>
      <c r="BO267" s="290"/>
      <c r="BP267" s="290"/>
      <c r="BQ267" s="290"/>
      <c r="BR267" s="290"/>
      <c r="BS267" s="290"/>
      <c r="BT267" s="290"/>
      <c r="BU267" s="290"/>
      <c r="BV267" s="290"/>
    </row>
    <row r="268" spans="2:74" x14ac:dyDescent="0.3">
      <c r="B268" s="230"/>
      <c r="C268" s="222"/>
      <c r="D268" s="222"/>
      <c r="E268" s="314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90"/>
      <c r="AP268" s="290"/>
      <c r="AQ268" s="290"/>
      <c r="AR268" s="290"/>
      <c r="AS268" s="290"/>
      <c r="AT268" s="290"/>
      <c r="AU268" s="290"/>
      <c r="AV268" s="290"/>
      <c r="AW268" s="290"/>
      <c r="AX268" s="290"/>
      <c r="AY268" s="290"/>
      <c r="AZ268" s="290"/>
      <c r="BA268" s="290"/>
      <c r="BB268" s="290"/>
      <c r="BC268" s="290"/>
      <c r="BD268" s="290"/>
      <c r="BE268" s="290"/>
      <c r="BF268" s="290"/>
      <c r="BG268" s="290"/>
      <c r="BH268" s="290"/>
      <c r="BI268" s="290"/>
      <c r="BJ268" s="290"/>
      <c r="BK268" s="290"/>
      <c r="BL268" s="290"/>
      <c r="BM268" s="290"/>
      <c r="BN268" s="290"/>
      <c r="BO268" s="290"/>
      <c r="BP268" s="290"/>
      <c r="BQ268" s="290"/>
      <c r="BR268" s="290"/>
      <c r="BS268" s="290"/>
      <c r="BT268" s="290"/>
      <c r="BU268" s="290"/>
      <c r="BV268" s="290"/>
    </row>
    <row r="269" spans="2:74" x14ac:dyDescent="0.3">
      <c r="B269" s="230"/>
      <c r="C269" s="222"/>
      <c r="D269" s="222"/>
      <c r="E269" s="314"/>
      <c r="F269" s="290"/>
      <c r="G269" s="290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90"/>
      <c r="AP269" s="290"/>
      <c r="AQ269" s="290"/>
      <c r="AR269" s="290"/>
      <c r="AS269" s="290"/>
      <c r="AT269" s="290"/>
      <c r="AU269" s="290"/>
      <c r="AV269" s="290"/>
      <c r="AW269" s="290"/>
      <c r="AX269" s="290"/>
      <c r="AY269" s="290"/>
      <c r="AZ269" s="290"/>
      <c r="BA269" s="290"/>
      <c r="BB269" s="290"/>
      <c r="BC269" s="290"/>
      <c r="BD269" s="290"/>
      <c r="BE269" s="290"/>
      <c r="BF269" s="290"/>
      <c r="BG269" s="290"/>
      <c r="BH269" s="290"/>
      <c r="BI269" s="290"/>
      <c r="BJ269" s="290"/>
      <c r="BK269" s="290"/>
      <c r="BL269" s="290"/>
      <c r="BM269" s="290"/>
      <c r="BN269" s="290"/>
      <c r="BO269" s="290"/>
      <c r="BP269" s="290"/>
      <c r="BQ269" s="290"/>
      <c r="BR269" s="290"/>
      <c r="BS269" s="290"/>
      <c r="BT269" s="290"/>
      <c r="BU269" s="290"/>
      <c r="BV269" s="290"/>
    </row>
    <row r="270" spans="2:74" x14ac:dyDescent="0.3">
      <c r="B270" s="230"/>
      <c r="C270" s="230"/>
      <c r="D270" s="230"/>
      <c r="E270" s="314"/>
      <c r="F270" s="290"/>
      <c r="G270" s="290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90"/>
      <c r="AP270" s="290"/>
      <c r="AQ270" s="290"/>
      <c r="AR270" s="290"/>
      <c r="AS270" s="290"/>
      <c r="AT270" s="290"/>
      <c r="AU270" s="290"/>
      <c r="AV270" s="290"/>
      <c r="AW270" s="290"/>
      <c r="AX270" s="290"/>
      <c r="AY270" s="290"/>
      <c r="AZ270" s="290"/>
      <c r="BA270" s="290"/>
      <c r="BB270" s="290"/>
      <c r="BC270" s="290"/>
      <c r="BD270" s="290"/>
      <c r="BE270" s="290"/>
      <c r="BF270" s="290"/>
      <c r="BG270" s="290"/>
      <c r="BH270" s="290"/>
      <c r="BI270" s="290"/>
      <c r="BJ270" s="290"/>
      <c r="BK270" s="290"/>
      <c r="BL270" s="290"/>
      <c r="BM270" s="290"/>
      <c r="BN270" s="290"/>
      <c r="BO270" s="290"/>
      <c r="BP270" s="290"/>
      <c r="BQ270" s="290"/>
      <c r="BR270" s="290"/>
      <c r="BS270" s="290"/>
      <c r="BT270" s="290"/>
      <c r="BU270" s="290"/>
      <c r="BV270" s="290"/>
    </row>
    <row r="271" spans="2:74" x14ac:dyDescent="0.3">
      <c r="B271" s="230"/>
      <c r="C271" s="222"/>
      <c r="D271" s="222"/>
      <c r="E271" s="314"/>
      <c r="F271" s="290"/>
      <c r="G271" s="290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90"/>
      <c r="AP271" s="290"/>
      <c r="AQ271" s="290"/>
      <c r="AR271" s="290"/>
      <c r="AS271" s="290"/>
      <c r="AT271" s="290"/>
      <c r="AU271" s="290"/>
      <c r="AV271" s="290"/>
      <c r="AW271" s="290"/>
      <c r="AX271" s="290"/>
      <c r="AY271" s="290"/>
      <c r="AZ271" s="290"/>
      <c r="BA271" s="290"/>
      <c r="BB271" s="290"/>
      <c r="BC271" s="290"/>
      <c r="BD271" s="290"/>
      <c r="BE271" s="290"/>
      <c r="BF271" s="290"/>
      <c r="BG271" s="290"/>
      <c r="BH271" s="290"/>
      <c r="BI271" s="290"/>
      <c r="BJ271" s="290"/>
      <c r="BK271" s="290"/>
      <c r="BL271" s="290"/>
      <c r="BM271" s="290"/>
      <c r="BN271" s="290"/>
      <c r="BO271" s="290"/>
      <c r="BP271" s="290"/>
      <c r="BQ271" s="290"/>
      <c r="BR271" s="290"/>
      <c r="BS271" s="290"/>
      <c r="BT271" s="290"/>
      <c r="BU271" s="290"/>
      <c r="BV271" s="290"/>
    </row>
    <row r="272" spans="2:74" x14ac:dyDescent="0.3">
      <c r="B272" s="230"/>
      <c r="C272" s="222"/>
      <c r="D272" s="222"/>
      <c r="E272" s="314"/>
      <c r="F272" s="290"/>
      <c r="G272" s="290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90"/>
      <c r="AP272" s="290"/>
      <c r="AQ272" s="290"/>
      <c r="AR272" s="290"/>
      <c r="AS272" s="290"/>
      <c r="AT272" s="290"/>
      <c r="AU272" s="290"/>
      <c r="AV272" s="290"/>
      <c r="AW272" s="290"/>
      <c r="AX272" s="290"/>
      <c r="AY272" s="290"/>
      <c r="AZ272" s="290"/>
      <c r="BA272" s="290"/>
      <c r="BB272" s="290"/>
      <c r="BC272" s="290"/>
      <c r="BD272" s="290"/>
      <c r="BE272" s="290"/>
      <c r="BF272" s="290"/>
      <c r="BG272" s="290"/>
      <c r="BH272" s="290"/>
      <c r="BI272" s="290"/>
      <c r="BJ272" s="290"/>
      <c r="BK272" s="290"/>
      <c r="BL272" s="290"/>
      <c r="BM272" s="290"/>
      <c r="BN272" s="290"/>
      <c r="BO272" s="290"/>
      <c r="BP272" s="290"/>
      <c r="BQ272" s="290"/>
      <c r="BR272" s="290"/>
      <c r="BS272" s="290"/>
      <c r="BT272" s="290"/>
      <c r="BU272" s="290"/>
      <c r="BV272" s="290"/>
    </row>
    <row r="273" spans="2:74" x14ac:dyDescent="0.3">
      <c r="B273" s="230"/>
      <c r="C273" s="222"/>
      <c r="D273" s="222"/>
      <c r="E273" s="314"/>
      <c r="F273" s="290"/>
      <c r="G273" s="290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  <c r="AA273" s="290"/>
      <c r="AB273" s="290"/>
      <c r="AC273" s="290"/>
      <c r="AD273" s="290"/>
      <c r="AE273" s="290"/>
      <c r="AF273" s="290"/>
      <c r="AG273" s="290"/>
      <c r="AH273" s="290"/>
      <c r="AI273" s="290"/>
      <c r="AJ273" s="290"/>
      <c r="AK273" s="290"/>
      <c r="AL273" s="290"/>
      <c r="AM273" s="290"/>
      <c r="AN273" s="290"/>
      <c r="AO273" s="290"/>
      <c r="AP273" s="290"/>
      <c r="AQ273" s="290"/>
      <c r="AR273" s="290"/>
      <c r="AS273" s="290"/>
      <c r="AT273" s="290"/>
      <c r="AU273" s="290"/>
      <c r="AV273" s="290"/>
      <c r="AW273" s="290"/>
      <c r="AX273" s="290"/>
      <c r="AY273" s="290"/>
      <c r="AZ273" s="290"/>
      <c r="BA273" s="290"/>
      <c r="BB273" s="290"/>
      <c r="BC273" s="290"/>
      <c r="BD273" s="290"/>
      <c r="BE273" s="290"/>
      <c r="BF273" s="290"/>
      <c r="BG273" s="290"/>
      <c r="BH273" s="290"/>
      <c r="BI273" s="290"/>
      <c r="BJ273" s="290"/>
      <c r="BK273" s="290"/>
      <c r="BL273" s="290"/>
      <c r="BM273" s="290"/>
      <c r="BN273" s="290"/>
      <c r="BO273" s="290"/>
      <c r="BP273" s="290"/>
      <c r="BQ273" s="290"/>
      <c r="BR273" s="290"/>
      <c r="BS273" s="290"/>
      <c r="BT273" s="290"/>
      <c r="BU273" s="290"/>
      <c r="BV273" s="290"/>
    </row>
    <row r="274" spans="2:74" x14ac:dyDescent="0.3">
      <c r="B274" s="230"/>
      <c r="C274" s="222"/>
      <c r="D274" s="222"/>
      <c r="E274" s="314"/>
      <c r="F274" s="290"/>
      <c r="G274" s="290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  <c r="AA274" s="290"/>
      <c r="AB274" s="290"/>
      <c r="AC274" s="290"/>
      <c r="AD274" s="290"/>
      <c r="AE274" s="290"/>
      <c r="AF274" s="290"/>
      <c r="AG274" s="290"/>
      <c r="AH274" s="290"/>
      <c r="AI274" s="290"/>
      <c r="AJ274" s="290"/>
      <c r="AK274" s="290"/>
      <c r="AL274" s="290"/>
      <c r="AM274" s="290"/>
      <c r="AN274" s="290"/>
      <c r="AO274" s="290"/>
      <c r="AP274" s="290"/>
      <c r="AQ274" s="290"/>
      <c r="AR274" s="290"/>
      <c r="AS274" s="290"/>
      <c r="AT274" s="290"/>
      <c r="AU274" s="290"/>
      <c r="AV274" s="290"/>
      <c r="AW274" s="290"/>
      <c r="AX274" s="290"/>
      <c r="AY274" s="290"/>
      <c r="AZ274" s="290"/>
      <c r="BA274" s="290"/>
      <c r="BB274" s="290"/>
      <c r="BC274" s="290"/>
      <c r="BD274" s="290"/>
      <c r="BE274" s="290"/>
      <c r="BF274" s="290"/>
      <c r="BG274" s="290"/>
      <c r="BH274" s="290"/>
      <c r="BI274" s="290"/>
      <c r="BJ274" s="290"/>
      <c r="BK274" s="290"/>
      <c r="BL274" s="290"/>
      <c r="BM274" s="290"/>
      <c r="BN274" s="290"/>
      <c r="BO274" s="290"/>
      <c r="BP274" s="290"/>
      <c r="BQ274" s="290"/>
      <c r="BR274" s="290"/>
      <c r="BS274" s="290"/>
      <c r="BT274" s="290"/>
      <c r="BU274" s="290"/>
      <c r="BV274" s="290"/>
    </row>
    <row r="275" spans="2:74" x14ac:dyDescent="0.3">
      <c r="B275" s="230"/>
      <c r="C275" s="222"/>
      <c r="D275" s="222"/>
      <c r="E275" s="314"/>
      <c r="F275" s="290"/>
      <c r="G275" s="290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  <c r="AA275" s="290"/>
      <c r="AB275" s="290"/>
      <c r="AC275" s="290"/>
      <c r="AD275" s="290"/>
      <c r="AE275" s="290"/>
      <c r="AF275" s="290"/>
      <c r="AG275" s="290"/>
      <c r="AH275" s="290"/>
      <c r="AI275" s="290"/>
      <c r="AJ275" s="290"/>
      <c r="AK275" s="290"/>
      <c r="AL275" s="290"/>
      <c r="AM275" s="290"/>
      <c r="AN275" s="290"/>
      <c r="AO275" s="290"/>
      <c r="AP275" s="290"/>
      <c r="AQ275" s="290"/>
      <c r="AR275" s="290"/>
      <c r="AS275" s="290"/>
      <c r="AT275" s="290"/>
      <c r="AU275" s="290"/>
      <c r="AV275" s="290"/>
      <c r="AW275" s="290"/>
      <c r="AX275" s="290"/>
      <c r="AY275" s="290"/>
      <c r="AZ275" s="290"/>
      <c r="BA275" s="290"/>
      <c r="BB275" s="290"/>
      <c r="BC275" s="290"/>
      <c r="BD275" s="290"/>
      <c r="BE275" s="290"/>
      <c r="BF275" s="290"/>
      <c r="BG275" s="290"/>
      <c r="BH275" s="290"/>
      <c r="BI275" s="290"/>
      <c r="BJ275" s="290"/>
      <c r="BK275" s="290"/>
      <c r="BL275" s="290"/>
      <c r="BM275" s="290"/>
      <c r="BN275" s="290"/>
      <c r="BO275" s="290"/>
      <c r="BP275" s="290"/>
      <c r="BQ275" s="290"/>
      <c r="BR275" s="290"/>
      <c r="BS275" s="290"/>
      <c r="BT275" s="290"/>
      <c r="BU275" s="290"/>
      <c r="BV275" s="290"/>
    </row>
    <row r="276" spans="2:74" x14ac:dyDescent="0.3">
      <c r="B276" s="230"/>
      <c r="C276" s="222"/>
      <c r="D276" s="222"/>
      <c r="E276" s="314"/>
      <c r="F276" s="290"/>
      <c r="G276" s="290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  <c r="AA276" s="290"/>
      <c r="AB276" s="290"/>
      <c r="AC276" s="290"/>
      <c r="AD276" s="290"/>
      <c r="AE276" s="290"/>
      <c r="AF276" s="290"/>
      <c r="AG276" s="290"/>
      <c r="AH276" s="290"/>
      <c r="AI276" s="290"/>
      <c r="AJ276" s="290"/>
      <c r="AK276" s="290"/>
      <c r="AL276" s="290"/>
      <c r="AM276" s="290"/>
      <c r="AN276" s="290"/>
      <c r="AO276" s="290"/>
      <c r="AP276" s="290"/>
      <c r="AQ276" s="290"/>
      <c r="AR276" s="290"/>
      <c r="AS276" s="290"/>
      <c r="AT276" s="290"/>
      <c r="AU276" s="290"/>
      <c r="AV276" s="290"/>
      <c r="AW276" s="290"/>
      <c r="AX276" s="290"/>
      <c r="AY276" s="290"/>
      <c r="AZ276" s="290"/>
      <c r="BA276" s="290"/>
      <c r="BB276" s="290"/>
      <c r="BC276" s="290"/>
      <c r="BD276" s="290"/>
      <c r="BE276" s="290"/>
      <c r="BF276" s="290"/>
      <c r="BG276" s="290"/>
      <c r="BH276" s="290"/>
      <c r="BI276" s="290"/>
      <c r="BJ276" s="290"/>
      <c r="BK276" s="290"/>
      <c r="BL276" s="290"/>
      <c r="BM276" s="290"/>
      <c r="BN276" s="290"/>
      <c r="BO276" s="290"/>
      <c r="BP276" s="290"/>
      <c r="BQ276" s="290"/>
      <c r="BR276" s="290"/>
      <c r="BS276" s="290"/>
      <c r="BT276" s="290"/>
      <c r="BU276" s="290"/>
      <c r="BV276" s="290"/>
    </row>
    <row r="277" spans="2:74" x14ac:dyDescent="0.3">
      <c r="B277" s="230"/>
      <c r="C277" s="222"/>
      <c r="D277" s="222"/>
      <c r="E277" s="314"/>
      <c r="F277" s="290"/>
      <c r="G277" s="290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  <c r="AA277" s="290"/>
      <c r="AB277" s="290"/>
      <c r="AC277" s="290"/>
      <c r="AD277" s="290"/>
      <c r="AE277" s="290"/>
      <c r="AF277" s="290"/>
      <c r="AG277" s="290"/>
      <c r="AH277" s="290"/>
      <c r="AI277" s="290"/>
      <c r="AJ277" s="290"/>
      <c r="AK277" s="290"/>
      <c r="AL277" s="290"/>
      <c r="AM277" s="290"/>
      <c r="AN277" s="290"/>
      <c r="AO277" s="290"/>
      <c r="AP277" s="290"/>
      <c r="AQ277" s="290"/>
      <c r="AR277" s="290"/>
      <c r="AS277" s="290"/>
      <c r="AT277" s="290"/>
      <c r="AU277" s="290"/>
      <c r="AV277" s="290"/>
      <c r="AW277" s="290"/>
      <c r="AX277" s="290"/>
      <c r="AY277" s="290"/>
      <c r="AZ277" s="290"/>
      <c r="BA277" s="290"/>
      <c r="BB277" s="290"/>
      <c r="BC277" s="290"/>
      <c r="BD277" s="290"/>
      <c r="BE277" s="290"/>
      <c r="BF277" s="290"/>
      <c r="BG277" s="290"/>
      <c r="BH277" s="290"/>
      <c r="BI277" s="290"/>
      <c r="BJ277" s="290"/>
      <c r="BK277" s="290"/>
      <c r="BL277" s="290"/>
      <c r="BM277" s="290"/>
      <c r="BN277" s="290"/>
      <c r="BO277" s="290"/>
      <c r="BP277" s="290"/>
      <c r="BQ277" s="290"/>
      <c r="BR277" s="290"/>
      <c r="BS277" s="290"/>
      <c r="BT277" s="290"/>
      <c r="BU277" s="290"/>
      <c r="BV277" s="290"/>
    </row>
    <row r="278" spans="2:74" x14ac:dyDescent="0.3">
      <c r="B278" s="230"/>
      <c r="C278" s="222"/>
      <c r="D278" s="222"/>
      <c r="E278" s="314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  <c r="AA278" s="290"/>
      <c r="AB278" s="290"/>
      <c r="AC278" s="290"/>
      <c r="AD278" s="290"/>
      <c r="AE278" s="290"/>
      <c r="AF278" s="290"/>
      <c r="AG278" s="290"/>
      <c r="AH278" s="290"/>
      <c r="AI278" s="290"/>
      <c r="AJ278" s="290"/>
      <c r="AK278" s="290"/>
      <c r="AL278" s="290"/>
      <c r="AM278" s="290"/>
      <c r="AN278" s="290"/>
      <c r="AO278" s="290"/>
      <c r="AP278" s="290"/>
      <c r="AQ278" s="290"/>
      <c r="AR278" s="290"/>
      <c r="AS278" s="290"/>
      <c r="AT278" s="290"/>
      <c r="AU278" s="290"/>
      <c r="AV278" s="290"/>
      <c r="AW278" s="290"/>
      <c r="AX278" s="290"/>
      <c r="AY278" s="290"/>
      <c r="AZ278" s="290"/>
      <c r="BA278" s="290"/>
      <c r="BB278" s="290"/>
      <c r="BC278" s="290"/>
      <c r="BD278" s="290"/>
      <c r="BE278" s="290"/>
      <c r="BF278" s="290"/>
      <c r="BG278" s="290"/>
      <c r="BH278" s="290"/>
      <c r="BI278" s="290"/>
      <c r="BJ278" s="290"/>
      <c r="BK278" s="290"/>
      <c r="BL278" s="290"/>
      <c r="BM278" s="290"/>
      <c r="BN278" s="290"/>
      <c r="BO278" s="290"/>
      <c r="BP278" s="290"/>
      <c r="BQ278" s="290"/>
      <c r="BR278" s="290"/>
      <c r="BS278" s="290"/>
      <c r="BT278" s="290"/>
      <c r="BU278" s="290"/>
      <c r="BV278" s="290"/>
    </row>
    <row r="279" spans="2:74" x14ac:dyDescent="0.3">
      <c r="B279" s="230"/>
      <c r="C279" s="222"/>
      <c r="D279" s="222"/>
      <c r="E279" s="314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  <c r="AA279" s="290"/>
      <c r="AB279" s="290"/>
      <c r="AC279" s="290"/>
      <c r="AD279" s="290"/>
      <c r="AE279" s="290"/>
      <c r="AF279" s="290"/>
      <c r="AG279" s="290"/>
      <c r="AH279" s="290"/>
      <c r="AI279" s="290"/>
      <c r="AJ279" s="290"/>
      <c r="AK279" s="290"/>
      <c r="AL279" s="290"/>
      <c r="AM279" s="290"/>
      <c r="AN279" s="290"/>
      <c r="AO279" s="290"/>
      <c r="AP279" s="290"/>
      <c r="AQ279" s="290"/>
      <c r="AR279" s="290"/>
      <c r="AS279" s="290"/>
      <c r="AT279" s="290"/>
      <c r="AU279" s="290"/>
      <c r="AV279" s="290"/>
      <c r="AW279" s="290"/>
      <c r="AX279" s="290"/>
      <c r="AY279" s="290"/>
      <c r="AZ279" s="290"/>
      <c r="BA279" s="290"/>
      <c r="BB279" s="290"/>
      <c r="BC279" s="290"/>
      <c r="BD279" s="290"/>
      <c r="BE279" s="290"/>
      <c r="BF279" s="290"/>
      <c r="BG279" s="290"/>
      <c r="BH279" s="290"/>
      <c r="BI279" s="290"/>
      <c r="BJ279" s="290"/>
      <c r="BK279" s="290"/>
      <c r="BL279" s="290"/>
      <c r="BM279" s="290"/>
      <c r="BN279" s="290"/>
      <c r="BO279" s="290"/>
      <c r="BP279" s="290"/>
      <c r="BQ279" s="290"/>
      <c r="BR279" s="290"/>
      <c r="BS279" s="290"/>
      <c r="BT279" s="290"/>
      <c r="BU279" s="290"/>
      <c r="BV279" s="290"/>
    </row>
    <row r="280" spans="2:74" x14ac:dyDescent="0.3">
      <c r="B280" s="230"/>
      <c r="C280" s="222"/>
      <c r="D280" s="222"/>
      <c r="E280" s="314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  <c r="AA280" s="290"/>
      <c r="AB280" s="290"/>
      <c r="AC280" s="290"/>
      <c r="AD280" s="290"/>
      <c r="AE280" s="290"/>
      <c r="AF280" s="290"/>
      <c r="AG280" s="290"/>
      <c r="AH280" s="290"/>
      <c r="AI280" s="290"/>
      <c r="AJ280" s="290"/>
      <c r="AK280" s="290"/>
      <c r="AL280" s="290"/>
      <c r="AM280" s="290"/>
      <c r="AN280" s="290"/>
      <c r="AO280" s="290"/>
      <c r="AP280" s="290"/>
      <c r="AQ280" s="290"/>
      <c r="AR280" s="290"/>
      <c r="AS280" s="290"/>
      <c r="AT280" s="290"/>
      <c r="AU280" s="290"/>
      <c r="AV280" s="290"/>
      <c r="AW280" s="290"/>
      <c r="AX280" s="290"/>
      <c r="AY280" s="290"/>
      <c r="AZ280" s="290"/>
      <c r="BA280" s="290"/>
      <c r="BB280" s="290"/>
      <c r="BC280" s="290"/>
      <c r="BD280" s="290"/>
      <c r="BE280" s="290"/>
      <c r="BF280" s="290"/>
      <c r="BG280" s="290"/>
      <c r="BH280" s="290"/>
      <c r="BI280" s="290"/>
      <c r="BJ280" s="290"/>
      <c r="BK280" s="290"/>
      <c r="BL280" s="290"/>
      <c r="BM280" s="290"/>
      <c r="BN280" s="290"/>
      <c r="BO280" s="290"/>
      <c r="BP280" s="290"/>
      <c r="BQ280" s="290"/>
      <c r="BR280" s="290"/>
      <c r="BS280" s="290"/>
      <c r="BT280" s="290"/>
      <c r="BU280" s="290"/>
      <c r="BV280" s="290"/>
    </row>
    <row r="281" spans="2:74" x14ac:dyDescent="0.3">
      <c r="B281" s="230"/>
      <c r="C281" s="222"/>
      <c r="D281" s="222"/>
      <c r="E281" s="314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  <c r="AA281" s="290"/>
      <c r="AB281" s="290"/>
      <c r="AC281" s="290"/>
      <c r="AD281" s="290"/>
      <c r="AE281" s="290"/>
      <c r="AF281" s="290"/>
      <c r="AG281" s="290"/>
      <c r="AH281" s="290"/>
      <c r="AI281" s="290"/>
      <c r="AJ281" s="290"/>
      <c r="AK281" s="290"/>
      <c r="AL281" s="290"/>
      <c r="AM281" s="290"/>
      <c r="AN281" s="290"/>
      <c r="AO281" s="290"/>
      <c r="AP281" s="290"/>
      <c r="AQ281" s="290"/>
      <c r="AR281" s="290"/>
      <c r="AS281" s="290"/>
      <c r="AT281" s="290"/>
      <c r="AU281" s="290"/>
      <c r="AV281" s="290"/>
      <c r="AW281" s="290"/>
      <c r="AX281" s="290"/>
      <c r="AY281" s="290"/>
      <c r="AZ281" s="290"/>
      <c r="BA281" s="290"/>
      <c r="BB281" s="290"/>
      <c r="BC281" s="290"/>
      <c r="BD281" s="290"/>
      <c r="BE281" s="290"/>
      <c r="BF281" s="290"/>
      <c r="BG281" s="290"/>
      <c r="BH281" s="290"/>
      <c r="BI281" s="290"/>
      <c r="BJ281" s="290"/>
      <c r="BK281" s="290"/>
      <c r="BL281" s="290"/>
      <c r="BM281" s="290"/>
      <c r="BN281" s="290"/>
      <c r="BO281" s="290"/>
      <c r="BP281" s="290"/>
      <c r="BQ281" s="290"/>
      <c r="BR281" s="290"/>
      <c r="BS281" s="290"/>
      <c r="BT281" s="290"/>
      <c r="BU281" s="290"/>
      <c r="BV281" s="290"/>
    </row>
    <row r="282" spans="2:74" x14ac:dyDescent="0.3">
      <c r="B282" s="230"/>
      <c r="C282" s="222"/>
      <c r="D282" s="222"/>
      <c r="E282" s="314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  <c r="AA282" s="290"/>
      <c r="AB282" s="290"/>
      <c r="AC282" s="290"/>
      <c r="AD282" s="290"/>
      <c r="AE282" s="290"/>
      <c r="AF282" s="290"/>
      <c r="AG282" s="290"/>
      <c r="AH282" s="290"/>
      <c r="AI282" s="290"/>
      <c r="AJ282" s="290"/>
      <c r="AK282" s="290"/>
      <c r="AL282" s="290"/>
      <c r="AM282" s="290"/>
      <c r="AN282" s="290"/>
      <c r="AO282" s="290"/>
      <c r="AP282" s="290"/>
      <c r="AQ282" s="290"/>
      <c r="AR282" s="290"/>
      <c r="AS282" s="290"/>
      <c r="AT282" s="290"/>
      <c r="AU282" s="290"/>
      <c r="AV282" s="290"/>
      <c r="AW282" s="290"/>
      <c r="AX282" s="290"/>
      <c r="AY282" s="290"/>
      <c r="AZ282" s="290"/>
      <c r="BA282" s="290"/>
      <c r="BB282" s="290"/>
      <c r="BC282" s="290"/>
      <c r="BD282" s="290"/>
      <c r="BE282" s="290"/>
      <c r="BF282" s="290"/>
      <c r="BG282" s="290"/>
      <c r="BH282" s="290"/>
      <c r="BI282" s="290"/>
      <c r="BJ282" s="290"/>
      <c r="BK282" s="290"/>
      <c r="BL282" s="290"/>
      <c r="BM282" s="290"/>
      <c r="BN282" s="290"/>
      <c r="BO282" s="290"/>
      <c r="BP282" s="290"/>
      <c r="BQ282" s="290"/>
      <c r="BR282" s="290"/>
      <c r="BS282" s="290"/>
      <c r="BT282" s="290"/>
      <c r="BU282" s="290"/>
      <c r="BV282" s="290"/>
    </row>
    <row r="283" spans="2:74" x14ac:dyDescent="0.3">
      <c r="B283" s="230"/>
      <c r="C283" s="230"/>
      <c r="D283" s="230"/>
      <c r="E283" s="314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290"/>
      <c r="AD283" s="290"/>
      <c r="AE283" s="290"/>
      <c r="AF283" s="290"/>
      <c r="AG283" s="290"/>
      <c r="AH283" s="290"/>
      <c r="AI283" s="290"/>
      <c r="AJ283" s="290"/>
      <c r="AK283" s="290"/>
      <c r="AL283" s="290"/>
      <c r="AM283" s="290"/>
      <c r="AN283" s="290"/>
      <c r="AO283" s="290"/>
      <c r="AP283" s="290"/>
      <c r="AQ283" s="290"/>
      <c r="AR283" s="290"/>
      <c r="AS283" s="290"/>
      <c r="AT283" s="290"/>
      <c r="AU283" s="290"/>
      <c r="AV283" s="290"/>
      <c r="AW283" s="290"/>
      <c r="AX283" s="290"/>
      <c r="AY283" s="290"/>
      <c r="AZ283" s="290"/>
      <c r="BA283" s="290"/>
      <c r="BB283" s="290"/>
      <c r="BC283" s="290"/>
      <c r="BD283" s="290"/>
      <c r="BE283" s="290"/>
      <c r="BF283" s="290"/>
      <c r="BG283" s="290"/>
      <c r="BH283" s="290"/>
      <c r="BI283" s="290"/>
      <c r="BJ283" s="290"/>
      <c r="BK283" s="290"/>
      <c r="BL283" s="290"/>
      <c r="BM283" s="290"/>
      <c r="BN283" s="290"/>
      <c r="BO283" s="290"/>
      <c r="BP283" s="290"/>
      <c r="BQ283" s="290"/>
      <c r="BR283" s="290"/>
      <c r="BS283" s="290"/>
      <c r="BT283" s="290"/>
      <c r="BU283" s="290"/>
      <c r="BV283" s="290"/>
    </row>
    <row r="284" spans="2:74" x14ac:dyDescent="0.3">
      <c r="B284" s="230"/>
      <c r="C284" s="230"/>
      <c r="D284" s="230"/>
      <c r="E284" s="314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  <c r="AA284" s="290"/>
      <c r="AB284" s="290"/>
      <c r="AC284" s="290"/>
      <c r="AD284" s="290"/>
      <c r="AE284" s="290"/>
      <c r="AF284" s="290"/>
      <c r="AG284" s="290"/>
      <c r="AH284" s="290"/>
      <c r="AI284" s="290"/>
      <c r="AJ284" s="290"/>
      <c r="AK284" s="290"/>
      <c r="AL284" s="290"/>
      <c r="AM284" s="290"/>
      <c r="AN284" s="290"/>
      <c r="AO284" s="290"/>
      <c r="AP284" s="290"/>
      <c r="AQ284" s="290"/>
      <c r="AR284" s="290"/>
      <c r="AS284" s="290"/>
      <c r="AT284" s="290"/>
      <c r="AU284" s="290"/>
      <c r="AV284" s="290"/>
      <c r="AW284" s="290"/>
      <c r="AX284" s="290"/>
      <c r="AY284" s="290"/>
      <c r="AZ284" s="290"/>
      <c r="BA284" s="290"/>
      <c r="BB284" s="290"/>
      <c r="BC284" s="290"/>
      <c r="BD284" s="290"/>
      <c r="BE284" s="290"/>
      <c r="BF284" s="290"/>
      <c r="BG284" s="290"/>
      <c r="BH284" s="290"/>
      <c r="BI284" s="290"/>
      <c r="BJ284" s="290"/>
      <c r="BK284" s="290"/>
      <c r="BL284" s="290"/>
      <c r="BM284" s="290"/>
      <c r="BN284" s="290"/>
      <c r="BO284" s="290"/>
      <c r="BP284" s="290"/>
      <c r="BQ284" s="290"/>
      <c r="BR284" s="290"/>
      <c r="BS284" s="290"/>
      <c r="BT284" s="290"/>
      <c r="BU284" s="290"/>
      <c r="BV284" s="290"/>
    </row>
    <row r="285" spans="2:74" x14ac:dyDescent="0.3">
      <c r="B285" s="230"/>
      <c r="C285" s="222"/>
      <c r="D285" s="222"/>
      <c r="E285" s="314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  <c r="AA285" s="290"/>
      <c r="AB285" s="290"/>
      <c r="AC285" s="290"/>
      <c r="AD285" s="290"/>
      <c r="AE285" s="290"/>
      <c r="AF285" s="290"/>
      <c r="AG285" s="290"/>
      <c r="AH285" s="290"/>
      <c r="AI285" s="290"/>
      <c r="AJ285" s="290"/>
      <c r="AK285" s="290"/>
      <c r="AL285" s="290"/>
      <c r="AM285" s="290"/>
      <c r="AN285" s="290"/>
      <c r="AO285" s="290"/>
      <c r="AP285" s="290"/>
      <c r="AQ285" s="290"/>
      <c r="AR285" s="290"/>
      <c r="AS285" s="290"/>
      <c r="AT285" s="290"/>
      <c r="AU285" s="290"/>
      <c r="AV285" s="290"/>
      <c r="AW285" s="290"/>
      <c r="AX285" s="290"/>
      <c r="AY285" s="290"/>
      <c r="AZ285" s="290"/>
      <c r="BA285" s="290"/>
      <c r="BB285" s="290"/>
      <c r="BC285" s="290"/>
      <c r="BD285" s="290"/>
      <c r="BE285" s="290"/>
      <c r="BF285" s="290"/>
      <c r="BG285" s="290"/>
      <c r="BH285" s="290"/>
      <c r="BI285" s="290"/>
      <c r="BJ285" s="290"/>
      <c r="BK285" s="290"/>
      <c r="BL285" s="290"/>
      <c r="BM285" s="290"/>
      <c r="BN285" s="290"/>
      <c r="BO285" s="290"/>
      <c r="BP285" s="290"/>
      <c r="BQ285" s="290"/>
      <c r="BR285" s="290"/>
      <c r="BS285" s="290"/>
      <c r="BT285" s="290"/>
      <c r="BU285" s="290"/>
      <c r="BV285" s="290"/>
    </row>
    <row r="286" spans="2:74" x14ac:dyDescent="0.3">
      <c r="B286" s="230"/>
      <c r="C286" s="222"/>
      <c r="D286" s="222"/>
      <c r="E286" s="314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  <c r="AA286" s="290"/>
      <c r="AB286" s="290"/>
      <c r="AC286" s="290"/>
      <c r="AD286" s="290"/>
      <c r="AE286" s="290"/>
      <c r="AF286" s="290"/>
      <c r="AG286" s="290"/>
      <c r="AH286" s="290"/>
      <c r="AI286" s="290"/>
      <c r="AJ286" s="290"/>
      <c r="AK286" s="290"/>
      <c r="AL286" s="290"/>
      <c r="AM286" s="290"/>
      <c r="AN286" s="290"/>
      <c r="AO286" s="290"/>
      <c r="AP286" s="290"/>
      <c r="AQ286" s="290"/>
      <c r="AR286" s="290"/>
      <c r="AS286" s="290"/>
      <c r="AT286" s="290"/>
      <c r="AU286" s="290"/>
      <c r="AV286" s="290"/>
      <c r="AW286" s="290"/>
      <c r="AX286" s="290"/>
      <c r="AY286" s="290"/>
      <c r="AZ286" s="290"/>
      <c r="BA286" s="290"/>
      <c r="BB286" s="290"/>
      <c r="BC286" s="290"/>
      <c r="BD286" s="290"/>
      <c r="BE286" s="290"/>
      <c r="BF286" s="290"/>
      <c r="BG286" s="290"/>
      <c r="BH286" s="290"/>
      <c r="BI286" s="290"/>
      <c r="BJ286" s="290"/>
      <c r="BK286" s="290"/>
      <c r="BL286" s="290"/>
      <c r="BM286" s="290"/>
      <c r="BN286" s="290"/>
      <c r="BO286" s="290"/>
      <c r="BP286" s="290"/>
      <c r="BQ286" s="290"/>
      <c r="BR286" s="290"/>
      <c r="BS286" s="290"/>
      <c r="BT286" s="290"/>
      <c r="BU286" s="290"/>
      <c r="BV286" s="290"/>
    </row>
    <row r="287" spans="2:74" x14ac:dyDescent="0.3">
      <c r="B287" s="230"/>
      <c r="C287" s="222"/>
      <c r="D287" s="222"/>
      <c r="E287" s="314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  <c r="AA287" s="290"/>
      <c r="AB287" s="290"/>
      <c r="AC287" s="290"/>
      <c r="AD287" s="290"/>
      <c r="AE287" s="290"/>
      <c r="AF287" s="290"/>
      <c r="AG287" s="290"/>
      <c r="AH287" s="290"/>
      <c r="AI287" s="290"/>
      <c r="AJ287" s="290"/>
      <c r="AK287" s="290"/>
      <c r="AL287" s="290"/>
      <c r="AM287" s="290"/>
      <c r="AN287" s="290"/>
      <c r="AO287" s="290"/>
      <c r="AP287" s="290"/>
      <c r="AQ287" s="290"/>
      <c r="AR287" s="290"/>
      <c r="AS287" s="290"/>
      <c r="AT287" s="290"/>
      <c r="AU287" s="290"/>
      <c r="AV287" s="290"/>
      <c r="AW287" s="290"/>
      <c r="AX287" s="290"/>
      <c r="AY287" s="290"/>
      <c r="AZ287" s="290"/>
      <c r="BA287" s="290"/>
      <c r="BB287" s="290"/>
      <c r="BC287" s="290"/>
      <c r="BD287" s="290"/>
      <c r="BE287" s="290"/>
      <c r="BF287" s="290"/>
      <c r="BG287" s="290"/>
      <c r="BH287" s="290"/>
      <c r="BI287" s="290"/>
      <c r="BJ287" s="290"/>
      <c r="BK287" s="290"/>
      <c r="BL287" s="290"/>
      <c r="BM287" s="290"/>
      <c r="BN287" s="290"/>
      <c r="BO287" s="290"/>
      <c r="BP287" s="290"/>
      <c r="BQ287" s="290"/>
      <c r="BR287" s="290"/>
      <c r="BS287" s="290"/>
      <c r="BT287" s="290"/>
      <c r="BU287" s="290"/>
      <c r="BV287" s="290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B005A-0BBB-483C-9E44-23516B3CD21C}">
  <dimension ref="C2:EU77"/>
  <sheetViews>
    <sheetView view="pageBreakPreview" topLeftCell="A28" zoomScaleNormal="100" zoomScaleSheetLayoutView="100" workbookViewId="0">
      <selection activeCell="BA109" sqref="BA109"/>
    </sheetView>
  </sheetViews>
  <sheetFormatPr defaultColWidth="9.54296875" defaultRowHeight="13" x14ac:dyDescent="0.3"/>
  <cols>
    <col min="1" max="1" width="1.453125" style="80" customWidth="1"/>
    <col min="2" max="2" width="1.36328125" style="80" customWidth="1"/>
    <col min="3" max="3" width="54.90625" style="80" customWidth="1"/>
    <col min="4" max="4" width="2.54296875" style="80" customWidth="1"/>
    <col min="5" max="5" width="8.26953125" style="80" hidden="1" customWidth="1"/>
    <col min="6" max="7" width="0.90625" style="80" customWidth="1"/>
    <col min="8" max="8" width="17" style="80" customWidth="1"/>
    <col min="9" max="10" width="0.90625" style="80" customWidth="1"/>
    <col min="11" max="11" width="1.90625" style="80" hidden="1" customWidth="1"/>
    <col min="12" max="12" width="0.90625" style="80" hidden="1" customWidth="1"/>
    <col min="13" max="13" width="17" style="80" hidden="1" customWidth="1"/>
    <col min="14" max="17" width="0.90625" style="80" hidden="1" customWidth="1"/>
    <col min="18" max="18" width="17" style="80" hidden="1" customWidth="1"/>
    <col min="19" max="22" width="0.90625" style="80" hidden="1" customWidth="1"/>
    <col min="23" max="23" width="17" style="80" hidden="1" customWidth="1"/>
    <col min="24" max="27" width="0.90625" style="80" hidden="1" customWidth="1"/>
    <col min="28" max="28" width="17" style="80" hidden="1" customWidth="1"/>
    <col min="29" max="32" width="0.90625" style="80" hidden="1" customWidth="1"/>
    <col min="33" max="33" width="17" style="80" hidden="1" customWidth="1"/>
    <col min="34" max="37" width="0.90625" style="80" hidden="1" customWidth="1"/>
    <col min="38" max="38" width="17" style="80" hidden="1" customWidth="1"/>
    <col min="39" max="42" width="0.90625" style="80" hidden="1" customWidth="1"/>
    <col min="43" max="43" width="17" style="80" hidden="1" customWidth="1"/>
    <col min="44" max="47" width="0.90625" style="80" hidden="1" customWidth="1"/>
    <col min="48" max="48" width="17" style="80" hidden="1" customWidth="1"/>
    <col min="49" max="50" width="0.90625" style="80" hidden="1" customWidth="1"/>
    <col min="51" max="52" width="0.90625" style="80" customWidth="1"/>
    <col min="53" max="53" width="17" style="80" customWidth="1"/>
    <col min="54" max="55" width="0.90625" style="80" customWidth="1"/>
    <col min="56" max="57" width="0.90625" style="80" hidden="1" customWidth="1"/>
    <col min="58" max="58" width="17" style="80" hidden="1" customWidth="1"/>
    <col min="59" max="62" width="0.90625" style="80" hidden="1" customWidth="1"/>
    <col min="63" max="63" width="17" style="80" hidden="1" customWidth="1"/>
    <col min="64" max="67" width="0.90625" style="80" hidden="1" customWidth="1"/>
    <col min="68" max="68" width="17" style="80" hidden="1" customWidth="1"/>
    <col min="69" max="70" width="0.90625" style="80" hidden="1" customWidth="1"/>
    <col min="71" max="72" width="0.90625" style="80" customWidth="1"/>
    <col min="73" max="73" width="17" style="80" customWidth="1"/>
    <col min="74" max="77" width="0.90625" style="80" customWidth="1"/>
    <col min="78" max="78" width="17" style="80" customWidth="1"/>
    <col min="79" max="80" width="0.90625" style="80" customWidth="1"/>
    <col min="81" max="81" width="1.1796875" style="80" hidden="1" customWidth="1"/>
    <col min="82" max="82" width="0.90625" style="80" hidden="1" customWidth="1"/>
    <col min="83" max="83" width="17" style="80" hidden="1" customWidth="1"/>
    <col min="84" max="87" width="0.90625" style="80" hidden="1" customWidth="1"/>
    <col min="88" max="88" width="17" style="80" hidden="1" customWidth="1"/>
    <col min="89" max="92" width="0.90625" style="80" hidden="1" customWidth="1"/>
    <col min="93" max="93" width="17" style="80" hidden="1" customWidth="1"/>
    <col min="94" max="97" width="0.90625" style="80" hidden="1" customWidth="1"/>
    <col min="98" max="98" width="17" style="80" hidden="1" customWidth="1"/>
    <col min="99" max="102" width="0.90625" style="80" hidden="1" customWidth="1"/>
    <col min="103" max="103" width="17" style="80" hidden="1" customWidth="1"/>
    <col min="104" max="107" width="0.90625" style="80" hidden="1" customWidth="1"/>
    <col min="108" max="108" width="17" style="80" hidden="1" customWidth="1"/>
    <col min="109" max="112" width="0.90625" style="80" hidden="1" customWidth="1"/>
    <col min="113" max="113" width="17" style="80" hidden="1" customWidth="1"/>
    <col min="114" max="117" width="0.90625" style="80" hidden="1" customWidth="1"/>
    <col min="118" max="118" width="17" style="80" hidden="1" customWidth="1"/>
    <col min="119" max="120" width="0.90625" style="80" hidden="1" customWidth="1"/>
    <col min="121" max="122" width="0.90625" style="80" customWidth="1"/>
    <col min="123" max="123" width="17" style="80" customWidth="1"/>
    <col min="124" max="125" width="0.90625" style="80" customWidth="1"/>
    <col min="126" max="127" width="0.90625" style="80" hidden="1" customWidth="1"/>
    <col min="128" max="128" width="17" style="80" hidden="1" customWidth="1"/>
    <col min="129" max="132" width="0.90625" style="80" hidden="1" customWidth="1"/>
    <col min="133" max="133" width="17" style="80" hidden="1" customWidth="1"/>
    <col min="134" max="137" width="0.90625" style="80" hidden="1" customWidth="1"/>
    <col min="138" max="138" width="17" style="80" hidden="1" customWidth="1"/>
    <col min="139" max="140" width="0.90625" style="80" hidden="1" customWidth="1"/>
    <col min="141" max="142" width="0.90625" style="80" customWidth="1"/>
    <col min="143" max="143" width="17" style="80" customWidth="1"/>
    <col min="144" max="145" width="0.90625" style="80" customWidth="1"/>
    <col min="146" max="146" width="1.1796875" style="80" customWidth="1"/>
    <col min="147" max="147" width="0.6328125" style="80" customWidth="1"/>
    <col min="148" max="148" width="1.7265625" style="80" customWidth="1"/>
    <col min="149" max="149" width="3.08984375" style="80" customWidth="1"/>
    <col min="150" max="150" width="12.7265625" style="80" customWidth="1"/>
    <col min="151" max="151" width="19.90625" style="80" customWidth="1"/>
    <col min="152" max="16384" width="9.54296875" style="80"/>
  </cols>
  <sheetData>
    <row r="2" spans="3:151" ht="5.25" customHeight="1" x14ac:dyDescent="0.3"/>
    <row r="4" spans="3:151" x14ac:dyDescent="0.3">
      <c r="C4" s="33"/>
      <c r="D4" s="33"/>
    </row>
    <row r="5" spans="3:151" x14ac:dyDescent="0.3">
      <c r="D5" s="33"/>
    </row>
    <row r="7" spans="3:151" ht="15" customHeight="1" x14ac:dyDescent="0.35">
      <c r="C7" s="315" t="s">
        <v>571</v>
      </c>
      <c r="D7" s="82"/>
    </row>
    <row r="8" spans="3:151" x14ac:dyDescent="0.3">
      <c r="C8" s="83"/>
      <c r="E8" s="316"/>
      <c r="F8" s="317"/>
      <c r="G8" s="318"/>
      <c r="H8" s="699" t="s">
        <v>1</v>
      </c>
      <c r="I8" s="699"/>
      <c r="J8" s="699"/>
      <c r="K8" s="699"/>
      <c r="L8" s="699"/>
      <c r="M8" s="733"/>
      <c r="N8" s="733"/>
      <c r="O8" s="733"/>
      <c r="P8" s="733"/>
      <c r="Q8" s="733"/>
      <c r="R8" s="733"/>
      <c r="S8" s="733"/>
      <c r="T8" s="733"/>
      <c r="U8" s="733"/>
      <c r="V8" s="733"/>
      <c r="W8" s="733"/>
      <c r="X8" s="733"/>
      <c r="Y8" s="733"/>
      <c r="Z8" s="733"/>
      <c r="AA8" s="733"/>
      <c r="AB8" s="733"/>
      <c r="AC8" s="733"/>
      <c r="AD8" s="733"/>
      <c r="AE8" s="733"/>
      <c r="AF8" s="733"/>
      <c r="AG8" s="733"/>
      <c r="AH8" s="733"/>
      <c r="AI8" s="733"/>
      <c r="AJ8" s="733"/>
      <c r="AK8" s="733"/>
      <c r="AL8" s="733"/>
      <c r="AM8" s="733"/>
      <c r="AN8" s="733"/>
      <c r="AO8" s="733"/>
      <c r="AP8" s="733"/>
      <c r="AQ8" s="733"/>
      <c r="AR8" s="733"/>
      <c r="AS8" s="733"/>
      <c r="AT8" s="733"/>
      <c r="AU8" s="733"/>
      <c r="AV8" s="733"/>
      <c r="AW8" s="733"/>
      <c r="AX8" s="733"/>
      <c r="AY8" s="733"/>
      <c r="AZ8" s="733"/>
      <c r="BA8" s="733"/>
      <c r="BB8" s="733"/>
      <c r="BC8" s="733"/>
      <c r="BD8" s="733"/>
      <c r="BE8" s="733"/>
      <c r="BF8" s="733"/>
      <c r="BG8" s="733"/>
      <c r="BH8" s="733"/>
      <c r="BI8" s="733"/>
      <c r="BJ8" s="733"/>
      <c r="BK8" s="733"/>
      <c r="BL8" s="733"/>
      <c r="BM8" s="733"/>
      <c r="BN8" s="733"/>
      <c r="BO8" s="733"/>
      <c r="BP8" s="733"/>
      <c r="BQ8" s="733"/>
      <c r="BR8" s="733"/>
      <c r="BS8" s="733"/>
      <c r="BT8" s="733"/>
      <c r="BU8" s="733"/>
      <c r="BV8" s="319"/>
      <c r="BW8" s="319"/>
      <c r="BX8" s="320"/>
      <c r="BY8" s="319"/>
      <c r="BZ8" s="699" t="s">
        <v>2</v>
      </c>
      <c r="CA8" s="699"/>
      <c r="CB8" s="699"/>
      <c r="CC8" s="699"/>
      <c r="CD8" s="699"/>
      <c r="CE8" s="699"/>
      <c r="CF8" s="699"/>
      <c r="CG8" s="699"/>
      <c r="CH8" s="699"/>
      <c r="CI8" s="699"/>
      <c r="CJ8" s="699"/>
      <c r="CK8" s="699"/>
      <c r="CL8" s="699"/>
      <c r="CM8" s="699"/>
      <c r="CN8" s="699"/>
      <c r="CO8" s="699"/>
      <c r="CP8" s="699"/>
      <c r="CQ8" s="699"/>
      <c r="CR8" s="699"/>
      <c r="CS8" s="699"/>
      <c r="CT8" s="699"/>
      <c r="CU8" s="699"/>
      <c r="CV8" s="699"/>
      <c r="CW8" s="699"/>
      <c r="CX8" s="699"/>
      <c r="CY8" s="699"/>
      <c r="CZ8" s="699"/>
      <c r="DA8" s="699"/>
      <c r="DB8" s="699"/>
      <c r="DC8" s="699"/>
      <c r="DD8" s="699"/>
      <c r="DE8" s="699"/>
      <c r="DF8" s="699"/>
      <c r="DG8" s="699"/>
      <c r="DH8" s="699"/>
      <c r="DI8" s="699"/>
      <c r="DJ8" s="699"/>
      <c r="DK8" s="699"/>
      <c r="DL8" s="699"/>
      <c r="DM8" s="699"/>
      <c r="DN8" s="699"/>
      <c r="DO8" s="699"/>
      <c r="DP8" s="699"/>
      <c r="DQ8" s="699"/>
      <c r="DR8" s="699"/>
      <c r="DS8" s="699"/>
      <c r="DT8" s="699"/>
      <c r="DU8" s="699"/>
      <c r="DV8" s="699"/>
      <c r="DW8" s="699"/>
      <c r="DX8" s="699"/>
      <c r="DY8" s="699"/>
      <c r="DZ8" s="699"/>
      <c r="EA8" s="699"/>
      <c r="EB8" s="699"/>
      <c r="EC8" s="699"/>
      <c r="ED8" s="699"/>
      <c r="EE8" s="699"/>
      <c r="EF8" s="699"/>
      <c r="EG8" s="699"/>
      <c r="EH8" s="699"/>
      <c r="EI8" s="699"/>
      <c r="EJ8" s="699"/>
      <c r="EK8" s="699"/>
      <c r="EL8" s="699"/>
      <c r="EM8" s="699"/>
      <c r="EN8" s="86"/>
      <c r="EO8" s="87"/>
      <c r="EP8" s="88"/>
    </row>
    <row r="9" spans="3:151" ht="18" customHeight="1" x14ac:dyDescent="0.3">
      <c r="C9" s="88"/>
      <c r="E9" s="163" t="s">
        <v>18</v>
      </c>
      <c r="F9" s="321"/>
      <c r="G9" s="37"/>
      <c r="H9" s="37" t="s">
        <v>601</v>
      </c>
      <c r="I9" s="37"/>
      <c r="J9" s="37"/>
      <c r="K9" s="321"/>
      <c r="L9" s="37"/>
      <c r="M9" s="37" t="s">
        <v>3</v>
      </c>
      <c r="N9" s="37"/>
      <c r="O9" s="37"/>
      <c r="P9" s="321"/>
      <c r="Q9" s="37"/>
      <c r="R9" s="37" t="s">
        <v>4</v>
      </c>
      <c r="S9" s="37"/>
      <c r="T9" s="37"/>
      <c r="U9" s="321"/>
      <c r="V9" s="37"/>
      <c r="W9" s="37" t="s">
        <v>5</v>
      </c>
      <c r="X9" s="37"/>
      <c r="Y9" s="37"/>
      <c r="Z9" s="321"/>
      <c r="AA9" s="37"/>
      <c r="AB9" s="37" t="s">
        <v>6</v>
      </c>
      <c r="AC9" s="37"/>
      <c r="AD9" s="37"/>
      <c r="AE9" s="321"/>
      <c r="AF9" s="37"/>
      <c r="AG9" s="37" t="s">
        <v>7</v>
      </c>
      <c r="AH9" s="37"/>
      <c r="AI9" s="37"/>
      <c r="AJ9" s="321"/>
      <c r="AK9" s="37"/>
      <c r="AL9" s="37" t="s">
        <v>8</v>
      </c>
      <c r="AM9" s="37"/>
      <c r="AN9" s="37"/>
      <c r="AO9" s="321"/>
      <c r="AP9" s="37"/>
      <c r="AQ9" s="37" t="s">
        <v>9</v>
      </c>
      <c r="AR9" s="37"/>
      <c r="AS9" s="37"/>
      <c r="AT9" s="321"/>
      <c r="AU9" s="37"/>
      <c r="AV9" s="37" t="s">
        <v>10</v>
      </c>
      <c r="AW9" s="37"/>
      <c r="AX9" s="37"/>
      <c r="AY9" s="321"/>
      <c r="AZ9" s="37"/>
      <c r="BA9" s="37" t="s">
        <v>11</v>
      </c>
      <c r="BB9" s="37"/>
      <c r="BC9" s="37"/>
      <c r="BD9" s="321"/>
      <c r="BE9" s="37"/>
      <c r="BF9" s="37" t="s">
        <v>12</v>
      </c>
      <c r="BG9" s="37"/>
      <c r="BH9" s="37"/>
      <c r="BI9" s="321"/>
      <c r="BJ9" s="37"/>
      <c r="BK9" s="37" t="s">
        <v>13</v>
      </c>
      <c r="BL9" s="37"/>
      <c r="BM9" s="37"/>
      <c r="BN9" s="321"/>
      <c r="BO9" s="37"/>
      <c r="BP9" s="37" t="s">
        <v>14</v>
      </c>
      <c r="BQ9" s="37"/>
      <c r="BR9" s="37"/>
      <c r="BS9" s="321"/>
      <c r="BT9" s="37"/>
      <c r="BU9" s="37" t="s">
        <v>15</v>
      </c>
      <c r="BV9" s="37"/>
      <c r="BW9" s="37"/>
      <c r="BX9" s="191"/>
      <c r="BY9" s="37"/>
      <c r="BZ9" s="37" t="s">
        <v>16</v>
      </c>
      <c r="CA9" s="37"/>
      <c r="CB9" s="37"/>
      <c r="CC9" s="321"/>
      <c r="CD9" s="37"/>
      <c r="CE9" s="37" t="s">
        <v>3</v>
      </c>
      <c r="CF9" s="37"/>
      <c r="CG9" s="37"/>
      <c r="CH9" s="321"/>
      <c r="CI9" s="37"/>
      <c r="CJ9" s="37" t="s">
        <v>4</v>
      </c>
      <c r="CK9" s="37"/>
      <c r="CL9" s="37"/>
      <c r="CM9" s="321"/>
      <c r="CN9" s="37"/>
      <c r="CO9" s="37" t="s">
        <v>5</v>
      </c>
      <c r="CP9" s="37"/>
      <c r="CQ9" s="37"/>
      <c r="CR9" s="321"/>
      <c r="CS9" s="37"/>
      <c r="CT9" s="37" t="s">
        <v>6</v>
      </c>
      <c r="CU9" s="37"/>
      <c r="CV9" s="37"/>
      <c r="CW9" s="321"/>
      <c r="CX9" s="37"/>
      <c r="CY9" s="37" t="s">
        <v>7</v>
      </c>
      <c r="CZ9" s="37"/>
      <c r="DA9" s="37"/>
      <c r="DB9" s="321"/>
      <c r="DC9" s="37"/>
      <c r="DD9" s="37" t="s">
        <v>8</v>
      </c>
      <c r="DE9" s="37"/>
      <c r="DF9" s="37"/>
      <c r="DG9" s="321"/>
      <c r="DH9" s="37"/>
      <c r="DI9" s="37" t="s">
        <v>9</v>
      </c>
      <c r="DJ9" s="37"/>
      <c r="DK9" s="37"/>
      <c r="DL9" s="321"/>
      <c r="DM9" s="37"/>
      <c r="DN9" s="37" t="s">
        <v>10</v>
      </c>
      <c r="DO9" s="37"/>
      <c r="DP9" s="37"/>
      <c r="DQ9" s="321"/>
      <c r="DR9" s="37"/>
      <c r="DS9" s="37" t="s">
        <v>11</v>
      </c>
      <c r="DT9" s="37"/>
      <c r="DU9" s="37"/>
      <c r="DV9" s="321"/>
      <c r="DW9" s="37"/>
      <c r="DX9" s="37" t="s">
        <v>12</v>
      </c>
      <c r="DY9" s="37"/>
      <c r="DZ9" s="37"/>
      <c r="EA9" s="321"/>
      <c r="EB9" s="37"/>
      <c r="EC9" s="37" t="s">
        <v>13</v>
      </c>
      <c r="ED9" s="37"/>
      <c r="EE9" s="37"/>
      <c r="EF9" s="321"/>
      <c r="EG9" s="37"/>
      <c r="EH9" s="37" t="s">
        <v>271</v>
      </c>
      <c r="EI9" s="37"/>
      <c r="EJ9" s="37"/>
      <c r="EK9" s="321"/>
      <c r="EL9" s="37"/>
      <c r="EM9" s="37" t="s">
        <v>15</v>
      </c>
      <c r="EN9" s="37"/>
      <c r="EO9" s="37"/>
      <c r="EP9" s="88"/>
    </row>
    <row r="10" spans="3:151" ht="14.25" customHeight="1" x14ac:dyDescent="0.3">
      <c r="C10" s="322" t="s">
        <v>17</v>
      </c>
      <c r="D10" s="323"/>
      <c r="E10" s="150"/>
      <c r="F10" s="151"/>
      <c r="G10" s="324"/>
      <c r="H10" s="324" t="s">
        <v>19</v>
      </c>
      <c r="I10" s="324"/>
      <c r="J10" s="324"/>
      <c r="K10" s="151"/>
      <c r="L10" s="324"/>
      <c r="M10" s="324"/>
      <c r="N10" s="324"/>
      <c r="O10" s="324"/>
      <c r="P10" s="151"/>
      <c r="Q10" s="324"/>
      <c r="R10" s="324"/>
      <c r="S10" s="324"/>
      <c r="T10" s="324"/>
      <c r="U10" s="151"/>
      <c r="V10" s="324"/>
      <c r="W10" s="324"/>
      <c r="X10" s="324"/>
      <c r="Y10" s="324"/>
      <c r="Z10" s="151"/>
      <c r="AA10" s="324"/>
      <c r="AB10" s="324"/>
      <c r="AC10" s="324"/>
      <c r="AD10" s="324"/>
      <c r="AE10" s="151"/>
      <c r="AF10" s="324"/>
      <c r="AG10" s="324"/>
      <c r="AH10" s="324"/>
      <c r="AI10" s="324"/>
      <c r="AJ10" s="151"/>
      <c r="AK10" s="324"/>
      <c r="AL10" s="324"/>
      <c r="AM10" s="324"/>
      <c r="AN10" s="324"/>
      <c r="AO10" s="151"/>
      <c r="AP10" s="324"/>
      <c r="AQ10" s="324"/>
      <c r="AR10" s="324"/>
      <c r="AS10" s="324"/>
      <c r="AT10" s="151"/>
      <c r="AU10" s="324"/>
      <c r="AV10" s="324"/>
      <c r="AW10" s="324"/>
      <c r="AX10" s="324"/>
      <c r="AY10" s="151"/>
      <c r="AZ10" s="324"/>
      <c r="BA10" s="324"/>
      <c r="BB10" s="324"/>
      <c r="BC10" s="324"/>
      <c r="BD10" s="151"/>
      <c r="BE10" s="324"/>
      <c r="BF10" s="324"/>
      <c r="BG10" s="324"/>
      <c r="BH10" s="324"/>
      <c r="BI10" s="151"/>
      <c r="BJ10" s="324"/>
      <c r="BK10" s="324"/>
      <c r="BL10" s="324"/>
      <c r="BM10" s="324"/>
      <c r="BN10" s="151"/>
      <c r="BO10" s="324"/>
      <c r="BP10" s="324"/>
      <c r="BQ10" s="324"/>
      <c r="BR10" s="324"/>
      <c r="BS10" s="151"/>
      <c r="BT10" s="324"/>
      <c r="BU10" s="324"/>
      <c r="BV10" s="324"/>
      <c r="BW10" s="324"/>
      <c r="BX10" s="151"/>
      <c r="BY10" s="324"/>
      <c r="BZ10" s="324" t="s">
        <v>47</v>
      </c>
      <c r="CA10" s="324"/>
      <c r="CB10" s="324"/>
      <c r="CC10" s="151"/>
      <c r="CD10" s="324"/>
      <c r="CE10" s="324"/>
      <c r="CF10" s="324"/>
      <c r="CG10" s="324"/>
      <c r="CH10" s="151"/>
      <c r="CI10" s="324"/>
      <c r="CJ10" s="324"/>
      <c r="CK10" s="324"/>
      <c r="CL10" s="324"/>
      <c r="CM10" s="151"/>
      <c r="CN10" s="324"/>
      <c r="CO10" s="324"/>
      <c r="CP10" s="324"/>
      <c r="CQ10" s="324"/>
      <c r="CR10" s="151"/>
      <c r="CS10" s="324"/>
      <c r="CT10" s="324"/>
      <c r="CU10" s="324"/>
      <c r="CV10" s="324"/>
      <c r="CW10" s="151"/>
      <c r="CX10" s="324"/>
      <c r="CY10" s="324"/>
      <c r="CZ10" s="324"/>
      <c r="DA10" s="324"/>
      <c r="DB10" s="151"/>
      <c r="DC10" s="324"/>
      <c r="DD10" s="324"/>
      <c r="DE10" s="324"/>
      <c r="DF10" s="324"/>
      <c r="DG10" s="151"/>
      <c r="DH10" s="324"/>
      <c r="DI10" s="324"/>
      <c r="DJ10" s="324"/>
      <c r="DK10" s="324"/>
      <c r="DL10" s="151"/>
      <c r="DM10" s="324"/>
      <c r="DN10" s="324"/>
      <c r="DO10" s="324"/>
      <c r="DP10" s="324"/>
      <c r="DQ10" s="151"/>
      <c r="DR10" s="324"/>
      <c r="DS10" s="324"/>
      <c r="DT10" s="324"/>
      <c r="DU10" s="324"/>
      <c r="DV10" s="151"/>
      <c r="DW10" s="324"/>
      <c r="DX10" s="324"/>
      <c r="DY10" s="324"/>
      <c r="DZ10" s="324"/>
      <c r="EA10" s="151"/>
      <c r="EB10" s="324"/>
      <c r="EC10" s="324"/>
      <c r="ED10" s="324"/>
      <c r="EE10" s="324"/>
      <c r="EF10" s="151"/>
      <c r="EG10" s="324"/>
      <c r="EH10" s="324"/>
      <c r="EI10" s="324"/>
      <c r="EJ10" s="324"/>
      <c r="EK10" s="151"/>
      <c r="EL10" s="324"/>
      <c r="EM10" s="324"/>
      <c r="EN10" s="324"/>
      <c r="EO10" s="325"/>
      <c r="EP10" s="88"/>
      <c r="EU10" s="33"/>
    </row>
    <row r="11" spans="3:151" x14ac:dyDescent="0.3">
      <c r="C11" s="88"/>
      <c r="E11" s="326"/>
      <c r="F11" s="327"/>
      <c r="K11" s="327"/>
      <c r="P11" s="327"/>
      <c r="U11" s="327"/>
      <c r="Z11" s="327"/>
      <c r="AE11" s="327"/>
      <c r="AJ11" s="327"/>
      <c r="AO11" s="327"/>
      <c r="AT11" s="327"/>
      <c r="AY11" s="327"/>
      <c r="BD11" s="327"/>
      <c r="BI11" s="327"/>
      <c r="BN11" s="327"/>
      <c r="BS11" s="327"/>
      <c r="BX11" s="327"/>
      <c r="CC11" s="327"/>
      <c r="CH11" s="327"/>
      <c r="CM11" s="327"/>
      <c r="CR11" s="327"/>
      <c r="CW11" s="327"/>
      <c r="DB11" s="327"/>
      <c r="DG11" s="327"/>
      <c r="DL11" s="327"/>
      <c r="DQ11" s="327"/>
      <c r="DV11" s="327"/>
      <c r="EA11" s="327"/>
      <c r="EF11" s="327"/>
      <c r="EK11" s="327"/>
      <c r="EP11" s="88"/>
    </row>
    <row r="12" spans="3:151" x14ac:dyDescent="0.3">
      <c r="C12" s="88"/>
      <c r="E12" s="326"/>
      <c r="F12" s="327"/>
      <c r="K12" s="327"/>
      <c r="P12" s="327"/>
      <c r="U12" s="327"/>
      <c r="Z12" s="327"/>
      <c r="AE12" s="327"/>
      <c r="AJ12" s="327"/>
      <c r="AO12" s="327"/>
      <c r="AT12" s="327"/>
      <c r="AY12" s="327"/>
      <c r="BD12" s="327"/>
      <c r="BI12" s="327"/>
      <c r="BN12" s="327"/>
      <c r="BS12" s="327"/>
      <c r="BX12" s="327"/>
      <c r="CC12" s="327"/>
      <c r="CH12" s="327"/>
      <c r="CM12" s="327"/>
      <c r="CR12" s="327"/>
      <c r="CW12" s="327"/>
      <c r="DB12" s="327"/>
      <c r="DG12" s="327"/>
      <c r="DL12" s="327"/>
      <c r="DQ12" s="327"/>
      <c r="DV12" s="327"/>
      <c r="EA12" s="327"/>
      <c r="EF12" s="327"/>
      <c r="EK12" s="327"/>
      <c r="EP12" s="88"/>
    </row>
    <row r="13" spans="3:151" s="33" customFormat="1" x14ac:dyDescent="0.3">
      <c r="C13" s="161" t="s">
        <v>35</v>
      </c>
      <c r="E13" s="328"/>
      <c r="F13" s="329"/>
      <c r="H13" s="33">
        <v>48000000</v>
      </c>
      <c r="K13" s="329"/>
      <c r="M13" s="330">
        <v>10322717</v>
      </c>
      <c r="P13" s="329"/>
      <c r="R13" s="330">
        <v>2857524</v>
      </c>
      <c r="U13" s="329"/>
      <c r="W13" s="330">
        <v>6349358</v>
      </c>
      <c r="Z13" s="329"/>
      <c r="AB13" s="330">
        <v>5240013</v>
      </c>
      <c r="AE13" s="329"/>
      <c r="AG13" s="330">
        <v>29037471</v>
      </c>
      <c r="AJ13" s="329"/>
      <c r="AL13" s="330">
        <v>-858857</v>
      </c>
      <c r="AO13" s="329"/>
      <c r="AQ13" s="330">
        <v>12243009</v>
      </c>
      <c r="AT13" s="329"/>
      <c r="AV13" s="330">
        <v>18220173</v>
      </c>
      <c r="AY13" s="329"/>
      <c r="BA13" s="330">
        <v>11339345</v>
      </c>
      <c r="BD13" s="329"/>
      <c r="BF13" s="330">
        <v>0</v>
      </c>
      <c r="BI13" s="329"/>
      <c r="BK13" s="330">
        <v>0</v>
      </c>
      <c r="BL13" s="330"/>
      <c r="BM13" s="330"/>
      <c r="BN13" s="331"/>
      <c r="BO13" s="330"/>
      <c r="BP13" s="330">
        <v>0</v>
      </c>
      <c r="BS13" s="329"/>
      <c r="BU13" s="33">
        <v>94750753</v>
      </c>
      <c r="BX13" s="329"/>
      <c r="BZ13" s="332">
        <v>-25577428</v>
      </c>
      <c r="CC13" s="329"/>
      <c r="CE13" s="330">
        <v>1030450</v>
      </c>
      <c r="CH13" s="329"/>
      <c r="CJ13" s="330">
        <v>-592737</v>
      </c>
      <c r="CM13" s="329"/>
      <c r="CO13" s="330">
        <v>3367677</v>
      </c>
      <c r="CR13" s="329"/>
      <c r="CT13" s="330">
        <v>2072474</v>
      </c>
      <c r="CW13" s="329"/>
      <c r="CY13" s="330">
        <v>-3444064</v>
      </c>
      <c r="DB13" s="329"/>
      <c r="DD13" s="330">
        <v>-6180235</v>
      </c>
      <c r="DG13" s="329"/>
      <c r="DI13" s="330">
        <v>-7686538</v>
      </c>
      <c r="DL13" s="329"/>
      <c r="DN13" s="330">
        <v>-9814498</v>
      </c>
      <c r="DQ13" s="329"/>
      <c r="DS13" s="330">
        <v>-4357236</v>
      </c>
      <c r="DV13" s="329"/>
      <c r="DX13" s="330">
        <v>-4717097</v>
      </c>
      <c r="EA13" s="329"/>
      <c r="EC13" s="330">
        <v>-1461396</v>
      </c>
      <c r="ED13" s="330"/>
      <c r="EE13" s="330"/>
      <c r="EF13" s="331"/>
      <c r="EG13" s="330"/>
      <c r="EH13" s="330">
        <v>6205772</v>
      </c>
      <c r="EK13" s="329"/>
      <c r="EM13" s="33">
        <v>-25604707</v>
      </c>
      <c r="EP13" s="161"/>
    </row>
    <row r="14" spans="3:151" x14ac:dyDescent="0.3">
      <c r="C14" s="88" t="s">
        <v>272</v>
      </c>
      <c r="E14" s="326"/>
      <c r="F14" s="327"/>
      <c r="G14" s="333"/>
      <c r="H14" s="147">
        <v>48000000</v>
      </c>
      <c r="I14" s="334"/>
      <c r="K14" s="327"/>
      <c r="L14" s="333"/>
      <c r="M14" s="335">
        <v>9319560</v>
      </c>
      <c r="N14" s="334"/>
      <c r="P14" s="327"/>
      <c r="Q14" s="333"/>
      <c r="R14" s="335">
        <v>3586170</v>
      </c>
      <c r="S14" s="334"/>
      <c r="U14" s="327"/>
      <c r="V14" s="333"/>
      <c r="W14" s="335">
        <v>6546600</v>
      </c>
      <c r="X14" s="334"/>
      <c r="Z14" s="327"/>
      <c r="AA14" s="333"/>
      <c r="AB14" s="335">
        <v>5226930</v>
      </c>
      <c r="AC14" s="334"/>
      <c r="AE14" s="327"/>
      <c r="AF14" s="333"/>
      <c r="AG14" s="335">
        <v>14027360</v>
      </c>
      <c r="AH14" s="334"/>
      <c r="AJ14" s="327"/>
      <c r="AK14" s="333"/>
      <c r="AL14" s="335">
        <v>13759000</v>
      </c>
      <c r="AM14" s="334"/>
      <c r="AO14" s="327"/>
      <c r="AP14" s="333"/>
      <c r="AQ14" s="335">
        <v>12861340</v>
      </c>
      <c r="AR14" s="334"/>
      <c r="AT14" s="327"/>
      <c r="AU14" s="333"/>
      <c r="AV14" s="335">
        <v>18003600</v>
      </c>
      <c r="AW14" s="334"/>
      <c r="AY14" s="327"/>
      <c r="AZ14" s="333"/>
      <c r="BA14" s="335">
        <v>11382600</v>
      </c>
      <c r="BB14" s="334"/>
      <c r="BD14" s="327"/>
      <c r="BE14" s="333"/>
      <c r="BF14" s="335">
        <v>0</v>
      </c>
      <c r="BG14" s="334"/>
      <c r="BI14" s="327"/>
      <c r="BJ14" s="333"/>
      <c r="BK14" s="335">
        <v>0</v>
      </c>
      <c r="BL14" s="334"/>
      <c r="BN14" s="327"/>
      <c r="BO14" s="333"/>
      <c r="BP14" s="336">
        <v>0</v>
      </c>
      <c r="BQ14" s="334"/>
      <c r="BS14" s="327"/>
      <c r="BT14" s="333"/>
      <c r="BU14" s="147">
        <v>94713160</v>
      </c>
      <c r="BV14" s="334"/>
      <c r="BX14" s="327"/>
      <c r="BY14" s="333"/>
      <c r="BZ14" s="337">
        <v>-25492940</v>
      </c>
      <c r="CA14" s="334"/>
      <c r="CC14" s="327"/>
      <c r="CD14" s="333"/>
      <c r="CE14" s="335">
        <v>991750</v>
      </c>
      <c r="CF14" s="334"/>
      <c r="CH14" s="327"/>
      <c r="CI14" s="333"/>
      <c r="CJ14" s="335">
        <v>-782200</v>
      </c>
      <c r="CK14" s="334"/>
      <c r="CM14" s="327"/>
      <c r="CN14" s="333"/>
      <c r="CO14" s="335">
        <v>3595840</v>
      </c>
      <c r="CP14" s="334"/>
      <c r="CR14" s="327"/>
      <c r="CS14" s="333"/>
      <c r="CT14" s="335">
        <v>1356310</v>
      </c>
      <c r="CU14" s="334"/>
      <c r="CW14" s="327"/>
      <c r="CX14" s="333"/>
      <c r="CY14" s="335">
        <v>-2727900</v>
      </c>
      <c r="CZ14" s="334"/>
      <c r="DB14" s="327"/>
      <c r="DC14" s="333"/>
      <c r="DD14" s="335">
        <v>-6274210</v>
      </c>
      <c r="DE14" s="334"/>
      <c r="DG14" s="327"/>
      <c r="DH14" s="333"/>
      <c r="DI14" s="335">
        <v>-7656310</v>
      </c>
      <c r="DJ14" s="334"/>
      <c r="DL14" s="327"/>
      <c r="DM14" s="333"/>
      <c r="DN14" s="335">
        <v>-9756090</v>
      </c>
      <c r="DO14" s="334"/>
      <c r="DQ14" s="327"/>
      <c r="DR14" s="333"/>
      <c r="DS14" s="335">
        <v>-4431750</v>
      </c>
      <c r="DT14" s="334"/>
      <c r="DV14" s="327"/>
      <c r="DW14" s="333"/>
      <c r="DX14" s="335">
        <v>-4590780</v>
      </c>
      <c r="DY14" s="334"/>
      <c r="EA14" s="327"/>
      <c r="EB14" s="333"/>
      <c r="EC14" s="335">
        <v>-1520330</v>
      </c>
      <c r="ED14" s="334"/>
      <c r="EF14" s="327"/>
      <c r="EG14" s="333"/>
      <c r="EH14" s="336">
        <v>6302730</v>
      </c>
      <c r="EI14" s="334"/>
      <c r="EK14" s="327"/>
      <c r="EL14" s="333"/>
      <c r="EM14" s="147">
        <v>-25684560</v>
      </c>
      <c r="EN14" s="334"/>
      <c r="EP14" s="88"/>
      <c r="ES14" s="33"/>
    </row>
    <row r="15" spans="3:151" hidden="1" x14ac:dyDescent="0.3">
      <c r="C15" s="188" t="s">
        <v>273</v>
      </c>
      <c r="D15" s="189"/>
      <c r="E15" s="326"/>
      <c r="F15" s="327"/>
      <c r="G15" s="327"/>
      <c r="H15" s="338">
        <v>0</v>
      </c>
      <c r="I15" s="339"/>
      <c r="K15" s="327"/>
      <c r="L15" s="327"/>
      <c r="M15" s="340">
        <v>0</v>
      </c>
      <c r="N15" s="339"/>
      <c r="P15" s="327"/>
      <c r="Q15" s="327"/>
      <c r="R15" s="340">
        <v>0</v>
      </c>
      <c r="S15" s="339"/>
      <c r="U15" s="327"/>
      <c r="V15" s="327"/>
      <c r="W15" s="340">
        <v>0</v>
      </c>
      <c r="X15" s="339"/>
      <c r="Z15" s="327"/>
      <c r="AA15" s="327"/>
      <c r="AB15" s="340">
        <v>0</v>
      </c>
      <c r="AC15" s="339"/>
      <c r="AE15" s="327"/>
      <c r="AF15" s="327"/>
      <c r="AG15" s="340">
        <v>0</v>
      </c>
      <c r="AH15" s="339"/>
      <c r="AJ15" s="327"/>
      <c r="AK15" s="327"/>
      <c r="AL15" s="340">
        <v>0</v>
      </c>
      <c r="AM15" s="339"/>
      <c r="AO15" s="327"/>
      <c r="AP15" s="327"/>
      <c r="AQ15" s="340">
        <v>0</v>
      </c>
      <c r="AR15" s="339"/>
      <c r="AT15" s="327"/>
      <c r="AU15" s="327"/>
      <c r="AV15" s="340">
        <v>0</v>
      </c>
      <c r="AW15" s="339"/>
      <c r="AY15" s="327"/>
      <c r="AZ15" s="327"/>
      <c r="BA15" s="340">
        <v>0</v>
      </c>
      <c r="BB15" s="339"/>
      <c r="BD15" s="327"/>
      <c r="BE15" s="327"/>
      <c r="BF15" s="340">
        <v>0</v>
      </c>
      <c r="BG15" s="339"/>
      <c r="BI15" s="327"/>
      <c r="BJ15" s="327"/>
      <c r="BK15" s="340">
        <v>0</v>
      </c>
      <c r="BL15" s="339"/>
      <c r="BN15" s="327"/>
      <c r="BO15" s="327"/>
      <c r="BP15" s="340">
        <v>0</v>
      </c>
      <c r="BQ15" s="339"/>
      <c r="BS15" s="327"/>
      <c r="BT15" s="327"/>
      <c r="BU15" s="340">
        <v>0</v>
      </c>
      <c r="BV15" s="339"/>
      <c r="BX15" s="327"/>
      <c r="BY15" s="327"/>
      <c r="BZ15" s="338">
        <v>0</v>
      </c>
      <c r="CA15" s="339"/>
      <c r="CC15" s="327"/>
      <c r="CD15" s="327"/>
      <c r="CE15" s="340">
        <v>0</v>
      </c>
      <c r="CF15" s="339"/>
      <c r="CH15" s="327"/>
      <c r="CI15" s="327"/>
      <c r="CJ15" s="340">
        <v>0</v>
      </c>
      <c r="CK15" s="339"/>
      <c r="CM15" s="327"/>
      <c r="CN15" s="327"/>
      <c r="CO15" s="340">
        <v>0</v>
      </c>
      <c r="CP15" s="339"/>
      <c r="CR15" s="327"/>
      <c r="CS15" s="327"/>
      <c r="CT15" s="340">
        <v>0</v>
      </c>
      <c r="CU15" s="339"/>
      <c r="CW15" s="327"/>
      <c r="CX15" s="327"/>
      <c r="CY15" s="340">
        <v>0</v>
      </c>
      <c r="CZ15" s="339"/>
      <c r="DB15" s="327"/>
      <c r="DC15" s="327"/>
      <c r="DD15" s="340">
        <v>0</v>
      </c>
      <c r="DE15" s="339"/>
      <c r="DG15" s="327"/>
      <c r="DH15" s="327"/>
      <c r="DI15" s="340">
        <v>0</v>
      </c>
      <c r="DJ15" s="339"/>
      <c r="DL15" s="327"/>
      <c r="DM15" s="327"/>
      <c r="DN15" s="340">
        <v>0</v>
      </c>
      <c r="DO15" s="339"/>
      <c r="DQ15" s="327"/>
      <c r="DR15" s="327"/>
      <c r="DS15" s="340">
        <v>0</v>
      </c>
      <c r="DT15" s="339"/>
      <c r="DV15" s="327"/>
      <c r="DW15" s="327"/>
      <c r="DX15" s="340">
        <v>0</v>
      </c>
      <c r="DY15" s="339"/>
      <c r="EA15" s="327"/>
      <c r="EB15" s="327"/>
      <c r="EC15" s="340">
        <v>0</v>
      </c>
      <c r="ED15" s="339"/>
      <c r="EF15" s="327"/>
      <c r="EG15" s="327"/>
      <c r="EH15" s="340">
        <v>0</v>
      </c>
      <c r="EI15" s="339"/>
      <c r="EK15" s="327"/>
      <c r="EL15" s="327"/>
      <c r="EM15" s="340">
        <v>0</v>
      </c>
      <c r="EN15" s="339"/>
      <c r="EP15" s="88"/>
      <c r="ES15" s="33"/>
    </row>
    <row r="16" spans="3:151" x14ac:dyDescent="0.3">
      <c r="C16" s="188" t="s">
        <v>274</v>
      </c>
      <c r="D16" s="189"/>
      <c r="E16" s="326"/>
      <c r="F16" s="327"/>
      <c r="G16" s="327"/>
      <c r="H16" s="338">
        <v>7307540</v>
      </c>
      <c r="I16" s="339"/>
      <c r="K16" s="327"/>
      <c r="L16" s="327"/>
      <c r="M16" s="340">
        <v>-447280</v>
      </c>
      <c r="N16" s="339"/>
      <c r="P16" s="327"/>
      <c r="Q16" s="327"/>
      <c r="R16" s="340">
        <v>1443340</v>
      </c>
      <c r="S16" s="339"/>
      <c r="U16" s="327"/>
      <c r="V16" s="327"/>
      <c r="W16" s="340">
        <v>816600</v>
      </c>
      <c r="X16" s="339"/>
      <c r="Z16" s="327"/>
      <c r="AA16" s="327"/>
      <c r="AB16" s="340">
        <v>2528220</v>
      </c>
      <c r="AC16" s="339"/>
      <c r="AE16" s="327"/>
      <c r="AF16" s="327"/>
      <c r="AG16" s="340">
        <v>3620160</v>
      </c>
      <c r="AH16" s="339"/>
      <c r="AJ16" s="327"/>
      <c r="AK16" s="327"/>
      <c r="AL16" s="340">
        <v>2530000</v>
      </c>
      <c r="AM16" s="339"/>
      <c r="AO16" s="327"/>
      <c r="AP16" s="327"/>
      <c r="AQ16" s="340">
        <v>1200000</v>
      </c>
      <c r="AR16" s="339"/>
      <c r="AT16" s="327"/>
      <c r="AU16" s="327"/>
      <c r="AV16" s="340">
        <v>1116500</v>
      </c>
      <c r="AW16" s="339"/>
      <c r="AY16" s="327"/>
      <c r="AZ16" s="327"/>
      <c r="BA16" s="340">
        <v>-505000</v>
      </c>
      <c r="BB16" s="339"/>
      <c r="BD16" s="341"/>
      <c r="BE16" s="327"/>
      <c r="BF16" s="340">
        <v>0</v>
      </c>
      <c r="BG16" s="339"/>
      <c r="BI16" s="327"/>
      <c r="BJ16" s="327"/>
      <c r="BK16" s="340">
        <v>0</v>
      </c>
      <c r="BL16" s="339"/>
      <c r="BN16" s="327"/>
      <c r="BO16" s="327"/>
      <c r="BP16" s="341">
        <v>0</v>
      </c>
      <c r="BQ16" s="339"/>
      <c r="BS16" s="327"/>
      <c r="BT16" s="327"/>
      <c r="BU16" s="340">
        <v>12302540</v>
      </c>
      <c r="BV16" s="339"/>
      <c r="BX16" s="327"/>
      <c r="BY16" s="327"/>
      <c r="BZ16" s="338">
        <v>-1991940</v>
      </c>
      <c r="CA16" s="339"/>
      <c r="CC16" s="327"/>
      <c r="CD16" s="327"/>
      <c r="CE16" s="340">
        <v>116050</v>
      </c>
      <c r="CF16" s="339"/>
      <c r="CH16" s="327"/>
      <c r="CI16" s="327"/>
      <c r="CJ16" s="340">
        <v>-87250</v>
      </c>
      <c r="CK16" s="339"/>
      <c r="CM16" s="327"/>
      <c r="CN16" s="327"/>
      <c r="CO16" s="340">
        <v>-412150</v>
      </c>
      <c r="CP16" s="339"/>
      <c r="CR16" s="327"/>
      <c r="CS16" s="327"/>
      <c r="CT16" s="340">
        <v>-273850</v>
      </c>
      <c r="CU16" s="339"/>
      <c r="CW16" s="327"/>
      <c r="CX16" s="327"/>
      <c r="CY16" s="340">
        <v>2237000</v>
      </c>
      <c r="CZ16" s="339"/>
      <c r="DB16" s="327"/>
      <c r="DC16" s="327"/>
      <c r="DD16" s="340">
        <v>-480000</v>
      </c>
      <c r="DE16" s="339"/>
      <c r="DG16" s="327"/>
      <c r="DH16" s="327"/>
      <c r="DI16" s="340">
        <v>515800</v>
      </c>
      <c r="DJ16" s="339"/>
      <c r="DL16" s="327"/>
      <c r="DM16" s="327"/>
      <c r="DN16" s="340">
        <v>-2126560</v>
      </c>
      <c r="DO16" s="339"/>
      <c r="DQ16" s="327"/>
      <c r="DR16" s="327"/>
      <c r="DS16" s="340" t="s">
        <v>275</v>
      </c>
      <c r="DT16" s="339"/>
      <c r="DV16" s="341"/>
      <c r="DW16" s="327"/>
      <c r="DX16" s="340">
        <v>-80940</v>
      </c>
      <c r="DY16" s="339"/>
      <c r="EA16" s="327"/>
      <c r="EB16" s="327"/>
      <c r="EC16" s="340">
        <v>-1653440</v>
      </c>
      <c r="ED16" s="339"/>
      <c r="EF16" s="327"/>
      <c r="EG16" s="327"/>
      <c r="EH16" s="341">
        <v>253400</v>
      </c>
      <c r="EI16" s="339"/>
      <c r="EK16" s="327"/>
      <c r="EL16" s="327"/>
      <c r="EM16" s="340">
        <v>-510960</v>
      </c>
      <c r="EN16" s="339"/>
      <c r="EP16" s="88"/>
      <c r="ES16" s="33"/>
    </row>
    <row r="17" spans="3:151" x14ac:dyDescent="0.3">
      <c r="C17" s="188" t="s">
        <v>276</v>
      </c>
      <c r="D17" s="189"/>
      <c r="E17" s="326"/>
      <c r="F17" s="327"/>
      <c r="G17" s="327"/>
      <c r="H17" s="342">
        <v>6616360</v>
      </c>
      <c r="I17" s="339"/>
      <c r="K17" s="327"/>
      <c r="L17" s="327"/>
      <c r="M17" s="341">
        <v>2938660</v>
      </c>
      <c r="N17" s="339"/>
      <c r="P17" s="327"/>
      <c r="Q17" s="327"/>
      <c r="R17" s="341">
        <v>142400</v>
      </c>
      <c r="S17" s="339"/>
      <c r="U17" s="327"/>
      <c r="V17" s="327"/>
      <c r="W17" s="341">
        <v>2895000</v>
      </c>
      <c r="X17" s="339"/>
      <c r="Z17" s="327"/>
      <c r="AA17" s="327"/>
      <c r="AB17" s="341">
        <v>2319060</v>
      </c>
      <c r="AC17" s="339"/>
      <c r="AE17" s="327"/>
      <c r="AF17" s="327"/>
      <c r="AG17" s="341">
        <v>1070700</v>
      </c>
      <c r="AH17" s="339"/>
      <c r="AJ17" s="327"/>
      <c r="AK17" s="327"/>
      <c r="AL17" s="341">
        <v>1964350</v>
      </c>
      <c r="AM17" s="339"/>
      <c r="AO17" s="327"/>
      <c r="AP17" s="327"/>
      <c r="AQ17" s="341">
        <v>1861340</v>
      </c>
      <c r="AR17" s="339"/>
      <c r="AT17" s="327"/>
      <c r="AU17" s="327"/>
      <c r="AV17" s="341">
        <v>5857600</v>
      </c>
      <c r="AW17" s="339"/>
      <c r="AY17" s="327"/>
      <c r="AZ17" s="327"/>
      <c r="BA17" s="341">
        <v>1905000</v>
      </c>
      <c r="BB17" s="339"/>
      <c r="BD17" s="327"/>
      <c r="BE17" s="327"/>
      <c r="BF17" s="341">
        <v>0</v>
      </c>
      <c r="BG17" s="339"/>
      <c r="BI17" s="327"/>
      <c r="BJ17" s="327"/>
      <c r="BK17" s="341">
        <v>0</v>
      </c>
      <c r="BL17" s="339"/>
      <c r="BN17" s="327"/>
      <c r="BO17" s="327"/>
      <c r="BP17" s="341">
        <v>0</v>
      </c>
      <c r="BQ17" s="339"/>
      <c r="BS17" s="327"/>
      <c r="BT17" s="327"/>
      <c r="BU17" s="341">
        <v>20954110</v>
      </c>
      <c r="BV17" s="339"/>
      <c r="BX17" s="327"/>
      <c r="BY17" s="327"/>
      <c r="BZ17" s="342">
        <v>-3422740</v>
      </c>
      <c r="CA17" s="339"/>
      <c r="CC17" s="327"/>
      <c r="CD17" s="327"/>
      <c r="CE17" s="341">
        <v>-235230</v>
      </c>
      <c r="CF17" s="339"/>
      <c r="CH17" s="327"/>
      <c r="CI17" s="327"/>
      <c r="CJ17" s="341">
        <v>2089070</v>
      </c>
      <c r="CK17" s="339"/>
      <c r="CM17" s="327"/>
      <c r="CN17" s="327"/>
      <c r="CO17" s="341">
        <v>-35840</v>
      </c>
      <c r="CP17" s="339"/>
      <c r="CR17" s="327"/>
      <c r="CS17" s="327"/>
      <c r="CT17" s="341">
        <v>-1734900</v>
      </c>
      <c r="CU17" s="339"/>
      <c r="CW17" s="327"/>
      <c r="CX17" s="327"/>
      <c r="CY17" s="341">
        <v>-1755260</v>
      </c>
      <c r="CZ17" s="339"/>
      <c r="DB17" s="327"/>
      <c r="DC17" s="327"/>
      <c r="DD17" s="341">
        <v>-2644800</v>
      </c>
      <c r="DE17" s="339"/>
      <c r="DG17" s="327"/>
      <c r="DH17" s="327"/>
      <c r="DI17" s="341">
        <v>-2098170</v>
      </c>
      <c r="DJ17" s="339"/>
      <c r="DL17" s="327"/>
      <c r="DM17" s="327"/>
      <c r="DN17" s="341">
        <v>-3141870</v>
      </c>
      <c r="DO17" s="339"/>
      <c r="DQ17" s="327"/>
      <c r="DR17" s="327"/>
      <c r="DS17" s="341">
        <v>-1224730</v>
      </c>
      <c r="DT17" s="339"/>
      <c r="DV17" s="327"/>
      <c r="DW17" s="327"/>
      <c r="DX17" s="341">
        <v>1656290</v>
      </c>
      <c r="DY17" s="339"/>
      <c r="EA17" s="327"/>
      <c r="EB17" s="327"/>
      <c r="EC17" s="341">
        <v>2909300</v>
      </c>
      <c r="ED17" s="339"/>
      <c r="EF17" s="327"/>
      <c r="EG17" s="327"/>
      <c r="EH17" s="341">
        <v>2793400</v>
      </c>
      <c r="EI17" s="339"/>
      <c r="EK17" s="327"/>
      <c r="EL17" s="327"/>
      <c r="EM17" s="341">
        <v>-10781730</v>
      </c>
      <c r="EN17" s="339"/>
      <c r="EP17" s="88"/>
      <c r="ES17" s="33"/>
    </row>
    <row r="18" spans="3:151" x14ac:dyDescent="0.3">
      <c r="C18" s="188" t="s">
        <v>277</v>
      </c>
      <c r="D18" s="189"/>
      <c r="E18" s="326"/>
      <c r="F18" s="327"/>
      <c r="G18" s="327"/>
      <c r="H18" s="342">
        <v>9022150</v>
      </c>
      <c r="I18" s="339"/>
      <c r="K18" s="327"/>
      <c r="L18" s="327"/>
      <c r="M18" s="341">
        <v>451750</v>
      </c>
      <c r="N18" s="339"/>
      <c r="P18" s="327"/>
      <c r="Q18" s="327"/>
      <c r="R18" s="341">
        <v>-1024840</v>
      </c>
      <c r="S18" s="339"/>
      <c r="U18" s="327"/>
      <c r="V18" s="327"/>
      <c r="W18" s="341">
        <v>1800000</v>
      </c>
      <c r="X18" s="339"/>
      <c r="Z18" s="327"/>
      <c r="AA18" s="327"/>
      <c r="AB18" s="341">
        <v>1800000</v>
      </c>
      <c r="AC18" s="339"/>
      <c r="AE18" s="327"/>
      <c r="AF18" s="327"/>
      <c r="AG18" s="341">
        <v>5186500</v>
      </c>
      <c r="AH18" s="339"/>
      <c r="AJ18" s="327"/>
      <c r="AK18" s="327"/>
      <c r="AL18" s="341">
        <v>3122400</v>
      </c>
      <c r="AM18" s="339"/>
      <c r="AO18" s="327"/>
      <c r="AP18" s="327"/>
      <c r="AQ18" s="341">
        <v>4276660</v>
      </c>
      <c r="AR18" s="339"/>
      <c r="AT18" s="327"/>
      <c r="AU18" s="327"/>
      <c r="AV18" s="341">
        <v>4029500</v>
      </c>
      <c r="AW18" s="339"/>
      <c r="AY18" s="327"/>
      <c r="AZ18" s="327"/>
      <c r="BA18" s="341">
        <v>2800000</v>
      </c>
      <c r="BB18" s="339"/>
      <c r="BD18" s="327"/>
      <c r="BE18" s="327"/>
      <c r="BF18" s="341">
        <v>0</v>
      </c>
      <c r="BG18" s="339"/>
      <c r="BI18" s="327"/>
      <c r="BJ18" s="327"/>
      <c r="BK18" s="341">
        <v>0</v>
      </c>
      <c r="BL18" s="339"/>
      <c r="BN18" s="327"/>
      <c r="BO18" s="327"/>
      <c r="BP18" s="341">
        <v>0</v>
      </c>
      <c r="BQ18" s="339"/>
      <c r="BS18" s="327"/>
      <c r="BT18" s="327"/>
      <c r="BU18" s="341">
        <v>22441970</v>
      </c>
      <c r="BV18" s="339"/>
      <c r="BX18" s="327"/>
      <c r="BY18" s="327"/>
      <c r="BZ18" s="342">
        <v>-5650060</v>
      </c>
      <c r="CA18" s="339"/>
      <c r="CC18" s="327"/>
      <c r="CD18" s="327"/>
      <c r="CE18" s="341">
        <v>5265800</v>
      </c>
      <c r="CF18" s="339"/>
      <c r="CH18" s="327"/>
      <c r="CI18" s="327"/>
      <c r="CJ18" s="341">
        <v>476980</v>
      </c>
      <c r="CK18" s="339"/>
      <c r="CM18" s="327"/>
      <c r="CN18" s="327"/>
      <c r="CO18" s="341">
        <v>695270</v>
      </c>
      <c r="CP18" s="339"/>
      <c r="CR18" s="327"/>
      <c r="CS18" s="327"/>
      <c r="CT18" s="341">
        <v>699650</v>
      </c>
      <c r="CU18" s="339"/>
      <c r="CW18" s="327"/>
      <c r="CX18" s="327"/>
      <c r="CY18" s="341">
        <v>-250000</v>
      </c>
      <c r="CZ18" s="339"/>
      <c r="DB18" s="327"/>
      <c r="DC18" s="327"/>
      <c r="DD18" s="341">
        <v>-1149410</v>
      </c>
      <c r="DE18" s="339"/>
      <c r="DG18" s="327"/>
      <c r="DH18" s="327"/>
      <c r="DI18" s="341">
        <v>-4730970</v>
      </c>
      <c r="DJ18" s="339"/>
      <c r="DL18" s="327"/>
      <c r="DM18" s="327"/>
      <c r="DN18" s="341">
        <v>-774580</v>
      </c>
      <c r="DO18" s="339"/>
      <c r="DQ18" s="327"/>
      <c r="DR18" s="327"/>
      <c r="DS18" s="341">
        <v>217600</v>
      </c>
      <c r="DT18" s="339"/>
      <c r="DV18" s="327"/>
      <c r="DW18" s="327"/>
      <c r="DX18" s="341">
        <v>-5298650</v>
      </c>
      <c r="DY18" s="339"/>
      <c r="EA18" s="327"/>
      <c r="EB18" s="327"/>
      <c r="EC18" s="341">
        <v>-606480</v>
      </c>
      <c r="ED18" s="339"/>
      <c r="EF18" s="327"/>
      <c r="EG18" s="327"/>
      <c r="EH18" s="341">
        <v>-195270</v>
      </c>
      <c r="EI18" s="339"/>
      <c r="EK18" s="327"/>
      <c r="EL18" s="327"/>
      <c r="EM18" s="341">
        <v>450340</v>
      </c>
      <c r="EN18" s="339"/>
      <c r="EP18" s="88"/>
      <c r="ES18" s="33"/>
    </row>
    <row r="19" spans="3:151" x14ac:dyDescent="0.3">
      <c r="C19" s="188" t="s">
        <v>278</v>
      </c>
      <c r="D19" s="189"/>
      <c r="E19" s="326"/>
      <c r="F19" s="327"/>
      <c r="G19" s="327"/>
      <c r="H19" s="343">
        <v>25053950</v>
      </c>
      <c r="I19" s="339"/>
      <c r="K19" s="327"/>
      <c r="L19" s="327"/>
      <c r="M19" s="344">
        <v>6376430</v>
      </c>
      <c r="N19" s="339"/>
      <c r="P19" s="327"/>
      <c r="Q19" s="327"/>
      <c r="R19" s="344">
        <v>3025270</v>
      </c>
      <c r="S19" s="339"/>
      <c r="U19" s="327"/>
      <c r="V19" s="327"/>
      <c r="W19" s="344">
        <v>1035000</v>
      </c>
      <c r="X19" s="339"/>
      <c r="Z19" s="327"/>
      <c r="AA19" s="327"/>
      <c r="AB19" s="344">
        <v>-1420350</v>
      </c>
      <c r="AC19" s="339"/>
      <c r="AE19" s="327"/>
      <c r="AF19" s="327"/>
      <c r="AG19" s="344">
        <v>4150000</v>
      </c>
      <c r="AH19" s="339"/>
      <c r="AJ19" s="327"/>
      <c r="AK19" s="327"/>
      <c r="AL19" s="344">
        <v>6142250</v>
      </c>
      <c r="AM19" s="339"/>
      <c r="AO19" s="327"/>
      <c r="AP19" s="327"/>
      <c r="AQ19" s="344">
        <v>5523340</v>
      </c>
      <c r="AR19" s="339"/>
      <c r="AT19" s="327"/>
      <c r="AU19" s="327"/>
      <c r="AV19" s="344">
        <v>7000000</v>
      </c>
      <c r="AW19" s="339"/>
      <c r="AY19" s="327"/>
      <c r="AZ19" s="327"/>
      <c r="BA19" s="344">
        <v>7182600</v>
      </c>
      <c r="BB19" s="339"/>
      <c r="BD19" s="327"/>
      <c r="BE19" s="327"/>
      <c r="BF19" s="344">
        <v>0</v>
      </c>
      <c r="BG19" s="339"/>
      <c r="BI19" s="327"/>
      <c r="BJ19" s="327"/>
      <c r="BK19" s="344">
        <v>0</v>
      </c>
      <c r="BL19" s="339"/>
      <c r="BN19" s="327"/>
      <c r="BO19" s="327"/>
      <c r="BP19" s="344">
        <v>0</v>
      </c>
      <c r="BQ19" s="339"/>
      <c r="BS19" s="327"/>
      <c r="BT19" s="327"/>
      <c r="BU19" s="344">
        <v>39014540</v>
      </c>
      <c r="BV19" s="339"/>
      <c r="BX19" s="327"/>
      <c r="BY19" s="327"/>
      <c r="BZ19" s="343">
        <v>-14428200</v>
      </c>
      <c r="CA19" s="339"/>
      <c r="CC19" s="327"/>
      <c r="CD19" s="327"/>
      <c r="CE19" s="344">
        <v>-4154870</v>
      </c>
      <c r="CF19" s="339"/>
      <c r="CH19" s="327"/>
      <c r="CI19" s="327"/>
      <c r="CJ19" s="344">
        <v>-3261000</v>
      </c>
      <c r="CK19" s="339"/>
      <c r="CM19" s="327"/>
      <c r="CN19" s="327"/>
      <c r="CO19" s="344">
        <v>3348560</v>
      </c>
      <c r="CP19" s="339"/>
      <c r="CR19" s="327"/>
      <c r="CS19" s="327"/>
      <c r="CT19" s="344">
        <v>2665410</v>
      </c>
      <c r="CU19" s="339"/>
      <c r="CW19" s="327"/>
      <c r="CX19" s="327"/>
      <c r="CY19" s="344">
        <v>-2959640</v>
      </c>
      <c r="CZ19" s="339"/>
      <c r="DB19" s="327"/>
      <c r="DC19" s="327"/>
      <c r="DD19" s="344">
        <v>-2000000</v>
      </c>
      <c r="DE19" s="339"/>
      <c r="DG19" s="327"/>
      <c r="DH19" s="327"/>
      <c r="DI19" s="344">
        <v>-1342970</v>
      </c>
      <c r="DJ19" s="339"/>
      <c r="DL19" s="327"/>
      <c r="DM19" s="327"/>
      <c r="DN19" s="344">
        <v>-3713080</v>
      </c>
      <c r="DO19" s="339"/>
      <c r="DQ19" s="327"/>
      <c r="DR19" s="327"/>
      <c r="DS19" s="344">
        <v>-3424620</v>
      </c>
      <c r="DT19" s="339"/>
      <c r="DV19" s="327"/>
      <c r="DW19" s="327"/>
      <c r="DX19" s="344">
        <v>-867480</v>
      </c>
      <c r="DY19" s="339"/>
      <c r="EA19" s="327"/>
      <c r="EB19" s="327"/>
      <c r="EC19" s="344">
        <v>-2169710</v>
      </c>
      <c r="ED19" s="339"/>
      <c r="EF19" s="327"/>
      <c r="EG19" s="327"/>
      <c r="EH19" s="344">
        <v>3451200</v>
      </c>
      <c r="EI19" s="339"/>
      <c r="EK19" s="327"/>
      <c r="EL19" s="327"/>
      <c r="EM19" s="344">
        <v>-14842210</v>
      </c>
      <c r="EN19" s="339"/>
      <c r="EP19" s="88"/>
      <c r="ES19" s="33"/>
    </row>
    <row r="20" spans="3:151" x14ac:dyDescent="0.3">
      <c r="C20" s="88"/>
      <c r="E20" s="326"/>
      <c r="F20" s="327"/>
      <c r="G20" s="327"/>
      <c r="I20" s="339"/>
      <c r="K20" s="327"/>
      <c r="L20" s="327"/>
      <c r="N20" s="339"/>
      <c r="P20" s="327"/>
      <c r="Q20" s="327"/>
      <c r="S20" s="339"/>
      <c r="U20" s="327"/>
      <c r="V20" s="327"/>
      <c r="X20" s="339"/>
      <c r="Z20" s="327"/>
      <c r="AA20" s="327"/>
      <c r="AC20" s="339"/>
      <c r="AE20" s="327"/>
      <c r="AF20" s="327"/>
      <c r="AH20" s="339"/>
      <c r="AJ20" s="327"/>
      <c r="AK20" s="327"/>
      <c r="AM20" s="339"/>
      <c r="AO20" s="327"/>
      <c r="AP20" s="327"/>
      <c r="AR20" s="339"/>
      <c r="AT20" s="327"/>
      <c r="AU20" s="327"/>
      <c r="AW20" s="339"/>
      <c r="AY20" s="327"/>
      <c r="AZ20" s="327"/>
      <c r="BB20" s="339"/>
      <c r="BD20" s="327"/>
      <c r="BE20" s="327"/>
      <c r="BG20" s="339"/>
      <c r="BI20" s="327"/>
      <c r="BJ20" s="327"/>
      <c r="BL20" s="339"/>
      <c r="BN20" s="327"/>
      <c r="BO20" s="327"/>
      <c r="BQ20" s="339"/>
      <c r="BS20" s="327"/>
      <c r="BT20" s="327"/>
      <c r="BV20" s="339"/>
      <c r="BX20" s="327"/>
      <c r="BY20" s="327"/>
      <c r="BZ20" s="345"/>
      <c r="CA20" s="339"/>
      <c r="CC20" s="327"/>
      <c r="CD20" s="327"/>
      <c r="CF20" s="339"/>
      <c r="CH20" s="327"/>
      <c r="CI20" s="327"/>
      <c r="CK20" s="339"/>
      <c r="CM20" s="327"/>
      <c r="CN20" s="327"/>
      <c r="CP20" s="339"/>
      <c r="CR20" s="327"/>
      <c r="CS20" s="327"/>
      <c r="CU20" s="339"/>
      <c r="CW20" s="327"/>
      <c r="CX20" s="327"/>
      <c r="CZ20" s="339"/>
      <c r="DB20" s="327"/>
      <c r="DC20" s="327"/>
      <c r="DE20" s="339"/>
      <c r="DG20" s="327"/>
      <c r="DH20" s="327"/>
      <c r="DJ20" s="339"/>
      <c r="DL20" s="327"/>
      <c r="DM20" s="327"/>
      <c r="DO20" s="339"/>
      <c r="DQ20" s="327"/>
      <c r="DR20" s="327"/>
      <c r="DT20" s="339"/>
      <c r="DV20" s="327"/>
      <c r="DW20" s="327"/>
      <c r="DY20" s="339"/>
      <c r="EA20" s="327"/>
      <c r="EB20" s="327"/>
      <c r="ED20" s="339"/>
      <c r="EF20" s="327"/>
      <c r="EG20" s="327"/>
      <c r="EI20" s="339"/>
      <c r="EK20" s="327"/>
      <c r="EL20" s="327"/>
      <c r="EN20" s="339"/>
      <c r="EP20" s="88"/>
      <c r="ES20" s="33"/>
    </row>
    <row r="21" spans="3:151" x14ac:dyDescent="0.3">
      <c r="C21" s="192" t="s">
        <v>279</v>
      </c>
      <c r="D21" s="189"/>
      <c r="E21" s="326"/>
      <c r="F21" s="327"/>
      <c r="G21" s="346"/>
      <c r="H21" s="347">
        <v>0</v>
      </c>
      <c r="I21" s="348"/>
      <c r="K21" s="327"/>
      <c r="L21" s="346"/>
      <c r="M21" s="194">
        <v>1003157</v>
      </c>
      <c r="N21" s="348"/>
      <c r="P21" s="327"/>
      <c r="Q21" s="346"/>
      <c r="R21" s="194">
        <v>-728646</v>
      </c>
      <c r="S21" s="348"/>
      <c r="U21" s="327"/>
      <c r="V21" s="346"/>
      <c r="W21" s="194">
        <v>-197242</v>
      </c>
      <c r="X21" s="348"/>
      <c r="Z21" s="327"/>
      <c r="AA21" s="346"/>
      <c r="AB21" s="194">
        <v>13083</v>
      </c>
      <c r="AC21" s="348"/>
      <c r="AE21" s="327"/>
      <c r="AF21" s="346"/>
      <c r="AG21" s="194">
        <v>15010111</v>
      </c>
      <c r="AH21" s="348"/>
      <c r="AJ21" s="327"/>
      <c r="AK21" s="346"/>
      <c r="AL21" s="194">
        <v>-14617857</v>
      </c>
      <c r="AM21" s="348"/>
      <c r="AO21" s="327"/>
      <c r="AP21" s="346"/>
      <c r="AQ21" s="194">
        <v>-618331</v>
      </c>
      <c r="AR21" s="348"/>
      <c r="AT21" s="327"/>
      <c r="AU21" s="346"/>
      <c r="AV21" s="194">
        <v>216573</v>
      </c>
      <c r="AW21" s="348"/>
      <c r="AY21" s="327"/>
      <c r="AZ21" s="346"/>
      <c r="BA21" s="194">
        <v>-43255</v>
      </c>
      <c r="BB21" s="348"/>
      <c r="BD21" s="327"/>
      <c r="BE21" s="346"/>
      <c r="BF21" s="194">
        <v>0</v>
      </c>
      <c r="BG21" s="348"/>
      <c r="BI21" s="327"/>
      <c r="BJ21" s="346"/>
      <c r="BK21" s="194">
        <v>0</v>
      </c>
      <c r="BL21" s="348"/>
      <c r="BN21" s="327"/>
      <c r="BO21" s="346"/>
      <c r="BP21" s="194">
        <v>0</v>
      </c>
      <c r="BQ21" s="348"/>
      <c r="BS21" s="327"/>
      <c r="BT21" s="346"/>
      <c r="BU21" s="194">
        <v>37593</v>
      </c>
      <c r="BV21" s="348"/>
      <c r="BX21" s="327"/>
      <c r="BY21" s="346"/>
      <c r="BZ21" s="347">
        <v>-84488</v>
      </c>
      <c r="CA21" s="348"/>
      <c r="CC21" s="327"/>
      <c r="CD21" s="346"/>
      <c r="CE21" s="194">
        <v>38700</v>
      </c>
      <c r="CF21" s="348"/>
      <c r="CH21" s="327"/>
      <c r="CI21" s="346"/>
      <c r="CJ21" s="194">
        <v>189463</v>
      </c>
      <c r="CK21" s="348"/>
      <c r="CM21" s="327"/>
      <c r="CN21" s="346"/>
      <c r="CO21" s="194">
        <v>-228163</v>
      </c>
      <c r="CP21" s="348"/>
      <c r="CR21" s="327"/>
      <c r="CS21" s="346"/>
      <c r="CT21" s="194">
        <v>716164</v>
      </c>
      <c r="CU21" s="348"/>
      <c r="CW21" s="327"/>
      <c r="CX21" s="346"/>
      <c r="CY21" s="194">
        <v>-716164</v>
      </c>
      <c r="CZ21" s="348"/>
      <c r="DB21" s="327"/>
      <c r="DC21" s="346"/>
      <c r="DD21" s="194">
        <v>93975</v>
      </c>
      <c r="DE21" s="348"/>
      <c r="DG21" s="327"/>
      <c r="DH21" s="346"/>
      <c r="DI21" s="194">
        <v>-30228</v>
      </c>
      <c r="DJ21" s="348"/>
      <c r="DL21" s="327"/>
      <c r="DM21" s="346"/>
      <c r="DN21" s="194">
        <v>-58408</v>
      </c>
      <c r="DO21" s="348"/>
      <c r="DQ21" s="327"/>
      <c r="DR21" s="346"/>
      <c r="DS21" s="194">
        <v>74514</v>
      </c>
      <c r="DT21" s="348"/>
      <c r="DV21" s="327"/>
      <c r="DW21" s="346"/>
      <c r="DX21" s="194">
        <v>-126317</v>
      </c>
      <c r="DY21" s="348"/>
      <c r="EA21" s="327"/>
      <c r="EB21" s="346"/>
      <c r="EC21" s="194">
        <v>58934</v>
      </c>
      <c r="ED21" s="348"/>
      <c r="EF21" s="327"/>
      <c r="EG21" s="346"/>
      <c r="EH21" s="194">
        <v>-96958</v>
      </c>
      <c r="EI21" s="348"/>
      <c r="EK21" s="327"/>
      <c r="EL21" s="346"/>
      <c r="EM21" s="194">
        <v>79853</v>
      </c>
      <c r="EN21" s="348"/>
      <c r="EP21" s="88"/>
      <c r="ES21" s="33"/>
    </row>
    <row r="22" spans="3:151" x14ac:dyDescent="0.3">
      <c r="C22" s="88"/>
      <c r="E22" s="326"/>
      <c r="F22" s="349"/>
      <c r="G22" s="350"/>
      <c r="K22" s="327"/>
      <c r="P22" s="327"/>
      <c r="U22" s="327"/>
      <c r="Z22" s="327"/>
      <c r="AE22" s="327"/>
      <c r="AJ22" s="327"/>
      <c r="AO22" s="327"/>
      <c r="AT22" s="327"/>
      <c r="AY22" s="327"/>
      <c r="BD22" s="327"/>
      <c r="BI22" s="327"/>
      <c r="BN22" s="327"/>
      <c r="BS22" s="327"/>
      <c r="BX22" s="327"/>
      <c r="BZ22" s="345"/>
      <c r="CC22" s="327"/>
      <c r="CH22" s="327"/>
      <c r="CM22" s="327"/>
      <c r="CR22" s="327"/>
      <c r="CW22" s="327"/>
      <c r="DB22" s="327"/>
      <c r="DG22" s="327"/>
      <c r="DL22" s="327"/>
      <c r="DQ22" s="327"/>
      <c r="DV22" s="327"/>
      <c r="EA22" s="327"/>
      <c r="EF22" s="327"/>
      <c r="EK22" s="327"/>
      <c r="EP22" s="88"/>
      <c r="ES22" s="33"/>
      <c r="ET22" s="33"/>
      <c r="EU22" s="33"/>
    </row>
    <row r="23" spans="3:151" s="33" customFormat="1" x14ac:dyDescent="0.3">
      <c r="C23" s="161" t="s">
        <v>307</v>
      </c>
      <c r="E23" s="328"/>
      <c r="F23" s="351"/>
      <c r="G23" s="352"/>
      <c r="H23" s="33">
        <v>375800354</v>
      </c>
      <c r="K23" s="329"/>
      <c r="M23" s="33">
        <v>30724725</v>
      </c>
      <c r="P23" s="329"/>
      <c r="R23" s="33">
        <v>31142299</v>
      </c>
      <c r="U23" s="329"/>
      <c r="W23" s="33">
        <v>26735463</v>
      </c>
      <c r="Z23" s="329"/>
      <c r="AB23" s="33">
        <v>26026939</v>
      </c>
      <c r="AE23" s="329"/>
      <c r="AG23" s="33">
        <v>27770216</v>
      </c>
      <c r="AJ23" s="329"/>
      <c r="AL23" s="33">
        <v>25295740</v>
      </c>
      <c r="AO23" s="329"/>
      <c r="AQ23" s="33">
        <v>21238717</v>
      </c>
      <c r="AT23" s="329"/>
      <c r="AV23" s="33">
        <v>47407967</v>
      </c>
      <c r="AY23" s="329"/>
      <c r="BA23" s="33">
        <v>24539516</v>
      </c>
      <c r="BD23" s="329"/>
      <c r="BF23" s="33">
        <v>0</v>
      </c>
      <c r="BI23" s="329"/>
      <c r="BK23" s="33">
        <v>0</v>
      </c>
      <c r="BN23" s="329"/>
      <c r="BP23" s="33">
        <v>0</v>
      </c>
      <c r="BS23" s="329"/>
      <c r="BU23" s="33">
        <v>260881582</v>
      </c>
      <c r="BX23" s="329"/>
      <c r="BZ23" s="332">
        <v>322419979</v>
      </c>
      <c r="CC23" s="329"/>
      <c r="CE23" s="33">
        <v>20529454</v>
      </c>
      <c r="CH23" s="329"/>
      <c r="CJ23" s="33">
        <v>25840051</v>
      </c>
      <c r="CM23" s="329"/>
      <c r="CO23" s="33">
        <v>24159464</v>
      </c>
      <c r="CR23" s="329"/>
      <c r="CT23" s="33">
        <v>46213358</v>
      </c>
      <c r="CW23" s="329"/>
      <c r="CY23" s="33">
        <v>30180601</v>
      </c>
      <c r="DB23" s="329"/>
      <c r="DD23" s="33">
        <v>33549403</v>
      </c>
      <c r="DG23" s="329"/>
      <c r="DI23" s="33">
        <v>29353694</v>
      </c>
      <c r="DL23" s="329"/>
      <c r="DN23" s="33">
        <v>30835486</v>
      </c>
      <c r="DQ23" s="329"/>
      <c r="DS23" s="33">
        <v>15257648</v>
      </c>
      <c r="DV23" s="329"/>
      <c r="DX23" s="33">
        <v>16828478</v>
      </c>
      <c r="EA23" s="329"/>
      <c r="EC23" s="33">
        <v>24073589</v>
      </c>
      <c r="EF23" s="329"/>
      <c r="EH23" s="33">
        <v>25598753</v>
      </c>
      <c r="EK23" s="329"/>
      <c r="EM23" s="33">
        <v>255919159</v>
      </c>
      <c r="EP23" s="161"/>
    </row>
    <row r="24" spans="3:151" x14ac:dyDescent="0.3">
      <c r="C24" s="88" t="s">
        <v>572</v>
      </c>
      <c r="E24" s="326"/>
      <c r="F24" s="349"/>
      <c r="G24" s="353"/>
      <c r="H24" s="147">
        <v>375440000</v>
      </c>
      <c r="I24" s="334"/>
      <c r="K24" s="327"/>
      <c r="L24" s="333"/>
      <c r="M24" s="147">
        <v>31389010</v>
      </c>
      <c r="N24" s="334"/>
      <c r="P24" s="327"/>
      <c r="Q24" s="333"/>
      <c r="R24" s="147">
        <v>31142299</v>
      </c>
      <c r="S24" s="334"/>
      <c r="U24" s="327"/>
      <c r="V24" s="333"/>
      <c r="W24" s="147">
        <v>26735463</v>
      </c>
      <c r="X24" s="334"/>
      <c r="Z24" s="327"/>
      <c r="AA24" s="333"/>
      <c r="AB24" s="147">
        <v>26026939</v>
      </c>
      <c r="AC24" s="334"/>
      <c r="AE24" s="327"/>
      <c r="AF24" s="333"/>
      <c r="AG24" s="147">
        <v>27789255</v>
      </c>
      <c r="AH24" s="334"/>
      <c r="AJ24" s="327"/>
      <c r="AK24" s="333"/>
      <c r="AL24" s="147">
        <v>25167928</v>
      </c>
      <c r="AM24" s="334"/>
      <c r="AO24" s="327"/>
      <c r="AP24" s="333"/>
      <c r="AQ24" s="147">
        <v>20987136</v>
      </c>
      <c r="AR24" s="334"/>
      <c r="AT24" s="327"/>
      <c r="AU24" s="333"/>
      <c r="AV24" s="147">
        <v>47214422</v>
      </c>
      <c r="AW24" s="334"/>
      <c r="AY24" s="327"/>
      <c r="AZ24" s="333"/>
      <c r="BA24" s="147">
        <v>24533429</v>
      </c>
      <c r="BB24" s="334"/>
      <c r="BD24" s="327"/>
      <c r="BE24" s="333"/>
      <c r="BF24" s="147">
        <v>0</v>
      </c>
      <c r="BG24" s="334"/>
      <c r="BI24" s="327"/>
      <c r="BJ24" s="333"/>
      <c r="BK24" s="147">
        <v>0</v>
      </c>
      <c r="BL24" s="334"/>
      <c r="BN24" s="327"/>
      <c r="BO24" s="333"/>
      <c r="BP24" s="147">
        <v>0</v>
      </c>
      <c r="BQ24" s="334"/>
      <c r="BS24" s="327"/>
      <c r="BT24" s="333"/>
      <c r="BU24" s="147">
        <v>260985881</v>
      </c>
      <c r="BV24" s="334"/>
      <c r="BX24" s="327"/>
      <c r="BY24" s="333"/>
      <c r="BZ24" s="337">
        <v>321669180</v>
      </c>
      <c r="CA24" s="334"/>
      <c r="CC24" s="327"/>
      <c r="CD24" s="333"/>
      <c r="CE24" s="147">
        <v>20492195</v>
      </c>
      <c r="CF24" s="334"/>
      <c r="CH24" s="327"/>
      <c r="CI24" s="333"/>
      <c r="CJ24" s="147">
        <v>25754748</v>
      </c>
      <c r="CK24" s="334"/>
      <c r="CM24" s="327"/>
      <c r="CN24" s="333"/>
      <c r="CO24" s="147">
        <v>24195512</v>
      </c>
      <c r="CP24" s="334"/>
      <c r="CR24" s="327"/>
      <c r="CS24" s="333"/>
      <c r="CT24" s="147">
        <v>46213358</v>
      </c>
      <c r="CU24" s="334"/>
      <c r="CW24" s="327"/>
      <c r="CX24" s="333"/>
      <c r="CY24" s="147">
        <v>30035405</v>
      </c>
      <c r="CZ24" s="334"/>
      <c r="DB24" s="327"/>
      <c r="DC24" s="333"/>
      <c r="DD24" s="147">
        <v>33694599</v>
      </c>
      <c r="DE24" s="334"/>
      <c r="DG24" s="327"/>
      <c r="DH24" s="333"/>
      <c r="DI24" s="147">
        <v>29298501</v>
      </c>
      <c r="DJ24" s="334"/>
      <c r="DL24" s="327"/>
      <c r="DM24" s="333"/>
      <c r="DN24" s="147">
        <v>30890679</v>
      </c>
      <c r="DO24" s="334"/>
      <c r="DQ24" s="327"/>
      <c r="DR24" s="333"/>
      <c r="DS24" s="147">
        <v>15257648</v>
      </c>
      <c r="DT24" s="334"/>
      <c r="DV24" s="327"/>
      <c r="DW24" s="333"/>
      <c r="DX24" s="147">
        <v>16828478</v>
      </c>
      <c r="DY24" s="334"/>
      <c r="EA24" s="327"/>
      <c r="EB24" s="333"/>
      <c r="EC24" s="147">
        <v>24016967</v>
      </c>
      <c r="ED24" s="334"/>
      <c r="EF24" s="327"/>
      <c r="EG24" s="333"/>
      <c r="EH24" s="147">
        <v>24991090</v>
      </c>
      <c r="EI24" s="334"/>
      <c r="EK24" s="327"/>
      <c r="EL24" s="333"/>
      <c r="EM24" s="147">
        <v>255832645</v>
      </c>
      <c r="EN24" s="334"/>
      <c r="EP24" s="88"/>
      <c r="ES24" s="33"/>
    </row>
    <row r="25" spans="3:151" x14ac:dyDescent="0.3">
      <c r="C25" s="88" t="s">
        <v>281</v>
      </c>
      <c r="E25" s="354" t="s">
        <v>282</v>
      </c>
      <c r="F25" s="355"/>
      <c r="G25" s="355"/>
      <c r="H25" s="340">
        <v>435979000</v>
      </c>
      <c r="I25" s="339"/>
      <c r="K25" s="327"/>
      <c r="L25" s="327"/>
      <c r="M25" s="340">
        <v>34125180</v>
      </c>
      <c r="N25" s="339"/>
      <c r="P25" s="327"/>
      <c r="Q25" s="327"/>
      <c r="R25" s="340">
        <v>37600668</v>
      </c>
      <c r="S25" s="339"/>
      <c r="U25" s="327"/>
      <c r="V25" s="327"/>
      <c r="W25" s="340">
        <v>32788151</v>
      </c>
      <c r="X25" s="339"/>
      <c r="Z25" s="327"/>
      <c r="AA25" s="327"/>
      <c r="AB25" s="340">
        <v>31781426</v>
      </c>
      <c r="AC25" s="339"/>
      <c r="AE25" s="327"/>
      <c r="AF25" s="327"/>
      <c r="AG25" s="340">
        <v>33488400</v>
      </c>
      <c r="AH25" s="339"/>
      <c r="AJ25" s="327"/>
      <c r="AK25" s="327"/>
      <c r="AL25" s="340">
        <v>30727913</v>
      </c>
      <c r="AM25" s="339"/>
      <c r="AO25" s="327"/>
      <c r="AP25" s="327"/>
      <c r="AQ25" s="340">
        <v>26798492</v>
      </c>
      <c r="AR25" s="339"/>
      <c r="AT25" s="327"/>
      <c r="AU25" s="327"/>
      <c r="AV25" s="340">
        <v>54527901</v>
      </c>
      <c r="AW25" s="339"/>
      <c r="AY25" s="327"/>
      <c r="AZ25" s="327"/>
      <c r="BA25" s="340">
        <v>28830141</v>
      </c>
      <c r="BB25" s="339"/>
      <c r="BD25" s="327"/>
      <c r="BE25" s="327"/>
      <c r="BF25" s="340">
        <v>0</v>
      </c>
      <c r="BG25" s="339"/>
      <c r="BI25" s="327"/>
      <c r="BJ25" s="327"/>
      <c r="BK25" s="340">
        <v>0</v>
      </c>
      <c r="BL25" s="339"/>
      <c r="BN25" s="327"/>
      <c r="BO25" s="327"/>
      <c r="BP25" s="340">
        <v>0</v>
      </c>
      <c r="BQ25" s="339"/>
      <c r="BS25" s="327"/>
      <c r="BT25" s="327"/>
      <c r="BU25" s="340">
        <v>310668272</v>
      </c>
      <c r="BV25" s="339"/>
      <c r="BX25" s="327"/>
      <c r="BY25" s="327"/>
      <c r="BZ25" s="338">
        <v>378739037</v>
      </c>
      <c r="CA25" s="339"/>
      <c r="CC25" s="327"/>
      <c r="CD25" s="327"/>
      <c r="CE25" s="340">
        <v>23849866</v>
      </c>
      <c r="CF25" s="339"/>
      <c r="CH25" s="327"/>
      <c r="CI25" s="327"/>
      <c r="CJ25" s="340">
        <v>30102790</v>
      </c>
      <c r="CK25" s="339"/>
      <c r="CM25" s="327"/>
      <c r="CN25" s="327"/>
      <c r="CO25" s="340">
        <v>29395127</v>
      </c>
      <c r="CP25" s="339"/>
      <c r="CR25" s="327"/>
      <c r="CS25" s="327"/>
      <c r="CT25" s="340">
        <v>52376510</v>
      </c>
      <c r="CU25" s="339"/>
      <c r="CW25" s="327"/>
      <c r="CX25" s="327"/>
      <c r="CY25" s="340">
        <v>35558950</v>
      </c>
      <c r="CZ25" s="339"/>
      <c r="DB25" s="327"/>
      <c r="DC25" s="327"/>
      <c r="DD25" s="340">
        <v>38933593</v>
      </c>
      <c r="DE25" s="339"/>
      <c r="DG25" s="327"/>
      <c r="DH25" s="327"/>
      <c r="DI25" s="340">
        <v>34472211</v>
      </c>
      <c r="DJ25" s="339"/>
      <c r="DL25" s="327"/>
      <c r="DM25" s="327"/>
      <c r="DN25" s="340">
        <v>36098316</v>
      </c>
      <c r="DO25" s="339"/>
      <c r="DQ25" s="327"/>
      <c r="DR25" s="327"/>
      <c r="DS25" s="340">
        <v>18873846</v>
      </c>
      <c r="DT25" s="339"/>
      <c r="DV25" s="327"/>
      <c r="DW25" s="327"/>
      <c r="DX25" s="340">
        <v>19538777</v>
      </c>
      <c r="DY25" s="339"/>
      <c r="EA25" s="327"/>
      <c r="EB25" s="327"/>
      <c r="EC25" s="340">
        <v>28736666</v>
      </c>
      <c r="ED25" s="339"/>
      <c r="EF25" s="327"/>
      <c r="EG25" s="327"/>
      <c r="EH25" s="340">
        <v>30802385</v>
      </c>
      <c r="EI25" s="339"/>
      <c r="EK25" s="327"/>
      <c r="EL25" s="327"/>
      <c r="EM25" s="340">
        <v>299661209</v>
      </c>
      <c r="EN25" s="339"/>
      <c r="EP25" s="88"/>
      <c r="ES25" s="33"/>
    </row>
    <row r="26" spans="3:151" x14ac:dyDescent="0.3">
      <c r="C26" s="88" t="s">
        <v>283</v>
      </c>
      <c r="E26" s="354" t="s">
        <v>282</v>
      </c>
      <c r="F26" s="355"/>
      <c r="G26" s="355"/>
      <c r="H26" s="344">
        <v>-60539000</v>
      </c>
      <c r="I26" s="339"/>
      <c r="K26" s="327"/>
      <c r="L26" s="327"/>
      <c r="M26" s="344">
        <v>-2736170</v>
      </c>
      <c r="N26" s="339"/>
      <c r="P26" s="327"/>
      <c r="Q26" s="327"/>
      <c r="R26" s="344">
        <v>-6458369</v>
      </c>
      <c r="S26" s="339"/>
      <c r="U26" s="327"/>
      <c r="V26" s="327"/>
      <c r="W26" s="344">
        <v>-6052688</v>
      </c>
      <c r="X26" s="339"/>
      <c r="Z26" s="327"/>
      <c r="AA26" s="327"/>
      <c r="AB26" s="344">
        <v>-5754487</v>
      </c>
      <c r="AC26" s="339"/>
      <c r="AE26" s="327"/>
      <c r="AF26" s="327"/>
      <c r="AG26" s="344">
        <v>-5699145</v>
      </c>
      <c r="AH26" s="339"/>
      <c r="AJ26" s="327"/>
      <c r="AK26" s="327"/>
      <c r="AL26" s="344">
        <v>-5559985</v>
      </c>
      <c r="AM26" s="339"/>
      <c r="AO26" s="327"/>
      <c r="AP26" s="327"/>
      <c r="AQ26" s="344">
        <v>-5811356</v>
      </c>
      <c r="AR26" s="339"/>
      <c r="AT26" s="327"/>
      <c r="AU26" s="327"/>
      <c r="AV26" s="344">
        <v>-7313479</v>
      </c>
      <c r="AW26" s="339"/>
      <c r="AY26" s="327"/>
      <c r="AZ26" s="327"/>
      <c r="BA26" s="344">
        <v>-4296712</v>
      </c>
      <c r="BB26" s="339"/>
      <c r="BD26" s="327"/>
      <c r="BE26" s="327"/>
      <c r="BF26" s="344">
        <v>0</v>
      </c>
      <c r="BG26" s="339"/>
      <c r="BI26" s="327"/>
      <c r="BJ26" s="327"/>
      <c r="BK26" s="344">
        <v>0</v>
      </c>
      <c r="BL26" s="339"/>
      <c r="BN26" s="327"/>
      <c r="BO26" s="327"/>
      <c r="BP26" s="344">
        <v>0</v>
      </c>
      <c r="BQ26" s="339"/>
      <c r="BS26" s="327"/>
      <c r="BT26" s="327"/>
      <c r="BU26" s="344">
        <v>-49682391</v>
      </c>
      <c r="BV26" s="339"/>
      <c r="BX26" s="327"/>
      <c r="BY26" s="327"/>
      <c r="BZ26" s="344">
        <v>-57069857</v>
      </c>
      <c r="CA26" s="339"/>
      <c r="CC26" s="327"/>
      <c r="CD26" s="327"/>
      <c r="CE26" s="344">
        <v>-3357671</v>
      </c>
      <c r="CF26" s="339"/>
      <c r="CH26" s="327"/>
      <c r="CI26" s="327"/>
      <c r="CJ26" s="344">
        <v>-4348042</v>
      </c>
      <c r="CK26" s="339"/>
      <c r="CM26" s="327"/>
      <c r="CN26" s="327"/>
      <c r="CO26" s="344">
        <v>-5199615</v>
      </c>
      <c r="CP26" s="339"/>
      <c r="CR26" s="327"/>
      <c r="CS26" s="327"/>
      <c r="CT26" s="344">
        <v>-6163152</v>
      </c>
      <c r="CU26" s="339"/>
      <c r="CW26" s="327"/>
      <c r="CX26" s="327"/>
      <c r="CY26" s="344">
        <v>-5523545</v>
      </c>
      <c r="CZ26" s="339"/>
      <c r="DB26" s="327"/>
      <c r="DC26" s="327"/>
      <c r="DD26" s="344">
        <v>-5238994</v>
      </c>
      <c r="DE26" s="339"/>
      <c r="DG26" s="327"/>
      <c r="DH26" s="327"/>
      <c r="DI26" s="344">
        <v>-5173710</v>
      </c>
      <c r="DJ26" s="339"/>
      <c r="DL26" s="327"/>
      <c r="DM26" s="327"/>
      <c r="DN26" s="344">
        <v>-5207637</v>
      </c>
      <c r="DO26" s="339"/>
      <c r="DQ26" s="327"/>
      <c r="DR26" s="327"/>
      <c r="DS26" s="344">
        <v>-3616198</v>
      </c>
      <c r="DT26" s="339"/>
      <c r="DV26" s="327"/>
      <c r="DW26" s="327"/>
      <c r="DX26" s="344">
        <v>-2710299</v>
      </c>
      <c r="DY26" s="339"/>
      <c r="EA26" s="327"/>
      <c r="EB26" s="327"/>
      <c r="EC26" s="344">
        <v>-4719699</v>
      </c>
      <c r="ED26" s="339"/>
      <c r="EF26" s="327"/>
      <c r="EG26" s="327"/>
      <c r="EH26" s="344">
        <v>-5811295</v>
      </c>
      <c r="EI26" s="339"/>
      <c r="EK26" s="327"/>
      <c r="EL26" s="327"/>
      <c r="EM26" s="344">
        <v>-43828564</v>
      </c>
      <c r="EN26" s="339"/>
      <c r="EP26" s="88"/>
      <c r="ES26" s="33"/>
    </row>
    <row r="27" spans="3:151" hidden="1" x14ac:dyDescent="0.3">
      <c r="C27" s="88" t="s">
        <v>285</v>
      </c>
      <c r="E27" s="354">
        <v>4.2</v>
      </c>
      <c r="F27" s="355"/>
      <c r="G27" s="355"/>
      <c r="H27" s="344">
        <v>0</v>
      </c>
      <c r="I27" s="339"/>
      <c r="K27" s="327"/>
      <c r="L27" s="327"/>
      <c r="M27" s="344">
        <v>0</v>
      </c>
      <c r="N27" s="339"/>
      <c r="P27" s="327"/>
      <c r="Q27" s="327"/>
      <c r="R27" s="344">
        <v>0</v>
      </c>
      <c r="S27" s="339"/>
      <c r="U27" s="327"/>
      <c r="V27" s="327"/>
      <c r="W27" s="344">
        <v>0</v>
      </c>
      <c r="X27" s="339"/>
      <c r="Z27" s="327"/>
      <c r="AA27" s="327"/>
      <c r="AB27" s="344">
        <v>0</v>
      </c>
      <c r="AC27" s="339"/>
      <c r="AE27" s="327"/>
      <c r="AF27" s="327"/>
      <c r="AG27" s="344">
        <v>0</v>
      </c>
      <c r="AH27" s="339"/>
      <c r="AJ27" s="327"/>
      <c r="AK27" s="327"/>
      <c r="AL27" s="344">
        <v>0</v>
      </c>
      <c r="AM27" s="339"/>
      <c r="AO27" s="327"/>
      <c r="AP27" s="327"/>
      <c r="AQ27" s="344">
        <v>0</v>
      </c>
      <c r="AR27" s="339"/>
      <c r="AT27" s="327"/>
      <c r="AU27" s="327"/>
      <c r="AV27" s="344">
        <v>0</v>
      </c>
      <c r="AW27" s="339"/>
      <c r="AY27" s="327"/>
      <c r="AZ27" s="327"/>
      <c r="BA27" s="344">
        <v>0</v>
      </c>
      <c r="BB27" s="339"/>
      <c r="BD27" s="327"/>
      <c r="BE27" s="327"/>
      <c r="BF27" s="344">
        <v>0</v>
      </c>
      <c r="BG27" s="339"/>
      <c r="BI27" s="327"/>
      <c r="BJ27" s="327"/>
      <c r="BK27" s="344">
        <v>0</v>
      </c>
      <c r="BL27" s="339"/>
      <c r="BN27" s="327"/>
      <c r="BO27" s="327"/>
      <c r="BP27" s="344">
        <v>0</v>
      </c>
      <c r="BQ27" s="339"/>
      <c r="BS27" s="327"/>
      <c r="BT27" s="327"/>
      <c r="BU27" s="344">
        <v>0</v>
      </c>
      <c r="BV27" s="339"/>
      <c r="BX27" s="327"/>
      <c r="BY27" s="327"/>
      <c r="BZ27" s="343">
        <v>0</v>
      </c>
      <c r="CA27" s="339"/>
      <c r="CC27" s="327"/>
      <c r="CD27" s="327"/>
      <c r="CE27" s="344">
        <v>0</v>
      </c>
      <c r="CF27" s="339"/>
      <c r="CH27" s="327"/>
      <c r="CI27" s="327"/>
      <c r="CJ27" s="344">
        <v>0</v>
      </c>
      <c r="CK27" s="339"/>
      <c r="CM27" s="327"/>
      <c r="CN27" s="327"/>
      <c r="CO27" s="344">
        <v>0</v>
      </c>
      <c r="CP27" s="339"/>
      <c r="CR27" s="327"/>
      <c r="CS27" s="327"/>
      <c r="CT27" s="344">
        <v>0</v>
      </c>
      <c r="CU27" s="339"/>
      <c r="CW27" s="327"/>
      <c r="CX27" s="327"/>
      <c r="CY27" s="344">
        <v>0</v>
      </c>
      <c r="CZ27" s="339"/>
      <c r="DB27" s="327"/>
      <c r="DC27" s="327"/>
      <c r="DD27" s="344">
        <v>0</v>
      </c>
      <c r="DE27" s="339"/>
      <c r="DG27" s="327"/>
      <c r="DH27" s="327"/>
      <c r="DI27" s="344">
        <v>0</v>
      </c>
      <c r="DJ27" s="339"/>
      <c r="DL27" s="327"/>
      <c r="DM27" s="327"/>
      <c r="DN27" s="344">
        <v>0</v>
      </c>
      <c r="DO27" s="339"/>
      <c r="DQ27" s="327"/>
      <c r="DR27" s="327"/>
      <c r="DS27" s="344">
        <v>0</v>
      </c>
      <c r="DT27" s="339"/>
      <c r="DV27" s="327"/>
      <c r="DW27" s="327"/>
      <c r="DX27" s="344">
        <v>0</v>
      </c>
      <c r="DY27" s="339"/>
      <c r="EA27" s="327"/>
      <c r="EB27" s="327"/>
      <c r="EC27" s="344">
        <v>0</v>
      </c>
      <c r="ED27" s="339"/>
      <c r="EF27" s="327"/>
      <c r="EG27" s="327"/>
      <c r="EH27" s="344">
        <v>0</v>
      </c>
      <c r="EI27" s="339"/>
      <c r="EK27" s="327"/>
      <c r="EL27" s="327"/>
      <c r="EM27" s="344">
        <v>0</v>
      </c>
      <c r="EN27" s="339"/>
      <c r="EP27" s="88"/>
      <c r="ES27" s="33"/>
      <c r="ET27" s="33"/>
      <c r="EU27" s="33"/>
    </row>
    <row r="28" spans="3:151" x14ac:dyDescent="0.3">
      <c r="C28" s="88"/>
      <c r="E28" s="356"/>
      <c r="F28" s="357"/>
      <c r="G28" s="357"/>
      <c r="I28" s="339"/>
      <c r="K28" s="327"/>
      <c r="L28" s="327"/>
      <c r="N28" s="339"/>
      <c r="P28" s="327"/>
      <c r="Q28" s="327"/>
      <c r="R28" s="147"/>
      <c r="S28" s="339"/>
      <c r="U28" s="327"/>
      <c r="V28" s="327"/>
      <c r="W28" s="147"/>
      <c r="X28" s="339"/>
      <c r="Z28" s="327"/>
      <c r="AA28" s="327"/>
      <c r="AB28" s="147"/>
      <c r="AC28" s="339"/>
      <c r="AE28" s="327"/>
      <c r="AF28" s="327"/>
      <c r="AG28" s="147"/>
      <c r="AH28" s="339"/>
      <c r="AJ28" s="327"/>
      <c r="AK28" s="327"/>
      <c r="AM28" s="339"/>
      <c r="AO28" s="327"/>
      <c r="AP28" s="327"/>
      <c r="AR28" s="339"/>
      <c r="AT28" s="327"/>
      <c r="AU28" s="327"/>
      <c r="AW28" s="339"/>
      <c r="AY28" s="327"/>
      <c r="AZ28" s="327"/>
      <c r="BB28" s="339"/>
      <c r="BD28" s="327"/>
      <c r="BE28" s="327"/>
      <c r="BG28" s="339"/>
      <c r="BI28" s="327"/>
      <c r="BJ28" s="327"/>
      <c r="BL28" s="339"/>
      <c r="BN28" s="327"/>
      <c r="BO28" s="327"/>
      <c r="BQ28" s="339"/>
      <c r="BS28" s="327"/>
      <c r="BT28" s="327"/>
      <c r="BV28" s="339"/>
      <c r="BX28" s="327"/>
      <c r="BY28" s="327"/>
      <c r="BZ28" s="345"/>
      <c r="CA28" s="339"/>
      <c r="CC28" s="327"/>
      <c r="CD28" s="327"/>
      <c r="CF28" s="339"/>
      <c r="CH28" s="327"/>
      <c r="CI28" s="327"/>
      <c r="CK28" s="339"/>
      <c r="CM28" s="327"/>
      <c r="CN28" s="327"/>
      <c r="CO28" s="147"/>
      <c r="CP28" s="339"/>
      <c r="CR28" s="327"/>
      <c r="CS28" s="327"/>
      <c r="CT28" s="147"/>
      <c r="CU28" s="339"/>
      <c r="CW28" s="327"/>
      <c r="CX28" s="327"/>
      <c r="CY28" s="147"/>
      <c r="CZ28" s="339"/>
      <c r="DB28" s="327"/>
      <c r="DC28" s="327"/>
      <c r="DE28" s="339"/>
      <c r="DG28" s="327"/>
      <c r="DH28" s="327"/>
      <c r="DJ28" s="339"/>
      <c r="DL28" s="327"/>
      <c r="DM28" s="327"/>
      <c r="DO28" s="339"/>
      <c r="DQ28" s="327"/>
      <c r="DR28" s="327"/>
      <c r="DT28" s="339"/>
      <c r="DV28" s="327"/>
      <c r="DW28" s="327"/>
      <c r="DY28" s="339"/>
      <c r="EA28" s="327"/>
      <c r="EB28" s="327"/>
      <c r="ED28" s="339"/>
      <c r="EF28" s="327"/>
      <c r="EG28" s="327"/>
      <c r="EI28" s="339"/>
      <c r="EK28" s="327"/>
      <c r="EL28" s="327"/>
      <c r="EN28" s="339"/>
      <c r="EP28" s="88"/>
      <c r="ES28" s="33"/>
      <c r="ET28" s="33"/>
      <c r="EU28" s="33"/>
    </row>
    <row r="29" spans="3:151" x14ac:dyDescent="0.3">
      <c r="C29" s="88" t="s">
        <v>286</v>
      </c>
      <c r="E29" s="356"/>
      <c r="F29" s="357"/>
      <c r="G29" s="357"/>
      <c r="H29" s="80">
        <v>360354</v>
      </c>
      <c r="I29" s="339"/>
      <c r="K29" s="327"/>
      <c r="L29" s="327"/>
      <c r="M29" s="80">
        <v>0</v>
      </c>
      <c r="N29" s="339"/>
      <c r="P29" s="327"/>
      <c r="Q29" s="327"/>
      <c r="R29" s="80">
        <v>0</v>
      </c>
      <c r="S29" s="339"/>
      <c r="U29" s="327"/>
      <c r="V29" s="327"/>
      <c r="W29" s="80">
        <v>0</v>
      </c>
      <c r="X29" s="339"/>
      <c r="Z29" s="327"/>
      <c r="AA29" s="327"/>
      <c r="AB29" s="80">
        <v>0</v>
      </c>
      <c r="AC29" s="339"/>
      <c r="AE29" s="327"/>
      <c r="AF29" s="327"/>
      <c r="AG29" s="80">
        <v>-19039</v>
      </c>
      <c r="AH29" s="339"/>
      <c r="AJ29" s="327"/>
      <c r="AK29" s="327"/>
      <c r="AL29" s="80">
        <v>127812</v>
      </c>
      <c r="AM29" s="339"/>
      <c r="AO29" s="327"/>
      <c r="AP29" s="327"/>
      <c r="AQ29" s="80">
        <v>251581</v>
      </c>
      <c r="AR29" s="339"/>
      <c r="AT29" s="327"/>
      <c r="AU29" s="327"/>
      <c r="AV29" s="80">
        <v>193545</v>
      </c>
      <c r="AW29" s="339"/>
      <c r="AY29" s="327"/>
      <c r="AZ29" s="327"/>
      <c r="BA29" s="80">
        <v>6087</v>
      </c>
      <c r="BB29" s="339"/>
      <c r="BD29" s="327"/>
      <c r="BE29" s="327"/>
      <c r="BF29" s="80">
        <v>0</v>
      </c>
      <c r="BG29" s="339"/>
      <c r="BI29" s="327"/>
      <c r="BJ29" s="327"/>
      <c r="BK29" s="80">
        <v>0</v>
      </c>
      <c r="BL29" s="339"/>
      <c r="BN29" s="327"/>
      <c r="BO29" s="327"/>
      <c r="BP29" s="80">
        <v>0</v>
      </c>
      <c r="BQ29" s="339"/>
      <c r="BS29" s="327"/>
      <c r="BT29" s="327"/>
      <c r="BU29" s="80">
        <v>559986</v>
      </c>
      <c r="BV29" s="339"/>
      <c r="BX29" s="327"/>
      <c r="BY29" s="327"/>
      <c r="BZ29" s="345">
        <v>86514</v>
      </c>
      <c r="CA29" s="339"/>
      <c r="CC29" s="327"/>
      <c r="CD29" s="327"/>
      <c r="CE29" s="80">
        <v>37259</v>
      </c>
      <c r="CF29" s="339"/>
      <c r="CH29" s="327"/>
      <c r="CI29" s="327"/>
      <c r="CJ29" s="80">
        <v>39042</v>
      </c>
      <c r="CK29" s="339"/>
      <c r="CM29" s="327"/>
      <c r="CN29" s="327"/>
      <c r="CO29" s="80">
        <v>10213</v>
      </c>
      <c r="CP29" s="339"/>
      <c r="CR29" s="327"/>
      <c r="CS29" s="327"/>
      <c r="CT29" s="80">
        <v>0</v>
      </c>
      <c r="CU29" s="339"/>
      <c r="CW29" s="327"/>
      <c r="CX29" s="327"/>
      <c r="CY29" s="80">
        <v>0</v>
      </c>
      <c r="CZ29" s="339"/>
      <c r="DB29" s="327"/>
      <c r="DC29" s="327"/>
      <c r="DD29" s="80">
        <v>0</v>
      </c>
      <c r="DE29" s="339"/>
      <c r="DG29" s="327"/>
      <c r="DH29" s="327"/>
      <c r="DI29" s="80">
        <v>0</v>
      </c>
      <c r="DJ29" s="339"/>
      <c r="DL29" s="327"/>
      <c r="DM29" s="327"/>
      <c r="DN29" s="80">
        <v>0</v>
      </c>
      <c r="DO29" s="339"/>
      <c r="DQ29" s="327"/>
      <c r="DR29" s="327"/>
      <c r="DS29" s="80">
        <v>0</v>
      </c>
      <c r="DT29" s="339"/>
      <c r="DV29" s="327"/>
      <c r="DW29" s="327"/>
      <c r="DX29" s="80">
        <v>0</v>
      </c>
      <c r="DY29" s="339"/>
      <c r="EA29" s="327"/>
      <c r="EB29" s="327"/>
      <c r="EC29" s="80">
        <v>0</v>
      </c>
      <c r="ED29" s="339"/>
      <c r="EF29" s="327"/>
      <c r="EG29" s="327"/>
      <c r="EH29" s="80">
        <v>0</v>
      </c>
      <c r="EI29" s="339"/>
      <c r="EK29" s="327"/>
      <c r="EL29" s="327"/>
      <c r="EM29" s="80">
        <v>86514</v>
      </c>
      <c r="EN29" s="339"/>
      <c r="EP29" s="88"/>
      <c r="ES29" s="33"/>
      <c r="ET29" s="33"/>
      <c r="EU29" s="33"/>
    </row>
    <row r="30" spans="3:151" x14ac:dyDescent="0.3">
      <c r="C30" s="88" t="s">
        <v>287</v>
      </c>
      <c r="E30" s="354" t="s">
        <v>282</v>
      </c>
      <c r="F30" s="355"/>
      <c r="G30" s="355"/>
      <c r="H30" s="340">
        <v>23139322</v>
      </c>
      <c r="I30" s="339"/>
      <c r="K30" s="327"/>
      <c r="L30" s="327"/>
      <c r="M30" s="340">
        <v>0</v>
      </c>
      <c r="N30" s="339"/>
      <c r="P30" s="327"/>
      <c r="Q30" s="327"/>
      <c r="R30" s="340">
        <v>0</v>
      </c>
      <c r="S30" s="339"/>
      <c r="U30" s="327"/>
      <c r="V30" s="327"/>
      <c r="W30" s="340">
        <v>0</v>
      </c>
      <c r="X30" s="339"/>
      <c r="Z30" s="327"/>
      <c r="AA30" s="327"/>
      <c r="AB30" s="340">
        <v>0</v>
      </c>
      <c r="AC30" s="339"/>
      <c r="AE30" s="327"/>
      <c r="AF30" s="327"/>
      <c r="AG30" s="340">
        <v>1123720</v>
      </c>
      <c r="AH30" s="339"/>
      <c r="AJ30" s="327"/>
      <c r="AK30" s="327"/>
      <c r="AL30" s="340">
        <v>5676622</v>
      </c>
      <c r="AM30" s="339"/>
      <c r="AO30" s="327"/>
      <c r="AP30" s="327"/>
      <c r="AQ30" s="340">
        <v>16338980</v>
      </c>
      <c r="AR30" s="339"/>
      <c r="AT30" s="327"/>
      <c r="AU30" s="327"/>
      <c r="AV30" s="340">
        <v>11348344</v>
      </c>
      <c r="AW30" s="339"/>
      <c r="AY30" s="327"/>
      <c r="AZ30" s="327"/>
      <c r="BA30" s="340">
        <v>7102562</v>
      </c>
      <c r="BB30" s="339"/>
      <c r="BD30" s="327"/>
      <c r="BE30" s="327"/>
      <c r="BF30" s="340">
        <v>0</v>
      </c>
      <c r="BG30" s="339"/>
      <c r="BI30" s="327"/>
      <c r="BJ30" s="327"/>
      <c r="BK30" s="340">
        <v>0</v>
      </c>
      <c r="BL30" s="339"/>
      <c r="BN30" s="327"/>
      <c r="BO30" s="327"/>
      <c r="BP30" s="340">
        <v>0</v>
      </c>
      <c r="BQ30" s="339"/>
      <c r="BS30" s="327"/>
      <c r="BT30" s="327"/>
      <c r="BU30" s="340">
        <v>41590228</v>
      </c>
      <c r="BV30" s="339"/>
      <c r="BX30" s="327"/>
      <c r="BY30" s="327"/>
      <c r="BZ30" s="338">
        <v>8874774</v>
      </c>
      <c r="CA30" s="339"/>
      <c r="CC30" s="327"/>
      <c r="CD30" s="327"/>
      <c r="CE30" s="340">
        <v>3409508</v>
      </c>
      <c r="CF30" s="339"/>
      <c r="CH30" s="327"/>
      <c r="CI30" s="327"/>
      <c r="CJ30" s="340">
        <v>4054354</v>
      </c>
      <c r="CK30" s="339"/>
      <c r="CM30" s="327"/>
      <c r="CN30" s="327"/>
      <c r="CO30" s="340">
        <v>1410912</v>
      </c>
      <c r="CP30" s="339"/>
      <c r="CR30" s="327"/>
      <c r="CS30" s="327"/>
      <c r="CT30" s="340">
        <v>0</v>
      </c>
      <c r="CU30" s="339"/>
      <c r="CW30" s="327"/>
      <c r="CX30" s="327"/>
      <c r="CY30" s="340">
        <v>0</v>
      </c>
      <c r="CZ30" s="339"/>
      <c r="DB30" s="327"/>
      <c r="DC30" s="327"/>
      <c r="DD30" s="340">
        <v>0</v>
      </c>
      <c r="DE30" s="339"/>
      <c r="DG30" s="327"/>
      <c r="DH30" s="327"/>
      <c r="DI30" s="340">
        <v>0</v>
      </c>
      <c r="DJ30" s="339"/>
      <c r="DL30" s="327"/>
      <c r="DM30" s="327"/>
      <c r="DN30" s="340">
        <v>0</v>
      </c>
      <c r="DO30" s="339"/>
      <c r="DQ30" s="327"/>
      <c r="DR30" s="327"/>
      <c r="DS30" s="340">
        <v>0</v>
      </c>
      <c r="DT30" s="339"/>
      <c r="DV30" s="327"/>
      <c r="DW30" s="327"/>
      <c r="DX30" s="340">
        <v>0</v>
      </c>
      <c r="DY30" s="339"/>
      <c r="EA30" s="327"/>
      <c r="EB30" s="327"/>
      <c r="EC30" s="340">
        <v>0</v>
      </c>
      <c r="ED30" s="339"/>
      <c r="EF30" s="327"/>
      <c r="EG30" s="327"/>
      <c r="EH30" s="340">
        <v>0</v>
      </c>
      <c r="EI30" s="339"/>
      <c r="EK30" s="327"/>
      <c r="EL30" s="327"/>
      <c r="EM30" s="340">
        <v>8874774</v>
      </c>
      <c r="EN30" s="339"/>
      <c r="EP30" s="88"/>
      <c r="ES30" s="33"/>
    </row>
    <row r="31" spans="3:151" x14ac:dyDescent="0.3">
      <c r="C31" s="88" t="s">
        <v>288</v>
      </c>
      <c r="E31" s="354" t="s">
        <v>282</v>
      </c>
      <c r="F31" s="355"/>
      <c r="G31" s="355"/>
      <c r="H31" s="341">
        <v>-4259144</v>
      </c>
      <c r="I31" s="339"/>
      <c r="K31" s="327"/>
      <c r="L31" s="327"/>
      <c r="M31" s="341">
        <v>0</v>
      </c>
      <c r="N31" s="339"/>
      <c r="P31" s="327"/>
      <c r="Q31" s="327"/>
      <c r="R31" s="341">
        <v>0</v>
      </c>
      <c r="S31" s="339"/>
      <c r="U31" s="327"/>
      <c r="V31" s="327"/>
      <c r="W31" s="341">
        <v>0</v>
      </c>
      <c r="X31" s="339"/>
      <c r="Z31" s="327"/>
      <c r="AA31" s="327"/>
      <c r="AB31" s="341">
        <v>0</v>
      </c>
      <c r="AC31" s="339"/>
      <c r="AE31" s="327"/>
      <c r="AF31" s="327"/>
      <c r="AG31" s="341">
        <v>-191083</v>
      </c>
      <c r="AH31" s="339"/>
      <c r="AJ31" s="327"/>
      <c r="AK31" s="327"/>
      <c r="AL31" s="341">
        <v>-1319000</v>
      </c>
      <c r="AM31" s="339"/>
      <c r="AO31" s="327"/>
      <c r="AP31" s="327"/>
      <c r="AQ31" s="341">
        <v>-2749061</v>
      </c>
      <c r="AR31" s="339"/>
      <c r="AT31" s="327"/>
      <c r="AU31" s="327"/>
      <c r="AV31" s="341">
        <v>-1936647</v>
      </c>
      <c r="AW31" s="339"/>
      <c r="AY31" s="327"/>
      <c r="AZ31" s="327"/>
      <c r="BA31" s="341">
        <v>-1293709</v>
      </c>
      <c r="BB31" s="339"/>
      <c r="BD31" s="327"/>
      <c r="BE31" s="327"/>
      <c r="BF31" s="341">
        <v>0</v>
      </c>
      <c r="BG31" s="339"/>
      <c r="BI31" s="327"/>
      <c r="BJ31" s="327"/>
      <c r="BK31" s="341">
        <v>0</v>
      </c>
      <c r="BL31" s="339"/>
      <c r="BN31" s="327"/>
      <c r="BO31" s="327"/>
      <c r="BP31" s="341">
        <v>0</v>
      </c>
      <c r="BQ31" s="339"/>
      <c r="BS31" s="327"/>
      <c r="BT31" s="327"/>
      <c r="BU31" s="341">
        <v>-7489500</v>
      </c>
      <c r="BV31" s="339"/>
      <c r="BX31" s="327"/>
      <c r="BY31" s="327"/>
      <c r="BZ31" s="342">
        <v>-1093260</v>
      </c>
      <c r="CA31" s="339"/>
      <c r="CC31" s="327"/>
      <c r="CD31" s="327"/>
      <c r="CE31" s="341">
        <v>-337249</v>
      </c>
      <c r="CF31" s="339"/>
      <c r="CH31" s="327"/>
      <c r="CI31" s="327"/>
      <c r="CJ31" s="341">
        <v>-605312</v>
      </c>
      <c r="CK31" s="339"/>
      <c r="CM31" s="327"/>
      <c r="CN31" s="327"/>
      <c r="CO31" s="341">
        <v>-150699</v>
      </c>
      <c r="CP31" s="339"/>
      <c r="CR31" s="327"/>
      <c r="CS31" s="327"/>
      <c r="CT31" s="341">
        <v>0</v>
      </c>
      <c r="CU31" s="339"/>
      <c r="CW31" s="327"/>
      <c r="CX31" s="327"/>
      <c r="CY31" s="341">
        <v>0</v>
      </c>
      <c r="CZ31" s="339"/>
      <c r="DB31" s="327"/>
      <c r="DC31" s="327"/>
      <c r="DD31" s="341">
        <v>0</v>
      </c>
      <c r="DE31" s="339"/>
      <c r="DG31" s="327"/>
      <c r="DH31" s="327"/>
      <c r="DI31" s="341">
        <v>0</v>
      </c>
      <c r="DJ31" s="339"/>
      <c r="DL31" s="327"/>
      <c r="DM31" s="327"/>
      <c r="DN31" s="341">
        <v>0</v>
      </c>
      <c r="DO31" s="339"/>
      <c r="DQ31" s="327"/>
      <c r="DR31" s="327"/>
      <c r="DS31" s="341">
        <v>0</v>
      </c>
      <c r="DT31" s="339"/>
      <c r="DV31" s="327"/>
      <c r="DW31" s="327"/>
      <c r="DX31" s="341">
        <v>0</v>
      </c>
      <c r="DY31" s="339"/>
      <c r="EA31" s="327"/>
      <c r="EB31" s="327"/>
      <c r="EC31" s="341">
        <v>0</v>
      </c>
      <c r="ED31" s="339"/>
      <c r="EF31" s="327"/>
      <c r="EG31" s="327"/>
      <c r="EH31" s="341">
        <v>0</v>
      </c>
      <c r="EI31" s="339"/>
      <c r="EK31" s="327"/>
      <c r="EL31" s="327"/>
      <c r="EM31" s="341">
        <v>-1093260</v>
      </c>
      <c r="EN31" s="339"/>
      <c r="EP31" s="88"/>
      <c r="ES31" s="33"/>
    </row>
    <row r="32" spans="3:151" x14ac:dyDescent="0.3">
      <c r="C32" s="88" t="s">
        <v>289</v>
      </c>
      <c r="E32" s="354" t="s">
        <v>284</v>
      </c>
      <c r="F32" s="355"/>
      <c r="G32" s="355"/>
      <c r="H32" s="344">
        <v>-18519824</v>
      </c>
      <c r="I32" s="339"/>
      <c r="K32" s="327"/>
      <c r="L32" s="327"/>
      <c r="M32" s="344">
        <v>0</v>
      </c>
      <c r="N32" s="339"/>
      <c r="P32" s="327"/>
      <c r="Q32" s="327"/>
      <c r="R32" s="344">
        <v>0</v>
      </c>
      <c r="S32" s="339"/>
      <c r="U32" s="327"/>
      <c r="V32" s="327"/>
      <c r="W32" s="344">
        <v>0</v>
      </c>
      <c r="X32" s="339"/>
      <c r="Z32" s="327"/>
      <c r="AA32" s="327"/>
      <c r="AB32" s="344">
        <v>0</v>
      </c>
      <c r="AC32" s="339"/>
      <c r="AE32" s="327"/>
      <c r="AF32" s="327"/>
      <c r="AG32" s="344">
        <v>-951676</v>
      </c>
      <c r="AH32" s="339"/>
      <c r="AJ32" s="327"/>
      <c r="AK32" s="327"/>
      <c r="AL32" s="344">
        <v>-4229810</v>
      </c>
      <c r="AM32" s="339"/>
      <c r="AO32" s="327"/>
      <c r="AP32" s="327"/>
      <c r="AQ32" s="344">
        <v>-13338338</v>
      </c>
      <c r="AR32" s="339"/>
      <c r="AT32" s="327"/>
      <c r="AU32" s="327"/>
      <c r="AV32" s="344">
        <v>-9218152</v>
      </c>
      <c r="AW32" s="339"/>
      <c r="AY32" s="327"/>
      <c r="AZ32" s="327"/>
      <c r="BA32" s="344">
        <v>-5802766</v>
      </c>
      <c r="BB32" s="339"/>
      <c r="BD32" s="327"/>
      <c r="BE32" s="327"/>
      <c r="BF32" s="344">
        <v>0</v>
      </c>
      <c r="BG32" s="339"/>
      <c r="BI32" s="327"/>
      <c r="BJ32" s="327"/>
      <c r="BK32" s="344">
        <v>0</v>
      </c>
      <c r="BL32" s="339"/>
      <c r="BN32" s="327"/>
      <c r="BO32" s="327"/>
      <c r="BP32" s="344">
        <v>0</v>
      </c>
      <c r="BQ32" s="339"/>
      <c r="BS32" s="327"/>
      <c r="BT32" s="327"/>
      <c r="BU32" s="344">
        <v>-33540742</v>
      </c>
      <c r="BV32" s="339"/>
      <c r="BX32" s="327"/>
      <c r="BY32" s="327"/>
      <c r="BZ32" s="343">
        <v>-7695000</v>
      </c>
      <c r="CA32" s="339"/>
      <c r="CC32" s="327"/>
      <c r="CD32" s="327"/>
      <c r="CE32" s="344">
        <v>-3035000</v>
      </c>
      <c r="CF32" s="339"/>
      <c r="CH32" s="327"/>
      <c r="CI32" s="327"/>
      <c r="CJ32" s="344">
        <v>-3410000</v>
      </c>
      <c r="CK32" s="339"/>
      <c r="CM32" s="327"/>
      <c r="CN32" s="327"/>
      <c r="CO32" s="344">
        <v>-1250000</v>
      </c>
      <c r="CP32" s="339"/>
      <c r="CR32" s="327"/>
      <c r="CS32" s="327"/>
      <c r="CT32" s="344">
        <v>0</v>
      </c>
      <c r="CU32" s="339"/>
      <c r="CW32" s="327"/>
      <c r="CX32" s="327"/>
      <c r="CY32" s="344">
        <v>0</v>
      </c>
      <c r="CZ32" s="339"/>
      <c r="DB32" s="327"/>
      <c r="DC32" s="327"/>
      <c r="DD32" s="344">
        <v>0</v>
      </c>
      <c r="DE32" s="339"/>
      <c r="DG32" s="327"/>
      <c r="DH32" s="327"/>
      <c r="DI32" s="344">
        <v>0</v>
      </c>
      <c r="DJ32" s="339"/>
      <c r="DL32" s="327"/>
      <c r="DM32" s="327"/>
      <c r="DN32" s="344">
        <v>0</v>
      </c>
      <c r="DO32" s="339"/>
      <c r="DQ32" s="327"/>
      <c r="DR32" s="327"/>
      <c r="DS32" s="344">
        <v>0</v>
      </c>
      <c r="DT32" s="339"/>
      <c r="DV32" s="327"/>
      <c r="DW32" s="327"/>
      <c r="DX32" s="344">
        <v>0</v>
      </c>
      <c r="DY32" s="339"/>
      <c r="EA32" s="327"/>
      <c r="EB32" s="327"/>
      <c r="EC32" s="344">
        <v>0</v>
      </c>
      <c r="ED32" s="339"/>
      <c r="EF32" s="327"/>
      <c r="EG32" s="327"/>
      <c r="EH32" s="344">
        <v>0</v>
      </c>
      <c r="EI32" s="339"/>
      <c r="EK32" s="327"/>
      <c r="EL32" s="327"/>
      <c r="EM32" s="344">
        <v>-7695000</v>
      </c>
      <c r="EN32" s="339"/>
      <c r="EP32" s="88"/>
      <c r="ES32" s="33"/>
    </row>
    <row r="33" spans="3:151" x14ac:dyDescent="0.3">
      <c r="C33" s="88"/>
      <c r="E33" s="354"/>
      <c r="F33" s="355"/>
      <c r="G33" s="355"/>
      <c r="I33" s="339"/>
      <c r="K33" s="327"/>
      <c r="L33" s="327"/>
      <c r="N33" s="339"/>
      <c r="P33" s="327"/>
      <c r="Q33" s="327"/>
      <c r="S33" s="339"/>
      <c r="U33" s="327"/>
      <c r="V33" s="327"/>
      <c r="X33" s="339"/>
      <c r="Z33" s="327"/>
      <c r="AA33" s="327"/>
      <c r="AC33" s="339"/>
      <c r="AE33" s="327"/>
      <c r="AF33" s="327"/>
      <c r="AH33" s="339"/>
      <c r="AJ33" s="327"/>
      <c r="AK33" s="327"/>
      <c r="AM33" s="339"/>
      <c r="AO33" s="327"/>
      <c r="AP33" s="327"/>
      <c r="AR33" s="339"/>
      <c r="AT33" s="327"/>
      <c r="AU33" s="327"/>
      <c r="AW33" s="339"/>
      <c r="AY33" s="327"/>
      <c r="AZ33" s="327"/>
      <c r="BB33" s="339"/>
      <c r="BD33" s="327"/>
      <c r="BE33" s="327"/>
      <c r="BG33" s="339"/>
      <c r="BI33" s="327"/>
      <c r="BJ33" s="327"/>
      <c r="BL33" s="339"/>
      <c r="BN33" s="327"/>
      <c r="BO33" s="327"/>
      <c r="BQ33" s="339"/>
      <c r="BS33" s="327"/>
      <c r="BT33" s="327"/>
      <c r="BV33" s="339"/>
      <c r="BX33" s="327"/>
      <c r="BY33" s="327"/>
      <c r="BZ33" s="345"/>
      <c r="CA33" s="339"/>
      <c r="CC33" s="327"/>
      <c r="CD33" s="327"/>
      <c r="CF33" s="339"/>
      <c r="CH33" s="327"/>
      <c r="CI33" s="327"/>
      <c r="CK33" s="339"/>
      <c r="CM33" s="327"/>
      <c r="CN33" s="327"/>
      <c r="CP33" s="339"/>
      <c r="CR33" s="327"/>
      <c r="CS33" s="327"/>
      <c r="CU33" s="339"/>
      <c r="CW33" s="327"/>
      <c r="CX33" s="327"/>
      <c r="CZ33" s="339"/>
      <c r="DB33" s="327"/>
      <c r="DC33" s="327"/>
      <c r="DE33" s="339"/>
      <c r="DG33" s="327"/>
      <c r="DH33" s="327"/>
      <c r="DJ33" s="339"/>
      <c r="DL33" s="327"/>
      <c r="DM33" s="327"/>
      <c r="DO33" s="339"/>
      <c r="DQ33" s="327"/>
      <c r="DR33" s="327"/>
      <c r="DT33" s="339"/>
      <c r="DV33" s="327"/>
      <c r="DW33" s="327"/>
      <c r="DY33" s="339"/>
      <c r="EA33" s="327"/>
      <c r="EB33" s="327"/>
      <c r="ED33" s="339"/>
      <c r="EF33" s="327"/>
      <c r="EG33" s="327"/>
      <c r="EI33" s="339"/>
      <c r="EK33" s="327"/>
      <c r="EL33" s="327"/>
      <c r="EN33" s="339"/>
      <c r="EP33" s="88"/>
      <c r="ES33" s="33"/>
      <c r="ET33" s="33"/>
      <c r="EU33" s="33"/>
    </row>
    <row r="34" spans="3:151" x14ac:dyDescent="0.3">
      <c r="C34" s="88" t="s">
        <v>290</v>
      </c>
      <c r="E34" s="356"/>
      <c r="F34" s="357"/>
      <c r="G34" s="357"/>
      <c r="H34" s="80">
        <v>0</v>
      </c>
      <c r="I34" s="339"/>
      <c r="K34" s="327"/>
      <c r="L34" s="327"/>
      <c r="M34" s="80">
        <v>-664285</v>
      </c>
      <c r="N34" s="339"/>
      <c r="P34" s="327"/>
      <c r="Q34" s="327"/>
      <c r="R34" s="80">
        <v>0</v>
      </c>
      <c r="S34" s="339"/>
      <c r="U34" s="327"/>
      <c r="V34" s="327"/>
      <c r="W34" s="80">
        <v>0</v>
      </c>
      <c r="X34" s="339"/>
      <c r="Z34" s="327"/>
      <c r="AA34" s="327"/>
      <c r="AB34" s="80">
        <v>0</v>
      </c>
      <c r="AC34" s="339"/>
      <c r="AE34" s="327"/>
      <c r="AF34" s="327"/>
      <c r="AG34" s="80">
        <v>0</v>
      </c>
      <c r="AH34" s="339"/>
      <c r="AJ34" s="327"/>
      <c r="AK34" s="327"/>
      <c r="AL34" s="80">
        <v>0</v>
      </c>
      <c r="AM34" s="339"/>
      <c r="AO34" s="327"/>
      <c r="AP34" s="327"/>
      <c r="AQ34" s="80">
        <v>0</v>
      </c>
      <c r="AR34" s="339"/>
      <c r="AT34" s="327"/>
      <c r="AU34" s="327"/>
      <c r="AV34" s="80">
        <v>0</v>
      </c>
      <c r="AW34" s="339"/>
      <c r="AY34" s="327"/>
      <c r="AZ34" s="327"/>
      <c r="BA34" s="80">
        <v>0</v>
      </c>
      <c r="BB34" s="339"/>
      <c r="BD34" s="327"/>
      <c r="BE34" s="327"/>
      <c r="BF34" s="80">
        <v>0</v>
      </c>
      <c r="BG34" s="339"/>
      <c r="BI34" s="327"/>
      <c r="BJ34" s="327"/>
      <c r="BK34" s="80">
        <v>0</v>
      </c>
      <c r="BL34" s="339"/>
      <c r="BN34" s="327"/>
      <c r="BO34" s="327"/>
      <c r="BP34" s="80">
        <v>0</v>
      </c>
      <c r="BQ34" s="339"/>
      <c r="BS34" s="327"/>
      <c r="BT34" s="327"/>
      <c r="BU34" s="80">
        <v>-664285</v>
      </c>
      <c r="BV34" s="339"/>
      <c r="BX34" s="327"/>
      <c r="BY34" s="327"/>
      <c r="BZ34" s="345">
        <v>664285</v>
      </c>
      <c r="CA34" s="339"/>
      <c r="CC34" s="327"/>
      <c r="CD34" s="327"/>
      <c r="CE34" s="80">
        <v>0</v>
      </c>
      <c r="CF34" s="339"/>
      <c r="CH34" s="327"/>
      <c r="CI34" s="327"/>
      <c r="CJ34" s="80">
        <v>46261</v>
      </c>
      <c r="CK34" s="339"/>
      <c r="CM34" s="327"/>
      <c r="CN34" s="327"/>
      <c r="CO34" s="80">
        <v>-46261</v>
      </c>
      <c r="CP34" s="339"/>
      <c r="CR34" s="327"/>
      <c r="CS34" s="327"/>
      <c r="CT34" s="80">
        <v>0</v>
      </c>
      <c r="CU34" s="339"/>
      <c r="CW34" s="327"/>
      <c r="CX34" s="327"/>
      <c r="CY34" s="80">
        <v>145196</v>
      </c>
      <c r="CZ34" s="339"/>
      <c r="DB34" s="327"/>
      <c r="DC34" s="327"/>
      <c r="DD34" s="80">
        <v>-145196</v>
      </c>
      <c r="DE34" s="339"/>
      <c r="DG34" s="327"/>
      <c r="DH34" s="327"/>
      <c r="DI34" s="80">
        <v>55193</v>
      </c>
      <c r="DJ34" s="339"/>
      <c r="DL34" s="327"/>
      <c r="DM34" s="327"/>
      <c r="DN34" s="80">
        <v>-55193</v>
      </c>
      <c r="DO34" s="339"/>
      <c r="DQ34" s="327"/>
      <c r="DR34" s="327"/>
      <c r="DS34" s="80">
        <v>0</v>
      </c>
      <c r="DT34" s="339"/>
      <c r="DV34" s="327"/>
      <c r="DW34" s="327"/>
      <c r="DX34" s="80">
        <v>0</v>
      </c>
      <c r="DY34" s="339"/>
      <c r="EA34" s="327"/>
      <c r="EB34" s="327"/>
      <c r="EC34" s="80">
        <v>56622</v>
      </c>
      <c r="ED34" s="339"/>
      <c r="EF34" s="327"/>
      <c r="EG34" s="327"/>
      <c r="EH34" s="80">
        <v>607663</v>
      </c>
      <c r="EI34" s="339"/>
      <c r="EK34" s="327"/>
      <c r="EL34" s="327"/>
      <c r="EM34" s="80">
        <v>0</v>
      </c>
      <c r="EN34" s="339"/>
      <c r="EP34" s="88"/>
      <c r="ES34" s="33"/>
      <c r="ET34" s="33"/>
      <c r="EU34" s="33"/>
    </row>
    <row r="35" spans="3:151" x14ac:dyDescent="0.3">
      <c r="C35" s="88" t="s">
        <v>291</v>
      </c>
      <c r="E35" s="354" t="s">
        <v>282</v>
      </c>
      <c r="F35" s="355"/>
      <c r="G35" s="355"/>
      <c r="H35" s="340">
        <v>0</v>
      </c>
      <c r="I35" s="339"/>
      <c r="K35" s="327"/>
      <c r="L35" s="327"/>
      <c r="M35" s="340">
        <v>1763637</v>
      </c>
      <c r="N35" s="339"/>
      <c r="P35" s="327"/>
      <c r="Q35" s="327"/>
      <c r="R35" s="340">
        <v>1051620</v>
      </c>
      <c r="S35" s="339"/>
      <c r="U35" s="327"/>
      <c r="V35" s="327"/>
      <c r="W35" s="340">
        <v>831875</v>
      </c>
      <c r="X35" s="339"/>
      <c r="Z35" s="327"/>
      <c r="AA35" s="327"/>
      <c r="AB35" s="340">
        <v>733445</v>
      </c>
      <c r="AC35" s="339"/>
      <c r="AE35" s="327"/>
      <c r="AF35" s="327"/>
      <c r="AG35" s="340">
        <v>186629</v>
      </c>
      <c r="AH35" s="339"/>
      <c r="AJ35" s="327"/>
      <c r="AK35" s="327"/>
      <c r="AL35" s="340">
        <v>137158</v>
      </c>
      <c r="AM35" s="339"/>
      <c r="AO35" s="327"/>
      <c r="AP35" s="327"/>
      <c r="AQ35" s="340">
        <v>0</v>
      </c>
      <c r="AR35" s="339"/>
      <c r="AT35" s="327"/>
      <c r="AU35" s="327"/>
      <c r="AV35" s="340">
        <v>0</v>
      </c>
      <c r="AW35" s="339"/>
      <c r="AY35" s="327"/>
      <c r="AZ35" s="327"/>
      <c r="BA35" s="340">
        <v>242614</v>
      </c>
      <c r="BB35" s="339"/>
      <c r="BD35" s="327"/>
      <c r="BE35" s="327"/>
      <c r="BF35" s="340">
        <v>0</v>
      </c>
      <c r="BG35" s="339"/>
      <c r="BI35" s="327"/>
      <c r="BJ35" s="327"/>
      <c r="BK35" s="340">
        <v>0</v>
      </c>
      <c r="BL35" s="339"/>
      <c r="BN35" s="327"/>
      <c r="BO35" s="327"/>
      <c r="BP35" s="340">
        <v>0</v>
      </c>
      <c r="BQ35" s="339"/>
      <c r="BS35" s="327"/>
      <c r="BT35" s="327"/>
      <c r="BU35" s="340">
        <v>4946978</v>
      </c>
      <c r="BV35" s="339"/>
      <c r="BX35" s="327"/>
      <c r="BY35" s="327"/>
      <c r="BZ35" s="338">
        <v>11902536</v>
      </c>
      <c r="CA35" s="339"/>
      <c r="CC35" s="327"/>
      <c r="CD35" s="327"/>
      <c r="CE35" s="340">
        <v>827198</v>
      </c>
      <c r="CF35" s="339"/>
      <c r="CH35" s="327"/>
      <c r="CI35" s="327"/>
      <c r="CJ35" s="340">
        <v>3114442</v>
      </c>
      <c r="CK35" s="339"/>
      <c r="CM35" s="327"/>
      <c r="CN35" s="327"/>
      <c r="CO35" s="340">
        <v>860933</v>
      </c>
      <c r="CP35" s="339"/>
      <c r="CR35" s="327"/>
      <c r="CS35" s="327"/>
      <c r="CT35" s="340">
        <v>95339</v>
      </c>
      <c r="CU35" s="339"/>
      <c r="CW35" s="327"/>
      <c r="CX35" s="327"/>
      <c r="CY35" s="340">
        <v>2945441</v>
      </c>
      <c r="CZ35" s="339"/>
      <c r="DB35" s="327"/>
      <c r="DC35" s="327"/>
      <c r="DD35" s="340">
        <v>506320</v>
      </c>
      <c r="DE35" s="339"/>
      <c r="DG35" s="327"/>
      <c r="DH35" s="327"/>
      <c r="DI35" s="340">
        <v>513226</v>
      </c>
      <c r="DJ35" s="339"/>
      <c r="DL35" s="327"/>
      <c r="DM35" s="327"/>
      <c r="DN35" s="340">
        <v>532749</v>
      </c>
      <c r="DO35" s="339"/>
      <c r="DQ35" s="327"/>
      <c r="DR35" s="327"/>
      <c r="DS35" s="340">
        <v>328260</v>
      </c>
      <c r="DT35" s="339"/>
      <c r="DV35" s="327"/>
      <c r="DW35" s="327"/>
      <c r="DX35" s="340">
        <v>29969</v>
      </c>
      <c r="DY35" s="339"/>
      <c r="EA35" s="327"/>
      <c r="EB35" s="327"/>
      <c r="EC35" s="340">
        <v>1298550</v>
      </c>
      <c r="ED35" s="339"/>
      <c r="EF35" s="327"/>
      <c r="EG35" s="327"/>
      <c r="EH35" s="340">
        <v>850109</v>
      </c>
      <c r="EI35" s="339"/>
      <c r="EK35" s="327"/>
      <c r="EL35" s="327"/>
      <c r="EM35" s="340">
        <v>9723908</v>
      </c>
      <c r="EN35" s="339"/>
      <c r="EP35" s="88"/>
      <c r="ES35" s="33"/>
    </row>
    <row r="36" spans="3:151" x14ac:dyDescent="0.3">
      <c r="C36" s="88" t="s">
        <v>292</v>
      </c>
      <c r="E36" s="354" t="s">
        <v>284</v>
      </c>
      <c r="F36" s="355"/>
      <c r="G36" s="355"/>
      <c r="H36" s="344">
        <v>0</v>
      </c>
      <c r="I36" s="339"/>
      <c r="K36" s="327"/>
      <c r="L36" s="327"/>
      <c r="M36" s="344">
        <v>-2427922</v>
      </c>
      <c r="N36" s="339"/>
      <c r="P36" s="327"/>
      <c r="Q36" s="327"/>
      <c r="R36" s="344">
        <v>-1051620</v>
      </c>
      <c r="S36" s="339"/>
      <c r="U36" s="327"/>
      <c r="V36" s="327"/>
      <c r="W36" s="344">
        <v>-831875</v>
      </c>
      <c r="X36" s="339"/>
      <c r="Z36" s="327"/>
      <c r="AA36" s="327"/>
      <c r="AB36" s="344">
        <v>-733445</v>
      </c>
      <c r="AC36" s="339"/>
      <c r="AE36" s="327"/>
      <c r="AF36" s="327"/>
      <c r="AG36" s="344">
        <v>-186629</v>
      </c>
      <c r="AH36" s="339"/>
      <c r="AJ36" s="327"/>
      <c r="AK36" s="327"/>
      <c r="AL36" s="344">
        <v>-137158</v>
      </c>
      <c r="AM36" s="339"/>
      <c r="AO36" s="327"/>
      <c r="AP36" s="327"/>
      <c r="AQ36" s="344">
        <v>0</v>
      </c>
      <c r="AR36" s="339"/>
      <c r="AT36" s="327"/>
      <c r="AU36" s="327"/>
      <c r="AV36" s="344">
        <v>0</v>
      </c>
      <c r="AW36" s="339"/>
      <c r="AY36" s="327"/>
      <c r="AZ36" s="327"/>
      <c r="BA36" s="344">
        <v>-242614</v>
      </c>
      <c r="BB36" s="339"/>
      <c r="BD36" s="327"/>
      <c r="BE36" s="327"/>
      <c r="BF36" s="344">
        <v>0</v>
      </c>
      <c r="BG36" s="339"/>
      <c r="BI36" s="327"/>
      <c r="BJ36" s="327"/>
      <c r="BK36" s="344">
        <v>0</v>
      </c>
      <c r="BL36" s="339"/>
      <c r="BN36" s="327"/>
      <c r="BO36" s="327"/>
      <c r="BP36" s="344">
        <v>0</v>
      </c>
      <c r="BQ36" s="339"/>
      <c r="BS36" s="327"/>
      <c r="BT36" s="327"/>
      <c r="BU36" s="344">
        <v>-5611263</v>
      </c>
      <c r="BV36" s="339"/>
      <c r="BX36" s="327"/>
      <c r="BY36" s="327"/>
      <c r="BZ36" s="343">
        <v>-11238251</v>
      </c>
      <c r="CA36" s="339"/>
      <c r="CC36" s="327"/>
      <c r="CD36" s="327"/>
      <c r="CE36" s="344">
        <v>-827198</v>
      </c>
      <c r="CF36" s="339"/>
      <c r="CH36" s="327"/>
      <c r="CI36" s="327"/>
      <c r="CJ36" s="344">
        <v>-3068181</v>
      </c>
      <c r="CK36" s="339"/>
      <c r="CM36" s="327"/>
      <c r="CN36" s="327"/>
      <c r="CO36" s="344">
        <v>-907194</v>
      </c>
      <c r="CP36" s="339"/>
      <c r="CR36" s="327"/>
      <c r="CS36" s="327"/>
      <c r="CT36" s="344">
        <v>-95339</v>
      </c>
      <c r="CU36" s="339"/>
      <c r="CW36" s="327"/>
      <c r="CX36" s="327"/>
      <c r="CY36" s="344">
        <v>-2800245</v>
      </c>
      <c r="CZ36" s="339"/>
      <c r="DB36" s="327"/>
      <c r="DC36" s="327"/>
      <c r="DD36" s="344">
        <v>-651516</v>
      </c>
      <c r="DE36" s="339"/>
      <c r="DG36" s="327"/>
      <c r="DH36" s="327"/>
      <c r="DI36" s="344">
        <v>-458033</v>
      </c>
      <c r="DJ36" s="339"/>
      <c r="DL36" s="327"/>
      <c r="DM36" s="327"/>
      <c r="DN36" s="344">
        <v>-587942</v>
      </c>
      <c r="DO36" s="339"/>
      <c r="DQ36" s="327"/>
      <c r="DR36" s="327"/>
      <c r="DS36" s="344">
        <v>-328260</v>
      </c>
      <c r="DT36" s="339"/>
      <c r="DV36" s="327"/>
      <c r="DW36" s="327"/>
      <c r="DX36" s="344">
        <v>-29969</v>
      </c>
      <c r="DY36" s="339"/>
      <c r="EA36" s="327"/>
      <c r="EB36" s="327"/>
      <c r="EC36" s="344">
        <v>-1241928</v>
      </c>
      <c r="ED36" s="339"/>
      <c r="EF36" s="327"/>
      <c r="EG36" s="327"/>
      <c r="EH36" s="344">
        <v>-242446</v>
      </c>
      <c r="EI36" s="339"/>
      <c r="EK36" s="327"/>
      <c r="EL36" s="327"/>
      <c r="EM36" s="344">
        <v>-9723908</v>
      </c>
      <c r="EN36" s="339"/>
      <c r="EP36" s="88"/>
      <c r="ES36" s="33"/>
    </row>
    <row r="37" spans="3:151" x14ac:dyDescent="0.3">
      <c r="C37" s="88"/>
      <c r="E37" s="356"/>
      <c r="F37" s="357"/>
      <c r="G37" s="358"/>
      <c r="H37" s="194"/>
      <c r="I37" s="348"/>
      <c r="K37" s="327"/>
      <c r="L37" s="346"/>
      <c r="M37" s="194"/>
      <c r="N37" s="348"/>
      <c r="P37" s="327"/>
      <c r="Q37" s="346"/>
      <c r="R37" s="194"/>
      <c r="S37" s="348"/>
      <c r="U37" s="327"/>
      <c r="V37" s="346"/>
      <c r="W37" s="194"/>
      <c r="X37" s="348"/>
      <c r="Z37" s="327"/>
      <c r="AA37" s="346"/>
      <c r="AB37" s="194"/>
      <c r="AC37" s="348"/>
      <c r="AE37" s="327"/>
      <c r="AF37" s="346"/>
      <c r="AG37" s="194"/>
      <c r="AH37" s="348"/>
      <c r="AJ37" s="327"/>
      <c r="AK37" s="346"/>
      <c r="AL37" s="194"/>
      <c r="AM37" s="348"/>
      <c r="AO37" s="327"/>
      <c r="AP37" s="346"/>
      <c r="AQ37" s="194"/>
      <c r="AR37" s="348"/>
      <c r="AT37" s="327"/>
      <c r="AU37" s="346"/>
      <c r="AV37" s="194"/>
      <c r="AW37" s="348"/>
      <c r="AY37" s="327"/>
      <c r="AZ37" s="346"/>
      <c r="BA37" s="194"/>
      <c r="BB37" s="348"/>
      <c r="BD37" s="327"/>
      <c r="BE37" s="346"/>
      <c r="BF37" s="194"/>
      <c r="BG37" s="348"/>
      <c r="BI37" s="327"/>
      <c r="BJ37" s="346"/>
      <c r="BK37" s="194"/>
      <c r="BL37" s="348"/>
      <c r="BN37" s="327"/>
      <c r="BO37" s="346"/>
      <c r="BP37" s="194"/>
      <c r="BQ37" s="348"/>
      <c r="BS37" s="327"/>
      <c r="BT37" s="346"/>
      <c r="BU37" s="194"/>
      <c r="BV37" s="348"/>
      <c r="BX37" s="327"/>
      <c r="BY37" s="346"/>
      <c r="BZ37" s="347"/>
      <c r="CA37" s="348"/>
      <c r="CC37" s="327"/>
      <c r="CD37" s="346"/>
      <c r="CE37" s="194"/>
      <c r="CF37" s="348"/>
      <c r="CH37" s="327"/>
      <c r="CI37" s="346"/>
      <c r="CJ37" s="194"/>
      <c r="CK37" s="348"/>
      <c r="CM37" s="327"/>
      <c r="CN37" s="346"/>
      <c r="CO37" s="194"/>
      <c r="CP37" s="348"/>
      <c r="CR37" s="327"/>
      <c r="CS37" s="346"/>
      <c r="CT37" s="194"/>
      <c r="CU37" s="348"/>
      <c r="CW37" s="327"/>
      <c r="CX37" s="346"/>
      <c r="CY37" s="194"/>
      <c r="CZ37" s="348"/>
      <c r="DB37" s="327"/>
      <c r="DC37" s="346"/>
      <c r="DD37" s="194"/>
      <c r="DE37" s="348"/>
      <c r="DG37" s="327"/>
      <c r="DH37" s="346"/>
      <c r="DI37" s="194"/>
      <c r="DJ37" s="348"/>
      <c r="DL37" s="327"/>
      <c r="DM37" s="346"/>
      <c r="DN37" s="194"/>
      <c r="DO37" s="348"/>
      <c r="DQ37" s="327"/>
      <c r="DR37" s="346"/>
      <c r="DS37" s="194"/>
      <c r="DT37" s="348"/>
      <c r="DV37" s="327"/>
      <c r="DW37" s="346"/>
      <c r="DX37" s="194"/>
      <c r="DY37" s="348"/>
      <c r="EA37" s="327"/>
      <c r="EB37" s="346"/>
      <c r="EC37" s="194"/>
      <c r="ED37" s="348"/>
      <c r="EF37" s="327"/>
      <c r="EG37" s="346"/>
      <c r="EH37" s="194"/>
      <c r="EI37" s="348"/>
      <c r="EK37" s="327"/>
      <c r="EL37" s="346"/>
      <c r="EM37" s="194"/>
      <c r="EN37" s="348"/>
      <c r="EP37" s="88"/>
      <c r="ES37" s="33"/>
      <c r="ET37" s="33"/>
      <c r="EU37" s="33"/>
    </row>
    <row r="38" spans="3:151" x14ac:dyDescent="0.3">
      <c r="C38" s="88"/>
      <c r="E38" s="356"/>
      <c r="F38" s="357"/>
      <c r="G38" s="359"/>
      <c r="K38" s="327"/>
      <c r="P38" s="327"/>
      <c r="U38" s="327"/>
      <c r="Z38" s="327"/>
      <c r="AE38" s="327"/>
      <c r="AJ38" s="327"/>
      <c r="AO38" s="327"/>
      <c r="AT38" s="327"/>
      <c r="AY38" s="327"/>
      <c r="BD38" s="327"/>
      <c r="BI38" s="327"/>
      <c r="BN38" s="327"/>
      <c r="BS38" s="327"/>
      <c r="BX38" s="327"/>
      <c r="BZ38" s="345"/>
      <c r="CC38" s="327"/>
      <c r="CH38" s="327"/>
      <c r="CM38" s="327"/>
      <c r="CR38" s="327"/>
      <c r="CW38" s="327"/>
      <c r="DB38" s="327"/>
      <c r="DG38" s="327"/>
      <c r="DL38" s="327"/>
      <c r="DQ38" s="327"/>
      <c r="DV38" s="327"/>
      <c r="EA38" s="327"/>
      <c r="EF38" s="327"/>
      <c r="EK38" s="327"/>
      <c r="EP38" s="88"/>
      <c r="ES38" s="33"/>
      <c r="ET38" s="33"/>
      <c r="EU38" s="33"/>
    </row>
    <row r="39" spans="3:151" s="33" customFormat="1" x14ac:dyDescent="0.3">
      <c r="C39" s="161" t="s">
        <v>573</v>
      </c>
      <c r="E39" s="354" t="s">
        <v>293</v>
      </c>
      <c r="F39" s="355"/>
      <c r="G39" s="360"/>
      <c r="H39" s="33">
        <v>45875000</v>
      </c>
      <c r="K39" s="329"/>
      <c r="L39" s="360"/>
      <c r="M39" s="33">
        <v>0</v>
      </c>
      <c r="P39" s="329"/>
      <c r="Q39" s="360"/>
      <c r="R39" s="33">
        <v>0</v>
      </c>
      <c r="U39" s="329"/>
      <c r="V39" s="360"/>
      <c r="W39" s="33">
        <v>9468200</v>
      </c>
      <c r="Z39" s="329"/>
      <c r="AA39" s="360"/>
      <c r="AB39" s="33">
        <v>0</v>
      </c>
      <c r="AE39" s="329"/>
      <c r="AF39" s="360"/>
      <c r="AG39" s="33">
        <v>0</v>
      </c>
      <c r="AJ39" s="329"/>
      <c r="AK39" s="360"/>
      <c r="AL39" s="33">
        <v>0</v>
      </c>
      <c r="AO39" s="329"/>
      <c r="AP39" s="360"/>
      <c r="AQ39" s="33">
        <v>0</v>
      </c>
      <c r="AT39" s="329"/>
      <c r="AU39" s="360"/>
      <c r="AV39" s="33">
        <v>0</v>
      </c>
      <c r="AY39" s="329"/>
      <c r="AZ39" s="360"/>
      <c r="BA39" s="33">
        <v>5517480</v>
      </c>
      <c r="BD39" s="329"/>
      <c r="BE39" s="360"/>
      <c r="BF39" s="33">
        <v>0</v>
      </c>
      <c r="BI39" s="329"/>
      <c r="BJ39" s="360"/>
      <c r="BK39" s="33">
        <v>0</v>
      </c>
      <c r="BN39" s="329"/>
      <c r="BO39" s="360"/>
      <c r="BP39" s="33">
        <v>0</v>
      </c>
      <c r="BS39" s="329"/>
      <c r="BT39" s="360"/>
      <c r="BU39" s="33">
        <v>14985680</v>
      </c>
      <c r="BX39" s="329"/>
      <c r="BY39" s="360"/>
      <c r="BZ39" s="332">
        <v>64465588</v>
      </c>
      <c r="CC39" s="329"/>
      <c r="CD39" s="360"/>
      <c r="CE39" s="33">
        <v>46626420</v>
      </c>
      <c r="CH39" s="329"/>
      <c r="CI39" s="360"/>
      <c r="CJ39" s="33">
        <v>0</v>
      </c>
      <c r="CM39" s="329"/>
      <c r="CN39" s="360"/>
      <c r="CO39" s="33">
        <v>0</v>
      </c>
      <c r="CR39" s="329"/>
      <c r="CS39" s="360"/>
      <c r="CT39" s="33">
        <v>0</v>
      </c>
      <c r="CW39" s="329"/>
      <c r="CX39" s="360"/>
      <c r="CY39" s="33">
        <v>0</v>
      </c>
      <c r="DB39" s="329"/>
      <c r="DC39" s="360"/>
      <c r="DD39" s="33">
        <v>6790681</v>
      </c>
      <c r="DG39" s="329"/>
      <c r="DH39" s="360"/>
      <c r="DI39" s="33">
        <v>0</v>
      </c>
      <c r="DL39" s="329"/>
      <c r="DM39" s="360"/>
      <c r="DN39" s="33">
        <v>0</v>
      </c>
      <c r="DQ39" s="329"/>
      <c r="DR39" s="360"/>
      <c r="DS39" s="33">
        <v>5451574</v>
      </c>
      <c r="DV39" s="329"/>
      <c r="DW39" s="360"/>
      <c r="DX39" s="33">
        <v>5596913</v>
      </c>
      <c r="EA39" s="329"/>
      <c r="EB39" s="360"/>
      <c r="EC39" s="33">
        <v>0</v>
      </c>
      <c r="EF39" s="329"/>
      <c r="EG39" s="360"/>
      <c r="EH39" s="33">
        <v>0</v>
      </c>
      <c r="EK39" s="329"/>
      <c r="EL39" s="360"/>
      <c r="EM39" s="33">
        <v>58868675</v>
      </c>
      <c r="EP39" s="161"/>
    </row>
    <row r="40" spans="3:151" x14ac:dyDescent="0.3">
      <c r="C40" s="88" t="s">
        <v>280</v>
      </c>
      <c r="E40" s="356"/>
      <c r="F40" s="357"/>
      <c r="G40" s="361"/>
      <c r="H40" s="147">
        <v>45875000</v>
      </c>
      <c r="I40" s="334"/>
      <c r="K40" s="327"/>
      <c r="L40" s="361"/>
      <c r="M40" s="147">
        <v>0</v>
      </c>
      <c r="N40" s="334"/>
      <c r="P40" s="327"/>
      <c r="Q40" s="361"/>
      <c r="R40" s="147">
        <v>0</v>
      </c>
      <c r="S40" s="334"/>
      <c r="U40" s="327"/>
      <c r="V40" s="361"/>
      <c r="W40" s="147">
        <v>9468200</v>
      </c>
      <c r="X40" s="334"/>
      <c r="Z40" s="327"/>
      <c r="AA40" s="361"/>
      <c r="AB40" s="147">
        <v>0</v>
      </c>
      <c r="AC40" s="334"/>
      <c r="AE40" s="327"/>
      <c r="AF40" s="361"/>
      <c r="AG40" s="147">
        <v>0</v>
      </c>
      <c r="AH40" s="334"/>
      <c r="AJ40" s="327"/>
      <c r="AK40" s="361"/>
      <c r="AL40" s="147">
        <v>0</v>
      </c>
      <c r="AM40" s="334"/>
      <c r="AO40" s="327"/>
      <c r="AP40" s="361"/>
      <c r="AQ40" s="147">
        <v>0</v>
      </c>
      <c r="AR40" s="334"/>
      <c r="AT40" s="327"/>
      <c r="AU40" s="361"/>
      <c r="AV40" s="147">
        <v>0</v>
      </c>
      <c r="AW40" s="334"/>
      <c r="AY40" s="327"/>
      <c r="AZ40" s="361"/>
      <c r="BA40" s="147">
        <v>5517480</v>
      </c>
      <c r="BB40" s="334"/>
      <c r="BD40" s="327"/>
      <c r="BE40" s="361"/>
      <c r="BF40" s="147">
        <v>0</v>
      </c>
      <c r="BG40" s="334"/>
      <c r="BI40" s="327"/>
      <c r="BJ40" s="361"/>
      <c r="BK40" s="147">
        <v>0</v>
      </c>
      <c r="BL40" s="334"/>
      <c r="BN40" s="327"/>
      <c r="BO40" s="361"/>
      <c r="BP40" s="147">
        <v>0</v>
      </c>
      <c r="BQ40" s="334"/>
      <c r="BS40" s="327"/>
      <c r="BT40" s="361"/>
      <c r="BU40" s="147">
        <v>14985680</v>
      </c>
      <c r="BV40" s="334"/>
      <c r="BX40" s="327"/>
      <c r="BY40" s="361"/>
      <c r="BZ40" s="337">
        <v>64465588</v>
      </c>
      <c r="CA40" s="334"/>
      <c r="CC40" s="327"/>
      <c r="CD40" s="361"/>
      <c r="CE40" s="147">
        <v>46626420</v>
      </c>
      <c r="CF40" s="334"/>
      <c r="CH40" s="327"/>
      <c r="CI40" s="361"/>
      <c r="CJ40" s="147">
        <v>0</v>
      </c>
      <c r="CK40" s="334"/>
      <c r="CM40" s="327"/>
      <c r="CN40" s="361"/>
      <c r="CO40" s="147">
        <v>0</v>
      </c>
      <c r="CP40" s="334"/>
      <c r="CR40" s="327"/>
      <c r="CS40" s="361"/>
      <c r="CT40" s="147">
        <v>0</v>
      </c>
      <c r="CU40" s="334"/>
      <c r="CW40" s="327"/>
      <c r="CX40" s="361"/>
      <c r="CY40" s="147">
        <v>0</v>
      </c>
      <c r="CZ40" s="334"/>
      <c r="DB40" s="327"/>
      <c r="DC40" s="361"/>
      <c r="DD40" s="147">
        <v>6790681</v>
      </c>
      <c r="DE40" s="334"/>
      <c r="DG40" s="327"/>
      <c r="DH40" s="361"/>
      <c r="DI40" s="147">
        <v>0</v>
      </c>
      <c r="DJ40" s="334"/>
      <c r="DL40" s="327"/>
      <c r="DM40" s="361"/>
      <c r="DN40" s="147">
        <v>0</v>
      </c>
      <c r="DO40" s="334"/>
      <c r="DQ40" s="327"/>
      <c r="DR40" s="361"/>
      <c r="DS40" s="147">
        <v>5451574</v>
      </c>
      <c r="DT40" s="334"/>
      <c r="DV40" s="327"/>
      <c r="DW40" s="361"/>
      <c r="DX40" s="147">
        <v>5596913</v>
      </c>
      <c r="DY40" s="334"/>
      <c r="EA40" s="327"/>
      <c r="EB40" s="361"/>
      <c r="EC40" s="147">
        <v>0</v>
      </c>
      <c r="ED40" s="334"/>
      <c r="EF40" s="327"/>
      <c r="EG40" s="361"/>
      <c r="EH40" s="147">
        <v>0</v>
      </c>
      <c r="EI40" s="334"/>
      <c r="EK40" s="327"/>
      <c r="EL40" s="361"/>
      <c r="EM40" s="147">
        <v>58868675</v>
      </c>
      <c r="EN40" s="334"/>
      <c r="EP40" s="88"/>
      <c r="ES40" s="33"/>
    </row>
    <row r="41" spans="3:151" x14ac:dyDescent="0.3">
      <c r="C41" s="88" t="s">
        <v>281</v>
      </c>
      <c r="E41" s="326"/>
      <c r="F41" s="349"/>
      <c r="G41" s="349"/>
      <c r="H41" s="340">
        <v>45875000</v>
      </c>
      <c r="I41" s="339"/>
      <c r="K41" s="327"/>
      <c r="L41" s="349"/>
      <c r="M41" s="340">
        <v>0</v>
      </c>
      <c r="N41" s="339"/>
      <c r="P41" s="327"/>
      <c r="Q41" s="349"/>
      <c r="R41" s="340">
        <v>0</v>
      </c>
      <c r="S41" s="339"/>
      <c r="U41" s="327"/>
      <c r="V41" s="349"/>
      <c r="W41" s="340">
        <v>9468200</v>
      </c>
      <c r="X41" s="339"/>
      <c r="Z41" s="327"/>
      <c r="AA41" s="349"/>
      <c r="AB41" s="340">
        <v>0</v>
      </c>
      <c r="AC41" s="339"/>
      <c r="AE41" s="327"/>
      <c r="AF41" s="349"/>
      <c r="AG41" s="340">
        <v>0</v>
      </c>
      <c r="AH41" s="339"/>
      <c r="AJ41" s="327"/>
      <c r="AK41" s="349"/>
      <c r="AL41" s="340">
        <v>0</v>
      </c>
      <c r="AM41" s="339"/>
      <c r="AO41" s="327"/>
      <c r="AP41" s="349"/>
      <c r="AQ41" s="340">
        <v>0</v>
      </c>
      <c r="AR41" s="339"/>
      <c r="AT41" s="327"/>
      <c r="AU41" s="349"/>
      <c r="AV41" s="340">
        <v>0</v>
      </c>
      <c r="AW41" s="339"/>
      <c r="AY41" s="327"/>
      <c r="AZ41" s="349"/>
      <c r="BA41" s="340">
        <v>5517480</v>
      </c>
      <c r="BB41" s="339"/>
      <c r="BD41" s="327"/>
      <c r="BE41" s="349"/>
      <c r="BF41" s="340">
        <v>0</v>
      </c>
      <c r="BG41" s="339"/>
      <c r="BI41" s="327"/>
      <c r="BJ41" s="349"/>
      <c r="BK41" s="340">
        <v>0</v>
      </c>
      <c r="BL41" s="339"/>
      <c r="BN41" s="327"/>
      <c r="BO41" s="349"/>
      <c r="BP41" s="340">
        <v>0</v>
      </c>
      <c r="BQ41" s="339"/>
      <c r="BS41" s="327"/>
      <c r="BT41" s="349"/>
      <c r="BU41" s="340">
        <v>14985680</v>
      </c>
      <c r="BV41" s="339"/>
      <c r="BX41" s="327"/>
      <c r="BY41" s="349"/>
      <c r="BZ41" s="338">
        <v>64465588</v>
      </c>
      <c r="CA41" s="339"/>
      <c r="CC41" s="327"/>
      <c r="CD41" s="349"/>
      <c r="CE41" s="340">
        <v>46626420</v>
      </c>
      <c r="CF41" s="339"/>
      <c r="CH41" s="327"/>
      <c r="CI41" s="349"/>
      <c r="CJ41" s="340">
        <v>0</v>
      </c>
      <c r="CK41" s="339"/>
      <c r="CM41" s="327"/>
      <c r="CN41" s="349"/>
      <c r="CO41" s="340">
        <v>0</v>
      </c>
      <c r="CP41" s="339"/>
      <c r="CR41" s="327"/>
      <c r="CS41" s="349"/>
      <c r="CT41" s="340">
        <v>0</v>
      </c>
      <c r="CU41" s="339"/>
      <c r="CW41" s="327"/>
      <c r="CX41" s="349"/>
      <c r="CY41" s="340">
        <v>0</v>
      </c>
      <c r="CZ41" s="339"/>
      <c r="DB41" s="327"/>
      <c r="DC41" s="349"/>
      <c r="DD41" s="340">
        <v>6790681</v>
      </c>
      <c r="DE41" s="339"/>
      <c r="DG41" s="327"/>
      <c r="DH41" s="349"/>
      <c r="DI41" s="340">
        <v>0</v>
      </c>
      <c r="DJ41" s="339"/>
      <c r="DL41" s="327"/>
      <c r="DM41" s="349"/>
      <c r="DN41" s="340">
        <v>0</v>
      </c>
      <c r="DO41" s="339"/>
      <c r="DQ41" s="327"/>
      <c r="DR41" s="349"/>
      <c r="DS41" s="340">
        <v>5451574</v>
      </c>
      <c r="DT41" s="339"/>
      <c r="DV41" s="327"/>
      <c r="DW41" s="349"/>
      <c r="DX41" s="340">
        <v>5596913</v>
      </c>
      <c r="DY41" s="339"/>
      <c r="EA41" s="327"/>
      <c r="EB41" s="349"/>
      <c r="EC41" s="340">
        <v>0</v>
      </c>
      <c r="ED41" s="339"/>
      <c r="EF41" s="327"/>
      <c r="EG41" s="349"/>
      <c r="EH41" s="340">
        <v>0</v>
      </c>
      <c r="EI41" s="339"/>
      <c r="EK41" s="327"/>
      <c r="EL41" s="349"/>
      <c r="EM41" s="340">
        <v>58868675</v>
      </c>
      <c r="EN41" s="339"/>
      <c r="EP41" s="88"/>
      <c r="ES41" s="33"/>
    </row>
    <row r="42" spans="3:151" ht="12.75" customHeight="1" x14ac:dyDescent="0.3">
      <c r="C42" s="88" t="s">
        <v>283</v>
      </c>
      <c r="E42" s="326"/>
      <c r="F42" s="349"/>
      <c r="G42" s="349"/>
      <c r="H42" s="344">
        <v>0</v>
      </c>
      <c r="I42" s="339"/>
      <c r="K42" s="327"/>
      <c r="L42" s="349"/>
      <c r="M42" s="344">
        <v>0</v>
      </c>
      <c r="N42" s="339"/>
      <c r="P42" s="327"/>
      <c r="Q42" s="349"/>
      <c r="R42" s="344">
        <v>0</v>
      </c>
      <c r="S42" s="339"/>
      <c r="U42" s="327"/>
      <c r="V42" s="349"/>
      <c r="W42" s="344">
        <v>0</v>
      </c>
      <c r="X42" s="339"/>
      <c r="Z42" s="327"/>
      <c r="AA42" s="349"/>
      <c r="AB42" s="344">
        <v>0</v>
      </c>
      <c r="AC42" s="339"/>
      <c r="AE42" s="327"/>
      <c r="AF42" s="349"/>
      <c r="AG42" s="344">
        <v>0</v>
      </c>
      <c r="AH42" s="339"/>
      <c r="AJ42" s="327"/>
      <c r="AK42" s="349"/>
      <c r="AL42" s="344">
        <v>0</v>
      </c>
      <c r="AM42" s="339"/>
      <c r="AO42" s="327"/>
      <c r="AP42" s="349"/>
      <c r="AQ42" s="344">
        <v>0</v>
      </c>
      <c r="AR42" s="339"/>
      <c r="AT42" s="327"/>
      <c r="AU42" s="349"/>
      <c r="AV42" s="344">
        <v>0</v>
      </c>
      <c r="AW42" s="339"/>
      <c r="AY42" s="327"/>
      <c r="AZ42" s="349"/>
      <c r="BA42" s="344">
        <v>0</v>
      </c>
      <c r="BB42" s="339"/>
      <c r="BD42" s="327"/>
      <c r="BE42" s="349"/>
      <c r="BF42" s="344">
        <v>0</v>
      </c>
      <c r="BG42" s="339"/>
      <c r="BI42" s="327"/>
      <c r="BJ42" s="349"/>
      <c r="BK42" s="344">
        <v>0</v>
      </c>
      <c r="BL42" s="339"/>
      <c r="BN42" s="327"/>
      <c r="BO42" s="349"/>
      <c r="BP42" s="344">
        <v>0</v>
      </c>
      <c r="BQ42" s="339"/>
      <c r="BS42" s="327"/>
      <c r="BT42" s="349"/>
      <c r="BU42" s="344">
        <v>0</v>
      </c>
      <c r="BV42" s="339"/>
      <c r="BX42" s="327"/>
      <c r="BY42" s="349"/>
      <c r="BZ42" s="344">
        <v>0</v>
      </c>
      <c r="CA42" s="339"/>
      <c r="CC42" s="327"/>
      <c r="CD42" s="349"/>
      <c r="CE42" s="344">
        <v>0</v>
      </c>
      <c r="CF42" s="339"/>
      <c r="CH42" s="327"/>
      <c r="CI42" s="349"/>
      <c r="CJ42" s="344">
        <v>0</v>
      </c>
      <c r="CK42" s="339"/>
      <c r="CM42" s="327"/>
      <c r="CN42" s="349"/>
      <c r="CO42" s="344">
        <v>0</v>
      </c>
      <c r="CP42" s="339"/>
      <c r="CR42" s="327"/>
      <c r="CS42" s="349"/>
      <c r="CT42" s="344">
        <v>0</v>
      </c>
      <c r="CU42" s="339"/>
      <c r="CW42" s="327"/>
      <c r="CX42" s="349"/>
      <c r="CY42" s="344">
        <v>0</v>
      </c>
      <c r="CZ42" s="339"/>
      <c r="DB42" s="327"/>
      <c r="DC42" s="349"/>
      <c r="DD42" s="344">
        <v>0</v>
      </c>
      <c r="DE42" s="339"/>
      <c r="DG42" s="327"/>
      <c r="DH42" s="349"/>
      <c r="DI42" s="344">
        <v>0</v>
      </c>
      <c r="DJ42" s="339"/>
      <c r="DL42" s="327"/>
      <c r="DM42" s="349"/>
      <c r="DN42" s="344">
        <v>0</v>
      </c>
      <c r="DO42" s="339"/>
      <c r="DQ42" s="327"/>
      <c r="DR42" s="349"/>
      <c r="DS42" s="344">
        <v>0</v>
      </c>
      <c r="DT42" s="339"/>
      <c r="DV42" s="327"/>
      <c r="DW42" s="349"/>
      <c r="DX42" s="344">
        <v>0</v>
      </c>
      <c r="DY42" s="339"/>
      <c r="EA42" s="327"/>
      <c r="EB42" s="349"/>
      <c r="EC42" s="344">
        <v>0</v>
      </c>
      <c r="ED42" s="339"/>
      <c r="EF42" s="327"/>
      <c r="EG42" s="349"/>
      <c r="EH42" s="344">
        <v>0</v>
      </c>
      <c r="EI42" s="339"/>
      <c r="EK42" s="327"/>
      <c r="EL42" s="349"/>
      <c r="EM42" s="344">
        <v>0</v>
      </c>
      <c r="EN42" s="339"/>
      <c r="EP42" s="88"/>
      <c r="ES42" s="33"/>
    </row>
    <row r="43" spans="3:151" ht="13.9" hidden="1" customHeight="1" x14ac:dyDescent="0.3">
      <c r="C43" s="88"/>
      <c r="E43" s="326"/>
      <c r="F43" s="349"/>
      <c r="G43" s="349"/>
      <c r="I43" s="339"/>
      <c r="K43" s="327"/>
      <c r="L43" s="349"/>
      <c r="N43" s="339"/>
      <c r="P43" s="327"/>
      <c r="Q43" s="349"/>
      <c r="S43" s="339"/>
      <c r="U43" s="327"/>
      <c r="V43" s="349"/>
      <c r="X43" s="339"/>
      <c r="Z43" s="327"/>
      <c r="AA43" s="349"/>
      <c r="AC43" s="339"/>
      <c r="AE43" s="327"/>
      <c r="AF43" s="349"/>
      <c r="AH43" s="339"/>
      <c r="AJ43" s="327"/>
      <c r="AK43" s="349"/>
      <c r="AM43" s="339"/>
      <c r="AO43" s="327"/>
      <c r="AP43" s="349"/>
      <c r="AR43" s="339"/>
      <c r="AT43" s="327"/>
      <c r="AU43" s="349"/>
      <c r="AW43" s="339"/>
      <c r="AY43" s="327"/>
      <c r="AZ43" s="349"/>
      <c r="BB43" s="339"/>
      <c r="BD43" s="327"/>
      <c r="BE43" s="349"/>
      <c r="BG43" s="339"/>
      <c r="BI43" s="327"/>
      <c r="BJ43" s="349"/>
      <c r="BL43" s="339"/>
      <c r="BN43" s="327"/>
      <c r="BO43" s="349"/>
      <c r="BQ43" s="339"/>
      <c r="BS43" s="327"/>
      <c r="BT43" s="349"/>
      <c r="BV43" s="339"/>
      <c r="BX43" s="327"/>
      <c r="BY43" s="349"/>
      <c r="BZ43" s="345"/>
      <c r="CA43" s="339"/>
      <c r="CC43" s="327"/>
      <c r="CD43" s="349"/>
      <c r="CF43" s="339"/>
      <c r="CH43" s="327"/>
      <c r="CI43" s="349"/>
      <c r="CK43" s="339"/>
      <c r="CM43" s="327"/>
      <c r="CN43" s="349"/>
      <c r="CP43" s="339"/>
      <c r="CR43" s="327"/>
      <c r="CS43" s="349"/>
      <c r="CU43" s="339"/>
      <c r="CW43" s="327"/>
      <c r="CX43" s="349"/>
      <c r="CZ43" s="339"/>
      <c r="DB43" s="327"/>
      <c r="DC43" s="349"/>
      <c r="DE43" s="339"/>
      <c r="DG43" s="327"/>
      <c r="DH43" s="349"/>
      <c r="DJ43" s="339"/>
      <c r="DL43" s="327"/>
      <c r="DM43" s="349"/>
      <c r="DO43" s="339"/>
      <c r="DQ43" s="327"/>
      <c r="DR43" s="349"/>
      <c r="DT43" s="339"/>
      <c r="DV43" s="327"/>
      <c r="DW43" s="349"/>
      <c r="DY43" s="339"/>
      <c r="EA43" s="327"/>
      <c r="EB43" s="349"/>
      <c r="ED43" s="339"/>
      <c r="EF43" s="327"/>
      <c r="EG43" s="349"/>
      <c r="EI43" s="339"/>
      <c r="EK43" s="327"/>
      <c r="EL43" s="349"/>
      <c r="EN43" s="339"/>
      <c r="EP43" s="88"/>
      <c r="ES43" s="33"/>
      <c r="ET43" s="33"/>
      <c r="EU43" s="33"/>
    </row>
    <row r="44" spans="3:151" ht="13.9" hidden="1" customHeight="1" x14ac:dyDescent="0.3">
      <c r="C44" s="88" t="s">
        <v>286</v>
      </c>
      <c r="E44" s="326"/>
      <c r="F44" s="349"/>
      <c r="G44" s="349"/>
      <c r="H44" s="80">
        <v>0</v>
      </c>
      <c r="I44" s="339"/>
      <c r="K44" s="327"/>
      <c r="L44" s="349"/>
      <c r="M44" s="80">
        <v>0</v>
      </c>
      <c r="N44" s="339"/>
      <c r="P44" s="327"/>
      <c r="Q44" s="349"/>
      <c r="R44" s="80">
        <v>0</v>
      </c>
      <c r="S44" s="339"/>
      <c r="U44" s="327"/>
      <c r="V44" s="349"/>
      <c r="W44" s="80">
        <v>0</v>
      </c>
      <c r="X44" s="339"/>
      <c r="Z44" s="327"/>
      <c r="AA44" s="349"/>
      <c r="AB44" s="80">
        <v>0</v>
      </c>
      <c r="AC44" s="339"/>
      <c r="AE44" s="327"/>
      <c r="AF44" s="349"/>
      <c r="AG44" s="80">
        <v>0</v>
      </c>
      <c r="AH44" s="339"/>
      <c r="AJ44" s="327"/>
      <c r="AK44" s="349"/>
      <c r="AL44" s="80">
        <v>0</v>
      </c>
      <c r="AM44" s="339"/>
      <c r="AO44" s="327"/>
      <c r="AP44" s="349"/>
      <c r="AQ44" s="80">
        <v>0</v>
      </c>
      <c r="AR44" s="339"/>
      <c r="AT44" s="327"/>
      <c r="AU44" s="349"/>
      <c r="AV44" s="80">
        <v>0</v>
      </c>
      <c r="AW44" s="339"/>
      <c r="AY44" s="327"/>
      <c r="AZ44" s="349"/>
      <c r="BA44" s="80">
        <v>0</v>
      </c>
      <c r="BB44" s="339"/>
      <c r="BD44" s="327"/>
      <c r="BE44" s="349"/>
      <c r="BF44" s="80">
        <v>0</v>
      </c>
      <c r="BG44" s="339"/>
      <c r="BI44" s="327"/>
      <c r="BJ44" s="349"/>
      <c r="BK44" s="80">
        <v>0</v>
      </c>
      <c r="BL44" s="339"/>
      <c r="BN44" s="327"/>
      <c r="BO44" s="349"/>
      <c r="BP44" s="80">
        <v>0</v>
      </c>
      <c r="BQ44" s="339"/>
      <c r="BS44" s="327"/>
      <c r="BT44" s="349"/>
      <c r="BU44" s="80">
        <v>0</v>
      </c>
      <c r="BV44" s="339"/>
      <c r="BX44" s="327"/>
      <c r="BY44" s="349"/>
      <c r="BZ44" s="345">
        <v>0</v>
      </c>
      <c r="CA44" s="339"/>
      <c r="CC44" s="327"/>
      <c r="CD44" s="349"/>
      <c r="CE44" s="80">
        <v>0</v>
      </c>
      <c r="CF44" s="339"/>
      <c r="CH44" s="327"/>
      <c r="CI44" s="349"/>
      <c r="CJ44" s="80">
        <v>0</v>
      </c>
      <c r="CK44" s="339"/>
      <c r="CM44" s="327"/>
      <c r="CN44" s="349"/>
      <c r="CO44" s="80">
        <v>0</v>
      </c>
      <c r="CP44" s="339"/>
      <c r="CR44" s="327"/>
      <c r="CS44" s="349"/>
      <c r="CT44" s="80">
        <v>0</v>
      </c>
      <c r="CU44" s="339"/>
      <c r="CW44" s="327"/>
      <c r="CX44" s="349"/>
      <c r="CY44" s="80">
        <v>0</v>
      </c>
      <c r="CZ44" s="339"/>
      <c r="DB44" s="327"/>
      <c r="DC44" s="349"/>
      <c r="DD44" s="80">
        <v>0</v>
      </c>
      <c r="DE44" s="339"/>
      <c r="DG44" s="327"/>
      <c r="DH44" s="349"/>
      <c r="DI44" s="80">
        <v>0</v>
      </c>
      <c r="DJ44" s="339"/>
      <c r="DL44" s="327"/>
      <c r="DM44" s="349"/>
      <c r="DN44" s="80">
        <v>0</v>
      </c>
      <c r="DO44" s="339"/>
      <c r="DQ44" s="327"/>
      <c r="DR44" s="349"/>
      <c r="DS44" s="80">
        <v>0</v>
      </c>
      <c r="DT44" s="339"/>
      <c r="DV44" s="327"/>
      <c r="DW44" s="349"/>
      <c r="DX44" s="80">
        <v>0</v>
      </c>
      <c r="DY44" s="339"/>
      <c r="EA44" s="327"/>
      <c r="EB44" s="349"/>
      <c r="EC44" s="80">
        <v>0</v>
      </c>
      <c r="ED44" s="339"/>
      <c r="EF44" s="327"/>
      <c r="EG44" s="349"/>
      <c r="EH44" s="80">
        <v>0</v>
      </c>
      <c r="EI44" s="339"/>
      <c r="EK44" s="327"/>
      <c r="EL44" s="349"/>
      <c r="EM44" s="80">
        <v>0</v>
      </c>
      <c r="EN44" s="339"/>
      <c r="EP44" s="88"/>
      <c r="ES44" s="33"/>
      <c r="ET44" s="33"/>
      <c r="EU44" s="33"/>
    </row>
    <row r="45" spans="3:151" ht="13.9" hidden="1" customHeight="1" x14ac:dyDescent="0.3">
      <c r="C45" s="88" t="s">
        <v>281</v>
      </c>
      <c r="E45" s="326"/>
      <c r="F45" s="349"/>
      <c r="G45" s="349"/>
      <c r="H45" s="340">
        <v>0</v>
      </c>
      <c r="I45" s="339"/>
      <c r="K45" s="327"/>
      <c r="L45" s="349"/>
      <c r="M45" s="340">
        <v>0</v>
      </c>
      <c r="N45" s="339"/>
      <c r="P45" s="327"/>
      <c r="Q45" s="349"/>
      <c r="R45" s="340">
        <v>0</v>
      </c>
      <c r="S45" s="339"/>
      <c r="U45" s="327"/>
      <c r="V45" s="349"/>
      <c r="W45" s="340">
        <v>0</v>
      </c>
      <c r="X45" s="339"/>
      <c r="Z45" s="327"/>
      <c r="AA45" s="349"/>
      <c r="AB45" s="340">
        <v>0</v>
      </c>
      <c r="AC45" s="339"/>
      <c r="AE45" s="327"/>
      <c r="AF45" s="349"/>
      <c r="AG45" s="340">
        <v>0</v>
      </c>
      <c r="AH45" s="339"/>
      <c r="AJ45" s="327"/>
      <c r="AK45" s="349"/>
      <c r="AL45" s="340">
        <v>0</v>
      </c>
      <c r="AM45" s="339"/>
      <c r="AO45" s="327"/>
      <c r="AP45" s="349"/>
      <c r="AQ45" s="340">
        <v>0</v>
      </c>
      <c r="AR45" s="339"/>
      <c r="AT45" s="327"/>
      <c r="AU45" s="349"/>
      <c r="AV45" s="340">
        <v>0</v>
      </c>
      <c r="AW45" s="339"/>
      <c r="AY45" s="327"/>
      <c r="AZ45" s="349"/>
      <c r="BA45" s="340">
        <v>0</v>
      </c>
      <c r="BB45" s="339"/>
      <c r="BD45" s="327"/>
      <c r="BE45" s="349"/>
      <c r="BF45" s="340">
        <v>0</v>
      </c>
      <c r="BG45" s="339"/>
      <c r="BI45" s="327"/>
      <c r="BJ45" s="349"/>
      <c r="BK45" s="340">
        <v>0</v>
      </c>
      <c r="BL45" s="339"/>
      <c r="BN45" s="327"/>
      <c r="BO45" s="349"/>
      <c r="BP45" s="340">
        <v>0</v>
      </c>
      <c r="BQ45" s="339"/>
      <c r="BS45" s="327"/>
      <c r="BT45" s="349"/>
      <c r="BU45" s="340">
        <v>0</v>
      </c>
      <c r="BV45" s="339"/>
      <c r="BX45" s="327"/>
      <c r="BY45" s="349"/>
      <c r="BZ45" s="338">
        <v>0</v>
      </c>
      <c r="CA45" s="339"/>
      <c r="CC45" s="327"/>
      <c r="CD45" s="349"/>
      <c r="CE45" s="340">
        <v>0</v>
      </c>
      <c r="CF45" s="339"/>
      <c r="CH45" s="327"/>
      <c r="CI45" s="349"/>
      <c r="CJ45" s="340">
        <v>0</v>
      </c>
      <c r="CK45" s="339"/>
      <c r="CM45" s="327"/>
      <c r="CN45" s="349"/>
      <c r="CO45" s="340">
        <v>0</v>
      </c>
      <c r="CP45" s="339"/>
      <c r="CR45" s="327"/>
      <c r="CS45" s="349"/>
      <c r="CT45" s="340">
        <v>0</v>
      </c>
      <c r="CU45" s="339"/>
      <c r="CW45" s="327"/>
      <c r="CX45" s="349"/>
      <c r="CY45" s="340">
        <v>0</v>
      </c>
      <c r="CZ45" s="339"/>
      <c r="DB45" s="327"/>
      <c r="DC45" s="349"/>
      <c r="DD45" s="340">
        <v>0</v>
      </c>
      <c r="DE45" s="339"/>
      <c r="DG45" s="327"/>
      <c r="DH45" s="349"/>
      <c r="DI45" s="340">
        <v>0</v>
      </c>
      <c r="DJ45" s="339"/>
      <c r="DL45" s="327"/>
      <c r="DM45" s="349"/>
      <c r="DN45" s="340">
        <v>0</v>
      </c>
      <c r="DO45" s="339"/>
      <c r="DQ45" s="327"/>
      <c r="DR45" s="349"/>
      <c r="DS45" s="340">
        <v>0</v>
      </c>
      <c r="DT45" s="339"/>
      <c r="DV45" s="327"/>
      <c r="DW45" s="349"/>
      <c r="DX45" s="340">
        <v>0</v>
      </c>
      <c r="DY45" s="339"/>
      <c r="EA45" s="327"/>
      <c r="EB45" s="349"/>
      <c r="EC45" s="340">
        <v>0</v>
      </c>
      <c r="ED45" s="339"/>
      <c r="EF45" s="327"/>
      <c r="EG45" s="349"/>
      <c r="EH45" s="340">
        <v>0</v>
      </c>
      <c r="EI45" s="339"/>
      <c r="EK45" s="327"/>
      <c r="EL45" s="349"/>
      <c r="EM45" s="340">
        <v>0</v>
      </c>
      <c r="EN45" s="339"/>
      <c r="EP45" s="88"/>
      <c r="ES45" s="33"/>
      <c r="ET45" s="33"/>
      <c r="EU45" s="33"/>
    </row>
    <row r="46" spans="3:151" ht="13.9" hidden="1" customHeight="1" x14ac:dyDescent="0.3">
      <c r="C46" s="88" t="s">
        <v>283</v>
      </c>
      <c r="E46" s="326"/>
      <c r="F46" s="349"/>
      <c r="G46" s="349"/>
      <c r="H46" s="341">
        <v>0</v>
      </c>
      <c r="I46" s="339"/>
      <c r="K46" s="327"/>
      <c r="L46" s="349"/>
      <c r="M46" s="341">
        <v>0</v>
      </c>
      <c r="N46" s="339"/>
      <c r="P46" s="327"/>
      <c r="Q46" s="349"/>
      <c r="R46" s="341">
        <v>0</v>
      </c>
      <c r="S46" s="339"/>
      <c r="U46" s="327"/>
      <c r="V46" s="349"/>
      <c r="W46" s="341">
        <v>0</v>
      </c>
      <c r="X46" s="339"/>
      <c r="Z46" s="327"/>
      <c r="AA46" s="349"/>
      <c r="AB46" s="341">
        <v>0</v>
      </c>
      <c r="AC46" s="339"/>
      <c r="AE46" s="327"/>
      <c r="AF46" s="349"/>
      <c r="AG46" s="341">
        <v>0</v>
      </c>
      <c r="AH46" s="339"/>
      <c r="AJ46" s="327"/>
      <c r="AK46" s="349"/>
      <c r="AL46" s="341">
        <v>0</v>
      </c>
      <c r="AM46" s="339"/>
      <c r="AO46" s="327"/>
      <c r="AP46" s="349"/>
      <c r="AQ46" s="341">
        <v>0</v>
      </c>
      <c r="AR46" s="339"/>
      <c r="AT46" s="327"/>
      <c r="AU46" s="349"/>
      <c r="AV46" s="341">
        <v>0</v>
      </c>
      <c r="AW46" s="339"/>
      <c r="AY46" s="327"/>
      <c r="AZ46" s="349"/>
      <c r="BA46" s="341">
        <v>0</v>
      </c>
      <c r="BB46" s="339"/>
      <c r="BD46" s="327"/>
      <c r="BE46" s="349"/>
      <c r="BF46" s="341">
        <v>0</v>
      </c>
      <c r="BG46" s="339"/>
      <c r="BI46" s="327"/>
      <c r="BJ46" s="349"/>
      <c r="BK46" s="341">
        <v>0</v>
      </c>
      <c r="BL46" s="339"/>
      <c r="BN46" s="327"/>
      <c r="BO46" s="349"/>
      <c r="BP46" s="341">
        <v>0</v>
      </c>
      <c r="BQ46" s="339"/>
      <c r="BS46" s="327"/>
      <c r="BT46" s="349"/>
      <c r="BU46" s="341">
        <v>0</v>
      </c>
      <c r="BV46" s="339"/>
      <c r="BX46" s="327"/>
      <c r="BY46" s="349"/>
      <c r="BZ46" s="342">
        <v>0</v>
      </c>
      <c r="CA46" s="339"/>
      <c r="CC46" s="327"/>
      <c r="CD46" s="349"/>
      <c r="CE46" s="341">
        <v>0</v>
      </c>
      <c r="CF46" s="339"/>
      <c r="CH46" s="327"/>
      <c r="CI46" s="349"/>
      <c r="CJ46" s="341">
        <v>0</v>
      </c>
      <c r="CK46" s="339"/>
      <c r="CM46" s="327"/>
      <c r="CN46" s="349"/>
      <c r="CO46" s="341">
        <v>0</v>
      </c>
      <c r="CP46" s="339"/>
      <c r="CR46" s="327"/>
      <c r="CS46" s="349"/>
      <c r="CT46" s="341">
        <v>0</v>
      </c>
      <c r="CU46" s="339"/>
      <c r="CW46" s="327"/>
      <c r="CX46" s="349"/>
      <c r="CY46" s="341">
        <v>0</v>
      </c>
      <c r="CZ46" s="339"/>
      <c r="DB46" s="327"/>
      <c r="DC46" s="349"/>
      <c r="DD46" s="341">
        <v>0</v>
      </c>
      <c r="DE46" s="339"/>
      <c r="DG46" s="327"/>
      <c r="DH46" s="349"/>
      <c r="DI46" s="341">
        <v>0</v>
      </c>
      <c r="DJ46" s="339"/>
      <c r="DL46" s="327"/>
      <c r="DM46" s="349"/>
      <c r="DN46" s="341">
        <v>0</v>
      </c>
      <c r="DO46" s="339"/>
      <c r="DQ46" s="327"/>
      <c r="DR46" s="349"/>
      <c r="DS46" s="341">
        <v>0</v>
      </c>
      <c r="DT46" s="339"/>
      <c r="DV46" s="327"/>
      <c r="DW46" s="349"/>
      <c r="DX46" s="341">
        <v>0</v>
      </c>
      <c r="DY46" s="339"/>
      <c r="EA46" s="327"/>
      <c r="EB46" s="349"/>
      <c r="EC46" s="341">
        <v>0</v>
      </c>
      <c r="ED46" s="339"/>
      <c r="EF46" s="327"/>
      <c r="EG46" s="349"/>
      <c r="EH46" s="341">
        <v>0</v>
      </c>
      <c r="EI46" s="339"/>
      <c r="EK46" s="327"/>
      <c r="EL46" s="349"/>
      <c r="EM46" s="341">
        <v>0</v>
      </c>
      <c r="EN46" s="339"/>
      <c r="EP46" s="88"/>
      <c r="ES46" s="33"/>
      <c r="ET46" s="33"/>
      <c r="EU46" s="33"/>
    </row>
    <row r="47" spans="3:151" ht="13.9" hidden="1" customHeight="1" x14ac:dyDescent="0.3">
      <c r="C47" s="88" t="s">
        <v>294</v>
      </c>
      <c r="E47" s="326"/>
      <c r="F47" s="349"/>
      <c r="G47" s="349"/>
      <c r="H47" s="341"/>
      <c r="I47" s="339"/>
      <c r="K47" s="327"/>
      <c r="L47" s="349"/>
      <c r="M47" s="341"/>
      <c r="N47" s="339"/>
      <c r="P47" s="327"/>
      <c r="Q47" s="349"/>
      <c r="R47" s="341"/>
      <c r="S47" s="339"/>
      <c r="U47" s="327"/>
      <c r="V47" s="349"/>
      <c r="W47" s="341"/>
      <c r="X47" s="339"/>
      <c r="Z47" s="327"/>
      <c r="AA47" s="349"/>
      <c r="AB47" s="341"/>
      <c r="AC47" s="339"/>
      <c r="AE47" s="327"/>
      <c r="AF47" s="349"/>
      <c r="AG47" s="341"/>
      <c r="AH47" s="339"/>
      <c r="AJ47" s="327"/>
      <c r="AK47" s="349"/>
      <c r="AL47" s="341"/>
      <c r="AM47" s="339"/>
      <c r="AO47" s="327"/>
      <c r="AP47" s="349"/>
      <c r="AQ47" s="341"/>
      <c r="AR47" s="339"/>
      <c r="AT47" s="327"/>
      <c r="AU47" s="349"/>
      <c r="AV47" s="341"/>
      <c r="AW47" s="339"/>
      <c r="AY47" s="327"/>
      <c r="AZ47" s="349"/>
      <c r="BA47" s="341"/>
      <c r="BB47" s="339"/>
      <c r="BD47" s="327"/>
      <c r="BE47" s="349"/>
      <c r="BF47" s="341"/>
      <c r="BG47" s="339"/>
      <c r="BI47" s="327"/>
      <c r="BJ47" s="349"/>
      <c r="BK47" s="341"/>
      <c r="BL47" s="339"/>
      <c r="BN47" s="327"/>
      <c r="BO47" s="349"/>
      <c r="BP47" s="341"/>
      <c r="BQ47" s="339"/>
      <c r="BS47" s="327"/>
      <c r="BT47" s="349"/>
      <c r="BU47" s="341"/>
      <c r="BV47" s="339"/>
      <c r="BX47" s="327"/>
      <c r="BY47" s="349"/>
      <c r="BZ47" s="342"/>
      <c r="CA47" s="339"/>
      <c r="CC47" s="327"/>
      <c r="CD47" s="349"/>
      <c r="CE47" s="341"/>
      <c r="CF47" s="339"/>
      <c r="CH47" s="327"/>
      <c r="CI47" s="349"/>
      <c r="CJ47" s="341"/>
      <c r="CK47" s="339"/>
      <c r="CM47" s="327"/>
      <c r="CN47" s="349"/>
      <c r="CO47" s="341"/>
      <c r="CP47" s="339"/>
      <c r="CR47" s="327"/>
      <c r="CS47" s="349"/>
      <c r="CT47" s="341"/>
      <c r="CU47" s="339"/>
      <c r="CW47" s="327"/>
      <c r="CX47" s="349"/>
      <c r="CY47" s="341"/>
      <c r="CZ47" s="339"/>
      <c r="DB47" s="327"/>
      <c r="DC47" s="349"/>
      <c r="DD47" s="341"/>
      <c r="DE47" s="339"/>
      <c r="DG47" s="327"/>
      <c r="DH47" s="349"/>
      <c r="DI47" s="341"/>
      <c r="DJ47" s="339"/>
      <c r="DL47" s="327"/>
      <c r="DM47" s="349"/>
      <c r="DN47" s="341"/>
      <c r="DO47" s="339"/>
      <c r="DQ47" s="327"/>
      <c r="DR47" s="349"/>
      <c r="DS47" s="341"/>
      <c r="DT47" s="339"/>
      <c r="DV47" s="327"/>
      <c r="DW47" s="349"/>
      <c r="DX47" s="341"/>
      <c r="DY47" s="339"/>
      <c r="EA47" s="327"/>
      <c r="EB47" s="349"/>
      <c r="EC47" s="341"/>
      <c r="ED47" s="339"/>
      <c r="EF47" s="327"/>
      <c r="EG47" s="349"/>
      <c r="EH47" s="341"/>
      <c r="EI47" s="339"/>
      <c r="EK47" s="327"/>
      <c r="EL47" s="349"/>
      <c r="EM47" s="341"/>
      <c r="EN47" s="339"/>
      <c r="EP47" s="88"/>
      <c r="ES47" s="33"/>
      <c r="ET47" s="33"/>
      <c r="EU47" s="33"/>
    </row>
    <row r="48" spans="3:151" ht="13.9" hidden="1" customHeight="1" x14ac:dyDescent="0.3">
      <c r="C48" s="188" t="s">
        <v>295</v>
      </c>
      <c r="E48" s="326"/>
      <c r="F48" s="349"/>
      <c r="G48" s="349"/>
      <c r="H48" s="341">
        <v>0</v>
      </c>
      <c r="I48" s="339"/>
      <c r="K48" s="327"/>
      <c r="L48" s="349"/>
      <c r="M48" s="341">
        <v>0</v>
      </c>
      <c r="N48" s="339"/>
      <c r="P48" s="327"/>
      <c r="Q48" s="349"/>
      <c r="R48" s="341">
        <v>0</v>
      </c>
      <c r="S48" s="339"/>
      <c r="U48" s="327"/>
      <c r="V48" s="349"/>
      <c r="W48" s="341">
        <v>0</v>
      </c>
      <c r="X48" s="339"/>
      <c r="Z48" s="327"/>
      <c r="AA48" s="349"/>
      <c r="AB48" s="341">
        <v>0</v>
      </c>
      <c r="AC48" s="339"/>
      <c r="AE48" s="327"/>
      <c r="AF48" s="349"/>
      <c r="AG48" s="341">
        <v>0</v>
      </c>
      <c r="AH48" s="339"/>
      <c r="AJ48" s="327"/>
      <c r="AK48" s="349"/>
      <c r="AL48" s="341">
        <v>0</v>
      </c>
      <c r="AM48" s="339"/>
      <c r="AO48" s="327"/>
      <c r="AP48" s="349"/>
      <c r="AQ48" s="341">
        <v>0</v>
      </c>
      <c r="AR48" s="339"/>
      <c r="AT48" s="327"/>
      <c r="AU48" s="349"/>
      <c r="AV48" s="341">
        <v>0</v>
      </c>
      <c r="AW48" s="339"/>
      <c r="AY48" s="327"/>
      <c r="AZ48" s="349"/>
      <c r="BA48" s="341">
        <v>0</v>
      </c>
      <c r="BB48" s="339"/>
      <c r="BD48" s="327"/>
      <c r="BE48" s="349"/>
      <c r="BF48" s="341">
        <v>0</v>
      </c>
      <c r="BG48" s="339"/>
      <c r="BI48" s="327"/>
      <c r="BJ48" s="349"/>
      <c r="BK48" s="341">
        <v>0</v>
      </c>
      <c r="BL48" s="339"/>
      <c r="BN48" s="327"/>
      <c r="BO48" s="349"/>
      <c r="BP48" s="341">
        <v>0</v>
      </c>
      <c r="BQ48" s="339"/>
      <c r="BS48" s="327"/>
      <c r="BT48" s="349"/>
      <c r="BU48" s="341">
        <v>0</v>
      </c>
      <c r="BV48" s="339"/>
      <c r="BX48" s="327"/>
      <c r="BY48" s="349"/>
      <c r="BZ48" s="342">
        <v>0</v>
      </c>
      <c r="CA48" s="339"/>
      <c r="CC48" s="327"/>
      <c r="CD48" s="349"/>
      <c r="CE48" s="341">
        <v>0</v>
      </c>
      <c r="CF48" s="339"/>
      <c r="CH48" s="327"/>
      <c r="CI48" s="349"/>
      <c r="CJ48" s="341">
        <v>0</v>
      </c>
      <c r="CK48" s="339"/>
      <c r="CM48" s="327"/>
      <c r="CN48" s="349"/>
      <c r="CO48" s="341">
        <v>0</v>
      </c>
      <c r="CP48" s="339"/>
      <c r="CR48" s="327"/>
      <c r="CS48" s="349"/>
      <c r="CT48" s="341">
        <v>0</v>
      </c>
      <c r="CU48" s="339"/>
      <c r="CW48" s="327"/>
      <c r="CX48" s="349"/>
      <c r="CY48" s="341">
        <v>0</v>
      </c>
      <c r="CZ48" s="339"/>
      <c r="DB48" s="327"/>
      <c r="DC48" s="349"/>
      <c r="DD48" s="341">
        <v>0</v>
      </c>
      <c r="DE48" s="339"/>
      <c r="DG48" s="327"/>
      <c r="DH48" s="349"/>
      <c r="DI48" s="341">
        <v>0</v>
      </c>
      <c r="DJ48" s="339"/>
      <c r="DL48" s="327"/>
      <c r="DM48" s="349"/>
      <c r="DN48" s="341">
        <v>0</v>
      </c>
      <c r="DO48" s="339"/>
      <c r="DQ48" s="327"/>
      <c r="DR48" s="349"/>
      <c r="DS48" s="341">
        <v>0</v>
      </c>
      <c r="DT48" s="339"/>
      <c r="DV48" s="327"/>
      <c r="DW48" s="349"/>
      <c r="DX48" s="341">
        <v>0</v>
      </c>
      <c r="DY48" s="339"/>
      <c r="EA48" s="327"/>
      <c r="EB48" s="349"/>
      <c r="EC48" s="341">
        <v>0</v>
      </c>
      <c r="ED48" s="339"/>
      <c r="EF48" s="327"/>
      <c r="EG48" s="349"/>
      <c r="EH48" s="341">
        <v>0</v>
      </c>
      <c r="EI48" s="339"/>
      <c r="EK48" s="327"/>
      <c r="EL48" s="349"/>
      <c r="EM48" s="341">
        <v>0</v>
      </c>
      <c r="EN48" s="339"/>
      <c r="EP48" s="88"/>
      <c r="ES48" s="33"/>
      <c r="ET48" s="33"/>
      <c r="EU48" s="33"/>
    </row>
    <row r="49" spans="3:151" ht="13.9" hidden="1" customHeight="1" x14ac:dyDescent="0.3">
      <c r="C49" s="188" t="s">
        <v>296</v>
      </c>
      <c r="E49" s="326"/>
      <c r="F49" s="349"/>
      <c r="G49" s="349"/>
      <c r="H49" s="344">
        <v>0</v>
      </c>
      <c r="I49" s="339"/>
      <c r="K49" s="327"/>
      <c r="L49" s="349"/>
      <c r="M49" s="344">
        <v>0</v>
      </c>
      <c r="N49" s="339"/>
      <c r="P49" s="327"/>
      <c r="Q49" s="349"/>
      <c r="R49" s="344">
        <v>0</v>
      </c>
      <c r="S49" s="339"/>
      <c r="U49" s="327"/>
      <c r="V49" s="349"/>
      <c r="W49" s="344">
        <v>0</v>
      </c>
      <c r="X49" s="339"/>
      <c r="Z49" s="327"/>
      <c r="AA49" s="349"/>
      <c r="AB49" s="344">
        <v>0</v>
      </c>
      <c r="AC49" s="339"/>
      <c r="AE49" s="327"/>
      <c r="AF49" s="349"/>
      <c r="AG49" s="344">
        <v>0</v>
      </c>
      <c r="AH49" s="339"/>
      <c r="AJ49" s="327"/>
      <c r="AK49" s="349"/>
      <c r="AL49" s="344">
        <v>0</v>
      </c>
      <c r="AM49" s="339"/>
      <c r="AO49" s="327"/>
      <c r="AP49" s="349"/>
      <c r="AQ49" s="344">
        <v>0</v>
      </c>
      <c r="AR49" s="339"/>
      <c r="AT49" s="327"/>
      <c r="AU49" s="349"/>
      <c r="AV49" s="344">
        <v>0</v>
      </c>
      <c r="AW49" s="339"/>
      <c r="AY49" s="327"/>
      <c r="AZ49" s="349"/>
      <c r="BA49" s="344">
        <v>0</v>
      </c>
      <c r="BB49" s="339"/>
      <c r="BD49" s="327"/>
      <c r="BE49" s="349"/>
      <c r="BF49" s="344">
        <v>0</v>
      </c>
      <c r="BG49" s="339"/>
      <c r="BI49" s="327"/>
      <c r="BJ49" s="349"/>
      <c r="BK49" s="344">
        <v>0</v>
      </c>
      <c r="BL49" s="339"/>
      <c r="BN49" s="327"/>
      <c r="BO49" s="349"/>
      <c r="BP49" s="344">
        <v>0</v>
      </c>
      <c r="BQ49" s="339"/>
      <c r="BS49" s="327"/>
      <c r="BT49" s="349"/>
      <c r="BU49" s="344">
        <v>0</v>
      </c>
      <c r="BV49" s="339"/>
      <c r="BX49" s="327"/>
      <c r="BY49" s="349"/>
      <c r="BZ49" s="343">
        <v>0</v>
      </c>
      <c r="CA49" s="339"/>
      <c r="CC49" s="327"/>
      <c r="CD49" s="349"/>
      <c r="CE49" s="344">
        <v>0</v>
      </c>
      <c r="CF49" s="339"/>
      <c r="CH49" s="327"/>
      <c r="CI49" s="349"/>
      <c r="CJ49" s="344">
        <v>0</v>
      </c>
      <c r="CK49" s="339"/>
      <c r="CM49" s="327"/>
      <c r="CN49" s="349"/>
      <c r="CO49" s="344">
        <v>0</v>
      </c>
      <c r="CP49" s="339"/>
      <c r="CR49" s="327"/>
      <c r="CS49" s="349"/>
      <c r="CT49" s="344">
        <v>0</v>
      </c>
      <c r="CU49" s="339"/>
      <c r="CW49" s="327"/>
      <c r="CX49" s="349"/>
      <c r="CY49" s="344">
        <v>0</v>
      </c>
      <c r="CZ49" s="339"/>
      <c r="DB49" s="327"/>
      <c r="DC49" s="349"/>
      <c r="DD49" s="344">
        <v>0</v>
      </c>
      <c r="DE49" s="339"/>
      <c r="DG49" s="327"/>
      <c r="DH49" s="349"/>
      <c r="DI49" s="344">
        <v>0</v>
      </c>
      <c r="DJ49" s="339"/>
      <c r="DL49" s="327"/>
      <c r="DM49" s="349"/>
      <c r="DN49" s="344">
        <v>0</v>
      </c>
      <c r="DO49" s="339"/>
      <c r="DQ49" s="327"/>
      <c r="DR49" s="349"/>
      <c r="DS49" s="344">
        <v>0</v>
      </c>
      <c r="DT49" s="339"/>
      <c r="DV49" s="327"/>
      <c r="DW49" s="349"/>
      <c r="DX49" s="344">
        <v>0</v>
      </c>
      <c r="DY49" s="339"/>
      <c r="EA49" s="327"/>
      <c r="EB49" s="349"/>
      <c r="EC49" s="344">
        <v>0</v>
      </c>
      <c r="ED49" s="339"/>
      <c r="EF49" s="327"/>
      <c r="EG49" s="349"/>
      <c r="EH49" s="344">
        <v>0</v>
      </c>
      <c r="EI49" s="339"/>
      <c r="EK49" s="327"/>
      <c r="EL49" s="349"/>
      <c r="EM49" s="344">
        <v>0</v>
      </c>
      <c r="EN49" s="339"/>
      <c r="EP49" s="88"/>
      <c r="ES49" s="33"/>
      <c r="ET49" s="33"/>
      <c r="EU49" s="33"/>
    </row>
    <row r="50" spans="3:151" ht="13.9" hidden="1" customHeight="1" x14ac:dyDescent="0.3">
      <c r="C50" s="88"/>
      <c r="E50" s="326"/>
      <c r="F50" s="349"/>
      <c r="G50" s="349"/>
      <c r="I50" s="339"/>
      <c r="K50" s="327"/>
      <c r="L50" s="349"/>
      <c r="N50" s="339"/>
      <c r="P50" s="327"/>
      <c r="Q50" s="349"/>
      <c r="S50" s="339"/>
      <c r="U50" s="327"/>
      <c r="V50" s="349"/>
      <c r="X50" s="339"/>
      <c r="Z50" s="327"/>
      <c r="AA50" s="349"/>
      <c r="AC50" s="339"/>
      <c r="AE50" s="327"/>
      <c r="AF50" s="349"/>
      <c r="AH50" s="339"/>
      <c r="AJ50" s="327"/>
      <c r="AK50" s="349"/>
      <c r="AM50" s="339"/>
      <c r="AO50" s="327"/>
      <c r="AP50" s="349"/>
      <c r="AR50" s="339"/>
      <c r="AT50" s="327"/>
      <c r="AU50" s="349"/>
      <c r="AW50" s="339"/>
      <c r="AY50" s="327"/>
      <c r="AZ50" s="349"/>
      <c r="BB50" s="339"/>
      <c r="BD50" s="327"/>
      <c r="BE50" s="349"/>
      <c r="BG50" s="339"/>
      <c r="BI50" s="327"/>
      <c r="BJ50" s="349"/>
      <c r="BL50" s="339"/>
      <c r="BN50" s="327"/>
      <c r="BO50" s="349"/>
      <c r="BQ50" s="339"/>
      <c r="BS50" s="327"/>
      <c r="BT50" s="349"/>
      <c r="BV50" s="339"/>
      <c r="BX50" s="327"/>
      <c r="BY50" s="349"/>
      <c r="BZ50" s="345"/>
      <c r="CA50" s="339"/>
      <c r="CC50" s="327"/>
      <c r="CD50" s="349"/>
      <c r="CF50" s="339"/>
      <c r="CH50" s="327"/>
      <c r="CI50" s="349"/>
      <c r="CK50" s="339"/>
      <c r="CM50" s="327"/>
      <c r="CN50" s="349"/>
      <c r="CP50" s="339"/>
      <c r="CR50" s="327"/>
      <c r="CS50" s="349"/>
      <c r="CU50" s="339"/>
      <c r="CW50" s="327"/>
      <c r="CX50" s="349"/>
      <c r="CZ50" s="339"/>
      <c r="DB50" s="327"/>
      <c r="DC50" s="349"/>
      <c r="DE50" s="339"/>
      <c r="DG50" s="327"/>
      <c r="DH50" s="349"/>
      <c r="DJ50" s="339"/>
      <c r="DL50" s="327"/>
      <c r="DM50" s="349"/>
      <c r="DO50" s="339"/>
      <c r="DQ50" s="327"/>
      <c r="DR50" s="349"/>
      <c r="DT50" s="339"/>
      <c r="DV50" s="327"/>
      <c r="DW50" s="349"/>
      <c r="DY50" s="339"/>
      <c r="EA50" s="327"/>
      <c r="EB50" s="349"/>
      <c r="ED50" s="339"/>
      <c r="EF50" s="327"/>
      <c r="EG50" s="349"/>
      <c r="EI50" s="339"/>
      <c r="EK50" s="327"/>
      <c r="EL50" s="349"/>
      <c r="EN50" s="339"/>
      <c r="EP50" s="88"/>
      <c r="ES50" s="33"/>
      <c r="ET50" s="33"/>
      <c r="EU50" s="33"/>
    </row>
    <row r="51" spans="3:151" ht="12.75" hidden="1" customHeight="1" x14ac:dyDescent="0.3">
      <c r="C51" s="88" t="s">
        <v>297</v>
      </c>
      <c r="E51" s="326"/>
      <c r="F51" s="349"/>
      <c r="G51" s="349"/>
      <c r="H51" s="80">
        <v>0</v>
      </c>
      <c r="I51" s="339"/>
      <c r="K51" s="327"/>
      <c r="L51" s="349"/>
      <c r="M51" s="80">
        <v>0</v>
      </c>
      <c r="N51" s="339"/>
      <c r="P51" s="327"/>
      <c r="Q51" s="349"/>
      <c r="R51" s="80">
        <v>0</v>
      </c>
      <c r="S51" s="339"/>
      <c r="U51" s="327"/>
      <c r="V51" s="349"/>
      <c r="W51" s="80">
        <v>0</v>
      </c>
      <c r="X51" s="339"/>
      <c r="Z51" s="327"/>
      <c r="AA51" s="349"/>
      <c r="AB51" s="80">
        <v>0</v>
      </c>
      <c r="AC51" s="339"/>
      <c r="AE51" s="327"/>
      <c r="AF51" s="349"/>
      <c r="AG51" s="80">
        <v>0</v>
      </c>
      <c r="AH51" s="339"/>
      <c r="AJ51" s="327"/>
      <c r="AK51" s="349"/>
      <c r="AL51" s="80">
        <v>0</v>
      </c>
      <c r="AM51" s="339"/>
      <c r="AO51" s="327"/>
      <c r="AP51" s="349"/>
      <c r="AQ51" s="80">
        <v>0</v>
      </c>
      <c r="AR51" s="339"/>
      <c r="AT51" s="327"/>
      <c r="AU51" s="349"/>
      <c r="AV51" s="80">
        <v>0</v>
      </c>
      <c r="AW51" s="339"/>
      <c r="AY51" s="327"/>
      <c r="AZ51" s="349"/>
      <c r="BA51" s="80">
        <v>0</v>
      </c>
      <c r="BB51" s="339"/>
      <c r="BD51" s="327"/>
      <c r="BE51" s="349"/>
      <c r="BF51" s="80">
        <v>0</v>
      </c>
      <c r="BG51" s="339"/>
      <c r="BI51" s="327"/>
      <c r="BJ51" s="349"/>
      <c r="BK51" s="80">
        <v>0</v>
      </c>
      <c r="BL51" s="339"/>
      <c r="BN51" s="327"/>
      <c r="BO51" s="349"/>
      <c r="BP51" s="80">
        <v>0</v>
      </c>
      <c r="BQ51" s="339"/>
      <c r="BS51" s="327"/>
      <c r="BT51" s="349"/>
      <c r="BU51" s="80">
        <v>0</v>
      </c>
      <c r="BV51" s="339"/>
      <c r="BX51" s="327"/>
      <c r="BY51" s="349"/>
      <c r="BZ51" s="345">
        <v>0</v>
      </c>
      <c r="CA51" s="339"/>
      <c r="CC51" s="327"/>
      <c r="CD51" s="349"/>
      <c r="CE51" s="80">
        <v>0</v>
      </c>
      <c r="CF51" s="339"/>
      <c r="CH51" s="327"/>
      <c r="CI51" s="349"/>
      <c r="CJ51" s="80">
        <v>0</v>
      </c>
      <c r="CK51" s="339"/>
      <c r="CM51" s="327"/>
      <c r="CN51" s="349"/>
      <c r="CO51" s="80">
        <v>0</v>
      </c>
      <c r="CP51" s="339"/>
      <c r="CR51" s="327"/>
      <c r="CS51" s="349"/>
      <c r="CT51" s="80">
        <v>0</v>
      </c>
      <c r="CU51" s="339"/>
      <c r="CW51" s="327"/>
      <c r="CX51" s="349"/>
      <c r="CY51" s="80">
        <v>0</v>
      </c>
      <c r="CZ51" s="339"/>
      <c r="DB51" s="327"/>
      <c r="DC51" s="349"/>
      <c r="DD51" s="80">
        <v>0</v>
      </c>
      <c r="DE51" s="339"/>
      <c r="DG51" s="327"/>
      <c r="DH51" s="349"/>
      <c r="DI51" s="80">
        <v>0</v>
      </c>
      <c r="DJ51" s="339"/>
      <c r="DL51" s="327"/>
      <c r="DM51" s="349"/>
      <c r="DN51" s="80">
        <v>0</v>
      </c>
      <c r="DO51" s="339"/>
      <c r="DQ51" s="327"/>
      <c r="DR51" s="349"/>
      <c r="DS51" s="80">
        <v>0</v>
      </c>
      <c r="DT51" s="339"/>
      <c r="DV51" s="327"/>
      <c r="DW51" s="349"/>
      <c r="DX51" s="80">
        <v>0</v>
      </c>
      <c r="DY51" s="339"/>
      <c r="EA51" s="327"/>
      <c r="EB51" s="349"/>
      <c r="EC51" s="80">
        <v>0</v>
      </c>
      <c r="ED51" s="339"/>
      <c r="EF51" s="327"/>
      <c r="EG51" s="349"/>
      <c r="EH51" s="80">
        <v>0</v>
      </c>
      <c r="EI51" s="339"/>
      <c r="EK51" s="327"/>
      <c r="EL51" s="349"/>
      <c r="EM51" s="80">
        <v>0</v>
      </c>
      <c r="EN51" s="339"/>
      <c r="EP51" s="88"/>
      <c r="ES51" s="33"/>
      <c r="ET51" s="33"/>
      <c r="EU51" s="33"/>
    </row>
    <row r="52" spans="3:151" ht="13.9" hidden="1" customHeight="1" x14ac:dyDescent="0.3">
      <c r="C52" s="88" t="s">
        <v>281</v>
      </c>
      <c r="E52" s="326"/>
      <c r="F52" s="349"/>
      <c r="G52" s="349"/>
      <c r="H52" s="340">
        <v>0</v>
      </c>
      <c r="I52" s="339"/>
      <c r="K52" s="327"/>
      <c r="L52" s="349"/>
      <c r="M52" s="340">
        <v>0</v>
      </c>
      <c r="N52" s="339"/>
      <c r="P52" s="327"/>
      <c r="Q52" s="349"/>
      <c r="R52" s="340">
        <v>0</v>
      </c>
      <c r="S52" s="339"/>
      <c r="U52" s="327"/>
      <c r="V52" s="349"/>
      <c r="W52" s="340">
        <v>0</v>
      </c>
      <c r="X52" s="339"/>
      <c r="Z52" s="327"/>
      <c r="AA52" s="349"/>
      <c r="AB52" s="340">
        <v>0</v>
      </c>
      <c r="AC52" s="339"/>
      <c r="AE52" s="327"/>
      <c r="AF52" s="349"/>
      <c r="AG52" s="340">
        <v>0</v>
      </c>
      <c r="AH52" s="339"/>
      <c r="AJ52" s="327"/>
      <c r="AK52" s="349"/>
      <c r="AL52" s="340">
        <v>0</v>
      </c>
      <c r="AM52" s="339"/>
      <c r="AO52" s="327"/>
      <c r="AP52" s="349"/>
      <c r="AQ52" s="340">
        <v>0</v>
      </c>
      <c r="AR52" s="339"/>
      <c r="AT52" s="327"/>
      <c r="AU52" s="349"/>
      <c r="AV52" s="340">
        <v>0</v>
      </c>
      <c r="AW52" s="339"/>
      <c r="AY52" s="327"/>
      <c r="AZ52" s="349"/>
      <c r="BA52" s="340">
        <v>0</v>
      </c>
      <c r="BB52" s="339"/>
      <c r="BD52" s="327"/>
      <c r="BE52" s="349"/>
      <c r="BF52" s="340">
        <v>0</v>
      </c>
      <c r="BG52" s="339"/>
      <c r="BI52" s="327"/>
      <c r="BJ52" s="349"/>
      <c r="BK52" s="340">
        <v>0</v>
      </c>
      <c r="BL52" s="339"/>
      <c r="BN52" s="327"/>
      <c r="BO52" s="349"/>
      <c r="BP52" s="340">
        <v>0</v>
      </c>
      <c r="BQ52" s="339"/>
      <c r="BS52" s="327"/>
      <c r="BT52" s="349"/>
      <c r="BU52" s="340">
        <v>0</v>
      </c>
      <c r="BV52" s="339"/>
      <c r="BX52" s="327"/>
      <c r="BY52" s="349"/>
      <c r="BZ52" s="338">
        <v>0</v>
      </c>
      <c r="CA52" s="339"/>
      <c r="CC52" s="327"/>
      <c r="CD52" s="349"/>
      <c r="CE52" s="340">
        <v>0</v>
      </c>
      <c r="CF52" s="339"/>
      <c r="CH52" s="327"/>
      <c r="CI52" s="349"/>
      <c r="CJ52" s="340">
        <v>0</v>
      </c>
      <c r="CK52" s="339"/>
      <c r="CM52" s="327"/>
      <c r="CN52" s="349"/>
      <c r="CO52" s="340">
        <v>0</v>
      </c>
      <c r="CP52" s="339"/>
      <c r="CR52" s="327"/>
      <c r="CS52" s="349"/>
      <c r="CT52" s="340">
        <v>0</v>
      </c>
      <c r="CU52" s="339"/>
      <c r="CW52" s="327"/>
      <c r="CX52" s="349"/>
      <c r="CY52" s="340">
        <v>0</v>
      </c>
      <c r="CZ52" s="339"/>
      <c r="DB52" s="327"/>
      <c r="DC52" s="349"/>
      <c r="DD52" s="340">
        <v>0</v>
      </c>
      <c r="DE52" s="339"/>
      <c r="DG52" s="327"/>
      <c r="DH52" s="349"/>
      <c r="DI52" s="340">
        <v>0</v>
      </c>
      <c r="DJ52" s="339"/>
      <c r="DL52" s="327"/>
      <c r="DM52" s="349"/>
      <c r="DN52" s="340">
        <v>0</v>
      </c>
      <c r="DO52" s="339"/>
      <c r="DQ52" s="327"/>
      <c r="DR52" s="349"/>
      <c r="DS52" s="340">
        <v>0</v>
      </c>
      <c r="DT52" s="339"/>
      <c r="DV52" s="327"/>
      <c r="DW52" s="349"/>
      <c r="DX52" s="340">
        <v>0</v>
      </c>
      <c r="DY52" s="339"/>
      <c r="EA52" s="327"/>
      <c r="EB52" s="349"/>
      <c r="EC52" s="340">
        <v>0</v>
      </c>
      <c r="ED52" s="339"/>
      <c r="EF52" s="327"/>
      <c r="EG52" s="349"/>
      <c r="EH52" s="340">
        <v>0</v>
      </c>
      <c r="EI52" s="339"/>
      <c r="EK52" s="327"/>
      <c r="EL52" s="349"/>
      <c r="EM52" s="340">
        <v>0</v>
      </c>
      <c r="EN52" s="339"/>
      <c r="EP52" s="88"/>
      <c r="ES52" s="33"/>
      <c r="ET52" s="33"/>
      <c r="EU52" s="33"/>
    </row>
    <row r="53" spans="3:151" ht="13.9" hidden="1" customHeight="1" x14ac:dyDescent="0.3">
      <c r="C53" s="88" t="s">
        <v>283</v>
      </c>
      <c r="E53" s="326"/>
      <c r="F53" s="349"/>
      <c r="G53" s="349"/>
      <c r="H53" s="341">
        <v>0</v>
      </c>
      <c r="I53" s="339"/>
      <c r="K53" s="327"/>
      <c r="L53" s="349"/>
      <c r="M53" s="341">
        <v>0</v>
      </c>
      <c r="N53" s="339"/>
      <c r="P53" s="327"/>
      <c r="Q53" s="349"/>
      <c r="R53" s="341">
        <v>0</v>
      </c>
      <c r="S53" s="339"/>
      <c r="U53" s="327"/>
      <c r="V53" s="349"/>
      <c r="W53" s="341">
        <v>0</v>
      </c>
      <c r="X53" s="339"/>
      <c r="Z53" s="327"/>
      <c r="AA53" s="349"/>
      <c r="AB53" s="341">
        <v>0</v>
      </c>
      <c r="AC53" s="339"/>
      <c r="AE53" s="327"/>
      <c r="AF53" s="349"/>
      <c r="AG53" s="341">
        <v>0</v>
      </c>
      <c r="AH53" s="339"/>
      <c r="AJ53" s="327"/>
      <c r="AK53" s="349"/>
      <c r="AL53" s="341">
        <v>0</v>
      </c>
      <c r="AM53" s="339"/>
      <c r="AO53" s="327"/>
      <c r="AP53" s="349"/>
      <c r="AQ53" s="341">
        <v>0</v>
      </c>
      <c r="AR53" s="339"/>
      <c r="AT53" s="327"/>
      <c r="AU53" s="349"/>
      <c r="AV53" s="341">
        <v>0</v>
      </c>
      <c r="AW53" s="339"/>
      <c r="AY53" s="327"/>
      <c r="AZ53" s="349"/>
      <c r="BA53" s="341">
        <v>0</v>
      </c>
      <c r="BB53" s="339"/>
      <c r="BD53" s="327"/>
      <c r="BE53" s="349"/>
      <c r="BF53" s="341">
        <v>0</v>
      </c>
      <c r="BG53" s="339"/>
      <c r="BI53" s="327"/>
      <c r="BJ53" s="349"/>
      <c r="BK53" s="341">
        <v>0</v>
      </c>
      <c r="BL53" s="339"/>
      <c r="BN53" s="327"/>
      <c r="BO53" s="349"/>
      <c r="BP53" s="341">
        <v>0</v>
      </c>
      <c r="BQ53" s="339"/>
      <c r="BS53" s="327"/>
      <c r="BT53" s="349"/>
      <c r="BU53" s="341">
        <v>0</v>
      </c>
      <c r="BV53" s="339"/>
      <c r="BX53" s="327"/>
      <c r="BY53" s="349"/>
      <c r="BZ53" s="342">
        <v>0</v>
      </c>
      <c r="CA53" s="339"/>
      <c r="CC53" s="327"/>
      <c r="CD53" s="349"/>
      <c r="CE53" s="341">
        <v>0</v>
      </c>
      <c r="CF53" s="339"/>
      <c r="CH53" s="327"/>
      <c r="CI53" s="349"/>
      <c r="CJ53" s="341">
        <v>0</v>
      </c>
      <c r="CK53" s="339"/>
      <c r="CM53" s="327"/>
      <c r="CN53" s="349"/>
      <c r="CO53" s="341">
        <v>0</v>
      </c>
      <c r="CP53" s="339"/>
      <c r="CR53" s="327"/>
      <c r="CS53" s="349"/>
      <c r="CT53" s="341">
        <v>0</v>
      </c>
      <c r="CU53" s="339"/>
      <c r="CW53" s="327"/>
      <c r="CX53" s="349"/>
      <c r="CY53" s="341">
        <v>0</v>
      </c>
      <c r="CZ53" s="339"/>
      <c r="DB53" s="327"/>
      <c r="DC53" s="349"/>
      <c r="DD53" s="341">
        <v>0</v>
      </c>
      <c r="DE53" s="339"/>
      <c r="DG53" s="327"/>
      <c r="DH53" s="349"/>
      <c r="DI53" s="341">
        <v>0</v>
      </c>
      <c r="DJ53" s="339"/>
      <c r="DL53" s="327"/>
      <c r="DM53" s="349"/>
      <c r="DN53" s="341">
        <v>0</v>
      </c>
      <c r="DO53" s="339"/>
      <c r="DQ53" s="327"/>
      <c r="DR53" s="349"/>
      <c r="DS53" s="341">
        <v>0</v>
      </c>
      <c r="DT53" s="339"/>
      <c r="DV53" s="327"/>
      <c r="DW53" s="349"/>
      <c r="DX53" s="341">
        <v>0</v>
      </c>
      <c r="DY53" s="339"/>
      <c r="EA53" s="327"/>
      <c r="EB53" s="349"/>
      <c r="EC53" s="341">
        <v>0</v>
      </c>
      <c r="ED53" s="339"/>
      <c r="EF53" s="327"/>
      <c r="EG53" s="349"/>
      <c r="EH53" s="341">
        <v>0</v>
      </c>
      <c r="EI53" s="339"/>
      <c r="EK53" s="327"/>
      <c r="EL53" s="349"/>
      <c r="EM53" s="341">
        <v>0</v>
      </c>
      <c r="EN53" s="339"/>
      <c r="EP53" s="88"/>
      <c r="ES53" s="33"/>
      <c r="ET53" s="33"/>
      <c r="EU53" s="33"/>
    </row>
    <row r="54" spans="3:151" ht="13.9" hidden="1" customHeight="1" x14ac:dyDescent="0.3">
      <c r="C54" s="88" t="s">
        <v>285</v>
      </c>
      <c r="E54" s="326"/>
      <c r="F54" s="349"/>
      <c r="G54" s="349"/>
      <c r="H54" s="341"/>
      <c r="I54" s="339"/>
      <c r="K54" s="327"/>
      <c r="L54" s="349"/>
      <c r="M54" s="341"/>
      <c r="N54" s="339"/>
      <c r="P54" s="327"/>
      <c r="Q54" s="349"/>
      <c r="R54" s="341"/>
      <c r="S54" s="339"/>
      <c r="U54" s="327"/>
      <c r="V54" s="349"/>
      <c r="W54" s="341"/>
      <c r="X54" s="339"/>
      <c r="Z54" s="327"/>
      <c r="AA54" s="349"/>
      <c r="AB54" s="341"/>
      <c r="AC54" s="339"/>
      <c r="AE54" s="327"/>
      <c r="AF54" s="349"/>
      <c r="AG54" s="341"/>
      <c r="AH54" s="339"/>
      <c r="AJ54" s="327"/>
      <c r="AK54" s="349"/>
      <c r="AL54" s="341"/>
      <c r="AM54" s="339"/>
      <c r="AO54" s="327"/>
      <c r="AP54" s="349"/>
      <c r="AQ54" s="341"/>
      <c r="AR54" s="339"/>
      <c r="AT54" s="327"/>
      <c r="AU54" s="349"/>
      <c r="AV54" s="341"/>
      <c r="AW54" s="339"/>
      <c r="AY54" s="327"/>
      <c r="AZ54" s="349"/>
      <c r="BA54" s="341"/>
      <c r="BB54" s="339"/>
      <c r="BD54" s="327"/>
      <c r="BE54" s="349"/>
      <c r="BF54" s="341"/>
      <c r="BG54" s="339"/>
      <c r="BI54" s="327"/>
      <c r="BJ54" s="349"/>
      <c r="BK54" s="341"/>
      <c r="BL54" s="339"/>
      <c r="BN54" s="327"/>
      <c r="BO54" s="349"/>
      <c r="BP54" s="341"/>
      <c r="BQ54" s="339"/>
      <c r="BS54" s="327"/>
      <c r="BT54" s="349"/>
      <c r="BU54" s="341"/>
      <c r="BV54" s="339"/>
      <c r="BX54" s="327"/>
      <c r="BY54" s="349"/>
      <c r="BZ54" s="342"/>
      <c r="CA54" s="339"/>
      <c r="CC54" s="327"/>
      <c r="CD54" s="349"/>
      <c r="CE54" s="341"/>
      <c r="CF54" s="339"/>
      <c r="CH54" s="327"/>
      <c r="CI54" s="349"/>
      <c r="CJ54" s="341"/>
      <c r="CK54" s="339"/>
      <c r="CM54" s="327"/>
      <c r="CN54" s="349"/>
      <c r="CO54" s="341"/>
      <c r="CP54" s="339"/>
      <c r="CR54" s="327"/>
      <c r="CS54" s="349"/>
      <c r="CT54" s="341"/>
      <c r="CU54" s="339"/>
      <c r="CW54" s="327"/>
      <c r="CX54" s="349"/>
      <c r="CY54" s="341"/>
      <c r="CZ54" s="339"/>
      <c r="DB54" s="327"/>
      <c r="DC54" s="349"/>
      <c r="DD54" s="341"/>
      <c r="DE54" s="339"/>
      <c r="DG54" s="327"/>
      <c r="DH54" s="349"/>
      <c r="DI54" s="341"/>
      <c r="DJ54" s="339"/>
      <c r="DL54" s="327"/>
      <c r="DM54" s="349"/>
      <c r="DN54" s="341"/>
      <c r="DO54" s="339"/>
      <c r="DQ54" s="327"/>
      <c r="DR54" s="349"/>
      <c r="DS54" s="341"/>
      <c r="DT54" s="339"/>
      <c r="DV54" s="327"/>
      <c r="DW54" s="349"/>
      <c r="DX54" s="341"/>
      <c r="DY54" s="339"/>
      <c r="EA54" s="327"/>
      <c r="EB54" s="349"/>
      <c r="EC54" s="341"/>
      <c r="ED54" s="339"/>
      <c r="EF54" s="327"/>
      <c r="EG54" s="349"/>
      <c r="EH54" s="341"/>
      <c r="EI54" s="339"/>
      <c r="EK54" s="327"/>
      <c r="EL54" s="349"/>
      <c r="EM54" s="341"/>
      <c r="EN54" s="339"/>
      <c r="EP54" s="88"/>
      <c r="ES54" s="33"/>
      <c r="ET54" s="33"/>
      <c r="EU54" s="33"/>
    </row>
    <row r="55" spans="3:151" ht="13.9" hidden="1" customHeight="1" x14ac:dyDescent="0.3">
      <c r="C55" s="188" t="s">
        <v>295</v>
      </c>
      <c r="E55" s="326"/>
      <c r="F55" s="349"/>
      <c r="G55" s="349"/>
      <c r="H55" s="341">
        <v>0</v>
      </c>
      <c r="I55" s="339"/>
      <c r="K55" s="327"/>
      <c r="L55" s="349"/>
      <c r="M55" s="341">
        <v>0</v>
      </c>
      <c r="N55" s="339"/>
      <c r="P55" s="327"/>
      <c r="Q55" s="349"/>
      <c r="R55" s="341">
        <v>0</v>
      </c>
      <c r="S55" s="339"/>
      <c r="U55" s="327"/>
      <c r="V55" s="349"/>
      <c r="W55" s="341">
        <v>0</v>
      </c>
      <c r="X55" s="339"/>
      <c r="Z55" s="327"/>
      <c r="AA55" s="349"/>
      <c r="AB55" s="341">
        <v>0</v>
      </c>
      <c r="AC55" s="339"/>
      <c r="AE55" s="327"/>
      <c r="AF55" s="349"/>
      <c r="AG55" s="341">
        <v>0</v>
      </c>
      <c r="AH55" s="339"/>
      <c r="AJ55" s="327"/>
      <c r="AK55" s="349"/>
      <c r="AL55" s="341">
        <v>0</v>
      </c>
      <c r="AM55" s="339"/>
      <c r="AO55" s="327"/>
      <c r="AP55" s="349"/>
      <c r="AQ55" s="341">
        <v>0</v>
      </c>
      <c r="AR55" s="339"/>
      <c r="AT55" s="327"/>
      <c r="AU55" s="349"/>
      <c r="AV55" s="341">
        <v>0</v>
      </c>
      <c r="AW55" s="339"/>
      <c r="AY55" s="327"/>
      <c r="AZ55" s="349"/>
      <c r="BA55" s="341">
        <v>0</v>
      </c>
      <c r="BB55" s="339"/>
      <c r="BD55" s="327"/>
      <c r="BE55" s="349"/>
      <c r="BF55" s="341">
        <v>0</v>
      </c>
      <c r="BG55" s="339"/>
      <c r="BI55" s="327"/>
      <c r="BJ55" s="349"/>
      <c r="BK55" s="341">
        <v>0</v>
      </c>
      <c r="BL55" s="339"/>
      <c r="BN55" s="327"/>
      <c r="BO55" s="349"/>
      <c r="BP55" s="341">
        <v>0</v>
      </c>
      <c r="BQ55" s="339"/>
      <c r="BS55" s="327"/>
      <c r="BT55" s="349"/>
      <c r="BU55" s="341">
        <v>0</v>
      </c>
      <c r="BV55" s="339"/>
      <c r="BX55" s="327"/>
      <c r="BY55" s="349"/>
      <c r="BZ55" s="342">
        <v>0</v>
      </c>
      <c r="CA55" s="339"/>
      <c r="CC55" s="327"/>
      <c r="CD55" s="349"/>
      <c r="CE55" s="341">
        <v>0</v>
      </c>
      <c r="CF55" s="339"/>
      <c r="CH55" s="327"/>
      <c r="CI55" s="349"/>
      <c r="CJ55" s="341">
        <v>0</v>
      </c>
      <c r="CK55" s="339"/>
      <c r="CM55" s="327"/>
      <c r="CN55" s="349"/>
      <c r="CO55" s="341">
        <v>0</v>
      </c>
      <c r="CP55" s="339"/>
      <c r="CR55" s="327"/>
      <c r="CS55" s="349"/>
      <c r="CT55" s="341">
        <v>0</v>
      </c>
      <c r="CU55" s="339"/>
      <c r="CW55" s="327"/>
      <c r="CX55" s="349"/>
      <c r="CY55" s="341">
        <v>0</v>
      </c>
      <c r="CZ55" s="339"/>
      <c r="DB55" s="327"/>
      <c r="DC55" s="349"/>
      <c r="DD55" s="341">
        <v>0</v>
      </c>
      <c r="DE55" s="339"/>
      <c r="DG55" s="327"/>
      <c r="DH55" s="349"/>
      <c r="DI55" s="341">
        <v>0</v>
      </c>
      <c r="DJ55" s="339"/>
      <c r="DL55" s="327"/>
      <c r="DM55" s="349"/>
      <c r="DN55" s="341">
        <v>0</v>
      </c>
      <c r="DO55" s="339"/>
      <c r="DQ55" s="327"/>
      <c r="DR55" s="349"/>
      <c r="DS55" s="341">
        <v>0</v>
      </c>
      <c r="DT55" s="339"/>
      <c r="DV55" s="327"/>
      <c r="DW55" s="349"/>
      <c r="DX55" s="341">
        <v>0</v>
      </c>
      <c r="DY55" s="339"/>
      <c r="EA55" s="327"/>
      <c r="EB55" s="349"/>
      <c r="EC55" s="341">
        <v>0</v>
      </c>
      <c r="ED55" s="339"/>
      <c r="EF55" s="327"/>
      <c r="EG55" s="349"/>
      <c r="EH55" s="341">
        <v>0</v>
      </c>
      <c r="EI55" s="339"/>
      <c r="EK55" s="327"/>
      <c r="EL55" s="349"/>
      <c r="EM55" s="341">
        <v>0</v>
      </c>
      <c r="EN55" s="339"/>
      <c r="EP55" s="88"/>
      <c r="ES55" s="33"/>
      <c r="ET55" s="33"/>
      <c r="EU55" s="33"/>
    </row>
    <row r="56" spans="3:151" ht="13.9" hidden="1" customHeight="1" x14ac:dyDescent="0.3">
      <c r="C56" s="188" t="s">
        <v>296</v>
      </c>
      <c r="E56" s="326"/>
      <c r="F56" s="349"/>
      <c r="G56" s="349"/>
      <c r="H56" s="344">
        <v>0</v>
      </c>
      <c r="I56" s="339"/>
      <c r="K56" s="327"/>
      <c r="L56" s="349"/>
      <c r="M56" s="344">
        <v>0</v>
      </c>
      <c r="N56" s="339"/>
      <c r="P56" s="327"/>
      <c r="Q56" s="349"/>
      <c r="R56" s="344">
        <v>0</v>
      </c>
      <c r="S56" s="339"/>
      <c r="U56" s="327"/>
      <c r="V56" s="349"/>
      <c r="W56" s="344">
        <v>0</v>
      </c>
      <c r="X56" s="339"/>
      <c r="Z56" s="327"/>
      <c r="AA56" s="349"/>
      <c r="AB56" s="344">
        <v>0</v>
      </c>
      <c r="AC56" s="339"/>
      <c r="AE56" s="327"/>
      <c r="AF56" s="349"/>
      <c r="AG56" s="344">
        <v>0</v>
      </c>
      <c r="AH56" s="339"/>
      <c r="AJ56" s="327"/>
      <c r="AK56" s="349"/>
      <c r="AL56" s="344">
        <v>0</v>
      </c>
      <c r="AM56" s="339"/>
      <c r="AO56" s="327"/>
      <c r="AP56" s="349"/>
      <c r="AQ56" s="344">
        <v>0</v>
      </c>
      <c r="AR56" s="339"/>
      <c r="AT56" s="327"/>
      <c r="AU56" s="349"/>
      <c r="AV56" s="344">
        <v>0</v>
      </c>
      <c r="AW56" s="339"/>
      <c r="AY56" s="327"/>
      <c r="AZ56" s="349"/>
      <c r="BA56" s="344">
        <v>0</v>
      </c>
      <c r="BB56" s="339"/>
      <c r="BD56" s="327"/>
      <c r="BE56" s="349"/>
      <c r="BF56" s="344">
        <v>0</v>
      </c>
      <c r="BG56" s="339"/>
      <c r="BI56" s="327"/>
      <c r="BJ56" s="349"/>
      <c r="BK56" s="344">
        <v>0</v>
      </c>
      <c r="BL56" s="339"/>
      <c r="BN56" s="327"/>
      <c r="BO56" s="349"/>
      <c r="BP56" s="344">
        <v>0</v>
      </c>
      <c r="BQ56" s="339"/>
      <c r="BS56" s="327"/>
      <c r="BT56" s="349"/>
      <c r="BU56" s="344">
        <v>0</v>
      </c>
      <c r="BV56" s="339"/>
      <c r="BX56" s="327"/>
      <c r="BY56" s="349"/>
      <c r="BZ56" s="343">
        <v>0</v>
      </c>
      <c r="CA56" s="339"/>
      <c r="CC56" s="327"/>
      <c r="CD56" s="349"/>
      <c r="CE56" s="344">
        <v>0</v>
      </c>
      <c r="CF56" s="339"/>
      <c r="CH56" s="327"/>
      <c r="CI56" s="349"/>
      <c r="CJ56" s="344">
        <v>0</v>
      </c>
      <c r="CK56" s="339"/>
      <c r="CM56" s="327"/>
      <c r="CN56" s="349"/>
      <c r="CO56" s="344">
        <v>0</v>
      </c>
      <c r="CP56" s="339"/>
      <c r="CR56" s="327"/>
      <c r="CS56" s="349"/>
      <c r="CT56" s="344">
        <v>0</v>
      </c>
      <c r="CU56" s="339"/>
      <c r="CW56" s="327"/>
      <c r="CX56" s="349"/>
      <c r="CY56" s="344">
        <v>0</v>
      </c>
      <c r="CZ56" s="339"/>
      <c r="DB56" s="327"/>
      <c r="DC56" s="349"/>
      <c r="DD56" s="344">
        <v>0</v>
      </c>
      <c r="DE56" s="339"/>
      <c r="DG56" s="327"/>
      <c r="DH56" s="349"/>
      <c r="DI56" s="344">
        <v>0</v>
      </c>
      <c r="DJ56" s="339"/>
      <c r="DL56" s="327"/>
      <c r="DM56" s="349"/>
      <c r="DN56" s="344">
        <v>0</v>
      </c>
      <c r="DO56" s="339"/>
      <c r="DQ56" s="327"/>
      <c r="DR56" s="349"/>
      <c r="DS56" s="344">
        <v>0</v>
      </c>
      <c r="DT56" s="339"/>
      <c r="DV56" s="327"/>
      <c r="DW56" s="349"/>
      <c r="DX56" s="344">
        <v>0</v>
      </c>
      <c r="DY56" s="339"/>
      <c r="EA56" s="327"/>
      <c r="EB56" s="349"/>
      <c r="EC56" s="344">
        <v>0</v>
      </c>
      <c r="ED56" s="339"/>
      <c r="EF56" s="327"/>
      <c r="EG56" s="349"/>
      <c r="EH56" s="344">
        <v>0</v>
      </c>
      <c r="EI56" s="339"/>
      <c r="EK56" s="327"/>
      <c r="EL56" s="349"/>
      <c r="EM56" s="344">
        <v>0</v>
      </c>
      <c r="EN56" s="339"/>
      <c r="EP56" s="88"/>
      <c r="ES56" s="33"/>
      <c r="ET56" s="33"/>
      <c r="EU56" s="33"/>
    </row>
    <row r="57" spans="3:151" x14ac:dyDescent="0.3">
      <c r="C57" s="88"/>
      <c r="E57" s="326"/>
      <c r="F57" s="349"/>
      <c r="G57" s="362"/>
      <c r="H57" s="194"/>
      <c r="I57" s="348"/>
      <c r="K57" s="327"/>
      <c r="L57" s="362"/>
      <c r="M57" s="194"/>
      <c r="N57" s="348"/>
      <c r="P57" s="327"/>
      <c r="Q57" s="362"/>
      <c r="R57" s="194"/>
      <c r="S57" s="348"/>
      <c r="U57" s="327"/>
      <c r="V57" s="362"/>
      <c r="W57" s="194"/>
      <c r="X57" s="348"/>
      <c r="Z57" s="327"/>
      <c r="AA57" s="362"/>
      <c r="AB57" s="194"/>
      <c r="AC57" s="348"/>
      <c r="AE57" s="327"/>
      <c r="AF57" s="362"/>
      <c r="AG57" s="194"/>
      <c r="AH57" s="348"/>
      <c r="AJ57" s="327"/>
      <c r="AK57" s="362"/>
      <c r="AL57" s="194"/>
      <c r="AM57" s="348"/>
      <c r="AO57" s="327"/>
      <c r="AP57" s="362"/>
      <c r="AQ57" s="194"/>
      <c r="AR57" s="348"/>
      <c r="AT57" s="327"/>
      <c r="AU57" s="362"/>
      <c r="AV57" s="194"/>
      <c r="AW57" s="348"/>
      <c r="AY57" s="327"/>
      <c r="AZ57" s="362"/>
      <c r="BA57" s="194"/>
      <c r="BB57" s="348"/>
      <c r="BD57" s="327"/>
      <c r="BE57" s="362"/>
      <c r="BF57" s="194"/>
      <c r="BG57" s="348"/>
      <c r="BI57" s="327"/>
      <c r="BJ57" s="362"/>
      <c r="BK57" s="194"/>
      <c r="BL57" s="348"/>
      <c r="BN57" s="327"/>
      <c r="BO57" s="362"/>
      <c r="BP57" s="194"/>
      <c r="BQ57" s="348"/>
      <c r="BS57" s="327"/>
      <c r="BT57" s="362"/>
      <c r="BU57" s="194"/>
      <c r="BV57" s="348"/>
      <c r="BX57" s="327"/>
      <c r="BY57" s="362"/>
      <c r="BZ57" s="347"/>
      <c r="CA57" s="348"/>
      <c r="CC57" s="327"/>
      <c r="CD57" s="362"/>
      <c r="CE57" s="194"/>
      <c r="CF57" s="348"/>
      <c r="CH57" s="327"/>
      <c r="CI57" s="362"/>
      <c r="CJ57" s="194"/>
      <c r="CK57" s="348"/>
      <c r="CM57" s="327"/>
      <c r="CN57" s="362"/>
      <c r="CO57" s="194"/>
      <c r="CP57" s="348"/>
      <c r="CR57" s="327"/>
      <c r="CS57" s="362"/>
      <c r="CT57" s="194"/>
      <c r="CU57" s="348"/>
      <c r="CW57" s="327"/>
      <c r="CX57" s="362"/>
      <c r="CY57" s="194"/>
      <c r="CZ57" s="348"/>
      <c r="DB57" s="327"/>
      <c r="DC57" s="362"/>
      <c r="DD57" s="194"/>
      <c r="DE57" s="348"/>
      <c r="DG57" s="327"/>
      <c r="DH57" s="362"/>
      <c r="DI57" s="194"/>
      <c r="DJ57" s="348"/>
      <c r="DL57" s="327"/>
      <c r="DM57" s="362"/>
      <c r="DN57" s="194"/>
      <c r="DO57" s="348"/>
      <c r="DQ57" s="327"/>
      <c r="DR57" s="362"/>
      <c r="DS57" s="194"/>
      <c r="DT57" s="348"/>
      <c r="DV57" s="327"/>
      <c r="DW57" s="362"/>
      <c r="DX57" s="194"/>
      <c r="DY57" s="348"/>
      <c r="EA57" s="327"/>
      <c r="EB57" s="362"/>
      <c r="EC57" s="194"/>
      <c r="ED57" s="348"/>
      <c r="EF57" s="327"/>
      <c r="EG57" s="362"/>
      <c r="EH57" s="194"/>
      <c r="EI57" s="348"/>
      <c r="EK57" s="327"/>
      <c r="EL57" s="362"/>
      <c r="EM57" s="194"/>
      <c r="EN57" s="348"/>
      <c r="EP57" s="88"/>
      <c r="ES57" s="33"/>
      <c r="ET57" s="33"/>
      <c r="EU57" s="33"/>
    </row>
    <row r="58" spans="3:151" x14ac:dyDescent="0.3">
      <c r="C58" s="88"/>
      <c r="E58" s="326"/>
      <c r="F58" s="349"/>
      <c r="G58" s="350"/>
      <c r="K58" s="327"/>
      <c r="P58" s="327"/>
      <c r="U58" s="327"/>
      <c r="Z58" s="327"/>
      <c r="AE58" s="327"/>
      <c r="AJ58" s="327"/>
      <c r="AO58" s="327"/>
      <c r="AT58" s="327"/>
      <c r="AY58" s="327"/>
      <c r="BD58" s="327"/>
      <c r="BI58" s="327"/>
      <c r="BN58" s="327"/>
      <c r="BS58" s="327"/>
      <c r="BX58" s="327"/>
      <c r="BZ58" s="345"/>
      <c r="CC58" s="327"/>
      <c r="CH58" s="327"/>
      <c r="CM58" s="327"/>
      <c r="CR58" s="327"/>
      <c r="CW58" s="327"/>
      <c r="DB58" s="327"/>
      <c r="DG58" s="327"/>
      <c r="DL58" s="327"/>
      <c r="DQ58" s="327"/>
      <c r="DV58" s="327"/>
      <c r="EA58" s="327"/>
      <c r="EF58" s="327"/>
      <c r="EK58" s="327"/>
      <c r="EP58" s="88"/>
      <c r="ES58" s="33"/>
      <c r="ET58" s="33"/>
      <c r="EU58" s="33"/>
    </row>
    <row r="59" spans="3:151" s="33" customFormat="1" x14ac:dyDescent="0.3">
      <c r="C59" s="161" t="s">
        <v>298</v>
      </c>
      <c r="E59" s="354" t="s">
        <v>299</v>
      </c>
      <c r="F59" s="355"/>
      <c r="G59" s="360"/>
      <c r="H59" s="330">
        <v>93922044.451631099</v>
      </c>
      <c r="I59" s="330"/>
      <c r="J59" s="330"/>
      <c r="K59" s="331"/>
      <c r="L59" s="330"/>
      <c r="M59" s="33">
        <v>26924859.079710022</v>
      </c>
      <c r="P59" s="329"/>
      <c r="R59" s="33">
        <v>-17034111.00932999</v>
      </c>
      <c r="U59" s="329"/>
      <c r="W59" s="33">
        <v>-77806824.869289964</v>
      </c>
      <c r="Z59" s="329"/>
      <c r="AB59" s="33">
        <v>113395024.39298999</v>
      </c>
      <c r="AE59" s="329"/>
      <c r="AG59" s="33">
        <v>6907593.1490900218</v>
      </c>
      <c r="AJ59" s="329"/>
      <c r="AL59" s="33">
        <v>-9503951.4767999649</v>
      </c>
      <c r="AO59" s="329"/>
      <c r="AQ59" s="33">
        <v>37991142.197899967</v>
      </c>
      <c r="AT59" s="329"/>
      <c r="AV59" s="33">
        <v>-47193262.297900036</v>
      </c>
      <c r="AY59" s="329"/>
      <c r="BA59" s="33">
        <v>38127115.50029999</v>
      </c>
      <c r="BD59" s="329"/>
      <c r="BF59" s="33">
        <v>179691505</v>
      </c>
      <c r="BI59" s="329"/>
      <c r="BK59" s="33">
        <v>0</v>
      </c>
      <c r="BN59" s="329"/>
      <c r="BP59" s="33">
        <v>0</v>
      </c>
      <c r="BS59" s="329"/>
      <c r="BU59" s="33">
        <v>71807584.666670054</v>
      </c>
      <c r="BX59" s="329"/>
      <c r="BZ59" s="332">
        <v>38954132.572060108</v>
      </c>
      <c r="CA59" s="330"/>
      <c r="CB59" s="330"/>
      <c r="CC59" s="331"/>
      <c r="CD59" s="330"/>
      <c r="CE59" s="330">
        <v>-22462869.771990001</v>
      </c>
      <c r="CF59" s="330"/>
      <c r="CG59" s="330"/>
      <c r="CH59" s="331"/>
      <c r="CI59" s="330"/>
      <c r="CJ59" s="33">
        <v>8028973.5351800174</v>
      </c>
      <c r="CM59" s="329"/>
      <c r="CO59" s="33">
        <v>-100948773.75835001</v>
      </c>
      <c r="CR59" s="329"/>
      <c r="CT59" s="33">
        <v>81733465.921170026</v>
      </c>
      <c r="CW59" s="329"/>
      <c r="CY59" s="33">
        <v>16731515.334039986</v>
      </c>
      <c r="DB59" s="329"/>
      <c r="DD59" s="33">
        <v>-30393086.078570008</v>
      </c>
      <c r="DG59" s="329"/>
      <c r="DI59" s="33">
        <v>19590745.798259988</v>
      </c>
      <c r="DL59" s="329"/>
      <c r="DN59" s="33">
        <v>3320086.2674000114</v>
      </c>
      <c r="DQ59" s="329"/>
      <c r="DS59" s="33">
        <v>-60776743.323530018</v>
      </c>
      <c r="DV59" s="329"/>
      <c r="DX59" s="33">
        <v>71434605.439150006</v>
      </c>
      <c r="EA59" s="329"/>
      <c r="EC59" s="33">
        <v>37871360.210080028</v>
      </c>
      <c r="EF59" s="329"/>
      <c r="EH59" s="33">
        <v>-13927302.827849776</v>
      </c>
      <c r="EK59" s="329"/>
      <c r="EM59" s="33">
        <v>-85176686.076390013</v>
      </c>
      <c r="EP59" s="161"/>
      <c r="ET59" s="643"/>
      <c r="EU59" s="363"/>
    </row>
    <row r="60" spans="3:151" ht="12.75" customHeight="1" x14ac:dyDescent="0.3">
      <c r="C60" s="88" t="s">
        <v>300</v>
      </c>
      <c r="E60" s="326"/>
      <c r="F60" s="349"/>
      <c r="G60" s="353"/>
      <c r="H60" s="147">
        <v>87105013</v>
      </c>
      <c r="I60" s="334"/>
      <c r="K60" s="327"/>
      <c r="L60" s="333"/>
      <c r="M60" s="147">
        <v>26652924</v>
      </c>
      <c r="N60" s="334"/>
      <c r="P60" s="327"/>
      <c r="Q60" s="333"/>
      <c r="R60" s="147">
        <v>-15897558</v>
      </c>
      <c r="S60" s="334"/>
      <c r="U60" s="327"/>
      <c r="V60" s="333"/>
      <c r="W60" s="147">
        <v>-79729150</v>
      </c>
      <c r="X60" s="334"/>
      <c r="Z60" s="327"/>
      <c r="AA60" s="333"/>
      <c r="AB60" s="147">
        <v>112926339</v>
      </c>
      <c r="AC60" s="334"/>
      <c r="AE60" s="327"/>
      <c r="AF60" s="333"/>
      <c r="AG60" s="147">
        <v>8111635</v>
      </c>
      <c r="AH60" s="334"/>
      <c r="AJ60" s="327"/>
      <c r="AK60" s="333"/>
      <c r="AL60" s="147">
        <v>-12715008</v>
      </c>
      <c r="AM60" s="334"/>
      <c r="AO60" s="327"/>
      <c r="AP60" s="333"/>
      <c r="AQ60" s="147">
        <v>41360089</v>
      </c>
      <c r="AR60" s="334"/>
      <c r="AT60" s="327"/>
      <c r="AU60" s="333"/>
      <c r="AV60" s="147">
        <v>-49750071</v>
      </c>
      <c r="AW60" s="334"/>
      <c r="AY60" s="327"/>
      <c r="AZ60" s="333"/>
      <c r="BA60" s="147">
        <v>23900308</v>
      </c>
      <c r="BB60" s="334"/>
      <c r="BD60" s="327"/>
      <c r="BE60" s="333"/>
      <c r="BF60" s="147">
        <v>179691505</v>
      </c>
      <c r="BG60" s="334"/>
      <c r="BI60" s="327"/>
      <c r="BJ60" s="333"/>
      <c r="BK60" s="147">
        <v>0</v>
      </c>
      <c r="BL60" s="334"/>
      <c r="BN60" s="327"/>
      <c r="BO60" s="333"/>
      <c r="BP60" s="147">
        <v>0</v>
      </c>
      <c r="BQ60" s="334"/>
      <c r="BS60" s="327"/>
      <c r="BT60" s="333"/>
      <c r="BU60" s="147">
        <v>54859508</v>
      </c>
      <c r="BV60" s="334"/>
      <c r="BX60" s="327"/>
      <c r="BY60" s="333"/>
      <c r="BZ60" s="337">
        <v>28693050</v>
      </c>
      <c r="CA60" s="334"/>
      <c r="CC60" s="327"/>
      <c r="CD60" s="333"/>
      <c r="CE60" s="335">
        <v>-34452835</v>
      </c>
      <c r="CF60" s="364"/>
      <c r="CG60" s="365"/>
      <c r="CH60" s="366"/>
      <c r="CI60" s="367"/>
      <c r="CJ60" s="147">
        <v>9974227</v>
      </c>
      <c r="CK60" s="334"/>
      <c r="CM60" s="327"/>
      <c r="CN60" s="333"/>
      <c r="CO60" s="147">
        <v>-108076143</v>
      </c>
      <c r="CP60" s="334"/>
      <c r="CR60" s="327"/>
      <c r="CS60" s="333"/>
      <c r="CT60" s="147">
        <v>35166890</v>
      </c>
      <c r="CU60" s="334"/>
      <c r="CW60" s="327"/>
      <c r="CX60" s="333"/>
      <c r="CY60" s="147">
        <v>62591281</v>
      </c>
      <c r="CZ60" s="334"/>
      <c r="DB60" s="327"/>
      <c r="DC60" s="333"/>
      <c r="DD60" s="147">
        <v>-29962642</v>
      </c>
      <c r="DE60" s="334"/>
      <c r="DG60" s="327"/>
      <c r="DH60" s="333"/>
      <c r="DI60" s="147">
        <v>16575160</v>
      </c>
      <c r="DJ60" s="334"/>
      <c r="DL60" s="327"/>
      <c r="DM60" s="333"/>
      <c r="DN60" s="147">
        <v>3030911</v>
      </c>
      <c r="DO60" s="334"/>
      <c r="DQ60" s="327"/>
      <c r="DR60" s="333"/>
      <c r="DS60" s="147">
        <v>-56031570</v>
      </c>
      <c r="DT60" s="334"/>
      <c r="DV60" s="327"/>
      <c r="DW60" s="333"/>
      <c r="DX60" s="147">
        <v>74466214</v>
      </c>
      <c r="DY60" s="334"/>
      <c r="EA60" s="327"/>
      <c r="EB60" s="333"/>
      <c r="EC60" s="147">
        <v>35642447</v>
      </c>
      <c r="ED60" s="334"/>
      <c r="EF60" s="327"/>
      <c r="EG60" s="333"/>
      <c r="EH60" s="147">
        <v>19769110</v>
      </c>
      <c r="EI60" s="334"/>
      <c r="EK60" s="327"/>
      <c r="EL60" s="333"/>
      <c r="EM60" s="147">
        <v>-101184721</v>
      </c>
      <c r="EN60" s="334"/>
      <c r="EP60" s="88"/>
      <c r="ES60" s="33"/>
      <c r="ET60" s="368"/>
      <c r="EU60" s="368"/>
    </row>
    <row r="61" spans="3:151" ht="12.75" customHeight="1" x14ac:dyDescent="0.3">
      <c r="C61" s="88" t="s">
        <v>301</v>
      </c>
      <c r="E61" s="326"/>
      <c r="F61" s="349"/>
      <c r="G61" s="349"/>
      <c r="H61" s="80">
        <v>0</v>
      </c>
      <c r="I61" s="339"/>
      <c r="K61" s="327"/>
      <c r="L61" s="327"/>
      <c r="M61" s="80">
        <v>11333094</v>
      </c>
      <c r="N61" s="339"/>
      <c r="P61" s="327"/>
      <c r="Q61" s="327"/>
      <c r="R61" s="80">
        <v>-3984184</v>
      </c>
      <c r="S61" s="339"/>
      <c r="U61" s="327"/>
      <c r="V61" s="327"/>
      <c r="W61" s="80">
        <v>1344923</v>
      </c>
      <c r="X61" s="339"/>
      <c r="Z61" s="327"/>
      <c r="AA61" s="327"/>
      <c r="AB61" s="80">
        <v>4851831</v>
      </c>
      <c r="AC61" s="339"/>
      <c r="AE61" s="327"/>
      <c r="AF61" s="327"/>
      <c r="AG61" s="80">
        <v>-8884071</v>
      </c>
      <c r="AH61" s="339"/>
      <c r="AJ61" s="327"/>
      <c r="AK61" s="327"/>
      <c r="AL61" s="80">
        <v>1336522</v>
      </c>
      <c r="AM61" s="339"/>
      <c r="AO61" s="327"/>
      <c r="AP61" s="327"/>
      <c r="AQ61" s="80">
        <v>-5287167</v>
      </c>
      <c r="AR61" s="339"/>
      <c r="AT61" s="327"/>
      <c r="AU61" s="327"/>
      <c r="AV61" s="80">
        <v>-5594539</v>
      </c>
      <c r="AW61" s="339"/>
      <c r="AY61" s="327"/>
      <c r="AZ61" s="327"/>
      <c r="BA61" s="80">
        <v>-451464</v>
      </c>
      <c r="BB61" s="339"/>
      <c r="BD61" s="327"/>
      <c r="BE61" s="327"/>
      <c r="BF61" s="80">
        <v>0</v>
      </c>
      <c r="BG61" s="339"/>
      <c r="BI61" s="327"/>
      <c r="BJ61" s="327"/>
      <c r="BK61" s="80">
        <v>0</v>
      </c>
      <c r="BL61" s="339"/>
      <c r="BN61" s="327"/>
      <c r="BO61" s="327"/>
      <c r="BP61" s="80">
        <v>0</v>
      </c>
      <c r="BQ61" s="339"/>
      <c r="BS61" s="327"/>
      <c r="BT61" s="327"/>
      <c r="BU61" s="80">
        <v>-5335055</v>
      </c>
      <c r="BV61" s="339"/>
      <c r="BX61" s="327"/>
      <c r="BY61" s="327"/>
      <c r="BZ61" s="345">
        <v>5511065</v>
      </c>
      <c r="CA61" s="339"/>
      <c r="CC61" s="327"/>
      <c r="CD61" s="327"/>
      <c r="CE61" s="80">
        <v>43240810</v>
      </c>
      <c r="CF61" s="339"/>
      <c r="CH61" s="327"/>
      <c r="CI61" s="327"/>
      <c r="CJ61" s="80">
        <v>1683425</v>
      </c>
      <c r="CK61" s="339"/>
      <c r="CM61" s="327"/>
      <c r="CN61" s="327"/>
      <c r="CO61" s="80">
        <v>3575832</v>
      </c>
      <c r="CP61" s="339"/>
      <c r="CR61" s="327"/>
      <c r="CS61" s="327"/>
      <c r="CT61" s="80">
        <v>53727650</v>
      </c>
      <c r="CU61" s="339"/>
      <c r="CW61" s="327"/>
      <c r="CX61" s="327"/>
      <c r="CY61" s="80">
        <v>-54202159</v>
      </c>
      <c r="CZ61" s="339"/>
      <c r="DB61" s="327"/>
      <c r="DC61" s="327"/>
      <c r="DD61" s="80">
        <v>-3465898</v>
      </c>
      <c r="DE61" s="339"/>
      <c r="DG61" s="327"/>
      <c r="DH61" s="327"/>
      <c r="DI61" s="80">
        <v>8772236</v>
      </c>
      <c r="DJ61" s="339"/>
      <c r="DL61" s="327"/>
      <c r="DM61" s="327"/>
      <c r="DN61" s="80">
        <v>-3753879</v>
      </c>
      <c r="DO61" s="339"/>
      <c r="DQ61" s="327"/>
      <c r="DR61" s="327"/>
      <c r="DS61" s="80">
        <v>-20434962</v>
      </c>
      <c r="DT61" s="339"/>
      <c r="DV61" s="327"/>
      <c r="DW61" s="327"/>
      <c r="DX61" s="80">
        <v>14593850</v>
      </c>
      <c r="DY61" s="339"/>
      <c r="EA61" s="327"/>
      <c r="EB61" s="327"/>
      <c r="EC61" s="80">
        <v>-343384</v>
      </c>
      <c r="ED61" s="339"/>
      <c r="EF61" s="327"/>
      <c r="EG61" s="327"/>
      <c r="EH61" s="80">
        <v>-27141640</v>
      </c>
      <c r="EI61" s="339"/>
      <c r="EK61" s="327"/>
      <c r="EL61" s="327"/>
      <c r="EM61" s="80">
        <v>29143055</v>
      </c>
      <c r="EN61" s="339"/>
      <c r="EP61" s="88"/>
      <c r="ES61" s="33"/>
      <c r="ET61" s="368"/>
      <c r="EU61" s="368"/>
    </row>
    <row r="62" spans="3:151" ht="12.75" customHeight="1" x14ac:dyDescent="0.3">
      <c r="C62" s="188" t="s">
        <v>302</v>
      </c>
      <c r="E62" s="326"/>
      <c r="F62" s="349"/>
      <c r="G62" s="349"/>
      <c r="H62" s="80">
        <v>0</v>
      </c>
      <c r="I62" s="339"/>
      <c r="K62" s="327"/>
      <c r="L62" s="327"/>
      <c r="M62" s="80">
        <v>0</v>
      </c>
      <c r="N62" s="339"/>
      <c r="P62" s="327"/>
      <c r="Q62" s="327"/>
      <c r="R62" s="80">
        <v>0</v>
      </c>
      <c r="S62" s="339"/>
      <c r="U62" s="327"/>
      <c r="V62" s="327"/>
      <c r="W62" s="80">
        <v>0</v>
      </c>
      <c r="X62" s="339"/>
      <c r="Z62" s="327"/>
      <c r="AA62" s="327"/>
      <c r="AB62" s="80">
        <v>0</v>
      </c>
      <c r="AC62" s="339"/>
      <c r="AE62" s="327"/>
      <c r="AF62" s="327"/>
      <c r="AG62" s="80">
        <v>0</v>
      </c>
      <c r="AH62" s="339"/>
      <c r="AJ62" s="327"/>
      <c r="AK62" s="327"/>
      <c r="AL62" s="80">
        <v>0</v>
      </c>
      <c r="AM62" s="339"/>
      <c r="AO62" s="327"/>
      <c r="AP62" s="327"/>
      <c r="AQ62" s="80">
        <v>0</v>
      </c>
      <c r="AR62" s="339"/>
      <c r="AT62" s="327"/>
      <c r="AU62" s="327"/>
      <c r="AV62" s="80">
        <v>0</v>
      </c>
      <c r="AW62" s="339"/>
      <c r="AY62" s="327"/>
      <c r="AZ62" s="327"/>
      <c r="BA62" s="80">
        <v>0</v>
      </c>
      <c r="BB62" s="339"/>
      <c r="BD62" s="327"/>
      <c r="BE62" s="327"/>
      <c r="BF62" s="80">
        <v>0</v>
      </c>
      <c r="BG62" s="339"/>
      <c r="BI62" s="327"/>
      <c r="BJ62" s="327"/>
      <c r="BK62" s="80">
        <v>0</v>
      </c>
      <c r="BL62" s="339"/>
      <c r="BN62" s="327"/>
      <c r="BO62" s="327"/>
      <c r="BP62" s="80">
        <v>0</v>
      </c>
      <c r="BQ62" s="339"/>
      <c r="BS62" s="327"/>
      <c r="BT62" s="327"/>
      <c r="BU62" s="80">
        <v>0</v>
      </c>
      <c r="BV62" s="339"/>
      <c r="BX62" s="327"/>
      <c r="BY62" s="327"/>
      <c r="BZ62" s="345">
        <v>-1365283.6125397943</v>
      </c>
      <c r="CA62" s="339"/>
      <c r="CC62" s="327"/>
      <c r="CD62" s="327"/>
      <c r="CE62" s="80">
        <v>0</v>
      </c>
      <c r="CF62" s="339"/>
      <c r="CH62" s="327"/>
      <c r="CI62" s="327"/>
      <c r="CJ62" s="80">
        <v>0</v>
      </c>
      <c r="CK62" s="339"/>
      <c r="CM62" s="327"/>
      <c r="CN62" s="327"/>
      <c r="CO62" s="80">
        <v>0</v>
      </c>
      <c r="CP62" s="339"/>
      <c r="CR62" s="327"/>
      <c r="CS62" s="327"/>
      <c r="CT62" s="80">
        <v>0</v>
      </c>
      <c r="CU62" s="339"/>
      <c r="CW62" s="327"/>
      <c r="CX62" s="327"/>
      <c r="CY62" s="80">
        <v>0</v>
      </c>
      <c r="CZ62" s="339"/>
      <c r="DB62" s="327"/>
      <c r="DC62" s="327"/>
      <c r="DD62" s="80">
        <v>0</v>
      </c>
      <c r="DE62" s="339"/>
      <c r="DG62" s="327"/>
      <c r="DH62" s="327"/>
      <c r="DI62" s="80">
        <v>0</v>
      </c>
      <c r="DJ62" s="339"/>
      <c r="DL62" s="327"/>
      <c r="DM62" s="327"/>
      <c r="DN62" s="80">
        <v>0</v>
      </c>
      <c r="DO62" s="339"/>
      <c r="DQ62" s="327"/>
      <c r="DR62" s="327"/>
      <c r="DS62" s="80">
        <v>0</v>
      </c>
      <c r="DT62" s="339"/>
      <c r="DV62" s="327"/>
      <c r="DW62" s="327"/>
      <c r="DX62" s="80">
        <v>0</v>
      </c>
      <c r="DY62" s="339"/>
      <c r="EA62" s="327"/>
      <c r="EB62" s="327"/>
      <c r="EC62" s="80">
        <v>0</v>
      </c>
      <c r="ED62" s="339"/>
      <c r="EF62" s="327"/>
      <c r="EG62" s="327"/>
      <c r="EH62" s="80">
        <v>-28800688.612539794</v>
      </c>
      <c r="EI62" s="339"/>
      <c r="EK62" s="327"/>
      <c r="EL62" s="327"/>
      <c r="EM62" s="80">
        <v>0</v>
      </c>
      <c r="EN62" s="339"/>
      <c r="EP62" s="88"/>
      <c r="ES62" s="33"/>
      <c r="ET62" s="368"/>
      <c r="EU62" s="368"/>
    </row>
    <row r="63" spans="3:151" ht="12.75" customHeight="1" x14ac:dyDescent="0.3">
      <c r="C63" s="88" t="s">
        <v>303</v>
      </c>
      <c r="E63" s="326"/>
      <c r="F63" s="349"/>
      <c r="G63" s="349"/>
      <c r="H63" s="80">
        <v>6817031.451631099</v>
      </c>
      <c r="I63" s="339"/>
      <c r="K63" s="327"/>
      <c r="L63" s="327"/>
      <c r="M63" s="80">
        <v>316</v>
      </c>
      <c r="N63" s="339"/>
      <c r="P63" s="327"/>
      <c r="Q63" s="327"/>
      <c r="R63" s="80">
        <v>725622</v>
      </c>
      <c r="S63" s="339"/>
      <c r="U63" s="327"/>
      <c r="V63" s="327"/>
      <c r="W63" s="80">
        <v>63100</v>
      </c>
      <c r="X63" s="339"/>
      <c r="Z63" s="327"/>
      <c r="AA63" s="327"/>
      <c r="AB63" s="80">
        <v>65682</v>
      </c>
      <c r="AC63" s="339"/>
      <c r="AE63" s="327"/>
      <c r="AF63" s="327"/>
      <c r="AG63" s="80">
        <v>3425969</v>
      </c>
      <c r="AH63" s="339"/>
      <c r="AJ63" s="327"/>
      <c r="AK63" s="327"/>
      <c r="AL63" s="80">
        <v>4608622.3748599887</v>
      </c>
      <c r="AM63" s="339"/>
      <c r="AO63" s="327"/>
      <c r="AP63" s="327"/>
      <c r="AQ63" s="80">
        <v>2365797.76452999</v>
      </c>
      <c r="AR63" s="339"/>
      <c r="AT63" s="327"/>
      <c r="AU63" s="327"/>
      <c r="AV63" s="80">
        <v>8964518.3521799799</v>
      </c>
      <c r="AW63" s="339"/>
      <c r="AY63" s="327"/>
      <c r="AZ63" s="327"/>
      <c r="BA63" s="80">
        <v>4488231</v>
      </c>
      <c r="BB63" s="339"/>
      <c r="BD63" s="327"/>
      <c r="BE63" s="327"/>
      <c r="BF63" s="80">
        <v>0</v>
      </c>
      <c r="BG63" s="339"/>
      <c r="BI63" s="327"/>
      <c r="BJ63" s="327"/>
      <c r="BK63" s="80">
        <v>0</v>
      </c>
      <c r="BL63" s="339"/>
      <c r="BN63" s="327"/>
      <c r="BO63" s="327"/>
      <c r="BP63" s="80">
        <v>0</v>
      </c>
      <c r="BQ63" s="339"/>
      <c r="BS63" s="327"/>
      <c r="BT63" s="327"/>
      <c r="BU63" s="80">
        <v>24707858.491569959</v>
      </c>
      <c r="BV63" s="339"/>
      <c r="BX63" s="327"/>
      <c r="BY63" s="327"/>
      <c r="BZ63" s="345">
        <v>21376570</v>
      </c>
      <c r="CA63" s="339"/>
      <c r="CC63" s="327"/>
      <c r="CD63" s="327"/>
      <c r="CE63" s="80">
        <v>1585476</v>
      </c>
      <c r="CF63" s="339"/>
      <c r="CH63" s="327"/>
      <c r="CI63" s="327"/>
      <c r="CJ63" s="80">
        <v>1883939</v>
      </c>
      <c r="CK63" s="339"/>
      <c r="CM63" s="327"/>
      <c r="CN63" s="327"/>
      <c r="CO63" s="80">
        <v>1345</v>
      </c>
      <c r="CP63" s="339"/>
      <c r="CR63" s="327"/>
      <c r="CS63" s="327"/>
      <c r="CT63" s="80">
        <v>7623</v>
      </c>
      <c r="CU63" s="339"/>
      <c r="CW63" s="327"/>
      <c r="CX63" s="327"/>
      <c r="CY63" s="80">
        <v>2785125</v>
      </c>
      <c r="CZ63" s="339"/>
      <c r="DB63" s="327"/>
      <c r="DC63" s="327"/>
      <c r="DD63" s="80">
        <v>4713582</v>
      </c>
      <c r="DE63" s="339"/>
      <c r="DG63" s="327"/>
      <c r="DH63" s="327"/>
      <c r="DI63" s="80">
        <v>1340721</v>
      </c>
      <c r="DJ63" s="339"/>
      <c r="DL63" s="327"/>
      <c r="DM63" s="327"/>
      <c r="DN63" s="80">
        <v>1361987</v>
      </c>
      <c r="DO63" s="339"/>
      <c r="DQ63" s="327"/>
      <c r="DR63" s="327"/>
      <c r="DS63" s="80">
        <v>4840836</v>
      </c>
      <c r="DT63" s="339"/>
      <c r="DV63" s="327"/>
      <c r="DW63" s="327"/>
      <c r="DX63" s="80">
        <v>400240</v>
      </c>
      <c r="DY63" s="339"/>
      <c r="EA63" s="327"/>
      <c r="EB63" s="327"/>
      <c r="EC63" s="80">
        <v>669537</v>
      </c>
      <c r="ED63" s="339"/>
      <c r="EF63" s="327"/>
      <c r="EG63" s="327"/>
      <c r="EH63" s="80">
        <v>1587551</v>
      </c>
      <c r="EI63" s="339"/>
      <c r="EK63" s="327"/>
      <c r="EL63" s="327"/>
      <c r="EM63" s="80">
        <v>18520634</v>
      </c>
      <c r="EN63" s="339"/>
      <c r="EP63" s="88"/>
      <c r="ES63" s="33"/>
      <c r="ET63" s="368"/>
      <c r="EU63" s="368"/>
    </row>
    <row r="64" spans="3:151" ht="12.75" customHeight="1" x14ac:dyDescent="0.3">
      <c r="C64" s="88" t="s">
        <v>304</v>
      </c>
      <c r="E64" s="326"/>
      <c r="F64" s="349"/>
      <c r="G64" s="349"/>
      <c r="H64" s="80">
        <v>0</v>
      </c>
      <c r="I64" s="339"/>
      <c r="K64" s="327"/>
      <c r="L64" s="327"/>
      <c r="M64" s="80">
        <v>0</v>
      </c>
      <c r="N64" s="339"/>
      <c r="P64" s="327"/>
      <c r="Q64" s="327"/>
      <c r="R64" s="80">
        <v>0</v>
      </c>
      <c r="S64" s="339"/>
      <c r="U64" s="327"/>
      <c r="V64" s="327"/>
      <c r="W64" s="80">
        <v>0</v>
      </c>
      <c r="X64" s="339"/>
      <c r="Z64" s="327"/>
      <c r="AA64" s="327"/>
      <c r="AB64" s="80">
        <v>0</v>
      </c>
      <c r="AC64" s="339"/>
      <c r="AE64" s="327"/>
      <c r="AF64" s="327"/>
      <c r="AG64" s="80">
        <v>-2466537</v>
      </c>
      <c r="AH64" s="339"/>
      <c r="AJ64" s="327"/>
      <c r="AK64" s="327"/>
      <c r="AL64" s="80">
        <v>-965130</v>
      </c>
      <c r="AM64" s="339"/>
      <c r="AO64" s="327"/>
      <c r="AP64" s="327"/>
      <c r="AQ64" s="80">
        <v>0</v>
      </c>
      <c r="AR64" s="339"/>
      <c r="AT64" s="327"/>
      <c r="AU64" s="327"/>
      <c r="AV64" s="80">
        <v>0</v>
      </c>
      <c r="AW64" s="339"/>
      <c r="AY64" s="327"/>
      <c r="AZ64" s="327"/>
      <c r="BA64" s="80">
        <v>-6090</v>
      </c>
      <c r="BB64" s="339"/>
      <c r="BD64" s="327"/>
      <c r="BE64" s="327"/>
      <c r="BF64" s="80">
        <v>0</v>
      </c>
      <c r="BG64" s="339"/>
      <c r="BI64" s="327"/>
      <c r="BJ64" s="327"/>
      <c r="BK64" s="80">
        <v>0</v>
      </c>
      <c r="BL64" s="339"/>
      <c r="BN64" s="327"/>
      <c r="BO64" s="327"/>
      <c r="BP64" s="80">
        <v>0</v>
      </c>
      <c r="BQ64" s="339"/>
      <c r="BS64" s="327"/>
      <c r="BT64" s="327"/>
      <c r="BU64" s="80">
        <v>-3437757</v>
      </c>
      <c r="BV64" s="339"/>
      <c r="BX64" s="327"/>
      <c r="BY64" s="327"/>
      <c r="BZ64" s="345">
        <v>-18360528</v>
      </c>
      <c r="CA64" s="339"/>
      <c r="CC64" s="327"/>
      <c r="CD64" s="327"/>
      <c r="CE64" s="365">
        <v>0</v>
      </c>
      <c r="CF64" s="369"/>
      <c r="CG64" s="365"/>
      <c r="CH64" s="366"/>
      <c r="CI64" s="366"/>
      <c r="CJ64" s="80">
        <v>0</v>
      </c>
      <c r="CK64" s="339"/>
      <c r="CM64" s="327"/>
      <c r="CN64" s="327"/>
      <c r="CO64" s="80">
        <v>-28311</v>
      </c>
      <c r="CP64" s="339"/>
      <c r="CR64" s="327"/>
      <c r="CS64" s="327"/>
      <c r="CT64" s="80">
        <v>28311</v>
      </c>
      <c r="CU64" s="339"/>
      <c r="CW64" s="327"/>
      <c r="CX64" s="327"/>
      <c r="CY64" s="80">
        <v>-30170</v>
      </c>
      <c r="CZ64" s="339"/>
      <c r="DB64" s="327"/>
      <c r="DC64" s="327"/>
      <c r="DD64" s="80">
        <v>-107886</v>
      </c>
      <c r="DE64" s="339"/>
      <c r="DG64" s="327"/>
      <c r="DH64" s="327"/>
      <c r="DI64" s="80">
        <v>-962616</v>
      </c>
      <c r="DJ64" s="339"/>
      <c r="DL64" s="327"/>
      <c r="DM64" s="327"/>
      <c r="DN64" s="80">
        <v>0</v>
      </c>
      <c r="DO64" s="339"/>
      <c r="DQ64" s="327"/>
      <c r="DR64" s="327"/>
      <c r="DS64" s="80">
        <v>0</v>
      </c>
      <c r="DT64" s="339"/>
      <c r="DV64" s="327"/>
      <c r="DW64" s="327"/>
      <c r="DX64" s="80">
        <v>0</v>
      </c>
      <c r="DY64" s="339"/>
      <c r="EA64" s="327"/>
      <c r="EB64" s="327"/>
      <c r="EC64" s="80">
        <v>0</v>
      </c>
      <c r="ED64" s="339"/>
      <c r="EF64" s="327"/>
      <c r="EG64" s="327"/>
      <c r="EH64" s="80">
        <v>-366659</v>
      </c>
      <c r="EI64" s="339"/>
      <c r="EK64" s="327"/>
      <c r="EL64" s="327"/>
      <c r="EM64" s="80">
        <v>-1100672</v>
      </c>
      <c r="EN64" s="339"/>
      <c r="EP64" s="88"/>
      <c r="ES64" s="33"/>
      <c r="ET64" s="368"/>
      <c r="EU64" s="368"/>
    </row>
    <row r="65" spans="3:151" ht="12.75" customHeight="1" x14ac:dyDescent="0.3">
      <c r="C65" s="88" t="s">
        <v>305</v>
      </c>
      <c r="E65" s="326"/>
      <c r="F65" s="349"/>
      <c r="G65" s="362"/>
      <c r="H65" s="194">
        <v>0</v>
      </c>
      <c r="I65" s="348"/>
      <c r="K65" s="327"/>
      <c r="L65" s="346"/>
      <c r="M65" s="194">
        <v>-11061474.920289978</v>
      </c>
      <c r="N65" s="348"/>
      <c r="P65" s="327"/>
      <c r="Q65" s="346"/>
      <c r="R65" s="194">
        <v>2122008.9906700104</v>
      </c>
      <c r="S65" s="348"/>
      <c r="U65" s="327"/>
      <c r="V65" s="346"/>
      <c r="W65" s="194">
        <v>514302.13071003556</v>
      </c>
      <c r="X65" s="348"/>
      <c r="Z65" s="327"/>
      <c r="AA65" s="346"/>
      <c r="AB65" s="194">
        <v>-4448827.6070100069</v>
      </c>
      <c r="AC65" s="348"/>
      <c r="AE65" s="327"/>
      <c r="AF65" s="346"/>
      <c r="AG65" s="194">
        <v>6720597.1490900218</v>
      </c>
      <c r="AH65" s="348"/>
      <c r="AJ65" s="327"/>
      <c r="AK65" s="346"/>
      <c r="AL65" s="194">
        <v>-1768957.8516599536</v>
      </c>
      <c r="AM65" s="348"/>
      <c r="AO65" s="327"/>
      <c r="AP65" s="346"/>
      <c r="AQ65" s="194">
        <v>-447577.56663002074</v>
      </c>
      <c r="AR65" s="348"/>
      <c r="AT65" s="327"/>
      <c r="AU65" s="346"/>
      <c r="AV65" s="194">
        <v>-813170.65008001775</v>
      </c>
      <c r="AW65" s="348"/>
      <c r="AY65" s="327"/>
      <c r="AZ65" s="346"/>
      <c r="BA65" s="194">
        <v>10196130.50029999</v>
      </c>
      <c r="BB65" s="348"/>
      <c r="BD65" s="327"/>
      <c r="BE65" s="346"/>
      <c r="BF65" s="194">
        <v>0</v>
      </c>
      <c r="BG65" s="348"/>
      <c r="BI65" s="327"/>
      <c r="BJ65" s="346"/>
      <c r="BK65" s="194">
        <v>0</v>
      </c>
      <c r="BL65" s="348"/>
      <c r="BN65" s="327"/>
      <c r="BO65" s="346"/>
      <c r="BP65" s="194">
        <v>0</v>
      </c>
      <c r="BQ65" s="348"/>
      <c r="BS65" s="327"/>
      <c r="BT65" s="346"/>
      <c r="BU65" s="194">
        <v>1013030.1751000807</v>
      </c>
      <c r="BV65" s="348"/>
      <c r="BX65" s="327"/>
      <c r="BY65" s="346"/>
      <c r="BZ65" s="347">
        <v>3099259.1845999062</v>
      </c>
      <c r="CA65" s="348"/>
      <c r="CC65" s="327"/>
      <c r="CD65" s="346"/>
      <c r="CE65" s="194">
        <v>-32836320.771990001</v>
      </c>
      <c r="CF65" s="348"/>
      <c r="CH65" s="327"/>
      <c r="CI65" s="346"/>
      <c r="CJ65" s="194">
        <v>-5512617.4648199826</v>
      </c>
      <c r="CK65" s="348"/>
      <c r="CM65" s="327"/>
      <c r="CN65" s="346"/>
      <c r="CO65" s="194">
        <v>3578503.2416499853</v>
      </c>
      <c r="CP65" s="348"/>
      <c r="CR65" s="327"/>
      <c r="CS65" s="346"/>
      <c r="CT65" s="194">
        <v>-7197008.0788299739</v>
      </c>
      <c r="CU65" s="348"/>
      <c r="CW65" s="327"/>
      <c r="CX65" s="346"/>
      <c r="CY65" s="194">
        <v>5587438.3340399861</v>
      </c>
      <c r="CZ65" s="348"/>
      <c r="DB65" s="327"/>
      <c r="DC65" s="346"/>
      <c r="DD65" s="194">
        <v>-1570242.0785700083</v>
      </c>
      <c r="DE65" s="348"/>
      <c r="DG65" s="327"/>
      <c r="DH65" s="346"/>
      <c r="DI65" s="194">
        <v>-6134755.2017400116</v>
      </c>
      <c r="DJ65" s="348"/>
      <c r="DL65" s="327"/>
      <c r="DM65" s="346"/>
      <c r="DN65" s="194">
        <v>2681067.2674000114</v>
      </c>
      <c r="DO65" s="348"/>
      <c r="DQ65" s="327"/>
      <c r="DR65" s="346"/>
      <c r="DS65" s="194">
        <v>10848952.676469982</v>
      </c>
      <c r="DT65" s="348"/>
      <c r="DV65" s="327"/>
      <c r="DW65" s="346"/>
      <c r="DX65" s="194">
        <v>-18025698.560849994</v>
      </c>
      <c r="DY65" s="348"/>
      <c r="EA65" s="327"/>
      <c r="EB65" s="346"/>
      <c r="EC65" s="194">
        <v>1902760.2100800276</v>
      </c>
      <c r="ED65" s="348"/>
      <c r="EF65" s="327"/>
      <c r="EG65" s="346"/>
      <c r="EH65" s="194">
        <v>21025023.784690022</v>
      </c>
      <c r="EI65" s="348"/>
      <c r="EK65" s="327"/>
      <c r="EL65" s="346"/>
      <c r="EM65" s="194">
        <v>-30554982.076390013</v>
      </c>
      <c r="EN65" s="348"/>
      <c r="EP65" s="88"/>
      <c r="ES65" s="33"/>
      <c r="ET65" s="368"/>
      <c r="EU65" s="368"/>
    </row>
    <row r="66" spans="3:151" x14ac:dyDescent="0.3">
      <c r="C66" s="88"/>
      <c r="E66" s="326"/>
      <c r="F66" s="349"/>
      <c r="G66" s="350"/>
      <c r="K66" s="327"/>
      <c r="P66" s="327"/>
      <c r="U66" s="327"/>
      <c r="Z66" s="327"/>
      <c r="AE66" s="327"/>
      <c r="AJ66" s="327"/>
      <c r="AO66" s="327"/>
      <c r="AT66" s="327"/>
      <c r="AY66" s="327"/>
      <c r="BD66" s="327"/>
      <c r="BI66" s="327"/>
      <c r="BN66" s="327"/>
      <c r="BS66" s="327"/>
      <c r="BX66" s="327"/>
      <c r="BZ66" s="345"/>
      <c r="CC66" s="327"/>
      <c r="CH66" s="327"/>
      <c r="CM66" s="327"/>
      <c r="CR66" s="327"/>
      <c r="CW66" s="327"/>
      <c r="DB66" s="327"/>
      <c r="DG66" s="327"/>
      <c r="DL66" s="327"/>
      <c r="DQ66" s="327"/>
      <c r="DV66" s="327"/>
      <c r="EA66" s="327"/>
      <c r="EF66" s="327"/>
      <c r="EK66" s="327"/>
      <c r="EP66" s="88"/>
      <c r="ES66" s="33"/>
      <c r="ET66" s="363"/>
      <c r="EU66" s="363"/>
    </row>
    <row r="67" spans="3:151" s="33" customFormat="1" x14ac:dyDescent="0.3">
      <c r="C67" s="175" t="s">
        <v>574</v>
      </c>
      <c r="D67" s="370"/>
      <c r="E67" s="328"/>
      <c r="F67" s="371"/>
      <c r="G67" s="372"/>
      <c r="H67" s="146">
        <v>563597398.45163107</v>
      </c>
      <c r="I67" s="146"/>
      <c r="J67" s="146"/>
      <c r="K67" s="373"/>
      <c r="L67" s="146"/>
      <c r="M67" s="146">
        <v>67972301.079710022</v>
      </c>
      <c r="N67" s="146"/>
      <c r="O67" s="146"/>
      <c r="P67" s="373"/>
      <c r="Q67" s="146"/>
      <c r="R67" s="146">
        <v>16965711.99067001</v>
      </c>
      <c r="S67" s="146"/>
      <c r="T67" s="146"/>
      <c r="U67" s="373"/>
      <c r="V67" s="146"/>
      <c r="W67" s="146">
        <v>-35253803.869289964</v>
      </c>
      <c r="X67" s="146"/>
      <c r="Y67" s="146"/>
      <c r="Z67" s="373"/>
      <c r="AA67" s="146"/>
      <c r="AB67" s="146">
        <v>144661976.39298999</v>
      </c>
      <c r="AC67" s="146"/>
      <c r="AD67" s="146"/>
      <c r="AE67" s="373"/>
      <c r="AF67" s="146"/>
      <c r="AG67" s="146">
        <v>63715280.149090022</v>
      </c>
      <c r="AH67" s="146"/>
      <c r="AI67" s="146"/>
      <c r="AJ67" s="373"/>
      <c r="AK67" s="146"/>
      <c r="AL67" s="146">
        <v>14932931.523200035</v>
      </c>
      <c r="AM67" s="146"/>
      <c r="AN67" s="146"/>
      <c r="AO67" s="373"/>
      <c r="AP67" s="146"/>
      <c r="AQ67" s="146">
        <v>71472868.197899967</v>
      </c>
      <c r="AR67" s="146"/>
      <c r="AS67" s="146"/>
      <c r="AT67" s="373"/>
      <c r="AU67" s="146"/>
      <c r="AV67" s="146">
        <v>18434877.702099964</v>
      </c>
      <c r="AW67" s="146"/>
      <c r="AX67" s="146"/>
      <c r="AY67" s="373"/>
      <c r="AZ67" s="146"/>
      <c r="BA67" s="146">
        <v>79523456.50029999</v>
      </c>
      <c r="BB67" s="146"/>
      <c r="BC67" s="146"/>
      <c r="BD67" s="373"/>
      <c r="BE67" s="146"/>
      <c r="BF67" s="146">
        <v>179691505</v>
      </c>
      <c r="BG67" s="146"/>
      <c r="BH67" s="146"/>
      <c r="BI67" s="373"/>
      <c r="BJ67" s="146"/>
      <c r="BK67" s="146">
        <v>0</v>
      </c>
      <c r="BL67" s="146"/>
      <c r="BM67" s="146"/>
      <c r="BN67" s="373"/>
      <c r="BO67" s="146"/>
      <c r="BP67" s="146">
        <v>0</v>
      </c>
      <c r="BQ67" s="146"/>
      <c r="BR67" s="146"/>
      <c r="BS67" s="373"/>
      <c r="BT67" s="146"/>
      <c r="BU67" s="146">
        <v>442425599.66667008</v>
      </c>
      <c r="BV67" s="146"/>
      <c r="BW67" s="370"/>
      <c r="BX67" s="146"/>
      <c r="BY67" s="146"/>
      <c r="BZ67" s="374">
        <v>400262271.57206011</v>
      </c>
      <c r="CA67" s="146"/>
      <c r="CB67" s="146"/>
      <c r="CC67" s="373"/>
      <c r="CD67" s="146"/>
      <c r="CE67" s="146">
        <v>45723454.228009999</v>
      </c>
      <c r="CF67" s="146"/>
      <c r="CG67" s="370"/>
      <c r="CH67" s="373"/>
      <c r="CI67" s="146"/>
      <c r="CJ67" s="146">
        <v>33276287.535180017</v>
      </c>
      <c r="CK67" s="146"/>
      <c r="CL67" s="146"/>
      <c r="CM67" s="373"/>
      <c r="CN67" s="146"/>
      <c r="CO67" s="146">
        <v>-73421632.758350015</v>
      </c>
      <c r="CP67" s="146"/>
      <c r="CQ67" s="146"/>
      <c r="CR67" s="373"/>
      <c r="CS67" s="146"/>
      <c r="CT67" s="146">
        <v>130019297.92117003</v>
      </c>
      <c r="CU67" s="146"/>
      <c r="CV67" s="146"/>
      <c r="CW67" s="373"/>
      <c r="CX67" s="146"/>
      <c r="CY67" s="146">
        <v>43468052.334039986</v>
      </c>
      <c r="CZ67" s="146"/>
      <c r="DA67" s="146"/>
      <c r="DB67" s="373"/>
      <c r="DC67" s="146"/>
      <c r="DD67" s="146">
        <v>3766762.9214299917</v>
      </c>
      <c r="DE67" s="146"/>
      <c r="DF67" s="146"/>
      <c r="DG67" s="373"/>
      <c r="DH67" s="146"/>
      <c r="DI67" s="146">
        <v>41257901.798259988</v>
      </c>
      <c r="DJ67" s="146"/>
      <c r="DK67" s="146"/>
      <c r="DL67" s="373"/>
      <c r="DM67" s="146"/>
      <c r="DN67" s="146">
        <v>24341074.267400011</v>
      </c>
      <c r="DO67" s="146"/>
      <c r="DP67" s="146"/>
      <c r="DQ67" s="373"/>
      <c r="DR67" s="146"/>
      <c r="DS67" s="146">
        <v>-44424757.323530018</v>
      </c>
      <c r="DT67" s="146"/>
      <c r="DU67" s="146"/>
      <c r="DV67" s="373"/>
      <c r="DW67" s="146"/>
      <c r="DX67" s="146">
        <v>89142899.439150006</v>
      </c>
      <c r="DY67" s="146"/>
      <c r="DZ67" s="146"/>
      <c r="EA67" s="373"/>
      <c r="EB67" s="146"/>
      <c r="EC67" s="146">
        <v>60483553.210080028</v>
      </c>
      <c r="ED67" s="146"/>
      <c r="EE67" s="146"/>
      <c r="EF67" s="373"/>
      <c r="EG67" s="146"/>
      <c r="EH67" s="146">
        <v>17877223.172150224</v>
      </c>
      <c r="EI67" s="146"/>
      <c r="EJ67" s="146"/>
      <c r="EK67" s="373"/>
      <c r="EL67" s="146"/>
      <c r="EM67" s="146">
        <v>204006440.92360997</v>
      </c>
      <c r="EN67" s="146"/>
      <c r="EO67" s="375"/>
      <c r="EP67" s="161"/>
    </row>
    <row r="68" spans="3:151" ht="15" customHeight="1" x14ac:dyDescent="0.3">
      <c r="C68" s="653"/>
      <c r="D68" s="84"/>
      <c r="E68" s="84"/>
      <c r="F68" s="651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654"/>
      <c r="AE68" s="84"/>
      <c r="AF68" s="84"/>
      <c r="AG68" s="84"/>
      <c r="AH68" s="84"/>
      <c r="AI68" s="65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654"/>
      <c r="BX68" s="84"/>
      <c r="BY68" s="84"/>
      <c r="BZ68" s="84"/>
      <c r="CA68" s="84"/>
      <c r="CB68" s="65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654"/>
      <c r="CW68" s="84"/>
      <c r="CX68" s="84"/>
      <c r="CY68" s="84"/>
      <c r="CZ68" s="84"/>
      <c r="DA68" s="65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4"/>
      <c r="EJ68" s="84"/>
      <c r="EK68" s="84"/>
      <c r="EL68" s="84"/>
      <c r="EM68" s="84"/>
      <c r="EN68" s="84"/>
      <c r="EO68" s="655"/>
      <c r="EP68" s="88"/>
      <c r="ET68" s="33"/>
    </row>
    <row r="69" spans="3:151" s="33" customFormat="1" ht="15" customHeight="1" x14ac:dyDescent="0.3">
      <c r="C69" s="645" t="s">
        <v>575</v>
      </c>
      <c r="F69" s="329"/>
      <c r="H69" s="33">
        <v>-155515000</v>
      </c>
      <c r="M69" s="33">
        <v>-417596</v>
      </c>
      <c r="R69" s="33">
        <v>-478509</v>
      </c>
      <c r="W69" s="33">
        <v>-1468298</v>
      </c>
      <c r="AB69" s="33">
        <v>-900554</v>
      </c>
      <c r="AD69" s="656"/>
      <c r="AG69" s="33">
        <v>-380700</v>
      </c>
      <c r="AI69" s="656"/>
      <c r="AL69" s="33">
        <v>-339469</v>
      </c>
      <c r="AQ69" s="33">
        <v>-10243189</v>
      </c>
      <c r="AV69" s="33">
        <v>-628076</v>
      </c>
      <c r="BA69" s="33">
        <v>-90989542</v>
      </c>
      <c r="BF69" s="33">
        <v>0</v>
      </c>
      <c r="BK69" s="33">
        <v>0</v>
      </c>
      <c r="BP69" s="33">
        <v>0</v>
      </c>
      <c r="BU69" s="33">
        <v>-105845933</v>
      </c>
      <c r="BW69" s="656"/>
      <c r="BZ69" s="33">
        <v>-271551680</v>
      </c>
      <c r="CB69" s="656"/>
      <c r="CT69" s="33">
        <v>-496510</v>
      </c>
      <c r="CV69" s="656"/>
      <c r="CY69" s="33">
        <v>-802735</v>
      </c>
      <c r="DA69" s="656"/>
      <c r="DD69" s="33">
        <v>-474068</v>
      </c>
      <c r="DI69" s="33">
        <v>-692919</v>
      </c>
      <c r="DN69" s="33">
        <v>-820886</v>
      </c>
      <c r="DS69" s="33">
        <v>-545821</v>
      </c>
      <c r="DX69" s="33">
        <v>-342070</v>
      </c>
      <c r="EC69" s="33">
        <v>-68542614</v>
      </c>
      <c r="EH69" s="33">
        <v>-529564</v>
      </c>
      <c r="EM69" s="33">
        <v>-20909792</v>
      </c>
      <c r="EO69" s="657"/>
      <c r="EP69" s="161"/>
    </row>
    <row r="70" spans="3:151" ht="15" customHeight="1" x14ac:dyDescent="0.3">
      <c r="C70" s="88" t="s">
        <v>576</v>
      </c>
      <c r="E70" s="350"/>
      <c r="F70" s="326"/>
      <c r="G70" s="353"/>
      <c r="H70" s="147">
        <v>-106569000</v>
      </c>
      <c r="I70" s="334"/>
      <c r="K70" s="327"/>
      <c r="L70" s="333"/>
      <c r="M70" s="147">
        <v>-417596</v>
      </c>
      <c r="N70" s="334"/>
      <c r="O70" s="327"/>
      <c r="Q70" s="333"/>
      <c r="R70" s="147">
        <v>-478509</v>
      </c>
      <c r="S70" s="334"/>
      <c r="U70" s="339"/>
      <c r="V70" s="333"/>
      <c r="W70" s="147">
        <v>-1468298</v>
      </c>
      <c r="X70" s="334"/>
      <c r="Z70" s="339"/>
      <c r="AA70" s="333"/>
      <c r="AB70" s="147">
        <v>-900554</v>
      </c>
      <c r="AC70" s="334"/>
      <c r="AD70" s="341"/>
      <c r="AF70" s="333"/>
      <c r="AG70" s="147">
        <v>-380700</v>
      </c>
      <c r="AH70" s="334"/>
      <c r="AI70" s="341"/>
      <c r="AJ70" s="339"/>
      <c r="AK70" s="333"/>
      <c r="AL70" s="147">
        <v>-339469</v>
      </c>
      <c r="AM70" s="334"/>
      <c r="AN70" s="327"/>
      <c r="AP70" s="333"/>
      <c r="AQ70" s="147">
        <v>-652686</v>
      </c>
      <c r="AR70" s="334"/>
      <c r="AT70" s="339"/>
      <c r="AU70" s="333"/>
      <c r="AV70" s="147">
        <v>-628076</v>
      </c>
      <c r="AW70" s="334"/>
      <c r="AX70" s="327"/>
      <c r="AZ70" s="333"/>
      <c r="BA70" s="147">
        <v>-90989542</v>
      </c>
      <c r="BB70" s="334"/>
      <c r="BC70" s="327"/>
      <c r="BE70" s="333"/>
      <c r="BF70" s="147">
        <v>0</v>
      </c>
      <c r="BG70" s="334"/>
      <c r="BI70" s="339"/>
      <c r="BJ70" s="333"/>
      <c r="BK70" s="147">
        <v>0</v>
      </c>
      <c r="BL70" s="334"/>
      <c r="BM70" s="327"/>
      <c r="BO70" s="333"/>
      <c r="BP70" s="147">
        <v>0</v>
      </c>
      <c r="BQ70" s="334"/>
      <c r="BS70" s="339"/>
      <c r="BT70" s="333"/>
      <c r="BU70" s="147">
        <v>-96255430</v>
      </c>
      <c r="BV70" s="334"/>
      <c r="BW70" s="341"/>
      <c r="BY70" s="333"/>
      <c r="BZ70" s="337">
        <v>-255790080</v>
      </c>
      <c r="CA70" s="334"/>
      <c r="CB70" s="341"/>
      <c r="CD70" s="333"/>
      <c r="CE70" s="335">
        <v>-513949</v>
      </c>
      <c r="CF70" s="364"/>
      <c r="CG70" s="365"/>
      <c r="CH70" s="369"/>
      <c r="CI70" s="367"/>
      <c r="CJ70" s="147">
        <v>-384648</v>
      </c>
      <c r="CK70" s="334"/>
      <c r="CL70" s="327"/>
      <c r="CN70" s="333"/>
      <c r="CO70" s="147">
        <v>-416656</v>
      </c>
      <c r="CP70" s="334"/>
      <c r="CR70" s="339"/>
      <c r="CS70" s="333"/>
      <c r="CT70" s="147">
        <v>-496510</v>
      </c>
      <c r="CU70" s="334"/>
      <c r="CV70" s="341"/>
      <c r="CX70" s="333"/>
      <c r="CY70" s="147">
        <v>-802735</v>
      </c>
      <c r="CZ70" s="334"/>
      <c r="DA70" s="341"/>
      <c r="DB70" s="327"/>
      <c r="DC70" s="333"/>
      <c r="DD70" s="147">
        <v>-474068</v>
      </c>
      <c r="DE70" s="334"/>
      <c r="DG70" s="327"/>
      <c r="DH70" s="333"/>
      <c r="DI70" s="147">
        <v>-692919</v>
      </c>
      <c r="DJ70" s="334"/>
      <c r="DL70" s="327"/>
      <c r="DM70" s="333"/>
      <c r="DN70" s="147">
        <v>-820886</v>
      </c>
      <c r="DO70" s="334"/>
      <c r="DQ70" s="327"/>
      <c r="DR70" s="333"/>
      <c r="DS70" s="147">
        <v>-545821</v>
      </c>
      <c r="DT70" s="334"/>
      <c r="DV70" s="327"/>
      <c r="DW70" s="333"/>
      <c r="DX70" s="147">
        <v>-342070</v>
      </c>
      <c r="DY70" s="334"/>
      <c r="EA70" s="327"/>
      <c r="EB70" s="333"/>
      <c r="EC70" s="147">
        <v>-68542614</v>
      </c>
      <c r="ED70" s="334"/>
      <c r="EF70" s="327"/>
      <c r="EG70" s="333"/>
      <c r="EH70" s="147">
        <v>-529564</v>
      </c>
      <c r="EI70" s="334"/>
      <c r="EK70" s="339"/>
      <c r="EL70" s="333"/>
      <c r="EM70" s="147">
        <v>-5148192</v>
      </c>
      <c r="EN70" s="334"/>
      <c r="EO70" s="657"/>
      <c r="EP70" s="161"/>
      <c r="EQ70" s="33"/>
      <c r="ER70" s="33"/>
      <c r="ES70" s="33"/>
      <c r="ET70" s="33"/>
    </row>
    <row r="71" spans="3:151" ht="15" customHeight="1" x14ac:dyDescent="0.3">
      <c r="C71" s="88" t="s">
        <v>577</v>
      </c>
      <c r="D71" s="51"/>
      <c r="E71" s="350"/>
      <c r="F71" s="326"/>
      <c r="G71" s="362"/>
      <c r="H71" s="194">
        <v>-48946000</v>
      </c>
      <c r="I71" s="348"/>
      <c r="K71" s="327"/>
      <c r="L71" s="346"/>
      <c r="M71" s="194">
        <v>0</v>
      </c>
      <c r="N71" s="348"/>
      <c r="O71" s="327"/>
      <c r="Q71" s="346"/>
      <c r="R71" s="194">
        <v>0</v>
      </c>
      <c r="S71" s="348"/>
      <c r="T71" s="327"/>
      <c r="V71" s="346"/>
      <c r="W71" s="194">
        <v>0</v>
      </c>
      <c r="X71" s="348"/>
      <c r="Z71" s="339"/>
      <c r="AA71" s="346"/>
      <c r="AB71" s="194">
        <v>0</v>
      </c>
      <c r="AC71" s="348"/>
      <c r="AD71" s="341"/>
      <c r="AE71" s="339"/>
      <c r="AF71" s="346"/>
      <c r="AG71" s="194">
        <v>0</v>
      </c>
      <c r="AH71" s="348"/>
      <c r="AI71" s="341"/>
      <c r="AK71" s="346"/>
      <c r="AL71" s="194">
        <v>0</v>
      </c>
      <c r="AM71" s="348"/>
      <c r="AN71" s="327"/>
      <c r="AP71" s="346"/>
      <c r="AQ71" s="194">
        <v>-9590503</v>
      </c>
      <c r="AR71" s="348"/>
      <c r="AT71" s="339"/>
      <c r="AU71" s="346"/>
      <c r="AV71" s="194">
        <v>0</v>
      </c>
      <c r="AW71" s="348"/>
      <c r="AY71" s="339"/>
      <c r="AZ71" s="346"/>
      <c r="BA71" s="194">
        <v>0</v>
      </c>
      <c r="BB71" s="348"/>
      <c r="BC71" s="327"/>
      <c r="BE71" s="346"/>
      <c r="BF71" s="194">
        <v>0</v>
      </c>
      <c r="BG71" s="348"/>
      <c r="BI71" s="339"/>
      <c r="BJ71" s="346"/>
      <c r="BK71" s="194">
        <v>0</v>
      </c>
      <c r="BL71" s="348"/>
      <c r="BN71" s="339"/>
      <c r="BO71" s="346"/>
      <c r="BP71" s="194">
        <v>0</v>
      </c>
      <c r="BQ71" s="348"/>
      <c r="BS71" s="339"/>
      <c r="BT71" s="346"/>
      <c r="BU71" s="194">
        <v>-9590503</v>
      </c>
      <c r="BV71" s="348"/>
      <c r="BW71" s="341"/>
      <c r="BY71" s="346"/>
      <c r="BZ71" s="347">
        <v>-15761600</v>
      </c>
      <c r="CA71" s="348"/>
      <c r="CB71" s="341"/>
      <c r="CD71" s="346"/>
      <c r="CE71" s="194">
        <v>0</v>
      </c>
      <c r="CF71" s="348"/>
      <c r="CG71" s="327"/>
      <c r="CI71" s="346"/>
      <c r="CJ71" s="194">
        <v>-15761600</v>
      </c>
      <c r="CK71" s="348"/>
      <c r="CL71" s="327"/>
      <c r="CN71" s="346"/>
      <c r="CO71" s="194">
        <v>0</v>
      </c>
      <c r="CP71" s="348"/>
      <c r="CR71" s="339"/>
      <c r="CS71" s="346"/>
      <c r="CT71" s="194">
        <v>0</v>
      </c>
      <c r="CU71" s="348"/>
      <c r="CV71" s="341"/>
      <c r="CX71" s="346"/>
      <c r="CY71" s="194">
        <v>0</v>
      </c>
      <c r="CZ71" s="348"/>
      <c r="DA71" s="341"/>
      <c r="DB71" s="327"/>
      <c r="DC71" s="346"/>
      <c r="DD71" s="194">
        <v>0</v>
      </c>
      <c r="DE71" s="348"/>
      <c r="DG71" s="327"/>
      <c r="DH71" s="346"/>
      <c r="DI71" s="194">
        <v>0</v>
      </c>
      <c r="DJ71" s="348"/>
      <c r="DL71" s="327"/>
      <c r="DM71" s="346"/>
      <c r="DN71" s="194">
        <v>0</v>
      </c>
      <c r="DO71" s="348"/>
      <c r="DQ71" s="327"/>
      <c r="DR71" s="346"/>
      <c r="DS71" s="194">
        <v>0</v>
      </c>
      <c r="DT71" s="348"/>
      <c r="DV71" s="327"/>
      <c r="DW71" s="346"/>
      <c r="DX71" s="194">
        <v>0</v>
      </c>
      <c r="DY71" s="348"/>
      <c r="EA71" s="327"/>
      <c r="EB71" s="346"/>
      <c r="EC71" s="194">
        <v>0</v>
      </c>
      <c r="ED71" s="348"/>
      <c r="EF71" s="327"/>
      <c r="EG71" s="346"/>
      <c r="EH71" s="194">
        <v>0</v>
      </c>
      <c r="EI71" s="348"/>
      <c r="EK71" s="339"/>
      <c r="EL71" s="346"/>
      <c r="EM71" s="194">
        <v>-15761600</v>
      </c>
      <c r="EN71" s="348"/>
      <c r="EO71" s="657"/>
      <c r="EP71" s="161"/>
      <c r="EQ71" s="33"/>
      <c r="ER71" s="33"/>
      <c r="ES71" s="33"/>
      <c r="ET71" s="33"/>
    </row>
    <row r="72" spans="3:151" s="377" customFormat="1" ht="15" customHeight="1" x14ac:dyDescent="0.3">
      <c r="C72" s="647"/>
      <c r="D72" s="648"/>
      <c r="E72" s="649"/>
      <c r="F72" s="652"/>
      <c r="G72" s="649"/>
      <c r="H72" s="649"/>
      <c r="I72" s="649"/>
      <c r="J72" s="649"/>
      <c r="K72" s="649"/>
      <c r="L72" s="649"/>
      <c r="M72" s="649"/>
      <c r="N72" s="649"/>
      <c r="O72" s="649"/>
      <c r="P72" s="649"/>
      <c r="Q72" s="649"/>
      <c r="R72" s="649"/>
      <c r="S72" s="649"/>
      <c r="T72" s="649"/>
      <c r="U72" s="649"/>
      <c r="V72" s="649"/>
      <c r="W72" s="649"/>
      <c r="X72" s="649"/>
      <c r="Y72" s="649"/>
      <c r="Z72" s="649"/>
      <c r="AA72" s="649"/>
      <c r="AB72" s="649"/>
      <c r="AC72" s="649"/>
      <c r="AD72" s="658"/>
      <c r="AE72" s="649"/>
      <c r="AF72" s="649"/>
      <c r="AG72" s="649"/>
      <c r="AH72" s="649"/>
      <c r="AI72" s="658"/>
      <c r="AJ72" s="649"/>
      <c r="AK72" s="649"/>
      <c r="AL72" s="650"/>
      <c r="AM72" s="649"/>
      <c r="AN72" s="649"/>
      <c r="AO72" s="649"/>
      <c r="AP72" s="649"/>
      <c r="AQ72" s="649"/>
      <c r="AR72" s="649"/>
      <c r="AS72" s="649"/>
      <c r="AT72" s="649"/>
      <c r="AU72" s="649"/>
      <c r="AV72" s="649"/>
      <c r="AW72" s="649"/>
      <c r="AX72" s="649"/>
      <c r="AY72" s="649"/>
      <c r="AZ72" s="649"/>
      <c r="BA72" s="649"/>
      <c r="BB72" s="649"/>
      <c r="BC72" s="649"/>
      <c r="BD72" s="649"/>
      <c r="BE72" s="649"/>
      <c r="BF72" s="649"/>
      <c r="BG72" s="649"/>
      <c r="BH72" s="649"/>
      <c r="BI72" s="649"/>
      <c r="BJ72" s="649"/>
      <c r="BK72" s="649"/>
      <c r="BL72" s="649"/>
      <c r="BM72" s="649"/>
      <c r="BN72" s="649"/>
      <c r="BO72" s="649"/>
      <c r="BP72" s="649"/>
      <c r="BQ72" s="649"/>
      <c r="BR72" s="649"/>
      <c r="BS72" s="649"/>
      <c r="BT72" s="649"/>
      <c r="BU72" s="649"/>
      <c r="BV72" s="649"/>
      <c r="BW72" s="658">
        <v>222914204</v>
      </c>
      <c r="BX72" s="649"/>
      <c r="BY72" s="649"/>
      <c r="BZ72" s="649"/>
      <c r="CA72" s="649"/>
      <c r="CB72" s="658"/>
      <c r="CC72" s="649"/>
      <c r="CD72" s="649"/>
      <c r="CE72" s="649"/>
      <c r="CF72" s="649"/>
      <c r="CG72" s="649"/>
      <c r="CH72" s="649"/>
      <c r="CI72" s="649"/>
      <c r="CJ72" s="649"/>
      <c r="CK72" s="649"/>
      <c r="CL72" s="649"/>
      <c r="CM72" s="649"/>
      <c r="CN72" s="649"/>
      <c r="CO72" s="649"/>
      <c r="CP72" s="649"/>
      <c r="CQ72" s="649"/>
      <c r="CR72" s="649"/>
      <c r="CS72" s="649"/>
      <c r="CT72" s="649"/>
      <c r="CU72" s="649"/>
      <c r="CV72" s="658"/>
      <c r="CW72" s="649"/>
      <c r="CX72" s="649"/>
      <c r="CY72" s="649"/>
      <c r="CZ72" s="649"/>
      <c r="DA72" s="658"/>
      <c r="DB72" s="649"/>
      <c r="DC72" s="649"/>
      <c r="DD72" s="649"/>
      <c r="DE72" s="649"/>
      <c r="DF72" s="649"/>
      <c r="DG72" s="649"/>
      <c r="DH72" s="649"/>
      <c r="DI72" s="649"/>
      <c r="DJ72" s="649"/>
      <c r="DK72" s="649"/>
      <c r="DL72" s="649"/>
      <c r="DM72" s="649"/>
      <c r="DN72" s="649"/>
      <c r="DO72" s="649"/>
      <c r="DP72" s="649"/>
      <c r="DQ72" s="649"/>
      <c r="DR72" s="649"/>
      <c r="DS72" s="649"/>
      <c r="DT72" s="649"/>
      <c r="DU72" s="649"/>
      <c r="DV72" s="649"/>
      <c r="DW72" s="649"/>
      <c r="DX72" s="649"/>
      <c r="DY72" s="649"/>
      <c r="DZ72" s="649"/>
      <c r="EA72" s="649"/>
      <c r="EB72" s="649"/>
      <c r="EC72" s="649"/>
      <c r="ED72" s="649"/>
      <c r="EE72" s="649"/>
      <c r="EF72" s="649"/>
      <c r="EG72" s="649"/>
      <c r="EH72" s="649"/>
      <c r="EI72" s="649"/>
      <c r="EJ72" s="649"/>
      <c r="EK72" s="649"/>
      <c r="EL72" s="649"/>
      <c r="EM72" s="649"/>
      <c r="EN72" s="649"/>
      <c r="EO72" s="659"/>
      <c r="EP72" s="161"/>
      <c r="EQ72" s="33"/>
      <c r="ER72" s="33"/>
      <c r="ES72" s="33"/>
    </row>
    <row r="73" spans="3:151" s="377" customFormat="1" ht="6.4" customHeight="1" x14ac:dyDescent="0.3">
      <c r="C73" s="51"/>
      <c r="D73" s="378"/>
      <c r="H73" s="644"/>
      <c r="BW73" s="80">
        <v>222914204</v>
      </c>
    </row>
    <row r="75" spans="3:151" x14ac:dyDescent="0.3">
      <c r="BW75" s="80">
        <v>1</v>
      </c>
    </row>
    <row r="76" spans="3:151" x14ac:dyDescent="0.3">
      <c r="DX76" s="380"/>
    </row>
    <row r="77" spans="3:151" x14ac:dyDescent="0.3">
      <c r="BW77" s="33">
        <v>222914205</v>
      </c>
    </row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96645-4329-4719-B99A-B6C4D336A683}">
  <dimension ref="A1:ES801"/>
  <sheetViews>
    <sheetView view="pageBreakPreview" topLeftCell="D320" zoomScaleNormal="100" zoomScaleSheetLayoutView="100" workbookViewId="0">
      <selection activeCell="BA109" sqref="BA109"/>
    </sheetView>
  </sheetViews>
  <sheetFormatPr defaultColWidth="9.54296875" defaultRowHeight="13" x14ac:dyDescent="0.3"/>
  <cols>
    <col min="1" max="1" width="1.7265625" style="80" hidden="1" customWidth="1"/>
    <col min="2" max="2" width="1.08984375" style="80" hidden="1" customWidth="1"/>
    <col min="3" max="3" width="0.90625" style="80" customWidth="1"/>
    <col min="4" max="4" width="53.453125" style="80" customWidth="1"/>
    <col min="5" max="5" width="0.90625" style="327" customWidth="1"/>
    <col min="6" max="6" width="0.90625" style="80" customWidth="1"/>
    <col min="7" max="7" width="14.6328125" style="80" customWidth="1"/>
    <col min="8" max="9" width="0.90625" style="80" customWidth="1"/>
    <col min="10" max="11" width="0.90625" style="80" hidden="1" customWidth="1"/>
    <col min="12" max="12" width="17" style="80" hidden="1" customWidth="1"/>
    <col min="13" max="14" width="0.90625" style="80" hidden="1" customWidth="1"/>
    <col min="15" max="15" width="1.36328125" style="80" hidden="1" customWidth="1"/>
    <col min="16" max="16" width="0.90625" style="80" hidden="1" customWidth="1"/>
    <col min="17" max="17" width="17" style="80" hidden="1" customWidth="1"/>
    <col min="18" max="21" width="0.90625" style="80" hidden="1" customWidth="1"/>
    <col min="22" max="22" width="17" style="80" hidden="1" customWidth="1"/>
    <col min="23" max="26" width="0.90625" style="80" hidden="1" customWidth="1"/>
    <col min="27" max="27" width="17" style="80" hidden="1" customWidth="1"/>
    <col min="28" max="31" width="0.90625" style="80" hidden="1" customWidth="1"/>
    <col min="32" max="32" width="17" style="80" hidden="1" customWidth="1"/>
    <col min="33" max="35" width="0.90625" style="80" hidden="1" customWidth="1"/>
    <col min="36" max="36" width="1.08984375" style="80" hidden="1" customWidth="1"/>
    <col min="37" max="37" width="17" style="80" hidden="1" customWidth="1"/>
    <col min="38" max="41" width="0.90625" style="80" hidden="1" customWidth="1"/>
    <col min="42" max="42" width="17" style="80" hidden="1" customWidth="1"/>
    <col min="43" max="46" width="0.90625" style="80" hidden="1" customWidth="1"/>
    <col min="47" max="47" width="17" style="80" hidden="1" customWidth="1"/>
    <col min="48" max="49" width="0.90625" style="80" hidden="1" customWidth="1"/>
    <col min="50" max="51" width="0.90625" style="80" customWidth="1"/>
    <col min="52" max="52" width="14.6328125" style="80" customWidth="1"/>
    <col min="53" max="54" width="0.90625" style="80" customWidth="1"/>
    <col min="55" max="56" width="0.90625" style="80" hidden="1" customWidth="1"/>
    <col min="57" max="57" width="17" style="80" hidden="1" customWidth="1"/>
    <col min="58" max="61" width="0.90625" style="80" hidden="1" customWidth="1"/>
    <col min="62" max="62" width="17" style="80" hidden="1" customWidth="1"/>
    <col min="63" max="66" width="0.90625" style="80" hidden="1" customWidth="1"/>
    <col min="67" max="67" width="17" style="80" hidden="1" customWidth="1"/>
    <col min="68" max="69" width="0.90625" style="80" hidden="1" customWidth="1"/>
    <col min="70" max="71" width="0.90625" style="80" customWidth="1"/>
    <col min="72" max="72" width="14.6328125" style="80" customWidth="1"/>
    <col min="73" max="76" width="0.90625" style="80" customWidth="1"/>
    <col min="77" max="77" width="14.6328125" style="80" customWidth="1"/>
    <col min="78" max="79" width="0.90625" style="80" customWidth="1"/>
    <col min="80" max="81" width="0.90625" style="80" hidden="1" customWidth="1"/>
    <col min="82" max="82" width="17" style="80" hidden="1" customWidth="1"/>
    <col min="83" max="86" width="0.90625" style="80" hidden="1" customWidth="1"/>
    <col min="87" max="87" width="17" style="80" hidden="1" customWidth="1"/>
    <col min="88" max="91" width="0.90625" style="80" hidden="1" customWidth="1"/>
    <col min="92" max="92" width="17" style="80" hidden="1" customWidth="1"/>
    <col min="93" max="96" width="0.90625" style="80" hidden="1" customWidth="1"/>
    <col min="97" max="97" width="17" style="80" hidden="1" customWidth="1"/>
    <col min="98" max="98" width="0.6328125" style="80" hidden="1" customWidth="1"/>
    <col min="99" max="101" width="0.90625" style="80" hidden="1" customWidth="1"/>
    <col min="102" max="102" width="17" style="80" hidden="1" customWidth="1"/>
    <col min="103" max="106" width="0.90625" style="80" hidden="1" customWidth="1"/>
    <col min="107" max="107" width="17" style="80" hidden="1" customWidth="1"/>
    <col min="108" max="111" width="0.90625" style="80" hidden="1" customWidth="1"/>
    <col min="112" max="112" width="17" style="80" hidden="1" customWidth="1"/>
    <col min="113" max="116" width="0.90625" style="80" hidden="1" customWidth="1"/>
    <col min="117" max="117" width="17" style="80" hidden="1" customWidth="1"/>
    <col min="118" max="119" width="0.90625" style="80" hidden="1" customWidth="1"/>
    <col min="120" max="121" width="0.90625" style="80" customWidth="1"/>
    <col min="122" max="122" width="14.6328125" style="80" customWidth="1"/>
    <col min="123" max="124" width="0.90625" style="80" customWidth="1"/>
    <col min="125" max="126" width="0.90625" style="80" hidden="1" customWidth="1"/>
    <col min="127" max="127" width="17" style="80" hidden="1" customWidth="1"/>
    <col min="128" max="131" width="0.90625" style="80" hidden="1" customWidth="1"/>
    <col min="132" max="132" width="17" style="80" hidden="1" customWidth="1"/>
    <col min="133" max="136" width="0.90625" style="80" hidden="1" customWidth="1"/>
    <col min="137" max="137" width="17" style="80" hidden="1" customWidth="1"/>
    <col min="138" max="139" width="0.90625" style="80" hidden="1" customWidth="1"/>
    <col min="140" max="141" width="0.90625" style="80" customWidth="1"/>
    <col min="142" max="142" width="14.6328125" style="80" customWidth="1"/>
    <col min="143" max="144" width="0.90625" style="80" customWidth="1"/>
    <col min="145" max="145" width="1.6328125" style="80" customWidth="1"/>
    <col min="146" max="146" width="3.6328125" style="80" hidden="1" customWidth="1"/>
    <col min="147" max="147" width="10.453125" style="80" hidden="1" customWidth="1"/>
    <col min="148" max="148" width="14.7265625" style="80" customWidth="1"/>
    <col min="149" max="149" width="12.81640625" style="80" customWidth="1"/>
    <col min="150" max="16384" width="9.54296875" style="80"/>
  </cols>
  <sheetData>
    <row r="1" spans="4:148" x14ac:dyDescent="0.3">
      <c r="E1" s="80"/>
      <c r="M1" s="80">
        <f>1770000000+11234076861+1105000000</f>
        <v>14109076861</v>
      </c>
    </row>
    <row r="2" spans="4:148" ht="5.25" customHeight="1" x14ac:dyDescent="0.3">
      <c r="E2" s="80"/>
    </row>
    <row r="3" spans="4:148" x14ac:dyDescent="0.3">
      <c r="E3" s="80"/>
    </row>
    <row r="4" spans="4:148" x14ac:dyDescent="0.3">
      <c r="D4" s="33"/>
      <c r="E4" s="33"/>
      <c r="F4" s="33"/>
    </row>
    <row r="5" spans="4:148" x14ac:dyDescent="0.3">
      <c r="E5" s="80"/>
    </row>
    <row r="6" spans="4:148" x14ac:dyDescent="0.3">
      <c r="E6" s="80">
        <v>0</v>
      </c>
    </row>
    <row r="7" spans="4:148" ht="15.5" x14ac:dyDescent="0.35">
      <c r="D7" s="381" t="s">
        <v>306</v>
      </c>
      <c r="E7" s="381">
        <v>0</v>
      </c>
      <c r="F7" s="381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EJ7" s="82"/>
      <c r="EK7" s="82"/>
      <c r="EL7" s="82"/>
      <c r="EM7" s="82"/>
      <c r="EN7" s="82"/>
    </row>
    <row r="8" spans="4:148" ht="15" customHeight="1" x14ac:dyDescent="0.35">
      <c r="D8" s="161"/>
      <c r="E8" s="382">
        <v>0</v>
      </c>
      <c r="F8" s="383"/>
      <c r="G8" s="699" t="str">
        <f>[1]Summary!H8</f>
        <v>2023/24</v>
      </c>
      <c r="H8" s="699"/>
      <c r="I8" s="699"/>
      <c r="J8" s="699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699"/>
      <c r="AO8" s="699"/>
      <c r="AP8" s="699"/>
      <c r="AQ8" s="699"/>
      <c r="AR8" s="699"/>
      <c r="AS8" s="699"/>
      <c r="AT8" s="699"/>
      <c r="AU8" s="699"/>
      <c r="AV8" s="699"/>
      <c r="AW8" s="699"/>
      <c r="AX8" s="699"/>
      <c r="AY8" s="699"/>
      <c r="AZ8" s="699"/>
      <c r="BA8" s="699"/>
      <c r="BB8" s="699"/>
      <c r="BC8" s="699"/>
      <c r="BD8" s="699"/>
      <c r="BE8" s="699"/>
      <c r="BF8" s="699"/>
      <c r="BG8" s="699"/>
      <c r="BH8" s="699"/>
      <c r="BI8" s="699"/>
      <c r="BJ8" s="699"/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734"/>
      <c r="BW8" s="661"/>
      <c r="BX8" s="662"/>
      <c r="BY8" s="735" t="str">
        <f>[1]Summary!BZ8</f>
        <v>2022/23</v>
      </c>
      <c r="BZ8" s="735"/>
      <c r="CA8" s="735"/>
      <c r="CB8" s="735"/>
      <c r="CC8" s="735"/>
      <c r="CD8" s="735"/>
      <c r="CE8" s="735"/>
      <c r="CF8" s="735"/>
      <c r="CG8" s="735"/>
      <c r="CH8" s="735"/>
      <c r="CI8" s="735"/>
      <c r="CJ8" s="735"/>
      <c r="CK8" s="735"/>
      <c r="CL8" s="735"/>
      <c r="CM8" s="735"/>
      <c r="CN8" s="735"/>
      <c r="CO8" s="735"/>
      <c r="CP8" s="735"/>
      <c r="CQ8" s="735"/>
      <c r="CR8" s="735"/>
      <c r="CS8" s="735"/>
      <c r="CT8" s="735"/>
      <c r="CU8" s="735"/>
      <c r="CV8" s="735"/>
      <c r="CW8" s="735"/>
      <c r="CX8" s="735"/>
      <c r="CY8" s="735"/>
      <c r="CZ8" s="735"/>
      <c r="DA8" s="735"/>
      <c r="DB8" s="735"/>
      <c r="DC8" s="735"/>
      <c r="DD8" s="735"/>
      <c r="DE8" s="735"/>
      <c r="DF8" s="735"/>
      <c r="DG8" s="735"/>
      <c r="DH8" s="735"/>
      <c r="DI8" s="735"/>
      <c r="DJ8" s="735"/>
      <c r="DK8" s="735"/>
      <c r="DL8" s="735"/>
      <c r="DM8" s="735"/>
      <c r="DN8" s="735"/>
      <c r="DO8" s="735"/>
      <c r="DP8" s="735"/>
      <c r="DQ8" s="735"/>
      <c r="DR8" s="735"/>
      <c r="DS8" s="735"/>
      <c r="DT8" s="735"/>
      <c r="DU8" s="735"/>
      <c r="DV8" s="735"/>
      <c r="DW8" s="735"/>
      <c r="DX8" s="735"/>
      <c r="DY8" s="735"/>
      <c r="DZ8" s="735"/>
      <c r="EA8" s="735"/>
      <c r="EB8" s="735"/>
      <c r="EC8" s="735"/>
      <c r="ED8" s="735"/>
      <c r="EE8" s="735"/>
      <c r="EF8" s="735"/>
      <c r="EG8" s="735"/>
      <c r="EH8" s="735"/>
      <c r="EI8" s="735"/>
      <c r="EJ8" s="735"/>
      <c r="EK8" s="735"/>
      <c r="EL8" s="735"/>
      <c r="EM8" s="735"/>
      <c r="EN8" s="663"/>
      <c r="EO8" s="88"/>
    </row>
    <row r="9" spans="4:148" ht="18" customHeight="1" x14ac:dyDescent="0.3">
      <c r="D9" s="88"/>
      <c r="E9" s="327">
        <v>0</v>
      </c>
      <c r="G9" s="37" t="str">
        <f>[1]Summary!H9</f>
        <v>Revised</v>
      </c>
      <c r="H9" s="37"/>
      <c r="I9" s="37"/>
      <c r="J9" s="321"/>
      <c r="K9" s="37"/>
      <c r="L9" s="37" t="s">
        <v>3</v>
      </c>
      <c r="M9" s="37"/>
      <c r="N9" s="37"/>
      <c r="O9" s="321"/>
      <c r="P9" s="37"/>
      <c r="Q9" s="37" t="s">
        <v>4</v>
      </c>
      <c r="R9" s="37"/>
      <c r="S9" s="37"/>
      <c r="T9" s="321"/>
      <c r="U9" s="37"/>
      <c r="V9" s="37" t="s">
        <v>5</v>
      </c>
      <c r="W9" s="37"/>
      <c r="X9" s="37"/>
      <c r="Y9" s="321"/>
      <c r="Z9" s="37"/>
      <c r="AA9" s="37" t="s">
        <v>6</v>
      </c>
      <c r="AB9" s="37"/>
      <c r="AC9" s="37"/>
      <c r="AD9" s="321"/>
      <c r="AE9" s="37"/>
      <c r="AF9" s="37" t="s">
        <v>7</v>
      </c>
      <c r="AG9" s="37"/>
      <c r="AH9" s="37"/>
      <c r="AI9" s="321"/>
      <c r="AJ9" s="37"/>
      <c r="AK9" s="37" t="s">
        <v>8</v>
      </c>
      <c r="AL9" s="37"/>
      <c r="AM9" s="37"/>
      <c r="AN9" s="321"/>
      <c r="AO9" s="37"/>
      <c r="AP9" s="37" t="s">
        <v>9</v>
      </c>
      <c r="AQ9" s="37"/>
      <c r="AR9" s="37"/>
      <c r="AS9" s="321"/>
      <c r="AT9" s="37"/>
      <c r="AU9" s="37" t="s">
        <v>10</v>
      </c>
      <c r="AV9" s="37"/>
      <c r="AW9" s="37"/>
      <c r="AX9" s="321"/>
      <c r="AY9" s="37"/>
      <c r="AZ9" s="37" t="s">
        <v>11</v>
      </c>
      <c r="BA9" s="37"/>
      <c r="BB9" s="37"/>
      <c r="BC9" s="321"/>
      <c r="BD9" s="37"/>
      <c r="BE9" s="37" t="s">
        <v>12</v>
      </c>
      <c r="BF9" s="37"/>
      <c r="BG9" s="37"/>
      <c r="BH9" s="321"/>
      <c r="BI9" s="37"/>
      <c r="BJ9" s="37" t="s">
        <v>13</v>
      </c>
      <c r="BK9" s="37"/>
      <c r="BL9" s="37"/>
      <c r="BM9" s="321"/>
      <c r="BN9" s="37"/>
      <c r="BO9" s="37" t="s">
        <v>14</v>
      </c>
      <c r="BP9" s="37"/>
      <c r="BQ9" s="37"/>
      <c r="BR9" s="321"/>
      <c r="BS9" s="37"/>
      <c r="BT9" s="37" t="s">
        <v>15</v>
      </c>
      <c r="BU9" s="37"/>
      <c r="BV9" s="37"/>
      <c r="BW9" s="321"/>
      <c r="BX9" s="92"/>
      <c r="BY9" s="37" t="str">
        <f>[1]Summary!BZ9</f>
        <v>Preliminary</v>
      </c>
      <c r="BZ9" s="37"/>
      <c r="CA9" s="37"/>
      <c r="CB9" s="321"/>
      <c r="CC9" s="37"/>
      <c r="CD9" s="37" t="s">
        <v>3</v>
      </c>
      <c r="CE9" s="37"/>
      <c r="CF9" s="37"/>
      <c r="CG9" s="321"/>
      <c r="CH9" s="37"/>
      <c r="CI9" s="37" t="s">
        <v>4</v>
      </c>
      <c r="CJ9" s="37"/>
      <c r="CK9" s="37"/>
      <c r="CL9" s="321"/>
      <c r="CM9" s="37"/>
      <c r="CN9" s="37" t="s">
        <v>5</v>
      </c>
      <c r="CO9" s="37"/>
      <c r="CP9" s="37"/>
      <c r="CQ9" s="321"/>
      <c r="CR9" s="37"/>
      <c r="CS9" s="37" t="s">
        <v>6</v>
      </c>
      <c r="CT9" s="37"/>
      <c r="CU9" s="37"/>
      <c r="CV9" s="321"/>
      <c r="CW9" s="37"/>
      <c r="CX9" s="37" t="s">
        <v>7</v>
      </c>
      <c r="CY9" s="37"/>
      <c r="CZ9" s="37"/>
      <c r="DA9" s="321"/>
      <c r="DB9" s="37"/>
      <c r="DC9" s="37" t="s">
        <v>8</v>
      </c>
      <c r="DD9" s="37"/>
      <c r="DE9" s="37"/>
      <c r="DF9" s="321"/>
      <c r="DG9" s="37"/>
      <c r="DH9" s="37" t="s">
        <v>9</v>
      </c>
      <c r="DI9" s="37"/>
      <c r="DJ9" s="37"/>
      <c r="DK9" s="321"/>
      <c r="DL9" s="37"/>
      <c r="DM9" s="37" t="s">
        <v>10</v>
      </c>
      <c r="DN9" s="37"/>
      <c r="DO9" s="37"/>
      <c r="DP9" s="321"/>
      <c r="DQ9" s="37"/>
      <c r="DR9" s="37" t="s">
        <v>11</v>
      </c>
      <c r="DS9" s="37"/>
      <c r="DT9" s="37"/>
      <c r="DU9" s="321"/>
      <c r="DV9" s="37"/>
      <c r="DW9" s="37" t="s">
        <v>12</v>
      </c>
      <c r="DX9" s="37"/>
      <c r="DY9" s="37"/>
      <c r="DZ9" s="321"/>
      <c r="EA9" s="37"/>
      <c r="EB9" s="37" t="s">
        <v>13</v>
      </c>
      <c r="EC9" s="37"/>
      <c r="ED9" s="37"/>
      <c r="EE9" s="321"/>
      <c r="EF9" s="92"/>
      <c r="EG9" s="92" t="s">
        <v>271</v>
      </c>
      <c r="EH9" s="92"/>
      <c r="EI9" s="106"/>
      <c r="EJ9" s="321"/>
      <c r="EK9" s="92"/>
      <c r="EL9" s="37" t="s">
        <v>15</v>
      </c>
      <c r="EM9" s="37"/>
      <c r="EN9" s="37"/>
      <c r="EO9" s="88"/>
      <c r="ER9" s="737"/>
    </row>
    <row r="10" spans="4:148" x14ac:dyDescent="0.3">
      <c r="D10" s="322" t="s">
        <v>17</v>
      </c>
      <c r="E10" s="384">
        <v>0</v>
      </c>
      <c r="F10" s="385"/>
      <c r="G10" s="324" t="s">
        <v>19</v>
      </c>
      <c r="H10" s="324"/>
      <c r="I10" s="324"/>
      <c r="J10" s="151"/>
      <c r="K10" s="324"/>
      <c r="L10" s="323"/>
      <c r="M10" s="323"/>
      <c r="N10" s="323"/>
      <c r="O10" s="386"/>
      <c r="P10" s="323"/>
      <c r="Q10" s="323"/>
      <c r="R10" s="323"/>
      <c r="S10" s="323"/>
      <c r="T10" s="386"/>
      <c r="U10" s="323"/>
      <c r="V10" s="323"/>
      <c r="W10" s="323"/>
      <c r="X10" s="323"/>
      <c r="Y10" s="386"/>
      <c r="Z10" s="323"/>
      <c r="AA10" s="323"/>
      <c r="AB10" s="323"/>
      <c r="AC10" s="323"/>
      <c r="AD10" s="386"/>
      <c r="AE10" s="323"/>
      <c r="AF10" s="323"/>
      <c r="AG10" s="323"/>
      <c r="AH10" s="323"/>
      <c r="AI10" s="386"/>
      <c r="AJ10" s="323"/>
      <c r="AK10" s="323"/>
      <c r="AL10" s="323"/>
      <c r="AM10" s="323"/>
      <c r="AN10" s="386"/>
      <c r="AO10" s="323"/>
      <c r="AP10" s="323"/>
      <c r="AQ10" s="323"/>
      <c r="AR10" s="323"/>
      <c r="AS10" s="386"/>
      <c r="AT10" s="323"/>
      <c r="AU10" s="323"/>
      <c r="AV10" s="323"/>
      <c r="AW10" s="323"/>
      <c r="AX10" s="386"/>
      <c r="AY10" s="323"/>
      <c r="AZ10" s="323"/>
      <c r="BA10" s="323"/>
      <c r="BB10" s="323"/>
      <c r="BC10" s="386"/>
      <c r="BD10" s="323"/>
      <c r="BE10" s="323"/>
      <c r="BF10" s="323"/>
      <c r="BG10" s="323"/>
      <c r="BH10" s="386"/>
      <c r="BI10" s="323"/>
      <c r="BJ10" s="323"/>
      <c r="BK10" s="323"/>
      <c r="BL10" s="323"/>
      <c r="BM10" s="386"/>
      <c r="BN10" s="323"/>
      <c r="BO10" s="323"/>
      <c r="BP10" s="323"/>
      <c r="BQ10" s="323"/>
      <c r="BR10" s="386"/>
      <c r="BS10" s="323"/>
      <c r="BT10" s="323"/>
      <c r="BU10" s="37"/>
      <c r="BV10" s="37"/>
      <c r="BW10" s="191"/>
      <c r="BX10" s="324"/>
      <c r="BY10" s="37" t="s">
        <v>47</v>
      </c>
      <c r="BZ10" s="37"/>
      <c r="CA10" s="37"/>
      <c r="CB10" s="191"/>
      <c r="CC10" s="37"/>
      <c r="CD10" s="37"/>
      <c r="CE10" s="37"/>
      <c r="CF10" s="37"/>
      <c r="CG10" s="191"/>
      <c r="CH10" s="37"/>
      <c r="CI10" s="37"/>
      <c r="CJ10" s="37"/>
      <c r="CK10" s="37"/>
      <c r="CL10" s="191"/>
      <c r="CM10" s="37"/>
      <c r="CN10" s="37"/>
      <c r="CO10" s="37"/>
      <c r="CP10" s="37"/>
      <c r="CQ10" s="191"/>
      <c r="CR10" s="37"/>
      <c r="CS10" s="37"/>
      <c r="CT10" s="37"/>
      <c r="CU10" s="37"/>
      <c r="CV10" s="191"/>
      <c r="CW10" s="37"/>
      <c r="CX10" s="37"/>
      <c r="CY10" s="37"/>
      <c r="CZ10" s="37"/>
      <c r="DA10" s="191"/>
      <c r="DB10" s="37"/>
      <c r="DC10" s="37"/>
      <c r="DD10" s="37"/>
      <c r="DE10" s="37"/>
      <c r="DF10" s="191"/>
      <c r="DG10" s="37"/>
      <c r="DH10" s="37"/>
      <c r="DI10" s="37"/>
      <c r="DJ10" s="37"/>
      <c r="DK10" s="191"/>
      <c r="DL10" s="37"/>
      <c r="DM10" s="37"/>
      <c r="DN10" s="37"/>
      <c r="DO10" s="37"/>
      <c r="DP10" s="191"/>
      <c r="DQ10" s="37"/>
      <c r="DR10" s="37"/>
      <c r="DS10" s="37"/>
      <c r="DT10" s="37"/>
      <c r="DU10" s="191"/>
      <c r="DV10" s="37"/>
      <c r="DW10" s="37"/>
      <c r="DX10" s="37"/>
      <c r="DY10" s="37"/>
      <c r="DZ10" s="191"/>
      <c r="EA10" s="37"/>
      <c r="EB10" s="37"/>
      <c r="EC10" s="37"/>
      <c r="ED10" s="37"/>
      <c r="EE10" s="191"/>
      <c r="EF10" s="37"/>
      <c r="EG10" s="37"/>
      <c r="EH10" s="37"/>
      <c r="EI10" s="96"/>
      <c r="EJ10" s="151"/>
      <c r="EK10" s="37"/>
      <c r="EL10" s="37"/>
      <c r="EM10" s="37"/>
      <c r="EN10" s="37"/>
      <c r="EO10" s="88"/>
      <c r="ER10" s="737"/>
    </row>
    <row r="11" spans="4:148" x14ac:dyDescent="0.3">
      <c r="D11" s="387"/>
      <c r="E11" s="353"/>
      <c r="F11" s="388"/>
      <c r="G11" s="388"/>
      <c r="H11" s="388"/>
      <c r="I11" s="388"/>
      <c r="J11" s="353"/>
      <c r="K11" s="388"/>
      <c r="L11" s="388"/>
      <c r="M11" s="388"/>
      <c r="N11" s="388"/>
      <c r="O11" s="353"/>
      <c r="P11" s="388"/>
      <c r="Q11" s="388"/>
      <c r="R11" s="388"/>
      <c r="S11" s="388"/>
      <c r="T11" s="353"/>
      <c r="U11" s="388"/>
      <c r="V11" s="388"/>
      <c r="W11" s="388"/>
      <c r="X11" s="388"/>
      <c r="Y11" s="353"/>
      <c r="Z11" s="388"/>
      <c r="AA11" s="388"/>
      <c r="AB11" s="388"/>
      <c r="AC11" s="388"/>
      <c r="AD11" s="353"/>
      <c r="AE11" s="388"/>
      <c r="AF11" s="388"/>
      <c r="AG11" s="388"/>
      <c r="AH11" s="388"/>
      <c r="AI11" s="353"/>
      <c r="AJ11" s="388"/>
      <c r="AK11" s="388"/>
      <c r="AL11" s="388"/>
      <c r="AM11" s="388"/>
      <c r="AN11" s="353"/>
      <c r="AO11" s="388"/>
      <c r="AP11" s="388"/>
      <c r="AQ11" s="388"/>
      <c r="AR11" s="388"/>
      <c r="AS11" s="353"/>
      <c r="AT11" s="388"/>
      <c r="AU11" s="388"/>
      <c r="AV11" s="388"/>
      <c r="AW11" s="388"/>
      <c r="AX11" s="353"/>
      <c r="AY11" s="388"/>
      <c r="AZ11" s="388"/>
      <c r="BA11" s="388"/>
      <c r="BB11" s="388"/>
      <c r="BC11" s="353"/>
      <c r="BD11" s="388"/>
      <c r="BE11" s="388"/>
      <c r="BF11" s="388"/>
      <c r="BG11" s="388"/>
      <c r="BH11" s="353"/>
      <c r="BI11" s="388"/>
      <c r="BJ11" s="388"/>
      <c r="BK11" s="388"/>
      <c r="BL11" s="350"/>
      <c r="BM11" s="353"/>
      <c r="BN11" s="388"/>
      <c r="BO11" s="388"/>
      <c r="BP11" s="388"/>
      <c r="BQ11" s="388"/>
      <c r="BR11" s="353"/>
      <c r="BS11" s="350"/>
      <c r="BT11" s="147"/>
      <c r="BU11" s="147"/>
      <c r="BV11" s="147"/>
      <c r="BW11" s="333"/>
      <c r="BX11" s="147"/>
      <c r="BY11" s="388"/>
      <c r="BZ11" s="388"/>
      <c r="CA11" s="388"/>
      <c r="CB11" s="353"/>
      <c r="CC11" s="388"/>
      <c r="CD11" s="388"/>
      <c r="CE11" s="388"/>
      <c r="CF11" s="388"/>
      <c r="CG11" s="353"/>
      <c r="CH11" s="388"/>
      <c r="CI11" s="388"/>
      <c r="CJ11" s="388"/>
      <c r="CK11" s="388"/>
      <c r="CL11" s="353"/>
      <c r="CM11" s="388"/>
      <c r="CN11" s="388"/>
      <c r="CO11" s="388"/>
      <c r="CP11" s="388"/>
      <c r="CQ11" s="353"/>
      <c r="CR11" s="388"/>
      <c r="CS11" s="388"/>
      <c r="CT11" s="388"/>
      <c r="CU11" s="388"/>
      <c r="CV11" s="353"/>
      <c r="CW11" s="388"/>
      <c r="CX11" s="388"/>
      <c r="CY11" s="388"/>
      <c r="CZ11" s="388"/>
      <c r="DA11" s="353"/>
      <c r="DB11" s="388"/>
      <c r="DC11" s="388"/>
      <c r="DD11" s="388"/>
      <c r="DE11" s="388"/>
      <c r="DF11" s="353"/>
      <c r="DG11" s="388"/>
      <c r="DH11" s="388"/>
      <c r="DI11" s="388"/>
      <c r="DJ11" s="388"/>
      <c r="DK11" s="353"/>
      <c r="DL11" s="388"/>
      <c r="DM11" s="388"/>
      <c r="DN11" s="388"/>
      <c r="DO11" s="388"/>
      <c r="DP11" s="353"/>
      <c r="DQ11" s="388"/>
      <c r="DR11" s="388"/>
      <c r="DS11" s="388"/>
      <c r="DT11" s="388"/>
      <c r="DU11" s="353"/>
      <c r="DV11" s="388"/>
      <c r="DW11" s="388"/>
      <c r="DX11" s="388"/>
      <c r="DY11" s="388"/>
      <c r="DZ11" s="353"/>
      <c r="EA11" s="388"/>
      <c r="EB11" s="388"/>
      <c r="EC11" s="388"/>
      <c r="ED11" s="388"/>
      <c r="EE11" s="353"/>
      <c r="EF11" s="388"/>
      <c r="EG11" s="388"/>
      <c r="EH11" s="388"/>
      <c r="EI11" s="388"/>
      <c r="EJ11" s="349"/>
      <c r="EK11" s="388"/>
      <c r="EL11" s="147"/>
      <c r="EM11" s="147"/>
      <c r="EN11" s="664"/>
      <c r="EO11" s="88"/>
    </row>
    <row r="12" spans="4:148" s="33" customFormat="1" x14ac:dyDescent="0.3">
      <c r="D12" s="161" t="s">
        <v>307</v>
      </c>
      <c r="E12" s="329"/>
      <c r="G12" s="352">
        <f>SUM(G13:G15)</f>
        <v>459118322</v>
      </c>
      <c r="H12" s="352"/>
      <c r="I12" s="352"/>
      <c r="J12" s="351"/>
      <c r="K12" s="352"/>
      <c r="L12" s="352">
        <f>SUM(L13:L15)</f>
        <v>35888817</v>
      </c>
      <c r="M12" s="352"/>
      <c r="N12" s="352"/>
      <c r="O12" s="351"/>
      <c r="P12" s="352"/>
      <c r="Q12" s="352">
        <f>SUM(Q13:Q15)</f>
        <v>38652288</v>
      </c>
      <c r="R12" s="352"/>
      <c r="S12" s="352"/>
      <c r="T12" s="351"/>
      <c r="U12" s="352"/>
      <c r="V12" s="352">
        <f>SUM(V13:V15)</f>
        <v>33620026</v>
      </c>
      <c r="W12" s="352"/>
      <c r="X12" s="352"/>
      <c r="Y12" s="351"/>
      <c r="Z12" s="352"/>
      <c r="AA12" s="352">
        <f>SUM(AA13:AA15)</f>
        <v>32514871</v>
      </c>
      <c r="AB12" s="352"/>
      <c r="AC12" s="352"/>
      <c r="AD12" s="351"/>
      <c r="AE12" s="352"/>
      <c r="AF12" s="352">
        <f>SUM(AF13:AF15)</f>
        <v>34798749</v>
      </c>
      <c r="AG12" s="352"/>
      <c r="AH12" s="352"/>
      <c r="AI12" s="351"/>
      <c r="AJ12" s="352"/>
      <c r="AK12" s="352">
        <f>SUM(AK13:AK15)</f>
        <v>36541693</v>
      </c>
      <c r="AL12" s="352"/>
      <c r="AM12" s="352"/>
      <c r="AN12" s="351"/>
      <c r="AO12" s="352"/>
      <c r="AP12" s="352">
        <f>SUM(AP13:AP15)</f>
        <v>43137472</v>
      </c>
      <c r="AQ12" s="352"/>
      <c r="AR12" s="352"/>
      <c r="AS12" s="351"/>
      <c r="AT12" s="352"/>
      <c r="AU12" s="352">
        <f>SUM(AU13:AU15)</f>
        <v>65876245</v>
      </c>
      <c r="AV12" s="352"/>
      <c r="AW12" s="352"/>
      <c r="AX12" s="351"/>
      <c r="AY12" s="352"/>
      <c r="AZ12" s="352">
        <f>SUM(AZ13:AZ15)</f>
        <v>36175317</v>
      </c>
      <c r="BA12" s="352"/>
      <c r="BB12" s="352"/>
      <c r="BC12" s="351"/>
      <c r="BD12" s="352"/>
      <c r="BE12" s="352">
        <f>SUM(BE13:BE15)</f>
        <v>0</v>
      </c>
      <c r="BF12" s="352"/>
      <c r="BG12" s="352"/>
      <c r="BH12" s="351"/>
      <c r="BI12" s="352"/>
      <c r="BJ12" s="352">
        <f>SUM(BJ13:BJ15)</f>
        <v>0</v>
      </c>
      <c r="BK12" s="352"/>
      <c r="BL12" s="352"/>
      <c r="BM12" s="351"/>
      <c r="BN12" s="352"/>
      <c r="BO12" s="352">
        <f>SUM(BO13:BO15)</f>
        <v>0</v>
      </c>
      <c r="BP12" s="352"/>
      <c r="BQ12" s="352"/>
      <c r="BR12" s="351"/>
      <c r="BS12" s="352"/>
      <c r="BT12" s="352">
        <f>SUM(BT13:BT15)</f>
        <v>357205478</v>
      </c>
      <c r="BU12" s="352"/>
      <c r="BV12" s="352"/>
      <c r="BW12" s="351"/>
      <c r="BX12" s="352"/>
      <c r="BY12" s="352">
        <f>SUM(BY13:BY15)</f>
        <v>399516347</v>
      </c>
      <c r="BZ12" s="352"/>
      <c r="CA12" s="352"/>
      <c r="CB12" s="351"/>
      <c r="CC12" s="352"/>
      <c r="CD12" s="352">
        <f>SUM(CD13:CD15)</f>
        <v>28086572</v>
      </c>
      <c r="CE12" s="352"/>
      <c r="CF12" s="352"/>
      <c r="CG12" s="351"/>
      <c r="CH12" s="352"/>
      <c r="CI12" s="352">
        <f>SUM(CI13:CI15)</f>
        <v>37271586</v>
      </c>
      <c r="CJ12" s="352"/>
      <c r="CK12" s="352"/>
      <c r="CL12" s="351"/>
      <c r="CM12" s="352"/>
      <c r="CN12" s="352">
        <f>SUM(CN13:CN15)</f>
        <v>31666972</v>
      </c>
      <c r="CO12" s="352"/>
      <c r="CP12" s="352"/>
      <c r="CQ12" s="351"/>
      <c r="CR12" s="352"/>
      <c r="CS12" s="352">
        <f>SUM(CS13:CS15)</f>
        <v>52471849</v>
      </c>
      <c r="CT12" s="352"/>
      <c r="CU12" s="352"/>
      <c r="CV12" s="351"/>
      <c r="CW12" s="352"/>
      <c r="CX12" s="352">
        <f>SUM(CX13:CX15)</f>
        <v>38504391</v>
      </c>
      <c r="CY12" s="352"/>
      <c r="CZ12" s="352"/>
      <c r="DA12" s="351"/>
      <c r="DB12" s="352"/>
      <c r="DC12" s="352">
        <f>SUM(DC13:DC15)</f>
        <v>39439913</v>
      </c>
      <c r="DD12" s="352"/>
      <c r="DE12" s="352"/>
      <c r="DF12" s="351"/>
      <c r="DG12" s="352"/>
      <c r="DH12" s="352">
        <f>SUM(DH13:DH15)</f>
        <v>34985437</v>
      </c>
      <c r="DI12" s="352"/>
      <c r="DJ12" s="352"/>
      <c r="DK12" s="351"/>
      <c r="DL12" s="352"/>
      <c r="DM12" s="352">
        <f>SUM(DM13:DM15)</f>
        <v>36631065</v>
      </c>
      <c r="DN12" s="352"/>
      <c r="DO12" s="352"/>
      <c r="DP12" s="351"/>
      <c r="DQ12" s="352"/>
      <c r="DR12" s="352">
        <f>SUM(DR13:DR15)</f>
        <v>19202106</v>
      </c>
      <c r="DS12" s="352"/>
      <c r="DT12" s="352"/>
      <c r="DU12" s="351"/>
      <c r="DV12" s="352"/>
      <c r="DW12" s="352">
        <f>SUM(DW13:DW15)</f>
        <v>19568746</v>
      </c>
      <c r="DX12" s="352"/>
      <c r="DY12" s="352"/>
      <c r="DZ12" s="351"/>
      <c r="EA12" s="352"/>
      <c r="EB12" s="352">
        <f>SUM(EB13:EB15)</f>
        <v>30035216</v>
      </c>
      <c r="EC12" s="352"/>
      <c r="ED12" s="352"/>
      <c r="EE12" s="351"/>
      <c r="EF12" s="352"/>
      <c r="EG12" s="352">
        <f>SUM(EG13:EG15)</f>
        <v>31652494</v>
      </c>
      <c r="EH12" s="352"/>
      <c r="EI12" s="352"/>
      <c r="EJ12" s="351"/>
      <c r="EK12" s="352"/>
      <c r="EL12" s="352">
        <f>SUM(EL13:EL15)</f>
        <v>318259891</v>
      </c>
      <c r="EM12" s="352"/>
      <c r="EN12" s="352"/>
      <c r="EO12" s="161"/>
      <c r="EQ12" s="33">
        <f>SUM(EQ13:EQ15)</f>
        <v>-81256456</v>
      </c>
    </row>
    <row r="13" spans="4:148" x14ac:dyDescent="0.3">
      <c r="D13" s="88" t="s">
        <v>308</v>
      </c>
      <c r="F13" s="333"/>
      <c r="G13" s="388">
        <f>+G17+G23</f>
        <v>435979000</v>
      </c>
      <c r="H13" s="389"/>
      <c r="I13" s="350"/>
      <c r="J13" s="349"/>
      <c r="K13" s="353"/>
      <c r="L13" s="388">
        <f>+L17</f>
        <v>34125180</v>
      </c>
      <c r="M13" s="389"/>
      <c r="N13" s="350"/>
      <c r="O13" s="349"/>
      <c r="P13" s="353"/>
      <c r="Q13" s="388">
        <f>+Q17</f>
        <v>37600668</v>
      </c>
      <c r="R13" s="389"/>
      <c r="S13" s="350"/>
      <c r="T13" s="349"/>
      <c r="U13" s="353"/>
      <c r="V13" s="388">
        <f>+V17</f>
        <v>32788151</v>
      </c>
      <c r="W13" s="389"/>
      <c r="X13" s="350"/>
      <c r="Y13" s="349"/>
      <c r="Z13" s="353"/>
      <c r="AA13" s="388">
        <f>+AA17</f>
        <v>31781426</v>
      </c>
      <c r="AB13" s="389"/>
      <c r="AC13" s="350"/>
      <c r="AD13" s="349"/>
      <c r="AE13" s="353"/>
      <c r="AF13" s="388">
        <f>+AF17</f>
        <v>33488400</v>
      </c>
      <c r="AG13" s="389"/>
      <c r="AH13" s="350"/>
      <c r="AI13" s="349"/>
      <c r="AJ13" s="353"/>
      <c r="AK13" s="388">
        <f>+AK17</f>
        <v>30727913</v>
      </c>
      <c r="AL13" s="389"/>
      <c r="AM13" s="350"/>
      <c r="AN13" s="349"/>
      <c r="AO13" s="353"/>
      <c r="AP13" s="388">
        <f>+AP17</f>
        <v>26798492</v>
      </c>
      <c r="AQ13" s="389"/>
      <c r="AR13" s="350"/>
      <c r="AS13" s="349"/>
      <c r="AT13" s="353"/>
      <c r="AU13" s="388">
        <f>+AU17</f>
        <v>54527901</v>
      </c>
      <c r="AV13" s="389"/>
      <c r="AW13" s="350"/>
      <c r="AX13" s="349"/>
      <c r="AY13" s="353"/>
      <c r="AZ13" s="388">
        <f>+AZ17</f>
        <v>28830141</v>
      </c>
      <c r="BA13" s="389"/>
      <c r="BB13" s="350"/>
      <c r="BC13" s="349"/>
      <c r="BD13" s="353"/>
      <c r="BE13" s="388">
        <f>+BE17</f>
        <v>0</v>
      </c>
      <c r="BF13" s="389"/>
      <c r="BG13" s="350"/>
      <c r="BH13" s="349"/>
      <c r="BI13" s="353"/>
      <c r="BJ13" s="388">
        <f>+BJ17</f>
        <v>0</v>
      </c>
      <c r="BK13" s="389"/>
      <c r="BL13" s="350"/>
      <c r="BM13" s="349"/>
      <c r="BN13" s="353"/>
      <c r="BO13" s="388">
        <f>+BO17</f>
        <v>0</v>
      </c>
      <c r="BP13" s="389"/>
      <c r="BQ13" s="350"/>
      <c r="BR13" s="349"/>
      <c r="BS13" s="353"/>
      <c r="BT13" s="388">
        <f>+BT17</f>
        <v>310668272</v>
      </c>
      <c r="BU13" s="389"/>
      <c r="BV13" s="350"/>
      <c r="BW13" s="349"/>
      <c r="BX13" s="353"/>
      <c r="BY13" s="388">
        <f>+BY17</f>
        <v>378739037</v>
      </c>
      <c r="BZ13" s="389"/>
      <c r="CA13" s="350"/>
      <c r="CB13" s="349"/>
      <c r="CC13" s="353"/>
      <c r="CD13" s="388">
        <f>+CD17</f>
        <v>23849866</v>
      </c>
      <c r="CE13" s="389"/>
      <c r="CF13" s="350"/>
      <c r="CG13" s="349"/>
      <c r="CH13" s="353"/>
      <c r="CI13" s="388">
        <f>+CI17</f>
        <v>30102790</v>
      </c>
      <c r="CJ13" s="389"/>
      <c r="CK13" s="350"/>
      <c r="CL13" s="349"/>
      <c r="CM13" s="353"/>
      <c r="CN13" s="388">
        <f>+CN17</f>
        <v>29395127</v>
      </c>
      <c r="CO13" s="389"/>
      <c r="CP13" s="350"/>
      <c r="CQ13" s="349"/>
      <c r="CR13" s="353"/>
      <c r="CS13" s="388">
        <f>+CS17</f>
        <v>52376510</v>
      </c>
      <c r="CT13" s="389"/>
      <c r="CU13" s="350"/>
      <c r="CV13" s="349"/>
      <c r="CW13" s="353"/>
      <c r="CX13" s="388">
        <f>+CX17</f>
        <v>35558950</v>
      </c>
      <c r="CY13" s="389"/>
      <c r="CZ13" s="350"/>
      <c r="DA13" s="349"/>
      <c r="DB13" s="353"/>
      <c r="DC13" s="388">
        <f>+DC17</f>
        <v>38933593</v>
      </c>
      <c r="DD13" s="389"/>
      <c r="DE13" s="350"/>
      <c r="DF13" s="349"/>
      <c r="DG13" s="353"/>
      <c r="DH13" s="388">
        <f>+DH17</f>
        <v>34472211</v>
      </c>
      <c r="DI13" s="389"/>
      <c r="DJ13" s="350"/>
      <c r="DK13" s="349"/>
      <c r="DL13" s="353"/>
      <c r="DM13" s="388">
        <f>+DM17</f>
        <v>36098316</v>
      </c>
      <c r="DN13" s="389"/>
      <c r="DO13" s="350"/>
      <c r="DP13" s="349"/>
      <c r="DQ13" s="353"/>
      <c r="DR13" s="388">
        <f>+DR17</f>
        <v>18873846</v>
      </c>
      <c r="DS13" s="389"/>
      <c r="DT13" s="350"/>
      <c r="DU13" s="349"/>
      <c r="DV13" s="353"/>
      <c r="DW13" s="388">
        <f>+DW17</f>
        <v>19538777</v>
      </c>
      <c r="DX13" s="389"/>
      <c r="DY13" s="350"/>
      <c r="DZ13" s="349"/>
      <c r="EA13" s="353"/>
      <c r="EB13" s="388">
        <f>+EB17</f>
        <v>28736666</v>
      </c>
      <c r="EC13" s="389"/>
      <c r="ED13" s="350"/>
      <c r="EE13" s="349"/>
      <c r="EF13" s="353"/>
      <c r="EG13" s="388">
        <f>+EG17</f>
        <v>30802385</v>
      </c>
      <c r="EH13" s="389"/>
      <c r="EI13" s="350"/>
      <c r="EJ13" s="349"/>
      <c r="EK13" s="353"/>
      <c r="EL13" s="388">
        <f>+EL17</f>
        <v>299661209</v>
      </c>
      <c r="EM13" s="389"/>
      <c r="EN13" s="350"/>
      <c r="EO13" s="88"/>
      <c r="EQ13" s="80">
        <f>EL13-BY13</f>
        <v>-79077828</v>
      </c>
      <c r="ER13" s="33"/>
    </row>
    <row r="14" spans="4:148" x14ac:dyDescent="0.3">
      <c r="D14" s="88" t="s">
        <v>309</v>
      </c>
      <c r="F14" s="327"/>
      <c r="G14" s="350">
        <f>G230</f>
        <v>23139322</v>
      </c>
      <c r="H14" s="390"/>
      <c r="I14" s="350"/>
      <c r="J14" s="349"/>
      <c r="K14" s="349"/>
      <c r="L14" s="350">
        <f>L230</f>
        <v>0</v>
      </c>
      <c r="M14" s="390"/>
      <c r="N14" s="350"/>
      <c r="O14" s="349"/>
      <c r="P14" s="349"/>
      <c r="Q14" s="350">
        <f>Q230</f>
        <v>0</v>
      </c>
      <c r="R14" s="390"/>
      <c r="S14" s="350"/>
      <c r="T14" s="349"/>
      <c r="U14" s="349"/>
      <c r="V14" s="350">
        <f>V230</f>
        <v>0</v>
      </c>
      <c r="W14" s="390"/>
      <c r="X14" s="350"/>
      <c r="Y14" s="349"/>
      <c r="Z14" s="349"/>
      <c r="AA14" s="350">
        <f>AA230</f>
        <v>0</v>
      </c>
      <c r="AB14" s="390"/>
      <c r="AC14" s="350"/>
      <c r="AD14" s="349"/>
      <c r="AE14" s="349"/>
      <c r="AF14" s="350">
        <f>AF230</f>
        <v>1123720</v>
      </c>
      <c r="AG14" s="390"/>
      <c r="AH14" s="350"/>
      <c r="AI14" s="349"/>
      <c r="AJ14" s="349"/>
      <c r="AK14" s="350">
        <f>AK230</f>
        <v>5676622</v>
      </c>
      <c r="AL14" s="390"/>
      <c r="AM14" s="350"/>
      <c r="AN14" s="349"/>
      <c r="AO14" s="349"/>
      <c r="AP14" s="350">
        <f>AP230</f>
        <v>16338980</v>
      </c>
      <c r="AQ14" s="390"/>
      <c r="AR14" s="350"/>
      <c r="AS14" s="349"/>
      <c r="AT14" s="349"/>
      <c r="AU14" s="350">
        <f>AU230</f>
        <v>11348344</v>
      </c>
      <c r="AV14" s="390"/>
      <c r="AW14" s="350"/>
      <c r="AX14" s="349"/>
      <c r="AY14" s="349"/>
      <c r="AZ14" s="350">
        <f>AZ230</f>
        <v>7102562</v>
      </c>
      <c r="BA14" s="390"/>
      <c r="BB14" s="350"/>
      <c r="BC14" s="349"/>
      <c r="BD14" s="349"/>
      <c r="BE14" s="350">
        <f>BE230</f>
        <v>0</v>
      </c>
      <c r="BF14" s="390"/>
      <c r="BH14" s="349"/>
      <c r="BI14" s="349"/>
      <c r="BJ14" s="350">
        <f>BJ230</f>
        <v>0</v>
      </c>
      <c r="BK14" s="390"/>
      <c r="BL14" s="350"/>
      <c r="BM14" s="349"/>
      <c r="BN14" s="349"/>
      <c r="BO14" s="350">
        <f>BO230</f>
        <v>0</v>
      </c>
      <c r="BP14" s="390"/>
      <c r="BQ14" s="350"/>
      <c r="BR14" s="349"/>
      <c r="BS14" s="349"/>
      <c r="BT14" s="350">
        <f>BT230</f>
        <v>41590228</v>
      </c>
      <c r="BU14" s="390"/>
      <c r="BV14" s="350"/>
      <c r="BW14" s="349"/>
      <c r="BX14" s="349"/>
      <c r="BY14" s="350">
        <f>BY230</f>
        <v>8874774</v>
      </c>
      <c r="BZ14" s="390"/>
      <c r="CA14" s="350"/>
      <c r="CB14" s="349"/>
      <c r="CC14" s="349"/>
      <c r="CD14" s="350">
        <f>CD230</f>
        <v>3409508</v>
      </c>
      <c r="CE14" s="390"/>
      <c r="CF14" s="350"/>
      <c r="CG14" s="349"/>
      <c r="CH14" s="349"/>
      <c r="CI14" s="350">
        <f>CI230</f>
        <v>4054354</v>
      </c>
      <c r="CJ14" s="390"/>
      <c r="CK14" s="350"/>
      <c r="CL14" s="349"/>
      <c r="CM14" s="349"/>
      <c r="CN14" s="350">
        <f>CN230</f>
        <v>1410912</v>
      </c>
      <c r="CO14" s="390"/>
      <c r="CP14" s="350"/>
      <c r="CQ14" s="349"/>
      <c r="CR14" s="349"/>
      <c r="CS14" s="350">
        <f>CS230</f>
        <v>0</v>
      </c>
      <c r="CT14" s="390"/>
      <c r="CU14" s="350"/>
      <c r="CV14" s="349"/>
      <c r="CW14" s="349"/>
      <c r="CX14" s="350">
        <f>CX230</f>
        <v>0</v>
      </c>
      <c r="CY14" s="390"/>
      <c r="CZ14" s="350"/>
      <c r="DA14" s="349"/>
      <c r="DB14" s="349"/>
      <c r="DC14" s="350">
        <f>DC230</f>
        <v>0</v>
      </c>
      <c r="DD14" s="390"/>
      <c r="DE14" s="350"/>
      <c r="DF14" s="349"/>
      <c r="DG14" s="349"/>
      <c r="DH14" s="350">
        <f>DH230</f>
        <v>0</v>
      </c>
      <c r="DI14" s="390"/>
      <c r="DJ14" s="350"/>
      <c r="DK14" s="349"/>
      <c r="DL14" s="349"/>
      <c r="DM14" s="350">
        <f>DM230</f>
        <v>0</v>
      </c>
      <c r="DN14" s="390"/>
      <c r="DO14" s="350"/>
      <c r="DP14" s="349"/>
      <c r="DQ14" s="349"/>
      <c r="DR14" s="350">
        <f>DR230</f>
        <v>0</v>
      </c>
      <c r="DS14" s="390"/>
      <c r="DT14" s="350"/>
      <c r="DU14" s="349"/>
      <c r="DV14" s="349"/>
      <c r="DW14" s="350">
        <f>DW230</f>
        <v>0</v>
      </c>
      <c r="DX14" s="390"/>
      <c r="DZ14" s="349"/>
      <c r="EA14" s="349"/>
      <c r="EB14" s="350">
        <f>EB230</f>
        <v>0</v>
      </c>
      <c r="EC14" s="390"/>
      <c r="ED14" s="350"/>
      <c r="EE14" s="349"/>
      <c r="EF14" s="349"/>
      <c r="EG14" s="350">
        <f>EG230</f>
        <v>0</v>
      </c>
      <c r="EH14" s="390"/>
      <c r="EI14" s="350"/>
      <c r="EJ14" s="349"/>
      <c r="EK14" s="349"/>
      <c r="EL14" s="350">
        <f>EL230</f>
        <v>8874774</v>
      </c>
      <c r="EM14" s="390"/>
      <c r="EN14" s="350"/>
      <c r="EO14" s="88"/>
      <c r="EQ14" s="80">
        <f>EL14-BY14</f>
        <v>0</v>
      </c>
      <c r="ER14" s="33"/>
    </row>
    <row r="15" spans="4:148" x14ac:dyDescent="0.3">
      <c r="D15" s="88" t="s">
        <v>310</v>
      </c>
      <c r="F15" s="346"/>
      <c r="G15" s="391">
        <f>G367</f>
        <v>0</v>
      </c>
      <c r="H15" s="392"/>
      <c r="I15" s="350"/>
      <c r="J15" s="349"/>
      <c r="K15" s="362"/>
      <c r="L15" s="391">
        <f>L367</f>
        <v>1763637</v>
      </c>
      <c r="M15" s="392"/>
      <c r="N15" s="350"/>
      <c r="O15" s="349"/>
      <c r="P15" s="362"/>
      <c r="Q15" s="391">
        <f>Q367</f>
        <v>1051620</v>
      </c>
      <c r="R15" s="392"/>
      <c r="S15" s="350"/>
      <c r="T15" s="349"/>
      <c r="U15" s="362"/>
      <c r="V15" s="391">
        <f>V367</f>
        <v>831875</v>
      </c>
      <c r="W15" s="392"/>
      <c r="X15" s="350"/>
      <c r="Y15" s="349"/>
      <c r="Z15" s="362"/>
      <c r="AA15" s="391">
        <f>AA367</f>
        <v>733445</v>
      </c>
      <c r="AB15" s="392"/>
      <c r="AC15" s="350"/>
      <c r="AD15" s="349"/>
      <c r="AE15" s="362"/>
      <c r="AF15" s="391">
        <f>AF367</f>
        <v>186629</v>
      </c>
      <c r="AG15" s="392"/>
      <c r="AH15" s="350"/>
      <c r="AI15" s="349"/>
      <c r="AJ15" s="362"/>
      <c r="AK15" s="391">
        <f>AK367</f>
        <v>137158</v>
      </c>
      <c r="AL15" s="392"/>
      <c r="AM15" s="350"/>
      <c r="AN15" s="349"/>
      <c r="AO15" s="362"/>
      <c r="AP15" s="391">
        <f>AP367</f>
        <v>0</v>
      </c>
      <c r="AQ15" s="392"/>
      <c r="AR15" s="350"/>
      <c r="AS15" s="349"/>
      <c r="AT15" s="362"/>
      <c r="AU15" s="391">
        <f>AU367</f>
        <v>0</v>
      </c>
      <c r="AV15" s="392"/>
      <c r="AW15" s="350"/>
      <c r="AX15" s="349"/>
      <c r="AY15" s="362"/>
      <c r="AZ15" s="391">
        <f>AZ367</f>
        <v>242614</v>
      </c>
      <c r="BA15" s="392"/>
      <c r="BB15" s="350"/>
      <c r="BC15" s="349"/>
      <c r="BD15" s="362"/>
      <c r="BE15" s="391">
        <f>BE367</f>
        <v>0</v>
      </c>
      <c r="BF15" s="392"/>
      <c r="BG15" s="350"/>
      <c r="BH15" s="349"/>
      <c r="BI15" s="362"/>
      <c r="BJ15" s="391">
        <f>BJ367</f>
        <v>0</v>
      </c>
      <c r="BK15" s="392"/>
      <c r="BL15" s="350"/>
      <c r="BM15" s="349"/>
      <c r="BN15" s="362"/>
      <c r="BO15" s="391">
        <f>BO367</f>
        <v>0</v>
      </c>
      <c r="BP15" s="392"/>
      <c r="BQ15" s="350"/>
      <c r="BR15" s="349"/>
      <c r="BS15" s="362"/>
      <c r="BT15" s="391">
        <f>BT367</f>
        <v>4946978</v>
      </c>
      <c r="BU15" s="392"/>
      <c r="BV15" s="350"/>
      <c r="BW15" s="349"/>
      <c r="BX15" s="362"/>
      <c r="BY15" s="391">
        <f>BY367</f>
        <v>11902536</v>
      </c>
      <c r="BZ15" s="392"/>
      <c r="CA15" s="350"/>
      <c r="CB15" s="349"/>
      <c r="CC15" s="362"/>
      <c r="CD15" s="391">
        <f>CD367</f>
        <v>827198</v>
      </c>
      <c r="CE15" s="392"/>
      <c r="CF15" s="350"/>
      <c r="CG15" s="349"/>
      <c r="CH15" s="362"/>
      <c r="CI15" s="391">
        <f>CI367</f>
        <v>3114442</v>
      </c>
      <c r="CJ15" s="392"/>
      <c r="CK15" s="350"/>
      <c r="CL15" s="349"/>
      <c r="CM15" s="362"/>
      <c r="CN15" s="391">
        <f>CN367</f>
        <v>860933</v>
      </c>
      <c r="CO15" s="392"/>
      <c r="CP15" s="350"/>
      <c r="CQ15" s="349"/>
      <c r="CR15" s="362"/>
      <c r="CS15" s="391">
        <f>CS367</f>
        <v>95339</v>
      </c>
      <c r="CT15" s="392"/>
      <c r="CU15" s="350"/>
      <c r="CV15" s="349"/>
      <c r="CW15" s="362"/>
      <c r="CX15" s="391">
        <f>CX367</f>
        <v>2945441</v>
      </c>
      <c r="CY15" s="392"/>
      <c r="CZ15" s="350"/>
      <c r="DA15" s="349"/>
      <c r="DB15" s="362"/>
      <c r="DC15" s="391">
        <f>DC367</f>
        <v>506320</v>
      </c>
      <c r="DD15" s="392"/>
      <c r="DE15" s="350"/>
      <c r="DF15" s="349"/>
      <c r="DG15" s="362"/>
      <c r="DH15" s="391">
        <f>DH367</f>
        <v>513226</v>
      </c>
      <c r="DI15" s="392"/>
      <c r="DJ15" s="350"/>
      <c r="DK15" s="349"/>
      <c r="DL15" s="362"/>
      <c r="DM15" s="391">
        <f>DM367</f>
        <v>532749</v>
      </c>
      <c r="DN15" s="392"/>
      <c r="DO15" s="350"/>
      <c r="DP15" s="349"/>
      <c r="DQ15" s="362"/>
      <c r="DR15" s="391">
        <f>DR367</f>
        <v>328260</v>
      </c>
      <c r="DS15" s="392"/>
      <c r="DT15" s="350"/>
      <c r="DU15" s="349"/>
      <c r="DV15" s="362"/>
      <c r="DW15" s="391">
        <f>DW367</f>
        <v>29969</v>
      </c>
      <c r="DX15" s="392"/>
      <c r="DY15" s="350"/>
      <c r="DZ15" s="349"/>
      <c r="EA15" s="362"/>
      <c r="EB15" s="391">
        <f>EB367</f>
        <v>1298550</v>
      </c>
      <c r="EC15" s="392"/>
      <c r="ED15" s="350"/>
      <c r="EE15" s="349"/>
      <c r="EF15" s="362"/>
      <c r="EG15" s="391">
        <f>EG367</f>
        <v>850109</v>
      </c>
      <c r="EH15" s="392"/>
      <c r="EI15" s="350"/>
      <c r="EJ15" s="349"/>
      <c r="EK15" s="362"/>
      <c r="EL15" s="391">
        <f>EL367</f>
        <v>9723908</v>
      </c>
      <c r="EM15" s="392"/>
      <c r="EN15" s="350"/>
      <c r="EO15" s="88"/>
      <c r="EQ15" s="80">
        <f>EL15-BY15</f>
        <v>-2178628</v>
      </c>
      <c r="ER15" s="33"/>
    </row>
    <row r="16" spans="4:148" x14ac:dyDescent="0.3">
      <c r="D16" s="88"/>
      <c r="G16" s="350"/>
      <c r="H16" s="350"/>
      <c r="I16" s="350"/>
      <c r="J16" s="349"/>
      <c r="K16" s="350"/>
      <c r="L16" s="350"/>
      <c r="M16" s="350"/>
      <c r="N16" s="350"/>
      <c r="O16" s="349"/>
      <c r="P16" s="350"/>
      <c r="Q16" s="350"/>
      <c r="R16" s="350"/>
      <c r="S16" s="350"/>
      <c r="T16" s="349"/>
      <c r="U16" s="350"/>
      <c r="V16" s="350"/>
      <c r="W16" s="350"/>
      <c r="X16" s="350"/>
      <c r="Y16" s="349"/>
      <c r="Z16" s="350"/>
      <c r="AA16" s="350"/>
      <c r="AB16" s="350"/>
      <c r="AC16" s="350"/>
      <c r="AD16" s="349"/>
      <c r="AE16" s="350"/>
      <c r="AF16" s="350"/>
      <c r="AG16" s="350"/>
      <c r="AH16" s="350"/>
      <c r="AI16" s="349"/>
      <c r="AJ16" s="350"/>
      <c r="AK16" s="350"/>
      <c r="AL16" s="350"/>
      <c r="AM16" s="350"/>
      <c r="AN16" s="349"/>
      <c r="AO16" s="350"/>
      <c r="AP16" s="350"/>
      <c r="AQ16" s="350"/>
      <c r="AR16" s="350"/>
      <c r="AS16" s="349"/>
      <c r="AT16" s="350"/>
      <c r="AU16" s="350"/>
      <c r="AV16" s="350"/>
      <c r="AW16" s="350"/>
      <c r="AX16" s="349"/>
      <c r="AY16" s="350"/>
      <c r="AZ16" s="350"/>
      <c r="BA16" s="350"/>
      <c r="BB16" s="350"/>
      <c r="BC16" s="349"/>
      <c r="BD16" s="350"/>
      <c r="BE16" s="350"/>
      <c r="BF16" s="350"/>
      <c r="BG16" s="350"/>
      <c r="BH16" s="349"/>
      <c r="BI16" s="350"/>
      <c r="BJ16" s="350"/>
      <c r="BK16" s="350"/>
      <c r="BL16" s="350"/>
      <c r="BM16" s="349"/>
      <c r="BN16" s="350"/>
      <c r="BO16" s="350"/>
      <c r="BP16" s="350"/>
      <c r="BQ16" s="350"/>
      <c r="BR16" s="349"/>
      <c r="BS16" s="350"/>
      <c r="BT16" s="350"/>
      <c r="BU16" s="350"/>
      <c r="BV16" s="350"/>
      <c r="BW16" s="349"/>
      <c r="BX16" s="350"/>
      <c r="BY16" s="350"/>
      <c r="BZ16" s="350"/>
      <c r="CA16" s="350"/>
      <c r="CB16" s="349"/>
      <c r="CC16" s="350"/>
      <c r="CD16" s="350"/>
      <c r="CE16" s="350"/>
      <c r="CF16" s="350"/>
      <c r="CG16" s="349"/>
      <c r="CH16" s="350"/>
      <c r="CI16" s="350"/>
      <c r="CJ16" s="350"/>
      <c r="CK16" s="350"/>
      <c r="CL16" s="349"/>
      <c r="CM16" s="350"/>
      <c r="CN16" s="350"/>
      <c r="CO16" s="350"/>
      <c r="CP16" s="350"/>
      <c r="CQ16" s="349"/>
      <c r="CR16" s="350"/>
      <c r="CS16" s="350"/>
      <c r="CT16" s="350"/>
      <c r="CU16" s="350"/>
      <c r="CV16" s="349"/>
      <c r="CW16" s="350"/>
      <c r="CX16" s="350"/>
      <c r="CY16" s="350"/>
      <c r="CZ16" s="350"/>
      <c r="DA16" s="349"/>
      <c r="DB16" s="350"/>
      <c r="DC16" s="350"/>
      <c r="DD16" s="350"/>
      <c r="DE16" s="350"/>
      <c r="DF16" s="349"/>
      <c r="DG16" s="350"/>
      <c r="DH16" s="350"/>
      <c r="DI16" s="350"/>
      <c r="DJ16" s="350"/>
      <c r="DK16" s="349"/>
      <c r="DL16" s="350"/>
      <c r="DM16" s="350"/>
      <c r="DN16" s="350"/>
      <c r="DO16" s="350"/>
      <c r="DP16" s="349"/>
      <c r="DQ16" s="350"/>
      <c r="DR16" s="350"/>
      <c r="DS16" s="350"/>
      <c r="DT16" s="350"/>
      <c r="DU16" s="349"/>
      <c r="DV16" s="350"/>
      <c r="DW16" s="350"/>
      <c r="DX16" s="350"/>
      <c r="DY16" s="350"/>
      <c r="DZ16" s="349"/>
      <c r="EA16" s="350"/>
      <c r="EB16" s="350"/>
      <c r="EC16" s="350"/>
      <c r="ED16" s="350"/>
      <c r="EE16" s="349"/>
      <c r="EF16" s="350"/>
      <c r="EG16" s="350"/>
      <c r="EH16" s="350"/>
      <c r="EI16" s="350"/>
      <c r="EJ16" s="349"/>
      <c r="EK16" s="350"/>
      <c r="EL16" s="350"/>
      <c r="EM16" s="350"/>
      <c r="EN16" s="350"/>
      <c r="EO16" s="88"/>
      <c r="ER16" s="33"/>
    </row>
    <row r="17" spans="4:149" s="33" customFormat="1" x14ac:dyDescent="0.3">
      <c r="D17" s="161" t="s">
        <v>311</v>
      </c>
      <c r="E17" s="329"/>
      <c r="G17" s="35">
        <f>SUM(G18:G21)</f>
        <v>427979000</v>
      </c>
      <c r="H17" s="35"/>
      <c r="I17" s="35"/>
      <c r="J17" s="393"/>
      <c r="K17" s="35"/>
      <c r="L17" s="35">
        <f>SUM(L18:L21)</f>
        <v>34125180</v>
      </c>
      <c r="M17" s="35"/>
      <c r="N17" s="35"/>
      <c r="O17" s="393"/>
      <c r="P17" s="35"/>
      <c r="Q17" s="35">
        <f>SUM(Q18:Q21)</f>
        <v>37600668</v>
      </c>
      <c r="R17" s="35"/>
      <c r="S17" s="35"/>
      <c r="T17" s="393"/>
      <c r="U17" s="35"/>
      <c r="V17" s="35">
        <f>SUM(V18:V21)</f>
        <v>32788151</v>
      </c>
      <c r="W17" s="35"/>
      <c r="X17" s="35"/>
      <c r="Y17" s="393"/>
      <c r="Z17" s="35"/>
      <c r="AA17" s="35">
        <f>SUM(AA18:AA21)</f>
        <v>31781426</v>
      </c>
      <c r="AB17" s="35"/>
      <c r="AC17" s="35"/>
      <c r="AD17" s="393"/>
      <c r="AE17" s="35"/>
      <c r="AF17" s="35">
        <f>SUM(AF18:AF21)</f>
        <v>33488400</v>
      </c>
      <c r="AG17" s="35"/>
      <c r="AH17" s="35"/>
      <c r="AI17" s="393"/>
      <c r="AJ17" s="35"/>
      <c r="AK17" s="35">
        <f>SUM(AK18:AK21)</f>
        <v>30727913</v>
      </c>
      <c r="AL17" s="35"/>
      <c r="AM17" s="35"/>
      <c r="AN17" s="393"/>
      <c r="AO17" s="35"/>
      <c r="AP17" s="35">
        <f>SUM(AP18:AP21)</f>
        <v>26798492</v>
      </c>
      <c r="AQ17" s="35"/>
      <c r="AR17" s="35"/>
      <c r="AS17" s="393"/>
      <c r="AT17" s="35"/>
      <c r="AU17" s="35">
        <f>SUM(AU18:AU21)</f>
        <v>54527901</v>
      </c>
      <c r="AV17" s="35"/>
      <c r="AW17" s="35"/>
      <c r="AX17" s="393"/>
      <c r="AY17" s="35"/>
      <c r="AZ17" s="35">
        <f>SUM(AZ18:AZ21)</f>
        <v>28830141</v>
      </c>
      <c r="BA17" s="35"/>
      <c r="BB17" s="35"/>
      <c r="BC17" s="393"/>
      <c r="BD17" s="35"/>
      <c r="BE17" s="35">
        <f>SUM(BE18:BE21)</f>
        <v>0</v>
      </c>
      <c r="BF17" s="35"/>
      <c r="BG17" s="35"/>
      <c r="BH17" s="393"/>
      <c r="BI17" s="35"/>
      <c r="BJ17" s="35">
        <f>SUM(BJ18:BJ21)</f>
        <v>0</v>
      </c>
      <c r="BK17" s="35"/>
      <c r="BL17" s="35"/>
      <c r="BM17" s="393"/>
      <c r="BN17" s="35"/>
      <c r="BO17" s="35">
        <f>SUM(BO18:BO21)</f>
        <v>0</v>
      </c>
      <c r="BP17" s="35"/>
      <c r="BQ17" s="35"/>
      <c r="BR17" s="393"/>
      <c r="BS17" s="35"/>
      <c r="BT17" s="35">
        <f>SUM(BT18:BT21)</f>
        <v>310668272</v>
      </c>
      <c r="BU17" s="35"/>
      <c r="BV17" s="35"/>
      <c r="BW17" s="393"/>
      <c r="BX17" s="35"/>
      <c r="BY17" s="35">
        <f>SUM(BY18:BY21)</f>
        <v>378739037</v>
      </c>
      <c r="BZ17" s="35"/>
      <c r="CA17" s="35"/>
      <c r="CB17" s="393"/>
      <c r="CC17" s="35"/>
      <c r="CD17" s="35">
        <f>SUM(CD18:CD21)</f>
        <v>23849866</v>
      </c>
      <c r="CE17" s="35"/>
      <c r="CF17" s="35"/>
      <c r="CG17" s="393"/>
      <c r="CH17" s="35"/>
      <c r="CI17" s="35">
        <f>SUM(CI18:CI21)</f>
        <v>30102790</v>
      </c>
      <c r="CJ17" s="35"/>
      <c r="CK17" s="35"/>
      <c r="CL17" s="393"/>
      <c r="CM17" s="35"/>
      <c r="CN17" s="35">
        <f>SUM(CN18:CN21)</f>
        <v>29395127</v>
      </c>
      <c r="CO17" s="35"/>
      <c r="CP17" s="35"/>
      <c r="CQ17" s="393"/>
      <c r="CR17" s="35"/>
      <c r="CS17" s="35">
        <f>SUM(CS18:CS21)</f>
        <v>52376510</v>
      </c>
      <c r="CT17" s="35"/>
      <c r="CU17" s="35"/>
      <c r="CV17" s="393"/>
      <c r="CW17" s="35"/>
      <c r="CX17" s="35">
        <f>SUM(CX18:CX21)</f>
        <v>35558950</v>
      </c>
      <c r="CY17" s="35"/>
      <c r="CZ17" s="35"/>
      <c r="DA17" s="393"/>
      <c r="DB17" s="35"/>
      <c r="DC17" s="35">
        <f>SUM(DC18:DC21)</f>
        <v>38933593</v>
      </c>
      <c r="DD17" s="35"/>
      <c r="DE17" s="35"/>
      <c r="DF17" s="393"/>
      <c r="DG17" s="35"/>
      <c r="DH17" s="35">
        <f>SUM(DH18:DH21)</f>
        <v>34472211</v>
      </c>
      <c r="DI17" s="35"/>
      <c r="DJ17" s="35"/>
      <c r="DK17" s="393"/>
      <c r="DL17" s="35"/>
      <c r="DM17" s="35">
        <f>SUM(DM18:DM21)</f>
        <v>36098316</v>
      </c>
      <c r="DN17" s="35"/>
      <c r="DO17" s="35"/>
      <c r="DP17" s="393"/>
      <c r="DQ17" s="35"/>
      <c r="DR17" s="35">
        <f>SUM(DR18:DR21)</f>
        <v>18873846</v>
      </c>
      <c r="DS17" s="35"/>
      <c r="DT17" s="35"/>
      <c r="DU17" s="393"/>
      <c r="DV17" s="35"/>
      <c r="DW17" s="35">
        <f>SUM(DW18:DW21)</f>
        <v>19538777</v>
      </c>
      <c r="DX17" s="35"/>
      <c r="DY17" s="35"/>
      <c r="DZ17" s="393"/>
      <c r="EA17" s="35"/>
      <c r="EB17" s="35">
        <f>SUM(EB18:EB21)</f>
        <v>28736666</v>
      </c>
      <c r="EC17" s="35"/>
      <c r="ED17" s="35"/>
      <c r="EE17" s="393"/>
      <c r="EF17" s="35"/>
      <c r="EG17" s="35">
        <f>SUM(EG18:EG21)</f>
        <v>30802385</v>
      </c>
      <c r="EH17" s="35"/>
      <c r="EI17" s="35"/>
      <c r="EJ17" s="393"/>
      <c r="EK17" s="35"/>
      <c r="EL17" s="35">
        <f>SUM(EL18:EL21)</f>
        <v>299661209</v>
      </c>
      <c r="EM17" s="35"/>
      <c r="EN17" s="35"/>
      <c r="EO17" s="161"/>
      <c r="EQ17" s="33">
        <f>SUM(EQ18:EQ21)</f>
        <v>-79077828</v>
      </c>
      <c r="ES17" s="643"/>
    </row>
    <row r="18" spans="4:149" x14ac:dyDescent="0.3">
      <c r="D18" s="88" t="s">
        <v>312</v>
      </c>
      <c r="F18" s="333"/>
      <c r="G18" s="394">
        <f>375440000-8000000</f>
        <v>367440000</v>
      </c>
      <c r="H18" s="395"/>
      <c r="I18" s="43"/>
      <c r="J18" s="396"/>
      <c r="K18" s="397"/>
      <c r="L18" s="394">
        <f>+L24+L64+L70+L82+L88+L94+L100+L113+L118+L123+L128+L133+L138+L143+L148+L153+L158+L217+L221+L163+L28+L34+L58+L40+L174+L179+L46+L168+L205+L52+L76+L106+L185+L190+L195+L200</f>
        <v>30051138</v>
      </c>
      <c r="M18" s="395"/>
      <c r="N18" s="43"/>
      <c r="O18" s="396"/>
      <c r="P18" s="397"/>
      <c r="Q18" s="394">
        <f>+Q24+Q64+Q70+Q82+Q88+Q94+Q100+Q113+Q118+Q123+Q128+Q133+Q138+Q143+Q148+Q153+Q158+Q217+Q221+Q163+Q28+Q34+Q58+Q40+Q174+Q179+Q46+Q168+Q205+Q52+Q76+Q106+Q185+Q190+Q195+Q200</f>
        <v>28612852</v>
      </c>
      <c r="R18" s="395"/>
      <c r="S18" s="43"/>
      <c r="T18" s="396"/>
      <c r="U18" s="397"/>
      <c r="V18" s="394">
        <f>+V24+V64+V70+V82+V88+V94+V100+V113+V118+V123+V128+V133+V138+V143+V148+V153+V158+V217+V221+V163+V28+V34+V58+V40+V174+V179+V46+V168+V205+V52+V76+V106+V185+V190+V195+V200</f>
        <v>24784327</v>
      </c>
      <c r="W18" s="395"/>
      <c r="X18" s="43"/>
      <c r="Y18" s="396"/>
      <c r="Z18" s="397"/>
      <c r="AA18" s="394">
        <f>+AA24+AA64+AA70+AA82+AA88+AA94+AA100+AA113+AA118+AA123+AA128+AA133+AA138+AA143+AA148+AA153+AA158+AA217+AA221+AA163+AA28+AA34+AA58+AA40+AA174+AA179+AA46+AA168+AA205+AA52+AA76+AA106+AA185+AA190+AA195+AA200</f>
        <v>23653884</v>
      </c>
      <c r="AB18" s="395"/>
      <c r="AC18" s="43"/>
      <c r="AD18" s="396"/>
      <c r="AE18" s="397"/>
      <c r="AF18" s="394">
        <f>+AF24+AF64+AF70+AF82+AF88+AF94+AF100+AF113+AF118+AF123+AF128+AF133+AF138+AF143+AF148+AF153+AF158+AF217+AF221+AF163+AF28+AF34+AF58+AF40+AF174+AF179+AF46+AF168+AF205+AF52+AF76+AF106+AF185+AF190+AF195+AF200</f>
        <v>25516037</v>
      </c>
      <c r="AG18" s="395"/>
      <c r="AH18" s="43"/>
      <c r="AI18" s="396"/>
      <c r="AJ18" s="397"/>
      <c r="AK18" s="394">
        <f>+AK24+AK64+AK70+AK82+AK88+AK94+AK100+AK113+AK118+AK123+AK128+AK133+AK138+AK143+AK148+AK153+AK158+AK217+AK221+AK163+AK28+AK34+AK58+AK40+AK174+AK179+AK46+AK168+AK205+AK52+AK76+AK106+AK185+AK190+AK195+AK200</f>
        <v>22828243</v>
      </c>
      <c r="AL18" s="395"/>
      <c r="AM18" s="43"/>
      <c r="AN18" s="396"/>
      <c r="AO18" s="397"/>
      <c r="AP18" s="394">
        <f>+AP24+AP64+AP70+AP82+AP88+AP94+AP100+AP113+AP118+AP123+AP128+AP133+AP138+AP143+AP148+AP153+AP158+AP217+AP221+AP163+AP28+AP34+AP58+AP40+AP174+AP179+AP46+AP168+AP205+AP52+AP76+AP106+AP185+AP190+AP195+AP200</f>
        <v>19495819</v>
      </c>
      <c r="AQ18" s="395"/>
      <c r="AR18" s="43"/>
      <c r="AS18" s="396"/>
      <c r="AT18" s="397"/>
      <c r="AU18" s="394">
        <f>+AU24+AU64+AU70+AU82+AU88+AU94+AU100+AU113+AU118+AU123+AU128+AU133+AU138+AU143+AU148+AU153+AU158+AU217+AU221+AU163+AU28+AU34+AU58+AU40+AU174+AU179+AU46+AU168+AU205+AU52+AU76+AU106+AU185+AU190+AU195+AU200</f>
        <v>44064780</v>
      </c>
      <c r="AV18" s="395"/>
      <c r="AW18" s="43"/>
      <c r="AX18" s="396"/>
      <c r="AY18" s="397"/>
      <c r="AZ18" s="394">
        <f>+AZ24+AZ64+AZ70+AZ82+AZ88+AZ94+AZ100+AZ113+AZ118+AZ123+AZ128+AZ133+AZ138+AZ143+AZ148+AZ153+AZ158+AZ217+AZ221+AZ163+AZ28+AZ34+AZ58+AZ40+AZ174+AZ179+AZ46+AZ168+AZ205+AZ52+AZ76+AZ106+AZ185+AZ190+AZ195+AZ200</f>
        <v>22362426</v>
      </c>
      <c r="BA18" s="395"/>
      <c r="BB18" s="43"/>
      <c r="BC18" s="396"/>
      <c r="BD18" s="397"/>
      <c r="BE18" s="394">
        <f>+BE24+BE64+BE70+BE82+BE88+BE94+BE100+BE113+BE118+BE123+BE128+BE133+BE138+BE143+BE148+BE153+BE158+BE217+BE221+BE163+BE28+BE34+BE58+BE40+BE174+BE179+BE46+BE168+BE205+BE52+BE76+BE106+BE185+BE190+BE195+BE200</f>
        <v>0</v>
      </c>
      <c r="BF18" s="395"/>
      <c r="BG18" s="43"/>
      <c r="BH18" s="396"/>
      <c r="BI18" s="397"/>
      <c r="BJ18" s="394">
        <f>+BJ24+BJ64+BJ70+BJ82+BJ88+BJ94+BJ100+BJ113+BJ118+BJ123+BJ128+BJ133+BJ138+BJ143+BJ148+BJ153+BJ158+BJ217+BJ221+BJ163+BJ28+BJ34+BJ58+BJ40+BJ174+BJ179+BJ46+BJ168+BJ205+BJ52+BJ76+BJ106+BJ185+BJ190+BJ195+BJ200</f>
        <v>0</v>
      </c>
      <c r="BK18" s="395"/>
      <c r="BL18" s="43"/>
      <c r="BM18" s="396"/>
      <c r="BN18" s="397"/>
      <c r="BO18" s="394">
        <f>+BO24+BO64+BO70+BO82+BO88+BO94+BO100+BO113+BO118+BO123+BO128+BO133+BO138+BO143+BO148+BO153+BO158+BO217+BO221+BO163+BO28+BO34+BO58+BO40+BO174+BO179+BO46+BO168+BO205+BO52+BO76+BO106+BO185+BO190+BO195+BO200</f>
        <v>0</v>
      </c>
      <c r="BP18" s="395"/>
      <c r="BQ18" s="43"/>
      <c r="BR18" s="396"/>
      <c r="BS18" s="397"/>
      <c r="BT18" s="394">
        <f>+BT24+BT64+BT70+BT82+BT88+BT94+BT100+BT113+BT118+BT123+BT128+BT133+BT138+BT143+BT148+BT153+BT158+BT217+BT221+BT163+BT28+BT34+BT58+BT40+BT174+BT179+BT46+BT168+BT205+BT52+BT76+BT106+BT185+BT190+BT195+BT200</f>
        <v>241369506</v>
      </c>
      <c r="BU18" s="395"/>
      <c r="BV18" s="43"/>
      <c r="BW18" s="396"/>
      <c r="BX18" s="397"/>
      <c r="BY18" s="394">
        <f>+BY24+BY64+BY70+BY82+BY88+BY94+BY100+BY113+BY118+BY123+BY128+BY133+BY138+BY143+BY148+BY153+BY158+BY217+BY221+BY163+BY28+BY34+BY58+BY40+BY174+BY179+BY46+BY168+BY205+BY52+BY76+BY106+BY185+BY190+BY195+BY200</f>
        <v>296198083</v>
      </c>
      <c r="BZ18" s="395"/>
      <c r="CA18" s="43"/>
      <c r="CB18" s="396"/>
      <c r="CC18" s="397"/>
      <c r="CD18" s="394">
        <f>+CD24+CD64+CD70+CD82+CD88+CD94+CD100+CD113+CD118+CD123+CD128+CD133+CD138+CD143+CD148+CD153+CD158+CD217+CD221+CD163+CD28+CD34+CD58+CD40+CD174+CD179+CD46+CD168+CD205+CD52+CD76+CD106+CD185+CD190+CD195+CD200</f>
        <v>18874340</v>
      </c>
      <c r="CE18" s="395"/>
      <c r="CF18" s="43"/>
      <c r="CG18" s="396"/>
      <c r="CH18" s="397"/>
      <c r="CI18" s="394">
        <f>+CI24+CI64+CI70+CI82+CI88+CI94+CI100+CI113+CI118+CI123+CI128+CI133+CI138+CI143+CI148+CI153+CI158+CI217+CI221+CI163+CI28+CI34+CI58+CI40+CI174+CI179+CI46+CI168+CI205+CI52+CI76+CI106+CI185+CI190+CI195+CI200</f>
        <v>24447416</v>
      </c>
      <c r="CJ18" s="395"/>
      <c r="CK18" s="43"/>
      <c r="CL18" s="396"/>
      <c r="CM18" s="397"/>
      <c r="CN18" s="394">
        <f>+CN24+CN64+CN70+CN82+CN88+CN94+CN100+CN113+CN118+CN123+CN128+CN133+CN138+CN143+CN148+CN153+CN158+CN217+CN221+CN163+CN28+CN34+CN58+CN40+CN174+CN179+CN46+CN168+CN205+CN52+CN76+CN106+CN185+CN190+CN195+CN200</f>
        <v>21418919</v>
      </c>
      <c r="CO18" s="395"/>
      <c r="CP18" s="43"/>
      <c r="CQ18" s="396"/>
      <c r="CR18" s="397"/>
      <c r="CS18" s="394">
        <f>+CS24+CS64+CS70+CS82+CS88+CS94+CS100+CS113+CS118+CS123+CS128+CS133+CS138+CS143+CS148+CS153+CS158+CS217+CS221+CS163+CS28+CS34+CS58+CS40+CS174+CS179+CS46+CS168+CS205+CS52+CS76+CS106+CS185+CS190+CS195+CS200</f>
        <v>44579269</v>
      </c>
      <c r="CT18" s="395"/>
      <c r="CU18" s="43"/>
      <c r="CV18" s="396"/>
      <c r="CW18" s="397"/>
      <c r="CX18" s="394">
        <f>+CX24+CX64+CX70+CX82+CX88+CX94+CX100+CX113+CX118+CX123+CX128+CX133+CX138+CX143+CX148+CX153+CX158+CX217+CX221+CX163+CX28+CX34+CX58+CX40+CX174+CX179+CX46+CX168+CX205+CX52+CX76+CX106+CX185+CX190+CX195+CX200</f>
        <v>27074156</v>
      </c>
      <c r="CY18" s="395"/>
      <c r="CZ18" s="43"/>
      <c r="DA18" s="396"/>
      <c r="DB18" s="397"/>
      <c r="DC18" s="394">
        <f>+DC24+DC64+DC70+DC82+DC88+DC94+DC100+DC113+DC118+DC123+DC128+DC133+DC138+DC143+DC148+DC153+DC158+DC217+DC221+DC163+DC28+DC34+DC58+DC40+DC174+DC179+DC46+DC168+DC205+DC52+DC76+DC106+DC185+DC190+DC195+DC200</f>
        <v>31465335</v>
      </c>
      <c r="DD18" s="395"/>
      <c r="DE18" s="43"/>
      <c r="DF18" s="396"/>
      <c r="DG18" s="397"/>
      <c r="DH18" s="394">
        <f>+DH24+DH64+DH70+DH82+DH88+DH94+DH100+DH113+DH118+DH123+DH128+DH133+DH138+DH143+DH148+DH153+DH158+DH217+DH221+DH163+DH28+DH34+DH58+DH40+DH174+DH179+DH46+DH168+DH205+DH52+DH76+DH106+DH185+DH190+DH195+DH200</f>
        <v>26739281</v>
      </c>
      <c r="DI18" s="395"/>
      <c r="DJ18" s="43"/>
      <c r="DK18" s="396"/>
      <c r="DL18" s="397"/>
      <c r="DM18" s="394">
        <f>+DM24+DM64+DM70+DM82+DM88+DM94+DM100+DM113+DM118+DM123+DM128+DM133+DM138+DM143+DM148+DM153+DM158+DM217+DM221+DM163+DM28+DM34+DM58+DM40+DM174+DM179+DM46+DM168+DM205+DM52+DM76+DM106+DM185+DM190+DM195+DM200</f>
        <v>28426319</v>
      </c>
      <c r="DN18" s="395"/>
      <c r="DO18" s="43"/>
      <c r="DP18" s="396"/>
      <c r="DQ18" s="397"/>
      <c r="DR18" s="394">
        <f>+DR24+DR64+DR70+DR82+DR88+DR94+DR100+DR113+DR118+DR123+DR128+DR133+DR138+DR143+DR148+DR153+DR158+DR217+DR221+DR163+DR28+DR34+DR58+DR40+DR174+DR179+DR46+DR168+DR205+DR52+DR76+DR106+DR185+DR190+DR195+DR200</f>
        <v>14385724</v>
      </c>
      <c r="DS18" s="395"/>
      <c r="DT18" s="43"/>
      <c r="DU18" s="396"/>
      <c r="DV18" s="397"/>
      <c r="DW18" s="394">
        <f>+DW24+DW64+DW70+DW82+DW88+DW94+DW100+DW113+DW118+DW123+DW128+DW133+DW138+DW143+DW148+DW153+DW158+DW217+DW221+DW163+DW28+DW34+DW58+DW40+DW174+DW179+DW46+DW168+DW205+DW52+DW76+DW106+DW185+DW190+DW195+DW200</f>
        <v>16011219</v>
      </c>
      <c r="DX18" s="395"/>
      <c r="DY18" s="43"/>
      <c r="DZ18" s="396"/>
      <c r="EA18" s="397"/>
      <c r="EB18" s="394">
        <f>+EB24+EB64+EB70+EB82+EB88+EB94+EB100+EB113+EB118+EB123+EB128+EB133+EB138+EB143+EB148+EB153+EB158+EB217+EB221+EB163+EB28+EB34+EB58+EB40+EB174+EB179+EB46+EB168+EB205+EB52+EB76+EB106+EB185+EB190+EB195+EB200</f>
        <v>21452266</v>
      </c>
      <c r="EC18" s="395"/>
      <c r="ED18" s="43"/>
      <c r="EE18" s="396"/>
      <c r="EF18" s="397"/>
      <c r="EG18" s="394">
        <f>+EG24+EG64+EG70+EG82+EG88+EG94+EG100+EG113+EG118+EG123+EG128+EG133+EG138+EG143+EG148+EG153+EG158+EG217+EG221+EG163+EG28+EG34+EG58+EG40+EG174+EG179+EG46+EG168+EG205+EG52+EG76+EG106+EG185+EG190+EG195+EG200</f>
        <v>21323839</v>
      </c>
      <c r="EH18" s="395"/>
      <c r="EI18" s="43"/>
      <c r="EJ18" s="396"/>
      <c r="EK18" s="397"/>
      <c r="EL18" s="394">
        <f>+EL24+EL64+EL70+EL82+EL88+EL94+EL100+EL113+EL118+EL123+EL128+EL133+EL138+EL143+EL148+EL153+EL158+EL217+EL221+EL163+EL28+EL34+EL58+EL40+EL174+EL179+EL46+EL168+EL205+EL52+EL76+EL106+EL185+EL190+EL195+EL200</f>
        <v>237410759</v>
      </c>
      <c r="EM18" s="395"/>
      <c r="EN18" s="43"/>
      <c r="EO18" s="88"/>
      <c r="EQ18" s="80">
        <f>EL18-BY18</f>
        <v>-58787324</v>
      </c>
      <c r="ER18" s="33"/>
      <c r="ES18" s="398"/>
    </row>
    <row r="19" spans="4:149" x14ac:dyDescent="0.3">
      <c r="D19" s="88" t="s">
        <v>283</v>
      </c>
      <c r="F19" s="327"/>
      <c r="G19" s="43">
        <v>60539000</v>
      </c>
      <c r="H19" s="42"/>
      <c r="I19" s="43"/>
      <c r="J19" s="396"/>
      <c r="K19" s="396"/>
      <c r="L19" s="43">
        <f>+L65+L71+L83+L89+L95+L101+L114+L119+L124+L129+L134+L139+L144+L149+L154+L159+L164+L29+L35+L59+L41+L175+L180+L47+L53+L77+L107+L169+L206+L186+L191+L196+L201</f>
        <v>2736170</v>
      </c>
      <c r="M19" s="42"/>
      <c r="N19" s="43"/>
      <c r="O19" s="396"/>
      <c r="P19" s="396"/>
      <c r="Q19" s="43">
        <f>+Q65+Q71+Q83+Q89+Q95+Q101+Q114+Q119+Q124+Q129+Q134+Q139+Q144+Q149+Q154+Q159+Q164+Q29+Q35+Q59+Q41+Q175+Q180+Q47+Q53+Q77+Q107+Q169+Q206+Q186+Q191+Q196+Q201</f>
        <v>6458369</v>
      </c>
      <c r="R19" s="42"/>
      <c r="S19" s="43"/>
      <c r="T19" s="396"/>
      <c r="U19" s="396"/>
      <c r="V19" s="43">
        <f>+V65+V71+V83+V89+V95+V101+V114+V119+V124+V129+V134+V139+V144+V149+V154+V159+V164+V29+V35+V59+V41+V175+V180+V47+V53+V77+V107+V169+V206+V186+V191+V196+V201</f>
        <v>6052688</v>
      </c>
      <c r="W19" s="42"/>
      <c r="X19" s="43"/>
      <c r="Y19" s="396"/>
      <c r="Z19" s="396"/>
      <c r="AA19" s="43">
        <f>+AA65+AA71+AA83+AA89+AA95+AA101+AA114+AA119+AA124+AA129+AA134+AA139+AA144+AA149+AA154+AA159+AA164+AA29+AA35+AA59+AA41+AA175+AA180+AA47+AA53+AA77+AA107+AA169+AA206+AA186+AA191+AA196+AA201</f>
        <v>5754487</v>
      </c>
      <c r="AB19" s="42"/>
      <c r="AC19" s="43"/>
      <c r="AD19" s="396"/>
      <c r="AE19" s="396"/>
      <c r="AF19" s="43">
        <f>+AF65+AF71+AF83+AF89+AF95+AF101+AF114+AF119+AF124+AF129+AF134+AF139+AF144+AF149+AF154+AF159+AF164+AF29+AF35+AF59+AF41+AF175+AF180+AF47+AF53+AF77+AF107+AF169+AF206+AF186+AF191+AF196+AF201</f>
        <v>5699145</v>
      </c>
      <c r="AG19" s="42"/>
      <c r="AH19" s="43"/>
      <c r="AI19" s="396"/>
      <c r="AJ19" s="396"/>
      <c r="AK19" s="43">
        <f>+AK65+AK71+AK83+AK89+AK95+AK101+AK114+AK119+AK124+AK129+AK134+AK139+AK144+AK149+AK154+AK159+AK164+AK29+AK35+AK59+AK41+AK175+AK180+AK47+AK53+AK77+AK107+AK169+AK206+AK186+AK191+AK196+AK201</f>
        <v>5559985</v>
      </c>
      <c r="AL19" s="42"/>
      <c r="AM19" s="43"/>
      <c r="AN19" s="396"/>
      <c r="AO19" s="396"/>
      <c r="AP19" s="43">
        <f>+AP65+AP71+AP83+AP89+AP95+AP101+AP114+AP119+AP124+AP129+AP134+AP139+AP144+AP149+AP154+AP159+AP164+AP29+AP35+AP59+AP41+AP175+AP180+AP47+AP53+AP77+AP107+AP169+AP206+AP186+AP191+AP196+AP201</f>
        <v>5811356</v>
      </c>
      <c r="AQ19" s="42"/>
      <c r="AR19" s="43"/>
      <c r="AS19" s="396"/>
      <c r="AT19" s="396"/>
      <c r="AU19" s="43">
        <f>+AU65+AU71+AU83+AU89+AU95+AU101+AU114+AU119+AU124+AU129+AU134+AU139+AU144+AU149+AU154+AU159+AU164+AU29+AU35+AU59+AU41+AU175+AU180+AU47+AU53+AU77+AU107+AU169+AU206+AU186+AU191+AU196+AU201</f>
        <v>7313479</v>
      </c>
      <c r="AV19" s="42"/>
      <c r="AW19" s="43"/>
      <c r="AX19" s="396"/>
      <c r="AY19" s="396"/>
      <c r="AZ19" s="43">
        <f>+AZ65+AZ71+AZ83+AZ89+AZ95+AZ101+AZ114+AZ119+AZ124+AZ129+AZ134+AZ139+AZ144+AZ149+AZ154+AZ159+AZ164+AZ29+AZ35+AZ59+AZ41+AZ175+AZ180+AZ47+AZ53+AZ77+AZ107+AZ169+AZ206+AZ186+AZ191+AZ196+AZ201</f>
        <v>4296712</v>
      </c>
      <c r="BA19" s="42"/>
      <c r="BB19" s="43"/>
      <c r="BC19" s="396"/>
      <c r="BD19" s="396"/>
      <c r="BE19" s="43">
        <f>+BE65+BE71+BE83+BE89+BE95+BE101+BE114+BE119+BE124+BE129+BE134+BE139+BE144+BE149+BE154+BE159+BE164+BE29+BE35+BE59+BE41+BE175+BE180+BE47+BE53+BE77+BE107+BE169+BE206+BE186+BE191+BE196+BE201</f>
        <v>0</v>
      </c>
      <c r="BF19" s="42"/>
      <c r="BG19" s="43"/>
      <c r="BH19" s="396"/>
      <c r="BI19" s="396"/>
      <c r="BJ19" s="43">
        <f>+BJ65+BJ71+BJ83+BJ89+BJ95+BJ101+BJ114+BJ119+BJ124+BJ129+BJ134+BJ139+BJ144+BJ149+BJ154+BJ159+BJ164+BJ29+BJ35+BJ59+BJ41+BJ175+BJ180+BJ47+BJ53+BJ77+BJ107+BJ169+BJ206+BJ186+BJ191+BJ196+BJ201</f>
        <v>0</v>
      </c>
      <c r="BK19" s="42"/>
      <c r="BL19" s="43"/>
      <c r="BM19" s="396"/>
      <c r="BN19" s="396"/>
      <c r="BO19" s="43">
        <f>+BO65+BO71+BO83+BO89+BO95+BO101+BO114+BO119+BO124+BO129+BO134+BO139+BO144+BO149+BO154+BO159+BO164+BO29+BO35+BO59+BO41+BO175+BO180+BO47+BO53+BO77+BO107+BO169+BO206+BO186+BO191+BO196+BO201</f>
        <v>0</v>
      </c>
      <c r="BP19" s="42"/>
      <c r="BQ19" s="43"/>
      <c r="BR19" s="396"/>
      <c r="BS19" s="396"/>
      <c r="BT19" s="43">
        <f>+BT65+BT71+BT83+BT89+BT95+BT101+BT114+BT119+BT124+BT129+BT134+BT139+BT144+BT149+BT154+BT159+BT164+BT29+BT35+BT59+BT41+BT175+BT180+BT47+BT53+BT77+BT107+BT169+BT206+BT186+BT191+BT196+BT201</f>
        <v>49682391</v>
      </c>
      <c r="BU19" s="42"/>
      <c r="BV19" s="43"/>
      <c r="BW19" s="396"/>
      <c r="BX19" s="396"/>
      <c r="BY19" s="43">
        <f>+BY65+BY71+BY83+BY89+BY95+BY101+BY114+BY119+BY124+BY129+BY134+BY139+BY144+BY149+BY154+BY159+BY164+BY29+BY35+BY59+BY41+BY175+BY180+BY47+BY53+BY77+BY107+BY169+BY206+BY186+BY191+BY196+BY201</f>
        <v>57069857</v>
      </c>
      <c r="BZ19" s="42"/>
      <c r="CA19" s="43"/>
      <c r="CB19" s="396"/>
      <c r="CC19" s="396"/>
      <c r="CD19" s="43">
        <f>+CD65+CD71+CD83+CD89+CD95+CD101+CD114+CD119+CD124+CD129+CD134+CD139+CD144+CD149+CD154+CD159+CD164+CD29+CD35+CD59+CD41+CD175+CD180+CD47+CD53+CD77+CD107+CD169+CD206+CD186+CD191+CD196+CD201</f>
        <v>3357671</v>
      </c>
      <c r="CE19" s="42"/>
      <c r="CF19" s="43"/>
      <c r="CG19" s="396"/>
      <c r="CH19" s="396"/>
      <c r="CI19" s="43">
        <f>+CI65+CI71+CI83+CI89+CI95+CI101+CI114+CI119+CI124+CI129+CI134+CI139+CI144+CI149+CI154+CI159+CI164+CI29+CI35+CI59+CI41+CI175+CI180+CI47+CI53+CI77+CI107+CI169+CI206+CI186+CI191+CI196+CI201</f>
        <v>4348042</v>
      </c>
      <c r="CJ19" s="42"/>
      <c r="CK19" s="43"/>
      <c r="CL19" s="396"/>
      <c r="CM19" s="396"/>
      <c r="CN19" s="43">
        <f>+CN65+CN71+CN83+CN89+CN95+CN101+CN114+CN119+CN124+CN129+CN134+CN139+CN144+CN149+CN154+CN159+CN164+CN29+CN35+CN59+CN41+CN175+CN180+CN47+CN53+CN77+CN107+CN169+CN206+CN186+CN191+CN196+CN201</f>
        <v>5199615</v>
      </c>
      <c r="CO19" s="42"/>
      <c r="CP19" s="43"/>
      <c r="CQ19" s="396"/>
      <c r="CR19" s="396"/>
      <c r="CS19" s="43">
        <f>+CS65+CS71+CS83+CS89+CS95+CS101+CS114+CS119+CS124+CS129+CS134+CS139+CS144+CS149+CS154+CS159+CS164+CS29+CS35+CS59+CS41+CS175+CS180+CS47+CS53+CS77+CS107+CS169+CS206+CS186+CS191+CS196+CS201</f>
        <v>6163152</v>
      </c>
      <c r="CT19" s="42"/>
      <c r="CU19" s="43"/>
      <c r="CV19" s="396"/>
      <c r="CW19" s="396"/>
      <c r="CX19" s="43">
        <f>+CX65+CX71+CX83+CX89+CX95+CX101+CX114+CX119+CX124+CX129+CX134+CX139+CX144+CX149+CX154+CX159+CX164+CX29+CX35+CX59+CX41+CX175+CX180+CX47+CX53+CX77+CX107+CX169+CX206+CX186+CX191+CX196+CX201</f>
        <v>5523545</v>
      </c>
      <c r="CY19" s="42"/>
      <c r="CZ19" s="43"/>
      <c r="DA19" s="396"/>
      <c r="DB19" s="396"/>
      <c r="DC19" s="43">
        <f>+DC65+DC71+DC83+DC89+DC95+DC101+DC114+DC119+DC124+DC129+DC134+DC139+DC144+DC149+DC154+DC159+DC164+DC29+DC35+DC59+DC41+DC175+DC180+DC47+DC53+DC77+DC107+DC169+DC206+DC186+DC191+DC196+DC201</f>
        <v>5238994</v>
      </c>
      <c r="DD19" s="42"/>
      <c r="DE19" s="43"/>
      <c r="DF19" s="396"/>
      <c r="DG19" s="396"/>
      <c r="DH19" s="43">
        <f>+DH65+DH71+DH83+DH89+DH95+DH101+DH114+DH119+DH124+DH129+DH134+DH139+DH144+DH149+DH154+DH159+DH164+DH29+DH35+DH59+DH41+DH175+DH180+DH47+DH53+DH77+DH107+DH169+DH206+DH186+DH191+DH196+DH201</f>
        <v>5173710</v>
      </c>
      <c r="DI19" s="42"/>
      <c r="DJ19" s="43"/>
      <c r="DK19" s="396"/>
      <c r="DL19" s="396"/>
      <c r="DM19" s="43">
        <f>+DM65+DM71+DM83+DM89+DM95+DM101+DM114+DM119+DM124+DM129+DM134+DM139+DM144+DM149+DM154+DM159+DM164+DM29+DM35+DM59+DM41+DM175+DM180+DM47+DM53+DM77+DM107+DM169+DM206+DM186+DM191+DM196+DM201</f>
        <v>5207637</v>
      </c>
      <c r="DN19" s="42"/>
      <c r="DO19" s="43"/>
      <c r="DP19" s="396"/>
      <c r="DQ19" s="396"/>
      <c r="DR19" s="43">
        <f>+DR65+DR71+DR83+DR89+DR95+DR101+DR114+DR119+DR124+DR129+DR134+DR139+DR144+DR149+DR154+DR159+DR164+DR29+DR35+DR59+DR41+DR175+DR180+DR47+DR53+DR77+DR107+DR169+DR206+DR186+DR191+DR196+DR201</f>
        <v>3616198</v>
      </c>
      <c r="DS19" s="42"/>
      <c r="DT19" s="43"/>
      <c r="DU19" s="396"/>
      <c r="DV19" s="396"/>
      <c r="DW19" s="43">
        <f>+DW65+DW71+DW83+DW89+DW95+DW101+DW114+DW119+DW124+DW129+DW134+DW139+DW144+DW149+DW154+DW159+DW164+DW29+DW35+DW59+DW41+DW175+DW180+DW47+DW53+DW77+DW107+DW169+DW206+DW186+DW191+DW196+DW201</f>
        <v>2710299</v>
      </c>
      <c r="DX19" s="42"/>
      <c r="DY19" s="43"/>
      <c r="DZ19" s="396"/>
      <c r="EA19" s="396"/>
      <c r="EB19" s="43">
        <f>+EB65+EB71+EB83+EB89+EB95+EB101+EB114+EB119+EB124+EB129+EB134+EB139+EB144+EB149+EB154+EB159+EB164+EB29+EB35+EB59+EB41+EB175+EB180+EB47+EB53+EB77+EB107+EB169+EB206+EB186+EB191+EB196+EB201</f>
        <v>4719699</v>
      </c>
      <c r="EC19" s="42"/>
      <c r="ED19" s="43"/>
      <c r="EE19" s="396"/>
      <c r="EF19" s="396"/>
      <c r="EG19" s="43">
        <f>+EG65+EG71+EG83+EG89+EG95+EG101+EG114+EG119+EG124+EG129+EG134+EG139+EG144+EG149+EG154+EG159+EG164+EG29+EG35+EG59+EG41+EG175+EG180+EG47+EG53+EG77+EG107+EG169+EG206+EG186+EG191+EG196+EG201</f>
        <v>5811295</v>
      </c>
      <c r="EH19" s="42"/>
      <c r="EI19" s="43"/>
      <c r="EJ19" s="396"/>
      <c r="EK19" s="396"/>
      <c r="EL19" s="43">
        <f>+EL65+EL71+EL83+EL89+EL95+EL101+EL114+EL119+EL124+EL129+EL134+EL139+EL144+EL149+EL154+EL159+EL164+EL29+EL35+EL59+EL41+EL175+EL180+EL47+EL53+EL77+EL107+EL169+EL206+EL186+EL191+EL196+EL201</f>
        <v>43828564</v>
      </c>
      <c r="EM19" s="42"/>
      <c r="EN19" s="43"/>
      <c r="EO19" s="88"/>
      <c r="EQ19" s="80">
        <f t="shared" ref="EQ19:EQ98" si="0">EL19-BY19</f>
        <v>-13241293</v>
      </c>
      <c r="ER19" s="33"/>
      <c r="ES19" s="398"/>
    </row>
    <row r="20" spans="4:149" x14ac:dyDescent="0.3">
      <c r="D20" s="88" t="s">
        <v>313</v>
      </c>
      <c r="F20" s="327"/>
      <c r="G20" s="43">
        <f>+G66+G72+G84+G90+G96+G102+G115+G120+G125+G130+G135+G140+G145+G150+G155+G160+G165+G30+G36+G60+G42+G176+G181+G48</f>
        <v>0</v>
      </c>
      <c r="H20" s="339"/>
      <c r="J20" s="327"/>
      <c r="K20" s="327"/>
      <c r="L20" s="43">
        <f>+L66+L72+L84+L90+L96+L102+L115+L120+L125+L130+L135+L140+L145+L150+L155+L160+L165+L30+L36+L60+L42+L176+L181+L48+L54+L78+L108+L170+L207+L187+L192+L197+L202</f>
        <v>-111382</v>
      </c>
      <c r="M20" s="42"/>
      <c r="N20" s="43"/>
      <c r="O20" s="396"/>
      <c r="P20" s="396"/>
      <c r="Q20" s="43">
        <f>+Q66+Q72+Q84+Q90+Q96+Q102+Q115+Q120+Q125+Q130+Q135+Q140+Q145+Q150+Q155+Q160+Q165+Q30+Q36+Q60+Q42+Q176+Q181+Q48+Q54+Q78+Q108+Q170+Q207+Q187+Q192+Q197+Q202</f>
        <v>-12618</v>
      </c>
      <c r="R20" s="42"/>
      <c r="S20" s="43"/>
      <c r="T20" s="396"/>
      <c r="U20" s="396"/>
      <c r="V20" s="43">
        <f>+V66+V72+V84+V90+V96+V102+V115+V120+V125+V130+V135+V140+V145+V150+V155+V160+V165+V30+V36+V60+V42+V176+V181+V48+V54+V78+V108+V170+V207+V187+V192+V197+V202</f>
        <v>-10052</v>
      </c>
      <c r="W20" s="42"/>
      <c r="X20" s="43"/>
      <c r="Y20" s="396"/>
      <c r="Z20" s="396"/>
      <c r="AA20" s="43">
        <f>+AA66+AA72+AA84+AA90+AA96+AA102+AA115+AA120+AA125+AA130+AA135+AA140+AA145+AA150+AA155+AA160+AA165+AA30+AA36+AA60+AA42+AA176+AA181+AA48+AA54+AA78+AA108+AA170+AA207+AA187+AA192+AA197+AA202</f>
        <v>-28861</v>
      </c>
      <c r="AB20" s="42"/>
      <c r="AC20" s="43"/>
      <c r="AD20" s="396"/>
      <c r="AE20" s="396"/>
      <c r="AF20" s="43">
        <f>+AF66+AF72+AF84+AF90+AF96+AF102+AF115+AF120+AF125+AF130+AF135+AF140+AF145+AF150+AF155+AF160+AF165+AF30+AF36+AF60+AF42+AF176+AF181+AF48+AF54+AF78+AF108+AF170+AF207+AF187+AF192+AF197+AF202</f>
        <v>-33161</v>
      </c>
      <c r="AG20" s="42"/>
      <c r="AH20" s="43"/>
      <c r="AI20" s="396"/>
      <c r="AJ20" s="396"/>
      <c r="AK20" s="43">
        <f>+AK66+AK72+AK84+AK90+AK96+AK102+AK115+AK120+AK125+AK130+AK135+AK140+AK145+AK150+AK155+AK160+AK165+AK30+AK36+AK60+AK42+AK176+AK181+AK48+AK54+AK78+AK108+AK170+AK207+AK187+AK192+AK197+AK202</f>
        <v>-28535</v>
      </c>
      <c r="AL20" s="42"/>
      <c r="AM20" s="43"/>
      <c r="AN20" s="396"/>
      <c r="AO20" s="396"/>
      <c r="AP20" s="43">
        <f>+AP66+AP72+AP84+AP90+AP96+AP102+AP115+AP120+AP125+AP130+AP135+AP140+AP145+AP150+AP155+AP160+AP165+AP30+AP36+AP60+AP42+AP176+AP181+AP48+AP54+AP78+AP108+AP170+AP207+AP187+AP192+AP197+AP202</f>
        <v>-14856</v>
      </c>
      <c r="AQ20" s="42"/>
      <c r="AR20" s="43"/>
      <c r="AS20" s="396"/>
      <c r="AT20" s="396"/>
      <c r="AU20" s="43">
        <f>+AU66+AU72+AU84+AU90+AU96+AU102+AU115+AU120+AU125+AU130+AU135+AU140+AU145+AU150+AU155+AU160+AU165+AU30+AU36+AU60+AU42+AU176+AU181+AU48+AU54+AU78+AU108+AU170+AU207+AU187+AU192+AU197+AU202</f>
        <v>-7225</v>
      </c>
      <c r="AV20" s="42"/>
      <c r="AW20" s="43"/>
      <c r="AX20" s="396"/>
      <c r="AY20" s="396"/>
      <c r="AZ20" s="43">
        <f>+AZ66+AZ72+AZ84+AZ90+AZ96+AZ102+AZ115+AZ120+AZ125+AZ130+AZ135+AZ140+AZ145+AZ150+AZ155+AZ160+AZ165+AZ30+AZ36+AZ60+AZ42+AZ176+AZ181+AZ48+AZ54+AZ78+AZ108+AZ170+AZ207+AZ187+AZ192+AZ197+AZ202</f>
        <v>-9251</v>
      </c>
      <c r="BA20" s="42"/>
      <c r="BB20" s="43"/>
      <c r="BC20" s="396"/>
      <c r="BD20" s="396"/>
      <c r="BE20" s="43">
        <f>+BE66+BE72+BE84+BE90+BE96+BE102+BE115+BE120+BE125+BE130+BE135+BE140+BE145+BE150+BE155+BE160+BE165+BE30+BE36+BE60+BE42+BE176+BE181+BE48+BE54+BE78+BE108+BE170+BE207+BE187+BE192+BE197+BE202</f>
        <v>0</v>
      </c>
      <c r="BF20" s="42"/>
      <c r="BG20" s="43"/>
      <c r="BH20" s="396"/>
      <c r="BI20" s="396"/>
      <c r="BJ20" s="43">
        <f>+BJ66+BJ72+BJ84+BJ90+BJ96+BJ102+BJ115+BJ120+BJ125+BJ130+BJ135+BJ140+BJ145+BJ150+BJ155+BJ160+BJ165+BJ30+BJ36+BJ60+BJ42+BJ176+BJ181+BJ48+BJ54+BJ78+BJ108+BJ170+BJ207+BJ187+BJ192+BJ197+BJ202</f>
        <v>0</v>
      </c>
      <c r="BK20" s="42"/>
      <c r="BL20" s="43"/>
      <c r="BM20" s="396"/>
      <c r="BN20" s="396"/>
      <c r="BO20" s="43">
        <f>+BO66+BO72+BO84+BO90+BO96+BO102+BO115+BO120+BO125+BO130+BO135+BO140+BO145+BO150+BO155+BO160+BO165+BO30+BO36+BO60+BO42+BO176+BO181+BO48+BO54+BO78+BO108+BO170+BO207+BO187+BO192+BO197+BO202</f>
        <v>0</v>
      </c>
      <c r="BP20" s="42"/>
      <c r="BQ20" s="43"/>
      <c r="BR20" s="396"/>
      <c r="BS20" s="396"/>
      <c r="BT20" s="43">
        <f>+BT66+BT72+BT84+BT90+BT96+BT102+BT115+BT120+BT125+BT130+BT135+BT140+BT145+BT150+BT155+BT160+BT165+BT30+BT36+BT60+BT42+BT176+BT181+BT48+BT54+BT78+BT108+BT170+BT207+BT187+BT192+BT197+BT202</f>
        <v>-255941</v>
      </c>
      <c r="BU20" s="42"/>
      <c r="BV20" s="43"/>
      <c r="BW20" s="396"/>
      <c r="BX20" s="396"/>
      <c r="BY20" s="43">
        <f>+BY66+BY72+BY84+BY90+BY96+BY102+BY115+BY120+BY125+BY130+BY135+BY140+BY145+BY150+BY155+BY160+BY165+BY30+BY36+BY60+BY42+BY176+BY181+BY48+BY54+BY78+BY108+BY170+BY207+BY187+BY192+BY197+BY202</f>
        <v>-442779</v>
      </c>
      <c r="BZ20" s="339"/>
      <c r="CB20" s="327"/>
      <c r="CC20" s="327"/>
      <c r="CD20" s="43">
        <f>+CD66+CD72+CD84+CD90+CD96+CD102+CD115+CD120+CD125+CD130+CD135+CD140+CD145+CD150+CD155+CD160+CD165+CD30+CD36+CD60+CD42+CD176+CD181+CD48+CD54+CD78+CD108+CD170+CD207+CD187+CD192+CD197+CD202</f>
        <v>0</v>
      </c>
      <c r="CE20" s="42"/>
      <c r="CF20" s="43"/>
      <c r="CG20" s="396"/>
      <c r="CH20" s="396"/>
      <c r="CI20" s="43">
        <f>+CI66+CI72+CI84+CI90+CI96+CI102+CI115+CI120+CI125+CI130+CI135+CI140+CI145+CI150+CI155+CI160+CI165+CI30+CI36+CI60+CI42+CI176+CI181+CI48+CI54+CI78+CI108+CI170+CI207+CI187+CI192+CI197+CI202</f>
        <v>0</v>
      </c>
      <c r="CJ20" s="42"/>
      <c r="CK20" s="43"/>
      <c r="CL20" s="396"/>
      <c r="CM20" s="396"/>
      <c r="CN20" s="43">
        <f>+CN66+CN72+CN84+CN90+CN96+CN102+CN115+CN120+CN125+CN130+CN135+CN140+CN145+CN150+CN155+CN160+CN165+CN30+CN36+CN60+CN42+CN176+CN181+CN48+CN54+CN78+CN108+CN170+CN207+CN187+CN192+CN197+CN202</f>
        <v>0</v>
      </c>
      <c r="CO20" s="42"/>
      <c r="CP20" s="43"/>
      <c r="CQ20" s="396"/>
      <c r="CR20" s="396"/>
      <c r="CS20" s="43">
        <f>+CS66+CS72+CS84+CS90+CS96+CS102+CS115+CS120+CS125+CS130+CS135+CS140+CS145+CS150+CS155+CS160+CS165+CS30+CS36+CS60+CS42+CS176+CS181+CS48+CS54+CS78+CS108+CS170+CS207+CS187+CS192+CS197+CS202</f>
        <v>0</v>
      </c>
      <c r="CT20" s="42"/>
      <c r="CU20" s="43"/>
      <c r="CV20" s="396"/>
      <c r="CW20" s="396"/>
      <c r="CX20" s="43">
        <f>+CX66+CX72+CX84+CX90+CX96+CX102+CX115+CX120+CX125+CX130+CX135+CX140+CX145+CX150+CX155+CX160+CX165+CX30+CX36+CX60+CX42+CX176+CX181+CX48+CX54+CX78+CX108+CX170+CX207+CX187+CX192+CX197+CX202</f>
        <v>-27779</v>
      </c>
      <c r="CY20" s="42"/>
      <c r="CZ20" s="43"/>
      <c r="DA20" s="396"/>
      <c r="DB20" s="396"/>
      <c r="DC20" s="43">
        <f>+DC66+DC72+DC84+DC90+DC96+DC102+DC115+DC120+DC125+DC130+DC135+DC140+DC145+DC150+DC155+DC160+DC165+DC30+DC36+DC60+DC42+DC176+DC181+DC48+DC54+DC78+DC108+DC170+DC207+DC187+DC192+DC197+DC202</f>
        <v>-116280</v>
      </c>
      <c r="DD20" s="42"/>
      <c r="DE20" s="43"/>
      <c r="DF20" s="396"/>
      <c r="DG20" s="396"/>
      <c r="DH20" s="43">
        <f>+DH66+DH72+DH84+DH90+DH96+DH102+DH115+DH120+DH125+DH130+DH135+DH140+DH145+DH150+DH155+DH160+DH165+DH30+DH36+DH60+DH42+DH176+DH181+DH48+DH54+DH78+DH108+DH170+DH207+DH187+DH192+DH197+DH202</f>
        <v>-158830</v>
      </c>
      <c r="DI20" s="42"/>
      <c r="DJ20" s="43"/>
      <c r="DK20" s="396"/>
      <c r="DL20" s="396"/>
      <c r="DM20" s="43">
        <f>+DM66+DM72+DM84+DM90+DM96+DM102+DM115+DM120+DM125+DM130+DM135+DM140+DM145+DM150+DM155+DM160+DM165+DM30+DM36+DM60+DM42+DM176+DM181+DM48+DM54+DM78+DM108+DM170+DM207+DM187+DM192+DM197+DM202</f>
        <v>-139890</v>
      </c>
      <c r="DN20" s="42"/>
      <c r="DO20" s="43"/>
      <c r="DP20" s="396"/>
      <c r="DQ20" s="396"/>
      <c r="DR20" s="43">
        <f>+DR66+DR72+DR84+DR90+DR96+DR102+DR115+DR120+DR125+DR130+DR135+DR140+DR145+DR150+DR155+DR160+DR165+DR30+DR36+DR60+DR42+DR176+DR181+DR48+DR54+DR78+DR108+DR170+DR207+DR187+DR192+DR197+DR202</f>
        <v>0</v>
      </c>
      <c r="DS20" s="42"/>
      <c r="DT20" s="43"/>
      <c r="DU20" s="396"/>
      <c r="DV20" s="396"/>
      <c r="DW20" s="43">
        <f>+DW66+DW72+DW84+DW90+DW96+DW102+DW115+DW120+DW125+DW130+DW135+DW140+DW145+DW150+DW155+DW160+DW165+DW30+DW36+DW60+DW42+DW176+DW181+DW48+DW54+DW78+DW108+DW170+DW207+DW187+DW192+DW197+DW202</f>
        <v>0</v>
      </c>
      <c r="DX20" s="42"/>
      <c r="DY20" s="43"/>
      <c r="DZ20" s="396"/>
      <c r="EA20" s="396"/>
      <c r="EB20" s="43">
        <f>+EB66+EB72+EB84+EB90+EB96+EB102+EB115+EB120+EB125+EB130+EB135+EB140+EB145+EB150+EB155+EB160+EB165+EB30+EB36+EB60+EB42+EB176+EB181+EB48+EB54+EB78+EB108+EB170+EB207+EB187+EB192+EB197+EB202</f>
        <v>0</v>
      </c>
      <c r="EC20" s="42"/>
      <c r="ED20" s="43"/>
      <c r="EE20" s="396"/>
      <c r="EF20" s="396"/>
      <c r="EG20" s="43">
        <f>+EG66+EG72+EG84+EG90+EG96+EG102+EG115+EG120+EG125+EG130+EG135+EG140+EG145+EG150+EG155+EG160+EG165+EG30+EG36+EG60+EG42+EG176+EG181+EG48+EG54+EG78+EG108+EG170+EG207+EG187+EG192+EG197+EG202</f>
        <v>0</v>
      </c>
      <c r="EH20" s="42"/>
      <c r="EI20" s="43"/>
      <c r="EJ20" s="396"/>
      <c r="EK20" s="396"/>
      <c r="EL20" s="43">
        <f>+EL66+EL72+EL84+EL90+EL96+EL102+EL115+EL120+EL125+EL130+EL135+EL140+EL145+EL150+EL155+EL160+EL165+EL30+EL36+EL60+EL42+EL176+EL181+EL48+EL54+EL78+EL108+EL170+EL207+EL187+EL192+EL197+EL202</f>
        <v>-442779</v>
      </c>
      <c r="EM20" s="42"/>
      <c r="EN20" s="43"/>
      <c r="EO20" s="88"/>
      <c r="EQ20" s="80">
        <f t="shared" si="0"/>
        <v>0</v>
      </c>
      <c r="ER20" s="33"/>
      <c r="ES20" s="398"/>
    </row>
    <row r="21" spans="4:149" x14ac:dyDescent="0.3">
      <c r="D21" s="88" t="s">
        <v>314</v>
      </c>
      <c r="F21" s="346"/>
      <c r="G21" s="194">
        <f>+G31+G37+G43+G49+G61+G67+G73+G85+G91+G97+G103</f>
        <v>0</v>
      </c>
      <c r="H21" s="348"/>
      <c r="J21" s="327"/>
      <c r="K21" s="346"/>
      <c r="L21" s="194">
        <f>+L31+L37+L43+L49+L61+L67+L73+L85+L91+L97+L103+L55+L79+L109</f>
        <v>1449254</v>
      </c>
      <c r="M21" s="348"/>
      <c r="O21" s="327"/>
      <c r="P21" s="346"/>
      <c r="Q21" s="194">
        <f>+Q31+Q37+Q43+Q49+Q61+Q67+Q73+Q85+Q91+Q97+Q103+Q55+Q79+Q109</f>
        <v>2542065</v>
      </c>
      <c r="R21" s="348"/>
      <c r="T21" s="327"/>
      <c r="U21" s="346"/>
      <c r="V21" s="194">
        <f>+V31+V37+V43+V49+V61+V67+V73+V85+V91+V97+V103+V55+V79+V109</f>
        <v>1961188</v>
      </c>
      <c r="W21" s="348"/>
      <c r="Y21" s="327"/>
      <c r="Z21" s="346"/>
      <c r="AA21" s="194">
        <f>+AA31+AA37+AA43+AA49+AA61+AA67+AA73+AA85+AA91+AA97+AA103+AA55+AA79+AA109</f>
        <v>2401916</v>
      </c>
      <c r="AB21" s="348"/>
      <c r="AD21" s="327"/>
      <c r="AE21" s="346"/>
      <c r="AF21" s="194">
        <f>+AF31+AF37+AF43+AF49+AF61+AF67+AF73+AF85+AF91+AF97+AF103+AF55+AF79+AF109</f>
        <v>2306379</v>
      </c>
      <c r="AG21" s="348"/>
      <c r="AI21" s="327"/>
      <c r="AJ21" s="346"/>
      <c r="AK21" s="194">
        <f>+AK31+AK37+AK43+AK49+AK61+AK67+AK73+AK85+AK91+AK97+AK103+AK55+AK79+AK109</f>
        <v>2368220</v>
      </c>
      <c r="AL21" s="348"/>
      <c r="AN21" s="327"/>
      <c r="AO21" s="346"/>
      <c r="AP21" s="194">
        <f>+AP31+AP37+AP43+AP49+AP61+AP67+AP73+AP85+AP91+AP97+AP103+AP55+AP79+AP109</f>
        <v>1506173</v>
      </c>
      <c r="AQ21" s="348"/>
      <c r="AS21" s="327"/>
      <c r="AT21" s="346"/>
      <c r="AU21" s="194">
        <f>+AU31+AU37+AU43+AU49+AU61+AU67+AU73+AU85+AU91+AU97+AU103+AU55+AU79+AU109</f>
        <v>3156867</v>
      </c>
      <c r="AV21" s="348"/>
      <c r="AX21" s="327"/>
      <c r="AY21" s="346"/>
      <c r="AZ21" s="194">
        <f>+AZ31+AZ37+AZ43+AZ49+AZ61+AZ67+AZ73+AZ85+AZ91+AZ97+AZ103+AZ55+AZ79+AZ109</f>
        <v>2180254</v>
      </c>
      <c r="BA21" s="348"/>
      <c r="BC21" s="327"/>
      <c r="BD21" s="346"/>
      <c r="BE21" s="194">
        <f>+BE31+BE37+BE43+BE49+BE61+BE67+BE73+BE85+BE91+BE97+BE103+BE55+BE79+BE109</f>
        <v>0</v>
      </c>
      <c r="BF21" s="348"/>
      <c r="BH21" s="327"/>
      <c r="BI21" s="346"/>
      <c r="BJ21" s="194">
        <f>+BJ31+BJ37+BJ43+BJ49+BJ61+BJ67+BJ73+BJ85+BJ91+BJ97+BJ103+BJ55+BJ79+BJ109</f>
        <v>0</v>
      </c>
      <c r="BK21" s="348"/>
      <c r="BM21" s="327"/>
      <c r="BN21" s="346"/>
      <c r="BO21" s="194">
        <f>+BO31+BO37+BO43+BO49+BO61+BO67+BO73+BO85+BO91+BO97+BO103+BO55+BO79+BO109</f>
        <v>0</v>
      </c>
      <c r="BP21" s="348"/>
      <c r="BR21" s="327"/>
      <c r="BS21" s="346"/>
      <c r="BT21" s="194">
        <f>+BT31+BT37+BT43+BT49+BT61+BT67+BT73+BT85+BT91+BT97+BT103+BT55+BT79+BT109</f>
        <v>19872316</v>
      </c>
      <c r="BU21" s="348"/>
      <c r="BW21" s="327"/>
      <c r="BX21" s="346"/>
      <c r="BY21" s="194">
        <f>+BY31+BY37+BY43+BY49+BY61+BY67+BY73+BY85+BY91+BY97+BY103+BY55+BY79+BY109</f>
        <v>25913876</v>
      </c>
      <c r="BZ21" s="348"/>
      <c r="CB21" s="327"/>
      <c r="CC21" s="346"/>
      <c r="CD21" s="194">
        <f>+CD31+CD37+CD43+CD49+CD61+CD67+CD73+CD85+CD91+CD97+CD103+CD55+CD79+CD109</f>
        <v>1617855</v>
      </c>
      <c r="CE21" s="348"/>
      <c r="CG21" s="327"/>
      <c r="CH21" s="346"/>
      <c r="CI21" s="194">
        <f>+CI31+CI37+CI43+CI49+CI61+CI67+CI73+CI85+CI91+CI97+CI103+CI55+CI79+CI109</f>
        <v>1307332</v>
      </c>
      <c r="CJ21" s="348"/>
      <c r="CL21" s="327"/>
      <c r="CM21" s="346"/>
      <c r="CN21" s="194">
        <f>+CN31+CN37+CN43+CN49+CN61+CN67+CN73+CN85+CN91+CN97+CN103+CN55+CN79+CN109</f>
        <v>2776593</v>
      </c>
      <c r="CO21" s="348"/>
      <c r="CQ21" s="327"/>
      <c r="CR21" s="346"/>
      <c r="CS21" s="194">
        <f>+CS31+CS37+CS43+CS49+CS61+CS67+CS73+CS85+CS91+CS97+CS103+CS55+CS79+CS109</f>
        <v>1634089</v>
      </c>
      <c r="CT21" s="348"/>
      <c r="CV21" s="327"/>
      <c r="CW21" s="346"/>
      <c r="CX21" s="194">
        <f>+CX31+CX37+CX43+CX49+CX61+CX67+CX73+CX85+CX91+CX97+CX103+CX55+CX79+CX109</f>
        <v>2989028</v>
      </c>
      <c r="CY21" s="348"/>
      <c r="DA21" s="327"/>
      <c r="DB21" s="346"/>
      <c r="DC21" s="194">
        <f>+DC31+DC37+DC43+DC49+DC61+DC67+DC73+DC85+DC91+DC97+DC103+DC55+DC79+DC109</f>
        <v>2345544</v>
      </c>
      <c r="DD21" s="348"/>
      <c r="DF21" s="327"/>
      <c r="DG21" s="346"/>
      <c r="DH21" s="194">
        <f>+DH31+DH37+DH43+DH49+DH61+DH67+DH73+DH85+DH91+DH97+DH103+DH55+DH79+DH109</f>
        <v>2718050</v>
      </c>
      <c r="DI21" s="348"/>
      <c r="DK21" s="327"/>
      <c r="DL21" s="346"/>
      <c r="DM21" s="194">
        <f>+DM31+DM37+DM43+DM49+DM61+DM67+DM73+DM85+DM91+DM97+DM103+DM55+DM79+DM109</f>
        <v>2604250</v>
      </c>
      <c r="DN21" s="348"/>
      <c r="DP21" s="327"/>
      <c r="DQ21" s="346"/>
      <c r="DR21" s="194">
        <f>+DR31+DR37+DR43+DR49+DR61+DR67+DR73+DR85+DR91+DR97+DR103+DR55+DR79+DR109</f>
        <v>871924</v>
      </c>
      <c r="DS21" s="348"/>
      <c r="DU21" s="327"/>
      <c r="DV21" s="346"/>
      <c r="DW21" s="194">
        <f>+DW31+DW37+DW43+DW49+DW61+DW67+DW73+DW85+DW91+DW97+DW103+DW55+DW79+DW109</f>
        <v>817259</v>
      </c>
      <c r="DX21" s="348"/>
      <c r="DZ21" s="327"/>
      <c r="EA21" s="346"/>
      <c r="EB21" s="194">
        <f>+EB31+EB37+EB43+EB49+EB61+EB67+EB73+EB85+EB91+EB97+EB103+EB55+EB79+EB109</f>
        <v>2564701</v>
      </c>
      <c r="EC21" s="348"/>
      <c r="EE21" s="327"/>
      <c r="EF21" s="346"/>
      <c r="EG21" s="194">
        <f>+EG31+EG37+EG43+EG49+EG61+EG67+EG73+EG85+EG91+EG97+EG103+EG55+EG79+EG109</f>
        <v>3667251</v>
      </c>
      <c r="EH21" s="348"/>
      <c r="EJ21" s="327"/>
      <c r="EK21" s="346"/>
      <c r="EL21" s="194">
        <f>+EL31+EL37+EL43+EL49+EL61+EL67+EL73+EL85+EL91+EL97+EL103+EL55+EL79+EL109</f>
        <v>18864665</v>
      </c>
      <c r="EM21" s="348"/>
      <c r="EO21" s="88"/>
      <c r="EQ21" s="80">
        <f t="shared" si="0"/>
        <v>-7049211</v>
      </c>
      <c r="ER21" s="33"/>
    </row>
    <row r="22" spans="4:149" x14ac:dyDescent="0.3">
      <c r="D22" s="88"/>
      <c r="G22" s="43"/>
      <c r="H22" s="43"/>
      <c r="I22" s="43"/>
      <c r="J22" s="396"/>
      <c r="K22" s="43"/>
      <c r="L22" s="43"/>
      <c r="M22" s="43"/>
      <c r="N22" s="43"/>
      <c r="O22" s="396"/>
      <c r="P22" s="43"/>
      <c r="Q22" s="43"/>
      <c r="R22" s="43"/>
      <c r="S22" s="43"/>
      <c r="T22" s="396"/>
      <c r="U22" s="43"/>
      <c r="V22" s="43"/>
      <c r="W22" s="43"/>
      <c r="X22" s="43"/>
      <c r="Y22" s="396"/>
      <c r="Z22" s="43"/>
      <c r="AA22" s="43"/>
      <c r="AB22" s="43"/>
      <c r="AC22" s="43"/>
      <c r="AD22" s="396"/>
      <c r="AE22" s="43"/>
      <c r="AF22" s="43"/>
      <c r="AG22" s="43"/>
      <c r="AH22" s="43"/>
      <c r="AI22" s="396"/>
      <c r="AJ22" s="43"/>
      <c r="AK22" s="43"/>
      <c r="AL22" s="43"/>
      <c r="AM22" s="43"/>
      <c r="AN22" s="396"/>
      <c r="AO22" s="43"/>
      <c r="AP22" s="43"/>
      <c r="AQ22" s="43"/>
      <c r="AR22" s="43"/>
      <c r="AS22" s="396"/>
      <c r="AT22" s="43"/>
      <c r="AU22" s="43"/>
      <c r="AV22" s="43"/>
      <c r="AW22" s="43"/>
      <c r="AX22" s="396"/>
      <c r="AY22" s="43"/>
      <c r="AZ22" s="43"/>
      <c r="BA22" s="43"/>
      <c r="BB22" s="43"/>
      <c r="BC22" s="396"/>
      <c r="BD22" s="43"/>
      <c r="BE22" s="43"/>
      <c r="BF22" s="43"/>
      <c r="BG22" s="43"/>
      <c r="BH22" s="396"/>
      <c r="BI22" s="43"/>
      <c r="BJ22" s="43"/>
      <c r="BK22" s="43"/>
      <c r="BL22" s="43"/>
      <c r="BM22" s="396"/>
      <c r="BN22" s="43"/>
      <c r="BO22" s="43"/>
      <c r="BP22" s="43"/>
      <c r="BQ22" s="43"/>
      <c r="BR22" s="396"/>
      <c r="BS22" s="43"/>
      <c r="BT22" s="43"/>
      <c r="BU22" s="43"/>
      <c r="BV22" s="43"/>
      <c r="BW22" s="396"/>
      <c r="BX22" s="43"/>
      <c r="BY22" s="43"/>
      <c r="BZ22" s="43"/>
      <c r="CA22" s="43"/>
      <c r="CB22" s="396"/>
      <c r="CC22" s="43"/>
      <c r="CD22" s="43"/>
      <c r="CE22" s="43"/>
      <c r="CF22" s="43"/>
      <c r="CG22" s="396"/>
      <c r="CH22" s="43"/>
      <c r="CI22" s="43"/>
      <c r="CJ22" s="43"/>
      <c r="CK22" s="43"/>
      <c r="CL22" s="396"/>
      <c r="CM22" s="43"/>
      <c r="CN22" s="43"/>
      <c r="CO22" s="43"/>
      <c r="CP22" s="43"/>
      <c r="CQ22" s="396"/>
      <c r="CR22" s="43"/>
      <c r="CS22" s="43"/>
      <c r="CT22" s="43"/>
      <c r="CU22" s="43"/>
      <c r="CV22" s="396"/>
      <c r="CW22" s="43"/>
      <c r="CX22" s="43"/>
      <c r="CY22" s="43"/>
      <c r="CZ22" s="43"/>
      <c r="DA22" s="396"/>
      <c r="DB22" s="43"/>
      <c r="DC22" s="43"/>
      <c r="DD22" s="43"/>
      <c r="DE22" s="43"/>
      <c r="DF22" s="396"/>
      <c r="DG22" s="43"/>
      <c r="DH22" s="43"/>
      <c r="DI22" s="43"/>
      <c r="DJ22" s="43"/>
      <c r="DK22" s="396"/>
      <c r="DL22" s="43"/>
      <c r="DM22" s="43"/>
      <c r="DN22" s="43"/>
      <c r="DO22" s="43"/>
      <c r="DP22" s="396"/>
      <c r="DQ22" s="43"/>
      <c r="DR22" s="43"/>
      <c r="DS22" s="43"/>
      <c r="DT22" s="43"/>
      <c r="DU22" s="396"/>
      <c r="DV22" s="43"/>
      <c r="DW22" s="43"/>
      <c r="DX22" s="43"/>
      <c r="DY22" s="43"/>
      <c r="DZ22" s="396"/>
      <c r="EA22" s="43"/>
      <c r="EB22" s="43"/>
      <c r="EC22" s="43"/>
      <c r="ED22" s="43"/>
      <c r="EE22" s="396"/>
      <c r="EF22" s="43"/>
      <c r="EG22" s="43"/>
      <c r="EH22" s="43"/>
      <c r="EI22" s="43"/>
      <c r="EJ22" s="396"/>
      <c r="EK22" s="43"/>
      <c r="EL22" s="43"/>
      <c r="EM22" s="43"/>
      <c r="EN22" s="43"/>
      <c r="EO22" s="88"/>
      <c r="ER22" s="33"/>
    </row>
    <row r="23" spans="4:149" ht="12.75" customHeight="1" x14ac:dyDescent="0.3">
      <c r="D23" s="88" t="s">
        <v>315</v>
      </c>
      <c r="G23" s="43">
        <f>SUM(G24:G24)</f>
        <v>8000000</v>
      </c>
      <c r="H23" s="43"/>
      <c r="I23" s="43"/>
      <c r="J23" s="396"/>
      <c r="K23" s="43"/>
      <c r="L23" s="43">
        <f>SUM(L24:L24)</f>
        <v>504926</v>
      </c>
      <c r="M23" s="43"/>
      <c r="N23" s="43"/>
      <c r="O23" s="396"/>
      <c r="P23" s="43"/>
      <c r="Q23" s="43">
        <f>SUM(Q24:Q24)</f>
        <v>540603</v>
      </c>
      <c r="R23" s="43"/>
      <c r="S23" s="43"/>
      <c r="T23" s="396"/>
      <c r="U23" s="43"/>
      <c r="V23" s="43">
        <f>SUM(V24:V24)</f>
        <v>2293963</v>
      </c>
      <c r="W23" s="43"/>
      <c r="X23" s="43"/>
      <c r="Y23" s="396"/>
      <c r="Z23" s="43"/>
      <c r="AA23" s="43">
        <f>SUM(AA24:AA24)</f>
        <v>1188510</v>
      </c>
      <c r="AB23" s="43"/>
      <c r="AC23" s="43"/>
      <c r="AD23" s="396"/>
      <c r="AE23" s="43"/>
      <c r="AF23" s="43">
        <f>SUM(AF24:AF24)</f>
        <v>487021</v>
      </c>
      <c r="AG23" s="43"/>
      <c r="AH23" s="43"/>
      <c r="AI23" s="396"/>
      <c r="AJ23" s="43"/>
      <c r="AK23" s="43">
        <f>SUM(AK24:AK24)</f>
        <v>731891</v>
      </c>
      <c r="AL23" s="43"/>
      <c r="AM23" s="43"/>
      <c r="AN23" s="396"/>
      <c r="AO23" s="43"/>
      <c r="AP23" s="43">
        <f>SUM(AP24:AP24)</f>
        <v>1057710</v>
      </c>
      <c r="AQ23" s="43"/>
      <c r="AR23" s="43"/>
      <c r="AS23" s="396"/>
      <c r="AT23" s="43"/>
      <c r="AU23" s="43">
        <f>SUM(AU24:AU24)</f>
        <v>872008</v>
      </c>
      <c r="AV23" s="43"/>
      <c r="AW23" s="43"/>
      <c r="AX23" s="396"/>
      <c r="AY23" s="43"/>
      <c r="AZ23" s="43">
        <f>SUM(AZ24:AZ24)</f>
        <v>575703</v>
      </c>
      <c r="BA23" s="43"/>
      <c r="BB23" s="43"/>
      <c r="BC23" s="396"/>
      <c r="BD23" s="43"/>
      <c r="BE23" s="43">
        <f>SUM(BE24:BE24)</f>
        <v>0</v>
      </c>
      <c r="BF23" s="43"/>
      <c r="BG23" s="43"/>
      <c r="BH23" s="396"/>
      <c r="BI23" s="43"/>
      <c r="BJ23" s="43">
        <f>SUM(BJ24:BJ24)</f>
        <v>0</v>
      </c>
      <c r="BK23" s="43"/>
      <c r="BL23" s="43"/>
      <c r="BM23" s="396"/>
      <c r="BN23" s="43"/>
      <c r="BO23" s="43">
        <f>SUM(BO24:BO24)</f>
        <v>0</v>
      </c>
      <c r="BP23" s="43"/>
      <c r="BQ23" s="43"/>
      <c r="BR23" s="396"/>
      <c r="BS23" s="43"/>
      <c r="BT23" s="43">
        <f>SUM(BT24:BT24)</f>
        <v>8252335</v>
      </c>
      <c r="BU23" s="43"/>
      <c r="BV23" s="43"/>
      <c r="BW23" s="396"/>
      <c r="BX23" s="43"/>
      <c r="BY23" s="43">
        <f>SUM(BY24:BY24)</f>
        <v>12234216</v>
      </c>
      <c r="BZ23" s="43"/>
      <c r="CA23" s="43"/>
      <c r="CB23" s="396"/>
      <c r="CC23" s="43"/>
      <c r="CD23" s="43">
        <f>SUM(CD24:CD24)</f>
        <v>979066</v>
      </c>
      <c r="CE23" s="43"/>
      <c r="CF23" s="43"/>
      <c r="CG23" s="396"/>
      <c r="CH23" s="43"/>
      <c r="CI23" s="43">
        <f>SUM(CI24:CI24)</f>
        <v>826458</v>
      </c>
      <c r="CJ23" s="43"/>
      <c r="CK23" s="43"/>
      <c r="CL23" s="396"/>
      <c r="CM23" s="43"/>
      <c r="CN23" s="43">
        <f>SUM(CN24:CN24)</f>
        <v>694534</v>
      </c>
      <c r="CO23" s="43"/>
      <c r="CP23" s="43"/>
      <c r="CQ23" s="396"/>
      <c r="CR23" s="43"/>
      <c r="CS23" s="43">
        <f>SUM(CS24:CS24)</f>
        <v>820421</v>
      </c>
      <c r="CT23" s="43"/>
      <c r="CU23" s="43"/>
      <c r="CV23" s="396"/>
      <c r="CW23" s="43"/>
      <c r="CX23" s="43">
        <f>SUM(CX24:CX24)</f>
        <v>1758922</v>
      </c>
      <c r="CY23" s="43"/>
      <c r="CZ23" s="43"/>
      <c r="DA23" s="396"/>
      <c r="DB23" s="43"/>
      <c r="DC23" s="43">
        <f>SUM(DC24:DC24)</f>
        <v>940049</v>
      </c>
      <c r="DD23" s="43"/>
      <c r="DE23" s="43"/>
      <c r="DF23" s="396"/>
      <c r="DG23" s="43"/>
      <c r="DH23" s="43">
        <f>SUM(DH24:DH24)</f>
        <v>1714161</v>
      </c>
      <c r="DI23" s="43"/>
      <c r="DJ23" s="43"/>
      <c r="DK23" s="396"/>
      <c r="DL23" s="43"/>
      <c r="DM23" s="43">
        <f>SUM(DM24:DM24)</f>
        <v>1433066</v>
      </c>
      <c r="DN23" s="43"/>
      <c r="DO23" s="43"/>
      <c r="DP23" s="396"/>
      <c r="DQ23" s="43"/>
      <c r="DR23" s="43">
        <f>SUM(DR24:DR24)</f>
        <v>851922</v>
      </c>
      <c r="DS23" s="43"/>
      <c r="DT23" s="43"/>
      <c r="DU23" s="396"/>
      <c r="DV23" s="43"/>
      <c r="DW23" s="43">
        <f>SUM(DW24:DW24)</f>
        <v>687518</v>
      </c>
      <c r="DX23" s="43"/>
      <c r="DY23" s="43"/>
      <c r="DZ23" s="396"/>
      <c r="EA23" s="43"/>
      <c r="EB23" s="43">
        <f>SUM(EB24:EB24)</f>
        <v>449965</v>
      </c>
      <c r="EC23" s="43"/>
      <c r="ED23" s="43"/>
      <c r="EE23" s="396"/>
      <c r="EF23" s="43"/>
      <c r="EG23" s="43">
        <f>SUM(EG24:EG24)</f>
        <v>1078134</v>
      </c>
      <c r="EH23" s="43"/>
      <c r="EI23" s="43"/>
      <c r="EJ23" s="396"/>
      <c r="EK23" s="43"/>
      <c r="EL23" s="43">
        <f>SUM(EL24:EL24)</f>
        <v>10018599</v>
      </c>
      <c r="EM23" s="43"/>
      <c r="EN23" s="43"/>
      <c r="EO23" s="88"/>
      <c r="EQ23" s="80">
        <f t="shared" si="0"/>
        <v>-2215617</v>
      </c>
      <c r="ER23" s="33"/>
    </row>
    <row r="24" spans="4:149" x14ac:dyDescent="0.3">
      <c r="D24" s="192" t="s">
        <v>316</v>
      </c>
      <c r="E24" s="396"/>
      <c r="F24" s="399"/>
      <c r="G24" s="400">
        <v>8000000</v>
      </c>
      <c r="H24" s="401"/>
      <c r="I24" s="43"/>
      <c r="J24" s="396"/>
      <c r="K24" s="402"/>
      <c r="L24" s="400">
        <v>504926</v>
      </c>
      <c r="M24" s="401"/>
      <c r="N24" s="43"/>
      <c r="O24" s="396"/>
      <c r="P24" s="402"/>
      <c r="Q24" s="400">
        <v>540603</v>
      </c>
      <c r="R24" s="401"/>
      <c r="S24" s="43"/>
      <c r="T24" s="396"/>
      <c r="U24" s="402"/>
      <c r="V24" s="400">
        <v>2293963</v>
      </c>
      <c r="W24" s="401"/>
      <c r="X24" s="43"/>
      <c r="Y24" s="396"/>
      <c r="Z24" s="402"/>
      <c r="AA24" s="400">
        <v>1188510</v>
      </c>
      <c r="AB24" s="401"/>
      <c r="AC24" s="43"/>
      <c r="AD24" s="396"/>
      <c r="AE24" s="402"/>
      <c r="AF24" s="400">
        <v>487021</v>
      </c>
      <c r="AG24" s="401"/>
      <c r="AH24" s="43"/>
      <c r="AI24" s="396"/>
      <c r="AJ24" s="402"/>
      <c r="AK24" s="400">
        <v>731891</v>
      </c>
      <c r="AL24" s="401"/>
      <c r="AM24" s="43"/>
      <c r="AN24" s="396"/>
      <c r="AO24" s="402"/>
      <c r="AP24" s="400">
        <v>1057710</v>
      </c>
      <c r="AQ24" s="401"/>
      <c r="AR24" s="43"/>
      <c r="AS24" s="396"/>
      <c r="AT24" s="402"/>
      <c r="AU24" s="400">
        <v>872008</v>
      </c>
      <c r="AV24" s="401"/>
      <c r="AW24" s="43"/>
      <c r="AX24" s="396"/>
      <c r="AY24" s="402"/>
      <c r="AZ24" s="400">
        <v>575703</v>
      </c>
      <c r="BA24" s="401"/>
      <c r="BB24" s="43"/>
      <c r="BC24" s="396"/>
      <c r="BD24" s="402"/>
      <c r="BE24" s="400">
        <v>0</v>
      </c>
      <c r="BF24" s="401"/>
      <c r="BG24" s="43"/>
      <c r="BH24" s="396"/>
      <c r="BI24" s="402"/>
      <c r="BJ24" s="400">
        <v>0</v>
      </c>
      <c r="BK24" s="401"/>
      <c r="BL24" s="43"/>
      <c r="BM24" s="396"/>
      <c r="BN24" s="402"/>
      <c r="BO24" s="400">
        <v>0</v>
      </c>
      <c r="BP24" s="401"/>
      <c r="BQ24" s="43"/>
      <c r="BR24" s="396"/>
      <c r="BS24" s="402"/>
      <c r="BT24" s="403">
        <f>SUM(L24:BO24)</f>
        <v>8252335</v>
      </c>
      <c r="BU24" s="401"/>
      <c r="BV24" s="43"/>
      <c r="BW24" s="396"/>
      <c r="BX24" s="402"/>
      <c r="BY24" s="400">
        <v>12234216</v>
      </c>
      <c r="BZ24" s="401"/>
      <c r="CA24" s="43"/>
      <c r="CB24" s="396"/>
      <c r="CC24" s="402"/>
      <c r="CD24" s="400">
        <v>979066</v>
      </c>
      <c r="CE24" s="401"/>
      <c r="CF24" s="43"/>
      <c r="CG24" s="396"/>
      <c r="CH24" s="402"/>
      <c r="CI24" s="400">
        <v>826458</v>
      </c>
      <c r="CJ24" s="401"/>
      <c r="CK24" s="43"/>
      <c r="CL24" s="396"/>
      <c r="CM24" s="402"/>
      <c r="CN24" s="400">
        <v>694534</v>
      </c>
      <c r="CO24" s="401"/>
      <c r="CP24" s="43"/>
      <c r="CQ24" s="396"/>
      <c r="CR24" s="402"/>
      <c r="CS24" s="400">
        <v>820421</v>
      </c>
      <c r="CT24" s="401"/>
      <c r="CU24" s="43"/>
      <c r="CV24" s="396"/>
      <c r="CW24" s="402"/>
      <c r="CX24" s="400">
        <v>1758922</v>
      </c>
      <c r="CY24" s="401"/>
      <c r="CZ24" s="43"/>
      <c r="DA24" s="396"/>
      <c r="DB24" s="402"/>
      <c r="DC24" s="400">
        <v>940049</v>
      </c>
      <c r="DD24" s="401"/>
      <c r="DE24" s="43"/>
      <c r="DF24" s="396"/>
      <c r="DG24" s="402"/>
      <c r="DH24" s="400">
        <v>1714161</v>
      </c>
      <c r="DI24" s="401"/>
      <c r="DJ24" s="43"/>
      <c r="DK24" s="396"/>
      <c r="DL24" s="402"/>
      <c r="DM24" s="400">
        <v>1433066</v>
      </c>
      <c r="DN24" s="401"/>
      <c r="DO24" s="43"/>
      <c r="DP24" s="396"/>
      <c r="DQ24" s="402"/>
      <c r="DR24" s="400">
        <v>851922</v>
      </c>
      <c r="DS24" s="401"/>
      <c r="DT24" s="43"/>
      <c r="DU24" s="396"/>
      <c r="DV24" s="402"/>
      <c r="DW24" s="400">
        <v>687518</v>
      </c>
      <c r="DX24" s="401"/>
      <c r="DY24" s="43"/>
      <c r="DZ24" s="396"/>
      <c r="EA24" s="402"/>
      <c r="EB24" s="400">
        <v>449965</v>
      </c>
      <c r="EC24" s="401"/>
      <c r="ED24" s="43"/>
      <c r="EE24" s="396"/>
      <c r="EF24" s="402"/>
      <c r="EG24" s="400">
        <v>1078134</v>
      </c>
      <c r="EH24" s="401"/>
      <c r="EI24" s="43"/>
      <c r="EJ24" s="396"/>
      <c r="EK24" s="402"/>
      <c r="EL24" s="403">
        <f>SUM(CD24:DR24)</f>
        <v>10018599</v>
      </c>
      <c r="EM24" s="401"/>
      <c r="EN24" s="43"/>
      <c r="EO24" s="88"/>
      <c r="EQ24" s="80">
        <f t="shared" si="0"/>
        <v>-2215617</v>
      </c>
      <c r="ER24" s="33"/>
    </row>
    <row r="25" spans="4:149" x14ac:dyDescent="0.3">
      <c r="D25" s="192"/>
      <c r="E25" s="396"/>
      <c r="G25" s="404"/>
      <c r="H25" s="43"/>
      <c r="I25" s="43"/>
      <c r="J25" s="396"/>
      <c r="K25" s="43"/>
      <c r="L25" s="404"/>
      <c r="M25" s="43"/>
      <c r="N25" s="43"/>
      <c r="O25" s="396"/>
      <c r="P25" s="43"/>
      <c r="Q25" s="404"/>
      <c r="R25" s="43"/>
      <c r="S25" s="43"/>
      <c r="T25" s="396"/>
      <c r="U25" s="43"/>
      <c r="V25" s="404"/>
      <c r="W25" s="43"/>
      <c r="X25" s="43"/>
      <c r="Y25" s="396"/>
      <c r="Z25" s="43"/>
      <c r="AA25" s="404"/>
      <c r="AB25" s="43"/>
      <c r="AC25" s="43"/>
      <c r="AD25" s="396"/>
      <c r="AE25" s="43"/>
      <c r="AF25" s="404"/>
      <c r="AG25" s="43"/>
      <c r="AH25" s="43"/>
      <c r="AI25" s="396"/>
      <c r="AJ25" s="43"/>
      <c r="AK25" s="404"/>
      <c r="AL25" s="43"/>
      <c r="AM25" s="43"/>
      <c r="AN25" s="396"/>
      <c r="AO25" s="43"/>
      <c r="AP25" s="404"/>
      <c r="AQ25" s="43"/>
      <c r="AR25" s="43"/>
      <c r="AS25" s="396"/>
      <c r="AT25" s="43"/>
      <c r="AU25" s="404"/>
      <c r="AV25" s="43"/>
      <c r="AW25" s="43"/>
      <c r="AX25" s="396"/>
      <c r="AY25" s="43"/>
      <c r="AZ25" s="404"/>
      <c r="BA25" s="43"/>
      <c r="BB25" s="43"/>
      <c r="BC25" s="396"/>
      <c r="BD25" s="43"/>
      <c r="BE25" s="404"/>
      <c r="BF25" s="43"/>
      <c r="BG25" s="43"/>
      <c r="BH25" s="396"/>
      <c r="BI25" s="43"/>
      <c r="BJ25" s="404"/>
      <c r="BK25" s="43"/>
      <c r="BL25" s="43"/>
      <c r="BM25" s="396"/>
      <c r="BN25" s="43"/>
      <c r="BO25" s="404"/>
      <c r="BP25" s="43"/>
      <c r="BQ25" s="43"/>
      <c r="BR25" s="396"/>
      <c r="BS25" s="43"/>
      <c r="BT25" s="43"/>
      <c r="BU25" s="43"/>
      <c r="BV25" s="43"/>
      <c r="BW25" s="396"/>
      <c r="BX25" s="43"/>
      <c r="BY25" s="404"/>
      <c r="BZ25" s="43"/>
      <c r="CA25" s="43"/>
      <c r="CB25" s="396"/>
      <c r="CC25" s="43"/>
      <c r="CD25" s="404"/>
      <c r="CE25" s="43"/>
      <c r="CF25" s="43"/>
      <c r="CG25" s="396"/>
      <c r="CH25" s="43"/>
      <c r="CI25" s="404"/>
      <c r="CJ25" s="43"/>
      <c r="CK25" s="43"/>
      <c r="CL25" s="396"/>
      <c r="CM25" s="43"/>
      <c r="CN25" s="404"/>
      <c r="CO25" s="43"/>
      <c r="CP25" s="43"/>
      <c r="CQ25" s="396"/>
      <c r="CR25" s="43"/>
      <c r="CS25" s="404"/>
      <c r="CT25" s="43"/>
      <c r="CU25" s="43"/>
      <c r="CV25" s="396"/>
      <c r="CW25" s="43"/>
      <c r="CX25" s="404"/>
      <c r="CY25" s="43"/>
      <c r="CZ25" s="43"/>
      <c r="DA25" s="396"/>
      <c r="DB25" s="43"/>
      <c r="DC25" s="404"/>
      <c r="DD25" s="43"/>
      <c r="DE25" s="43"/>
      <c r="DF25" s="396"/>
      <c r="DG25" s="43"/>
      <c r="DH25" s="404"/>
      <c r="DI25" s="43"/>
      <c r="DJ25" s="43"/>
      <c r="DK25" s="396"/>
      <c r="DL25" s="43"/>
      <c r="DM25" s="404"/>
      <c r="DN25" s="43"/>
      <c r="DO25" s="43"/>
      <c r="DP25" s="396"/>
      <c r="DQ25" s="43"/>
      <c r="DR25" s="404"/>
      <c r="DS25" s="43"/>
      <c r="DT25" s="43"/>
      <c r="DU25" s="396"/>
      <c r="DV25" s="43"/>
      <c r="DW25" s="404"/>
      <c r="DX25" s="43"/>
      <c r="DY25" s="43"/>
      <c r="DZ25" s="396"/>
      <c r="EA25" s="43"/>
      <c r="EB25" s="404"/>
      <c r="EC25" s="43"/>
      <c r="ED25" s="43"/>
      <c r="EE25" s="396"/>
      <c r="EF25" s="43"/>
      <c r="EG25" s="404"/>
      <c r="EH25" s="43"/>
      <c r="EI25" s="43"/>
      <c r="EJ25" s="396"/>
      <c r="EK25" s="43"/>
      <c r="EL25" s="43"/>
      <c r="EM25" s="43"/>
      <c r="EN25" s="43"/>
      <c r="EO25" s="88"/>
      <c r="ER25" s="33"/>
    </row>
    <row r="26" spans="4:149" x14ac:dyDescent="0.3">
      <c r="D26" s="161" t="s">
        <v>317</v>
      </c>
      <c r="E26" s="396"/>
      <c r="G26" s="43"/>
      <c r="H26" s="43"/>
      <c r="I26" s="43"/>
      <c r="J26" s="396"/>
      <c r="K26" s="43"/>
      <c r="L26" s="43"/>
      <c r="M26" s="43"/>
      <c r="N26" s="43"/>
      <c r="O26" s="396"/>
      <c r="P26" s="43"/>
      <c r="Q26" s="43"/>
      <c r="R26" s="43"/>
      <c r="S26" s="43"/>
      <c r="T26" s="396"/>
      <c r="U26" s="43"/>
      <c r="V26" s="43"/>
      <c r="W26" s="43"/>
      <c r="X26" s="43"/>
      <c r="Y26" s="396"/>
      <c r="Z26" s="43"/>
      <c r="AA26" s="43"/>
      <c r="AB26" s="43"/>
      <c r="AC26" s="43"/>
      <c r="AD26" s="396"/>
      <c r="AE26" s="43"/>
      <c r="AF26" s="43"/>
      <c r="AG26" s="43"/>
      <c r="AH26" s="43"/>
      <c r="AI26" s="396"/>
      <c r="AJ26" s="43"/>
      <c r="AK26" s="43"/>
      <c r="AL26" s="43"/>
      <c r="AM26" s="43"/>
      <c r="AN26" s="396"/>
      <c r="AO26" s="43"/>
      <c r="AP26" s="43"/>
      <c r="AQ26" s="43"/>
      <c r="AR26" s="43"/>
      <c r="AS26" s="396"/>
      <c r="AT26" s="43"/>
      <c r="AU26" s="43"/>
      <c r="AV26" s="43"/>
      <c r="AW26" s="43"/>
      <c r="AX26" s="396"/>
      <c r="AY26" s="43"/>
      <c r="AZ26" s="43"/>
      <c r="BA26" s="43"/>
      <c r="BB26" s="43"/>
      <c r="BC26" s="396"/>
      <c r="BD26" s="43"/>
      <c r="BE26" s="43"/>
      <c r="BF26" s="43"/>
      <c r="BG26" s="43"/>
      <c r="BH26" s="396"/>
      <c r="BI26" s="43"/>
      <c r="BJ26" s="43"/>
      <c r="BK26" s="43"/>
      <c r="BL26" s="43"/>
      <c r="BM26" s="396"/>
      <c r="BN26" s="43"/>
      <c r="BO26" s="43"/>
      <c r="BP26" s="43"/>
      <c r="BQ26" s="43"/>
      <c r="BR26" s="396"/>
      <c r="BS26" s="43"/>
      <c r="BT26" s="43"/>
      <c r="BU26" s="43"/>
      <c r="BV26" s="43"/>
      <c r="BW26" s="396"/>
      <c r="BX26" s="43"/>
      <c r="BY26" s="43"/>
      <c r="BZ26" s="43"/>
      <c r="CA26" s="43"/>
      <c r="CB26" s="396"/>
      <c r="CC26" s="43"/>
      <c r="CD26" s="43"/>
      <c r="CE26" s="43"/>
      <c r="CF26" s="43"/>
      <c r="CG26" s="396"/>
      <c r="CH26" s="43"/>
      <c r="CI26" s="43"/>
      <c r="CJ26" s="43"/>
      <c r="CK26" s="43"/>
      <c r="CL26" s="396"/>
      <c r="CM26" s="43"/>
      <c r="CN26" s="43"/>
      <c r="CO26" s="43"/>
      <c r="CP26" s="43"/>
      <c r="CQ26" s="396"/>
      <c r="CR26" s="43"/>
      <c r="CS26" s="43"/>
      <c r="CT26" s="43"/>
      <c r="CU26" s="43"/>
      <c r="CV26" s="396"/>
      <c r="CW26" s="43"/>
      <c r="CX26" s="43"/>
      <c r="CY26" s="43"/>
      <c r="CZ26" s="43"/>
      <c r="DA26" s="396"/>
      <c r="DB26" s="43"/>
      <c r="DC26" s="43"/>
      <c r="DD26" s="43"/>
      <c r="DE26" s="43"/>
      <c r="DF26" s="396"/>
      <c r="DG26" s="43"/>
      <c r="DH26" s="43"/>
      <c r="DI26" s="43"/>
      <c r="DJ26" s="43"/>
      <c r="DK26" s="396"/>
      <c r="DL26" s="43"/>
      <c r="DM26" s="43"/>
      <c r="DN26" s="43"/>
      <c r="DO26" s="43"/>
      <c r="DP26" s="396"/>
      <c r="DQ26" s="43"/>
      <c r="DR26" s="43"/>
      <c r="DS26" s="43"/>
      <c r="DT26" s="43"/>
      <c r="DU26" s="396"/>
      <c r="DV26" s="43"/>
      <c r="DW26" s="43"/>
      <c r="DX26" s="43"/>
      <c r="DY26" s="43"/>
      <c r="DZ26" s="396"/>
      <c r="EA26" s="43"/>
      <c r="EB26" s="43"/>
      <c r="EC26" s="43"/>
      <c r="ED26" s="43"/>
      <c r="EE26" s="396"/>
      <c r="EF26" s="43"/>
      <c r="EG26" s="43"/>
      <c r="EH26" s="43"/>
      <c r="EI26" s="43"/>
      <c r="EJ26" s="396"/>
      <c r="EK26" s="43"/>
      <c r="EL26" s="43"/>
      <c r="EM26" s="43"/>
      <c r="EN26" s="43"/>
      <c r="EO26" s="88"/>
      <c r="ER26" s="33"/>
    </row>
    <row r="27" spans="4:149" ht="12.75" hidden="1" customHeight="1" x14ac:dyDescent="0.3">
      <c r="D27" s="88" t="s">
        <v>318</v>
      </c>
      <c r="E27" s="396"/>
      <c r="G27" s="43">
        <f>SUM(G28:G31)</f>
        <v>0</v>
      </c>
      <c r="H27" s="43"/>
      <c r="I27" s="43"/>
      <c r="J27" s="396"/>
      <c r="K27" s="43"/>
      <c r="L27" s="43">
        <f>SUM(L28:L31)</f>
        <v>0</v>
      </c>
      <c r="M27" s="43"/>
      <c r="N27" s="43"/>
      <c r="O27" s="396"/>
      <c r="P27" s="43"/>
      <c r="Q27" s="43">
        <f>SUM(Q28:Q31)</f>
        <v>0</v>
      </c>
      <c r="R27" s="43"/>
      <c r="S27" s="43"/>
      <c r="T27" s="396"/>
      <c r="U27" s="43"/>
      <c r="V27" s="43">
        <f>SUM(V28:V31)</f>
        <v>0</v>
      </c>
      <c r="W27" s="43"/>
      <c r="X27" s="43"/>
      <c r="Y27" s="396"/>
      <c r="Z27" s="43"/>
      <c r="AA27" s="43">
        <f>SUM(AA28:AA31)</f>
        <v>0</v>
      </c>
      <c r="AB27" s="43"/>
      <c r="AC27" s="43"/>
      <c r="AD27" s="396"/>
      <c r="AE27" s="43"/>
      <c r="AF27" s="43">
        <f>SUM(AF28:AF31)</f>
        <v>0</v>
      </c>
      <c r="AG27" s="43"/>
      <c r="AH27" s="43"/>
      <c r="AI27" s="396"/>
      <c r="AJ27" s="43"/>
      <c r="AK27" s="43">
        <f>SUM(AK28:AK31)</f>
        <v>0</v>
      </c>
      <c r="AL27" s="43"/>
      <c r="AM27" s="43"/>
      <c r="AN27" s="396"/>
      <c r="AO27" s="43"/>
      <c r="AP27" s="43">
        <f>SUM(AP28:AP31)</f>
        <v>0</v>
      </c>
      <c r="AQ27" s="43"/>
      <c r="AR27" s="43"/>
      <c r="AS27" s="396"/>
      <c r="AT27" s="43"/>
      <c r="AU27" s="43">
        <f>SUM(AU28:AU31)</f>
        <v>0</v>
      </c>
      <c r="AV27" s="43"/>
      <c r="AW27" s="43"/>
      <c r="AX27" s="396"/>
      <c r="AY27" s="43"/>
      <c r="AZ27" s="43">
        <f>SUM(AZ28:AZ31)</f>
        <v>0</v>
      </c>
      <c r="BA27" s="43"/>
      <c r="BB27" s="43"/>
      <c r="BC27" s="396"/>
      <c r="BD27" s="43"/>
      <c r="BE27" s="43">
        <f>SUM(BE28:BE31)</f>
        <v>0</v>
      </c>
      <c r="BF27" s="43"/>
      <c r="BG27" s="43"/>
      <c r="BH27" s="396"/>
      <c r="BI27" s="43"/>
      <c r="BJ27" s="43">
        <f>SUM(BJ28:BJ31)</f>
        <v>0</v>
      </c>
      <c r="BK27" s="43"/>
      <c r="BL27" s="43"/>
      <c r="BM27" s="396"/>
      <c r="BN27" s="43"/>
      <c r="BO27" s="43">
        <f>SUM(BO28:BO31)</f>
        <v>0</v>
      </c>
      <c r="BP27" s="43"/>
      <c r="BQ27" s="43"/>
      <c r="BR27" s="396"/>
      <c r="BS27" s="43"/>
      <c r="BT27" s="43">
        <f>SUM(BT28:BT31)</f>
        <v>0</v>
      </c>
      <c r="BU27" s="43"/>
      <c r="BV27" s="43"/>
      <c r="BW27" s="396"/>
      <c r="BX27" s="43"/>
      <c r="BY27" s="43">
        <f>SUM(BY28:BY31)</f>
        <v>0</v>
      </c>
      <c r="BZ27" s="43"/>
      <c r="CA27" s="43"/>
      <c r="CB27" s="396"/>
      <c r="CC27" s="43"/>
      <c r="CD27" s="43">
        <f>SUM(CD28:CD31)</f>
        <v>0</v>
      </c>
      <c r="CE27" s="43"/>
      <c r="CF27" s="43"/>
      <c r="CG27" s="396"/>
      <c r="CH27" s="43"/>
      <c r="CI27" s="43">
        <f>SUM(CI28:CI31)</f>
        <v>0</v>
      </c>
      <c r="CJ27" s="43"/>
      <c r="CK27" s="43"/>
      <c r="CL27" s="396"/>
      <c r="CM27" s="43"/>
      <c r="CN27" s="43">
        <f>SUM(CN28:CN31)</f>
        <v>0</v>
      </c>
      <c r="CO27" s="43"/>
      <c r="CP27" s="43"/>
      <c r="CQ27" s="396"/>
      <c r="CR27" s="43"/>
      <c r="CS27" s="43">
        <f>SUM(CS28:CS31)</f>
        <v>0</v>
      </c>
      <c r="CT27" s="43"/>
      <c r="CU27" s="43"/>
      <c r="CV27" s="396"/>
      <c r="CW27" s="43"/>
      <c r="CX27" s="43">
        <f>SUM(CX28:CX31)</f>
        <v>0</v>
      </c>
      <c r="CY27" s="43"/>
      <c r="CZ27" s="43"/>
      <c r="DA27" s="396"/>
      <c r="DB27" s="43"/>
      <c r="DC27" s="43">
        <f>SUM(DC28:DC31)</f>
        <v>0</v>
      </c>
      <c r="DD27" s="43"/>
      <c r="DE27" s="43"/>
      <c r="DF27" s="396"/>
      <c r="DG27" s="43"/>
      <c r="DH27" s="43">
        <f>SUM(DH28:DH31)</f>
        <v>0</v>
      </c>
      <c r="DI27" s="43"/>
      <c r="DJ27" s="43"/>
      <c r="DK27" s="396"/>
      <c r="DL27" s="43"/>
      <c r="DM27" s="43">
        <f>SUM(DM28:DM31)</f>
        <v>0</v>
      </c>
      <c r="DN27" s="43"/>
      <c r="DO27" s="43"/>
      <c r="DP27" s="396"/>
      <c r="DQ27" s="43"/>
      <c r="DR27" s="43">
        <f>SUM(DR28:DR31)</f>
        <v>0</v>
      </c>
      <c r="DS27" s="43"/>
      <c r="DT27" s="43"/>
      <c r="DU27" s="396"/>
      <c r="DV27" s="43"/>
      <c r="DW27" s="43">
        <f>SUM(DW28:DW31)</f>
        <v>0</v>
      </c>
      <c r="DX27" s="43"/>
      <c r="DY27" s="43"/>
      <c r="DZ27" s="396"/>
      <c r="EA27" s="43"/>
      <c r="EB27" s="43">
        <f>SUM(EB28:EB31)</f>
        <v>0</v>
      </c>
      <c r="EC27" s="43"/>
      <c r="ED27" s="43"/>
      <c r="EE27" s="396"/>
      <c r="EF27" s="43"/>
      <c r="EG27" s="43">
        <f>SUM(EG28:EG31)</f>
        <v>0</v>
      </c>
      <c r="EH27" s="43"/>
      <c r="EI27" s="43"/>
      <c r="EJ27" s="396"/>
      <c r="EK27" s="43"/>
      <c r="EL27" s="43">
        <f>SUM(EL28:EL31)</f>
        <v>0</v>
      </c>
      <c r="EM27" s="43"/>
      <c r="EN27" s="43"/>
      <c r="EO27" s="88"/>
      <c r="EQ27" s="80">
        <f t="shared" si="0"/>
        <v>0</v>
      </c>
      <c r="ER27" s="33"/>
    </row>
    <row r="28" spans="4:149" ht="12.75" hidden="1" customHeight="1" x14ac:dyDescent="0.3">
      <c r="D28" s="88" t="s">
        <v>316</v>
      </c>
      <c r="E28" s="41"/>
      <c r="F28" s="333"/>
      <c r="G28" s="394">
        <v>0</v>
      </c>
      <c r="H28" s="395"/>
      <c r="I28" s="43"/>
      <c r="J28" s="396"/>
      <c r="K28" s="397"/>
      <c r="L28" s="394">
        <v>0</v>
      </c>
      <c r="M28" s="395"/>
      <c r="N28" s="43"/>
      <c r="O28" s="396"/>
      <c r="P28" s="397"/>
      <c r="Q28" s="394">
        <v>0</v>
      </c>
      <c r="R28" s="395"/>
      <c r="S28" s="43"/>
      <c r="T28" s="396"/>
      <c r="U28" s="397"/>
      <c r="V28" s="394">
        <v>0</v>
      </c>
      <c r="W28" s="395"/>
      <c r="X28" s="43"/>
      <c r="Y28" s="396"/>
      <c r="Z28" s="397"/>
      <c r="AA28" s="394">
        <v>0</v>
      </c>
      <c r="AB28" s="395"/>
      <c r="AC28" s="43"/>
      <c r="AD28" s="396"/>
      <c r="AE28" s="397"/>
      <c r="AF28" s="394">
        <v>0</v>
      </c>
      <c r="AG28" s="395"/>
      <c r="AH28" s="43"/>
      <c r="AI28" s="396"/>
      <c r="AJ28" s="397"/>
      <c r="AK28" s="394">
        <v>0</v>
      </c>
      <c r="AL28" s="395"/>
      <c r="AM28" s="43"/>
      <c r="AN28" s="396"/>
      <c r="AO28" s="397"/>
      <c r="AP28" s="394">
        <v>0</v>
      </c>
      <c r="AQ28" s="395"/>
      <c r="AR28" s="43"/>
      <c r="AS28" s="396"/>
      <c r="AT28" s="397"/>
      <c r="AU28" s="394">
        <v>0</v>
      </c>
      <c r="AV28" s="395"/>
      <c r="AW28" s="43"/>
      <c r="AX28" s="396"/>
      <c r="AY28" s="397"/>
      <c r="AZ28" s="394">
        <v>0</v>
      </c>
      <c r="BA28" s="395"/>
      <c r="BB28" s="43"/>
      <c r="BC28" s="396"/>
      <c r="BD28" s="397"/>
      <c r="BE28" s="394">
        <v>0</v>
      </c>
      <c r="BF28" s="395"/>
      <c r="BG28" s="43"/>
      <c r="BH28" s="396"/>
      <c r="BI28" s="397"/>
      <c r="BJ28" s="394">
        <v>0</v>
      </c>
      <c r="BK28" s="395"/>
      <c r="BL28" s="43"/>
      <c r="BM28" s="396"/>
      <c r="BN28" s="397"/>
      <c r="BO28" s="394">
        <v>0</v>
      </c>
      <c r="BP28" s="395"/>
      <c r="BQ28" s="43"/>
      <c r="BR28" s="396"/>
      <c r="BS28" s="397"/>
      <c r="BT28" s="394">
        <f>SUM(L28:BO28)</f>
        <v>0</v>
      </c>
      <c r="BU28" s="395"/>
      <c r="BV28" s="43"/>
      <c r="BW28" s="396"/>
      <c r="BX28" s="397"/>
      <c r="BY28" s="394">
        <v>0</v>
      </c>
      <c r="BZ28" s="395"/>
      <c r="CA28" s="43"/>
      <c r="CB28" s="396"/>
      <c r="CC28" s="397"/>
      <c r="CD28" s="394">
        <v>0</v>
      </c>
      <c r="CE28" s="395"/>
      <c r="CF28" s="43"/>
      <c r="CG28" s="396"/>
      <c r="CH28" s="397"/>
      <c r="CI28" s="394">
        <v>0</v>
      </c>
      <c r="CJ28" s="395"/>
      <c r="CK28" s="43"/>
      <c r="CL28" s="396"/>
      <c r="CM28" s="397"/>
      <c r="CN28" s="394">
        <v>0</v>
      </c>
      <c r="CO28" s="395"/>
      <c r="CP28" s="43"/>
      <c r="CQ28" s="396"/>
      <c r="CR28" s="397"/>
      <c r="CS28" s="394">
        <v>0</v>
      </c>
      <c r="CT28" s="395"/>
      <c r="CU28" s="43"/>
      <c r="CV28" s="396"/>
      <c r="CW28" s="397"/>
      <c r="CX28" s="394">
        <v>0</v>
      </c>
      <c r="CY28" s="395"/>
      <c r="CZ28" s="43"/>
      <c r="DA28" s="396"/>
      <c r="DB28" s="397"/>
      <c r="DC28" s="394">
        <v>0</v>
      </c>
      <c r="DD28" s="395"/>
      <c r="DE28" s="43"/>
      <c r="DF28" s="396"/>
      <c r="DG28" s="397"/>
      <c r="DH28" s="394">
        <v>0</v>
      </c>
      <c r="DI28" s="395"/>
      <c r="DJ28" s="43"/>
      <c r="DK28" s="396"/>
      <c r="DL28" s="397"/>
      <c r="DM28" s="394">
        <v>0</v>
      </c>
      <c r="DN28" s="395"/>
      <c r="DO28" s="43"/>
      <c r="DP28" s="396"/>
      <c r="DQ28" s="397"/>
      <c r="DR28" s="394">
        <v>0</v>
      </c>
      <c r="DS28" s="395"/>
      <c r="DT28" s="43"/>
      <c r="DU28" s="396"/>
      <c r="DV28" s="397"/>
      <c r="DW28" s="394">
        <v>0</v>
      </c>
      <c r="DX28" s="395"/>
      <c r="DY28" s="43"/>
      <c r="DZ28" s="396"/>
      <c r="EA28" s="397"/>
      <c r="EB28" s="394">
        <v>0</v>
      </c>
      <c r="EC28" s="395"/>
      <c r="ED28" s="43"/>
      <c r="EE28" s="396"/>
      <c r="EF28" s="397"/>
      <c r="EG28" s="394">
        <v>0</v>
      </c>
      <c r="EH28" s="395"/>
      <c r="EI28" s="43"/>
      <c r="EJ28" s="396"/>
      <c r="EK28" s="397"/>
      <c r="EL28" s="394">
        <f>SUM(CD28:CD28)</f>
        <v>0</v>
      </c>
      <c r="EM28" s="395"/>
      <c r="EN28" s="43"/>
      <c r="EO28" s="88"/>
      <c r="EQ28" s="80">
        <f t="shared" si="0"/>
        <v>0</v>
      </c>
      <c r="ER28" s="33"/>
    </row>
    <row r="29" spans="4:149" ht="12.75" hidden="1" customHeight="1" x14ac:dyDescent="0.3">
      <c r="D29" s="88" t="s">
        <v>319</v>
      </c>
      <c r="E29" s="396"/>
      <c r="F29" s="327"/>
      <c r="G29" s="43">
        <v>0</v>
      </c>
      <c r="H29" s="42"/>
      <c r="I29" s="43"/>
      <c r="J29" s="396"/>
      <c r="K29" s="396"/>
      <c r="L29" s="43">
        <v>0</v>
      </c>
      <c r="M29" s="42"/>
      <c r="N29" s="43"/>
      <c r="O29" s="396"/>
      <c r="P29" s="396"/>
      <c r="Q29" s="43">
        <v>0</v>
      </c>
      <c r="R29" s="42"/>
      <c r="S29" s="43"/>
      <c r="T29" s="396"/>
      <c r="U29" s="396"/>
      <c r="V29" s="43">
        <v>0</v>
      </c>
      <c r="W29" s="42"/>
      <c r="X29" s="43"/>
      <c r="Y29" s="396"/>
      <c r="Z29" s="396"/>
      <c r="AA29" s="43">
        <v>0</v>
      </c>
      <c r="AB29" s="42"/>
      <c r="AC29" s="43"/>
      <c r="AD29" s="396"/>
      <c r="AE29" s="396"/>
      <c r="AF29" s="43">
        <v>0</v>
      </c>
      <c r="AG29" s="42"/>
      <c r="AH29" s="43"/>
      <c r="AI29" s="396"/>
      <c r="AJ29" s="396"/>
      <c r="AK29" s="43">
        <v>0</v>
      </c>
      <c r="AL29" s="42"/>
      <c r="AM29" s="43"/>
      <c r="AN29" s="396"/>
      <c r="AO29" s="396"/>
      <c r="AP29" s="43">
        <v>0</v>
      </c>
      <c r="AQ29" s="42"/>
      <c r="AR29" s="43"/>
      <c r="AS29" s="396"/>
      <c r="AT29" s="396"/>
      <c r="AU29" s="43">
        <v>0</v>
      </c>
      <c r="AV29" s="42"/>
      <c r="AW29" s="43"/>
      <c r="AX29" s="396"/>
      <c r="AY29" s="396"/>
      <c r="AZ29" s="43">
        <v>0</v>
      </c>
      <c r="BA29" s="42"/>
      <c r="BB29" s="43"/>
      <c r="BC29" s="396"/>
      <c r="BD29" s="396"/>
      <c r="BE29" s="43">
        <v>0</v>
      </c>
      <c r="BF29" s="42"/>
      <c r="BG29" s="43"/>
      <c r="BH29" s="396"/>
      <c r="BI29" s="396"/>
      <c r="BJ29" s="43">
        <v>0</v>
      </c>
      <c r="BK29" s="42"/>
      <c r="BL29" s="43"/>
      <c r="BM29" s="396"/>
      <c r="BN29" s="396"/>
      <c r="BO29" s="43">
        <v>0</v>
      </c>
      <c r="BP29" s="42"/>
      <c r="BQ29" s="43"/>
      <c r="BR29" s="396"/>
      <c r="BS29" s="396"/>
      <c r="BT29" s="43">
        <f>SUM(L29:BO29)</f>
        <v>0</v>
      </c>
      <c r="BU29" s="42"/>
      <c r="BV29" s="43"/>
      <c r="BW29" s="396"/>
      <c r="BX29" s="396"/>
      <c r="BY29" s="43">
        <v>0</v>
      </c>
      <c r="BZ29" s="42"/>
      <c r="CA29" s="43"/>
      <c r="CB29" s="396"/>
      <c r="CC29" s="396"/>
      <c r="CD29" s="43">
        <v>0</v>
      </c>
      <c r="CE29" s="42"/>
      <c r="CF29" s="43"/>
      <c r="CG29" s="396"/>
      <c r="CH29" s="396"/>
      <c r="CI29" s="43">
        <v>0</v>
      </c>
      <c r="CJ29" s="42"/>
      <c r="CK29" s="43"/>
      <c r="CL29" s="396"/>
      <c r="CM29" s="396"/>
      <c r="CN29" s="43">
        <v>0</v>
      </c>
      <c r="CO29" s="42"/>
      <c r="CP29" s="43"/>
      <c r="CQ29" s="396"/>
      <c r="CR29" s="396"/>
      <c r="CS29" s="43">
        <v>0</v>
      </c>
      <c r="CT29" s="42"/>
      <c r="CU29" s="43"/>
      <c r="CV29" s="396"/>
      <c r="CW29" s="396"/>
      <c r="CX29" s="43">
        <v>0</v>
      </c>
      <c r="CY29" s="42"/>
      <c r="CZ29" s="43"/>
      <c r="DA29" s="396"/>
      <c r="DB29" s="396"/>
      <c r="DC29" s="43">
        <v>0</v>
      </c>
      <c r="DD29" s="42"/>
      <c r="DE29" s="43"/>
      <c r="DF29" s="396"/>
      <c r="DG29" s="396"/>
      <c r="DH29" s="43">
        <v>0</v>
      </c>
      <c r="DI29" s="42"/>
      <c r="DJ29" s="43"/>
      <c r="DK29" s="396"/>
      <c r="DL29" s="396"/>
      <c r="DM29" s="43">
        <v>0</v>
      </c>
      <c r="DN29" s="42"/>
      <c r="DO29" s="43"/>
      <c r="DP29" s="396"/>
      <c r="DQ29" s="396"/>
      <c r="DR29" s="43">
        <v>0</v>
      </c>
      <c r="DS29" s="42"/>
      <c r="DT29" s="43"/>
      <c r="DU29" s="396"/>
      <c r="DV29" s="396"/>
      <c r="DW29" s="43">
        <v>0</v>
      </c>
      <c r="DX29" s="42"/>
      <c r="DY29" s="43"/>
      <c r="DZ29" s="396"/>
      <c r="EA29" s="396"/>
      <c r="EB29" s="43">
        <v>0</v>
      </c>
      <c r="EC29" s="42"/>
      <c r="ED29" s="43"/>
      <c r="EE29" s="396"/>
      <c r="EF29" s="396"/>
      <c r="EG29" s="43">
        <v>0</v>
      </c>
      <c r="EH29" s="42"/>
      <c r="EI29" s="43"/>
      <c r="EJ29" s="396"/>
      <c r="EK29" s="396"/>
      <c r="EL29" s="43">
        <f>SUM(CD29:CD29)</f>
        <v>0</v>
      </c>
      <c r="EM29" s="42"/>
      <c r="EN29" s="43"/>
      <c r="EO29" s="88"/>
      <c r="EQ29" s="80">
        <f t="shared" si="0"/>
        <v>0</v>
      </c>
      <c r="ER29" s="33"/>
    </row>
    <row r="30" spans="4:149" ht="12.75" hidden="1" customHeight="1" x14ac:dyDescent="0.3">
      <c r="D30" s="88" t="s">
        <v>320</v>
      </c>
      <c r="E30" s="396"/>
      <c r="F30" s="327"/>
      <c r="G30" s="43">
        <v>0</v>
      </c>
      <c r="H30" s="42"/>
      <c r="I30" s="43"/>
      <c r="J30" s="396"/>
      <c r="K30" s="396"/>
      <c r="L30" s="43">
        <v>0</v>
      </c>
      <c r="M30" s="42"/>
      <c r="N30" s="43"/>
      <c r="O30" s="396"/>
      <c r="P30" s="396"/>
      <c r="Q30" s="43">
        <v>0</v>
      </c>
      <c r="R30" s="42"/>
      <c r="S30" s="43"/>
      <c r="T30" s="396"/>
      <c r="U30" s="396"/>
      <c r="V30" s="43">
        <v>0</v>
      </c>
      <c r="W30" s="42"/>
      <c r="X30" s="43"/>
      <c r="Y30" s="396"/>
      <c r="Z30" s="396"/>
      <c r="AA30" s="43">
        <v>0</v>
      </c>
      <c r="AB30" s="42"/>
      <c r="AC30" s="43"/>
      <c r="AD30" s="396"/>
      <c r="AE30" s="396"/>
      <c r="AF30" s="43">
        <v>0</v>
      </c>
      <c r="AG30" s="42"/>
      <c r="AH30" s="43"/>
      <c r="AI30" s="396"/>
      <c r="AJ30" s="396"/>
      <c r="AK30" s="43">
        <v>0</v>
      </c>
      <c r="AL30" s="42"/>
      <c r="AM30" s="43"/>
      <c r="AN30" s="396"/>
      <c r="AO30" s="396"/>
      <c r="AP30" s="43">
        <v>0</v>
      </c>
      <c r="AQ30" s="42"/>
      <c r="AR30" s="43"/>
      <c r="AS30" s="396"/>
      <c r="AT30" s="396"/>
      <c r="AU30" s="43">
        <v>0</v>
      </c>
      <c r="AV30" s="42"/>
      <c r="AW30" s="43"/>
      <c r="AX30" s="396"/>
      <c r="AY30" s="396"/>
      <c r="AZ30" s="43">
        <v>0</v>
      </c>
      <c r="BA30" s="42"/>
      <c r="BB30" s="43"/>
      <c r="BC30" s="396"/>
      <c r="BD30" s="396"/>
      <c r="BE30" s="43">
        <v>0</v>
      </c>
      <c r="BF30" s="42"/>
      <c r="BG30" s="43"/>
      <c r="BH30" s="396"/>
      <c r="BI30" s="396"/>
      <c r="BJ30" s="43">
        <v>0</v>
      </c>
      <c r="BK30" s="42"/>
      <c r="BL30" s="43"/>
      <c r="BM30" s="396"/>
      <c r="BN30" s="396"/>
      <c r="BO30" s="43">
        <v>0</v>
      </c>
      <c r="BP30" s="42"/>
      <c r="BQ30" s="43"/>
      <c r="BR30" s="396"/>
      <c r="BS30" s="396"/>
      <c r="BT30" s="43">
        <f>SUM(L30:BO30)</f>
        <v>0</v>
      </c>
      <c r="BU30" s="42"/>
      <c r="BV30" s="43"/>
      <c r="BW30" s="396"/>
      <c r="BX30" s="396"/>
      <c r="BY30" s="43">
        <v>0</v>
      </c>
      <c r="BZ30" s="42"/>
      <c r="CA30" s="43"/>
      <c r="CB30" s="396"/>
      <c r="CC30" s="396"/>
      <c r="CD30" s="43">
        <v>0</v>
      </c>
      <c r="CE30" s="42"/>
      <c r="CF30" s="43"/>
      <c r="CG30" s="396"/>
      <c r="CH30" s="396"/>
      <c r="CI30" s="43">
        <v>0</v>
      </c>
      <c r="CJ30" s="42"/>
      <c r="CK30" s="43"/>
      <c r="CL30" s="396"/>
      <c r="CM30" s="396"/>
      <c r="CN30" s="43">
        <v>0</v>
      </c>
      <c r="CO30" s="42"/>
      <c r="CP30" s="43"/>
      <c r="CQ30" s="396"/>
      <c r="CR30" s="396"/>
      <c r="CS30" s="43">
        <v>0</v>
      </c>
      <c r="CT30" s="42"/>
      <c r="CU30" s="43"/>
      <c r="CV30" s="396"/>
      <c r="CW30" s="396"/>
      <c r="CX30" s="43">
        <v>0</v>
      </c>
      <c r="CY30" s="42"/>
      <c r="CZ30" s="43"/>
      <c r="DA30" s="396"/>
      <c r="DB30" s="396"/>
      <c r="DC30" s="43">
        <v>0</v>
      </c>
      <c r="DD30" s="42"/>
      <c r="DE30" s="43"/>
      <c r="DF30" s="396"/>
      <c r="DG30" s="396"/>
      <c r="DH30" s="43">
        <v>0</v>
      </c>
      <c r="DI30" s="42"/>
      <c r="DJ30" s="43"/>
      <c r="DK30" s="396"/>
      <c r="DL30" s="396"/>
      <c r="DM30" s="43">
        <v>0</v>
      </c>
      <c r="DN30" s="42"/>
      <c r="DO30" s="43"/>
      <c r="DP30" s="396"/>
      <c r="DQ30" s="396"/>
      <c r="DR30" s="43">
        <v>0</v>
      </c>
      <c r="DS30" s="42"/>
      <c r="DT30" s="43"/>
      <c r="DU30" s="396"/>
      <c r="DV30" s="396"/>
      <c r="DW30" s="43">
        <v>0</v>
      </c>
      <c r="DX30" s="42"/>
      <c r="DY30" s="43"/>
      <c r="DZ30" s="396"/>
      <c r="EA30" s="396"/>
      <c r="EB30" s="43">
        <v>0</v>
      </c>
      <c r="EC30" s="42"/>
      <c r="ED30" s="43"/>
      <c r="EE30" s="396"/>
      <c r="EF30" s="396"/>
      <c r="EG30" s="43">
        <v>0</v>
      </c>
      <c r="EH30" s="42"/>
      <c r="EI30" s="43"/>
      <c r="EJ30" s="396"/>
      <c r="EK30" s="396"/>
      <c r="EL30" s="43">
        <f>SUM(CD30:CD30)</f>
        <v>0</v>
      </c>
      <c r="EM30" s="42"/>
      <c r="EN30" s="43"/>
      <c r="EO30" s="88"/>
      <c r="EQ30" s="80">
        <f t="shared" si="0"/>
        <v>0</v>
      </c>
      <c r="ER30" s="33"/>
    </row>
    <row r="31" spans="4:149" ht="12.75" hidden="1" customHeight="1" x14ac:dyDescent="0.3">
      <c r="D31" s="88" t="s">
        <v>321</v>
      </c>
      <c r="E31" s="396"/>
      <c r="F31" s="346"/>
      <c r="G31" s="72">
        <v>0</v>
      </c>
      <c r="H31" s="71"/>
      <c r="I31" s="43"/>
      <c r="J31" s="396"/>
      <c r="K31" s="405"/>
      <c r="L31" s="72">
        <v>0</v>
      </c>
      <c r="M31" s="71"/>
      <c r="N31" s="43"/>
      <c r="O31" s="396"/>
      <c r="P31" s="405"/>
      <c r="Q31" s="72">
        <v>0</v>
      </c>
      <c r="R31" s="71"/>
      <c r="S31" s="43"/>
      <c r="T31" s="396"/>
      <c r="U31" s="405"/>
      <c r="V31" s="72">
        <v>0</v>
      </c>
      <c r="W31" s="71"/>
      <c r="X31" s="43"/>
      <c r="Y31" s="396"/>
      <c r="Z31" s="405"/>
      <c r="AA31" s="72">
        <v>0</v>
      </c>
      <c r="AB31" s="71"/>
      <c r="AC31" s="43"/>
      <c r="AD31" s="396"/>
      <c r="AE31" s="405"/>
      <c r="AF31" s="72">
        <v>0</v>
      </c>
      <c r="AG31" s="71"/>
      <c r="AH31" s="43"/>
      <c r="AI31" s="396"/>
      <c r="AJ31" s="405"/>
      <c r="AK31" s="72">
        <v>0</v>
      </c>
      <c r="AL31" s="71"/>
      <c r="AM31" s="43"/>
      <c r="AN31" s="396"/>
      <c r="AO31" s="405"/>
      <c r="AP31" s="72">
        <v>0</v>
      </c>
      <c r="AQ31" s="71"/>
      <c r="AR31" s="43"/>
      <c r="AS31" s="396"/>
      <c r="AT31" s="405"/>
      <c r="AU31" s="72">
        <v>0</v>
      </c>
      <c r="AV31" s="71"/>
      <c r="AW31" s="43"/>
      <c r="AX31" s="396"/>
      <c r="AY31" s="405"/>
      <c r="AZ31" s="72">
        <v>0</v>
      </c>
      <c r="BA31" s="71"/>
      <c r="BB31" s="43"/>
      <c r="BC31" s="396"/>
      <c r="BD31" s="405"/>
      <c r="BE31" s="72">
        <v>0</v>
      </c>
      <c r="BF31" s="71"/>
      <c r="BG31" s="43"/>
      <c r="BH31" s="396"/>
      <c r="BI31" s="405"/>
      <c r="BJ31" s="72">
        <v>0</v>
      </c>
      <c r="BK31" s="71"/>
      <c r="BL31" s="43"/>
      <c r="BM31" s="396"/>
      <c r="BN31" s="405"/>
      <c r="BO31" s="72">
        <v>0</v>
      </c>
      <c r="BP31" s="71"/>
      <c r="BQ31" s="43"/>
      <c r="BR31" s="396"/>
      <c r="BS31" s="405"/>
      <c r="BT31" s="72">
        <f>SUM(L31:BO31)</f>
        <v>0</v>
      </c>
      <c r="BU31" s="71"/>
      <c r="BV31" s="43"/>
      <c r="BW31" s="396"/>
      <c r="BX31" s="405"/>
      <c r="BY31" s="72">
        <v>0</v>
      </c>
      <c r="BZ31" s="71"/>
      <c r="CA31" s="43"/>
      <c r="CB31" s="396"/>
      <c r="CC31" s="405"/>
      <c r="CD31" s="72">
        <v>0</v>
      </c>
      <c r="CE31" s="71"/>
      <c r="CF31" s="43"/>
      <c r="CG31" s="396"/>
      <c r="CH31" s="405"/>
      <c r="CI31" s="72">
        <v>0</v>
      </c>
      <c r="CJ31" s="71"/>
      <c r="CK31" s="43"/>
      <c r="CL31" s="396"/>
      <c r="CM31" s="405"/>
      <c r="CN31" s="72">
        <v>0</v>
      </c>
      <c r="CO31" s="71"/>
      <c r="CP31" s="43"/>
      <c r="CQ31" s="396"/>
      <c r="CR31" s="405"/>
      <c r="CS31" s="72">
        <v>0</v>
      </c>
      <c r="CT31" s="71"/>
      <c r="CU31" s="43"/>
      <c r="CV31" s="396"/>
      <c r="CW31" s="405"/>
      <c r="CX31" s="72">
        <v>0</v>
      </c>
      <c r="CY31" s="71"/>
      <c r="CZ31" s="43"/>
      <c r="DA31" s="396"/>
      <c r="DB31" s="405"/>
      <c r="DC31" s="72">
        <v>0</v>
      </c>
      <c r="DD31" s="71"/>
      <c r="DE31" s="43"/>
      <c r="DF31" s="396"/>
      <c r="DG31" s="405"/>
      <c r="DH31" s="72">
        <v>0</v>
      </c>
      <c r="DI31" s="71"/>
      <c r="DJ31" s="43"/>
      <c r="DK31" s="396"/>
      <c r="DL31" s="405"/>
      <c r="DM31" s="72">
        <v>0</v>
      </c>
      <c r="DN31" s="71"/>
      <c r="DO31" s="43"/>
      <c r="DP31" s="396"/>
      <c r="DQ31" s="405"/>
      <c r="DR31" s="72">
        <v>0</v>
      </c>
      <c r="DS31" s="71"/>
      <c r="DT31" s="43"/>
      <c r="DU31" s="396"/>
      <c r="DV31" s="405"/>
      <c r="DW31" s="72">
        <v>0</v>
      </c>
      <c r="DX31" s="71"/>
      <c r="DY31" s="43"/>
      <c r="DZ31" s="396"/>
      <c r="EA31" s="405"/>
      <c r="EB31" s="72">
        <v>0</v>
      </c>
      <c r="EC31" s="71"/>
      <c r="ED31" s="43"/>
      <c r="EE31" s="396"/>
      <c r="EF31" s="405"/>
      <c r="EG31" s="72">
        <v>0</v>
      </c>
      <c r="EH31" s="71"/>
      <c r="EI31" s="43"/>
      <c r="EJ31" s="396"/>
      <c r="EK31" s="406"/>
      <c r="EL31" s="72">
        <f>SUM(CD31:CD31)</f>
        <v>0</v>
      </c>
      <c r="EM31" s="407"/>
      <c r="EN31" s="43"/>
      <c r="EO31" s="88"/>
      <c r="EQ31" s="80">
        <f t="shared" si="0"/>
        <v>0</v>
      </c>
      <c r="ER31" s="33"/>
    </row>
    <row r="32" spans="4:149" hidden="1" x14ac:dyDescent="0.3">
      <c r="D32" s="88"/>
      <c r="E32" s="396"/>
      <c r="G32" s="43"/>
      <c r="H32" s="43"/>
      <c r="I32" s="43"/>
      <c r="J32" s="396"/>
      <c r="K32" s="43"/>
      <c r="L32" s="43"/>
      <c r="M32" s="43"/>
      <c r="N32" s="43"/>
      <c r="O32" s="396"/>
      <c r="P32" s="43"/>
      <c r="Q32" s="43"/>
      <c r="R32" s="43"/>
      <c r="S32" s="43"/>
      <c r="T32" s="396"/>
      <c r="U32" s="43"/>
      <c r="V32" s="43"/>
      <c r="W32" s="43"/>
      <c r="X32" s="43"/>
      <c r="Y32" s="396"/>
      <c r="Z32" s="43"/>
      <c r="AA32" s="43"/>
      <c r="AB32" s="43"/>
      <c r="AC32" s="43"/>
      <c r="AD32" s="396"/>
      <c r="AE32" s="43"/>
      <c r="AF32" s="43"/>
      <c r="AG32" s="43"/>
      <c r="AH32" s="43"/>
      <c r="AI32" s="396"/>
      <c r="AJ32" s="43"/>
      <c r="AK32" s="43"/>
      <c r="AL32" s="43"/>
      <c r="AM32" s="43"/>
      <c r="AN32" s="396"/>
      <c r="AO32" s="43"/>
      <c r="AP32" s="43"/>
      <c r="AQ32" s="43"/>
      <c r="AR32" s="43"/>
      <c r="AS32" s="396"/>
      <c r="AT32" s="43"/>
      <c r="AU32" s="43"/>
      <c r="AV32" s="43"/>
      <c r="AW32" s="43"/>
      <c r="AX32" s="396"/>
      <c r="AY32" s="43"/>
      <c r="AZ32" s="43"/>
      <c r="BA32" s="43"/>
      <c r="BB32" s="43"/>
      <c r="BC32" s="396"/>
      <c r="BD32" s="43"/>
      <c r="BE32" s="43"/>
      <c r="BF32" s="43"/>
      <c r="BG32" s="43"/>
      <c r="BH32" s="396"/>
      <c r="BI32" s="43"/>
      <c r="BJ32" s="43"/>
      <c r="BK32" s="43"/>
      <c r="BL32" s="43"/>
      <c r="BM32" s="396"/>
      <c r="BN32" s="43"/>
      <c r="BO32" s="43"/>
      <c r="BP32" s="43"/>
      <c r="BQ32" s="43"/>
      <c r="BR32" s="396"/>
      <c r="BS32" s="43"/>
      <c r="BT32" s="43"/>
      <c r="BU32" s="43"/>
      <c r="BV32" s="43"/>
      <c r="BW32" s="396"/>
      <c r="BX32" s="43"/>
      <c r="BY32" s="43"/>
      <c r="BZ32" s="43"/>
      <c r="CA32" s="43"/>
      <c r="CB32" s="396"/>
      <c r="CC32" s="43"/>
      <c r="CD32" s="43"/>
      <c r="CE32" s="43"/>
      <c r="CF32" s="43"/>
      <c r="CG32" s="396"/>
      <c r="CH32" s="43"/>
      <c r="CI32" s="43"/>
      <c r="CJ32" s="43"/>
      <c r="CK32" s="43"/>
      <c r="CL32" s="396"/>
      <c r="CM32" s="43"/>
      <c r="CN32" s="43"/>
      <c r="CO32" s="43"/>
      <c r="CP32" s="43"/>
      <c r="CQ32" s="396"/>
      <c r="CR32" s="43"/>
      <c r="CS32" s="43"/>
      <c r="CT32" s="43"/>
      <c r="CU32" s="43"/>
      <c r="CV32" s="396"/>
      <c r="CW32" s="43"/>
      <c r="CX32" s="43"/>
      <c r="CY32" s="43"/>
      <c r="CZ32" s="43"/>
      <c r="DA32" s="396"/>
      <c r="DB32" s="43"/>
      <c r="DC32" s="43"/>
      <c r="DD32" s="43"/>
      <c r="DE32" s="43"/>
      <c r="DF32" s="396"/>
      <c r="DG32" s="43"/>
      <c r="DH32" s="43"/>
      <c r="DI32" s="43"/>
      <c r="DJ32" s="43"/>
      <c r="DK32" s="396"/>
      <c r="DL32" s="43"/>
      <c r="DM32" s="43"/>
      <c r="DN32" s="43"/>
      <c r="DO32" s="43"/>
      <c r="DP32" s="396"/>
      <c r="DQ32" s="43"/>
      <c r="DR32" s="43"/>
      <c r="DS32" s="43"/>
      <c r="DT32" s="43"/>
      <c r="DU32" s="396"/>
      <c r="DV32" s="43"/>
      <c r="DW32" s="43"/>
      <c r="DX32" s="43"/>
      <c r="DY32" s="43"/>
      <c r="DZ32" s="396"/>
      <c r="EA32" s="43"/>
      <c r="EB32" s="43"/>
      <c r="EC32" s="43"/>
      <c r="ED32" s="43"/>
      <c r="EE32" s="396"/>
      <c r="EF32" s="43"/>
      <c r="EG32" s="43"/>
      <c r="EH32" s="43"/>
      <c r="EI32" s="43"/>
      <c r="EJ32" s="396"/>
      <c r="EK32" s="43"/>
      <c r="EL32" s="43"/>
      <c r="EM32" s="43"/>
      <c r="EN32" s="43"/>
      <c r="EO32" s="88"/>
      <c r="ER32" s="33"/>
    </row>
    <row r="33" spans="4:148" ht="12.75" hidden="1" customHeight="1" x14ac:dyDescent="0.3">
      <c r="D33" s="88" t="s">
        <v>322</v>
      </c>
      <c r="E33" s="396"/>
      <c r="G33" s="43">
        <f>SUM(G34:G37)</f>
        <v>0</v>
      </c>
      <c r="H33" s="43"/>
      <c r="I33" s="43"/>
      <c r="J33" s="396"/>
      <c r="K33" s="43"/>
      <c r="L33" s="43">
        <f>SUM(L34:L37)</f>
        <v>0</v>
      </c>
      <c r="M33" s="43"/>
      <c r="N33" s="43"/>
      <c r="O33" s="396"/>
      <c r="P33" s="43"/>
      <c r="Q33" s="43">
        <f>SUM(Q34:Q37)</f>
        <v>0</v>
      </c>
      <c r="R33" s="43"/>
      <c r="S33" s="43"/>
      <c r="T33" s="396"/>
      <c r="U33" s="43"/>
      <c r="V33" s="43">
        <f>SUM(V34:V37)</f>
        <v>0</v>
      </c>
      <c r="W33" s="43"/>
      <c r="X33" s="43"/>
      <c r="Y33" s="396"/>
      <c r="Z33" s="43"/>
      <c r="AA33" s="43">
        <f>SUM(AA34:AA37)</f>
        <v>0</v>
      </c>
      <c r="AB33" s="43"/>
      <c r="AC33" s="43"/>
      <c r="AD33" s="396"/>
      <c r="AE33" s="43"/>
      <c r="AF33" s="43">
        <f>SUM(AF34:AF37)</f>
        <v>0</v>
      </c>
      <c r="AG33" s="43"/>
      <c r="AH33" s="43"/>
      <c r="AI33" s="396"/>
      <c r="AJ33" s="43"/>
      <c r="AK33" s="43">
        <f>SUM(AK34:AK37)</f>
        <v>0</v>
      </c>
      <c r="AL33" s="43"/>
      <c r="AM33" s="43"/>
      <c r="AN33" s="396"/>
      <c r="AO33" s="43"/>
      <c r="AP33" s="43">
        <f>SUM(AP34:AP37)</f>
        <v>0</v>
      </c>
      <c r="AQ33" s="43"/>
      <c r="AR33" s="43"/>
      <c r="AS33" s="396"/>
      <c r="AT33" s="43"/>
      <c r="AU33" s="43">
        <f>SUM(AU34:AU37)</f>
        <v>0</v>
      </c>
      <c r="AV33" s="43"/>
      <c r="AW33" s="43"/>
      <c r="AX33" s="396"/>
      <c r="AY33" s="43"/>
      <c r="AZ33" s="43">
        <f>SUM(AZ34:AZ37)</f>
        <v>0</v>
      </c>
      <c r="BA33" s="43"/>
      <c r="BB33" s="43"/>
      <c r="BC33" s="396"/>
      <c r="BD33" s="43"/>
      <c r="BE33" s="43">
        <f>SUM(BE34:BE37)</f>
        <v>0</v>
      </c>
      <c r="BF33" s="43"/>
      <c r="BG33" s="43"/>
      <c r="BH33" s="396"/>
      <c r="BI33" s="43"/>
      <c r="BJ33" s="43">
        <f>SUM(BJ34:BJ37)</f>
        <v>0</v>
      </c>
      <c r="BK33" s="43"/>
      <c r="BL33" s="43"/>
      <c r="BM33" s="396"/>
      <c r="BN33" s="43"/>
      <c r="BO33" s="43">
        <f>SUM(BO34:BO37)</f>
        <v>0</v>
      </c>
      <c r="BP33" s="43"/>
      <c r="BQ33" s="43"/>
      <c r="BR33" s="396"/>
      <c r="BS33" s="43"/>
      <c r="BT33" s="43">
        <f>SUM(BT34:BT37)</f>
        <v>0</v>
      </c>
      <c r="BU33" s="43"/>
      <c r="BV33" s="43"/>
      <c r="BW33" s="396"/>
      <c r="BX33" s="43"/>
      <c r="BY33" s="43">
        <f>SUM(BY34:BY37)</f>
        <v>0</v>
      </c>
      <c r="BZ33" s="43"/>
      <c r="CA33" s="43"/>
      <c r="CB33" s="396"/>
      <c r="CC33" s="43"/>
      <c r="CD33" s="43">
        <f>SUM(CD34:CD37)</f>
        <v>0</v>
      </c>
      <c r="CE33" s="43"/>
      <c r="CF33" s="43"/>
      <c r="CG33" s="396"/>
      <c r="CH33" s="43"/>
      <c r="CI33" s="43">
        <f>SUM(CI34:CI37)</f>
        <v>0</v>
      </c>
      <c r="CJ33" s="43"/>
      <c r="CK33" s="43"/>
      <c r="CL33" s="396"/>
      <c r="CM33" s="43"/>
      <c r="CN33" s="43">
        <f>SUM(CN34:CN37)</f>
        <v>0</v>
      </c>
      <c r="CO33" s="43"/>
      <c r="CP33" s="43"/>
      <c r="CQ33" s="396"/>
      <c r="CR33" s="43"/>
      <c r="CS33" s="43">
        <f>SUM(CS34:CS37)</f>
        <v>0</v>
      </c>
      <c r="CT33" s="43"/>
      <c r="CU33" s="43"/>
      <c r="CV33" s="396"/>
      <c r="CW33" s="43"/>
      <c r="CX33" s="43">
        <f>SUM(CX34:CX37)</f>
        <v>0</v>
      </c>
      <c r="CY33" s="43"/>
      <c r="CZ33" s="43"/>
      <c r="DA33" s="396"/>
      <c r="DB33" s="43"/>
      <c r="DC33" s="43">
        <f>SUM(DC34:DC37)</f>
        <v>0</v>
      </c>
      <c r="DD33" s="43"/>
      <c r="DE33" s="43"/>
      <c r="DF33" s="396"/>
      <c r="DG33" s="43"/>
      <c r="DH33" s="43">
        <f>SUM(DH34:DH37)</f>
        <v>0</v>
      </c>
      <c r="DI33" s="43"/>
      <c r="DJ33" s="43"/>
      <c r="DK33" s="396"/>
      <c r="DL33" s="43"/>
      <c r="DM33" s="43">
        <f>SUM(DM34:DM37)</f>
        <v>0</v>
      </c>
      <c r="DN33" s="43"/>
      <c r="DO33" s="43"/>
      <c r="DP33" s="396"/>
      <c r="DQ33" s="43"/>
      <c r="DR33" s="43">
        <f>SUM(DR34:DR37)</f>
        <v>0</v>
      </c>
      <c r="DS33" s="43"/>
      <c r="DT33" s="43"/>
      <c r="DU33" s="396"/>
      <c r="DV33" s="43"/>
      <c r="DW33" s="43">
        <f>SUM(DW34:DW37)</f>
        <v>0</v>
      </c>
      <c r="DX33" s="43"/>
      <c r="DY33" s="43"/>
      <c r="DZ33" s="396"/>
      <c r="EA33" s="43"/>
      <c r="EB33" s="43">
        <f>SUM(EB34:EB37)</f>
        <v>0</v>
      </c>
      <c r="EC33" s="43"/>
      <c r="ED33" s="43"/>
      <c r="EE33" s="396"/>
      <c r="EF33" s="43"/>
      <c r="EG33" s="43">
        <f>SUM(EG34:EG37)</f>
        <v>0</v>
      </c>
      <c r="EH33" s="43"/>
      <c r="EI33" s="43"/>
      <c r="EJ33" s="396"/>
      <c r="EK33" s="43"/>
      <c r="EL33" s="43">
        <f>SUM(EL34:EL37)</f>
        <v>0</v>
      </c>
      <c r="EM33" s="43"/>
      <c r="EN33" s="43"/>
      <c r="EO33" s="88"/>
      <c r="EQ33" s="80">
        <f t="shared" si="0"/>
        <v>0</v>
      </c>
      <c r="ER33" s="33"/>
    </row>
    <row r="34" spans="4:148" ht="12.75" hidden="1" customHeight="1" x14ac:dyDescent="0.3">
      <c r="D34" s="88" t="s">
        <v>316</v>
      </c>
      <c r="E34" s="41"/>
      <c r="F34" s="333"/>
      <c r="G34" s="394">
        <v>0</v>
      </c>
      <c r="H34" s="395"/>
      <c r="I34" s="43"/>
      <c r="J34" s="396"/>
      <c r="K34" s="397"/>
      <c r="L34" s="394">
        <v>0</v>
      </c>
      <c r="M34" s="395"/>
      <c r="N34" s="43"/>
      <c r="O34" s="396"/>
      <c r="P34" s="397"/>
      <c r="Q34" s="394">
        <v>0</v>
      </c>
      <c r="R34" s="395"/>
      <c r="S34" s="43"/>
      <c r="T34" s="396"/>
      <c r="U34" s="397"/>
      <c r="V34" s="394">
        <v>0</v>
      </c>
      <c r="W34" s="395"/>
      <c r="X34" s="43"/>
      <c r="Y34" s="396"/>
      <c r="Z34" s="397"/>
      <c r="AA34" s="394">
        <v>0</v>
      </c>
      <c r="AB34" s="395"/>
      <c r="AC34" s="43"/>
      <c r="AD34" s="396"/>
      <c r="AE34" s="397"/>
      <c r="AF34" s="394">
        <v>0</v>
      </c>
      <c r="AG34" s="395"/>
      <c r="AH34" s="43"/>
      <c r="AI34" s="396"/>
      <c r="AJ34" s="397"/>
      <c r="AK34" s="394">
        <v>0</v>
      </c>
      <c r="AL34" s="395"/>
      <c r="AM34" s="43"/>
      <c r="AN34" s="396"/>
      <c r="AO34" s="397"/>
      <c r="AP34" s="394">
        <v>0</v>
      </c>
      <c r="AQ34" s="395"/>
      <c r="AR34" s="43"/>
      <c r="AS34" s="396"/>
      <c r="AT34" s="397"/>
      <c r="AU34" s="394">
        <v>0</v>
      </c>
      <c r="AV34" s="395"/>
      <c r="AW34" s="43"/>
      <c r="AX34" s="396"/>
      <c r="AY34" s="397"/>
      <c r="AZ34" s="394">
        <v>0</v>
      </c>
      <c r="BA34" s="395"/>
      <c r="BB34" s="43"/>
      <c r="BC34" s="396"/>
      <c r="BD34" s="397"/>
      <c r="BE34" s="394">
        <v>0</v>
      </c>
      <c r="BF34" s="395"/>
      <c r="BG34" s="43"/>
      <c r="BH34" s="396"/>
      <c r="BI34" s="397"/>
      <c r="BJ34" s="394">
        <v>0</v>
      </c>
      <c r="BK34" s="395"/>
      <c r="BL34" s="43"/>
      <c r="BM34" s="396"/>
      <c r="BN34" s="397"/>
      <c r="BO34" s="394">
        <v>0</v>
      </c>
      <c r="BP34" s="395"/>
      <c r="BQ34" s="43"/>
      <c r="BR34" s="396"/>
      <c r="BS34" s="397"/>
      <c r="BT34" s="394">
        <f>SUM(L34:BO34)</f>
        <v>0</v>
      </c>
      <c r="BU34" s="395"/>
      <c r="BV34" s="43"/>
      <c r="BW34" s="396"/>
      <c r="BX34" s="397"/>
      <c r="BY34" s="394">
        <v>0</v>
      </c>
      <c r="BZ34" s="395"/>
      <c r="CA34" s="43"/>
      <c r="CB34" s="396"/>
      <c r="CC34" s="397"/>
      <c r="CD34" s="394">
        <v>0</v>
      </c>
      <c r="CE34" s="395"/>
      <c r="CF34" s="43"/>
      <c r="CG34" s="396"/>
      <c r="CH34" s="397"/>
      <c r="CI34" s="394">
        <v>0</v>
      </c>
      <c r="CJ34" s="395"/>
      <c r="CK34" s="43"/>
      <c r="CL34" s="396"/>
      <c r="CM34" s="397"/>
      <c r="CN34" s="394">
        <v>0</v>
      </c>
      <c r="CO34" s="395"/>
      <c r="CP34" s="43"/>
      <c r="CQ34" s="396"/>
      <c r="CR34" s="397"/>
      <c r="CS34" s="394">
        <v>0</v>
      </c>
      <c r="CT34" s="395"/>
      <c r="CU34" s="43"/>
      <c r="CV34" s="396"/>
      <c r="CW34" s="397"/>
      <c r="CX34" s="394">
        <v>0</v>
      </c>
      <c r="CY34" s="395"/>
      <c r="CZ34" s="43"/>
      <c r="DA34" s="396"/>
      <c r="DB34" s="397"/>
      <c r="DC34" s="394">
        <v>0</v>
      </c>
      <c r="DD34" s="395"/>
      <c r="DE34" s="43"/>
      <c r="DF34" s="396"/>
      <c r="DG34" s="397"/>
      <c r="DH34" s="394">
        <v>0</v>
      </c>
      <c r="DI34" s="395"/>
      <c r="DJ34" s="43"/>
      <c r="DK34" s="396"/>
      <c r="DL34" s="397"/>
      <c r="DM34" s="394">
        <v>0</v>
      </c>
      <c r="DN34" s="395"/>
      <c r="DO34" s="43"/>
      <c r="DP34" s="396"/>
      <c r="DQ34" s="397"/>
      <c r="DR34" s="394">
        <v>0</v>
      </c>
      <c r="DS34" s="395"/>
      <c r="DT34" s="43"/>
      <c r="DU34" s="396"/>
      <c r="DV34" s="397"/>
      <c r="DW34" s="394">
        <v>0</v>
      </c>
      <c r="DX34" s="395"/>
      <c r="DY34" s="43"/>
      <c r="DZ34" s="396"/>
      <c r="EA34" s="397"/>
      <c r="EB34" s="394">
        <v>0</v>
      </c>
      <c r="EC34" s="395"/>
      <c r="ED34" s="43"/>
      <c r="EE34" s="396"/>
      <c r="EF34" s="397"/>
      <c r="EG34" s="394">
        <v>0</v>
      </c>
      <c r="EH34" s="395"/>
      <c r="EI34" s="43"/>
      <c r="EJ34" s="396"/>
      <c r="EK34" s="397"/>
      <c r="EL34" s="394">
        <f t="shared" ref="EL34:EL37" si="1">SUM(CD34:DC34)</f>
        <v>0</v>
      </c>
      <c r="EM34" s="395"/>
      <c r="EN34" s="43"/>
      <c r="EO34" s="88"/>
      <c r="EQ34" s="80">
        <f t="shared" si="0"/>
        <v>0</v>
      </c>
      <c r="ER34" s="33"/>
    </row>
    <row r="35" spans="4:148" ht="12.75" hidden="1" customHeight="1" x14ac:dyDescent="0.3">
      <c r="D35" s="88" t="s">
        <v>319</v>
      </c>
      <c r="E35" s="396"/>
      <c r="F35" s="327"/>
      <c r="G35" s="43">
        <v>0</v>
      </c>
      <c r="H35" s="42"/>
      <c r="I35" s="43"/>
      <c r="J35" s="396"/>
      <c r="K35" s="396"/>
      <c r="L35" s="43">
        <v>0</v>
      </c>
      <c r="M35" s="42"/>
      <c r="N35" s="43"/>
      <c r="O35" s="396"/>
      <c r="P35" s="396"/>
      <c r="Q35" s="43">
        <v>0</v>
      </c>
      <c r="R35" s="42"/>
      <c r="S35" s="43"/>
      <c r="T35" s="396"/>
      <c r="U35" s="396"/>
      <c r="V35" s="43">
        <v>0</v>
      </c>
      <c r="W35" s="42"/>
      <c r="X35" s="43"/>
      <c r="Y35" s="396"/>
      <c r="Z35" s="396"/>
      <c r="AA35" s="43">
        <v>0</v>
      </c>
      <c r="AB35" s="42"/>
      <c r="AC35" s="43"/>
      <c r="AD35" s="396"/>
      <c r="AE35" s="396"/>
      <c r="AF35" s="43">
        <v>0</v>
      </c>
      <c r="AG35" s="42"/>
      <c r="AH35" s="43"/>
      <c r="AI35" s="396"/>
      <c r="AJ35" s="396"/>
      <c r="AK35" s="43">
        <v>0</v>
      </c>
      <c r="AL35" s="42"/>
      <c r="AM35" s="43"/>
      <c r="AN35" s="396"/>
      <c r="AO35" s="396"/>
      <c r="AP35" s="43">
        <v>0</v>
      </c>
      <c r="AQ35" s="42"/>
      <c r="AR35" s="43"/>
      <c r="AS35" s="396"/>
      <c r="AT35" s="396"/>
      <c r="AU35" s="43">
        <v>0</v>
      </c>
      <c r="AV35" s="42"/>
      <c r="AW35" s="43"/>
      <c r="AX35" s="396"/>
      <c r="AY35" s="396"/>
      <c r="AZ35" s="43">
        <v>0</v>
      </c>
      <c r="BA35" s="42"/>
      <c r="BB35" s="43"/>
      <c r="BC35" s="396"/>
      <c r="BD35" s="396"/>
      <c r="BE35" s="43">
        <v>0</v>
      </c>
      <c r="BF35" s="42"/>
      <c r="BG35" s="43"/>
      <c r="BH35" s="396"/>
      <c r="BI35" s="396"/>
      <c r="BJ35" s="43">
        <v>0</v>
      </c>
      <c r="BK35" s="42"/>
      <c r="BL35" s="43"/>
      <c r="BM35" s="396"/>
      <c r="BN35" s="396"/>
      <c r="BO35" s="43">
        <v>0</v>
      </c>
      <c r="BP35" s="42"/>
      <c r="BQ35" s="43"/>
      <c r="BR35" s="396"/>
      <c r="BS35" s="396"/>
      <c r="BT35" s="43">
        <f>SUM(L35:BO35)</f>
        <v>0</v>
      </c>
      <c r="BU35" s="42"/>
      <c r="BV35" s="43"/>
      <c r="BW35" s="396"/>
      <c r="BX35" s="396"/>
      <c r="BY35" s="43">
        <v>0</v>
      </c>
      <c r="BZ35" s="42"/>
      <c r="CA35" s="43"/>
      <c r="CB35" s="396"/>
      <c r="CC35" s="396"/>
      <c r="CD35" s="43">
        <v>0</v>
      </c>
      <c r="CE35" s="42"/>
      <c r="CF35" s="43"/>
      <c r="CG35" s="396"/>
      <c r="CH35" s="396"/>
      <c r="CI35" s="43">
        <v>0</v>
      </c>
      <c r="CJ35" s="42"/>
      <c r="CK35" s="43"/>
      <c r="CL35" s="396"/>
      <c r="CM35" s="396"/>
      <c r="CN35" s="43">
        <v>0</v>
      </c>
      <c r="CO35" s="42"/>
      <c r="CP35" s="43"/>
      <c r="CQ35" s="396"/>
      <c r="CR35" s="396"/>
      <c r="CS35" s="43">
        <v>0</v>
      </c>
      <c r="CT35" s="42"/>
      <c r="CU35" s="43"/>
      <c r="CV35" s="396"/>
      <c r="CW35" s="396"/>
      <c r="CX35" s="43">
        <v>0</v>
      </c>
      <c r="CY35" s="42"/>
      <c r="CZ35" s="43"/>
      <c r="DA35" s="396"/>
      <c r="DB35" s="396"/>
      <c r="DC35" s="43">
        <v>0</v>
      </c>
      <c r="DD35" s="42"/>
      <c r="DE35" s="43"/>
      <c r="DF35" s="396"/>
      <c r="DG35" s="396"/>
      <c r="DH35" s="43">
        <v>0</v>
      </c>
      <c r="DI35" s="42"/>
      <c r="DJ35" s="43"/>
      <c r="DK35" s="396"/>
      <c r="DL35" s="396"/>
      <c r="DM35" s="43">
        <v>0</v>
      </c>
      <c r="DN35" s="42"/>
      <c r="DO35" s="43"/>
      <c r="DP35" s="396"/>
      <c r="DQ35" s="396"/>
      <c r="DR35" s="43">
        <v>0</v>
      </c>
      <c r="DS35" s="42"/>
      <c r="DT35" s="43"/>
      <c r="DU35" s="396"/>
      <c r="DV35" s="396"/>
      <c r="DW35" s="43">
        <v>0</v>
      </c>
      <c r="DX35" s="42"/>
      <c r="DY35" s="43"/>
      <c r="DZ35" s="396"/>
      <c r="EA35" s="396"/>
      <c r="EB35" s="43">
        <v>0</v>
      </c>
      <c r="EC35" s="42"/>
      <c r="ED35" s="43"/>
      <c r="EE35" s="396"/>
      <c r="EF35" s="396"/>
      <c r="EG35" s="43">
        <v>0</v>
      </c>
      <c r="EH35" s="42"/>
      <c r="EI35" s="43"/>
      <c r="EJ35" s="396"/>
      <c r="EK35" s="396"/>
      <c r="EL35" s="43">
        <f t="shared" si="1"/>
        <v>0</v>
      </c>
      <c r="EM35" s="42"/>
      <c r="EN35" s="43"/>
      <c r="EO35" s="88"/>
      <c r="EQ35" s="80">
        <f t="shared" si="0"/>
        <v>0</v>
      </c>
      <c r="ER35" s="33"/>
    </row>
    <row r="36" spans="4:148" ht="12.75" hidden="1" customHeight="1" x14ac:dyDescent="0.3">
      <c r="D36" s="88" t="s">
        <v>320</v>
      </c>
      <c r="E36" s="396"/>
      <c r="F36" s="327"/>
      <c r="G36" s="43">
        <v>0</v>
      </c>
      <c r="H36" s="42"/>
      <c r="I36" s="43"/>
      <c r="J36" s="396"/>
      <c r="K36" s="396"/>
      <c r="L36" s="43">
        <v>0</v>
      </c>
      <c r="M36" s="42"/>
      <c r="N36" s="43"/>
      <c r="O36" s="396"/>
      <c r="P36" s="396"/>
      <c r="Q36" s="43">
        <v>0</v>
      </c>
      <c r="R36" s="42"/>
      <c r="S36" s="43"/>
      <c r="T36" s="396"/>
      <c r="U36" s="396"/>
      <c r="V36" s="43">
        <v>0</v>
      </c>
      <c r="W36" s="42"/>
      <c r="X36" s="43"/>
      <c r="Y36" s="396"/>
      <c r="Z36" s="396"/>
      <c r="AA36" s="43">
        <v>0</v>
      </c>
      <c r="AB36" s="42"/>
      <c r="AC36" s="43"/>
      <c r="AD36" s="396"/>
      <c r="AE36" s="396"/>
      <c r="AF36" s="43">
        <v>0</v>
      </c>
      <c r="AG36" s="42"/>
      <c r="AH36" s="43"/>
      <c r="AI36" s="396"/>
      <c r="AJ36" s="396"/>
      <c r="AK36" s="43">
        <v>0</v>
      </c>
      <c r="AL36" s="42"/>
      <c r="AM36" s="43"/>
      <c r="AN36" s="396"/>
      <c r="AO36" s="396"/>
      <c r="AP36" s="43">
        <v>0</v>
      </c>
      <c r="AQ36" s="42"/>
      <c r="AR36" s="43"/>
      <c r="AS36" s="396"/>
      <c r="AT36" s="396"/>
      <c r="AU36" s="43">
        <v>0</v>
      </c>
      <c r="AV36" s="42"/>
      <c r="AW36" s="43"/>
      <c r="AX36" s="396"/>
      <c r="AY36" s="396"/>
      <c r="AZ36" s="43">
        <v>0</v>
      </c>
      <c r="BA36" s="42"/>
      <c r="BB36" s="43"/>
      <c r="BC36" s="396"/>
      <c r="BD36" s="396"/>
      <c r="BE36" s="43">
        <v>0</v>
      </c>
      <c r="BF36" s="42"/>
      <c r="BG36" s="43"/>
      <c r="BH36" s="396"/>
      <c r="BI36" s="396"/>
      <c r="BJ36" s="43">
        <v>0</v>
      </c>
      <c r="BK36" s="42"/>
      <c r="BL36" s="43"/>
      <c r="BM36" s="396"/>
      <c r="BN36" s="396"/>
      <c r="BO36" s="43">
        <v>0</v>
      </c>
      <c r="BP36" s="42"/>
      <c r="BQ36" s="43"/>
      <c r="BR36" s="396"/>
      <c r="BS36" s="396"/>
      <c r="BT36" s="43">
        <f>SUM(L36:BO36)</f>
        <v>0</v>
      </c>
      <c r="BU36" s="42"/>
      <c r="BV36" s="43"/>
      <c r="BW36" s="396"/>
      <c r="BX36" s="396"/>
      <c r="BY36" s="43">
        <v>0</v>
      </c>
      <c r="BZ36" s="42"/>
      <c r="CA36" s="43"/>
      <c r="CB36" s="396"/>
      <c r="CC36" s="396"/>
      <c r="CD36" s="43">
        <v>0</v>
      </c>
      <c r="CE36" s="42"/>
      <c r="CF36" s="43"/>
      <c r="CG36" s="396"/>
      <c r="CH36" s="396"/>
      <c r="CI36" s="43">
        <v>0</v>
      </c>
      <c r="CJ36" s="42"/>
      <c r="CK36" s="43"/>
      <c r="CL36" s="396"/>
      <c r="CM36" s="396"/>
      <c r="CN36" s="43">
        <v>0</v>
      </c>
      <c r="CO36" s="42"/>
      <c r="CP36" s="43"/>
      <c r="CQ36" s="396"/>
      <c r="CR36" s="396"/>
      <c r="CS36" s="43">
        <v>0</v>
      </c>
      <c r="CT36" s="42"/>
      <c r="CU36" s="43"/>
      <c r="CV36" s="396"/>
      <c r="CW36" s="396"/>
      <c r="CX36" s="43">
        <v>0</v>
      </c>
      <c r="CY36" s="42"/>
      <c r="CZ36" s="43"/>
      <c r="DA36" s="396"/>
      <c r="DB36" s="396"/>
      <c r="DC36" s="43">
        <v>0</v>
      </c>
      <c r="DD36" s="42"/>
      <c r="DE36" s="43"/>
      <c r="DF36" s="396"/>
      <c r="DG36" s="396"/>
      <c r="DH36" s="43">
        <v>0</v>
      </c>
      <c r="DI36" s="42"/>
      <c r="DJ36" s="43"/>
      <c r="DK36" s="396"/>
      <c r="DL36" s="396"/>
      <c r="DM36" s="43">
        <v>0</v>
      </c>
      <c r="DN36" s="42"/>
      <c r="DO36" s="43"/>
      <c r="DP36" s="396"/>
      <c r="DQ36" s="396"/>
      <c r="DR36" s="43">
        <v>0</v>
      </c>
      <c r="DS36" s="42"/>
      <c r="DT36" s="43"/>
      <c r="DU36" s="396"/>
      <c r="DV36" s="396"/>
      <c r="DW36" s="43">
        <v>0</v>
      </c>
      <c r="DX36" s="42"/>
      <c r="DY36" s="43"/>
      <c r="DZ36" s="396"/>
      <c r="EA36" s="396"/>
      <c r="EB36" s="43">
        <v>0</v>
      </c>
      <c r="EC36" s="42"/>
      <c r="ED36" s="43"/>
      <c r="EE36" s="396"/>
      <c r="EF36" s="396"/>
      <c r="EG36" s="43">
        <v>0</v>
      </c>
      <c r="EH36" s="42"/>
      <c r="EI36" s="43"/>
      <c r="EJ36" s="396"/>
      <c r="EK36" s="396"/>
      <c r="EL36" s="43">
        <f t="shared" si="1"/>
        <v>0</v>
      </c>
      <c r="EM36" s="42"/>
      <c r="EN36" s="43"/>
      <c r="EO36" s="88"/>
      <c r="EQ36" s="80">
        <f t="shared" si="0"/>
        <v>0</v>
      </c>
      <c r="ER36" s="33"/>
    </row>
    <row r="37" spans="4:148" ht="12.75" hidden="1" customHeight="1" x14ac:dyDescent="0.3">
      <c r="D37" s="88" t="s">
        <v>321</v>
      </c>
      <c r="E37" s="396"/>
      <c r="F37" s="346"/>
      <c r="G37" s="72">
        <v>0</v>
      </c>
      <c r="H37" s="71"/>
      <c r="I37" s="43"/>
      <c r="J37" s="396"/>
      <c r="K37" s="405"/>
      <c r="L37" s="72">
        <v>0</v>
      </c>
      <c r="M37" s="71"/>
      <c r="N37" s="43"/>
      <c r="O37" s="396"/>
      <c r="P37" s="405"/>
      <c r="Q37" s="72">
        <v>0</v>
      </c>
      <c r="R37" s="71"/>
      <c r="S37" s="43"/>
      <c r="T37" s="396"/>
      <c r="U37" s="405"/>
      <c r="V37" s="72">
        <v>0</v>
      </c>
      <c r="W37" s="71"/>
      <c r="X37" s="43"/>
      <c r="Y37" s="396"/>
      <c r="Z37" s="405"/>
      <c r="AA37" s="72">
        <v>0</v>
      </c>
      <c r="AB37" s="71"/>
      <c r="AC37" s="43"/>
      <c r="AD37" s="396"/>
      <c r="AE37" s="405"/>
      <c r="AF37" s="72">
        <v>0</v>
      </c>
      <c r="AG37" s="71"/>
      <c r="AH37" s="43"/>
      <c r="AI37" s="396"/>
      <c r="AJ37" s="405"/>
      <c r="AK37" s="72">
        <v>0</v>
      </c>
      <c r="AL37" s="71"/>
      <c r="AM37" s="43"/>
      <c r="AN37" s="396"/>
      <c r="AO37" s="405"/>
      <c r="AP37" s="72">
        <v>0</v>
      </c>
      <c r="AQ37" s="71"/>
      <c r="AR37" s="43"/>
      <c r="AS37" s="396"/>
      <c r="AT37" s="405"/>
      <c r="AU37" s="72">
        <v>0</v>
      </c>
      <c r="AV37" s="71"/>
      <c r="AW37" s="43"/>
      <c r="AX37" s="396"/>
      <c r="AY37" s="405"/>
      <c r="AZ37" s="72">
        <v>0</v>
      </c>
      <c r="BA37" s="71"/>
      <c r="BB37" s="43"/>
      <c r="BC37" s="396"/>
      <c r="BD37" s="405"/>
      <c r="BE37" s="72">
        <v>0</v>
      </c>
      <c r="BF37" s="71"/>
      <c r="BG37" s="43"/>
      <c r="BH37" s="396"/>
      <c r="BI37" s="405"/>
      <c r="BJ37" s="72">
        <v>0</v>
      </c>
      <c r="BK37" s="71"/>
      <c r="BL37" s="43"/>
      <c r="BM37" s="396"/>
      <c r="BN37" s="405"/>
      <c r="BO37" s="72">
        <v>0</v>
      </c>
      <c r="BP37" s="71"/>
      <c r="BQ37" s="43"/>
      <c r="BR37" s="396"/>
      <c r="BS37" s="405"/>
      <c r="BT37" s="72">
        <f>SUM(L37:BO37)</f>
        <v>0</v>
      </c>
      <c r="BU37" s="71"/>
      <c r="BV37" s="43"/>
      <c r="BW37" s="396"/>
      <c r="BX37" s="405"/>
      <c r="BY37" s="72">
        <v>0</v>
      </c>
      <c r="BZ37" s="71"/>
      <c r="CA37" s="43"/>
      <c r="CB37" s="396"/>
      <c r="CC37" s="405"/>
      <c r="CD37" s="72">
        <v>0</v>
      </c>
      <c r="CE37" s="71"/>
      <c r="CF37" s="43"/>
      <c r="CG37" s="396"/>
      <c r="CH37" s="405"/>
      <c r="CI37" s="72">
        <v>0</v>
      </c>
      <c r="CJ37" s="71"/>
      <c r="CK37" s="43"/>
      <c r="CL37" s="396"/>
      <c r="CM37" s="405"/>
      <c r="CN37" s="72">
        <v>0</v>
      </c>
      <c r="CO37" s="71"/>
      <c r="CP37" s="43"/>
      <c r="CQ37" s="396"/>
      <c r="CR37" s="405"/>
      <c r="CS37" s="72">
        <v>0</v>
      </c>
      <c r="CT37" s="71"/>
      <c r="CU37" s="43"/>
      <c r="CV37" s="396"/>
      <c r="CW37" s="405"/>
      <c r="CX37" s="72">
        <v>0</v>
      </c>
      <c r="CY37" s="71"/>
      <c r="CZ37" s="43"/>
      <c r="DA37" s="396"/>
      <c r="DB37" s="405"/>
      <c r="DC37" s="72">
        <v>0</v>
      </c>
      <c r="DD37" s="71"/>
      <c r="DE37" s="43"/>
      <c r="DF37" s="396"/>
      <c r="DG37" s="405"/>
      <c r="DH37" s="72">
        <v>0</v>
      </c>
      <c r="DI37" s="71"/>
      <c r="DJ37" s="43"/>
      <c r="DK37" s="396"/>
      <c r="DL37" s="405"/>
      <c r="DM37" s="72">
        <v>0</v>
      </c>
      <c r="DN37" s="71"/>
      <c r="DO37" s="43"/>
      <c r="DP37" s="396"/>
      <c r="DQ37" s="405"/>
      <c r="DR37" s="72">
        <v>0</v>
      </c>
      <c r="DS37" s="71"/>
      <c r="DT37" s="43"/>
      <c r="DU37" s="396"/>
      <c r="DV37" s="405"/>
      <c r="DW37" s="72">
        <v>0</v>
      </c>
      <c r="DX37" s="71"/>
      <c r="DY37" s="43"/>
      <c r="DZ37" s="396"/>
      <c r="EA37" s="405"/>
      <c r="EB37" s="72">
        <v>0</v>
      </c>
      <c r="EC37" s="71"/>
      <c r="ED37" s="43"/>
      <c r="EE37" s="396"/>
      <c r="EF37" s="405"/>
      <c r="EG37" s="72">
        <v>0</v>
      </c>
      <c r="EH37" s="71"/>
      <c r="EI37" s="43"/>
      <c r="EJ37" s="396"/>
      <c r="EK37" s="405"/>
      <c r="EL37" s="72">
        <f t="shared" si="1"/>
        <v>0</v>
      </c>
      <c r="EM37" s="71"/>
      <c r="EN37" s="43"/>
      <c r="EO37" s="88"/>
      <c r="EQ37" s="80">
        <f t="shared" si="0"/>
        <v>0</v>
      </c>
      <c r="ER37" s="33"/>
    </row>
    <row r="38" spans="4:148" ht="12.75" hidden="1" customHeight="1" x14ac:dyDescent="0.3">
      <c r="D38" s="88"/>
      <c r="E38" s="396"/>
      <c r="G38" s="43"/>
      <c r="H38" s="43"/>
      <c r="I38" s="43"/>
      <c r="J38" s="396"/>
      <c r="K38" s="43"/>
      <c r="L38" s="43"/>
      <c r="M38" s="43"/>
      <c r="N38" s="43"/>
      <c r="O38" s="396"/>
      <c r="P38" s="43"/>
      <c r="Q38" s="43"/>
      <c r="R38" s="43"/>
      <c r="S38" s="43"/>
      <c r="T38" s="396"/>
      <c r="U38" s="43"/>
      <c r="V38" s="43"/>
      <c r="W38" s="43"/>
      <c r="X38" s="43"/>
      <c r="Y38" s="396"/>
      <c r="Z38" s="43"/>
      <c r="AA38" s="43"/>
      <c r="AB38" s="43"/>
      <c r="AC38" s="43"/>
      <c r="AD38" s="396"/>
      <c r="AE38" s="43"/>
      <c r="AF38" s="43"/>
      <c r="AG38" s="43"/>
      <c r="AH38" s="43"/>
      <c r="AI38" s="396"/>
      <c r="AJ38" s="43"/>
      <c r="AK38" s="43"/>
      <c r="AL38" s="43"/>
      <c r="AM38" s="43"/>
      <c r="AN38" s="396"/>
      <c r="AO38" s="43"/>
      <c r="AP38" s="43"/>
      <c r="AQ38" s="43"/>
      <c r="AR38" s="43"/>
      <c r="AS38" s="396"/>
      <c r="AT38" s="43"/>
      <c r="AU38" s="43"/>
      <c r="AV38" s="43"/>
      <c r="AW38" s="43"/>
      <c r="AX38" s="396"/>
      <c r="AY38" s="43"/>
      <c r="AZ38" s="43"/>
      <c r="BA38" s="43"/>
      <c r="BB38" s="43"/>
      <c r="BC38" s="396"/>
      <c r="BD38" s="43"/>
      <c r="BE38" s="43"/>
      <c r="BF38" s="43"/>
      <c r="BG38" s="43"/>
      <c r="BH38" s="396"/>
      <c r="BI38" s="43"/>
      <c r="BJ38" s="43"/>
      <c r="BK38" s="43"/>
      <c r="BL38" s="43"/>
      <c r="BM38" s="396"/>
      <c r="BN38" s="43"/>
      <c r="BO38" s="43"/>
      <c r="BP38" s="43"/>
      <c r="BQ38" s="43"/>
      <c r="BR38" s="396"/>
      <c r="BS38" s="43"/>
      <c r="BT38" s="43"/>
      <c r="BU38" s="43"/>
      <c r="BV38" s="43"/>
      <c r="BW38" s="396"/>
      <c r="BX38" s="43"/>
      <c r="BY38" s="43"/>
      <c r="BZ38" s="43"/>
      <c r="CA38" s="43"/>
      <c r="CB38" s="396"/>
      <c r="CC38" s="43"/>
      <c r="CD38" s="43"/>
      <c r="CE38" s="43"/>
      <c r="CF38" s="43"/>
      <c r="CG38" s="396"/>
      <c r="CH38" s="43"/>
      <c r="CI38" s="43"/>
      <c r="CJ38" s="43"/>
      <c r="CK38" s="43"/>
      <c r="CL38" s="396"/>
      <c r="CM38" s="43"/>
      <c r="CN38" s="43"/>
      <c r="CO38" s="43"/>
      <c r="CP38" s="43"/>
      <c r="CQ38" s="396"/>
      <c r="CR38" s="43"/>
      <c r="CS38" s="43"/>
      <c r="CT38" s="43"/>
      <c r="CU38" s="43"/>
      <c r="CV38" s="396"/>
      <c r="CW38" s="43"/>
      <c r="CX38" s="43"/>
      <c r="CY38" s="43"/>
      <c r="CZ38" s="43"/>
      <c r="DA38" s="396"/>
      <c r="DB38" s="43"/>
      <c r="DC38" s="43"/>
      <c r="DD38" s="43"/>
      <c r="DE38" s="43"/>
      <c r="DF38" s="396"/>
      <c r="DG38" s="43"/>
      <c r="DH38" s="43"/>
      <c r="DI38" s="43"/>
      <c r="DJ38" s="43"/>
      <c r="DK38" s="396"/>
      <c r="DL38" s="43"/>
      <c r="DM38" s="43"/>
      <c r="DN38" s="43"/>
      <c r="DO38" s="43"/>
      <c r="DP38" s="396"/>
      <c r="DQ38" s="43"/>
      <c r="DR38" s="43"/>
      <c r="DS38" s="43"/>
      <c r="DT38" s="43"/>
      <c r="DU38" s="396"/>
      <c r="DV38" s="43"/>
      <c r="DW38" s="43"/>
      <c r="DX38" s="43"/>
      <c r="DY38" s="43"/>
      <c r="DZ38" s="396"/>
      <c r="EA38" s="43"/>
      <c r="EB38" s="43"/>
      <c r="EC38" s="43"/>
      <c r="ED38" s="43"/>
      <c r="EE38" s="396"/>
      <c r="EF38" s="43"/>
      <c r="EG38" s="43"/>
      <c r="EH38" s="43"/>
      <c r="EI38" s="43"/>
      <c r="EJ38" s="396"/>
      <c r="EK38" s="43"/>
      <c r="EL38" s="43"/>
      <c r="EM38" s="43"/>
      <c r="EN38" s="43"/>
      <c r="EO38" s="88"/>
      <c r="ER38" s="33"/>
    </row>
    <row r="39" spans="4:148" ht="12.75" customHeight="1" x14ac:dyDescent="0.3">
      <c r="D39" s="88" t="s">
        <v>557</v>
      </c>
      <c r="E39" s="396"/>
      <c r="G39" s="43">
        <f>SUM(G40:G43)</f>
        <v>0</v>
      </c>
      <c r="H39" s="43"/>
      <c r="I39" s="43"/>
      <c r="J39" s="396"/>
      <c r="K39" s="43"/>
      <c r="L39" s="43">
        <f>SUM(L40:L43)</f>
        <v>0</v>
      </c>
      <c r="M39" s="43"/>
      <c r="N39" s="43"/>
      <c r="O39" s="396"/>
      <c r="P39" s="43"/>
      <c r="Q39" s="43">
        <f>SUM(Q40:Q43)</f>
        <v>0</v>
      </c>
      <c r="R39" s="43"/>
      <c r="S39" s="43"/>
      <c r="T39" s="396"/>
      <c r="U39" s="43"/>
      <c r="V39" s="43">
        <f>SUM(V40:V43)</f>
        <v>0</v>
      </c>
      <c r="W39" s="43"/>
      <c r="X39" s="43"/>
      <c r="Y39" s="396"/>
      <c r="Z39" s="43"/>
      <c r="AA39" s="43">
        <f>SUM(AA40:AA43)</f>
        <v>0</v>
      </c>
      <c r="AB39" s="43"/>
      <c r="AC39" s="43"/>
      <c r="AD39" s="396"/>
      <c r="AE39" s="43"/>
      <c r="AF39" s="43">
        <f>SUM(AF40:AF43)</f>
        <v>0</v>
      </c>
      <c r="AG39" s="43"/>
      <c r="AH39" s="43"/>
      <c r="AI39" s="396"/>
      <c r="AJ39" s="43"/>
      <c r="AK39" s="43">
        <f>SUM(AK40:AK43)</f>
        <v>1012291</v>
      </c>
      <c r="AL39" s="43"/>
      <c r="AM39" s="43"/>
      <c r="AN39" s="396"/>
      <c r="AO39" s="43"/>
      <c r="AP39" s="43">
        <f>SUM(AP40:AP43)</f>
        <v>0</v>
      </c>
      <c r="AQ39" s="43"/>
      <c r="AR39" s="43"/>
      <c r="AS39" s="396"/>
      <c r="AT39" s="43"/>
      <c r="AU39" s="43">
        <f>SUM(AU40:AU43)</f>
        <v>487085</v>
      </c>
      <c r="AV39" s="43"/>
      <c r="AW39" s="43"/>
      <c r="AX39" s="396"/>
      <c r="AY39" s="43"/>
      <c r="AZ39" s="43">
        <f>SUM(AZ40:AZ43)</f>
        <v>2507471</v>
      </c>
      <c r="BA39" s="43"/>
      <c r="BB39" s="43"/>
      <c r="BC39" s="396"/>
      <c r="BD39" s="43"/>
      <c r="BE39" s="43">
        <f>SUM(BE40:BE43)</f>
        <v>0</v>
      </c>
      <c r="BF39" s="43"/>
      <c r="BG39" s="43"/>
      <c r="BH39" s="396"/>
      <c r="BI39" s="43"/>
      <c r="BJ39" s="43">
        <f>SUM(BJ40:BJ43)</f>
        <v>0</v>
      </c>
      <c r="BK39" s="43"/>
      <c r="BL39" s="43"/>
      <c r="BM39" s="396"/>
      <c r="BN39" s="43"/>
      <c r="BO39" s="43">
        <f>SUM(BO40:BO43)</f>
        <v>0</v>
      </c>
      <c r="BP39" s="43"/>
      <c r="BQ39" s="43"/>
      <c r="BR39" s="396"/>
      <c r="BS39" s="43"/>
      <c r="BT39" s="43">
        <f>SUM(BT40:BT43)</f>
        <v>4006847</v>
      </c>
      <c r="BU39" s="43"/>
      <c r="BV39" s="43"/>
      <c r="BW39" s="396"/>
      <c r="BX39" s="43"/>
      <c r="BY39" s="43">
        <f>SUM(BY40:BY43)</f>
        <v>1176535</v>
      </c>
      <c r="BZ39" s="43"/>
      <c r="CA39" s="43"/>
      <c r="CB39" s="396"/>
      <c r="CC39" s="43"/>
      <c r="CD39" s="43">
        <f>SUM(CD40:CD43)</f>
        <v>0</v>
      </c>
      <c r="CE39" s="43"/>
      <c r="CF39" s="43"/>
      <c r="CG39" s="396"/>
      <c r="CH39" s="43"/>
      <c r="CI39" s="43">
        <f>SUM(CI40:CI43)</f>
        <v>0</v>
      </c>
      <c r="CJ39" s="43"/>
      <c r="CK39" s="43"/>
      <c r="CL39" s="396"/>
      <c r="CM39" s="43"/>
      <c r="CN39" s="43">
        <f>SUM(CN40:CN43)</f>
        <v>0</v>
      </c>
      <c r="CO39" s="43"/>
      <c r="CP39" s="43"/>
      <c r="CQ39" s="396"/>
      <c r="CR39" s="43"/>
      <c r="CS39" s="43">
        <f>SUM(CS40:CS43)</f>
        <v>0</v>
      </c>
      <c r="CT39" s="43"/>
      <c r="CU39" s="43"/>
      <c r="CV39" s="396"/>
      <c r="CW39" s="43"/>
      <c r="CX39" s="43">
        <f>SUM(CX40:CX43)</f>
        <v>0</v>
      </c>
      <c r="CY39" s="43"/>
      <c r="CZ39" s="43"/>
      <c r="DA39" s="396"/>
      <c r="DB39" s="43"/>
      <c r="DC39" s="43">
        <f>SUM(DC40:DC43)</f>
        <v>0</v>
      </c>
      <c r="DD39" s="43"/>
      <c r="DE39" s="43"/>
      <c r="DF39" s="396"/>
      <c r="DG39" s="43"/>
      <c r="DH39" s="43">
        <f>SUM(DH40:DH43)</f>
        <v>0</v>
      </c>
      <c r="DI39" s="43"/>
      <c r="DJ39" s="43"/>
      <c r="DK39" s="396"/>
      <c r="DL39" s="43"/>
      <c r="DM39" s="43">
        <f>SUM(DM40:DM43)</f>
        <v>1176535</v>
      </c>
      <c r="DN39" s="43"/>
      <c r="DO39" s="43"/>
      <c r="DP39" s="396"/>
      <c r="DQ39" s="43"/>
      <c r="DR39" s="43">
        <f>SUM(DR40:DR43)</f>
        <v>0</v>
      </c>
      <c r="DS39" s="43"/>
      <c r="DT39" s="43"/>
      <c r="DU39" s="396"/>
      <c r="DV39" s="43"/>
      <c r="DW39" s="43">
        <f>SUM(DW40:DW43)</f>
        <v>0</v>
      </c>
      <c r="DX39" s="43"/>
      <c r="DY39" s="43"/>
      <c r="DZ39" s="396"/>
      <c r="EA39" s="43"/>
      <c r="EB39" s="43">
        <f>SUM(EB40:EB43)</f>
        <v>0</v>
      </c>
      <c r="EC39" s="43"/>
      <c r="ED39" s="43"/>
      <c r="EE39" s="396"/>
      <c r="EF39" s="43"/>
      <c r="EG39" s="43">
        <f>SUM(EG40:EG43)</f>
        <v>0</v>
      </c>
      <c r="EH39" s="43"/>
      <c r="EI39" s="43"/>
      <c r="EJ39" s="396"/>
      <c r="EK39" s="43"/>
      <c r="EL39" s="43">
        <f>SUM(EL40:EL43)</f>
        <v>1176535</v>
      </c>
      <c r="EM39" s="43"/>
      <c r="EN39" s="43"/>
      <c r="EO39" s="88"/>
      <c r="EQ39" s="80">
        <f t="shared" si="0"/>
        <v>0</v>
      </c>
      <c r="ER39" s="33"/>
    </row>
    <row r="40" spans="4:148" ht="12.75" customHeight="1" x14ac:dyDescent="0.3">
      <c r="D40" s="88" t="s">
        <v>316</v>
      </c>
      <c r="E40" s="396"/>
      <c r="F40" s="333"/>
      <c r="G40" s="394">
        <v>0</v>
      </c>
      <c r="H40" s="395"/>
      <c r="I40" s="43"/>
      <c r="J40" s="396"/>
      <c r="K40" s="397"/>
      <c r="L40" s="394">
        <v>0</v>
      </c>
      <c r="M40" s="395"/>
      <c r="N40" s="43"/>
      <c r="O40" s="396"/>
      <c r="P40" s="397"/>
      <c r="Q40" s="394">
        <v>0</v>
      </c>
      <c r="R40" s="395"/>
      <c r="S40" s="43"/>
      <c r="T40" s="396"/>
      <c r="U40" s="397"/>
      <c r="V40" s="394">
        <v>0</v>
      </c>
      <c r="W40" s="395"/>
      <c r="X40" s="43"/>
      <c r="Y40" s="396"/>
      <c r="Z40" s="397"/>
      <c r="AA40" s="394">
        <v>0</v>
      </c>
      <c r="AB40" s="395"/>
      <c r="AC40" s="43"/>
      <c r="AD40" s="396"/>
      <c r="AE40" s="397"/>
      <c r="AF40" s="394">
        <v>0</v>
      </c>
      <c r="AG40" s="395"/>
      <c r="AH40" s="43"/>
      <c r="AI40" s="396"/>
      <c r="AJ40" s="397"/>
      <c r="AK40" s="394">
        <f>420000-70046</f>
        <v>349954</v>
      </c>
      <c r="AL40" s="395"/>
      <c r="AM40" s="43"/>
      <c r="AN40" s="396"/>
      <c r="AO40" s="397"/>
      <c r="AP40" s="394">
        <v>0</v>
      </c>
      <c r="AQ40" s="395"/>
      <c r="AR40" s="43"/>
      <c r="AS40" s="396"/>
      <c r="AT40" s="397"/>
      <c r="AU40" s="394">
        <f>200000-39803</f>
        <v>160197</v>
      </c>
      <c r="AV40" s="395"/>
      <c r="AW40" s="43"/>
      <c r="AX40" s="396"/>
      <c r="AY40" s="397"/>
      <c r="AZ40" s="394">
        <f>1025000-171181</f>
        <v>853819</v>
      </c>
      <c r="BA40" s="395"/>
      <c r="BB40" s="43"/>
      <c r="BC40" s="396"/>
      <c r="BD40" s="397"/>
      <c r="BE40" s="394">
        <v>0</v>
      </c>
      <c r="BF40" s="395"/>
      <c r="BG40" s="43"/>
      <c r="BH40" s="396"/>
      <c r="BI40" s="397"/>
      <c r="BJ40" s="394">
        <v>0</v>
      </c>
      <c r="BK40" s="395"/>
      <c r="BL40" s="43"/>
      <c r="BM40" s="396"/>
      <c r="BN40" s="397"/>
      <c r="BO40" s="394">
        <v>0</v>
      </c>
      <c r="BP40" s="395"/>
      <c r="BQ40" s="43"/>
      <c r="BR40" s="396"/>
      <c r="BS40" s="397"/>
      <c r="BT40" s="394">
        <f>SUM(L40:BO40)</f>
        <v>1363970</v>
      </c>
      <c r="BU40" s="395"/>
      <c r="BV40" s="43"/>
      <c r="BW40" s="396"/>
      <c r="BX40" s="397"/>
      <c r="BY40" s="394">
        <v>434693</v>
      </c>
      <c r="BZ40" s="395"/>
      <c r="CA40" s="43"/>
      <c r="CB40" s="396"/>
      <c r="CC40" s="397"/>
      <c r="CD40" s="394">
        <v>0</v>
      </c>
      <c r="CE40" s="395"/>
      <c r="CF40" s="43"/>
      <c r="CG40" s="396"/>
      <c r="CH40" s="397"/>
      <c r="CI40" s="394">
        <v>0</v>
      </c>
      <c r="CJ40" s="395"/>
      <c r="CK40" s="43"/>
      <c r="CL40" s="396"/>
      <c r="CM40" s="397"/>
      <c r="CN40" s="394">
        <v>0</v>
      </c>
      <c r="CO40" s="395"/>
      <c r="CP40" s="43"/>
      <c r="CQ40" s="396"/>
      <c r="CR40" s="397"/>
      <c r="CS40" s="394">
        <v>0</v>
      </c>
      <c r="CT40" s="395"/>
      <c r="CU40" s="43"/>
      <c r="CV40" s="396"/>
      <c r="CW40" s="397"/>
      <c r="CX40" s="394">
        <v>0</v>
      </c>
      <c r="CY40" s="395"/>
      <c r="CZ40" s="43"/>
      <c r="DA40" s="396"/>
      <c r="DB40" s="397"/>
      <c r="DC40" s="394">
        <v>0</v>
      </c>
      <c r="DD40" s="395"/>
      <c r="DE40" s="43"/>
      <c r="DF40" s="396"/>
      <c r="DG40" s="397"/>
      <c r="DH40" s="394">
        <v>0</v>
      </c>
      <c r="DI40" s="395"/>
      <c r="DJ40" s="43"/>
      <c r="DK40" s="396"/>
      <c r="DL40" s="397"/>
      <c r="DM40" s="394">
        <v>434693</v>
      </c>
      <c r="DN40" s="395"/>
      <c r="DO40" s="43"/>
      <c r="DP40" s="396"/>
      <c r="DQ40" s="397"/>
      <c r="DR40" s="394">
        <v>0</v>
      </c>
      <c r="DS40" s="395"/>
      <c r="DT40" s="43"/>
      <c r="DU40" s="396"/>
      <c r="DV40" s="397"/>
      <c r="DW40" s="394">
        <v>0</v>
      </c>
      <c r="DX40" s="395"/>
      <c r="DY40" s="43"/>
      <c r="DZ40" s="396"/>
      <c r="EA40" s="397"/>
      <c r="EB40" s="394">
        <v>0</v>
      </c>
      <c r="EC40" s="395"/>
      <c r="ED40" s="43"/>
      <c r="EE40" s="396"/>
      <c r="EF40" s="397"/>
      <c r="EG40" s="394">
        <v>0</v>
      </c>
      <c r="EH40" s="395"/>
      <c r="EI40" s="43"/>
      <c r="EJ40" s="396"/>
      <c r="EK40" s="397"/>
      <c r="EL40" s="394">
        <f t="shared" ref="EL40:EL43" si="2">SUM(CD40:DR40)</f>
        <v>434693</v>
      </c>
      <c r="EM40" s="395"/>
      <c r="EN40" s="43"/>
      <c r="EO40" s="88"/>
      <c r="EQ40" s="80">
        <f t="shared" si="0"/>
        <v>0</v>
      </c>
      <c r="ER40" s="33"/>
    </row>
    <row r="41" spans="4:148" ht="12.75" customHeight="1" x14ac:dyDescent="0.3">
      <c r="D41" s="88" t="s">
        <v>319</v>
      </c>
      <c r="E41" s="396"/>
      <c r="F41" s="327"/>
      <c r="G41" s="43">
        <v>0</v>
      </c>
      <c r="H41" s="42"/>
      <c r="I41" s="43"/>
      <c r="J41" s="396"/>
      <c r="K41" s="396"/>
      <c r="L41" s="43">
        <v>0</v>
      </c>
      <c r="M41" s="42"/>
      <c r="N41" s="43"/>
      <c r="O41" s="396"/>
      <c r="P41" s="396"/>
      <c r="Q41" s="43">
        <v>0</v>
      </c>
      <c r="R41" s="42"/>
      <c r="S41" s="43"/>
      <c r="T41" s="396"/>
      <c r="U41" s="396"/>
      <c r="V41" s="43">
        <v>0</v>
      </c>
      <c r="W41" s="42"/>
      <c r="X41" s="43"/>
      <c r="Y41" s="396"/>
      <c r="Z41" s="396"/>
      <c r="AA41" s="43">
        <v>0</v>
      </c>
      <c r="AB41" s="42"/>
      <c r="AC41" s="43"/>
      <c r="AD41" s="396"/>
      <c r="AE41" s="396"/>
      <c r="AF41" s="43">
        <v>0</v>
      </c>
      <c r="AG41" s="42"/>
      <c r="AH41" s="43"/>
      <c r="AI41" s="396"/>
      <c r="AJ41" s="396"/>
      <c r="AK41" s="43">
        <v>70046</v>
      </c>
      <c r="AL41" s="42"/>
      <c r="AM41" s="43"/>
      <c r="AN41" s="396"/>
      <c r="AO41" s="396"/>
      <c r="AP41" s="43">
        <v>0</v>
      </c>
      <c r="AQ41" s="42"/>
      <c r="AR41" s="43"/>
      <c r="AS41" s="396"/>
      <c r="AT41" s="396"/>
      <c r="AU41" s="43">
        <v>39803</v>
      </c>
      <c r="AV41" s="42"/>
      <c r="AW41" s="43"/>
      <c r="AX41" s="396"/>
      <c r="AY41" s="396"/>
      <c r="AZ41" s="43">
        <v>171181</v>
      </c>
      <c r="BA41" s="42"/>
      <c r="BB41" s="43"/>
      <c r="BC41" s="396"/>
      <c r="BD41" s="396"/>
      <c r="BE41" s="43">
        <v>0</v>
      </c>
      <c r="BF41" s="42"/>
      <c r="BG41" s="43"/>
      <c r="BH41" s="396"/>
      <c r="BI41" s="396"/>
      <c r="BJ41" s="43">
        <v>0</v>
      </c>
      <c r="BK41" s="42"/>
      <c r="BL41" s="43"/>
      <c r="BM41" s="396"/>
      <c r="BN41" s="396"/>
      <c r="BO41" s="43">
        <v>0</v>
      </c>
      <c r="BP41" s="42"/>
      <c r="BQ41" s="43"/>
      <c r="BR41" s="396"/>
      <c r="BS41" s="396"/>
      <c r="BT41" s="43">
        <f>SUM(L41:BO41)</f>
        <v>281030</v>
      </c>
      <c r="BU41" s="42"/>
      <c r="BV41" s="43"/>
      <c r="BW41" s="396"/>
      <c r="BX41" s="396"/>
      <c r="BY41" s="43">
        <v>70307</v>
      </c>
      <c r="BZ41" s="42"/>
      <c r="CA41" s="43"/>
      <c r="CB41" s="396"/>
      <c r="CC41" s="396"/>
      <c r="CD41" s="43">
        <v>0</v>
      </c>
      <c r="CE41" s="42"/>
      <c r="CF41" s="43"/>
      <c r="CG41" s="396"/>
      <c r="CH41" s="396"/>
      <c r="CI41" s="43">
        <v>0</v>
      </c>
      <c r="CJ41" s="42"/>
      <c r="CK41" s="43"/>
      <c r="CL41" s="396"/>
      <c r="CM41" s="396"/>
      <c r="CN41" s="43">
        <v>0</v>
      </c>
      <c r="CO41" s="42"/>
      <c r="CP41" s="43"/>
      <c r="CQ41" s="396"/>
      <c r="CR41" s="396"/>
      <c r="CS41" s="43">
        <v>0</v>
      </c>
      <c r="CT41" s="42"/>
      <c r="CU41" s="43"/>
      <c r="CV41" s="396"/>
      <c r="CW41" s="396"/>
      <c r="CX41" s="43">
        <v>0</v>
      </c>
      <c r="CY41" s="42"/>
      <c r="CZ41" s="43"/>
      <c r="DA41" s="396"/>
      <c r="DB41" s="396"/>
      <c r="DC41" s="43">
        <v>0</v>
      </c>
      <c r="DD41" s="42"/>
      <c r="DE41" s="43"/>
      <c r="DF41" s="396"/>
      <c r="DG41" s="396"/>
      <c r="DH41" s="43">
        <v>0</v>
      </c>
      <c r="DI41" s="42"/>
      <c r="DJ41" s="43"/>
      <c r="DK41" s="396"/>
      <c r="DL41" s="396"/>
      <c r="DM41" s="43">
        <v>70307</v>
      </c>
      <c r="DN41" s="42"/>
      <c r="DO41" s="43"/>
      <c r="DP41" s="396"/>
      <c r="DQ41" s="396"/>
      <c r="DR41" s="43">
        <v>0</v>
      </c>
      <c r="DS41" s="42"/>
      <c r="DT41" s="43"/>
      <c r="DU41" s="396"/>
      <c r="DV41" s="396"/>
      <c r="DW41" s="43">
        <v>0</v>
      </c>
      <c r="DX41" s="42"/>
      <c r="DY41" s="43"/>
      <c r="DZ41" s="396"/>
      <c r="EA41" s="396"/>
      <c r="EB41" s="43">
        <v>0</v>
      </c>
      <c r="EC41" s="42"/>
      <c r="ED41" s="43"/>
      <c r="EE41" s="396"/>
      <c r="EF41" s="396"/>
      <c r="EG41" s="43">
        <v>0</v>
      </c>
      <c r="EH41" s="42"/>
      <c r="EI41" s="43"/>
      <c r="EJ41" s="396"/>
      <c r="EK41" s="396"/>
      <c r="EL41" s="43">
        <f t="shared" si="2"/>
        <v>70307</v>
      </c>
      <c r="EM41" s="42"/>
      <c r="EN41" s="43"/>
      <c r="EO41" s="88"/>
      <c r="EQ41" s="80">
        <f t="shared" si="0"/>
        <v>0</v>
      </c>
      <c r="ER41" s="33"/>
    </row>
    <row r="42" spans="4:148" ht="12.75" customHeight="1" x14ac:dyDescent="0.3">
      <c r="D42" s="88" t="s">
        <v>320</v>
      </c>
      <c r="E42" s="396"/>
      <c r="F42" s="327"/>
      <c r="G42" s="43">
        <v>0</v>
      </c>
      <c r="H42" s="42"/>
      <c r="I42" s="43"/>
      <c r="J42" s="396"/>
      <c r="K42" s="396"/>
      <c r="L42" s="43">
        <v>0</v>
      </c>
      <c r="M42" s="42"/>
      <c r="N42" s="43"/>
      <c r="O42" s="396"/>
      <c r="P42" s="396"/>
      <c r="Q42" s="43">
        <v>0</v>
      </c>
      <c r="R42" s="42"/>
      <c r="S42" s="43"/>
      <c r="T42" s="396"/>
      <c r="U42" s="396"/>
      <c r="V42" s="43">
        <v>0</v>
      </c>
      <c r="W42" s="42"/>
      <c r="X42" s="43"/>
      <c r="Y42" s="396"/>
      <c r="Z42" s="396"/>
      <c r="AA42" s="43">
        <v>0</v>
      </c>
      <c r="AB42" s="42"/>
      <c r="AC42" s="43"/>
      <c r="AD42" s="396"/>
      <c r="AE42" s="396"/>
      <c r="AF42" s="43">
        <v>0</v>
      </c>
      <c r="AG42" s="42"/>
      <c r="AH42" s="43"/>
      <c r="AI42" s="396"/>
      <c r="AJ42" s="396"/>
      <c r="AK42" s="43">
        <v>0</v>
      </c>
      <c r="AL42" s="42"/>
      <c r="AM42" s="43"/>
      <c r="AN42" s="396"/>
      <c r="AO42" s="396"/>
      <c r="AP42" s="43">
        <v>0</v>
      </c>
      <c r="AQ42" s="42"/>
      <c r="AR42" s="43"/>
      <c r="AS42" s="396"/>
      <c r="AT42" s="396"/>
      <c r="AU42" s="43">
        <v>0</v>
      </c>
      <c r="AV42" s="42"/>
      <c r="AW42" s="43"/>
      <c r="AX42" s="396"/>
      <c r="AY42" s="396"/>
      <c r="AZ42" s="43">
        <v>0</v>
      </c>
      <c r="BA42" s="42"/>
      <c r="BB42" s="43"/>
      <c r="BC42" s="396"/>
      <c r="BD42" s="396"/>
      <c r="BE42" s="43">
        <v>0</v>
      </c>
      <c r="BF42" s="42"/>
      <c r="BG42" s="43"/>
      <c r="BH42" s="396"/>
      <c r="BI42" s="396"/>
      <c r="BJ42" s="43">
        <v>0</v>
      </c>
      <c r="BK42" s="42"/>
      <c r="BL42" s="43"/>
      <c r="BM42" s="396"/>
      <c r="BN42" s="396"/>
      <c r="BO42" s="43">
        <v>0</v>
      </c>
      <c r="BP42" s="42"/>
      <c r="BQ42" s="43"/>
      <c r="BR42" s="396"/>
      <c r="BS42" s="396"/>
      <c r="BT42" s="43">
        <f>SUM(L42:BO42)</f>
        <v>0</v>
      </c>
      <c r="BU42" s="42"/>
      <c r="BV42" s="43"/>
      <c r="BW42" s="396"/>
      <c r="BX42" s="396"/>
      <c r="BY42" s="43">
        <v>0</v>
      </c>
      <c r="BZ42" s="42"/>
      <c r="CA42" s="43"/>
      <c r="CB42" s="396"/>
      <c r="CC42" s="396"/>
      <c r="CD42" s="43">
        <v>0</v>
      </c>
      <c r="CE42" s="42"/>
      <c r="CF42" s="43"/>
      <c r="CG42" s="396"/>
      <c r="CH42" s="396"/>
      <c r="CI42" s="43">
        <v>0</v>
      </c>
      <c r="CJ42" s="42"/>
      <c r="CK42" s="43"/>
      <c r="CL42" s="396"/>
      <c r="CM42" s="396"/>
      <c r="CN42" s="43">
        <v>0</v>
      </c>
      <c r="CO42" s="42"/>
      <c r="CP42" s="43"/>
      <c r="CQ42" s="396"/>
      <c r="CR42" s="396"/>
      <c r="CS42" s="43">
        <v>0</v>
      </c>
      <c r="CT42" s="42"/>
      <c r="CU42" s="43"/>
      <c r="CV42" s="396"/>
      <c r="CW42" s="396"/>
      <c r="CX42" s="43">
        <v>0</v>
      </c>
      <c r="CY42" s="42"/>
      <c r="CZ42" s="43"/>
      <c r="DA42" s="396"/>
      <c r="DB42" s="396"/>
      <c r="DC42" s="43">
        <v>0</v>
      </c>
      <c r="DD42" s="42"/>
      <c r="DE42" s="43"/>
      <c r="DF42" s="396"/>
      <c r="DG42" s="396"/>
      <c r="DH42" s="43">
        <v>0</v>
      </c>
      <c r="DI42" s="42"/>
      <c r="DJ42" s="43"/>
      <c r="DK42" s="396"/>
      <c r="DL42" s="396"/>
      <c r="DM42" s="43">
        <v>0</v>
      </c>
      <c r="DN42" s="42"/>
      <c r="DO42" s="43"/>
      <c r="DP42" s="396"/>
      <c r="DQ42" s="396"/>
      <c r="DR42" s="43">
        <v>0</v>
      </c>
      <c r="DS42" s="42"/>
      <c r="DT42" s="43"/>
      <c r="DU42" s="396"/>
      <c r="DV42" s="396"/>
      <c r="DW42" s="43">
        <v>0</v>
      </c>
      <c r="DX42" s="42"/>
      <c r="DY42" s="43"/>
      <c r="DZ42" s="396"/>
      <c r="EA42" s="396"/>
      <c r="EB42" s="43">
        <v>0</v>
      </c>
      <c r="EC42" s="42"/>
      <c r="ED42" s="43"/>
      <c r="EE42" s="396"/>
      <c r="EF42" s="396"/>
      <c r="EG42" s="43">
        <v>0</v>
      </c>
      <c r="EH42" s="42"/>
      <c r="EI42" s="43"/>
      <c r="EJ42" s="396"/>
      <c r="EK42" s="396"/>
      <c r="EL42" s="43">
        <f t="shared" si="2"/>
        <v>0</v>
      </c>
      <c r="EM42" s="42"/>
      <c r="EN42" s="43"/>
      <c r="EO42" s="88"/>
      <c r="EQ42" s="80">
        <f t="shared" si="0"/>
        <v>0</v>
      </c>
      <c r="ER42" s="33"/>
    </row>
    <row r="43" spans="4:148" ht="12.75" customHeight="1" x14ac:dyDescent="0.3">
      <c r="D43" s="88" t="s">
        <v>321</v>
      </c>
      <c r="E43" s="396"/>
      <c r="F43" s="346"/>
      <c r="G43" s="72">
        <v>0</v>
      </c>
      <c r="H43" s="71"/>
      <c r="I43" s="43"/>
      <c r="J43" s="396"/>
      <c r="K43" s="405"/>
      <c r="L43" s="72">
        <v>0</v>
      </c>
      <c r="M43" s="71"/>
      <c r="N43" s="43"/>
      <c r="O43" s="396"/>
      <c r="P43" s="405"/>
      <c r="Q43" s="72">
        <v>0</v>
      </c>
      <c r="R43" s="71"/>
      <c r="S43" s="43"/>
      <c r="T43" s="396"/>
      <c r="U43" s="405"/>
      <c r="V43" s="72">
        <v>0</v>
      </c>
      <c r="W43" s="71"/>
      <c r="X43" s="43"/>
      <c r="Y43" s="396"/>
      <c r="Z43" s="405"/>
      <c r="AA43" s="72">
        <v>0</v>
      </c>
      <c r="AB43" s="71"/>
      <c r="AC43" s="43"/>
      <c r="AD43" s="396"/>
      <c r="AE43" s="405"/>
      <c r="AF43" s="72">
        <v>0</v>
      </c>
      <c r="AG43" s="71"/>
      <c r="AH43" s="43"/>
      <c r="AI43" s="396"/>
      <c r="AJ43" s="405"/>
      <c r="AK43" s="72">
        <v>592291</v>
      </c>
      <c r="AL43" s="71"/>
      <c r="AM43" s="43"/>
      <c r="AN43" s="396"/>
      <c r="AO43" s="405"/>
      <c r="AP43" s="72">
        <v>0</v>
      </c>
      <c r="AQ43" s="71"/>
      <c r="AR43" s="43"/>
      <c r="AS43" s="396"/>
      <c r="AT43" s="405"/>
      <c r="AU43" s="72">
        <v>287085</v>
      </c>
      <c r="AV43" s="71"/>
      <c r="AW43" s="43"/>
      <c r="AX43" s="396"/>
      <c r="AY43" s="405"/>
      <c r="AZ43" s="72">
        <v>1482471</v>
      </c>
      <c r="BA43" s="71"/>
      <c r="BB43" s="43"/>
      <c r="BC43" s="396"/>
      <c r="BD43" s="405"/>
      <c r="BE43" s="72">
        <v>0</v>
      </c>
      <c r="BF43" s="71"/>
      <c r="BG43" s="43"/>
      <c r="BH43" s="396"/>
      <c r="BI43" s="405"/>
      <c r="BJ43" s="72">
        <v>0</v>
      </c>
      <c r="BK43" s="71"/>
      <c r="BL43" s="43"/>
      <c r="BM43" s="396"/>
      <c r="BN43" s="405"/>
      <c r="BO43" s="72">
        <v>0</v>
      </c>
      <c r="BP43" s="71"/>
      <c r="BQ43" s="43"/>
      <c r="BR43" s="396"/>
      <c r="BS43" s="405"/>
      <c r="BT43" s="72">
        <f>SUM(L43:BO43)</f>
        <v>2361847</v>
      </c>
      <c r="BU43" s="71"/>
      <c r="BV43" s="43"/>
      <c r="BW43" s="396"/>
      <c r="BX43" s="405"/>
      <c r="BY43" s="72">
        <v>671535</v>
      </c>
      <c r="BZ43" s="71"/>
      <c r="CA43" s="43"/>
      <c r="CB43" s="396"/>
      <c r="CC43" s="405"/>
      <c r="CD43" s="72">
        <v>0</v>
      </c>
      <c r="CE43" s="71"/>
      <c r="CF43" s="43"/>
      <c r="CG43" s="396"/>
      <c r="CH43" s="405"/>
      <c r="CI43" s="72">
        <v>0</v>
      </c>
      <c r="CJ43" s="71"/>
      <c r="CK43" s="43"/>
      <c r="CL43" s="396"/>
      <c r="CM43" s="405"/>
      <c r="CN43" s="72">
        <v>0</v>
      </c>
      <c r="CO43" s="71"/>
      <c r="CP43" s="43"/>
      <c r="CQ43" s="396"/>
      <c r="CR43" s="405"/>
      <c r="CS43" s="72">
        <v>0</v>
      </c>
      <c r="CT43" s="71"/>
      <c r="CU43" s="43"/>
      <c r="CV43" s="396"/>
      <c r="CW43" s="405"/>
      <c r="CX43" s="72">
        <v>0</v>
      </c>
      <c r="CY43" s="71"/>
      <c r="CZ43" s="43"/>
      <c r="DA43" s="396"/>
      <c r="DB43" s="405"/>
      <c r="DC43" s="72">
        <v>0</v>
      </c>
      <c r="DD43" s="71"/>
      <c r="DE43" s="43"/>
      <c r="DF43" s="396"/>
      <c r="DG43" s="405"/>
      <c r="DH43" s="72">
        <v>0</v>
      </c>
      <c r="DI43" s="71"/>
      <c r="DJ43" s="43"/>
      <c r="DK43" s="396"/>
      <c r="DL43" s="405"/>
      <c r="DM43" s="72">
        <v>671535</v>
      </c>
      <c r="DN43" s="71"/>
      <c r="DO43" s="43"/>
      <c r="DP43" s="396"/>
      <c r="DQ43" s="405"/>
      <c r="DR43" s="72">
        <v>0</v>
      </c>
      <c r="DS43" s="71"/>
      <c r="DT43" s="43"/>
      <c r="DU43" s="396"/>
      <c r="DV43" s="405"/>
      <c r="DW43" s="72">
        <v>0</v>
      </c>
      <c r="DX43" s="71"/>
      <c r="DY43" s="43"/>
      <c r="DZ43" s="396"/>
      <c r="EA43" s="405"/>
      <c r="EB43" s="72">
        <v>0</v>
      </c>
      <c r="EC43" s="71"/>
      <c r="ED43" s="43"/>
      <c r="EE43" s="396"/>
      <c r="EF43" s="405"/>
      <c r="EG43" s="72">
        <v>0</v>
      </c>
      <c r="EH43" s="71"/>
      <c r="EI43" s="43"/>
      <c r="EJ43" s="396"/>
      <c r="EK43" s="405"/>
      <c r="EL43" s="72">
        <f t="shared" si="2"/>
        <v>671535</v>
      </c>
      <c r="EM43" s="71"/>
      <c r="EN43" s="43"/>
      <c r="EO43" s="88"/>
      <c r="EQ43" s="80">
        <f t="shared" si="0"/>
        <v>0</v>
      </c>
      <c r="ER43" s="33"/>
    </row>
    <row r="44" spans="4:148" x14ac:dyDescent="0.3">
      <c r="D44" s="88"/>
      <c r="E44" s="396"/>
      <c r="G44" s="43"/>
      <c r="H44" s="43"/>
      <c r="I44" s="43"/>
      <c r="J44" s="396"/>
      <c r="K44" s="43"/>
      <c r="L44" s="43"/>
      <c r="M44" s="43"/>
      <c r="N44" s="43"/>
      <c r="O44" s="396"/>
      <c r="P44" s="43"/>
      <c r="Q44" s="43"/>
      <c r="R44" s="43"/>
      <c r="S44" s="43"/>
      <c r="T44" s="396"/>
      <c r="U44" s="43"/>
      <c r="V44" s="43"/>
      <c r="W44" s="43"/>
      <c r="X44" s="43"/>
      <c r="Y44" s="396"/>
      <c r="Z44" s="43"/>
      <c r="AA44" s="43"/>
      <c r="AB44" s="43"/>
      <c r="AC44" s="43"/>
      <c r="AD44" s="396"/>
      <c r="AE44" s="43"/>
      <c r="AF44" s="43"/>
      <c r="AG44" s="43"/>
      <c r="AH44" s="43"/>
      <c r="AI44" s="396"/>
      <c r="AJ44" s="43"/>
      <c r="AK44" s="43"/>
      <c r="AL44" s="43"/>
      <c r="AM44" s="43"/>
      <c r="AN44" s="396"/>
      <c r="AO44" s="43"/>
      <c r="AP44" s="43"/>
      <c r="AQ44" s="43"/>
      <c r="AR44" s="43"/>
      <c r="AS44" s="396"/>
      <c r="AT44" s="43"/>
      <c r="AU44" s="43"/>
      <c r="AV44" s="43"/>
      <c r="AW44" s="43"/>
      <c r="AX44" s="396"/>
      <c r="AY44" s="43"/>
      <c r="AZ44" s="43"/>
      <c r="BA44" s="43"/>
      <c r="BB44" s="43"/>
      <c r="BC44" s="396"/>
      <c r="BD44" s="43"/>
      <c r="BE44" s="43"/>
      <c r="BF44" s="43"/>
      <c r="BG44" s="43"/>
      <c r="BH44" s="396"/>
      <c r="BI44" s="43"/>
      <c r="BJ44" s="43"/>
      <c r="BK44" s="43"/>
      <c r="BL44" s="43"/>
      <c r="BM44" s="396"/>
      <c r="BN44" s="43"/>
      <c r="BO44" s="43"/>
      <c r="BP44" s="43"/>
      <c r="BQ44" s="43"/>
      <c r="BR44" s="396"/>
      <c r="BS44" s="43"/>
      <c r="BT44" s="43"/>
      <c r="BU44" s="43"/>
      <c r="BV44" s="43"/>
      <c r="BW44" s="396"/>
      <c r="BX44" s="43"/>
      <c r="BY44" s="43"/>
      <c r="BZ44" s="43"/>
      <c r="CA44" s="43"/>
      <c r="CB44" s="396"/>
      <c r="CC44" s="43"/>
      <c r="CD44" s="43"/>
      <c r="CE44" s="43"/>
      <c r="CF44" s="43"/>
      <c r="CG44" s="396"/>
      <c r="CH44" s="43"/>
      <c r="CI44" s="43"/>
      <c r="CJ44" s="43"/>
      <c r="CK44" s="43"/>
      <c r="CL44" s="396"/>
      <c r="CM44" s="43"/>
      <c r="CN44" s="43"/>
      <c r="CO44" s="43"/>
      <c r="CP44" s="43"/>
      <c r="CQ44" s="396"/>
      <c r="CR44" s="43"/>
      <c r="CS44" s="43"/>
      <c r="CT44" s="43"/>
      <c r="CU44" s="43"/>
      <c r="CV44" s="396"/>
      <c r="CW44" s="43"/>
      <c r="CX44" s="43"/>
      <c r="CY44" s="43"/>
      <c r="CZ44" s="43"/>
      <c r="DA44" s="396"/>
      <c r="DB44" s="43"/>
      <c r="DC44" s="43"/>
      <c r="DD44" s="43"/>
      <c r="DE44" s="43"/>
      <c r="DF44" s="396"/>
      <c r="DG44" s="43"/>
      <c r="DH44" s="43"/>
      <c r="DI44" s="43"/>
      <c r="DJ44" s="43"/>
      <c r="DK44" s="396"/>
      <c r="DL44" s="43"/>
      <c r="DM44" s="43"/>
      <c r="DN44" s="43"/>
      <c r="DO44" s="43"/>
      <c r="DP44" s="396"/>
      <c r="DQ44" s="43"/>
      <c r="DR44" s="43"/>
      <c r="DS44" s="43"/>
      <c r="DT44" s="43"/>
      <c r="DU44" s="396"/>
      <c r="DV44" s="43"/>
      <c r="DW44" s="43"/>
      <c r="DX44" s="43"/>
      <c r="DY44" s="43"/>
      <c r="DZ44" s="396"/>
      <c r="EA44" s="43"/>
      <c r="EB44" s="43"/>
      <c r="EC44" s="43"/>
      <c r="ED44" s="43"/>
      <c r="EE44" s="396"/>
      <c r="EF44" s="43"/>
      <c r="EG44" s="43"/>
      <c r="EH44" s="43"/>
      <c r="EI44" s="43"/>
      <c r="EJ44" s="396"/>
      <c r="EK44" s="43"/>
      <c r="EL44" s="43"/>
      <c r="EM44" s="43"/>
      <c r="EN44" s="43"/>
      <c r="EO44" s="88"/>
      <c r="ER44" s="33"/>
    </row>
    <row r="45" spans="4:148" ht="12.75" customHeight="1" x14ac:dyDescent="0.3">
      <c r="D45" s="88" t="s">
        <v>324</v>
      </c>
      <c r="E45" s="396"/>
      <c r="G45" s="43">
        <f>SUM(G46:G49)</f>
        <v>0</v>
      </c>
      <c r="H45" s="43"/>
      <c r="I45" s="43"/>
      <c r="J45" s="396"/>
      <c r="K45" s="43"/>
      <c r="L45" s="43">
        <f>SUM(L46:L49)</f>
        <v>801820</v>
      </c>
      <c r="M45" s="43"/>
      <c r="N45" s="43"/>
      <c r="O45" s="396"/>
      <c r="P45" s="43"/>
      <c r="Q45" s="43">
        <f>SUM(Q46:Q49)</f>
        <v>516755</v>
      </c>
      <c r="R45" s="43"/>
      <c r="S45" s="43"/>
      <c r="T45" s="396"/>
      <c r="U45" s="43"/>
      <c r="V45" s="43">
        <f>SUM(V46:V49)</f>
        <v>0</v>
      </c>
      <c r="W45" s="43"/>
      <c r="X45" s="43"/>
      <c r="Y45" s="396"/>
      <c r="Z45" s="43"/>
      <c r="AA45" s="43">
        <f>SUM(AA46:AA49)</f>
        <v>0</v>
      </c>
      <c r="AB45" s="43"/>
      <c r="AC45" s="43"/>
      <c r="AD45" s="396"/>
      <c r="AE45" s="43"/>
      <c r="AF45" s="43">
        <f>SUM(AF46:AF49)</f>
        <v>3264798</v>
      </c>
      <c r="AG45" s="43"/>
      <c r="AH45" s="43"/>
      <c r="AI45" s="396"/>
      <c r="AJ45" s="43"/>
      <c r="AK45" s="43">
        <f>SUM(AK46:AK49)</f>
        <v>1221505</v>
      </c>
      <c r="AL45" s="43"/>
      <c r="AM45" s="43"/>
      <c r="AN45" s="396"/>
      <c r="AO45" s="43"/>
      <c r="AP45" s="43">
        <f>SUM(AP46:AP49)</f>
        <v>1634376</v>
      </c>
      <c r="AQ45" s="43"/>
      <c r="AR45" s="43"/>
      <c r="AS45" s="396"/>
      <c r="AT45" s="43"/>
      <c r="AU45" s="43">
        <f>SUM(AU46:AU49)</f>
        <v>8414</v>
      </c>
      <c r="AV45" s="43"/>
      <c r="AW45" s="43"/>
      <c r="AX45" s="396"/>
      <c r="AY45" s="43"/>
      <c r="AZ45" s="43">
        <f>SUM(AZ46:AZ49)</f>
        <v>0</v>
      </c>
      <c r="BA45" s="43"/>
      <c r="BB45" s="43"/>
      <c r="BC45" s="396"/>
      <c r="BD45" s="43"/>
      <c r="BE45" s="43">
        <f>SUM(BE46:BE49)</f>
        <v>0</v>
      </c>
      <c r="BF45" s="43"/>
      <c r="BG45" s="43"/>
      <c r="BH45" s="396"/>
      <c r="BI45" s="43"/>
      <c r="BJ45" s="43">
        <f>SUM(BJ46:BJ49)</f>
        <v>0</v>
      </c>
      <c r="BK45" s="43"/>
      <c r="BL45" s="43"/>
      <c r="BM45" s="396"/>
      <c r="BN45" s="43"/>
      <c r="BO45" s="43">
        <f>SUM(BO46:BO49)</f>
        <v>0</v>
      </c>
      <c r="BP45" s="43"/>
      <c r="BQ45" s="43"/>
      <c r="BR45" s="396"/>
      <c r="BS45" s="43"/>
      <c r="BT45" s="43">
        <f>SUM(BT46:BT49)</f>
        <v>7447668</v>
      </c>
      <c r="BU45" s="43"/>
      <c r="BV45" s="43"/>
      <c r="BW45" s="396"/>
      <c r="BX45" s="43"/>
      <c r="BY45" s="43">
        <f>SUM(BY46:BY49)</f>
        <v>6909242</v>
      </c>
      <c r="BZ45" s="43"/>
      <c r="CA45" s="43"/>
      <c r="CB45" s="396"/>
      <c r="CC45" s="43"/>
      <c r="CD45" s="43">
        <f>SUM(CD46:CD49)</f>
        <v>0</v>
      </c>
      <c r="CE45" s="43"/>
      <c r="CF45" s="43"/>
      <c r="CG45" s="396"/>
      <c r="CH45" s="43"/>
      <c r="CI45" s="43">
        <f>SUM(CI46:CI49)</f>
        <v>2132749</v>
      </c>
      <c r="CJ45" s="43"/>
      <c r="CK45" s="43"/>
      <c r="CL45" s="396"/>
      <c r="CM45" s="43"/>
      <c r="CN45" s="43">
        <f>SUM(CN46:CN49)</f>
        <v>1572085</v>
      </c>
      <c r="CO45" s="43"/>
      <c r="CP45" s="43"/>
      <c r="CQ45" s="396"/>
      <c r="CR45" s="43"/>
      <c r="CS45" s="43">
        <f>SUM(CS46:CS49)</f>
        <v>202633</v>
      </c>
      <c r="CT45" s="43"/>
      <c r="CU45" s="43"/>
      <c r="CV45" s="396"/>
      <c r="CW45" s="43"/>
      <c r="CX45" s="43">
        <f>SUM(CX46:CX49)</f>
        <v>688200</v>
      </c>
      <c r="CY45" s="43"/>
      <c r="CZ45" s="43"/>
      <c r="DA45" s="396"/>
      <c r="DB45" s="43"/>
      <c r="DC45" s="43">
        <f>SUM(DC46:DC49)</f>
        <v>0</v>
      </c>
      <c r="DD45" s="43"/>
      <c r="DE45" s="43"/>
      <c r="DF45" s="396"/>
      <c r="DG45" s="43"/>
      <c r="DH45" s="43">
        <f>SUM(DH46:DH49)</f>
        <v>898186</v>
      </c>
      <c r="DI45" s="43"/>
      <c r="DJ45" s="43"/>
      <c r="DK45" s="396"/>
      <c r="DL45" s="43"/>
      <c r="DM45" s="43">
        <f>SUM(DM46:DM49)</f>
        <v>352096</v>
      </c>
      <c r="DN45" s="43"/>
      <c r="DO45" s="43"/>
      <c r="DP45" s="396"/>
      <c r="DQ45" s="43"/>
      <c r="DR45" s="43">
        <f>SUM(DR46:DR49)</f>
        <v>0</v>
      </c>
      <c r="DS45" s="43"/>
      <c r="DT45" s="43"/>
      <c r="DU45" s="396"/>
      <c r="DV45" s="43"/>
      <c r="DW45" s="43">
        <f>SUM(DW46:DW49)</f>
        <v>0</v>
      </c>
      <c r="DX45" s="43"/>
      <c r="DY45" s="43"/>
      <c r="DZ45" s="396"/>
      <c r="EA45" s="43"/>
      <c r="EB45" s="43">
        <f>SUM(EB46:EB49)</f>
        <v>1063293</v>
      </c>
      <c r="EC45" s="43"/>
      <c r="ED45" s="43"/>
      <c r="EE45" s="396"/>
      <c r="EF45" s="43"/>
      <c r="EG45" s="43">
        <f>SUM(EG46:EG49)</f>
        <v>0</v>
      </c>
      <c r="EH45" s="43"/>
      <c r="EI45" s="43"/>
      <c r="EJ45" s="396"/>
      <c r="EK45" s="43"/>
      <c r="EL45" s="43">
        <f>SUM(EL46:EL49)</f>
        <v>5845949</v>
      </c>
      <c r="EM45" s="43"/>
      <c r="EN45" s="43"/>
      <c r="EO45" s="88"/>
      <c r="EQ45" s="80">
        <f t="shared" si="0"/>
        <v>-1063293</v>
      </c>
      <c r="ER45" s="33"/>
    </row>
    <row r="46" spans="4:148" ht="12.75" customHeight="1" x14ac:dyDescent="0.3">
      <c r="D46" s="88" t="s">
        <v>316</v>
      </c>
      <c r="E46" s="396"/>
      <c r="F46" s="333"/>
      <c r="G46" s="394">
        <v>0</v>
      </c>
      <c r="H46" s="395"/>
      <c r="I46" s="43"/>
      <c r="J46" s="396"/>
      <c r="K46" s="397"/>
      <c r="L46" s="394">
        <f>585000-91511</f>
        <v>493489</v>
      </c>
      <c r="M46" s="395"/>
      <c r="N46" s="43"/>
      <c r="O46" s="396"/>
      <c r="P46" s="397"/>
      <c r="Q46" s="394">
        <f>375000-63510</f>
        <v>311490</v>
      </c>
      <c r="R46" s="395"/>
      <c r="S46" s="43"/>
      <c r="T46" s="396"/>
      <c r="U46" s="397"/>
      <c r="V46" s="394">
        <v>0</v>
      </c>
      <c r="W46" s="395"/>
      <c r="X46" s="43"/>
      <c r="Y46" s="396"/>
      <c r="Z46" s="397"/>
      <c r="AA46" s="394">
        <v>0</v>
      </c>
      <c r="AB46" s="395"/>
      <c r="AC46" s="43"/>
      <c r="AD46" s="396"/>
      <c r="AE46" s="397"/>
      <c r="AF46" s="394">
        <f>2330000-395776</f>
        <v>1934224</v>
      </c>
      <c r="AG46" s="395"/>
      <c r="AH46" s="43"/>
      <c r="AI46" s="396"/>
      <c r="AJ46" s="397"/>
      <c r="AK46" s="394">
        <f>870000-148218</f>
        <v>721782</v>
      </c>
      <c r="AL46" s="395"/>
      <c r="AM46" s="43"/>
      <c r="AN46" s="396"/>
      <c r="AO46" s="397"/>
      <c r="AP46" s="394">
        <f>1160000-197914</f>
        <v>962086</v>
      </c>
      <c r="AQ46" s="395"/>
      <c r="AR46" s="43"/>
      <c r="AS46" s="396"/>
      <c r="AT46" s="397"/>
      <c r="AU46" s="394">
        <f>5924-1041</f>
        <v>4883</v>
      </c>
      <c r="AV46" s="395"/>
      <c r="AW46" s="43"/>
      <c r="AX46" s="396"/>
      <c r="AY46" s="397"/>
      <c r="AZ46" s="394">
        <v>0</v>
      </c>
      <c r="BA46" s="395"/>
      <c r="BB46" s="43"/>
      <c r="BC46" s="396"/>
      <c r="BD46" s="397"/>
      <c r="BE46" s="394">
        <v>0</v>
      </c>
      <c r="BF46" s="395"/>
      <c r="BG46" s="43"/>
      <c r="BH46" s="396"/>
      <c r="BI46" s="397"/>
      <c r="BJ46" s="394">
        <v>0</v>
      </c>
      <c r="BK46" s="395"/>
      <c r="BL46" s="43"/>
      <c r="BM46" s="396"/>
      <c r="BN46" s="397"/>
      <c r="BO46" s="394">
        <v>0</v>
      </c>
      <c r="BP46" s="395"/>
      <c r="BQ46" s="43"/>
      <c r="BR46" s="396"/>
      <c r="BS46" s="397"/>
      <c r="BT46" s="394">
        <f>SUM(L46:BO46)</f>
        <v>4427954</v>
      </c>
      <c r="BU46" s="395"/>
      <c r="BV46" s="43"/>
      <c r="BW46" s="396"/>
      <c r="BX46" s="397"/>
      <c r="BY46" s="394">
        <v>4593447</v>
      </c>
      <c r="BZ46" s="395"/>
      <c r="CA46" s="43"/>
      <c r="CB46" s="396"/>
      <c r="CC46" s="397"/>
      <c r="CD46" s="394">
        <v>0</v>
      </c>
      <c r="CE46" s="395"/>
      <c r="CF46" s="43"/>
      <c r="CG46" s="396"/>
      <c r="CH46" s="397"/>
      <c r="CI46" s="394">
        <v>1472867</v>
      </c>
      <c r="CJ46" s="395"/>
      <c r="CK46" s="43"/>
      <c r="CL46" s="396"/>
      <c r="CM46" s="397"/>
      <c r="CN46" s="394">
        <v>1097777</v>
      </c>
      <c r="CO46" s="395"/>
      <c r="CP46" s="43"/>
      <c r="CQ46" s="396"/>
      <c r="CR46" s="397"/>
      <c r="CS46" s="394">
        <v>135373</v>
      </c>
      <c r="CT46" s="395"/>
      <c r="CU46" s="43"/>
      <c r="CV46" s="396"/>
      <c r="CW46" s="397"/>
      <c r="CX46" s="394">
        <v>456006</v>
      </c>
      <c r="CY46" s="395"/>
      <c r="CZ46" s="43"/>
      <c r="DA46" s="396"/>
      <c r="DB46" s="397"/>
      <c r="DC46" s="394">
        <v>0</v>
      </c>
      <c r="DD46" s="395"/>
      <c r="DE46" s="43"/>
      <c r="DF46" s="396"/>
      <c r="DG46" s="397"/>
      <c r="DH46" s="394">
        <v>564542</v>
      </c>
      <c r="DI46" s="395"/>
      <c r="DJ46" s="43"/>
      <c r="DK46" s="396"/>
      <c r="DL46" s="397"/>
      <c r="DM46" s="394">
        <v>217789</v>
      </c>
      <c r="DN46" s="395"/>
      <c r="DO46" s="43"/>
      <c r="DP46" s="396"/>
      <c r="DQ46" s="397"/>
      <c r="DR46" s="394">
        <v>0</v>
      </c>
      <c r="DS46" s="395"/>
      <c r="DT46" s="43"/>
      <c r="DU46" s="396"/>
      <c r="DV46" s="397"/>
      <c r="DW46" s="394">
        <v>0</v>
      </c>
      <c r="DX46" s="395"/>
      <c r="DY46" s="43"/>
      <c r="DZ46" s="396"/>
      <c r="EA46" s="397"/>
      <c r="EB46" s="394">
        <v>649093</v>
      </c>
      <c r="EC46" s="395"/>
      <c r="ED46" s="43"/>
      <c r="EE46" s="396"/>
      <c r="EF46" s="397"/>
      <c r="EG46" s="394">
        <v>0</v>
      </c>
      <c r="EH46" s="395"/>
      <c r="EI46" s="43"/>
      <c r="EJ46" s="396"/>
      <c r="EK46" s="397"/>
      <c r="EL46" s="394">
        <f t="shared" ref="EL46:EL49" si="3">SUM(CD46:DR46)</f>
        <v>3944354</v>
      </c>
      <c r="EM46" s="395"/>
      <c r="EN46" s="43"/>
      <c r="EO46" s="88"/>
      <c r="EQ46" s="80">
        <f t="shared" si="0"/>
        <v>-649093</v>
      </c>
      <c r="ER46" s="33"/>
    </row>
    <row r="47" spans="4:148" ht="12.75" customHeight="1" x14ac:dyDescent="0.3">
      <c r="D47" s="88" t="s">
        <v>319</v>
      </c>
      <c r="E47" s="396"/>
      <c r="F47" s="327"/>
      <c r="G47" s="43">
        <v>0</v>
      </c>
      <c r="H47" s="42"/>
      <c r="I47" s="43"/>
      <c r="J47" s="396"/>
      <c r="K47" s="396"/>
      <c r="L47" s="43">
        <v>91511</v>
      </c>
      <c r="M47" s="42"/>
      <c r="N47" s="43"/>
      <c r="O47" s="396"/>
      <c r="P47" s="396"/>
      <c r="Q47" s="43">
        <v>63510</v>
      </c>
      <c r="R47" s="42"/>
      <c r="S47" s="43"/>
      <c r="T47" s="396"/>
      <c r="U47" s="396"/>
      <c r="V47" s="43">
        <v>0</v>
      </c>
      <c r="W47" s="42"/>
      <c r="X47" s="43"/>
      <c r="Y47" s="396"/>
      <c r="Z47" s="396"/>
      <c r="AA47" s="43">
        <v>0</v>
      </c>
      <c r="AB47" s="42"/>
      <c r="AC47" s="43"/>
      <c r="AD47" s="396"/>
      <c r="AE47" s="396"/>
      <c r="AF47" s="43">
        <v>395776</v>
      </c>
      <c r="AG47" s="42"/>
      <c r="AH47" s="43"/>
      <c r="AI47" s="396"/>
      <c r="AJ47" s="396"/>
      <c r="AK47" s="43">
        <v>148218</v>
      </c>
      <c r="AL47" s="42"/>
      <c r="AM47" s="43"/>
      <c r="AN47" s="396"/>
      <c r="AO47" s="396"/>
      <c r="AP47" s="43">
        <v>197914</v>
      </c>
      <c r="AQ47" s="42"/>
      <c r="AR47" s="43"/>
      <c r="AS47" s="396"/>
      <c r="AT47" s="396"/>
      <c r="AU47" s="43">
        <v>1041</v>
      </c>
      <c r="AV47" s="42"/>
      <c r="AW47" s="43"/>
      <c r="AX47" s="396"/>
      <c r="AY47" s="396"/>
      <c r="AZ47" s="43">
        <v>0</v>
      </c>
      <c r="BA47" s="42"/>
      <c r="BB47" s="43"/>
      <c r="BC47" s="396"/>
      <c r="BD47" s="396"/>
      <c r="BE47" s="43">
        <v>0</v>
      </c>
      <c r="BF47" s="42"/>
      <c r="BG47" s="43"/>
      <c r="BH47" s="396"/>
      <c r="BI47" s="396"/>
      <c r="BJ47" s="43">
        <v>0</v>
      </c>
      <c r="BK47" s="42"/>
      <c r="BL47" s="43"/>
      <c r="BM47" s="396"/>
      <c r="BN47" s="396"/>
      <c r="BO47" s="43">
        <v>0</v>
      </c>
      <c r="BP47" s="42"/>
      <c r="BQ47" s="43"/>
      <c r="BR47" s="396"/>
      <c r="BS47" s="396"/>
      <c r="BT47" s="43">
        <f>SUM(L47:BO47)</f>
        <v>897970</v>
      </c>
      <c r="BU47" s="42"/>
      <c r="BV47" s="43"/>
      <c r="BW47" s="396"/>
      <c r="BX47" s="396"/>
      <c r="BY47" s="43">
        <v>671553</v>
      </c>
      <c r="BZ47" s="42"/>
      <c r="CA47" s="43"/>
      <c r="CB47" s="396"/>
      <c r="CC47" s="396"/>
      <c r="CD47" s="43">
        <v>0</v>
      </c>
      <c r="CE47" s="42"/>
      <c r="CF47" s="43"/>
      <c r="CG47" s="396"/>
      <c r="CH47" s="396"/>
      <c r="CI47" s="43">
        <v>187133</v>
      </c>
      <c r="CJ47" s="42"/>
      <c r="CK47" s="43"/>
      <c r="CL47" s="396"/>
      <c r="CM47" s="396"/>
      <c r="CN47" s="43">
        <v>117223</v>
      </c>
      <c r="CO47" s="42"/>
      <c r="CP47" s="43"/>
      <c r="CQ47" s="396"/>
      <c r="CR47" s="396"/>
      <c r="CS47" s="43">
        <v>19627</v>
      </c>
      <c r="CT47" s="42"/>
      <c r="CU47" s="43"/>
      <c r="CV47" s="396"/>
      <c r="CW47" s="396"/>
      <c r="CX47" s="43">
        <v>68994</v>
      </c>
      <c r="CY47" s="42"/>
      <c r="CZ47" s="43"/>
      <c r="DA47" s="396"/>
      <c r="DB47" s="396"/>
      <c r="DC47" s="43">
        <v>0</v>
      </c>
      <c r="DD47" s="42"/>
      <c r="DE47" s="43"/>
      <c r="DF47" s="396"/>
      <c r="DG47" s="396"/>
      <c r="DH47" s="43">
        <v>105458</v>
      </c>
      <c r="DI47" s="42"/>
      <c r="DJ47" s="43"/>
      <c r="DK47" s="396"/>
      <c r="DL47" s="396"/>
      <c r="DM47" s="43">
        <v>42211</v>
      </c>
      <c r="DN47" s="42"/>
      <c r="DO47" s="43"/>
      <c r="DP47" s="396"/>
      <c r="DQ47" s="396"/>
      <c r="DR47" s="43">
        <v>0</v>
      </c>
      <c r="DS47" s="42"/>
      <c r="DT47" s="43"/>
      <c r="DU47" s="396"/>
      <c r="DV47" s="396"/>
      <c r="DW47" s="43">
        <v>0</v>
      </c>
      <c r="DX47" s="42"/>
      <c r="DY47" s="43"/>
      <c r="DZ47" s="396"/>
      <c r="EA47" s="396"/>
      <c r="EB47" s="43">
        <v>130907</v>
      </c>
      <c r="EC47" s="42"/>
      <c r="ED47" s="43"/>
      <c r="EE47" s="396"/>
      <c r="EF47" s="396"/>
      <c r="EG47" s="43">
        <v>0</v>
      </c>
      <c r="EH47" s="42"/>
      <c r="EI47" s="43"/>
      <c r="EJ47" s="396"/>
      <c r="EK47" s="396"/>
      <c r="EL47" s="43">
        <f t="shared" si="3"/>
        <v>540646</v>
      </c>
      <c r="EM47" s="42"/>
      <c r="EN47" s="43"/>
      <c r="EO47" s="88"/>
      <c r="EQ47" s="80">
        <f t="shared" si="0"/>
        <v>-130907</v>
      </c>
      <c r="ER47" s="33"/>
    </row>
    <row r="48" spans="4:148" ht="12.75" customHeight="1" x14ac:dyDescent="0.3">
      <c r="D48" s="88" t="s">
        <v>320</v>
      </c>
      <c r="E48" s="396"/>
      <c r="F48" s="327"/>
      <c r="G48" s="43">
        <v>0</v>
      </c>
      <c r="H48" s="42"/>
      <c r="I48" s="43"/>
      <c r="J48" s="396"/>
      <c r="K48" s="396"/>
      <c r="L48" s="43">
        <v>0</v>
      </c>
      <c r="M48" s="42"/>
      <c r="N48" s="43"/>
      <c r="O48" s="396"/>
      <c r="P48" s="396"/>
      <c r="Q48" s="43">
        <v>0</v>
      </c>
      <c r="R48" s="42"/>
      <c r="S48" s="43"/>
      <c r="T48" s="396"/>
      <c r="U48" s="396"/>
      <c r="V48" s="43">
        <v>0</v>
      </c>
      <c r="W48" s="42"/>
      <c r="X48" s="43"/>
      <c r="Y48" s="396"/>
      <c r="Z48" s="396"/>
      <c r="AA48" s="43">
        <v>0</v>
      </c>
      <c r="AB48" s="42"/>
      <c r="AC48" s="43"/>
      <c r="AD48" s="396"/>
      <c r="AE48" s="396"/>
      <c r="AF48" s="43">
        <v>0</v>
      </c>
      <c r="AG48" s="42"/>
      <c r="AH48" s="43"/>
      <c r="AI48" s="396"/>
      <c r="AJ48" s="396"/>
      <c r="AK48" s="43">
        <v>0</v>
      </c>
      <c r="AL48" s="42"/>
      <c r="AM48" s="43"/>
      <c r="AN48" s="396"/>
      <c r="AO48" s="396"/>
      <c r="AP48" s="43">
        <v>0</v>
      </c>
      <c r="AQ48" s="42"/>
      <c r="AR48" s="43"/>
      <c r="AS48" s="396"/>
      <c r="AT48" s="396"/>
      <c r="AU48" s="43">
        <v>0</v>
      </c>
      <c r="AV48" s="42"/>
      <c r="AW48" s="43"/>
      <c r="AX48" s="396"/>
      <c r="AY48" s="396"/>
      <c r="AZ48" s="43">
        <v>0</v>
      </c>
      <c r="BA48" s="42"/>
      <c r="BB48" s="43"/>
      <c r="BC48" s="396"/>
      <c r="BD48" s="396"/>
      <c r="BE48" s="43">
        <v>0</v>
      </c>
      <c r="BF48" s="42"/>
      <c r="BG48" s="43"/>
      <c r="BH48" s="396"/>
      <c r="BI48" s="396"/>
      <c r="BJ48" s="43">
        <v>0</v>
      </c>
      <c r="BK48" s="42"/>
      <c r="BL48" s="43"/>
      <c r="BM48" s="396"/>
      <c r="BN48" s="396"/>
      <c r="BO48" s="43">
        <v>0</v>
      </c>
      <c r="BP48" s="42"/>
      <c r="BQ48" s="43"/>
      <c r="BR48" s="396"/>
      <c r="BS48" s="396"/>
      <c r="BT48" s="43">
        <f>SUM(L48:BO48)</f>
        <v>0</v>
      </c>
      <c r="BU48" s="42"/>
      <c r="BV48" s="43"/>
      <c r="BW48" s="396"/>
      <c r="BX48" s="396"/>
      <c r="BY48" s="43">
        <v>0</v>
      </c>
      <c r="BZ48" s="42"/>
      <c r="CA48" s="43"/>
      <c r="CB48" s="396"/>
      <c r="CC48" s="396"/>
      <c r="CD48" s="43">
        <v>0</v>
      </c>
      <c r="CE48" s="42"/>
      <c r="CF48" s="43"/>
      <c r="CG48" s="396"/>
      <c r="CH48" s="396"/>
      <c r="CI48" s="43">
        <v>0</v>
      </c>
      <c r="CJ48" s="42"/>
      <c r="CK48" s="43"/>
      <c r="CL48" s="396"/>
      <c r="CM48" s="396"/>
      <c r="CN48" s="43">
        <v>0</v>
      </c>
      <c r="CO48" s="42"/>
      <c r="CP48" s="43"/>
      <c r="CQ48" s="396"/>
      <c r="CR48" s="396"/>
      <c r="CS48" s="43">
        <v>0</v>
      </c>
      <c r="CT48" s="42"/>
      <c r="CU48" s="43"/>
      <c r="CV48" s="396"/>
      <c r="CW48" s="396"/>
      <c r="CX48" s="43">
        <v>0</v>
      </c>
      <c r="CY48" s="42"/>
      <c r="CZ48" s="43"/>
      <c r="DA48" s="396"/>
      <c r="DB48" s="396"/>
      <c r="DC48" s="43">
        <v>0</v>
      </c>
      <c r="DD48" s="42"/>
      <c r="DE48" s="43"/>
      <c r="DF48" s="396"/>
      <c r="DG48" s="396"/>
      <c r="DH48" s="43">
        <v>0</v>
      </c>
      <c r="DI48" s="42"/>
      <c r="DJ48" s="43"/>
      <c r="DK48" s="396"/>
      <c r="DL48" s="396"/>
      <c r="DM48" s="43">
        <v>0</v>
      </c>
      <c r="DN48" s="42"/>
      <c r="DO48" s="43"/>
      <c r="DP48" s="396"/>
      <c r="DQ48" s="396"/>
      <c r="DR48" s="43">
        <v>0</v>
      </c>
      <c r="DS48" s="42"/>
      <c r="DT48" s="43"/>
      <c r="DU48" s="396"/>
      <c r="DV48" s="396"/>
      <c r="DW48" s="43">
        <v>0</v>
      </c>
      <c r="DX48" s="42"/>
      <c r="DY48" s="43"/>
      <c r="DZ48" s="396"/>
      <c r="EA48" s="396"/>
      <c r="EB48" s="43">
        <v>0</v>
      </c>
      <c r="EC48" s="42"/>
      <c r="ED48" s="43"/>
      <c r="EE48" s="396"/>
      <c r="EF48" s="396"/>
      <c r="EG48" s="43">
        <v>0</v>
      </c>
      <c r="EH48" s="42"/>
      <c r="EI48" s="43"/>
      <c r="EJ48" s="396"/>
      <c r="EK48" s="396"/>
      <c r="EL48" s="43">
        <f t="shared" si="3"/>
        <v>0</v>
      </c>
      <c r="EM48" s="42"/>
      <c r="EN48" s="43"/>
      <c r="EO48" s="88"/>
      <c r="EQ48" s="80">
        <f t="shared" si="0"/>
        <v>0</v>
      </c>
      <c r="ER48" s="33"/>
    </row>
    <row r="49" spans="4:149" ht="12.75" customHeight="1" x14ac:dyDescent="0.3">
      <c r="D49" s="88" t="s">
        <v>321</v>
      </c>
      <c r="E49" s="396"/>
      <c r="F49" s="346"/>
      <c r="G49" s="72">
        <v>0</v>
      </c>
      <c r="H49" s="71"/>
      <c r="I49" s="43"/>
      <c r="J49" s="396"/>
      <c r="K49" s="405"/>
      <c r="L49" s="72">
        <v>216820</v>
      </c>
      <c r="M49" s="71"/>
      <c r="N49" s="43"/>
      <c r="O49" s="396"/>
      <c r="P49" s="405"/>
      <c r="Q49" s="72">
        <v>141755</v>
      </c>
      <c r="R49" s="71"/>
      <c r="S49" s="43"/>
      <c r="T49" s="396"/>
      <c r="U49" s="405"/>
      <c r="V49" s="72">
        <v>0</v>
      </c>
      <c r="W49" s="71"/>
      <c r="X49" s="43"/>
      <c r="Y49" s="396"/>
      <c r="Z49" s="405"/>
      <c r="AA49" s="72">
        <v>0</v>
      </c>
      <c r="AB49" s="71"/>
      <c r="AC49" s="43"/>
      <c r="AD49" s="396"/>
      <c r="AE49" s="405"/>
      <c r="AF49" s="72">
        <v>934798</v>
      </c>
      <c r="AG49" s="71"/>
      <c r="AH49" s="43"/>
      <c r="AI49" s="396"/>
      <c r="AJ49" s="405"/>
      <c r="AK49" s="72">
        <v>351505</v>
      </c>
      <c r="AL49" s="71"/>
      <c r="AM49" s="43"/>
      <c r="AN49" s="396"/>
      <c r="AO49" s="405"/>
      <c r="AP49" s="72">
        <v>474376</v>
      </c>
      <c r="AQ49" s="71"/>
      <c r="AR49" s="43"/>
      <c r="AS49" s="396"/>
      <c r="AT49" s="405"/>
      <c r="AU49" s="72">
        <v>2490</v>
      </c>
      <c r="AV49" s="71"/>
      <c r="AW49" s="43"/>
      <c r="AX49" s="396"/>
      <c r="AY49" s="405"/>
      <c r="AZ49" s="72">
        <v>0</v>
      </c>
      <c r="BA49" s="71"/>
      <c r="BB49" s="43"/>
      <c r="BC49" s="396"/>
      <c r="BD49" s="405"/>
      <c r="BE49" s="72">
        <v>0</v>
      </c>
      <c r="BF49" s="71"/>
      <c r="BG49" s="43"/>
      <c r="BH49" s="396"/>
      <c r="BI49" s="405"/>
      <c r="BJ49" s="72">
        <v>0</v>
      </c>
      <c r="BK49" s="71"/>
      <c r="BL49" s="43"/>
      <c r="BM49" s="396"/>
      <c r="BN49" s="405"/>
      <c r="BO49" s="72">
        <v>0</v>
      </c>
      <c r="BP49" s="71"/>
      <c r="BQ49" s="43"/>
      <c r="BR49" s="396"/>
      <c r="BS49" s="405"/>
      <c r="BT49" s="72">
        <f>SUM(L49:BO49)</f>
        <v>2121744</v>
      </c>
      <c r="BU49" s="71"/>
      <c r="BV49" s="43"/>
      <c r="BW49" s="396"/>
      <c r="BX49" s="405"/>
      <c r="BY49" s="72">
        <v>1644242</v>
      </c>
      <c r="BZ49" s="71"/>
      <c r="CA49" s="43"/>
      <c r="CB49" s="396"/>
      <c r="CC49" s="405"/>
      <c r="CD49" s="72">
        <v>0</v>
      </c>
      <c r="CE49" s="71"/>
      <c r="CF49" s="43"/>
      <c r="CG49" s="396"/>
      <c r="CH49" s="405"/>
      <c r="CI49" s="72">
        <v>472749</v>
      </c>
      <c r="CJ49" s="71"/>
      <c r="CK49" s="43"/>
      <c r="CL49" s="396"/>
      <c r="CM49" s="405"/>
      <c r="CN49" s="72">
        <v>357085</v>
      </c>
      <c r="CO49" s="71"/>
      <c r="CP49" s="43"/>
      <c r="CQ49" s="396"/>
      <c r="CR49" s="405"/>
      <c r="CS49" s="72">
        <v>47633</v>
      </c>
      <c r="CT49" s="71"/>
      <c r="CU49" s="43"/>
      <c r="CV49" s="396"/>
      <c r="CW49" s="405"/>
      <c r="CX49" s="72">
        <v>163200</v>
      </c>
      <c r="CY49" s="71"/>
      <c r="CZ49" s="43"/>
      <c r="DA49" s="396"/>
      <c r="DB49" s="405"/>
      <c r="DC49" s="72">
        <v>0</v>
      </c>
      <c r="DD49" s="71"/>
      <c r="DE49" s="43"/>
      <c r="DF49" s="396"/>
      <c r="DG49" s="405"/>
      <c r="DH49" s="72">
        <v>228186</v>
      </c>
      <c r="DI49" s="71"/>
      <c r="DJ49" s="43"/>
      <c r="DK49" s="396"/>
      <c r="DL49" s="405"/>
      <c r="DM49" s="72">
        <v>92096</v>
      </c>
      <c r="DN49" s="71"/>
      <c r="DO49" s="43"/>
      <c r="DP49" s="396"/>
      <c r="DQ49" s="405"/>
      <c r="DR49" s="72">
        <v>0</v>
      </c>
      <c r="DS49" s="71"/>
      <c r="DT49" s="43"/>
      <c r="DU49" s="396"/>
      <c r="DV49" s="405"/>
      <c r="DW49" s="72">
        <v>0</v>
      </c>
      <c r="DX49" s="71"/>
      <c r="DY49" s="43"/>
      <c r="DZ49" s="396"/>
      <c r="EA49" s="405"/>
      <c r="EB49" s="72">
        <v>283293</v>
      </c>
      <c r="EC49" s="71"/>
      <c r="ED49" s="43"/>
      <c r="EE49" s="396"/>
      <c r="EF49" s="405"/>
      <c r="EG49" s="72">
        <v>0</v>
      </c>
      <c r="EH49" s="71"/>
      <c r="EI49" s="43"/>
      <c r="EJ49" s="396"/>
      <c r="EK49" s="405"/>
      <c r="EL49" s="72">
        <f t="shared" si="3"/>
        <v>1360949</v>
      </c>
      <c r="EM49" s="71"/>
      <c r="EN49" s="43"/>
      <c r="EO49" s="88"/>
      <c r="EQ49" s="80">
        <f t="shared" si="0"/>
        <v>-283293</v>
      </c>
      <c r="ER49" s="33"/>
    </row>
    <row r="50" spans="4:149" ht="12.75" customHeight="1" x14ac:dyDescent="0.3">
      <c r="D50" s="88"/>
      <c r="E50" s="396"/>
      <c r="G50" s="43"/>
      <c r="H50" s="43"/>
      <c r="I50" s="43"/>
      <c r="J50" s="396"/>
      <c r="K50" s="43"/>
      <c r="L50" s="43"/>
      <c r="M50" s="43"/>
      <c r="N50" s="43"/>
      <c r="O50" s="396"/>
      <c r="P50" s="43"/>
      <c r="Q50" s="43"/>
      <c r="R50" s="43"/>
      <c r="S50" s="43"/>
      <c r="T50" s="396"/>
      <c r="U50" s="43"/>
      <c r="V50" s="43"/>
      <c r="W50" s="43"/>
      <c r="X50" s="43"/>
      <c r="Y50" s="396"/>
      <c r="Z50" s="43"/>
      <c r="AA50" s="43"/>
      <c r="AB50" s="43"/>
      <c r="AC50" s="43"/>
      <c r="AD50" s="396"/>
      <c r="AE50" s="43"/>
      <c r="AF50" s="43"/>
      <c r="AG50" s="43"/>
      <c r="AH50" s="43"/>
      <c r="AI50" s="396"/>
      <c r="AJ50" s="43"/>
      <c r="AK50" s="43"/>
      <c r="AL50" s="43"/>
      <c r="AM50" s="43"/>
      <c r="AN50" s="396"/>
      <c r="AO50" s="43"/>
      <c r="AP50" s="43"/>
      <c r="AQ50" s="43"/>
      <c r="AR50" s="43"/>
      <c r="AS50" s="396"/>
      <c r="AT50" s="43"/>
      <c r="AU50" s="43"/>
      <c r="AV50" s="43"/>
      <c r="AW50" s="43"/>
      <c r="AX50" s="396"/>
      <c r="AY50" s="43"/>
      <c r="AZ50" s="43"/>
      <c r="BA50" s="43"/>
      <c r="BB50" s="43"/>
      <c r="BC50" s="396"/>
      <c r="BD50" s="43"/>
      <c r="BE50" s="43"/>
      <c r="BF50" s="43"/>
      <c r="BG50" s="43"/>
      <c r="BH50" s="396"/>
      <c r="BI50" s="43"/>
      <c r="BJ50" s="43"/>
      <c r="BK50" s="43"/>
      <c r="BL50" s="43"/>
      <c r="BM50" s="396"/>
      <c r="BN50" s="43"/>
      <c r="BO50" s="43"/>
      <c r="BP50" s="43"/>
      <c r="BQ50" s="43"/>
      <c r="BR50" s="396"/>
      <c r="BS50" s="43"/>
      <c r="BT50" s="43"/>
      <c r="BU50" s="43"/>
      <c r="BV50" s="43"/>
      <c r="BW50" s="396"/>
      <c r="BX50" s="43"/>
      <c r="BY50" s="43"/>
      <c r="BZ50" s="43"/>
      <c r="CA50" s="43"/>
      <c r="CB50" s="396"/>
      <c r="CC50" s="43"/>
      <c r="CD50" s="43"/>
      <c r="CE50" s="43"/>
      <c r="CF50" s="43"/>
      <c r="CG50" s="396"/>
      <c r="CH50" s="43"/>
      <c r="CI50" s="43"/>
      <c r="CJ50" s="43"/>
      <c r="CK50" s="43"/>
      <c r="CL50" s="396"/>
      <c r="CM50" s="43"/>
      <c r="CN50" s="43"/>
      <c r="CO50" s="43"/>
      <c r="CP50" s="43"/>
      <c r="CQ50" s="396"/>
      <c r="CR50" s="43"/>
      <c r="CS50" s="43"/>
      <c r="CT50" s="43"/>
      <c r="CU50" s="43"/>
      <c r="CV50" s="396"/>
      <c r="CW50" s="43"/>
      <c r="CX50" s="43"/>
      <c r="CY50" s="43"/>
      <c r="CZ50" s="43"/>
      <c r="DA50" s="396"/>
      <c r="DB50" s="43"/>
      <c r="DC50" s="43"/>
      <c r="DD50" s="43"/>
      <c r="DE50" s="43"/>
      <c r="DF50" s="396"/>
      <c r="DG50" s="43"/>
      <c r="DH50" s="43"/>
      <c r="DI50" s="43"/>
      <c r="DJ50" s="43"/>
      <c r="DK50" s="396"/>
      <c r="DL50" s="43"/>
      <c r="DM50" s="43"/>
      <c r="DN50" s="43"/>
      <c r="DO50" s="43"/>
      <c r="DP50" s="396"/>
      <c r="DQ50" s="43"/>
      <c r="DR50" s="43"/>
      <c r="DS50" s="43"/>
      <c r="DT50" s="43"/>
      <c r="DU50" s="396"/>
      <c r="DV50" s="43"/>
      <c r="DW50" s="43"/>
      <c r="DX50" s="43"/>
      <c r="DY50" s="43"/>
      <c r="DZ50" s="396"/>
      <c r="EA50" s="43"/>
      <c r="EB50" s="43"/>
      <c r="EC50" s="43"/>
      <c r="ED50" s="43"/>
      <c r="EE50" s="396"/>
      <c r="EF50" s="43"/>
      <c r="EG50" s="43"/>
      <c r="EH50" s="43"/>
      <c r="EI50" s="43"/>
      <c r="EJ50" s="396"/>
      <c r="EK50" s="43"/>
      <c r="EL50" s="43"/>
      <c r="EM50" s="43"/>
      <c r="EN50" s="43"/>
      <c r="EO50" s="88"/>
      <c r="ER50" s="33"/>
    </row>
    <row r="51" spans="4:149" ht="12.75" customHeight="1" x14ac:dyDescent="0.3">
      <c r="D51" s="88" t="s">
        <v>558</v>
      </c>
      <c r="E51" s="396"/>
      <c r="G51" s="43">
        <f>SUM(G52:G55)</f>
        <v>0</v>
      </c>
      <c r="H51" s="43"/>
      <c r="I51" s="43"/>
      <c r="J51" s="396"/>
      <c r="K51" s="43"/>
      <c r="L51" s="43">
        <f>SUM(L52:L55)</f>
        <v>604935</v>
      </c>
      <c r="M51" s="43"/>
      <c r="N51" s="43"/>
      <c r="O51" s="396"/>
      <c r="P51" s="43"/>
      <c r="Q51" s="43">
        <f>SUM(Q52:Q55)</f>
        <v>175825</v>
      </c>
      <c r="R51" s="43"/>
      <c r="S51" s="43"/>
      <c r="T51" s="396"/>
      <c r="U51" s="43"/>
      <c r="V51" s="43">
        <f>SUM(V52:V55)</f>
        <v>30333</v>
      </c>
      <c r="W51" s="43"/>
      <c r="X51" s="43"/>
      <c r="Y51" s="396"/>
      <c r="Z51" s="43"/>
      <c r="AA51" s="43">
        <f>SUM(AA52:AA55)</f>
        <v>0</v>
      </c>
      <c r="AB51" s="43"/>
      <c r="AC51" s="43"/>
      <c r="AD51" s="396"/>
      <c r="AE51" s="43"/>
      <c r="AF51" s="43">
        <f>SUM(AF52:AF55)</f>
        <v>413582</v>
      </c>
      <c r="AG51" s="43"/>
      <c r="AH51" s="43"/>
      <c r="AI51" s="396"/>
      <c r="AJ51" s="43"/>
      <c r="AK51" s="43">
        <f>SUM(AK52:AK55)</f>
        <v>388674</v>
      </c>
      <c r="AL51" s="43"/>
      <c r="AM51" s="43"/>
      <c r="AN51" s="396"/>
      <c r="AO51" s="43"/>
      <c r="AP51" s="43">
        <f>SUM(AP52:AP55)</f>
        <v>92655</v>
      </c>
      <c r="AQ51" s="43"/>
      <c r="AR51" s="43"/>
      <c r="AS51" s="396"/>
      <c r="AT51" s="43"/>
      <c r="AU51" s="43">
        <f>SUM(AU52:AU55)</f>
        <v>0</v>
      </c>
      <c r="AV51" s="43"/>
      <c r="AW51" s="43"/>
      <c r="AX51" s="396"/>
      <c r="AY51" s="43"/>
      <c r="AZ51" s="43">
        <f>SUM(AZ52:AZ55)</f>
        <v>0</v>
      </c>
      <c r="BA51" s="43"/>
      <c r="BB51" s="43"/>
      <c r="BC51" s="396"/>
      <c r="BD51" s="43"/>
      <c r="BE51" s="43">
        <f>SUM(BE52:BE55)</f>
        <v>0</v>
      </c>
      <c r="BF51" s="43"/>
      <c r="BG51" s="43"/>
      <c r="BH51" s="396"/>
      <c r="BI51" s="43"/>
      <c r="BJ51" s="43">
        <f>SUM(BJ52:BJ55)</f>
        <v>0</v>
      </c>
      <c r="BK51" s="43"/>
      <c r="BL51" s="43"/>
      <c r="BM51" s="396"/>
      <c r="BN51" s="43"/>
      <c r="BO51" s="43">
        <f>SUM(BO52:BO55)</f>
        <v>0</v>
      </c>
      <c r="BP51" s="43"/>
      <c r="BQ51" s="43"/>
      <c r="BR51" s="396"/>
      <c r="BS51" s="43"/>
      <c r="BT51" s="43">
        <f>SUM(BT52:BT55)</f>
        <v>1706004</v>
      </c>
      <c r="BU51" s="43"/>
      <c r="BV51" s="43"/>
      <c r="BW51" s="396"/>
      <c r="BX51" s="43"/>
      <c r="BY51" s="43">
        <f>SUM(BY52:BY55)</f>
        <v>0</v>
      </c>
      <c r="BZ51" s="43"/>
      <c r="CA51" s="43"/>
      <c r="CB51" s="396"/>
      <c r="CC51" s="43"/>
      <c r="CD51" s="43">
        <f>SUM(CD52:CD55)</f>
        <v>0</v>
      </c>
      <c r="CE51" s="43"/>
      <c r="CF51" s="43"/>
      <c r="CG51" s="396"/>
      <c r="CH51" s="43"/>
      <c r="CI51" s="43">
        <f>SUM(CI52:CI55)</f>
        <v>0</v>
      </c>
      <c r="CJ51" s="43"/>
      <c r="CK51" s="43"/>
      <c r="CL51" s="396"/>
      <c r="CM51" s="43"/>
      <c r="CN51" s="43">
        <f>SUM(CN52:CN55)</f>
        <v>0</v>
      </c>
      <c r="CO51" s="43"/>
      <c r="CP51" s="43"/>
      <c r="CQ51" s="396"/>
      <c r="CR51" s="43"/>
      <c r="CS51" s="43">
        <f>SUM(CS52:CS55)</f>
        <v>0</v>
      </c>
      <c r="CT51" s="43"/>
      <c r="CU51" s="43"/>
      <c r="CV51" s="396"/>
      <c r="CW51" s="43"/>
      <c r="CX51" s="43">
        <f>SUM(CX52:CX55)</f>
        <v>0</v>
      </c>
      <c r="CY51" s="43"/>
      <c r="CZ51" s="43"/>
      <c r="DA51" s="396"/>
      <c r="DB51" s="43"/>
      <c r="DC51" s="43">
        <f>SUM(DC52:DC55)</f>
        <v>0</v>
      </c>
      <c r="DD51" s="43"/>
      <c r="DE51" s="43"/>
      <c r="DF51" s="396"/>
      <c r="DG51" s="43"/>
      <c r="DH51" s="43">
        <f>SUM(DH52:DH55)</f>
        <v>0</v>
      </c>
      <c r="DI51" s="43"/>
      <c r="DJ51" s="43"/>
      <c r="DK51" s="396"/>
      <c r="DL51" s="43"/>
      <c r="DM51" s="43">
        <f>SUM(DM52:DM55)</f>
        <v>0</v>
      </c>
      <c r="DN51" s="43"/>
      <c r="DO51" s="43"/>
      <c r="DP51" s="396"/>
      <c r="DQ51" s="43"/>
      <c r="DR51" s="43">
        <f>SUM(DR52:DR55)</f>
        <v>0</v>
      </c>
      <c r="DS51" s="43"/>
      <c r="DT51" s="43"/>
      <c r="DU51" s="396"/>
      <c r="DV51" s="43"/>
      <c r="DW51" s="43">
        <f>SUM(DW52:DW55)</f>
        <v>0</v>
      </c>
      <c r="DX51" s="43"/>
      <c r="DY51" s="43"/>
      <c r="DZ51" s="396"/>
      <c r="EA51" s="43"/>
      <c r="EB51" s="43">
        <f>SUM(EB52:EB55)</f>
        <v>0</v>
      </c>
      <c r="EC51" s="43"/>
      <c r="ED51" s="43"/>
      <c r="EE51" s="396"/>
      <c r="EF51" s="43"/>
      <c r="EG51" s="43">
        <f>SUM(EG52:EG55)</f>
        <v>0</v>
      </c>
      <c r="EH51" s="43"/>
      <c r="EI51" s="43"/>
      <c r="EJ51" s="396"/>
      <c r="EK51" s="43"/>
      <c r="EL51" s="43">
        <f>SUM(EL52:EL55)</f>
        <v>0</v>
      </c>
      <c r="EM51" s="43"/>
      <c r="EN51" s="43"/>
      <c r="EO51" s="88"/>
      <c r="EQ51" s="80">
        <f t="shared" ref="EQ51:EQ55" si="4">EL51-BY51</f>
        <v>0</v>
      </c>
      <c r="ER51" s="33"/>
    </row>
    <row r="52" spans="4:149" ht="12.75" customHeight="1" x14ac:dyDescent="0.3">
      <c r="D52" s="88" t="s">
        <v>316</v>
      </c>
      <c r="E52" s="41"/>
      <c r="F52" s="333"/>
      <c r="G52" s="394">
        <v>0</v>
      </c>
      <c r="H52" s="395"/>
      <c r="I52" s="43"/>
      <c r="J52" s="396"/>
      <c r="K52" s="397"/>
      <c r="L52" s="394">
        <f>605000-1493+3</f>
        <v>603510</v>
      </c>
      <c r="M52" s="395"/>
      <c r="N52" s="43"/>
      <c r="O52" s="396"/>
      <c r="P52" s="397"/>
      <c r="Q52" s="394">
        <f>175000-1806+132</f>
        <v>173326</v>
      </c>
      <c r="R52" s="395"/>
      <c r="S52" s="43"/>
      <c r="T52" s="396"/>
      <c r="U52" s="397"/>
      <c r="V52" s="394">
        <f>30000-361</f>
        <v>29639</v>
      </c>
      <c r="W52" s="395"/>
      <c r="X52" s="43"/>
      <c r="Y52" s="396"/>
      <c r="Z52" s="397"/>
      <c r="AA52" s="394">
        <v>0</v>
      </c>
      <c r="AB52" s="395"/>
      <c r="AC52" s="43"/>
      <c r="AD52" s="396"/>
      <c r="AE52" s="397"/>
      <c r="AF52" s="394">
        <f>405000-7795</f>
        <v>397205</v>
      </c>
      <c r="AG52" s="395"/>
      <c r="AH52" s="43"/>
      <c r="AI52" s="396"/>
      <c r="AJ52" s="397"/>
      <c r="AK52" s="394">
        <f>380000-7524</f>
        <v>372476</v>
      </c>
      <c r="AL52" s="395"/>
      <c r="AM52" s="43"/>
      <c r="AN52" s="396"/>
      <c r="AO52" s="397"/>
      <c r="AP52" s="394">
        <f>90000-1832</f>
        <v>88168</v>
      </c>
      <c r="AQ52" s="395"/>
      <c r="AR52" s="43"/>
      <c r="AS52" s="396"/>
      <c r="AT52" s="397"/>
      <c r="AU52" s="394">
        <v>0</v>
      </c>
      <c r="AV52" s="395"/>
      <c r="AW52" s="43"/>
      <c r="AX52" s="396"/>
      <c r="AY52" s="397"/>
      <c r="AZ52" s="394">
        <v>0</v>
      </c>
      <c r="BA52" s="395"/>
      <c r="BB52" s="43"/>
      <c r="BC52" s="396"/>
      <c r="BD52" s="397"/>
      <c r="BE52" s="394">
        <v>0</v>
      </c>
      <c r="BF52" s="395"/>
      <c r="BG52" s="43"/>
      <c r="BH52" s="396"/>
      <c r="BI52" s="397"/>
      <c r="BJ52" s="394">
        <v>0</v>
      </c>
      <c r="BK52" s="395"/>
      <c r="BL52" s="43"/>
      <c r="BM52" s="396"/>
      <c r="BN52" s="397"/>
      <c r="BO52" s="394">
        <v>0</v>
      </c>
      <c r="BP52" s="395"/>
      <c r="BQ52" s="43"/>
      <c r="BR52" s="396"/>
      <c r="BS52" s="397"/>
      <c r="BT52" s="394">
        <f>SUM(L52:BO52)</f>
        <v>1664324</v>
      </c>
      <c r="BU52" s="395"/>
      <c r="BV52" s="43"/>
      <c r="BW52" s="396"/>
      <c r="BX52" s="397"/>
      <c r="BY52" s="394">
        <v>0</v>
      </c>
      <c r="BZ52" s="395"/>
      <c r="CA52" s="43"/>
      <c r="CB52" s="396"/>
      <c r="CC52" s="397"/>
      <c r="CD52" s="394">
        <v>0</v>
      </c>
      <c r="CE52" s="395"/>
      <c r="CF52" s="43"/>
      <c r="CG52" s="396"/>
      <c r="CH52" s="397"/>
      <c r="CI52" s="394">
        <v>0</v>
      </c>
      <c r="CJ52" s="395"/>
      <c r="CK52" s="43"/>
      <c r="CL52" s="396"/>
      <c r="CM52" s="397"/>
      <c r="CN52" s="394">
        <v>0</v>
      </c>
      <c r="CO52" s="395"/>
      <c r="CP52" s="43"/>
      <c r="CQ52" s="396"/>
      <c r="CR52" s="397"/>
      <c r="CS52" s="394">
        <v>0</v>
      </c>
      <c r="CT52" s="395"/>
      <c r="CU52" s="43"/>
      <c r="CV52" s="396"/>
      <c r="CW52" s="397"/>
      <c r="CX52" s="394">
        <v>0</v>
      </c>
      <c r="CY52" s="395"/>
      <c r="CZ52" s="43"/>
      <c r="DA52" s="396"/>
      <c r="DB52" s="397"/>
      <c r="DC52" s="394">
        <v>0</v>
      </c>
      <c r="DD52" s="395"/>
      <c r="DE52" s="43"/>
      <c r="DF52" s="396"/>
      <c r="DG52" s="397"/>
      <c r="DH52" s="394">
        <v>0</v>
      </c>
      <c r="DI52" s="395"/>
      <c r="DJ52" s="43"/>
      <c r="DK52" s="396"/>
      <c r="DL52" s="397"/>
      <c r="DM52" s="394">
        <v>0</v>
      </c>
      <c r="DN52" s="395"/>
      <c r="DO52" s="43"/>
      <c r="DP52" s="396"/>
      <c r="DQ52" s="397"/>
      <c r="DR52" s="394">
        <v>0</v>
      </c>
      <c r="DS52" s="395"/>
      <c r="DT52" s="43"/>
      <c r="DU52" s="396"/>
      <c r="DV52" s="397"/>
      <c r="DW52" s="394">
        <v>0</v>
      </c>
      <c r="DX52" s="395"/>
      <c r="DY52" s="43"/>
      <c r="DZ52" s="396"/>
      <c r="EA52" s="397"/>
      <c r="EB52" s="394">
        <v>0</v>
      </c>
      <c r="EC52" s="395"/>
      <c r="ED52" s="43"/>
      <c r="EE52" s="396"/>
      <c r="EF52" s="397"/>
      <c r="EG52" s="394">
        <v>0</v>
      </c>
      <c r="EH52" s="395"/>
      <c r="EI52" s="43"/>
      <c r="EJ52" s="396"/>
      <c r="EK52" s="397"/>
      <c r="EL52" s="394">
        <f t="shared" ref="EL52:EL55" si="5">SUM(CD52:DR52)</f>
        <v>0</v>
      </c>
      <c r="EM52" s="395"/>
      <c r="EN52" s="43"/>
      <c r="EO52" s="88"/>
      <c r="EQ52" s="80">
        <f t="shared" si="4"/>
        <v>0</v>
      </c>
      <c r="ER52" s="33"/>
    </row>
    <row r="53" spans="4:149" ht="12.75" customHeight="1" x14ac:dyDescent="0.3">
      <c r="D53" s="88" t="s">
        <v>319</v>
      </c>
      <c r="E53" s="396"/>
      <c r="F53" s="327"/>
      <c r="G53" s="43">
        <v>0</v>
      </c>
      <c r="H53" s="42"/>
      <c r="I53" s="43"/>
      <c r="J53" s="396"/>
      <c r="K53" s="396"/>
      <c r="L53" s="43">
        <v>1493</v>
      </c>
      <c r="M53" s="42"/>
      <c r="N53" s="43"/>
      <c r="O53" s="396"/>
      <c r="P53" s="396"/>
      <c r="Q53" s="43">
        <v>1806</v>
      </c>
      <c r="R53" s="42"/>
      <c r="S53" s="43"/>
      <c r="T53" s="396"/>
      <c r="U53" s="396"/>
      <c r="V53" s="43">
        <v>361</v>
      </c>
      <c r="W53" s="42"/>
      <c r="X53" s="43"/>
      <c r="Y53" s="396"/>
      <c r="Z53" s="396"/>
      <c r="AA53" s="43">
        <v>0</v>
      </c>
      <c r="AB53" s="42"/>
      <c r="AC53" s="43"/>
      <c r="AD53" s="396"/>
      <c r="AE53" s="396"/>
      <c r="AF53" s="43">
        <v>7795</v>
      </c>
      <c r="AG53" s="42"/>
      <c r="AH53" s="43"/>
      <c r="AI53" s="396"/>
      <c r="AJ53" s="396"/>
      <c r="AK53" s="43">
        <v>7524</v>
      </c>
      <c r="AL53" s="42"/>
      <c r="AM53" s="43"/>
      <c r="AN53" s="396"/>
      <c r="AO53" s="396"/>
      <c r="AP53" s="43">
        <v>1832</v>
      </c>
      <c r="AQ53" s="42"/>
      <c r="AR53" s="43"/>
      <c r="AS53" s="396"/>
      <c r="AT53" s="396"/>
      <c r="AU53" s="43">
        <v>0</v>
      </c>
      <c r="AV53" s="42"/>
      <c r="AW53" s="43"/>
      <c r="AX53" s="396"/>
      <c r="AY53" s="396"/>
      <c r="AZ53" s="43">
        <v>0</v>
      </c>
      <c r="BA53" s="42"/>
      <c r="BB53" s="43"/>
      <c r="BC53" s="396"/>
      <c r="BD53" s="396"/>
      <c r="BE53" s="43">
        <v>0</v>
      </c>
      <c r="BF53" s="42"/>
      <c r="BG53" s="43"/>
      <c r="BH53" s="396"/>
      <c r="BI53" s="396"/>
      <c r="BJ53" s="43">
        <v>0</v>
      </c>
      <c r="BK53" s="42"/>
      <c r="BL53" s="43"/>
      <c r="BM53" s="396"/>
      <c r="BN53" s="396"/>
      <c r="BO53" s="43">
        <v>0</v>
      </c>
      <c r="BP53" s="42"/>
      <c r="BQ53" s="43"/>
      <c r="BR53" s="396"/>
      <c r="BS53" s="396"/>
      <c r="BT53" s="43">
        <f>SUM(L53:BO53)</f>
        <v>20811</v>
      </c>
      <c r="BU53" s="42"/>
      <c r="BV53" s="43"/>
      <c r="BW53" s="396"/>
      <c r="BX53" s="396"/>
      <c r="BY53" s="43">
        <v>0</v>
      </c>
      <c r="BZ53" s="42"/>
      <c r="CA53" s="43"/>
      <c r="CB53" s="396"/>
      <c r="CC53" s="396"/>
      <c r="CD53" s="43">
        <v>0</v>
      </c>
      <c r="CE53" s="42"/>
      <c r="CF53" s="43"/>
      <c r="CG53" s="396"/>
      <c r="CH53" s="396"/>
      <c r="CI53" s="43">
        <v>0</v>
      </c>
      <c r="CJ53" s="42"/>
      <c r="CK53" s="43"/>
      <c r="CL53" s="396"/>
      <c r="CM53" s="396"/>
      <c r="CN53" s="43">
        <v>0</v>
      </c>
      <c r="CO53" s="42"/>
      <c r="CP53" s="43"/>
      <c r="CQ53" s="396"/>
      <c r="CR53" s="396"/>
      <c r="CS53" s="43">
        <v>0</v>
      </c>
      <c r="CT53" s="42"/>
      <c r="CU53" s="43"/>
      <c r="CV53" s="396"/>
      <c r="CW53" s="396"/>
      <c r="CX53" s="43">
        <v>0</v>
      </c>
      <c r="CY53" s="42"/>
      <c r="CZ53" s="43"/>
      <c r="DA53" s="396"/>
      <c r="DB53" s="396"/>
      <c r="DC53" s="43">
        <v>0</v>
      </c>
      <c r="DD53" s="42"/>
      <c r="DE53" s="43"/>
      <c r="DF53" s="396"/>
      <c r="DG53" s="396"/>
      <c r="DH53" s="43">
        <v>0</v>
      </c>
      <c r="DI53" s="42"/>
      <c r="DJ53" s="43"/>
      <c r="DK53" s="396"/>
      <c r="DL53" s="396"/>
      <c r="DM53" s="43">
        <v>0</v>
      </c>
      <c r="DN53" s="42"/>
      <c r="DO53" s="43"/>
      <c r="DP53" s="396"/>
      <c r="DQ53" s="396"/>
      <c r="DR53" s="43">
        <v>0</v>
      </c>
      <c r="DS53" s="42"/>
      <c r="DT53" s="43"/>
      <c r="DU53" s="396"/>
      <c r="DV53" s="396"/>
      <c r="DW53" s="43">
        <v>0</v>
      </c>
      <c r="DX53" s="42"/>
      <c r="DY53" s="43"/>
      <c r="DZ53" s="396"/>
      <c r="EA53" s="396"/>
      <c r="EB53" s="43">
        <v>0</v>
      </c>
      <c r="EC53" s="42"/>
      <c r="ED53" s="43"/>
      <c r="EE53" s="396"/>
      <c r="EF53" s="396"/>
      <c r="EG53" s="43">
        <v>0</v>
      </c>
      <c r="EH53" s="42"/>
      <c r="EI53" s="43"/>
      <c r="EJ53" s="396"/>
      <c r="EK53" s="396"/>
      <c r="EL53" s="43">
        <f t="shared" si="5"/>
        <v>0</v>
      </c>
      <c r="EM53" s="42"/>
      <c r="EN53" s="43"/>
      <c r="EO53" s="88"/>
      <c r="EQ53" s="80">
        <f t="shared" si="4"/>
        <v>0</v>
      </c>
      <c r="ER53" s="33"/>
    </row>
    <row r="54" spans="4:149" ht="12.75" customHeight="1" x14ac:dyDescent="0.3">
      <c r="D54" s="88" t="s">
        <v>320</v>
      </c>
      <c r="E54" s="396"/>
      <c r="F54" s="327"/>
      <c r="G54" s="43">
        <v>0</v>
      </c>
      <c r="H54" s="42"/>
      <c r="I54" s="43"/>
      <c r="J54" s="396"/>
      <c r="K54" s="396"/>
      <c r="L54" s="43">
        <v>-3</v>
      </c>
      <c r="M54" s="42"/>
      <c r="N54" s="43"/>
      <c r="O54" s="396"/>
      <c r="P54" s="396"/>
      <c r="Q54" s="43">
        <v>-132</v>
      </c>
      <c r="R54" s="42"/>
      <c r="S54" s="43"/>
      <c r="T54" s="396"/>
      <c r="U54" s="396"/>
      <c r="V54" s="43">
        <v>0</v>
      </c>
      <c r="W54" s="42"/>
      <c r="X54" s="43"/>
      <c r="Y54" s="396"/>
      <c r="Z54" s="396"/>
      <c r="AA54" s="43">
        <v>0</v>
      </c>
      <c r="AB54" s="42"/>
      <c r="AC54" s="43"/>
      <c r="AD54" s="396"/>
      <c r="AE54" s="396"/>
      <c r="AF54" s="43">
        <v>0</v>
      </c>
      <c r="AG54" s="42"/>
      <c r="AH54" s="43"/>
      <c r="AI54" s="396"/>
      <c r="AJ54" s="396"/>
      <c r="AK54" s="43">
        <v>0</v>
      </c>
      <c r="AL54" s="42"/>
      <c r="AM54" s="43"/>
      <c r="AN54" s="396"/>
      <c r="AO54" s="396"/>
      <c r="AP54" s="43">
        <v>0</v>
      </c>
      <c r="AQ54" s="42"/>
      <c r="AR54" s="43"/>
      <c r="AS54" s="396"/>
      <c r="AT54" s="396"/>
      <c r="AU54" s="43">
        <v>0</v>
      </c>
      <c r="AV54" s="42"/>
      <c r="AW54" s="43"/>
      <c r="AX54" s="396"/>
      <c r="AY54" s="396"/>
      <c r="AZ54" s="43">
        <v>0</v>
      </c>
      <c r="BA54" s="42"/>
      <c r="BB54" s="43"/>
      <c r="BC54" s="396"/>
      <c r="BD54" s="396"/>
      <c r="BE54" s="43">
        <v>0</v>
      </c>
      <c r="BF54" s="42"/>
      <c r="BG54" s="43"/>
      <c r="BH54" s="396"/>
      <c r="BI54" s="396"/>
      <c r="BJ54" s="43">
        <v>0</v>
      </c>
      <c r="BK54" s="42"/>
      <c r="BL54" s="43"/>
      <c r="BM54" s="396"/>
      <c r="BN54" s="396"/>
      <c r="BO54" s="43">
        <v>0</v>
      </c>
      <c r="BP54" s="42"/>
      <c r="BQ54" s="43"/>
      <c r="BR54" s="396"/>
      <c r="BS54" s="396"/>
      <c r="BT54" s="43">
        <f>SUM(L54:BO54)</f>
        <v>-135</v>
      </c>
      <c r="BU54" s="42"/>
      <c r="BV54" s="43"/>
      <c r="BW54" s="396"/>
      <c r="BX54" s="396"/>
      <c r="BY54" s="43">
        <v>0</v>
      </c>
      <c r="BZ54" s="42"/>
      <c r="CA54" s="43"/>
      <c r="CB54" s="396"/>
      <c r="CC54" s="396"/>
      <c r="CD54" s="43">
        <v>0</v>
      </c>
      <c r="CE54" s="42"/>
      <c r="CF54" s="43"/>
      <c r="CG54" s="396"/>
      <c r="CH54" s="396"/>
      <c r="CI54" s="43">
        <v>0</v>
      </c>
      <c r="CJ54" s="42"/>
      <c r="CK54" s="43"/>
      <c r="CL54" s="396"/>
      <c r="CM54" s="396"/>
      <c r="CN54" s="43">
        <v>0</v>
      </c>
      <c r="CO54" s="42"/>
      <c r="CP54" s="43"/>
      <c r="CQ54" s="396"/>
      <c r="CR54" s="396"/>
      <c r="CS54" s="43">
        <v>0</v>
      </c>
      <c r="CT54" s="42"/>
      <c r="CU54" s="43"/>
      <c r="CV54" s="396"/>
      <c r="CW54" s="396"/>
      <c r="CX54" s="43">
        <v>0</v>
      </c>
      <c r="CY54" s="42"/>
      <c r="CZ54" s="43"/>
      <c r="DA54" s="396"/>
      <c r="DB54" s="396"/>
      <c r="DC54" s="43">
        <v>0</v>
      </c>
      <c r="DD54" s="42"/>
      <c r="DE54" s="43"/>
      <c r="DF54" s="396"/>
      <c r="DG54" s="396"/>
      <c r="DH54" s="43">
        <v>0</v>
      </c>
      <c r="DI54" s="42"/>
      <c r="DJ54" s="43"/>
      <c r="DK54" s="396"/>
      <c r="DL54" s="396"/>
      <c r="DM54" s="43">
        <v>0</v>
      </c>
      <c r="DN54" s="42"/>
      <c r="DO54" s="43"/>
      <c r="DP54" s="396"/>
      <c r="DQ54" s="396"/>
      <c r="DR54" s="43">
        <v>0</v>
      </c>
      <c r="DS54" s="42"/>
      <c r="DT54" s="43"/>
      <c r="DU54" s="396"/>
      <c r="DV54" s="396"/>
      <c r="DW54" s="43">
        <v>0</v>
      </c>
      <c r="DX54" s="42"/>
      <c r="DY54" s="43"/>
      <c r="DZ54" s="396"/>
      <c r="EA54" s="396"/>
      <c r="EB54" s="43">
        <v>0</v>
      </c>
      <c r="EC54" s="42"/>
      <c r="ED54" s="43"/>
      <c r="EE54" s="396"/>
      <c r="EF54" s="396"/>
      <c r="EG54" s="43">
        <v>0</v>
      </c>
      <c r="EH54" s="42"/>
      <c r="EI54" s="43"/>
      <c r="EJ54" s="396"/>
      <c r="EK54" s="396"/>
      <c r="EL54" s="43">
        <f t="shared" si="5"/>
        <v>0</v>
      </c>
      <c r="EM54" s="42"/>
      <c r="EN54" s="43"/>
      <c r="EO54" s="88"/>
      <c r="EQ54" s="80">
        <f t="shared" si="4"/>
        <v>0</v>
      </c>
      <c r="ER54" s="33"/>
    </row>
    <row r="55" spans="4:149" ht="12.75" customHeight="1" x14ac:dyDescent="0.3">
      <c r="D55" s="88" t="s">
        <v>321</v>
      </c>
      <c r="E55" s="396"/>
      <c r="F55" s="346"/>
      <c r="G55" s="72">
        <v>0</v>
      </c>
      <c r="H55" s="71"/>
      <c r="I55" s="43"/>
      <c r="J55" s="396"/>
      <c r="K55" s="405"/>
      <c r="L55" s="72">
        <v>-65</v>
      </c>
      <c r="M55" s="71"/>
      <c r="N55" s="43"/>
      <c r="O55" s="396"/>
      <c r="P55" s="405"/>
      <c r="Q55" s="72">
        <v>825</v>
      </c>
      <c r="R55" s="71"/>
      <c r="S55" s="43"/>
      <c r="T55" s="396"/>
      <c r="U55" s="405"/>
      <c r="V55" s="72">
        <v>333</v>
      </c>
      <c r="W55" s="71"/>
      <c r="X55" s="43"/>
      <c r="Y55" s="396"/>
      <c r="Z55" s="405"/>
      <c r="AA55" s="72">
        <v>0</v>
      </c>
      <c r="AB55" s="71"/>
      <c r="AC55" s="43"/>
      <c r="AD55" s="396"/>
      <c r="AE55" s="405"/>
      <c r="AF55" s="72">
        <v>8582</v>
      </c>
      <c r="AG55" s="71"/>
      <c r="AH55" s="43"/>
      <c r="AI55" s="396"/>
      <c r="AJ55" s="405"/>
      <c r="AK55" s="72">
        <v>8674</v>
      </c>
      <c r="AL55" s="71"/>
      <c r="AM55" s="43"/>
      <c r="AN55" s="396"/>
      <c r="AO55" s="405"/>
      <c r="AP55" s="72">
        <v>2655</v>
      </c>
      <c r="AQ55" s="71"/>
      <c r="AR55" s="43"/>
      <c r="AS55" s="396"/>
      <c r="AT55" s="405"/>
      <c r="AU55" s="72">
        <v>0</v>
      </c>
      <c r="AV55" s="71"/>
      <c r="AW55" s="43"/>
      <c r="AX55" s="396"/>
      <c r="AY55" s="405"/>
      <c r="AZ55" s="72">
        <v>0</v>
      </c>
      <c r="BA55" s="71"/>
      <c r="BB55" s="43"/>
      <c r="BC55" s="396"/>
      <c r="BD55" s="405"/>
      <c r="BE55" s="72">
        <v>0</v>
      </c>
      <c r="BF55" s="71"/>
      <c r="BG55" s="43"/>
      <c r="BH55" s="396"/>
      <c r="BI55" s="405"/>
      <c r="BJ55" s="72">
        <v>0</v>
      </c>
      <c r="BK55" s="71"/>
      <c r="BL55" s="43"/>
      <c r="BM55" s="396"/>
      <c r="BN55" s="405"/>
      <c r="BO55" s="72">
        <v>0</v>
      </c>
      <c r="BP55" s="71"/>
      <c r="BQ55" s="43"/>
      <c r="BR55" s="396"/>
      <c r="BS55" s="405"/>
      <c r="BT55" s="72">
        <f>SUM(L55:BO55)</f>
        <v>21004</v>
      </c>
      <c r="BU55" s="71"/>
      <c r="BV55" s="43"/>
      <c r="BW55" s="396"/>
      <c r="BX55" s="405"/>
      <c r="BY55" s="72">
        <v>0</v>
      </c>
      <c r="BZ55" s="71"/>
      <c r="CA55" s="43"/>
      <c r="CB55" s="396"/>
      <c r="CC55" s="405"/>
      <c r="CD55" s="72">
        <v>0</v>
      </c>
      <c r="CE55" s="71"/>
      <c r="CF55" s="43"/>
      <c r="CG55" s="396"/>
      <c r="CH55" s="405"/>
      <c r="CI55" s="72">
        <v>0</v>
      </c>
      <c r="CJ55" s="71"/>
      <c r="CK55" s="43"/>
      <c r="CL55" s="396"/>
      <c r="CM55" s="405"/>
      <c r="CN55" s="72">
        <v>0</v>
      </c>
      <c r="CO55" s="71"/>
      <c r="CP55" s="43"/>
      <c r="CQ55" s="396"/>
      <c r="CR55" s="405"/>
      <c r="CS55" s="72">
        <v>0</v>
      </c>
      <c r="CT55" s="71"/>
      <c r="CU55" s="43"/>
      <c r="CV55" s="396"/>
      <c r="CW55" s="405"/>
      <c r="CX55" s="72">
        <v>0</v>
      </c>
      <c r="CY55" s="71"/>
      <c r="CZ55" s="43"/>
      <c r="DA55" s="396"/>
      <c r="DB55" s="405"/>
      <c r="DC55" s="72">
        <v>0</v>
      </c>
      <c r="DD55" s="71"/>
      <c r="DE55" s="43"/>
      <c r="DF55" s="396"/>
      <c r="DG55" s="405"/>
      <c r="DH55" s="72">
        <v>0</v>
      </c>
      <c r="DI55" s="71"/>
      <c r="DJ55" s="43"/>
      <c r="DK55" s="396"/>
      <c r="DL55" s="405"/>
      <c r="DM55" s="72">
        <v>0</v>
      </c>
      <c r="DN55" s="71"/>
      <c r="DO55" s="43"/>
      <c r="DP55" s="396"/>
      <c r="DQ55" s="405"/>
      <c r="DR55" s="72">
        <v>0</v>
      </c>
      <c r="DS55" s="71"/>
      <c r="DT55" s="43"/>
      <c r="DU55" s="396"/>
      <c r="DV55" s="405"/>
      <c r="DW55" s="72">
        <v>0</v>
      </c>
      <c r="DX55" s="71"/>
      <c r="DY55" s="43"/>
      <c r="DZ55" s="396"/>
      <c r="EA55" s="405"/>
      <c r="EB55" s="72">
        <v>0</v>
      </c>
      <c r="EC55" s="71"/>
      <c r="ED55" s="43"/>
      <c r="EE55" s="396"/>
      <c r="EF55" s="405"/>
      <c r="EG55" s="72">
        <v>0</v>
      </c>
      <c r="EH55" s="71"/>
      <c r="EI55" s="43"/>
      <c r="EJ55" s="396"/>
      <c r="EK55" s="405"/>
      <c r="EL55" s="72">
        <f t="shared" si="5"/>
        <v>0</v>
      </c>
      <c r="EM55" s="71"/>
      <c r="EN55" s="43"/>
      <c r="EO55" s="88"/>
      <c r="EQ55" s="80">
        <f t="shared" si="4"/>
        <v>0</v>
      </c>
      <c r="ER55" s="33"/>
    </row>
    <row r="56" spans="4:149" ht="12.75" customHeight="1" x14ac:dyDescent="0.3">
      <c r="D56" s="88"/>
      <c r="E56" s="396"/>
      <c r="G56" s="43"/>
      <c r="H56" s="43"/>
      <c r="I56" s="43"/>
      <c r="J56" s="396"/>
      <c r="K56" s="43"/>
      <c r="L56" s="43"/>
      <c r="M56" s="43"/>
      <c r="N56" s="43"/>
      <c r="O56" s="396"/>
      <c r="P56" s="43"/>
      <c r="Q56" s="43"/>
      <c r="R56" s="43"/>
      <c r="S56" s="43"/>
      <c r="T56" s="396"/>
      <c r="U56" s="43"/>
      <c r="V56" s="43"/>
      <c r="W56" s="43"/>
      <c r="X56" s="43"/>
      <c r="Y56" s="396"/>
      <c r="Z56" s="43"/>
      <c r="AA56" s="43"/>
      <c r="AB56" s="43"/>
      <c r="AC56" s="43"/>
      <c r="AD56" s="396"/>
      <c r="AE56" s="43"/>
      <c r="AF56" s="43"/>
      <c r="AG56" s="43"/>
      <c r="AH56" s="43"/>
      <c r="AI56" s="396"/>
      <c r="AJ56" s="43"/>
      <c r="AK56" s="43"/>
      <c r="AL56" s="43"/>
      <c r="AM56" s="43"/>
      <c r="AN56" s="396"/>
      <c r="AO56" s="43"/>
      <c r="AP56" s="43"/>
      <c r="AQ56" s="43"/>
      <c r="AR56" s="43"/>
      <c r="AS56" s="396"/>
      <c r="AT56" s="43"/>
      <c r="AU56" s="43"/>
      <c r="AV56" s="43"/>
      <c r="AW56" s="43"/>
      <c r="AX56" s="396"/>
      <c r="AY56" s="43"/>
      <c r="AZ56" s="43"/>
      <c r="BA56" s="43"/>
      <c r="BB56" s="43"/>
      <c r="BC56" s="396"/>
      <c r="BD56" s="43"/>
      <c r="BE56" s="43"/>
      <c r="BF56" s="43"/>
      <c r="BG56" s="43"/>
      <c r="BH56" s="396"/>
      <c r="BI56" s="43"/>
      <c r="BJ56" s="43"/>
      <c r="BK56" s="43"/>
      <c r="BL56" s="43"/>
      <c r="BM56" s="396"/>
      <c r="BN56" s="43"/>
      <c r="BO56" s="43"/>
      <c r="BP56" s="43"/>
      <c r="BQ56" s="43"/>
      <c r="BR56" s="396"/>
      <c r="BS56" s="43"/>
      <c r="BT56" s="43"/>
      <c r="BU56" s="43"/>
      <c r="BV56" s="43"/>
      <c r="BW56" s="396"/>
      <c r="BX56" s="43"/>
      <c r="BY56" s="43"/>
      <c r="BZ56" s="43"/>
      <c r="CA56" s="43"/>
      <c r="CB56" s="396"/>
      <c r="CC56" s="43"/>
      <c r="CD56" s="43"/>
      <c r="CE56" s="43"/>
      <c r="CF56" s="43"/>
      <c r="CG56" s="396"/>
      <c r="CH56" s="43"/>
      <c r="CI56" s="43"/>
      <c r="CJ56" s="43"/>
      <c r="CK56" s="43"/>
      <c r="CL56" s="396"/>
      <c r="CM56" s="43"/>
      <c r="CN56" s="43"/>
      <c r="CO56" s="43"/>
      <c r="CP56" s="43"/>
      <c r="CQ56" s="396"/>
      <c r="CR56" s="43"/>
      <c r="CS56" s="43"/>
      <c r="CT56" s="43"/>
      <c r="CU56" s="43"/>
      <c r="CV56" s="396"/>
      <c r="CW56" s="43"/>
      <c r="CX56" s="43"/>
      <c r="CY56" s="43"/>
      <c r="CZ56" s="43"/>
      <c r="DA56" s="396"/>
      <c r="DB56" s="43"/>
      <c r="DC56" s="43"/>
      <c r="DD56" s="43"/>
      <c r="DE56" s="43"/>
      <c r="DF56" s="396"/>
      <c r="DG56" s="43"/>
      <c r="DH56" s="43"/>
      <c r="DI56" s="43"/>
      <c r="DJ56" s="43"/>
      <c r="DK56" s="396"/>
      <c r="DL56" s="43"/>
      <c r="DM56" s="43"/>
      <c r="DN56" s="43"/>
      <c r="DO56" s="43"/>
      <c r="DP56" s="396"/>
      <c r="DQ56" s="43"/>
      <c r="DR56" s="43"/>
      <c r="DS56" s="43"/>
      <c r="DT56" s="43"/>
      <c r="DU56" s="396"/>
      <c r="DV56" s="43"/>
      <c r="DW56" s="43"/>
      <c r="DX56" s="43"/>
      <c r="DY56" s="43"/>
      <c r="DZ56" s="396"/>
      <c r="EA56" s="43"/>
      <c r="EB56" s="43"/>
      <c r="EC56" s="43"/>
      <c r="ED56" s="43"/>
      <c r="EE56" s="396"/>
      <c r="EF56" s="43"/>
      <c r="EG56" s="43"/>
      <c r="EH56" s="43"/>
      <c r="EI56" s="43"/>
      <c r="EJ56" s="396"/>
      <c r="EK56" s="43"/>
      <c r="EL56" s="43"/>
      <c r="EM56" s="43"/>
      <c r="EN56" s="43"/>
      <c r="EO56" s="88"/>
      <c r="ER56" s="33"/>
    </row>
    <row r="57" spans="4:149" ht="12.75" customHeight="1" x14ac:dyDescent="0.3">
      <c r="D57" s="88" t="s">
        <v>559</v>
      </c>
      <c r="E57" s="396"/>
      <c r="G57" s="43">
        <f>SUM(G58:G61)</f>
        <v>0</v>
      </c>
      <c r="H57" s="43"/>
      <c r="I57" s="43"/>
      <c r="J57" s="396"/>
      <c r="K57" s="43"/>
      <c r="L57" s="43">
        <f>SUM(L58:L61)</f>
        <v>0</v>
      </c>
      <c r="M57" s="43"/>
      <c r="N57" s="43"/>
      <c r="O57" s="396"/>
      <c r="P57" s="43"/>
      <c r="Q57" s="43">
        <f>SUM(Q58:Q61)</f>
        <v>270879</v>
      </c>
      <c r="R57" s="43"/>
      <c r="S57" s="43"/>
      <c r="T57" s="396"/>
      <c r="U57" s="43"/>
      <c r="V57" s="43">
        <f>SUM(V58:V61)</f>
        <v>487803</v>
      </c>
      <c r="W57" s="43"/>
      <c r="X57" s="43"/>
      <c r="Y57" s="396"/>
      <c r="Z57" s="43"/>
      <c r="AA57" s="43">
        <f>SUM(AA58:AA61)</f>
        <v>2755004</v>
      </c>
      <c r="AB57" s="43"/>
      <c r="AC57" s="43"/>
      <c r="AD57" s="396"/>
      <c r="AE57" s="43"/>
      <c r="AF57" s="43">
        <f>SUM(AF58:AF61)</f>
        <v>1561023</v>
      </c>
      <c r="AG57" s="43"/>
      <c r="AH57" s="43"/>
      <c r="AI57" s="396"/>
      <c r="AJ57" s="43"/>
      <c r="AK57" s="43">
        <f>SUM(AK58:AK61)</f>
        <v>628306</v>
      </c>
      <c r="AL57" s="43"/>
      <c r="AM57" s="43"/>
      <c r="AN57" s="396"/>
      <c r="AO57" s="43"/>
      <c r="AP57" s="43">
        <f>SUM(AP58:AP61)</f>
        <v>6349</v>
      </c>
      <c r="AQ57" s="43"/>
      <c r="AR57" s="43"/>
      <c r="AS57" s="396"/>
      <c r="AT57" s="43"/>
      <c r="AU57" s="43">
        <f>SUM(AU58:AU61)</f>
        <v>2851</v>
      </c>
      <c r="AV57" s="43"/>
      <c r="AW57" s="43"/>
      <c r="AX57" s="396"/>
      <c r="AY57" s="43"/>
      <c r="AZ57" s="43">
        <f>SUM(AZ58:AZ61)</f>
        <v>144308</v>
      </c>
      <c r="BA57" s="43"/>
      <c r="BB57" s="43"/>
      <c r="BC57" s="396"/>
      <c r="BD57" s="43"/>
      <c r="BE57" s="43">
        <f>SUM(BE58:BE61)</f>
        <v>0</v>
      </c>
      <c r="BF57" s="43"/>
      <c r="BG57" s="43"/>
      <c r="BH57" s="396"/>
      <c r="BI57" s="43"/>
      <c r="BJ57" s="43">
        <f>SUM(BJ58:BJ61)</f>
        <v>0</v>
      </c>
      <c r="BK57" s="43"/>
      <c r="BL57" s="43"/>
      <c r="BM57" s="396"/>
      <c r="BN57" s="43"/>
      <c r="BO57" s="43">
        <f>SUM(BO58:BO61)</f>
        <v>0</v>
      </c>
      <c r="BP57" s="43"/>
      <c r="BQ57" s="43"/>
      <c r="BR57" s="396"/>
      <c r="BS57" s="43"/>
      <c r="BT57" s="43">
        <f>SUM(BT58:BT61)</f>
        <v>5856523</v>
      </c>
      <c r="BU57" s="43"/>
      <c r="BV57" s="43"/>
      <c r="BW57" s="396"/>
      <c r="BX57" s="43"/>
      <c r="BY57" s="43">
        <f>SUM(BY58:BY61)</f>
        <v>23017617</v>
      </c>
      <c r="BZ57" s="43"/>
      <c r="CA57" s="43"/>
      <c r="CB57" s="396"/>
      <c r="CC57" s="43"/>
      <c r="CD57" s="43">
        <f>SUM(CD58:CD61)</f>
        <v>3010097</v>
      </c>
      <c r="CE57" s="43"/>
      <c r="CF57" s="43"/>
      <c r="CG57" s="396"/>
      <c r="CH57" s="43"/>
      <c r="CI57" s="43">
        <f>SUM(CI58:CI61)</f>
        <v>1884698</v>
      </c>
      <c r="CJ57" s="43"/>
      <c r="CK57" s="43"/>
      <c r="CL57" s="396"/>
      <c r="CM57" s="43"/>
      <c r="CN57" s="43">
        <f>SUM(CN58:CN61)</f>
        <v>1178361</v>
      </c>
      <c r="CO57" s="43"/>
      <c r="CP57" s="43"/>
      <c r="CQ57" s="396"/>
      <c r="CR57" s="43"/>
      <c r="CS57" s="43">
        <f>SUM(CS58:CS61)</f>
        <v>1683351</v>
      </c>
      <c r="CT57" s="43"/>
      <c r="CU57" s="43"/>
      <c r="CV57" s="396"/>
      <c r="CW57" s="43"/>
      <c r="CX57" s="43">
        <f>SUM(CX58:CX61)</f>
        <v>1228258</v>
      </c>
      <c r="CY57" s="43"/>
      <c r="CZ57" s="43"/>
      <c r="DA57" s="396"/>
      <c r="DB57" s="43"/>
      <c r="DC57" s="43">
        <f>SUM(DC58:DC61)</f>
        <v>4393495</v>
      </c>
      <c r="DD57" s="43"/>
      <c r="DE57" s="43"/>
      <c r="DF57" s="396"/>
      <c r="DG57" s="43"/>
      <c r="DH57" s="43">
        <f>SUM(DH58:DH61)</f>
        <v>614456</v>
      </c>
      <c r="DI57" s="43"/>
      <c r="DJ57" s="43"/>
      <c r="DK57" s="396"/>
      <c r="DL57" s="43"/>
      <c r="DM57" s="43">
        <f>SUM(DM58:DM61)</f>
        <v>2751965</v>
      </c>
      <c r="DN57" s="43"/>
      <c r="DO57" s="43"/>
      <c r="DP57" s="396"/>
      <c r="DQ57" s="43"/>
      <c r="DR57" s="43">
        <f>SUM(DR58:DR61)</f>
        <v>1489648</v>
      </c>
      <c r="DS57" s="43"/>
      <c r="DT57" s="43"/>
      <c r="DU57" s="396"/>
      <c r="DV57" s="43"/>
      <c r="DW57" s="43">
        <f>SUM(DW58:DW61)</f>
        <v>906393</v>
      </c>
      <c r="DX57" s="43"/>
      <c r="DY57" s="43"/>
      <c r="DZ57" s="396"/>
      <c r="EA57" s="43"/>
      <c r="EB57" s="43">
        <f>SUM(EB58:EB61)</f>
        <v>1338315</v>
      </c>
      <c r="EC57" s="43"/>
      <c r="ED57" s="43"/>
      <c r="EE57" s="396"/>
      <c r="EF57" s="43"/>
      <c r="EG57" s="43">
        <f>SUM(EG58:EG61)</f>
        <v>2538580</v>
      </c>
      <c r="EH57" s="43"/>
      <c r="EI57" s="43"/>
      <c r="EJ57" s="396"/>
      <c r="EK57" s="43"/>
      <c r="EL57" s="43">
        <f>SUM(EL58:EL61)</f>
        <v>18234329</v>
      </c>
      <c r="EM57" s="43"/>
      <c r="EN57" s="43"/>
      <c r="EO57" s="88"/>
      <c r="EQ57" s="80">
        <f t="shared" si="0"/>
        <v>-4783288</v>
      </c>
      <c r="ER57" s="33"/>
    </row>
    <row r="58" spans="4:149" ht="12.75" customHeight="1" x14ac:dyDescent="0.3">
      <c r="D58" s="88" t="s">
        <v>316</v>
      </c>
      <c r="E58" s="396"/>
      <c r="F58" s="333"/>
      <c r="G58" s="394">
        <v>0</v>
      </c>
      <c r="H58" s="395"/>
      <c r="I58" s="43"/>
      <c r="J58" s="396"/>
      <c r="K58" s="397"/>
      <c r="L58" s="394">
        <v>0</v>
      </c>
      <c r="M58" s="395"/>
      <c r="N58" s="43"/>
      <c r="O58" s="396"/>
      <c r="P58" s="397"/>
      <c r="Q58" s="394">
        <f>185000-57272</f>
        <v>127728</v>
      </c>
      <c r="R58" s="395"/>
      <c r="S58" s="43"/>
      <c r="T58" s="396"/>
      <c r="U58" s="397"/>
      <c r="V58" s="394">
        <f>330000-108463</f>
        <v>221537</v>
      </c>
      <c r="W58" s="395"/>
      <c r="X58" s="43"/>
      <c r="Y58" s="396"/>
      <c r="Z58" s="397"/>
      <c r="AA58" s="394">
        <f>1850000-631008</f>
        <v>1218992</v>
      </c>
      <c r="AB58" s="395"/>
      <c r="AC58" s="43"/>
      <c r="AD58" s="396"/>
      <c r="AE58" s="397"/>
      <c r="AF58" s="394">
        <f>1045000-337609</f>
        <v>707391</v>
      </c>
      <c r="AG58" s="395"/>
      <c r="AH58" s="43"/>
      <c r="AI58" s="396"/>
      <c r="AJ58" s="397"/>
      <c r="AK58" s="394">
        <f>420000-140322</f>
        <v>279678</v>
      </c>
      <c r="AL58" s="395"/>
      <c r="AM58" s="43"/>
      <c r="AN58" s="396"/>
      <c r="AO58" s="397"/>
      <c r="AP58" s="394">
        <f>4211-1484</f>
        <v>2727</v>
      </c>
      <c r="AQ58" s="395"/>
      <c r="AR58" s="43"/>
      <c r="AS58" s="396"/>
      <c r="AT58" s="397"/>
      <c r="AU58" s="394">
        <f>1883-613</f>
        <v>1270</v>
      </c>
      <c r="AV58" s="395"/>
      <c r="AW58" s="43"/>
      <c r="AX58" s="396"/>
      <c r="AY58" s="397"/>
      <c r="AZ58" s="394">
        <f>95000-30758</f>
        <v>64242</v>
      </c>
      <c r="BA58" s="395"/>
      <c r="BB58" s="43"/>
      <c r="BC58" s="396"/>
      <c r="BD58" s="397"/>
      <c r="BE58" s="394">
        <v>0</v>
      </c>
      <c r="BF58" s="395"/>
      <c r="BG58" s="43"/>
      <c r="BH58" s="396"/>
      <c r="BI58" s="397"/>
      <c r="BJ58" s="394">
        <v>0</v>
      </c>
      <c r="BK58" s="395"/>
      <c r="BL58" s="43"/>
      <c r="BM58" s="396"/>
      <c r="BN58" s="397"/>
      <c r="BO58" s="394">
        <v>0</v>
      </c>
      <c r="BP58" s="395"/>
      <c r="BQ58" s="43"/>
      <c r="BR58" s="396"/>
      <c r="BS58" s="397"/>
      <c r="BT58" s="394">
        <f>SUM(L58:BO58)</f>
        <v>2623565</v>
      </c>
      <c r="BU58" s="395"/>
      <c r="BV58" s="43"/>
      <c r="BW58" s="396"/>
      <c r="BX58" s="397"/>
      <c r="BY58" s="394">
        <v>11612597</v>
      </c>
      <c r="BZ58" s="395"/>
      <c r="CA58" s="43"/>
      <c r="CB58" s="396"/>
      <c r="CC58" s="397"/>
      <c r="CD58" s="394">
        <v>1661619</v>
      </c>
      <c r="CE58" s="395"/>
      <c r="CF58" s="43"/>
      <c r="CG58" s="396"/>
      <c r="CH58" s="397"/>
      <c r="CI58" s="394">
        <v>1037102</v>
      </c>
      <c r="CJ58" s="395"/>
      <c r="CK58" s="43"/>
      <c r="CL58" s="396"/>
      <c r="CM58" s="397"/>
      <c r="CN58" s="394">
        <v>637855</v>
      </c>
      <c r="CO58" s="395"/>
      <c r="CP58" s="43"/>
      <c r="CQ58" s="396"/>
      <c r="CR58" s="397"/>
      <c r="CS58" s="394">
        <v>881785</v>
      </c>
      <c r="CT58" s="395"/>
      <c r="CU58" s="43"/>
      <c r="CV58" s="396"/>
      <c r="CW58" s="397"/>
      <c r="CX58" s="394">
        <v>636933</v>
      </c>
      <c r="CY58" s="395"/>
      <c r="CZ58" s="43"/>
      <c r="DA58" s="396"/>
      <c r="DB58" s="397"/>
      <c r="DC58" s="394">
        <v>2244678</v>
      </c>
      <c r="DD58" s="395"/>
      <c r="DE58" s="43"/>
      <c r="DF58" s="396"/>
      <c r="DG58" s="397"/>
      <c r="DH58" s="394">
        <v>298246</v>
      </c>
      <c r="DI58" s="395"/>
      <c r="DJ58" s="43"/>
      <c r="DK58" s="396"/>
      <c r="DL58" s="397"/>
      <c r="DM58" s="394">
        <v>1290227</v>
      </c>
      <c r="DN58" s="395"/>
      <c r="DO58" s="43"/>
      <c r="DP58" s="396"/>
      <c r="DQ58" s="397"/>
      <c r="DR58" s="394">
        <v>676034</v>
      </c>
      <c r="DS58" s="395"/>
      <c r="DT58" s="43"/>
      <c r="DU58" s="396"/>
      <c r="DV58" s="397"/>
      <c r="DW58" s="394">
        <v>440681</v>
      </c>
      <c r="DX58" s="395"/>
      <c r="DY58" s="43"/>
      <c r="DZ58" s="396"/>
      <c r="EA58" s="397"/>
      <c r="EB58" s="394">
        <v>623746</v>
      </c>
      <c r="EC58" s="395"/>
      <c r="ED58" s="43"/>
      <c r="EE58" s="396"/>
      <c r="EF58" s="397"/>
      <c r="EG58" s="394">
        <v>1183691</v>
      </c>
      <c r="EH58" s="395"/>
      <c r="EI58" s="43"/>
      <c r="EJ58" s="396"/>
      <c r="EK58" s="397"/>
      <c r="EL58" s="394">
        <f t="shared" ref="EL58:EL61" si="6">SUM(CD58:DR58)</f>
        <v>9364479</v>
      </c>
      <c r="EM58" s="395"/>
      <c r="EN58" s="43"/>
      <c r="EO58" s="88"/>
      <c r="EQ58" s="80">
        <f t="shared" si="0"/>
        <v>-2248118</v>
      </c>
      <c r="ER58" s="33"/>
      <c r="ES58" s="33" t="s">
        <v>618</v>
      </c>
    </row>
    <row r="59" spans="4:149" ht="12.75" customHeight="1" x14ac:dyDescent="0.3">
      <c r="D59" s="88" t="s">
        <v>319</v>
      </c>
      <c r="E59" s="396"/>
      <c r="F59" s="327"/>
      <c r="G59" s="43">
        <v>0</v>
      </c>
      <c r="H59" s="42"/>
      <c r="I59" s="43"/>
      <c r="J59" s="396"/>
      <c r="K59" s="396"/>
      <c r="L59" s="43">
        <v>0</v>
      </c>
      <c r="M59" s="42"/>
      <c r="N59" s="43"/>
      <c r="O59" s="396"/>
      <c r="P59" s="396"/>
      <c r="Q59" s="43">
        <v>57272</v>
      </c>
      <c r="R59" s="42"/>
      <c r="S59" s="43"/>
      <c r="T59" s="396"/>
      <c r="U59" s="396"/>
      <c r="V59" s="43">
        <v>108463</v>
      </c>
      <c r="W59" s="42"/>
      <c r="X59" s="43"/>
      <c r="Y59" s="396"/>
      <c r="Z59" s="396"/>
      <c r="AA59" s="43">
        <v>631008</v>
      </c>
      <c r="AB59" s="42"/>
      <c r="AC59" s="43"/>
      <c r="AD59" s="396"/>
      <c r="AE59" s="396"/>
      <c r="AF59" s="43">
        <v>337609</v>
      </c>
      <c r="AG59" s="42"/>
      <c r="AH59" s="43"/>
      <c r="AI59" s="396"/>
      <c r="AJ59" s="396"/>
      <c r="AK59" s="43">
        <v>140322</v>
      </c>
      <c r="AL59" s="42"/>
      <c r="AM59" s="43"/>
      <c r="AN59" s="396"/>
      <c r="AO59" s="396"/>
      <c r="AP59" s="43">
        <v>1484</v>
      </c>
      <c r="AQ59" s="42"/>
      <c r="AR59" s="43"/>
      <c r="AS59" s="396"/>
      <c r="AT59" s="396"/>
      <c r="AU59" s="43">
        <v>613</v>
      </c>
      <c r="AV59" s="42"/>
      <c r="AW59" s="43"/>
      <c r="AX59" s="396"/>
      <c r="AY59" s="396"/>
      <c r="AZ59" s="43">
        <v>30758</v>
      </c>
      <c r="BA59" s="42"/>
      <c r="BB59" s="43"/>
      <c r="BC59" s="396"/>
      <c r="BD59" s="396"/>
      <c r="BE59" s="43">
        <v>0</v>
      </c>
      <c r="BF59" s="42"/>
      <c r="BG59" s="43"/>
      <c r="BH59" s="396"/>
      <c r="BI59" s="396"/>
      <c r="BJ59" s="43">
        <v>0</v>
      </c>
      <c r="BK59" s="42"/>
      <c r="BL59" s="43"/>
      <c r="BM59" s="396"/>
      <c r="BN59" s="396"/>
      <c r="BO59" s="43">
        <v>0</v>
      </c>
      <c r="BP59" s="42"/>
      <c r="BQ59" s="43"/>
      <c r="BR59" s="396"/>
      <c r="BS59" s="396"/>
      <c r="BT59" s="43">
        <f>SUM(L59:BO59)</f>
        <v>1307529</v>
      </c>
      <c r="BU59" s="42"/>
      <c r="BV59" s="43"/>
      <c r="BW59" s="396"/>
      <c r="BX59" s="396"/>
      <c r="BY59" s="43">
        <v>4662403</v>
      </c>
      <c r="BZ59" s="42"/>
      <c r="CA59" s="43"/>
      <c r="CB59" s="396"/>
      <c r="CC59" s="396"/>
      <c r="CD59" s="43">
        <v>543381</v>
      </c>
      <c r="CE59" s="42"/>
      <c r="CF59" s="43"/>
      <c r="CG59" s="396"/>
      <c r="CH59" s="396"/>
      <c r="CI59" s="43">
        <v>337898</v>
      </c>
      <c r="CJ59" s="42"/>
      <c r="CK59" s="43"/>
      <c r="CL59" s="396"/>
      <c r="CM59" s="396"/>
      <c r="CN59" s="43">
        <v>212145</v>
      </c>
      <c r="CO59" s="42"/>
      <c r="CP59" s="43"/>
      <c r="CQ59" s="396"/>
      <c r="CR59" s="396"/>
      <c r="CS59" s="43">
        <v>328215</v>
      </c>
      <c r="CT59" s="42"/>
      <c r="CU59" s="43"/>
      <c r="CV59" s="396"/>
      <c r="CW59" s="396"/>
      <c r="CX59" s="43">
        <v>238067</v>
      </c>
      <c r="CY59" s="42"/>
      <c r="CZ59" s="43"/>
      <c r="DA59" s="396"/>
      <c r="DB59" s="396"/>
      <c r="DC59" s="43">
        <v>865322</v>
      </c>
      <c r="DD59" s="42"/>
      <c r="DE59" s="43"/>
      <c r="DF59" s="396"/>
      <c r="DG59" s="396"/>
      <c r="DH59" s="43">
        <v>131754</v>
      </c>
      <c r="DI59" s="42"/>
      <c r="DJ59" s="43"/>
      <c r="DK59" s="396"/>
      <c r="DL59" s="396"/>
      <c r="DM59" s="43">
        <v>614773</v>
      </c>
      <c r="DN59" s="42"/>
      <c r="DO59" s="43"/>
      <c r="DP59" s="396"/>
      <c r="DQ59" s="396"/>
      <c r="DR59" s="43">
        <v>353966</v>
      </c>
      <c r="DS59" s="42"/>
      <c r="DT59" s="43"/>
      <c r="DU59" s="396"/>
      <c r="DV59" s="396"/>
      <c r="DW59" s="43">
        <v>184319</v>
      </c>
      <c r="DX59" s="42"/>
      <c r="DY59" s="43"/>
      <c r="DZ59" s="396"/>
      <c r="EA59" s="396"/>
      <c r="EB59" s="43">
        <v>296254</v>
      </c>
      <c r="EC59" s="42"/>
      <c r="ED59" s="43"/>
      <c r="EE59" s="396"/>
      <c r="EF59" s="396"/>
      <c r="EG59" s="43">
        <v>556309</v>
      </c>
      <c r="EH59" s="42"/>
      <c r="EI59" s="43"/>
      <c r="EJ59" s="396"/>
      <c r="EK59" s="396"/>
      <c r="EL59" s="43">
        <f t="shared" si="6"/>
        <v>3625521</v>
      </c>
      <c r="EM59" s="42"/>
      <c r="EN59" s="43"/>
      <c r="EO59" s="88"/>
      <c r="EQ59" s="80">
        <f t="shared" si="0"/>
        <v>-1036882</v>
      </c>
      <c r="ER59" s="33"/>
    </row>
    <row r="60" spans="4:149" ht="12.75" customHeight="1" x14ac:dyDescent="0.3">
      <c r="D60" s="88" t="s">
        <v>320</v>
      </c>
      <c r="E60" s="396"/>
      <c r="F60" s="327"/>
      <c r="G60" s="43">
        <v>0</v>
      </c>
      <c r="H60" s="42"/>
      <c r="I60" s="43"/>
      <c r="J60" s="396"/>
      <c r="K60" s="396"/>
      <c r="L60" s="43">
        <v>0</v>
      </c>
      <c r="M60" s="42"/>
      <c r="N60" s="43"/>
      <c r="O60" s="396"/>
      <c r="P60" s="396"/>
      <c r="Q60" s="43">
        <v>0</v>
      </c>
      <c r="R60" s="42"/>
      <c r="S60" s="43"/>
      <c r="T60" s="396"/>
      <c r="U60" s="396"/>
      <c r="V60" s="43">
        <v>0</v>
      </c>
      <c r="W60" s="42"/>
      <c r="X60" s="43"/>
      <c r="Y60" s="396"/>
      <c r="Z60" s="396"/>
      <c r="AA60" s="43">
        <v>0</v>
      </c>
      <c r="AB60" s="42"/>
      <c r="AC60" s="43"/>
      <c r="AD60" s="396"/>
      <c r="AE60" s="396"/>
      <c r="AF60" s="43">
        <v>0</v>
      </c>
      <c r="AG60" s="42"/>
      <c r="AH60" s="43"/>
      <c r="AI60" s="396"/>
      <c r="AJ60" s="396"/>
      <c r="AK60" s="43">
        <v>0</v>
      </c>
      <c r="AL60" s="42"/>
      <c r="AM60" s="43"/>
      <c r="AN60" s="396"/>
      <c r="AO60" s="396"/>
      <c r="AP60" s="43">
        <v>0</v>
      </c>
      <c r="AQ60" s="42"/>
      <c r="AR60" s="43"/>
      <c r="AS60" s="396"/>
      <c r="AT60" s="396"/>
      <c r="AU60" s="43">
        <v>0</v>
      </c>
      <c r="AV60" s="42"/>
      <c r="AW60" s="43"/>
      <c r="AX60" s="396"/>
      <c r="AY60" s="396"/>
      <c r="AZ60" s="43">
        <v>0</v>
      </c>
      <c r="BA60" s="42"/>
      <c r="BB60" s="43"/>
      <c r="BC60" s="396"/>
      <c r="BD60" s="396"/>
      <c r="BE60" s="43">
        <v>0</v>
      </c>
      <c r="BF60" s="42"/>
      <c r="BG60" s="43"/>
      <c r="BH60" s="396"/>
      <c r="BI60" s="396"/>
      <c r="BJ60" s="43">
        <v>0</v>
      </c>
      <c r="BK60" s="42"/>
      <c r="BL60" s="43"/>
      <c r="BM60" s="396"/>
      <c r="BN60" s="396"/>
      <c r="BO60" s="43">
        <v>0</v>
      </c>
      <c r="BP60" s="42"/>
      <c r="BQ60" s="43"/>
      <c r="BR60" s="396"/>
      <c r="BS60" s="396"/>
      <c r="BT60" s="43">
        <f>SUM(L60:BO60)</f>
        <v>0</v>
      </c>
      <c r="BU60" s="42"/>
      <c r="BV60" s="43"/>
      <c r="BW60" s="396"/>
      <c r="BX60" s="396"/>
      <c r="BY60" s="43">
        <v>0</v>
      </c>
      <c r="BZ60" s="42"/>
      <c r="CA60" s="43"/>
      <c r="CB60" s="396"/>
      <c r="CC60" s="396"/>
      <c r="CD60" s="43">
        <v>0</v>
      </c>
      <c r="CE60" s="42"/>
      <c r="CF60" s="43"/>
      <c r="CG60" s="396"/>
      <c r="CH60" s="396"/>
      <c r="CI60" s="43">
        <v>0</v>
      </c>
      <c r="CJ60" s="42"/>
      <c r="CK60" s="43"/>
      <c r="CL60" s="396"/>
      <c r="CM60" s="396"/>
      <c r="CN60" s="43">
        <v>0</v>
      </c>
      <c r="CO60" s="42"/>
      <c r="CP60" s="43"/>
      <c r="CQ60" s="396"/>
      <c r="CR60" s="396"/>
      <c r="CS60" s="43">
        <v>0</v>
      </c>
      <c r="CT60" s="42"/>
      <c r="CU60" s="43"/>
      <c r="CV60" s="396"/>
      <c r="CW60" s="396"/>
      <c r="CX60" s="43">
        <v>0</v>
      </c>
      <c r="CY60" s="42"/>
      <c r="CZ60" s="43"/>
      <c r="DA60" s="396"/>
      <c r="DB60" s="396"/>
      <c r="DC60" s="43">
        <v>0</v>
      </c>
      <c r="DD60" s="42"/>
      <c r="DE60" s="43"/>
      <c r="DF60" s="396"/>
      <c r="DG60" s="396"/>
      <c r="DH60" s="43">
        <v>0</v>
      </c>
      <c r="DI60" s="42"/>
      <c r="DJ60" s="43"/>
      <c r="DK60" s="396"/>
      <c r="DL60" s="396"/>
      <c r="DM60" s="43">
        <v>0</v>
      </c>
      <c r="DN60" s="42"/>
      <c r="DO60" s="43"/>
      <c r="DP60" s="396"/>
      <c r="DQ60" s="396"/>
      <c r="DR60" s="43">
        <v>0</v>
      </c>
      <c r="DS60" s="42"/>
      <c r="DT60" s="43"/>
      <c r="DU60" s="396"/>
      <c r="DV60" s="396"/>
      <c r="DW60" s="43">
        <v>0</v>
      </c>
      <c r="DX60" s="42"/>
      <c r="DY60" s="43"/>
      <c r="DZ60" s="396"/>
      <c r="EA60" s="396"/>
      <c r="EB60" s="43">
        <v>0</v>
      </c>
      <c r="EC60" s="42"/>
      <c r="ED60" s="43"/>
      <c r="EE60" s="396"/>
      <c r="EF60" s="396"/>
      <c r="EG60" s="43">
        <v>0</v>
      </c>
      <c r="EH60" s="42"/>
      <c r="EI60" s="43"/>
      <c r="EJ60" s="396"/>
      <c r="EK60" s="396"/>
      <c r="EL60" s="43">
        <f t="shared" si="6"/>
        <v>0</v>
      </c>
      <c r="EM60" s="42"/>
      <c r="EN60" s="43"/>
      <c r="EO60" s="88"/>
      <c r="EQ60" s="80">
        <f t="shared" si="0"/>
        <v>0</v>
      </c>
      <c r="ER60" s="33"/>
    </row>
    <row r="61" spans="4:149" ht="12.75" customHeight="1" x14ac:dyDescent="0.3">
      <c r="D61" s="88" t="s">
        <v>321</v>
      </c>
      <c r="E61" s="396"/>
      <c r="F61" s="346"/>
      <c r="G61" s="72">
        <v>0</v>
      </c>
      <c r="H61" s="71"/>
      <c r="I61" s="43"/>
      <c r="J61" s="396"/>
      <c r="K61" s="405"/>
      <c r="L61" s="72">
        <v>0</v>
      </c>
      <c r="M61" s="71"/>
      <c r="N61" s="43"/>
      <c r="O61" s="396"/>
      <c r="P61" s="405"/>
      <c r="Q61" s="72">
        <v>85879</v>
      </c>
      <c r="R61" s="71"/>
      <c r="S61" s="43"/>
      <c r="T61" s="396"/>
      <c r="U61" s="405"/>
      <c r="V61" s="72">
        <v>157803</v>
      </c>
      <c r="W61" s="71"/>
      <c r="X61" s="43"/>
      <c r="Y61" s="396"/>
      <c r="Z61" s="405"/>
      <c r="AA61" s="72">
        <v>905004</v>
      </c>
      <c r="AB61" s="71"/>
      <c r="AC61" s="43"/>
      <c r="AD61" s="396"/>
      <c r="AE61" s="405"/>
      <c r="AF61" s="72">
        <v>516023</v>
      </c>
      <c r="AG61" s="71"/>
      <c r="AH61" s="43"/>
      <c r="AI61" s="396"/>
      <c r="AJ61" s="405"/>
      <c r="AK61" s="72">
        <v>208306</v>
      </c>
      <c r="AL61" s="71"/>
      <c r="AM61" s="43"/>
      <c r="AN61" s="396"/>
      <c r="AO61" s="405"/>
      <c r="AP61" s="72">
        <v>2138</v>
      </c>
      <c r="AQ61" s="71"/>
      <c r="AR61" s="43"/>
      <c r="AS61" s="396"/>
      <c r="AT61" s="405"/>
      <c r="AU61" s="72">
        <v>968</v>
      </c>
      <c r="AV61" s="71"/>
      <c r="AW61" s="43"/>
      <c r="AX61" s="396"/>
      <c r="AY61" s="405"/>
      <c r="AZ61" s="72">
        <v>49308</v>
      </c>
      <c r="BA61" s="71"/>
      <c r="BB61" s="43"/>
      <c r="BC61" s="396"/>
      <c r="BD61" s="405"/>
      <c r="BE61" s="72">
        <v>0</v>
      </c>
      <c r="BF61" s="71"/>
      <c r="BG61" s="43"/>
      <c r="BH61" s="396"/>
      <c r="BI61" s="405"/>
      <c r="BJ61" s="72">
        <v>0</v>
      </c>
      <c r="BK61" s="71"/>
      <c r="BL61" s="43"/>
      <c r="BM61" s="396"/>
      <c r="BN61" s="405"/>
      <c r="BO61" s="72">
        <v>0</v>
      </c>
      <c r="BP61" s="71"/>
      <c r="BQ61" s="43"/>
      <c r="BR61" s="396"/>
      <c r="BS61" s="405"/>
      <c r="BT61" s="72">
        <f>SUM(L61:BO61)</f>
        <v>1925429</v>
      </c>
      <c r="BU61" s="71"/>
      <c r="BV61" s="43"/>
      <c r="BW61" s="396"/>
      <c r="BX61" s="405"/>
      <c r="BY61" s="72">
        <v>6742617</v>
      </c>
      <c r="BZ61" s="71"/>
      <c r="CA61" s="43"/>
      <c r="CB61" s="396"/>
      <c r="CC61" s="405"/>
      <c r="CD61" s="72">
        <v>805097</v>
      </c>
      <c r="CE61" s="71"/>
      <c r="CF61" s="43"/>
      <c r="CG61" s="396"/>
      <c r="CH61" s="405"/>
      <c r="CI61" s="72">
        <v>509698</v>
      </c>
      <c r="CJ61" s="71"/>
      <c r="CK61" s="43"/>
      <c r="CL61" s="396"/>
      <c r="CM61" s="405"/>
      <c r="CN61" s="72">
        <v>328361</v>
      </c>
      <c r="CO61" s="71"/>
      <c r="CP61" s="43"/>
      <c r="CQ61" s="396"/>
      <c r="CR61" s="405"/>
      <c r="CS61" s="72">
        <v>473351</v>
      </c>
      <c r="CT61" s="71"/>
      <c r="CU61" s="43"/>
      <c r="CV61" s="396"/>
      <c r="CW61" s="405"/>
      <c r="CX61" s="72">
        <v>353258</v>
      </c>
      <c r="CY61" s="71"/>
      <c r="CZ61" s="43"/>
      <c r="DA61" s="396"/>
      <c r="DB61" s="405"/>
      <c r="DC61" s="72">
        <v>1283495</v>
      </c>
      <c r="DD61" s="71"/>
      <c r="DE61" s="43"/>
      <c r="DF61" s="396"/>
      <c r="DG61" s="405"/>
      <c r="DH61" s="72">
        <v>184456</v>
      </c>
      <c r="DI61" s="71"/>
      <c r="DJ61" s="43"/>
      <c r="DK61" s="396"/>
      <c r="DL61" s="405"/>
      <c r="DM61" s="72">
        <v>846965</v>
      </c>
      <c r="DN61" s="71"/>
      <c r="DO61" s="43"/>
      <c r="DP61" s="396"/>
      <c r="DQ61" s="405"/>
      <c r="DR61" s="72">
        <v>459648</v>
      </c>
      <c r="DS61" s="71"/>
      <c r="DT61" s="43"/>
      <c r="DU61" s="396"/>
      <c r="DV61" s="405"/>
      <c r="DW61" s="72">
        <v>281393</v>
      </c>
      <c r="DX61" s="71"/>
      <c r="DY61" s="43"/>
      <c r="DZ61" s="396"/>
      <c r="EA61" s="405"/>
      <c r="EB61" s="72">
        <v>418315</v>
      </c>
      <c r="EC61" s="71"/>
      <c r="ED61" s="43"/>
      <c r="EE61" s="396"/>
      <c r="EF61" s="405"/>
      <c r="EG61" s="72">
        <v>798580</v>
      </c>
      <c r="EH61" s="71"/>
      <c r="EI61" s="43"/>
      <c r="EJ61" s="396"/>
      <c r="EK61" s="405"/>
      <c r="EL61" s="72">
        <f t="shared" si="6"/>
        <v>5244329</v>
      </c>
      <c r="EM61" s="71"/>
      <c r="EN61" s="43"/>
      <c r="EO61" s="88"/>
      <c r="EQ61" s="80">
        <f t="shared" si="0"/>
        <v>-1498288</v>
      </c>
      <c r="ER61" s="33"/>
    </row>
    <row r="62" spans="4:149" x14ac:dyDescent="0.3">
      <c r="D62" s="88"/>
      <c r="E62" s="396"/>
      <c r="G62" s="43"/>
      <c r="H62" s="43"/>
      <c r="I62" s="43"/>
      <c r="J62" s="396"/>
      <c r="K62" s="43"/>
      <c r="L62" s="43"/>
      <c r="M62" s="43"/>
      <c r="N62" s="43"/>
      <c r="O62" s="396"/>
      <c r="P62" s="43"/>
      <c r="Q62" s="43"/>
      <c r="R62" s="43"/>
      <c r="S62" s="43"/>
      <c r="T62" s="396"/>
      <c r="U62" s="43"/>
      <c r="V62" s="43"/>
      <c r="W62" s="43"/>
      <c r="X62" s="43"/>
      <c r="Y62" s="396"/>
      <c r="Z62" s="43"/>
      <c r="AA62" s="43"/>
      <c r="AB62" s="43"/>
      <c r="AC62" s="43"/>
      <c r="AD62" s="396"/>
      <c r="AE62" s="43"/>
      <c r="AF62" s="43"/>
      <c r="AG62" s="43"/>
      <c r="AH62" s="43"/>
      <c r="AI62" s="396"/>
      <c r="AJ62" s="43"/>
      <c r="AK62" s="43"/>
      <c r="AL62" s="43"/>
      <c r="AM62" s="43"/>
      <c r="AN62" s="396"/>
      <c r="AO62" s="43"/>
      <c r="AP62" s="43"/>
      <c r="AQ62" s="43"/>
      <c r="AR62" s="43"/>
      <c r="AS62" s="396"/>
      <c r="AT62" s="43"/>
      <c r="AU62" s="43"/>
      <c r="AV62" s="43"/>
      <c r="AW62" s="43"/>
      <c r="AX62" s="396"/>
      <c r="AY62" s="43"/>
      <c r="AZ62" s="43"/>
      <c r="BA62" s="43"/>
      <c r="BB62" s="43"/>
      <c r="BC62" s="396"/>
      <c r="BD62" s="43"/>
      <c r="BE62" s="43"/>
      <c r="BF62" s="43"/>
      <c r="BG62" s="43"/>
      <c r="BH62" s="396"/>
      <c r="BI62" s="43"/>
      <c r="BJ62" s="43"/>
      <c r="BK62" s="43"/>
      <c r="BL62" s="43"/>
      <c r="BM62" s="396"/>
      <c r="BN62" s="43"/>
      <c r="BO62" s="43"/>
      <c r="BP62" s="43"/>
      <c r="BQ62" s="43"/>
      <c r="BR62" s="396"/>
      <c r="BS62" s="43"/>
      <c r="BT62" s="43"/>
      <c r="BU62" s="43"/>
      <c r="BV62" s="43"/>
      <c r="BW62" s="396"/>
      <c r="BX62" s="43"/>
      <c r="BY62" s="43"/>
      <c r="BZ62" s="43"/>
      <c r="CA62" s="43"/>
      <c r="CB62" s="396"/>
      <c r="CC62" s="43"/>
      <c r="CD62" s="43"/>
      <c r="CE62" s="43"/>
      <c r="CF62" s="43"/>
      <c r="CG62" s="396"/>
      <c r="CH62" s="43"/>
      <c r="CI62" s="43"/>
      <c r="CJ62" s="43"/>
      <c r="CK62" s="43"/>
      <c r="CL62" s="396"/>
      <c r="CM62" s="43"/>
      <c r="CN62" s="43"/>
      <c r="CO62" s="43"/>
      <c r="CP62" s="43"/>
      <c r="CQ62" s="396"/>
      <c r="CR62" s="43"/>
      <c r="CS62" s="43"/>
      <c r="CT62" s="43"/>
      <c r="CU62" s="43"/>
      <c r="CV62" s="396"/>
      <c r="CW62" s="43"/>
      <c r="CX62" s="43"/>
      <c r="CY62" s="43"/>
      <c r="CZ62" s="43"/>
      <c r="DA62" s="396"/>
      <c r="DB62" s="43"/>
      <c r="DC62" s="43"/>
      <c r="DD62" s="43"/>
      <c r="DE62" s="43"/>
      <c r="DF62" s="396"/>
      <c r="DG62" s="43"/>
      <c r="DH62" s="43"/>
      <c r="DI62" s="43"/>
      <c r="DJ62" s="43"/>
      <c r="DK62" s="396"/>
      <c r="DL62" s="43"/>
      <c r="DM62" s="43"/>
      <c r="DN62" s="43"/>
      <c r="DO62" s="43"/>
      <c r="DP62" s="396"/>
      <c r="DQ62" s="43"/>
      <c r="DR62" s="43"/>
      <c r="DS62" s="43"/>
      <c r="DT62" s="43"/>
      <c r="DU62" s="396"/>
      <c r="DV62" s="43"/>
      <c r="DW62" s="43"/>
      <c r="DX62" s="43"/>
      <c r="DY62" s="43"/>
      <c r="DZ62" s="396"/>
      <c r="EA62" s="43"/>
      <c r="EB62" s="43"/>
      <c r="EC62" s="43"/>
      <c r="ED62" s="43"/>
      <c r="EE62" s="396"/>
      <c r="EF62" s="43"/>
      <c r="EG62" s="43"/>
      <c r="EH62" s="43"/>
      <c r="EI62" s="43"/>
      <c r="EJ62" s="396"/>
      <c r="EK62" s="43"/>
      <c r="EL62" s="43"/>
      <c r="EM62" s="43"/>
      <c r="EN62" s="43"/>
      <c r="EO62" s="88"/>
      <c r="ER62" s="33"/>
    </row>
    <row r="63" spans="4:149" ht="12.75" customHeight="1" x14ac:dyDescent="0.3">
      <c r="D63" s="88" t="s">
        <v>619</v>
      </c>
      <c r="E63" s="396"/>
      <c r="G63" s="43">
        <f>SUM(G64:G67)</f>
        <v>0</v>
      </c>
      <c r="H63" s="43"/>
      <c r="I63" s="43"/>
      <c r="J63" s="396"/>
      <c r="K63" s="43"/>
      <c r="L63" s="43">
        <f>SUM(L64:L67)</f>
        <v>0</v>
      </c>
      <c r="M63" s="43"/>
      <c r="N63" s="43"/>
      <c r="O63" s="396"/>
      <c r="P63" s="43"/>
      <c r="Q63" s="43">
        <f>SUM(Q64:Q67)</f>
        <v>0</v>
      </c>
      <c r="R63" s="43"/>
      <c r="S63" s="43"/>
      <c r="T63" s="396"/>
      <c r="U63" s="43"/>
      <c r="V63" s="43">
        <f>SUM(V64:V67)</f>
        <v>0</v>
      </c>
      <c r="W63" s="43"/>
      <c r="X63" s="43"/>
      <c r="Y63" s="396"/>
      <c r="Z63" s="43"/>
      <c r="AA63" s="43">
        <f>SUM(AA64:AA67)</f>
        <v>0</v>
      </c>
      <c r="AB63" s="43"/>
      <c r="AC63" s="43"/>
      <c r="AD63" s="396"/>
      <c r="AE63" s="43"/>
      <c r="AF63" s="43">
        <f>SUM(AF64:AF67)</f>
        <v>0</v>
      </c>
      <c r="AG63" s="43"/>
      <c r="AH63" s="43"/>
      <c r="AI63" s="396"/>
      <c r="AJ63" s="43"/>
      <c r="AK63" s="43">
        <f>SUM(AK64:AK67)</f>
        <v>280414</v>
      </c>
      <c r="AL63" s="43"/>
      <c r="AM63" s="43"/>
      <c r="AN63" s="396"/>
      <c r="AO63" s="43"/>
      <c r="AP63" s="43">
        <f>SUM(AP64:AP67)</f>
        <v>0</v>
      </c>
      <c r="AQ63" s="43"/>
      <c r="AR63" s="43"/>
      <c r="AS63" s="396"/>
      <c r="AT63" s="43"/>
      <c r="AU63" s="43">
        <f>SUM(AU64:AU67)</f>
        <v>0</v>
      </c>
      <c r="AV63" s="43"/>
      <c r="AW63" s="43"/>
      <c r="AX63" s="396"/>
      <c r="AY63" s="43"/>
      <c r="AZ63" s="43">
        <f>SUM(AZ64:AZ67)</f>
        <v>0</v>
      </c>
      <c r="BA63" s="43"/>
      <c r="BB63" s="43"/>
      <c r="BC63" s="396"/>
      <c r="BD63" s="43"/>
      <c r="BE63" s="43">
        <f>SUM(BE64:BE67)</f>
        <v>0</v>
      </c>
      <c r="BF63" s="43"/>
      <c r="BG63" s="43"/>
      <c r="BH63" s="396"/>
      <c r="BI63" s="43"/>
      <c r="BJ63" s="43">
        <f>SUM(BJ64:BJ67)</f>
        <v>0</v>
      </c>
      <c r="BK63" s="43"/>
      <c r="BL63" s="43"/>
      <c r="BM63" s="396"/>
      <c r="BN63" s="43"/>
      <c r="BO63" s="43">
        <f>SUM(BO64:BO67)</f>
        <v>0</v>
      </c>
      <c r="BP63" s="43"/>
      <c r="BQ63" s="43"/>
      <c r="BR63" s="396"/>
      <c r="BS63" s="43"/>
      <c r="BT63" s="43">
        <f>SUM(BT64:BT67)</f>
        <v>280414</v>
      </c>
      <c r="BU63" s="43"/>
      <c r="BV63" s="43"/>
      <c r="BW63" s="396"/>
      <c r="BX63" s="43"/>
      <c r="BY63" s="43">
        <f>SUM(BY64:BY67)</f>
        <v>0</v>
      </c>
      <c r="BZ63" s="43"/>
      <c r="CA63" s="43"/>
      <c r="CB63" s="396"/>
      <c r="CC63" s="43"/>
      <c r="CD63" s="43">
        <f>SUM(CD64:CD67)</f>
        <v>0</v>
      </c>
      <c r="CE63" s="43"/>
      <c r="CF63" s="43"/>
      <c r="CG63" s="396"/>
      <c r="CH63" s="43"/>
      <c r="CI63" s="43">
        <f>SUM(CI64:CI67)</f>
        <v>0</v>
      </c>
      <c r="CJ63" s="43"/>
      <c r="CK63" s="43"/>
      <c r="CL63" s="396"/>
      <c r="CM63" s="43"/>
      <c r="CN63" s="43">
        <f>SUM(CN64:CN67)</f>
        <v>0</v>
      </c>
      <c r="CO63" s="43"/>
      <c r="CP63" s="43"/>
      <c r="CQ63" s="396"/>
      <c r="CR63" s="43"/>
      <c r="CS63" s="43">
        <f>SUM(CS64:CS67)</f>
        <v>0</v>
      </c>
      <c r="CT63" s="43"/>
      <c r="CU63" s="43"/>
      <c r="CV63" s="396"/>
      <c r="CW63" s="43"/>
      <c r="CX63" s="43">
        <f>SUM(CX64:CX67)</f>
        <v>0</v>
      </c>
      <c r="CY63" s="43"/>
      <c r="CZ63" s="43"/>
      <c r="DA63" s="396"/>
      <c r="DB63" s="43"/>
      <c r="DC63" s="43">
        <f>SUM(DC64:DC67)</f>
        <v>0</v>
      </c>
      <c r="DD63" s="43"/>
      <c r="DE63" s="43"/>
      <c r="DF63" s="396"/>
      <c r="DG63" s="43"/>
      <c r="DH63" s="43">
        <f>SUM(DH64:DH67)</f>
        <v>0</v>
      </c>
      <c r="DI63" s="43"/>
      <c r="DJ63" s="43"/>
      <c r="DK63" s="396"/>
      <c r="DL63" s="43"/>
      <c r="DM63" s="43">
        <f>SUM(DM64:DM67)</f>
        <v>0</v>
      </c>
      <c r="DN63" s="43"/>
      <c r="DO63" s="43"/>
      <c r="DP63" s="396"/>
      <c r="DQ63" s="43"/>
      <c r="DR63" s="43">
        <f>SUM(DR64:DR67)</f>
        <v>0</v>
      </c>
      <c r="DS63" s="43"/>
      <c r="DT63" s="43"/>
      <c r="DU63" s="396"/>
      <c r="DV63" s="43"/>
      <c r="DW63" s="43">
        <f>SUM(DW64:DW67)</f>
        <v>0</v>
      </c>
      <c r="DX63" s="43"/>
      <c r="DY63" s="43"/>
      <c r="DZ63" s="396"/>
      <c r="EA63" s="43"/>
      <c r="EB63" s="43">
        <f>SUM(EB64:EB67)</f>
        <v>0</v>
      </c>
      <c r="EC63" s="43"/>
      <c r="ED63" s="43"/>
      <c r="EE63" s="396"/>
      <c r="EF63" s="43"/>
      <c r="EG63" s="43">
        <f>SUM(EG64:EG67)</f>
        <v>0</v>
      </c>
      <c r="EH63" s="43"/>
      <c r="EI63" s="43"/>
      <c r="EJ63" s="396"/>
      <c r="EK63" s="43"/>
      <c r="EL63" s="43">
        <f>SUM(EL64:EL67)</f>
        <v>0</v>
      </c>
      <c r="EM63" s="43"/>
      <c r="EN63" s="43"/>
      <c r="EO63" s="88"/>
      <c r="EQ63" s="80">
        <f t="shared" si="0"/>
        <v>0</v>
      </c>
      <c r="ER63" s="33"/>
    </row>
    <row r="64" spans="4:149" ht="12.75" customHeight="1" x14ac:dyDescent="0.3">
      <c r="D64" s="88" t="s">
        <v>316</v>
      </c>
      <c r="E64" s="396"/>
      <c r="F64" s="333"/>
      <c r="G64" s="394">
        <v>0</v>
      </c>
      <c r="H64" s="395"/>
      <c r="I64" s="43"/>
      <c r="J64" s="396"/>
      <c r="K64" s="397"/>
      <c r="L64" s="394">
        <v>0</v>
      </c>
      <c r="M64" s="395"/>
      <c r="N64" s="43"/>
      <c r="O64" s="396"/>
      <c r="P64" s="397"/>
      <c r="Q64" s="394">
        <v>0</v>
      </c>
      <c r="R64" s="395"/>
      <c r="S64" s="43"/>
      <c r="T64" s="396"/>
      <c r="U64" s="397"/>
      <c r="V64" s="394">
        <v>0</v>
      </c>
      <c r="W64" s="395"/>
      <c r="X64" s="43"/>
      <c r="Y64" s="396"/>
      <c r="Z64" s="397"/>
      <c r="AA64" s="394">
        <v>0</v>
      </c>
      <c r="AB64" s="395"/>
      <c r="AC64" s="43"/>
      <c r="AD64" s="396"/>
      <c r="AE64" s="397"/>
      <c r="AF64" s="394">
        <v>0</v>
      </c>
      <c r="AG64" s="395"/>
      <c r="AH64" s="43"/>
      <c r="AI64" s="396"/>
      <c r="AJ64" s="397"/>
      <c r="AK64" s="394">
        <f>100000-31713</f>
        <v>68287</v>
      </c>
      <c r="AL64" s="395"/>
      <c r="AM64" s="43"/>
      <c r="AN64" s="396"/>
      <c r="AO64" s="397"/>
      <c r="AP64" s="394">
        <v>0</v>
      </c>
      <c r="AQ64" s="395"/>
      <c r="AR64" s="43"/>
      <c r="AS64" s="396"/>
      <c r="AT64" s="397"/>
      <c r="AU64" s="394">
        <v>0</v>
      </c>
      <c r="AV64" s="395"/>
      <c r="AW64" s="43"/>
      <c r="AX64" s="396"/>
      <c r="AY64" s="397"/>
      <c r="AZ64" s="394">
        <v>0</v>
      </c>
      <c r="BA64" s="395"/>
      <c r="BB64" s="43"/>
      <c r="BC64" s="396"/>
      <c r="BD64" s="397"/>
      <c r="BE64" s="394">
        <v>0</v>
      </c>
      <c r="BF64" s="395"/>
      <c r="BG64" s="43"/>
      <c r="BH64" s="396"/>
      <c r="BI64" s="397"/>
      <c r="BJ64" s="394">
        <v>0</v>
      </c>
      <c r="BK64" s="395"/>
      <c r="BL64" s="43"/>
      <c r="BM64" s="396"/>
      <c r="BN64" s="397"/>
      <c r="BO64" s="394">
        <v>0</v>
      </c>
      <c r="BP64" s="395"/>
      <c r="BQ64" s="43"/>
      <c r="BR64" s="396"/>
      <c r="BS64" s="397"/>
      <c r="BT64" s="394">
        <f>SUM(L64:BO64)</f>
        <v>68287</v>
      </c>
      <c r="BU64" s="395"/>
      <c r="BV64" s="43"/>
      <c r="BW64" s="396"/>
      <c r="BX64" s="397"/>
      <c r="BY64" s="394">
        <v>0</v>
      </c>
      <c r="BZ64" s="395"/>
      <c r="CA64" s="43"/>
      <c r="CB64" s="396"/>
      <c r="CC64" s="397"/>
      <c r="CD64" s="394">
        <v>0</v>
      </c>
      <c r="CE64" s="395"/>
      <c r="CF64" s="43"/>
      <c r="CG64" s="396"/>
      <c r="CH64" s="397"/>
      <c r="CI64" s="394">
        <v>0</v>
      </c>
      <c r="CJ64" s="395"/>
      <c r="CK64" s="43"/>
      <c r="CL64" s="396"/>
      <c r="CM64" s="397"/>
      <c r="CN64" s="394">
        <v>0</v>
      </c>
      <c r="CO64" s="395"/>
      <c r="CP64" s="43"/>
      <c r="CQ64" s="396"/>
      <c r="CR64" s="397"/>
      <c r="CS64" s="394">
        <v>0</v>
      </c>
      <c r="CT64" s="395"/>
      <c r="CU64" s="43"/>
      <c r="CV64" s="396"/>
      <c r="CW64" s="397"/>
      <c r="CX64" s="394">
        <v>0</v>
      </c>
      <c r="CY64" s="395"/>
      <c r="CZ64" s="43"/>
      <c r="DA64" s="396"/>
      <c r="DB64" s="397"/>
      <c r="DC64" s="394">
        <v>0</v>
      </c>
      <c r="DD64" s="395"/>
      <c r="DE64" s="43"/>
      <c r="DF64" s="396"/>
      <c r="DG64" s="397"/>
      <c r="DH64" s="394">
        <v>0</v>
      </c>
      <c r="DI64" s="395"/>
      <c r="DJ64" s="43"/>
      <c r="DK64" s="396"/>
      <c r="DL64" s="397"/>
      <c r="DM64" s="394">
        <v>0</v>
      </c>
      <c r="DN64" s="395"/>
      <c r="DO64" s="43"/>
      <c r="DP64" s="396"/>
      <c r="DQ64" s="397"/>
      <c r="DR64" s="394">
        <v>0</v>
      </c>
      <c r="DS64" s="395"/>
      <c r="DT64" s="43"/>
      <c r="DU64" s="396"/>
      <c r="DV64" s="397"/>
      <c r="DW64" s="394">
        <v>0</v>
      </c>
      <c r="DX64" s="395"/>
      <c r="DY64" s="43"/>
      <c r="DZ64" s="396"/>
      <c r="EA64" s="397"/>
      <c r="EB64" s="394">
        <v>0</v>
      </c>
      <c r="EC64" s="395"/>
      <c r="ED64" s="43"/>
      <c r="EE64" s="396"/>
      <c r="EF64" s="397"/>
      <c r="EG64" s="394">
        <v>0</v>
      </c>
      <c r="EH64" s="395"/>
      <c r="EI64" s="43"/>
      <c r="EJ64" s="396"/>
      <c r="EK64" s="397"/>
      <c r="EL64" s="394">
        <f t="shared" ref="EL64:EL67" si="7">SUM(CD64:DR64)</f>
        <v>0</v>
      </c>
      <c r="EM64" s="395"/>
      <c r="EN64" s="43"/>
      <c r="EO64" s="88"/>
      <c r="EQ64" s="80">
        <f t="shared" si="0"/>
        <v>0</v>
      </c>
      <c r="ER64" s="33"/>
    </row>
    <row r="65" spans="4:148" ht="12.75" customHeight="1" x14ac:dyDescent="0.3">
      <c r="D65" s="88" t="s">
        <v>319</v>
      </c>
      <c r="E65" s="396"/>
      <c r="F65" s="327"/>
      <c r="G65" s="43">
        <v>0</v>
      </c>
      <c r="H65" s="42"/>
      <c r="I65" s="43"/>
      <c r="J65" s="396"/>
      <c r="K65" s="396"/>
      <c r="L65" s="43">
        <v>0</v>
      </c>
      <c r="M65" s="42"/>
      <c r="N65" s="43"/>
      <c r="O65" s="396"/>
      <c r="P65" s="396"/>
      <c r="Q65" s="43">
        <v>0</v>
      </c>
      <c r="R65" s="42"/>
      <c r="S65" s="43"/>
      <c r="T65" s="396"/>
      <c r="U65" s="396"/>
      <c r="V65" s="43">
        <v>0</v>
      </c>
      <c r="W65" s="42"/>
      <c r="X65" s="43"/>
      <c r="Y65" s="396"/>
      <c r="Z65" s="396"/>
      <c r="AA65" s="43">
        <v>0</v>
      </c>
      <c r="AB65" s="42"/>
      <c r="AC65" s="43"/>
      <c r="AD65" s="396"/>
      <c r="AE65" s="396"/>
      <c r="AF65" s="43">
        <v>0</v>
      </c>
      <c r="AG65" s="42"/>
      <c r="AH65" s="43"/>
      <c r="AI65" s="396"/>
      <c r="AJ65" s="396"/>
      <c r="AK65" s="43">
        <v>31713</v>
      </c>
      <c r="AL65" s="42"/>
      <c r="AM65" s="43"/>
      <c r="AN65" s="396"/>
      <c r="AO65" s="396"/>
      <c r="AP65" s="43">
        <v>0</v>
      </c>
      <c r="AQ65" s="42"/>
      <c r="AR65" s="43"/>
      <c r="AS65" s="396"/>
      <c r="AT65" s="396"/>
      <c r="AU65" s="43">
        <v>0</v>
      </c>
      <c r="AV65" s="42"/>
      <c r="AW65" s="43"/>
      <c r="AX65" s="396"/>
      <c r="AY65" s="396"/>
      <c r="AZ65" s="43">
        <v>0</v>
      </c>
      <c r="BA65" s="42"/>
      <c r="BB65" s="43"/>
      <c r="BC65" s="396"/>
      <c r="BD65" s="396"/>
      <c r="BE65" s="43">
        <v>0</v>
      </c>
      <c r="BF65" s="42"/>
      <c r="BG65" s="43"/>
      <c r="BH65" s="396"/>
      <c r="BI65" s="396"/>
      <c r="BJ65" s="43">
        <v>0</v>
      </c>
      <c r="BK65" s="42"/>
      <c r="BL65" s="43"/>
      <c r="BM65" s="396"/>
      <c r="BN65" s="396"/>
      <c r="BO65" s="43">
        <v>0</v>
      </c>
      <c r="BP65" s="42"/>
      <c r="BQ65" s="43"/>
      <c r="BR65" s="396"/>
      <c r="BS65" s="396"/>
      <c r="BT65" s="43">
        <f>SUM(L65:BO65)</f>
        <v>31713</v>
      </c>
      <c r="BU65" s="42"/>
      <c r="BV65" s="43"/>
      <c r="BW65" s="396"/>
      <c r="BX65" s="396"/>
      <c r="BY65" s="43">
        <v>0</v>
      </c>
      <c r="BZ65" s="42"/>
      <c r="CA65" s="43"/>
      <c r="CB65" s="396"/>
      <c r="CC65" s="396"/>
      <c r="CD65" s="43">
        <v>0</v>
      </c>
      <c r="CE65" s="42"/>
      <c r="CF65" s="43"/>
      <c r="CG65" s="396"/>
      <c r="CH65" s="396"/>
      <c r="CI65" s="43">
        <v>0</v>
      </c>
      <c r="CJ65" s="42"/>
      <c r="CK65" s="43"/>
      <c r="CL65" s="396"/>
      <c r="CM65" s="396"/>
      <c r="CN65" s="43">
        <v>0</v>
      </c>
      <c r="CO65" s="42"/>
      <c r="CP65" s="43"/>
      <c r="CQ65" s="396"/>
      <c r="CR65" s="396"/>
      <c r="CS65" s="43">
        <v>0</v>
      </c>
      <c r="CT65" s="42"/>
      <c r="CU65" s="43"/>
      <c r="CV65" s="396"/>
      <c r="CW65" s="396"/>
      <c r="CX65" s="43">
        <v>0</v>
      </c>
      <c r="CY65" s="42"/>
      <c r="CZ65" s="43"/>
      <c r="DA65" s="396"/>
      <c r="DB65" s="396"/>
      <c r="DC65" s="43">
        <v>0</v>
      </c>
      <c r="DD65" s="42"/>
      <c r="DE65" s="43"/>
      <c r="DF65" s="396"/>
      <c r="DG65" s="396"/>
      <c r="DH65" s="43">
        <v>0</v>
      </c>
      <c r="DI65" s="42"/>
      <c r="DJ65" s="43"/>
      <c r="DK65" s="396"/>
      <c r="DL65" s="396"/>
      <c r="DM65" s="43">
        <v>0</v>
      </c>
      <c r="DN65" s="42"/>
      <c r="DO65" s="43"/>
      <c r="DP65" s="396"/>
      <c r="DQ65" s="396"/>
      <c r="DR65" s="43">
        <v>0</v>
      </c>
      <c r="DS65" s="42"/>
      <c r="DT65" s="43"/>
      <c r="DU65" s="396"/>
      <c r="DV65" s="396"/>
      <c r="DW65" s="43">
        <v>0</v>
      </c>
      <c r="DX65" s="42"/>
      <c r="DY65" s="43"/>
      <c r="DZ65" s="396"/>
      <c r="EA65" s="396"/>
      <c r="EB65" s="43">
        <v>0</v>
      </c>
      <c r="EC65" s="42"/>
      <c r="ED65" s="43"/>
      <c r="EE65" s="396"/>
      <c r="EF65" s="396"/>
      <c r="EG65" s="43">
        <v>0</v>
      </c>
      <c r="EH65" s="42"/>
      <c r="EI65" s="43"/>
      <c r="EJ65" s="396"/>
      <c r="EK65" s="396"/>
      <c r="EL65" s="43">
        <f t="shared" si="7"/>
        <v>0</v>
      </c>
      <c r="EM65" s="42"/>
      <c r="EN65" s="43"/>
      <c r="EO65" s="88"/>
      <c r="EQ65" s="80">
        <f t="shared" si="0"/>
        <v>0</v>
      </c>
      <c r="ER65" s="33"/>
    </row>
    <row r="66" spans="4:148" ht="12.75" customHeight="1" x14ac:dyDescent="0.3">
      <c r="D66" s="88" t="s">
        <v>320</v>
      </c>
      <c r="E66" s="396"/>
      <c r="F66" s="327"/>
      <c r="G66" s="43">
        <v>0</v>
      </c>
      <c r="H66" s="42"/>
      <c r="I66" s="43"/>
      <c r="J66" s="396"/>
      <c r="K66" s="396"/>
      <c r="L66" s="43">
        <v>0</v>
      </c>
      <c r="M66" s="42"/>
      <c r="N66" s="43"/>
      <c r="O66" s="396"/>
      <c r="P66" s="396"/>
      <c r="Q66" s="43">
        <v>0</v>
      </c>
      <c r="R66" s="42"/>
      <c r="S66" s="43"/>
      <c r="T66" s="396"/>
      <c r="U66" s="396"/>
      <c r="V66" s="43">
        <v>0</v>
      </c>
      <c r="W66" s="42"/>
      <c r="X66" s="43"/>
      <c r="Y66" s="396"/>
      <c r="Z66" s="396"/>
      <c r="AA66" s="43">
        <v>0</v>
      </c>
      <c r="AB66" s="42"/>
      <c r="AC66" s="43"/>
      <c r="AD66" s="396"/>
      <c r="AE66" s="396"/>
      <c r="AF66" s="43">
        <v>0</v>
      </c>
      <c r="AG66" s="42"/>
      <c r="AH66" s="43"/>
      <c r="AI66" s="396"/>
      <c r="AJ66" s="396"/>
      <c r="AK66" s="43">
        <v>0</v>
      </c>
      <c r="AL66" s="42"/>
      <c r="AM66" s="43"/>
      <c r="AN66" s="396"/>
      <c r="AO66" s="396"/>
      <c r="AP66" s="43">
        <v>0</v>
      </c>
      <c r="AQ66" s="42"/>
      <c r="AR66" s="43"/>
      <c r="AS66" s="396"/>
      <c r="AT66" s="396"/>
      <c r="AU66" s="43">
        <v>0</v>
      </c>
      <c r="AV66" s="42"/>
      <c r="AW66" s="43"/>
      <c r="AX66" s="396"/>
      <c r="AY66" s="396"/>
      <c r="AZ66" s="43">
        <v>0</v>
      </c>
      <c r="BA66" s="42"/>
      <c r="BB66" s="43"/>
      <c r="BC66" s="396"/>
      <c r="BD66" s="396"/>
      <c r="BE66" s="43">
        <v>0</v>
      </c>
      <c r="BF66" s="42"/>
      <c r="BG66" s="43"/>
      <c r="BH66" s="396"/>
      <c r="BI66" s="396"/>
      <c r="BJ66" s="43">
        <v>0</v>
      </c>
      <c r="BK66" s="42"/>
      <c r="BL66" s="43"/>
      <c r="BM66" s="396"/>
      <c r="BN66" s="396"/>
      <c r="BO66" s="43">
        <v>0</v>
      </c>
      <c r="BP66" s="42"/>
      <c r="BQ66" s="43"/>
      <c r="BR66" s="396"/>
      <c r="BS66" s="396"/>
      <c r="BT66" s="43">
        <f>SUM(L66:BO66)</f>
        <v>0</v>
      </c>
      <c r="BU66" s="42"/>
      <c r="BV66" s="43"/>
      <c r="BW66" s="396"/>
      <c r="BX66" s="396"/>
      <c r="BY66" s="43">
        <v>0</v>
      </c>
      <c r="BZ66" s="42"/>
      <c r="CA66" s="43"/>
      <c r="CB66" s="396"/>
      <c r="CC66" s="396"/>
      <c r="CD66" s="43">
        <v>0</v>
      </c>
      <c r="CE66" s="42"/>
      <c r="CF66" s="43"/>
      <c r="CG66" s="396"/>
      <c r="CH66" s="396"/>
      <c r="CI66" s="43">
        <v>0</v>
      </c>
      <c r="CJ66" s="42"/>
      <c r="CK66" s="43"/>
      <c r="CL66" s="396"/>
      <c r="CM66" s="396"/>
      <c r="CN66" s="43">
        <v>0</v>
      </c>
      <c r="CO66" s="42"/>
      <c r="CP66" s="43"/>
      <c r="CQ66" s="396"/>
      <c r="CR66" s="396"/>
      <c r="CS66" s="43">
        <v>0</v>
      </c>
      <c r="CT66" s="42"/>
      <c r="CU66" s="43"/>
      <c r="CV66" s="396"/>
      <c r="CW66" s="396"/>
      <c r="CX66" s="43">
        <v>0</v>
      </c>
      <c r="CY66" s="42"/>
      <c r="CZ66" s="43"/>
      <c r="DA66" s="396"/>
      <c r="DB66" s="396"/>
      <c r="DC66" s="43">
        <v>0</v>
      </c>
      <c r="DD66" s="42"/>
      <c r="DE66" s="43"/>
      <c r="DF66" s="396"/>
      <c r="DG66" s="396"/>
      <c r="DH66" s="43">
        <v>0</v>
      </c>
      <c r="DI66" s="42"/>
      <c r="DJ66" s="43"/>
      <c r="DK66" s="396"/>
      <c r="DL66" s="396"/>
      <c r="DM66" s="43">
        <v>0</v>
      </c>
      <c r="DN66" s="42"/>
      <c r="DO66" s="43"/>
      <c r="DP66" s="396"/>
      <c r="DQ66" s="396"/>
      <c r="DR66" s="43">
        <v>0</v>
      </c>
      <c r="DS66" s="42"/>
      <c r="DT66" s="43"/>
      <c r="DU66" s="396"/>
      <c r="DV66" s="396"/>
      <c r="DW66" s="43">
        <v>0</v>
      </c>
      <c r="DX66" s="42"/>
      <c r="DY66" s="43"/>
      <c r="DZ66" s="396"/>
      <c r="EA66" s="396"/>
      <c r="EB66" s="43">
        <v>0</v>
      </c>
      <c r="EC66" s="42"/>
      <c r="ED66" s="43"/>
      <c r="EE66" s="396"/>
      <c r="EF66" s="396"/>
      <c r="EG66" s="43">
        <v>0</v>
      </c>
      <c r="EH66" s="42"/>
      <c r="EI66" s="43"/>
      <c r="EJ66" s="396"/>
      <c r="EK66" s="396"/>
      <c r="EL66" s="43">
        <f t="shared" si="7"/>
        <v>0</v>
      </c>
      <c r="EM66" s="42"/>
      <c r="EN66" s="43"/>
      <c r="EO66" s="88"/>
      <c r="ER66" s="33"/>
    </row>
    <row r="67" spans="4:148" ht="12.75" customHeight="1" x14ac:dyDescent="0.3">
      <c r="D67" s="88" t="s">
        <v>321</v>
      </c>
      <c r="E67" s="396"/>
      <c r="F67" s="346"/>
      <c r="G67" s="72">
        <v>0</v>
      </c>
      <c r="H67" s="71"/>
      <c r="I67" s="43"/>
      <c r="J67" s="396"/>
      <c r="K67" s="405"/>
      <c r="L67" s="72">
        <v>0</v>
      </c>
      <c r="M67" s="71"/>
      <c r="N67" s="43"/>
      <c r="O67" s="396"/>
      <c r="P67" s="405"/>
      <c r="Q67" s="72">
        <v>0</v>
      </c>
      <c r="R67" s="71"/>
      <c r="S67" s="43"/>
      <c r="T67" s="396"/>
      <c r="U67" s="405"/>
      <c r="V67" s="72">
        <v>0</v>
      </c>
      <c r="W67" s="71"/>
      <c r="X67" s="43"/>
      <c r="Y67" s="396"/>
      <c r="Z67" s="405"/>
      <c r="AA67" s="72">
        <v>0</v>
      </c>
      <c r="AB67" s="71"/>
      <c r="AC67" s="43"/>
      <c r="AD67" s="396"/>
      <c r="AE67" s="405"/>
      <c r="AF67" s="72">
        <v>0</v>
      </c>
      <c r="AG67" s="71"/>
      <c r="AH67" s="43"/>
      <c r="AI67" s="396"/>
      <c r="AJ67" s="405"/>
      <c r="AK67" s="72">
        <v>180414</v>
      </c>
      <c r="AL67" s="71"/>
      <c r="AM67" s="43"/>
      <c r="AN67" s="396"/>
      <c r="AO67" s="405"/>
      <c r="AP67" s="72">
        <v>0</v>
      </c>
      <c r="AQ67" s="71"/>
      <c r="AR67" s="43"/>
      <c r="AS67" s="396"/>
      <c r="AT67" s="405"/>
      <c r="AU67" s="72">
        <v>0</v>
      </c>
      <c r="AV67" s="71"/>
      <c r="AW67" s="43"/>
      <c r="AX67" s="396"/>
      <c r="AY67" s="405"/>
      <c r="AZ67" s="72">
        <v>0</v>
      </c>
      <c r="BA67" s="71"/>
      <c r="BB67" s="43"/>
      <c r="BC67" s="396"/>
      <c r="BD67" s="405"/>
      <c r="BE67" s="72">
        <v>0</v>
      </c>
      <c r="BF67" s="71"/>
      <c r="BG67" s="43"/>
      <c r="BH67" s="396"/>
      <c r="BI67" s="405"/>
      <c r="BJ67" s="72">
        <v>0</v>
      </c>
      <c r="BK67" s="71"/>
      <c r="BL67" s="43"/>
      <c r="BM67" s="396"/>
      <c r="BN67" s="405"/>
      <c r="BO67" s="72">
        <v>0</v>
      </c>
      <c r="BP67" s="71"/>
      <c r="BQ67" s="43"/>
      <c r="BR67" s="396"/>
      <c r="BS67" s="405"/>
      <c r="BT67" s="72">
        <f>SUM(L67:BO67)</f>
        <v>180414</v>
      </c>
      <c r="BU67" s="71"/>
      <c r="BV67" s="43"/>
      <c r="BW67" s="396"/>
      <c r="BX67" s="405"/>
      <c r="BY67" s="72">
        <v>0</v>
      </c>
      <c r="BZ67" s="71"/>
      <c r="CA67" s="43"/>
      <c r="CB67" s="396"/>
      <c r="CC67" s="405"/>
      <c r="CD67" s="72">
        <v>0</v>
      </c>
      <c r="CE67" s="71"/>
      <c r="CF67" s="43"/>
      <c r="CG67" s="396"/>
      <c r="CH67" s="405"/>
      <c r="CI67" s="72">
        <v>0</v>
      </c>
      <c r="CJ67" s="71"/>
      <c r="CK67" s="43"/>
      <c r="CL67" s="396"/>
      <c r="CM67" s="405"/>
      <c r="CN67" s="72">
        <v>0</v>
      </c>
      <c r="CO67" s="71"/>
      <c r="CP67" s="43"/>
      <c r="CQ67" s="396"/>
      <c r="CR67" s="405"/>
      <c r="CS67" s="72">
        <v>0</v>
      </c>
      <c r="CT67" s="71"/>
      <c r="CU67" s="43"/>
      <c r="CV67" s="396"/>
      <c r="CW67" s="405"/>
      <c r="CX67" s="72">
        <v>0</v>
      </c>
      <c r="CY67" s="71"/>
      <c r="CZ67" s="43"/>
      <c r="DA67" s="396"/>
      <c r="DB67" s="405"/>
      <c r="DC67" s="72">
        <v>0</v>
      </c>
      <c r="DD67" s="71"/>
      <c r="DE67" s="43"/>
      <c r="DF67" s="396"/>
      <c r="DG67" s="405"/>
      <c r="DH67" s="72">
        <v>0</v>
      </c>
      <c r="DI67" s="71"/>
      <c r="DJ67" s="43"/>
      <c r="DK67" s="396"/>
      <c r="DL67" s="405"/>
      <c r="DM67" s="72">
        <v>0</v>
      </c>
      <c r="DN67" s="71"/>
      <c r="DO67" s="43"/>
      <c r="DP67" s="396"/>
      <c r="DQ67" s="405"/>
      <c r="DR67" s="72">
        <v>0</v>
      </c>
      <c r="DS67" s="71"/>
      <c r="DT67" s="43"/>
      <c r="DU67" s="396"/>
      <c r="DV67" s="405"/>
      <c r="DW67" s="72">
        <v>0</v>
      </c>
      <c r="DX67" s="71"/>
      <c r="DY67" s="43"/>
      <c r="DZ67" s="396"/>
      <c r="EA67" s="405"/>
      <c r="EB67" s="72">
        <v>0</v>
      </c>
      <c r="EC67" s="71"/>
      <c r="ED67" s="43"/>
      <c r="EE67" s="396"/>
      <c r="EF67" s="405"/>
      <c r="EG67" s="72">
        <v>0</v>
      </c>
      <c r="EH67" s="71"/>
      <c r="EI67" s="43"/>
      <c r="EJ67" s="396"/>
      <c r="EK67" s="405"/>
      <c r="EL67" s="72">
        <f t="shared" si="7"/>
        <v>0</v>
      </c>
      <c r="EM67" s="71"/>
      <c r="EN67" s="43"/>
      <c r="EO67" s="88"/>
      <c r="EQ67" s="80">
        <f t="shared" si="0"/>
        <v>0</v>
      </c>
      <c r="ER67" s="33"/>
    </row>
    <row r="68" spans="4:148" ht="12.75" customHeight="1" x14ac:dyDescent="0.3">
      <c r="D68" s="88"/>
      <c r="E68" s="396"/>
      <c r="G68" s="43"/>
      <c r="H68" s="43"/>
      <c r="I68" s="43"/>
      <c r="J68" s="396"/>
      <c r="K68" s="43"/>
      <c r="L68" s="43"/>
      <c r="M68" s="43"/>
      <c r="N68" s="43"/>
      <c r="O68" s="396"/>
      <c r="P68" s="43"/>
      <c r="Q68" s="43"/>
      <c r="R68" s="43"/>
      <c r="S68" s="43"/>
      <c r="T68" s="396"/>
      <c r="U68" s="43"/>
      <c r="V68" s="43"/>
      <c r="W68" s="43"/>
      <c r="X68" s="43"/>
      <c r="Y68" s="396"/>
      <c r="Z68" s="43"/>
      <c r="AA68" s="43"/>
      <c r="AB68" s="43"/>
      <c r="AC68" s="43"/>
      <c r="AD68" s="396"/>
      <c r="AE68" s="43"/>
      <c r="AF68" s="43"/>
      <c r="AG68" s="43"/>
      <c r="AH68" s="43"/>
      <c r="AI68" s="396"/>
      <c r="AJ68" s="43"/>
      <c r="AK68" s="43"/>
      <c r="AL68" s="43"/>
      <c r="AM68" s="43"/>
      <c r="AN68" s="396"/>
      <c r="AO68" s="43"/>
      <c r="AP68" s="43"/>
      <c r="AQ68" s="43"/>
      <c r="AR68" s="43"/>
      <c r="AS68" s="396"/>
      <c r="AT68" s="43"/>
      <c r="AU68" s="43"/>
      <c r="AV68" s="43"/>
      <c r="AW68" s="43"/>
      <c r="AX68" s="396"/>
      <c r="AY68" s="43"/>
      <c r="AZ68" s="43"/>
      <c r="BA68" s="43"/>
      <c r="BB68" s="43"/>
      <c r="BC68" s="396"/>
      <c r="BD68" s="43"/>
      <c r="BE68" s="43"/>
      <c r="BF68" s="43"/>
      <c r="BG68" s="43"/>
      <c r="BH68" s="396"/>
      <c r="BI68" s="43"/>
      <c r="BJ68" s="43"/>
      <c r="BK68" s="43"/>
      <c r="BL68" s="43"/>
      <c r="BM68" s="396"/>
      <c r="BN68" s="43"/>
      <c r="BO68" s="43"/>
      <c r="BP68" s="43"/>
      <c r="BQ68" s="43"/>
      <c r="BR68" s="396"/>
      <c r="BS68" s="43"/>
      <c r="BT68" s="43"/>
      <c r="BU68" s="43"/>
      <c r="BV68" s="43"/>
      <c r="BW68" s="396"/>
      <c r="BX68" s="43"/>
      <c r="BY68" s="43"/>
      <c r="BZ68" s="43"/>
      <c r="CA68" s="43"/>
      <c r="CB68" s="396"/>
      <c r="CC68" s="43"/>
      <c r="CD68" s="43"/>
      <c r="CE68" s="43"/>
      <c r="CF68" s="43"/>
      <c r="CG68" s="396"/>
      <c r="CH68" s="43"/>
      <c r="CI68" s="43"/>
      <c r="CJ68" s="43"/>
      <c r="CK68" s="43"/>
      <c r="CL68" s="396"/>
      <c r="CM68" s="43"/>
      <c r="CN68" s="43"/>
      <c r="CO68" s="43"/>
      <c r="CP68" s="43"/>
      <c r="CQ68" s="396"/>
      <c r="CR68" s="43"/>
      <c r="CS68" s="43"/>
      <c r="CT68" s="43"/>
      <c r="CU68" s="43"/>
      <c r="CV68" s="396"/>
      <c r="CW68" s="43"/>
      <c r="CX68" s="43"/>
      <c r="CY68" s="43"/>
      <c r="CZ68" s="43"/>
      <c r="DA68" s="396"/>
      <c r="DB68" s="43"/>
      <c r="DC68" s="43"/>
      <c r="DD68" s="43"/>
      <c r="DE68" s="43"/>
      <c r="DF68" s="396"/>
      <c r="DG68" s="43"/>
      <c r="DH68" s="43"/>
      <c r="DI68" s="43"/>
      <c r="DJ68" s="43"/>
      <c r="DK68" s="396"/>
      <c r="DL68" s="43"/>
      <c r="DM68" s="43"/>
      <c r="DN68" s="43"/>
      <c r="DO68" s="43"/>
      <c r="DP68" s="396"/>
      <c r="DQ68" s="43"/>
      <c r="DR68" s="43"/>
      <c r="DS68" s="43"/>
      <c r="DT68" s="43"/>
      <c r="DU68" s="396"/>
      <c r="DV68" s="43"/>
      <c r="DW68" s="43"/>
      <c r="DX68" s="43"/>
      <c r="DY68" s="43"/>
      <c r="DZ68" s="396"/>
      <c r="EA68" s="43"/>
      <c r="EB68" s="43"/>
      <c r="EC68" s="43"/>
      <c r="ED68" s="43"/>
      <c r="EE68" s="396"/>
      <c r="EF68" s="43"/>
      <c r="EG68" s="43"/>
      <c r="EH68" s="43"/>
      <c r="EI68" s="43"/>
      <c r="EJ68" s="396"/>
      <c r="EK68" s="43"/>
      <c r="EL68" s="43"/>
      <c r="EM68" s="43"/>
      <c r="EN68" s="43"/>
      <c r="EO68" s="88"/>
      <c r="ER68" s="33"/>
    </row>
    <row r="69" spans="4:148" x14ac:dyDescent="0.3">
      <c r="D69" s="88" t="s">
        <v>560</v>
      </c>
      <c r="E69" s="396"/>
      <c r="G69" s="43">
        <f>SUM(G70:G73)</f>
        <v>0</v>
      </c>
      <c r="H69" s="43"/>
      <c r="I69" s="43"/>
      <c r="J69" s="396"/>
      <c r="K69" s="43"/>
      <c r="L69" s="43">
        <f>SUM(L70:L73)</f>
        <v>1217215</v>
      </c>
      <c r="M69" s="43"/>
      <c r="N69" s="43"/>
      <c r="O69" s="396"/>
      <c r="P69" s="43"/>
      <c r="Q69" s="43">
        <f>SUM(Q70:Q73)</f>
        <v>1616637</v>
      </c>
      <c r="R69" s="43"/>
      <c r="S69" s="43"/>
      <c r="T69" s="396"/>
      <c r="U69" s="43"/>
      <c r="V69" s="43">
        <f>SUM(V70:V73)</f>
        <v>0</v>
      </c>
      <c r="W69" s="43"/>
      <c r="X69" s="43"/>
      <c r="Y69" s="396"/>
      <c r="Z69" s="43"/>
      <c r="AA69" s="43">
        <f>SUM(AA70:AA73)</f>
        <v>1222667</v>
      </c>
      <c r="AB69" s="43"/>
      <c r="AC69" s="43"/>
      <c r="AD69" s="396"/>
      <c r="AE69" s="43"/>
      <c r="AF69" s="43">
        <f>SUM(AF70:AF73)</f>
        <v>420653</v>
      </c>
      <c r="AG69" s="43"/>
      <c r="AH69" s="43"/>
      <c r="AI69" s="396"/>
      <c r="AJ69" s="43"/>
      <c r="AK69" s="43">
        <f>SUM(AK70:AK73)</f>
        <v>0</v>
      </c>
      <c r="AL69" s="43"/>
      <c r="AM69" s="43"/>
      <c r="AN69" s="396"/>
      <c r="AO69" s="43"/>
      <c r="AP69" s="43">
        <f>SUM(AP70:AP73)</f>
        <v>211860</v>
      </c>
      <c r="AQ69" s="43"/>
      <c r="AR69" s="43"/>
      <c r="AS69" s="396"/>
      <c r="AT69" s="43"/>
      <c r="AU69" s="43">
        <f>SUM(AU70:AU73)</f>
        <v>1446567</v>
      </c>
      <c r="AV69" s="43"/>
      <c r="AW69" s="43"/>
      <c r="AX69" s="396"/>
      <c r="AY69" s="43"/>
      <c r="AZ69" s="43">
        <f>SUM(AZ70:AZ73)</f>
        <v>498214</v>
      </c>
      <c r="BA69" s="43"/>
      <c r="BB69" s="43"/>
      <c r="BC69" s="396"/>
      <c r="BD69" s="43"/>
      <c r="BE69" s="43">
        <f>SUM(BE70:BE73)</f>
        <v>0</v>
      </c>
      <c r="BF69" s="43"/>
      <c r="BG69" s="43"/>
      <c r="BH69" s="396"/>
      <c r="BI69" s="43"/>
      <c r="BJ69" s="43">
        <f>SUM(BJ70:BJ73)</f>
        <v>0</v>
      </c>
      <c r="BK69" s="43"/>
      <c r="BL69" s="43"/>
      <c r="BM69" s="396"/>
      <c r="BN69" s="43"/>
      <c r="BO69" s="43">
        <f>SUM(BO70:BO73)</f>
        <v>0</v>
      </c>
      <c r="BP69" s="43"/>
      <c r="BQ69" s="43"/>
      <c r="BR69" s="396"/>
      <c r="BS69" s="43"/>
      <c r="BT69" s="43">
        <f>SUM(BT70:BT73)</f>
        <v>6633813</v>
      </c>
      <c r="BU69" s="43"/>
      <c r="BV69" s="43"/>
      <c r="BW69" s="396"/>
      <c r="BX69" s="43"/>
      <c r="BY69" s="43">
        <f>SUM(BY70:BY73)</f>
        <v>10805411</v>
      </c>
      <c r="BZ69" s="43"/>
      <c r="CA69" s="43"/>
      <c r="CB69" s="396"/>
      <c r="CC69" s="43"/>
      <c r="CD69" s="43">
        <f>SUM(CD70:CD73)</f>
        <v>256135</v>
      </c>
      <c r="CE69" s="43"/>
      <c r="CF69" s="43"/>
      <c r="CG69" s="396"/>
      <c r="CH69" s="43"/>
      <c r="CI69" s="43">
        <f>SUM(CI70:CI73)</f>
        <v>772596</v>
      </c>
      <c r="CJ69" s="43"/>
      <c r="CK69" s="43"/>
      <c r="CL69" s="396"/>
      <c r="CM69" s="43"/>
      <c r="CN69" s="43">
        <f>SUM(CN70:CN73)</f>
        <v>1786049</v>
      </c>
      <c r="CO69" s="43"/>
      <c r="CP69" s="43"/>
      <c r="CQ69" s="396"/>
      <c r="CR69" s="43"/>
      <c r="CS69" s="43">
        <f>SUM(CS70:CS73)</f>
        <v>351367</v>
      </c>
      <c r="CT69" s="43"/>
      <c r="CU69" s="43"/>
      <c r="CV69" s="396"/>
      <c r="CW69" s="43"/>
      <c r="CX69" s="43">
        <f>SUM(CX70:CX73)</f>
        <v>1602308</v>
      </c>
      <c r="CY69" s="43"/>
      <c r="CZ69" s="43"/>
      <c r="DA69" s="396"/>
      <c r="DB69" s="43"/>
      <c r="DC69" s="43">
        <f>SUM(DC70:DC73)</f>
        <v>1106653</v>
      </c>
      <c r="DD69" s="43"/>
      <c r="DE69" s="43"/>
      <c r="DF69" s="396"/>
      <c r="DG69" s="43"/>
      <c r="DH69" s="43">
        <f>SUM(DH70:DH73)</f>
        <v>320100</v>
      </c>
      <c r="DI69" s="43"/>
      <c r="DJ69" s="43"/>
      <c r="DK69" s="396"/>
      <c r="DL69" s="43"/>
      <c r="DM69" s="43">
        <f>SUM(DM70:DM73)</f>
        <v>118555</v>
      </c>
      <c r="DN69" s="43"/>
      <c r="DO69" s="43"/>
      <c r="DP69" s="396"/>
      <c r="DQ69" s="43"/>
      <c r="DR69" s="43">
        <f>SUM(DR70:DR73)</f>
        <v>279936</v>
      </c>
      <c r="DS69" s="43"/>
      <c r="DT69" s="43"/>
      <c r="DU69" s="396"/>
      <c r="DV69" s="43"/>
      <c r="DW69" s="43">
        <f>SUM(DW70:DW73)</f>
        <v>612462</v>
      </c>
      <c r="DX69" s="43"/>
      <c r="DY69" s="43"/>
      <c r="DZ69" s="396"/>
      <c r="EA69" s="43"/>
      <c r="EB69" s="43">
        <f>SUM(EB70:EB73)</f>
        <v>853166</v>
      </c>
      <c r="EC69" s="43"/>
      <c r="ED69" s="43"/>
      <c r="EE69" s="396"/>
      <c r="EF69" s="43"/>
      <c r="EG69" s="43">
        <f>SUM(EG70:EG73)</f>
        <v>2746084</v>
      </c>
      <c r="EH69" s="43"/>
      <c r="EI69" s="43"/>
      <c r="EJ69" s="396"/>
      <c r="EK69" s="43"/>
      <c r="EL69" s="43">
        <f>SUM(EL70:EL73)</f>
        <v>6593699</v>
      </c>
      <c r="EM69" s="43"/>
      <c r="EN69" s="43"/>
      <c r="EO69" s="88"/>
      <c r="EQ69" s="80">
        <f t="shared" si="0"/>
        <v>-4211712</v>
      </c>
      <c r="ER69" s="33"/>
    </row>
    <row r="70" spans="4:148" x14ac:dyDescent="0.3">
      <c r="D70" s="88" t="s">
        <v>316</v>
      </c>
      <c r="E70" s="396"/>
      <c r="F70" s="333"/>
      <c r="G70" s="394">
        <v>0</v>
      </c>
      <c r="H70" s="395"/>
      <c r="I70" s="43"/>
      <c r="J70" s="396"/>
      <c r="K70" s="397"/>
      <c r="L70" s="394">
        <f>710000-309837</f>
        <v>400163</v>
      </c>
      <c r="M70" s="395"/>
      <c r="N70" s="43"/>
      <c r="O70" s="396"/>
      <c r="P70" s="397"/>
      <c r="Q70" s="394">
        <f>940000-432026</f>
        <v>507974</v>
      </c>
      <c r="R70" s="395"/>
      <c r="S70" s="43"/>
      <c r="T70" s="396"/>
      <c r="U70" s="397"/>
      <c r="V70" s="394">
        <v>0</v>
      </c>
      <c r="W70" s="395"/>
      <c r="X70" s="43"/>
      <c r="Y70" s="396"/>
      <c r="Z70" s="397"/>
      <c r="AA70" s="394">
        <f>700000-344189</f>
        <v>355811</v>
      </c>
      <c r="AB70" s="395"/>
      <c r="AC70" s="43"/>
      <c r="AD70" s="396"/>
      <c r="AE70" s="397"/>
      <c r="AF70" s="394">
        <f>240000-116730</f>
        <v>123270</v>
      </c>
      <c r="AG70" s="395"/>
      <c r="AH70" s="43"/>
      <c r="AI70" s="396"/>
      <c r="AJ70" s="397"/>
      <c r="AK70" s="394">
        <v>0</v>
      </c>
      <c r="AL70" s="395"/>
      <c r="AM70" s="43"/>
      <c r="AN70" s="396"/>
      <c r="AO70" s="397"/>
      <c r="AP70" s="394">
        <f>120000-61182</f>
        <v>58818</v>
      </c>
      <c r="AQ70" s="395"/>
      <c r="AR70" s="43"/>
      <c r="AS70" s="396"/>
      <c r="AT70" s="397"/>
      <c r="AU70" s="394">
        <f>815000-402721</f>
        <v>412279</v>
      </c>
      <c r="AV70" s="395"/>
      <c r="AW70" s="43"/>
      <c r="AX70" s="396"/>
      <c r="AY70" s="397"/>
      <c r="AZ70" s="394">
        <f>280000-137429</f>
        <v>142571</v>
      </c>
      <c r="BA70" s="395"/>
      <c r="BB70" s="43"/>
      <c r="BC70" s="396"/>
      <c r="BD70" s="397"/>
      <c r="BE70" s="394">
        <v>0</v>
      </c>
      <c r="BF70" s="395"/>
      <c r="BG70" s="43"/>
      <c r="BH70" s="396"/>
      <c r="BI70" s="397"/>
      <c r="BJ70" s="394">
        <v>0</v>
      </c>
      <c r="BK70" s="395"/>
      <c r="BL70" s="43"/>
      <c r="BM70" s="396"/>
      <c r="BN70" s="397"/>
      <c r="BO70" s="394">
        <v>0</v>
      </c>
      <c r="BP70" s="395"/>
      <c r="BQ70" s="43"/>
      <c r="BR70" s="396"/>
      <c r="BS70" s="397"/>
      <c r="BT70" s="394">
        <f>SUM(L70:BO70)</f>
        <v>2000886</v>
      </c>
      <c r="BU70" s="395"/>
      <c r="BV70" s="43"/>
      <c r="BW70" s="396"/>
      <c r="BX70" s="397"/>
      <c r="BY70" s="394">
        <v>3920610</v>
      </c>
      <c r="BZ70" s="395"/>
      <c r="CA70" s="43"/>
      <c r="CB70" s="396"/>
      <c r="CC70" s="397"/>
      <c r="CD70" s="394">
        <v>106623</v>
      </c>
      <c r="CE70" s="395"/>
      <c r="CF70" s="43"/>
      <c r="CG70" s="396"/>
      <c r="CH70" s="397"/>
      <c r="CI70" s="394">
        <v>320386</v>
      </c>
      <c r="CJ70" s="395"/>
      <c r="CK70" s="43"/>
      <c r="CL70" s="396"/>
      <c r="CM70" s="397"/>
      <c r="CN70" s="394">
        <v>737131</v>
      </c>
      <c r="CO70" s="395"/>
      <c r="CP70" s="43"/>
      <c r="CQ70" s="396"/>
      <c r="CR70" s="397"/>
      <c r="CS70" s="394">
        <v>133272</v>
      </c>
      <c r="CT70" s="395"/>
      <c r="CU70" s="43"/>
      <c r="CV70" s="396"/>
      <c r="CW70" s="397"/>
      <c r="CX70" s="394">
        <v>618838</v>
      </c>
      <c r="CY70" s="395"/>
      <c r="CZ70" s="43"/>
      <c r="DA70" s="396"/>
      <c r="DB70" s="397"/>
      <c r="DC70" s="394">
        <v>402244</v>
      </c>
      <c r="DD70" s="395"/>
      <c r="DE70" s="43"/>
      <c r="DF70" s="396"/>
      <c r="DG70" s="397"/>
      <c r="DH70" s="394">
        <v>104790</v>
      </c>
      <c r="DI70" s="395"/>
      <c r="DJ70" s="43"/>
      <c r="DK70" s="396"/>
      <c r="DL70" s="397"/>
      <c r="DM70" s="394">
        <v>38932</v>
      </c>
      <c r="DN70" s="395"/>
      <c r="DO70" s="43"/>
      <c r="DP70" s="396"/>
      <c r="DQ70" s="397"/>
      <c r="DR70" s="394">
        <v>86429</v>
      </c>
      <c r="DS70" s="395"/>
      <c r="DT70" s="43"/>
      <c r="DU70" s="396"/>
      <c r="DV70" s="397"/>
      <c r="DW70" s="394">
        <v>212667</v>
      </c>
      <c r="DX70" s="395"/>
      <c r="DY70" s="43"/>
      <c r="DZ70" s="396"/>
      <c r="EA70" s="397"/>
      <c r="EB70" s="394">
        <v>275719</v>
      </c>
      <c r="EC70" s="395"/>
      <c r="ED70" s="43"/>
      <c r="EE70" s="396"/>
      <c r="EF70" s="397"/>
      <c r="EG70" s="394">
        <v>883579</v>
      </c>
      <c r="EH70" s="395"/>
      <c r="EI70" s="43"/>
      <c r="EJ70" s="396"/>
      <c r="EK70" s="397"/>
      <c r="EL70" s="394">
        <f t="shared" ref="EL70:EL73" si="8">SUM(CD70:DR70)</f>
        <v>2548645</v>
      </c>
      <c r="EM70" s="395"/>
      <c r="EN70" s="43"/>
      <c r="EO70" s="88"/>
      <c r="EQ70" s="80">
        <f t="shared" si="0"/>
        <v>-1371965</v>
      </c>
      <c r="ER70" s="33"/>
    </row>
    <row r="71" spans="4:148" x14ac:dyDescent="0.3">
      <c r="D71" s="88" t="s">
        <v>319</v>
      </c>
      <c r="E71" s="396"/>
      <c r="F71" s="327"/>
      <c r="G71" s="43">
        <v>0</v>
      </c>
      <c r="H71" s="42"/>
      <c r="I71" s="43"/>
      <c r="J71" s="396"/>
      <c r="K71" s="396"/>
      <c r="L71" s="43">
        <v>309837</v>
      </c>
      <c r="M71" s="42"/>
      <c r="N71" s="43"/>
      <c r="O71" s="396"/>
      <c r="P71" s="396"/>
      <c r="Q71" s="43">
        <v>432026</v>
      </c>
      <c r="R71" s="42"/>
      <c r="S71" s="43"/>
      <c r="T71" s="396"/>
      <c r="U71" s="396"/>
      <c r="V71" s="43">
        <v>0</v>
      </c>
      <c r="W71" s="42"/>
      <c r="X71" s="43"/>
      <c r="Y71" s="396"/>
      <c r="Z71" s="396"/>
      <c r="AA71" s="43">
        <v>344189</v>
      </c>
      <c r="AB71" s="42"/>
      <c r="AC71" s="43"/>
      <c r="AD71" s="396"/>
      <c r="AE71" s="396"/>
      <c r="AF71" s="43">
        <v>116730</v>
      </c>
      <c r="AG71" s="42"/>
      <c r="AH71" s="43"/>
      <c r="AI71" s="396"/>
      <c r="AJ71" s="396"/>
      <c r="AK71" s="43">
        <v>0</v>
      </c>
      <c r="AL71" s="42"/>
      <c r="AM71" s="43"/>
      <c r="AN71" s="396"/>
      <c r="AO71" s="396"/>
      <c r="AP71" s="43">
        <v>61182</v>
      </c>
      <c r="AQ71" s="42"/>
      <c r="AR71" s="43"/>
      <c r="AS71" s="396"/>
      <c r="AT71" s="396"/>
      <c r="AU71" s="43">
        <v>402721</v>
      </c>
      <c r="AV71" s="42"/>
      <c r="AW71" s="43"/>
      <c r="AX71" s="396"/>
      <c r="AY71" s="396"/>
      <c r="AZ71" s="43">
        <v>137429</v>
      </c>
      <c r="BA71" s="42"/>
      <c r="BB71" s="43"/>
      <c r="BC71" s="396"/>
      <c r="BD71" s="396"/>
      <c r="BE71" s="43">
        <v>0</v>
      </c>
      <c r="BF71" s="42"/>
      <c r="BG71" s="43"/>
      <c r="BH71" s="396"/>
      <c r="BI71" s="396"/>
      <c r="BJ71" s="43">
        <v>0</v>
      </c>
      <c r="BK71" s="42"/>
      <c r="BL71" s="43"/>
      <c r="BM71" s="396"/>
      <c r="BN71" s="396"/>
      <c r="BO71" s="43">
        <v>0</v>
      </c>
      <c r="BP71" s="42"/>
      <c r="BQ71" s="43"/>
      <c r="BR71" s="396"/>
      <c r="BS71" s="396"/>
      <c r="BT71" s="43">
        <f>SUM(L71:BO71)</f>
        <v>1804114</v>
      </c>
      <c r="BU71" s="42"/>
      <c r="BV71" s="43"/>
      <c r="BW71" s="396"/>
      <c r="BX71" s="396"/>
      <c r="BY71" s="43">
        <v>2564390</v>
      </c>
      <c r="BZ71" s="42"/>
      <c r="CA71" s="43"/>
      <c r="CB71" s="396"/>
      <c r="CC71" s="396"/>
      <c r="CD71" s="43">
        <v>53377</v>
      </c>
      <c r="CE71" s="42"/>
      <c r="CF71" s="43"/>
      <c r="CG71" s="396"/>
      <c r="CH71" s="396"/>
      <c r="CI71" s="43">
        <v>159614</v>
      </c>
      <c r="CJ71" s="42"/>
      <c r="CK71" s="43"/>
      <c r="CL71" s="396"/>
      <c r="CM71" s="396"/>
      <c r="CN71" s="43">
        <v>362869</v>
      </c>
      <c r="CO71" s="42"/>
      <c r="CP71" s="43"/>
      <c r="CQ71" s="396"/>
      <c r="CR71" s="396"/>
      <c r="CS71" s="43">
        <v>81728</v>
      </c>
      <c r="CT71" s="42"/>
      <c r="CU71" s="43"/>
      <c r="CV71" s="396"/>
      <c r="CW71" s="396"/>
      <c r="CX71" s="43">
        <v>356162</v>
      </c>
      <c r="CY71" s="42"/>
      <c r="CZ71" s="43"/>
      <c r="DA71" s="396"/>
      <c r="DB71" s="396"/>
      <c r="DC71" s="43">
        <v>262756</v>
      </c>
      <c r="DD71" s="42"/>
      <c r="DE71" s="43"/>
      <c r="DF71" s="396"/>
      <c r="DG71" s="396"/>
      <c r="DH71" s="43">
        <v>85210</v>
      </c>
      <c r="DI71" s="42"/>
      <c r="DJ71" s="43"/>
      <c r="DK71" s="396"/>
      <c r="DL71" s="396"/>
      <c r="DM71" s="43">
        <v>31068</v>
      </c>
      <c r="DN71" s="42"/>
      <c r="DO71" s="43"/>
      <c r="DP71" s="396"/>
      <c r="DQ71" s="396"/>
      <c r="DR71" s="43">
        <v>78571</v>
      </c>
      <c r="DS71" s="42"/>
      <c r="DT71" s="43"/>
      <c r="DU71" s="396"/>
      <c r="DV71" s="396"/>
      <c r="DW71" s="43">
        <v>147333</v>
      </c>
      <c r="DX71" s="42"/>
      <c r="DY71" s="43"/>
      <c r="DZ71" s="396"/>
      <c r="EA71" s="396"/>
      <c r="EB71" s="43">
        <v>224281</v>
      </c>
      <c r="EC71" s="42"/>
      <c r="ED71" s="43"/>
      <c r="EE71" s="396"/>
      <c r="EF71" s="396"/>
      <c r="EG71" s="43">
        <v>721421</v>
      </c>
      <c r="EH71" s="42"/>
      <c r="EI71" s="43"/>
      <c r="EJ71" s="396"/>
      <c r="EK71" s="396"/>
      <c r="EL71" s="43">
        <f t="shared" si="8"/>
        <v>1471355</v>
      </c>
      <c r="EM71" s="42"/>
      <c r="EN71" s="43"/>
      <c r="EO71" s="88"/>
      <c r="EQ71" s="80">
        <f t="shared" si="0"/>
        <v>-1093035</v>
      </c>
      <c r="ER71" s="33"/>
    </row>
    <row r="72" spans="4:148" x14ac:dyDescent="0.3">
      <c r="D72" s="88" t="s">
        <v>320</v>
      </c>
      <c r="E72" s="396"/>
      <c r="F72" s="327"/>
      <c r="G72" s="43">
        <v>0</v>
      </c>
      <c r="H72" s="42"/>
      <c r="I72" s="43"/>
      <c r="J72" s="396"/>
      <c r="K72" s="396"/>
      <c r="L72" s="43">
        <v>0</v>
      </c>
      <c r="M72" s="42"/>
      <c r="N72" s="43"/>
      <c r="O72" s="396"/>
      <c r="P72" s="396"/>
      <c r="Q72" s="43">
        <v>0</v>
      </c>
      <c r="R72" s="42"/>
      <c r="S72" s="43"/>
      <c r="T72" s="396"/>
      <c r="U72" s="396"/>
      <c r="V72" s="43">
        <v>0</v>
      </c>
      <c r="W72" s="42"/>
      <c r="X72" s="43"/>
      <c r="Y72" s="396"/>
      <c r="Z72" s="396"/>
      <c r="AA72" s="43">
        <v>0</v>
      </c>
      <c r="AB72" s="42"/>
      <c r="AC72" s="43"/>
      <c r="AD72" s="396"/>
      <c r="AE72" s="396"/>
      <c r="AF72" s="43">
        <v>0</v>
      </c>
      <c r="AG72" s="42"/>
      <c r="AH72" s="43"/>
      <c r="AI72" s="396"/>
      <c r="AJ72" s="396"/>
      <c r="AK72" s="43">
        <v>0</v>
      </c>
      <c r="AL72" s="42"/>
      <c r="AM72" s="43"/>
      <c r="AN72" s="396"/>
      <c r="AO72" s="396"/>
      <c r="AP72" s="43">
        <v>0</v>
      </c>
      <c r="AQ72" s="42"/>
      <c r="AR72" s="43"/>
      <c r="AS72" s="396"/>
      <c r="AT72" s="396"/>
      <c r="AU72" s="43">
        <v>0</v>
      </c>
      <c r="AV72" s="42"/>
      <c r="AW72" s="43"/>
      <c r="AX72" s="396"/>
      <c r="AY72" s="396"/>
      <c r="AZ72" s="43">
        <v>0</v>
      </c>
      <c r="BA72" s="42"/>
      <c r="BB72" s="43"/>
      <c r="BC72" s="396"/>
      <c r="BD72" s="396"/>
      <c r="BE72" s="43">
        <v>0</v>
      </c>
      <c r="BF72" s="42"/>
      <c r="BG72" s="43"/>
      <c r="BH72" s="396"/>
      <c r="BI72" s="396"/>
      <c r="BJ72" s="43">
        <v>0</v>
      </c>
      <c r="BK72" s="42"/>
      <c r="BL72" s="43"/>
      <c r="BM72" s="396"/>
      <c r="BN72" s="396"/>
      <c r="BO72" s="43">
        <v>0</v>
      </c>
      <c r="BP72" s="42"/>
      <c r="BQ72" s="43"/>
      <c r="BR72" s="396"/>
      <c r="BS72" s="396"/>
      <c r="BT72" s="43">
        <f>SUM(L72:BO72)</f>
        <v>0</v>
      </c>
      <c r="BU72" s="42"/>
      <c r="BV72" s="43"/>
      <c r="BW72" s="396"/>
      <c r="BX72" s="396"/>
      <c r="BY72" s="43">
        <v>0</v>
      </c>
      <c r="BZ72" s="42"/>
      <c r="CA72" s="43"/>
      <c r="CB72" s="396"/>
      <c r="CC72" s="396"/>
      <c r="CD72" s="43">
        <v>0</v>
      </c>
      <c r="CE72" s="42"/>
      <c r="CF72" s="43"/>
      <c r="CG72" s="396"/>
      <c r="CH72" s="396"/>
      <c r="CI72" s="43">
        <v>0</v>
      </c>
      <c r="CJ72" s="42"/>
      <c r="CK72" s="43"/>
      <c r="CL72" s="396"/>
      <c r="CM72" s="396"/>
      <c r="CN72" s="43">
        <v>0</v>
      </c>
      <c r="CO72" s="42"/>
      <c r="CP72" s="43"/>
      <c r="CQ72" s="396"/>
      <c r="CR72" s="396"/>
      <c r="CS72" s="43">
        <v>0</v>
      </c>
      <c r="CT72" s="42"/>
      <c r="CU72" s="43"/>
      <c r="CV72" s="396"/>
      <c r="CW72" s="396"/>
      <c r="CX72" s="43">
        <v>0</v>
      </c>
      <c r="CY72" s="42"/>
      <c r="CZ72" s="43"/>
      <c r="DA72" s="396"/>
      <c r="DB72" s="396"/>
      <c r="DC72" s="43">
        <v>0</v>
      </c>
      <c r="DD72" s="42"/>
      <c r="DE72" s="43"/>
      <c r="DF72" s="396"/>
      <c r="DG72" s="396"/>
      <c r="DH72" s="43">
        <v>0</v>
      </c>
      <c r="DI72" s="42"/>
      <c r="DJ72" s="43"/>
      <c r="DK72" s="396"/>
      <c r="DL72" s="396"/>
      <c r="DM72" s="43">
        <v>0</v>
      </c>
      <c r="DN72" s="42"/>
      <c r="DO72" s="43"/>
      <c r="DP72" s="396"/>
      <c r="DQ72" s="396"/>
      <c r="DR72" s="43">
        <v>0</v>
      </c>
      <c r="DS72" s="42"/>
      <c r="DT72" s="43"/>
      <c r="DU72" s="396"/>
      <c r="DV72" s="396"/>
      <c r="DW72" s="43">
        <v>0</v>
      </c>
      <c r="DX72" s="42"/>
      <c r="DY72" s="43"/>
      <c r="DZ72" s="396"/>
      <c r="EA72" s="396"/>
      <c r="EB72" s="43">
        <v>0</v>
      </c>
      <c r="EC72" s="42"/>
      <c r="ED72" s="43"/>
      <c r="EE72" s="396"/>
      <c r="EF72" s="396"/>
      <c r="EG72" s="43">
        <v>0</v>
      </c>
      <c r="EH72" s="42"/>
      <c r="EI72" s="43"/>
      <c r="EJ72" s="396"/>
      <c r="EK72" s="396"/>
      <c r="EL72" s="43">
        <f t="shared" si="8"/>
        <v>0</v>
      </c>
      <c r="EM72" s="42"/>
      <c r="EN72" s="43"/>
      <c r="EO72" s="88"/>
      <c r="ER72" s="33"/>
    </row>
    <row r="73" spans="4:148" x14ac:dyDescent="0.3">
      <c r="D73" s="88" t="s">
        <v>321</v>
      </c>
      <c r="E73" s="396"/>
      <c r="F73" s="346"/>
      <c r="G73" s="72">
        <v>0</v>
      </c>
      <c r="H73" s="71"/>
      <c r="I73" s="43"/>
      <c r="J73" s="396"/>
      <c r="K73" s="405"/>
      <c r="L73" s="72">
        <v>507215</v>
      </c>
      <c r="M73" s="71"/>
      <c r="N73" s="43"/>
      <c r="O73" s="396"/>
      <c r="P73" s="405"/>
      <c r="Q73" s="72">
        <v>676637</v>
      </c>
      <c r="R73" s="71"/>
      <c r="S73" s="43"/>
      <c r="T73" s="396"/>
      <c r="U73" s="405"/>
      <c r="V73" s="72">
        <v>0</v>
      </c>
      <c r="W73" s="71"/>
      <c r="X73" s="43"/>
      <c r="Y73" s="396"/>
      <c r="Z73" s="405"/>
      <c r="AA73" s="72">
        <v>522667</v>
      </c>
      <c r="AB73" s="71"/>
      <c r="AC73" s="43"/>
      <c r="AD73" s="396"/>
      <c r="AE73" s="405"/>
      <c r="AF73" s="72">
        <v>180653</v>
      </c>
      <c r="AG73" s="71"/>
      <c r="AH73" s="43"/>
      <c r="AI73" s="396"/>
      <c r="AJ73" s="405"/>
      <c r="AK73" s="72">
        <v>0</v>
      </c>
      <c r="AL73" s="71"/>
      <c r="AM73" s="43"/>
      <c r="AN73" s="396"/>
      <c r="AO73" s="405"/>
      <c r="AP73" s="72">
        <v>91860</v>
      </c>
      <c r="AQ73" s="71"/>
      <c r="AR73" s="43"/>
      <c r="AS73" s="396"/>
      <c r="AT73" s="405"/>
      <c r="AU73" s="72">
        <v>631567</v>
      </c>
      <c r="AV73" s="71"/>
      <c r="AW73" s="43"/>
      <c r="AX73" s="396"/>
      <c r="AY73" s="405"/>
      <c r="AZ73" s="72">
        <v>218214</v>
      </c>
      <c r="BA73" s="71"/>
      <c r="BB73" s="43"/>
      <c r="BC73" s="396"/>
      <c r="BD73" s="405"/>
      <c r="BE73" s="72">
        <v>0</v>
      </c>
      <c r="BF73" s="71"/>
      <c r="BG73" s="43"/>
      <c r="BH73" s="396"/>
      <c r="BI73" s="405"/>
      <c r="BJ73" s="72">
        <v>0</v>
      </c>
      <c r="BK73" s="71"/>
      <c r="BL73" s="43"/>
      <c r="BM73" s="396"/>
      <c r="BN73" s="405"/>
      <c r="BO73" s="72">
        <v>0</v>
      </c>
      <c r="BP73" s="71"/>
      <c r="BQ73" s="43"/>
      <c r="BR73" s="396"/>
      <c r="BS73" s="405"/>
      <c r="BT73" s="72">
        <f>SUM(L73:BO73)</f>
        <v>2828813</v>
      </c>
      <c r="BU73" s="71"/>
      <c r="BV73" s="43"/>
      <c r="BW73" s="396"/>
      <c r="BX73" s="405"/>
      <c r="BY73" s="72">
        <v>4320411</v>
      </c>
      <c r="BZ73" s="71"/>
      <c r="CA73" s="43"/>
      <c r="CB73" s="396"/>
      <c r="CC73" s="405"/>
      <c r="CD73" s="72">
        <v>96135</v>
      </c>
      <c r="CE73" s="71"/>
      <c r="CF73" s="43"/>
      <c r="CG73" s="396"/>
      <c r="CH73" s="405"/>
      <c r="CI73" s="72">
        <v>292596</v>
      </c>
      <c r="CJ73" s="71"/>
      <c r="CK73" s="43"/>
      <c r="CL73" s="396"/>
      <c r="CM73" s="405"/>
      <c r="CN73" s="72">
        <v>686049</v>
      </c>
      <c r="CO73" s="71"/>
      <c r="CP73" s="43"/>
      <c r="CQ73" s="396"/>
      <c r="CR73" s="405"/>
      <c r="CS73" s="72">
        <v>136367</v>
      </c>
      <c r="CT73" s="71"/>
      <c r="CU73" s="43"/>
      <c r="CV73" s="396"/>
      <c r="CW73" s="405"/>
      <c r="CX73" s="72">
        <v>627308</v>
      </c>
      <c r="CY73" s="71"/>
      <c r="CZ73" s="43"/>
      <c r="DA73" s="396"/>
      <c r="DB73" s="405"/>
      <c r="DC73" s="72">
        <v>441653</v>
      </c>
      <c r="DD73" s="71"/>
      <c r="DE73" s="43"/>
      <c r="DF73" s="396"/>
      <c r="DG73" s="405"/>
      <c r="DH73" s="72">
        <v>130100</v>
      </c>
      <c r="DI73" s="71"/>
      <c r="DJ73" s="43"/>
      <c r="DK73" s="396"/>
      <c r="DL73" s="405"/>
      <c r="DM73" s="72">
        <v>48555</v>
      </c>
      <c r="DN73" s="71"/>
      <c r="DO73" s="43"/>
      <c r="DP73" s="396"/>
      <c r="DQ73" s="405"/>
      <c r="DR73" s="72">
        <v>114936</v>
      </c>
      <c r="DS73" s="71"/>
      <c r="DT73" s="43"/>
      <c r="DU73" s="396"/>
      <c r="DV73" s="405"/>
      <c r="DW73" s="72">
        <v>252462</v>
      </c>
      <c r="DX73" s="71"/>
      <c r="DY73" s="43"/>
      <c r="DZ73" s="396"/>
      <c r="EA73" s="405"/>
      <c r="EB73" s="72">
        <v>353166</v>
      </c>
      <c r="EC73" s="71"/>
      <c r="ED73" s="43"/>
      <c r="EE73" s="396"/>
      <c r="EF73" s="405"/>
      <c r="EG73" s="72">
        <v>1141084</v>
      </c>
      <c r="EH73" s="71"/>
      <c r="EI73" s="43"/>
      <c r="EJ73" s="396"/>
      <c r="EK73" s="405"/>
      <c r="EL73" s="72">
        <f t="shared" si="8"/>
        <v>2573699</v>
      </c>
      <c r="EM73" s="71"/>
      <c r="EN73" s="43"/>
      <c r="EO73" s="88"/>
      <c r="EQ73" s="80">
        <f t="shared" si="0"/>
        <v>-1746712</v>
      </c>
      <c r="ER73" s="33"/>
    </row>
    <row r="74" spans="4:148" x14ac:dyDescent="0.3">
      <c r="D74" s="88"/>
      <c r="E74" s="396"/>
      <c r="G74" s="43"/>
      <c r="H74" s="43"/>
      <c r="I74" s="43"/>
      <c r="J74" s="396"/>
      <c r="K74" s="43"/>
      <c r="L74" s="43"/>
      <c r="M74" s="43"/>
      <c r="N74" s="43"/>
      <c r="O74" s="396"/>
      <c r="P74" s="43"/>
      <c r="Q74" s="43"/>
      <c r="R74" s="43"/>
      <c r="S74" s="43"/>
      <c r="T74" s="396"/>
      <c r="U74" s="43"/>
      <c r="V74" s="43"/>
      <c r="W74" s="43"/>
      <c r="X74" s="43"/>
      <c r="Y74" s="396"/>
      <c r="Z74" s="43"/>
      <c r="AA74" s="43"/>
      <c r="AB74" s="43"/>
      <c r="AC74" s="43"/>
      <c r="AD74" s="396"/>
      <c r="AE74" s="43"/>
      <c r="AF74" s="43"/>
      <c r="AG74" s="43"/>
      <c r="AH74" s="43"/>
      <c r="AI74" s="396"/>
      <c r="AJ74" s="43"/>
      <c r="AK74" s="43"/>
      <c r="AL74" s="43"/>
      <c r="AM74" s="43"/>
      <c r="AN74" s="396"/>
      <c r="AO74" s="43"/>
      <c r="AP74" s="43"/>
      <c r="AQ74" s="43"/>
      <c r="AR74" s="43"/>
      <c r="AS74" s="396"/>
      <c r="AT74" s="43"/>
      <c r="AU74" s="43"/>
      <c r="AV74" s="43"/>
      <c r="AW74" s="43"/>
      <c r="AX74" s="396"/>
      <c r="AY74" s="43"/>
      <c r="AZ74" s="43"/>
      <c r="BA74" s="43"/>
      <c r="BB74" s="43"/>
      <c r="BC74" s="396"/>
      <c r="BD74" s="43"/>
      <c r="BE74" s="43"/>
      <c r="BF74" s="43"/>
      <c r="BG74" s="43"/>
      <c r="BH74" s="396"/>
      <c r="BI74" s="43"/>
      <c r="BJ74" s="43"/>
      <c r="BK74" s="43"/>
      <c r="BL74" s="43"/>
      <c r="BM74" s="396"/>
      <c r="BN74" s="43"/>
      <c r="BO74" s="43"/>
      <c r="BP74" s="43"/>
      <c r="BQ74" s="43"/>
      <c r="BR74" s="396"/>
      <c r="BS74" s="43"/>
      <c r="BT74" s="43"/>
      <c r="BU74" s="43"/>
      <c r="BV74" s="43"/>
      <c r="BW74" s="396"/>
      <c r="BX74" s="43"/>
      <c r="BY74" s="43"/>
      <c r="BZ74" s="43"/>
      <c r="CA74" s="43"/>
      <c r="CB74" s="396"/>
      <c r="CC74" s="43"/>
      <c r="CD74" s="43"/>
      <c r="CE74" s="43"/>
      <c r="CF74" s="43"/>
      <c r="CG74" s="396"/>
      <c r="CH74" s="43"/>
      <c r="CI74" s="43"/>
      <c r="CJ74" s="43"/>
      <c r="CK74" s="43"/>
      <c r="CL74" s="396"/>
      <c r="CM74" s="43"/>
      <c r="CN74" s="43"/>
      <c r="CO74" s="43"/>
      <c r="CP74" s="43"/>
      <c r="CQ74" s="396"/>
      <c r="CR74" s="43"/>
      <c r="CS74" s="43"/>
      <c r="CT74" s="43"/>
      <c r="CU74" s="43"/>
      <c r="CV74" s="396"/>
      <c r="CW74" s="43"/>
      <c r="CX74" s="43"/>
      <c r="CY74" s="43"/>
      <c r="CZ74" s="43"/>
      <c r="DA74" s="396"/>
      <c r="DB74" s="43"/>
      <c r="DC74" s="43"/>
      <c r="DD74" s="43"/>
      <c r="DE74" s="43"/>
      <c r="DF74" s="396"/>
      <c r="DG74" s="43"/>
      <c r="DH74" s="43"/>
      <c r="DI74" s="43"/>
      <c r="DJ74" s="43"/>
      <c r="DK74" s="396"/>
      <c r="DL74" s="43"/>
      <c r="DM74" s="43"/>
      <c r="DN74" s="43"/>
      <c r="DO74" s="43"/>
      <c r="DP74" s="396"/>
      <c r="DQ74" s="43"/>
      <c r="DR74" s="43"/>
      <c r="DS74" s="43"/>
      <c r="DT74" s="43"/>
      <c r="DU74" s="396"/>
      <c r="DV74" s="43"/>
      <c r="DW74" s="43"/>
      <c r="DX74" s="43"/>
      <c r="DY74" s="43"/>
      <c r="DZ74" s="396"/>
      <c r="EA74" s="43"/>
      <c r="EB74" s="43"/>
      <c r="EC74" s="43"/>
      <c r="ED74" s="43"/>
      <c r="EE74" s="396"/>
      <c r="EF74" s="43"/>
      <c r="EG74" s="43"/>
      <c r="EH74" s="43"/>
      <c r="EI74" s="43"/>
      <c r="EJ74" s="396"/>
      <c r="EK74" s="43"/>
      <c r="EL74" s="43"/>
      <c r="EM74" s="43"/>
      <c r="EN74" s="43"/>
      <c r="EO74" s="88"/>
      <c r="ER74" s="33"/>
    </row>
    <row r="75" spans="4:148" ht="12.75" customHeight="1" x14ac:dyDescent="0.3">
      <c r="D75" s="88" t="s">
        <v>620</v>
      </c>
      <c r="E75" s="396"/>
      <c r="G75" s="43">
        <f>SUM(G76:G79)</f>
        <v>0</v>
      </c>
      <c r="H75" s="43"/>
      <c r="I75" s="43"/>
      <c r="J75" s="396"/>
      <c r="K75" s="43"/>
      <c r="L75" s="43">
        <f>SUM(L76:L79)</f>
        <v>0</v>
      </c>
      <c r="M75" s="43"/>
      <c r="N75" s="43"/>
      <c r="O75" s="396"/>
      <c r="P75" s="43"/>
      <c r="Q75" s="43">
        <f>SUM(Q76:Q79)</f>
        <v>0</v>
      </c>
      <c r="R75" s="43"/>
      <c r="S75" s="43"/>
      <c r="T75" s="396"/>
      <c r="U75" s="43"/>
      <c r="V75" s="43">
        <f>SUM(V76:V79)</f>
        <v>0</v>
      </c>
      <c r="W75" s="43"/>
      <c r="X75" s="43"/>
      <c r="Y75" s="396"/>
      <c r="Z75" s="43"/>
      <c r="AA75" s="43">
        <f>SUM(AA76:AA79)</f>
        <v>0</v>
      </c>
      <c r="AB75" s="43"/>
      <c r="AC75" s="43"/>
      <c r="AD75" s="396"/>
      <c r="AE75" s="43"/>
      <c r="AF75" s="43">
        <f>SUM(AF76:AF79)</f>
        <v>0</v>
      </c>
      <c r="AG75" s="43"/>
      <c r="AH75" s="43"/>
      <c r="AI75" s="396"/>
      <c r="AJ75" s="43"/>
      <c r="AK75" s="43">
        <f>SUM(AK76:AK79)</f>
        <v>50000</v>
      </c>
      <c r="AL75" s="43"/>
      <c r="AM75" s="43"/>
      <c r="AN75" s="396"/>
      <c r="AO75" s="43"/>
      <c r="AP75" s="43">
        <f>SUM(AP76:AP79)</f>
        <v>201718</v>
      </c>
      <c r="AQ75" s="43"/>
      <c r="AR75" s="43"/>
      <c r="AS75" s="396"/>
      <c r="AT75" s="43"/>
      <c r="AU75" s="43">
        <f>SUM(AU76:AU79)</f>
        <v>0</v>
      </c>
      <c r="AV75" s="43"/>
      <c r="AW75" s="43"/>
      <c r="AX75" s="396"/>
      <c r="AY75" s="43"/>
      <c r="AZ75" s="43">
        <f>SUM(AZ76:AZ79)</f>
        <v>0</v>
      </c>
      <c r="BA75" s="43"/>
      <c r="BB75" s="43"/>
      <c r="BC75" s="396"/>
      <c r="BD75" s="43"/>
      <c r="BE75" s="43">
        <f>SUM(BE76:BE79)</f>
        <v>0</v>
      </c>
      <c r="BF75" s="43"/>
      <c r="BG75" s="43"/>
      <c r="BH75" s="396"/>
      <c r="BI75" s="43"/>
      <c r="BJ75" s="43">
        <f>SUM(BJ76:BJ79)</f>
        <v>0</v>
      </c>
      <c r="BK75" s="43"/>
      <c r="BL75" s="43"/>
      <c r="BM75" s="396"/>
      <c r="BN75" s="43"/>
      <c r="BO75" s="43">
        <f>SUM(BO76:BO79)</f>
        <v>0</v>
      </c>
      <c r="BP75" s="43"/>
      <c r="BQ75" s="43"/>
      <c r="BR75" s="396"/>
      <c r="BS75" s="43"/>
      <c r="BT75" s="43">
        <f>SUM(BT76:BT79)</f>
        <v>251718</v>
      </c>
      <c r="BU75" s="43"/>
      <c r="BV75" s="43"/>
      <c r="BW75" s="396"/>
      <c r="BX75" s="43"/>
      <c r="BY75" s="43">
        <f>SUM(BY76:BY79)</f>
        <v>0</v>
      </c>
      <c r="BZ75" s="43"/>
      <c r="CA75" s="43"/>
      <c r="CB75" s="396"/>
      <c r="CC75" s="43"/>
      <c r="CD75" s="43">
        <f>SUM(CD76:CD79)</f>
        <v>0</v>
      </c>
      <c r="CE75" s="43"/>
      <c r="CF75" s="43"/>
      <c r="CG75" s="396"/>
      <c r="CH75" s="43"/>
      <c r="CI75" s="43">
        <f>SUM(CI76:CI79)</f>
        <v>0</v>
      </c>
      <c r="CJ75" s="43"/>
      <c r="CK75" s="43"/>
      <c r="CL75" s="396"/>
      <c r="CM75" s="43"/>
      <c r="CN75" s="43">
        <f>SUM(CN76:CN79)</f>
        <v>0</v>
      </c>
      <c r="CO75" s="43"/>
      <c r="CP75" s="43"/>
      <c r="CQ75" s="396"/>
      <c r="CR75" s="43"/>
      <c r="CS75" s="43">
        <f>SUM(CS76:CS79)</f>
        <v>0</v>
      </c>
      <c r="CT75" s="43"/>
      <c r="CU75" s="43"/>
      <c r="CV75" s="396"/>
      <c r="CW75" s="43"/>
      <c r="CX75" s="43">
        <f>SUM(CX76:CX79)</f>
        <v>0</v>
      </c>
      <c r="CY75" s="43"/>
      <c r="CZ75" s="43"/>
      <c r="DA75" s="396"/>
      <c r="DB75" s="43"/>
      <c r="DC75" s="43">
        <f>SUM(DC76:DC79)</f>
        <v>0</v>
      </c>
      <c r="DD75" s="43"/>
      <c r="DE75" s="43"/>
      <c r="DF75" s="396"/>
      <c r="DG75" s="43"/>
      <c r="DH75" s="43">
        <f>SUM(DH76:DH79)</f>
        <v>0</v>
      </c>
      <c r="DI75" s="43"/>
      <c r="DJ75" s="43"/>
      <c r="DK75" s="396"/>
      <c r="DL75" s="43"/>
      <c r="DM75" s="43">
        <f>SUM(DM76:DM79)</f>
        <v>0</v>
      </c>
      <c r="DN75" s="43"/>
      <c r="DO75" s="43"/>
      <c r="DP75" s="396"/>
      <c r="DQ75" s="43"/>
      <c r="DR75" s="43">
        <f>SUM(DR76:DR79)</f>
        <v>0</v>
      </c>
      <c r="DS75" s="43"/>
      <c r="DT75" s="43"/>
      <c r="DU75" s="396"/>
      <c r="DV75" s="43"/>
      <c r="DW75" s="43">
        <f>SUM(DW76:DW79)</f>
        <v>0</v>
      </c>
      <c r="DX75" s="43"/>
      <c r="DY75" s="43"/>
      <c r="DZ75" s="396"/>
      <c r="EA75" s="43"/>
      <c r="EB75" s="43">
        <f>SUM(EB76:EB79)</f>
        <v>0</v>
      </c>
      <c r="EC75" s="43"/>
      <c r="ED75" s="43"/>
      <c r="EE75" s="396"/>
      <c r="EF75" s="43"/>
      <c r="EG75" s="43">
        <f>SUM(EG76:EG79)</f>
        <v>0</v>
      </c>
      <c r="EH75" s="43"/>
      <c r="EI75" s="43"/>
      <c r="EJ75" s="396"/>
      <c r="EK75" s="43"/>
      <c r="EL75" s="43">
        <f>SUM(EL76:EL79)</f>
        <v>0</v>
      </c>
      <c r="EM75" s="43"/>
      <c r="EN75" s="43"/>
      <c r="EO75" s="88"/>
      <c r="EQ75" s="80">
        <f t="shared" ref="EQ75:EQ79" si="9">EL75-BY75</f>
        <v>0</v>
      </c>
      <c r="ER75" s="33"/>
    </row>
    <row r="76" spans="4:148" ht="12.75" customHeight="1" x14ac:dyDescent="0.3">
      <c r="D76" s="88" t="s">
        <v>316</v>
      </c>
      <c r="E76" s="41"/>
      <c r="F76" s="333"/>
      <c r="G76" s="394">
        <v>0</v>
      </c>
      <c r="H76" s="395"/>
      <c r="I76" s="43"/>
      <c r="J76" s="396"/>
      <c r="K76" s="397"/>
      <c r="L76" s="394">
        <v>0</v>
      </c>
      <c r="M76" s="395"/>
      <c r="N76" s="43"/>
      <c r="O76" s="396"/>
      <c r="P76" s="397"/>
      <c r="Q76" s="394">
        <v>0</v>
      </c>
      <c r="R76" s="395"/>
      <c r="S76" s="43"/>
      <c r="T76" s="396"/>
      <c r="U76" s="397"/>
      <c r="V76" s="394">
        <v>0</v>
      </c>
      <c r="W76" s="395"/>
      <c r="X76" s="43"/>
      <c r="Y76" s="396"/>
      <c r="Z76" s="397"/>
      <c r="AA76" s="394">
        <v>0</v>
      </c>
      <c r="AB76" s="395"/>
      <c r="AC76" s="43"/>
      <c r="AD76" s="396"/>
      <c r="AE76" s="397"/>
      <c r="AF76" s="394">
        <v>0</v>
      </c>
      <c r="AG76" s="395"/>
      <c r="AH76" s="43"/>
      <c r="AI76" s="396"/>
      <c r="AJ76" s="397"/>
      <c r="AK76" s="394">
        <f>50000-97</f>
        <v>49903</v>
      </c>
      <c r="AL76" s="395"/>
      <c r="AM76" s="43"/>
      <c r="AN76" s="396"/>
      <c r="AO76" s="397"/>
      <c r="AP76" s="394">
        <f>201398-1869</f>
        <v>199529</v>
      </c>
      <c r="AQ76" s="395"/>
      <c r="AR76" s="43"/>
      <c r="AS76" s="396"/>
      <c r="AT76" s="397"/>
      <c r="AU76" s="394">
        <v>0</v>
      </c>
      <c r="AV76" s="395"/>
      <c r="AW76" s="43"/>
      <c r="AX76" s="396"/>
      <c r="AY76" s="397"/>
      <c r="AZ76" s="394">
        <v>0</v>
      </c>
      <c r="BA76" s="395"/>
      <c r="BB76" s="43"/>
      <c r="BC76" s="396"/>
      <c r="BD76" s="397"/>
      <c r="BE76" s="394">
        <v>0</v>
      </c>
      <c r="BF76" s="395"/>
      <c r="BG76" s="43"/>
      <c r="BH76" s="396"/>
      <c r="BI76" s="397"/>
      <c r="BJ76" s="394">
        <v>0</v>
      </c>
      <c r="BK76" s="395"/>
      <c r="BL76" s="43"/>
      <c r="BM76" s="396"/>
      <c r="BN76" s="397"/>
      <c r="BO76" s="394">
        <v>0</v>
      </c>
      <c r="BP76" s="395"/>
      <c r="BQ76" s="43"/>
      <c r="BR76" s="396"/>
      <c r="BS76" s="397"/>
      <c r="BT76" s="394">
        <f>SUM(L76:BO76)</f>
        <v>249432</v>
      </c>
      <c r="BU76" s="395"/>
      <c r="BV76" s="43"/>
      <c r="BW76" s="396"/>
      <c r="BX76" s="397"/>
      <c r="BY76" s="394">
        <v>0</v>
      </c>
      <c r="BZ76" s="395"/>
      <c r="CA76" s="43"/>
      <c r="CB76" s="396"/>
      <c r="CC76" s="397"/>
      <c r="CD76" s="394">
        <v>0</v>
      </c>
      <c r="CE76" s="395"/>
      <c r="CF76" s="43"/>
      <c r="CG76" s="396"/>
      <c r="CH76" s="397"/>
      <c r="CI76" s="394">
        <v>0</v>
      </c>
      <c r="CJ76" s="395"/>
      <c r="CK76" s="43"/>
      <c r="CL76" s="396"/>
      <c r="CM76" s="397"/>
      <c r="CN76" s="394">
        <v>0</v>
      </c>
      <c r="CO76" s="395"/>
      <c r="CP76" s="43"/>
      <c r="CQ76" s="396"/>
      <c r="CR76" s="397"/>
      <c r="CS76" s="394">
        <v>0</v>
      </c>
      <c r="CT76" s="395"/>
      <c r="CU76" s="43"/>
      <c r="CV76" s="396"/>
      <c r="CW76" s="397"/>
      <c r="CX76" s="394">
        <v>0</v>
      </c>
      <c r="CY76" s="395"/>
      <c r="CZ76" s="43"/>
      <c r="DA76" s="396"/>
      <c r="DB76" s="397"/>
      <c r="DC76" s="394">
        <v>0</v>
      </c>
      <c r="DD76" s="395"/>
      <c r="DE76" s="43"/>
      <c r="DF76" s="396"/>
      <c r="DG76" s="397"/>
      <c r="DH76" s="394">
        <v>0</v>
      </c>
      <c r="DI76" s="395"/>
      <c r="DJ76" s="43"/>
      <c r="DK76" s="396"/>
      <c r="DL76" s="397"/>
      <c r="DM76" s="394">
        <v>0</v>
      </c>
      <c r="DN76" s="395"/>
      <c r="DO76" s="43"/>
      <c r="DP76" s="396"/>
      <c r="DQ76" s="397"/>
      <c r="DR76" s="394">
        <v>0</v>
      </c>
      <c r="DS76" s="395"/>
      <c r="DT76" s="43"/>
      <c r="DU76" s="396"/>
      <c r="DV76" s="397"/>
      <c r="DW76" s="394">
        <v>0</v>
      </c>
      <c r="DX76" s="395"/>
      <c r="DY76" s="43"/>
      <c r="DZ76" s="396"/>
      <c r="EA76" s="397"/>
      <c r="EB76" s="394">
        <v>0</v>
      </c>
      <c r="EC76" s="395"/>
      <c r="ED76" s="43"/>
      <c r="EE76" s="396"/>
      <c r="EF76" s="397"/>
      <c r="EG76" s="394">
        <v>0</v>
      </c>
      <c r="EH76" s="395"/>
      <c r="EI76" s="43"/>
      <c r="EJ76" s="396"/>
      <c r="EK76" s="397"/>
      <c r="EL76" s="394">
        <f t="shared" ref="EL76:EL79" si="10">SUM(CD76:DR76)</f>
        <v>0</v>
      </c>
      <c r="EM76" s="395"/>
      <c r="EN76" s="43"/>
      <c r="EO76" s="88"/>
      <c r="EQ76" s="80">
        <f t="shared" si="9"/>
        <v>0</v>
      </c>
      <c r="ER76" s="33"/>
    </row>
    <row r="77" spans="4:148" ht="12.75" customHeight="1" x14ac:dyDescent="0.3">
      <c r="D77" s="88" t="s">
        <v>319</v>
      </c>
      <c r="E77" s="396"/>
      <c r="F77" s="327"/>
      <c r="G77" s="43">
        <v>0</v>
      </c>
      <c r="H77" s="42"/>
      <c r="I77" s="43"/>
      <c r="J77" s="396"/>
      <c r="K77" s="396"/>
      <c r="L77" s="43">
        <v>0</v>
      </c>
      <c r="M77" s="42"/>
      <c r="N77" s="43"/>
      <c r="O77" s="396"/>
      <c r="P77" s="396"/>
      <c r="Q77" s="43">
        <v>0</v>
      </c>
      <c r="R77" s="42"/>
      <c r="S77" s="43"/>
      <c r="T77" s="396"/>
      <c r="U77" s="396"/>
      <c r="V77" s="43">
        <v>0</v>
      </c>
      <c r="W77" s="42"/>
      <c r="X77" s="43"/>
      <c r="Y77" s="396"/>
      <c r="Z77" s="396"/>
      <c r="AA77" s="43">
        <v>0</v>
      </c>
      <c r="AB77" s="42"/>
      <c r="AC77" s="43"/>
      <c r="AD77" s="396"/>
      <c r="AE77" s="396"/>
      <c r="AF77" s="43">
        <v>0</v>
      </c>
      <c r="AG77" s="42"/>
      <c r="AH77" s="43"/>
      <c r="AI77" s="396"/>
      <c r="AJ77" s="396"/>
      <c r="AK77" s="43">
        <v>97</v>
      </c>
      <c r="AL77" s="42"/>
      <c r="AM77" s="43"/>
      <c r="AN77" s="396"/>
      <c r="AO77" s="396"/>
      <c r="AP77" s="43">
        <v>1869</v>
      </c>
      <c r="AQ77" s="42"/>
      <c r="AR77" s="43"/>
      <c r="AS77" s="396"/>
      <c r="AT77" s="396"/>
      <c r="AU77" s="43">
        <v>0</v>
      </c>
      <c r="AV77" s="42"/>
      <c r="AW77" s="43"/>
      <c r="AX77" s="396"/>
      <c r="AY77" s="396"/>
      <c r="AZ77" s="43">
        <v>0</v>
      </c>
      <c r="BA77" s="42"/>
      <c r="BB77" s="43"/>
      <c r="BC77" s="396"/>
      <c r="BD77" s="396"/>
      <c r="BE77" s="43">
        <v>0</v>
      </c>
      <c r="BF77" s="42"/>
      <c r="BG77" s="43"/>
      <c r="BH77" s="396"/>
      <c r="BI77" s="396"/>
      <c r="BJ77" s="43">
        <v>0</v>
      </c>
      <c r="BK77" s="42"/>
      <c r="BL77" s="43"/>
      <c r="BM77" s="396"/>
      <c r="BN77" s="396"/>
      <c r="BO77" s="43">
        <v>0</v>
      </c>
      <c r="BP77" s="42"/>
      <c r="BQ77" s="43"/>
      <c r="BR77" s="396"/>
      <c r="BS77" s="396"/>
      <c r="BT77" s="43">
        <f>SUM(L77:BO77)</f>
        <v>1966</v>
      </c>
      <c r="BU77" s="42"/>
      <c r="BV77" s="43"/>
      <c r="BW77" s="396"/>
      <c r="BX77" s="396"/>
      <c r="BY77" s="43">
        <v>0</v>
      </c>
      <c r="BZ77" s="42"/>
      <c r="CA77" s="43"/>
      <c r="CB77" s="396"/>
      <c r="CC77" s="396"/>
      <c r="CD77" s="43">
        <v>0</v>
      </c>
      <c r="CE77" s="42"/>
      <c r="CF77" s="43"/>
      <c r="CG77" s="396"/>
      <c r="CH77" s="396"/>
      <c r="CI77" s="43">
        <v>0</v>
      </c>
      <c r="CJ77" s="42"/>
      <c r="CK77" s="43"/>
      <c r="CL77" s="396"/>
      <c r="CM77" s="396"/>
      <c r="CN77" s="43">
        <v>0</v>
      </c>
      <c r="CO77" s="42"/>
      <c r="CP77" s="43"/>
      <c r="CQ77" s="396"/>
      <c r="CR77" s="396"/>
      <c r="CS77" s="43">
        <v>0</v>
      </c>
      <c r="CT77" s="42"/>
      <c r="CU77" s="43"/>
      <c r="CV77" s="396"/>
      <c r="CW77" s="396"/>
      <c r="CX77" s="43">
        <v>0</v>
      </c>
      <c r="CY77" s="42"/>
      <c r="CZ77" s="43"/>
      <c r="DA77" s="396"/>
      <c r="DB77" s="396"/>
      <c r="DC77" s="43">
        <v>0</v>
      </c>
      <c r="DD77" s="42"/>
      <c r="DE77" s="43"/>
      <c r="DF77" s="396"/>
      <c r="DG77" s="396"/>
      <c r="DH77" s="43">
        <v>0</v>
      </c>
      <c r="DI77" s="42"/>
      <c r="DJ77" s="43"/>
      <c r="DK77" s="396"/>
      <c r="DL77" s="396"/>
      <c r="DM77" s="43">
        <v>0</v>
      </c>
      <c r="DN77" s="42"/>
      <c r="DO77" s="43"/>
      <c r="DP77" s="396"/>
      <c r="DQ77" s="396"/>
      <c r="DR77" s="43">
        <v>0</v>
      </c>
      <c r="DS77" s="42"/>
      <c r="DT77" s="43"/>
      <c r="DU77" s="396"/>
      <c r="DV77" s="396"/>
      <c r="DW77" s="43">
        <v>0</v>
      </c>
      <c r="DX77" s="42"/>
      <c r="DY77" s="43"/>
      <c r="DZ77" s="396"/>
      <c r="EA77" s="396"/>
      <c r="EB77" s="43">
        <v>0</v>
      </c>
      <c r="EC77" s="42"/>
      <c r="ED77" s="43"/>
      <c r="EE77" s="396"/>
      <c r="EF77" s="396"/>
      <c r="EG77" s="43">
        <v>0</v>
      </c>
      <c r="EH77" s="42"/>
      <c r="EI77" s="43"/>
      <c r="EJ77" s="396"/>
      <c r="EK77" s="396"/>
      <c r="EL77" s="43">
        <f t="shared" si="10"/>
        <v>0</v>
      </c>
      <c r="EM77" s="42"/>
      <c r="EN77" s="43"/>
      <c r="EO77" s="88"/>
      <c r="EQ77" s="80">
        <f t="shared" si="9"/>
        <v>0</v>
      </c>
      <c r="ER77" s="33"/>
    </row>
    <row r="78" spans="4:148" ht="12.75" customHeight="1" x14ac:dyDescent="0.3">
      <c r="D78" s="88" t="s">
        <v>320</v>
      </c>
      <c r="E78" s="396"/>
      <c r="F78" s="327"/>
      <c r="G78" s="43">
        <v>0</v>
      </c>
      <c r="H78" s="42"/>
      <c r="I78" s="43"/>
      <c r="J78" s="396"/>
      <c r="K78" s="396"/>
      <c r="L78" s="43">
        <v>0</v>
      </c>
      <c r="M78" s="42"/>
      <c r="N78" s="43"/>
      <c r="O78" s="396"/>
      <c r="P78" s="396"/>
      <c r="Q78" s="43">
        <v>0</v>
      </c>
      <c r="R78" s="42"/>
      <c r="S78" s="43"/>
      <c r="T78" s="396"/>
      <c r="U78" s="396"/>
      <c r="V78" s="43">
        <v>0</v>
      </c>
      <c r="W78" s="42"/>
      <c r="X78" s="43"/>
      <c r="Y78" s="396"/>
      <c r="Z78" s="396"/>
      <c r="AA78" s="43">
        <v>0</v>
      </c>
      <c r="AB78" s="42"/>
      <c r="AC78" s="43"/>
      <c r="AD78" s="396"/>
      <c r="AE78" s="396"/>
      <c r="AF78" s="43">
        <v>0</v>
      </c>
      <c r="AG78" s="42"/>
      <c r="AH78" s="43"/>
      <c r="AI78" s="396"/>
      <c r="AJ78" s="396"/>
      <c r="AK78" s="43">
        <v>0</v>
      </c>
      <c r="AL78" s="42"/>
      <c r="AM78" s="43"/>
      <c r="AN78" s="396"/>
      <c r="AO78" s="396"/>
      <c r="AP78" s="43">
        <v>0</v>
      </c>
      <c r="AQ78" s="42"/>
      <c r="AR78" s="43"/>
      <c r="AS78" s="396"/>
      <c r="AT78" s="396"/>
      <c r="AU78" s="43">
        <v>0</v>
      </c>
      <c r="AV78" s="42"/>
      <c r="AW78" s="43"/>
      <c r="AX78" s="396"/>
      <c r="AY78" s="396"/>
      <c r="AZ78" s="43">
        <v>0</v>
      </c>
      <c r="BA78" s="42"/>
      <c r="BB78" s="43"/>
      <c r="BC78" s="396"/>
      <c r="BD78" s="396"/>
      <c r="BE78" s="43">
        <v>0</v>
      </c>
      <c r="BF78" s="42"/>
      <c r="BG78" s="43"/>
      <c r="BH78" s="396"/>
      <c r="BI78" s="396"/>
      <c r="BJ78" s="43">
        <v>0</v>
      </c>
      <c r="BK78" s="42"/>
      <c r="BL78" s="43"/>
      <c r="BM78" s="396"/>
      <c r="BN78" s="396"/>
      <c r="BO78" s="43">
        <v>0</v>
      </c>
      <c r="BP78" s="42"/>
      <c r="BQ78" s="43"/>
      <c r="BR78" s="396"/>
      <c r="BS78" s="396"/>
      <c r="BT78" s="43">
        <f>SUM(L78:BO78)</f>
        <v>0</v>
      </c>
      <c r="BU78" s="42"/>
      <c r="BV78" s="43"/>
      <c r="BW78" s="396"/>
      <c r="BX78" s="396"/>
      <c r="BY78" s="43">
        <v>0</v>
      </c>
      <c r="BZ78" s="42"/>
      <c r="CA78" s="43"/>
      <c r="CB78" s="396"/>
      <c r="CC78" s="396"/>
      <c r="CD78" s="43">
        <v>0</v>
      </c>
      <c r="CE78" s="42"/>
      <c r="CF78" s="43"/>
      <c r="CG78" s="396"/>
      <c r="CH78" s="396"/>
      <c r="CI78" s="43">
        <v>0</v>
      </c>
      <c r="CJ78" s="42"/>
      <c r="CK78" s="43"/>
      <c r="CL78" s="396"/>
      <c r="CM78" s="396"/>
      <c r="CN78" s="43">
        <v>0</v>
      </c>
      <c r="CO78" s="42"/>
      <c r="CP78" s="43"/>
      <c r="CQ78" s="396"/>
      <c r="CR78" s="396"/>
      <c r="CS78" s="43">
        <v>0</v>
      </c>
      <c r="CT78" s="42"/>
      <c r="CU78" s="43"/>
      <c r="CV78" s="396"/>
      <c r="CW78" s="396"/>
      <c r="CX78" s="43">
        <v>0</v>
      </c>
      <c r="CY78" s="42"/>
      <c r="CZ78" s="43"/>
      <c r="DA78" s="396"/>
      <c r="DB78" s="396"/>
      <c r="DC78" s="43">
        <v>0</v>
      </c>
      <c r="DD78" s="42"/>
      <c r="DE78" s="43"/>
      <c r="DF78" s="396"/>
      <c r="DG78" s="396"/>
      <c r="DH78" s="43">
        <v>0</v>
      </c>
      <c r="DI78" s="42"/>
      <c r="DJ78" s="43"/>
      <c r="DK78" s="396"/>
      <c r="DL78" s="396"/>
      <c r="DM78" s="43">
        <v>0</v>
      </c>
      <c r="DN78" s="42"/>
      <c r="DO78" s="43"/>
      <c r="DP78" s="396"/>
      <c r="DQ78" s="396"/>
      <c r="DR78" s="43">
        <v>0</v>
      </c>
      <c r="DS78" s="42"/>
      <c r="DT78" s="43"/>
      <c r="DU78" s="396"/>
      <c r="DV78" s="396"/>
      <c r="DW78" s="43">
        <v>0</v>
      </c>
      <c r="DX78" s="42"/>
      <c r="DY78" s="43"/>
      <c r="DZ78" s="396"/>
      <c r="EA78" s="396"/>
      <c r="EB78" s="43">
        <v>0</v>
      </c>
      <c r="EC78" s="42"/>
      <c r="ED78" s="43"/>
      <c r="EE78" s="396"/>
      <c r="EF78" s="396"/>
      <c r="EG78" s="43">
        <v>0</v>
      </c>
      <c r="EH78" s="42"/>
      <c r="EI78" s="43"/>
      <c r="EJ78" s="396"/>
      <c r="EK78" s="396"/>
      <c r="EL78" s="43">
        <f t="shared" si="10"/>
        <v>0</v>
      </c>
      <c r="EM78" s="42"/>
      <c r="EN78" s="43"/>
      <c r="EO78" s="88"/>
      <c r="EQ78" s="80">
        <f t="shared" si="9"/>
        <v>0</v>
      </c>
      <c r="ER78" s="33"/>
    </row>
    <row r="79" spans="4:148" ht="12.75" customHeight="1" x14ac:dyDescent="0.3">
      <c r="D79" s="88" t="s">
        <v>321</v>
      </c>
      <c r="E79" s="396"/>
      <c r="F79" s="346"/>
      <c r="G79" s="72">
        <v>0</v>
      </c>
      <c r="H79" s="71"/>
      <c r="I79" s="43"/>
      <c r="J79" s="396"/>
      <c r="K79" s="405"/>
      <c r="L79" s="72">
        <v>0</v>
      </c>
      <c r="M79" s="71"/>
      <c r="N79" s="43"/>
      <c r="O79" s="396"/>
      <c r="P79" s="405"/>
      <c r="Q79" s="72">
        <v>0</v>
      </c>
      <c r="R79" s="71"/>
      <c r="S79" s="43"/>
      <c r="T79" s="396"/>
      <c r="U79" s="405"/>
      <c r="V79" s="72">
        <v>0</v>
      </c>
      <c r="W79" s="71"/>
      <c r="X79" s="43"/>
      <c r="Y79" s="396"/>
      <c r="Z79" s="405"/>
      <c r="AA79" s="72">
        <v>0</v>
      </c>
      <c r="AB79" s="71"/>
      <c r="AC79" s="43"/>
      <c r="AD79" s="396"/>
      <c r="AE79" s="405"/>
      <c r="AF79" s="72">
        <v>0</v>
      </c>
      <c r="AG79" s="71"/>
      <c r="AH79" s="43"/>
      <c r="AI79" s="396"/>
      <c r="AJ79" s="405"/>
      <c r="AK79" s="72">
        <v>0</v>
      </c>
      <c r="AL79" s="71"/>
      <c r="AM79" s="43"/>
      <c r="AN79" s="396"/>
      <c r="AO79" s="405"/>
      <c r="AP79" s="72">
        <v>320</v>
      </c>
      <c r="AQ79" s="71"/>
      <c r="AR79" s="43"/>
      <c r="AS79" s="396"/>
      <c r="AT79" s="405"/>
      <c r="AU79" s="72">
        <v>0</v>
      </c>
      <c r="AV79" s="71"/>
      <c r="AW79" s="43"/>
      <c r="AX79" s="396"/>
      <c r="AY79" s="405"/>
      <c r="AZ79" s="72">
        <v>0</v>
      </c>
      <c r="BA79" s="71"/>
      <c r="BB79" s="43"/>
      <c r="BC79" s="396"/>
      <c r="BD79" s="405"/>
      <c r="BE79" s="72">
        <v>0</v>
      </c>
      <c r="BF79" s="71"/>
      <c r="BG79" s="43"/>
      <c r="BH79" s="396"/>
      <c r="BI79" s="405"/>
      <c r="BJ79" s="72">
        <v>0</v>
      </c>
      <c r="BK79" s="71"/>
      <c r="BL79" s="43"/>
      <c r="BM79" s="396"/>
      <c r="BN79" s="405"/>
      <c r="BO79" s="72">
        <v>0</v>
      </c>
      <c r="BP79" s="71"/>
      <c r="BQ79" s="43"/>
      <c r="BR79" s="396"/>
      <c r="BS79" s="405"/>
      <c r="BT79" s="72">
        <f>SUM(L79:BO79)</f>
        <v>320</v>
      </c>
      <c r="BU79" s="71"/>
      <c r="BV79" s="43"/>
      <c r="BW79" s="396"/>
      <c r="BX79" s="405"/>
      <c r="BY79" s="72">
        <v>0</v>
      </c>
      <c r="BZ79" s="71"/>
      <c r="CA79" s="43"/>
      <c r="CB79" s="396"/>
      <c r="CC79" s="405"/>
      <c r="CD79" s="72">
        <v>0</v>
      </c>
      <c r="CE79" s="71"/>
      <c r="CF79" s="43"/>
      <c r="CG79" s="396"/>
      <c r="CH79" s="405"/>
      <c r="CI79" s="72">
        <v>0</v>
      </c>
      <c r="CJ79" s="71"/>
      <c r="CK79" s="43"/>
      <c r="CL79" s="396"/>
      <c r="CM79" s="405"/>
      <c r="CN79" s="72">
        <v>0</v>
      </c>
      <c r="CO79" s="71"/>
      <c r="CP79" s="43"/>
      <c r="CQ79" s="396"/>
      <c r="CR79" s="405"/>
      <c r="CS79" s="72">
        <v>0</v>
      </c>
      <c r="CT79" s="71"/>
      <c r="CU79" s="43"/>
      <c r="CV79" s="396"/>
      <c r="CW79" s="405"/>
      <c r="CX79" s="72">
        <v>0</v>
      </c>
      <c r="CY79" s="71"/>
      <c r="CZ79" s="43"/>
      <c r="DA79" s="396"/>
      <c r="DB79" s="405"/>
      <c r="DC79" s="72">
        <v>0</v>
      </c>
      <c r="DD79" s="71"/>
      <c r="DE79" s="43"/>
      <c r="DF79" s="396"/>
      <c r="DG79" s="405"/>
      <c r="DH79" s="72">
        <v>0</v>
      </c>
      <c r="DI79" s="71"/>
      <c r="DJ79" s="43"/>
      <c r="DK79" s="396"/>
      <c r="DL79" s="405"/>
      <c r="DM79" s="72">
        <v>0</v>
      </c>
      <c r="DN79" s="71"/>
      <c r="DO79" s="43"/>
      <c r="DP79" s="396"/>
      <c r="DQ79" s="405"/>
      <c r="DR79" s="72">
        <v>0</v>
      </c>
      <c r="DS79" s="71"/>
      <c r="DT79" s="43"/>
      <c r="DU79" s="396"/>
      <c r="DV79" s="405"/>
      <c r="DW79" s="72">
        <v>0</v>
      </c>
      <c r="DX79" s="71"/>
      <c r="DY79" s="43"/>
      <c r="DZ79" s="396"/>
      <c r="EA79" s="405"/>
      <c r="EB79" s="72">
        <v>0</v>
      </c>
      <c r="EC79" s="71"/>
      <c r="ED79" s="43"/>
      <c r="EE79" s="396"/>
      <c r="EF79" s="405"/>
      <c r="EG79" s="72">
        <v>0</v>
      </c>
      <c r="EH79" s="71"/>
      <c r="EI79" s="43"/>
      <c r="EJ79" s="396"/>
      <c r="EK79" s="405"/>
      <c r="EL79" s="72">
        <f t="shared" si="10"/>
        <v>0</v>
      </c>
      <c r="EM79" s="71"/>
      <c r="EN79" s="43"/>
      <c r="EO79" s="88"/>
      <c r="EQ79" s="80">
        <f t="shared" si="9"/>
        <v>0</v>
      </c>
      <c r="ER79" s="33"/>
    </row>
    <row r="80" spans="4:148" x14ac:dyDescent="0.3">
      <c r="D80" s="88"/>
      <c r="E80" s="396"/>
      <c r="G80" s="43"/>
      <c r="H80" s="43"/>
      <c r="I80" s="43"/>
      <c r="J80" s="396"/>
      <c r="K80" s="43"/>
      <c r="L80" s="43"/>
      <c r="M80" s="43"/>
      <c r="N80" s="43"/>
      <c r="O80" s="396"/>
      <c r="P80" s="43"/>
      <c r="Q80" s="43"/>
      <c r="R80" s="43"/>
      <c r="S80" s="43"/>
      <c r="T80" s="396"/>
      <c r="U80" s="43"/>
      <c r="V80" s="43"/>
      <c r="W80" s="43"/>
      <c r="X80" s="43"/>
      <c r="Y80" s="396"/>
      <c r="Z80" s="43"/>
      <c r="AA80" s="43"/>
      <c r="AB80" s="43"/>
      <c r="AC80" s="43"/>
      <c r="AD80" s="396"/>
      <c r="AE80" s="43"/>
      <c r="AF80" s="43"/>
      <c r="AG80" s="43"/>
      <c r="AH80" s="43"/>
      <c r="AI80" s="396"/>
      <c r="AJ80" s="43"/>
      <c r="AK80" s="43"/>
      <c r="AL80" s="43"/>
      <c r="AM80" s="43"/>
      <c r="AN80" s="396"/>
      <c r="AO80" s="43"/>
      <c r="AP80" s="43"/>
      <c r="AQ80" s="43"/>
      <c r="AR80" s="43"/>
      <c r="AS80" s="396"/>
      <c r="AT80" s="43"/>
      <c r="AU80" s="43"/>
      <c r="AV80" s="43"/>
      <c r="AW80" s="43"/>
      <c r="AX80" s="396"/>
      <c r="AY80" s="43"/>
      <c r="AZ80" s="43"/>
      <c r="BA80" s="43"/>
      <c r="BB80" s="43"/>
      <c r="BC80" s="396"/>
      <c r="BD80" s="43"/>
      <c r="BE80" s="43"/>
      <c r="BF80" s="43"/>
      <c r="BG80" s="43"/>
      <c r="BH80" s="396"/>
      <c r="BI80" s="43"/>
      <c r="BJ80" s="43"/>
      <c r="BK80" s="43"/>
      <c r="BL80" s="43"/>
      <c r="BM80" s="396"/>
      <c r="BN80" s="43"/>
      <c r="BO80" s="43"/>
      <c r="BP80" s="43"/>
      <c r="BQ80" s="43"/>
      <c r="BR80" s="396"/>
      <c r="BS80" s="43"/>
      <c r="BT80" s="43"/>
      <c r="BU80" s="43"/>
      <c r="BV80" s="43"/>
      <c r="BW80" s="396"/>
      <c r="BX80" s="43"/>
      <c r="BY80" s="43"/>
      <c r="BZ80" s="43"/>
      <c r="CA80" s="43"/>
      <c r="CB80" s="396"/>
      <c r="CC80" s="43"/>
      <c r="CD80" s="43"/>
      <c r="CE80" s="43"/>
      <c r="CF80" s="43"/>
      <c r="CG80" s="396"/>
      <c r="CH80" s="43"/>
      <c r="CI80" s="43"/>
      <c r="CJ80" s="43"/>
      <c r="CK80" s="43"/>
      <c r="CL80" s="396"/>
      <c r="CM80" s="43"/>
      <c r="CN80" s="43"/>
      <c r="CO80" s="43"/>
      <c r="CP80" s="43"/>
      <c r="CQ80" s="396"/>
      <c r="CR80" s="43"/>
      <c r="CS80" s="43"/>
      <c r="CT80" s="43"/>
      <c r="CU80" s="43"/>
      <c r="CV80" s="396"/>
      <c r="CW80" s="43"/>
      <c r="CX80" s="43"/>
      <c r="CY80" s="43"/>
      <c r="CZ80" s="43"/>
      <c r="DA80" s="396"/>
      <c r="DB80" s="43"/>
      <c r="DC80" s="43"/>
      <c r="DD80" s="43"/>
      <c r="DE80" s="43"/>
      <c r="DF80" s="396"/>
      <c r="DG80" s="43"/>
      <c r="DH80" s="43"/>
      <c r="DI80" s="43"/>
      <c r="DJ80" s="43"/>
      <c r="DK80" s="396"/>
      <c r="DL80" s="43"/>
      <c r="DM80" s="43"/>
      <c r="DN80" s="43"/>
      <c r="DO80" s="43"/>
      <c r="DP80" s="396"/>
      <c r="DQ80" s="43"/>
      <c r="DR80" s="43"/>
      <c r="DS80" s="43"/>
      <c r="DT80" s="43"/>
      <c r="DU80" s="396"/>
      <c r="DV80" s="43"/>
      <c r="DW80" s="43"/>
      <c r="DX80" s="43"/>
      <c r="DY80" s="43"/>
      <c r="DZ80" s="396"/>
      <c r="EA80" s="43"/>
      <c r="EB80" s="43"/>
      <c r="EC80" s="43"/>
      <c r="ED80" s="43"/>
      <c r="EE80" s="396"/>
      <c r="EF80" s="43"/>
      <c r="EG80" s="43"/>
      <c r="EH80" s="43"/>
      <c r="EI80" s="43"/>
      <c r="EJ80" s="396"/>
      <c r="EK80" s="43"/>
      <c r="EL80" s="43"/>
      <c r="EM80" s="43"/>
      <c r="EN80" s="43"/>
      <c r="EO80" s="88"/>
      <c r="ER80" s="33"/>
    </row>
    <row r="81" spans="4:148" ht="12.75" customHeight="1" x14ac:dyDescent="0.3">
      <c r="D81" s="88" t="s">
        <v>621</v>
      </c>
      <c r="E81" s="396"/>
      <c r="G81" s="43">
        <f>SUM(G82:G85)</f>
        <v>0</v>
      </c>
      <c r="H81" s="43"/>
      <c r="I81" s="43"/>
      <c r="J81" s="396"/>
      <c r="K81" s="43"/>
      <c r="L81" s="43">
        <f>SUM(L82:L85)</f>
        <v>977549</v>
      </c>
      <c r="M81" s="43"/>
      <c r="N81" s="43"/>
      <c r="O81" s="396"/>
      <c r="P81" s="43"/>
      <c r="Q81" s="43">
        <f>SUM(Q82:Q85)</f>
        <v>1889850</v>
      </c>
      <c r="R81" s="43"/>
      <c r="S81" s="43"/>
      <c r="T81" s="396"/>
      <c r="U81" s="43"/>
      <c r="V81" s="43">
        <f>SUM(V82:V85)</f>
        <v>1808974</v>
      </c>
      <c r="W81" s="43"/>
      <c r="X81" s="43"/>
      <c r="Y81" s="396"/>
      <c r="Z81" s="43"/>
      <c r="AA81" s="43">
        <f>SUM(AA82:AA85)</f>
        <v>1778846</v>
      </c>
      <c r="AB81" s="43"/>
      <c r="AC81" s="43"/>
      <c r="AD81" s="396"/>
      <c r="AE81" s="43"/>
      <c r="AF81" s="43">
        <f>SUM(AF82:AF85)</f>
        <v>1138858</v>
      </c>
      <c r="AG81" s="43"/>
      <c r="AH81" s="43"/>
      <c r="AI81" s="396"/>
      <c r="AJ81" s="43"/>
      <c r="AK81" s="43">
        <f>SUM(AK82:AK85)</f>
        <v>537299</v>
      </c>
      <c r="AL81" s="43"/>
      <c r="AM81" s="43"/>
      <c r="AN81" s="396"/>
      <c r="AO81" s="43"/>
      <c r="AP81" s="43">
        <f>SUM(AP82:AP85)</f>
        <v>622727</v>
      </c>
      <c r="AQ81" s="43"/>
      <c r="AR81" s="43"/>
      <c r="AS81" s="396"/>
      <c r="AT81" s="43"/>
      <c r="AU81" s="43">
        <f>SUM(AU82:AU85)</f>
        <v>2300842</v>
      </c>
      <c r="AV81" s="43"/>
      <c r="AW81" s="43"/>
      <c r="AX81" s="396"/>
      <c r="AY81" s="43"/>
      <c r="AZ81" s="43">
        <f>SUM(AZ82:AZ85)</f>
        <v>621390</v>
      </c>
      <c r="BA81" s="43"/>
      <c r="BB81" s="43"/>
      <c r="BC81" s="396"/>
      <c r="BD81" s="43"/>
      <c r="BE81" s="43">
        <f>SUM(BE82:BE85)</f>
        <v>0</v>
      </c>
      <c r="BF81" s="43"/>
      <c r="BG81" s="43"/>
      <c r="BH81" s="396"/>
      <c r="BI81" s="43"/>
      <c r="BJ81" s="43">
        <f>SUM(BJ82:BJ85)</f>
        <v>0</v>
      </c>
      <c r="BK81" s="43"/>
      <c r="BL81" s="43"/>
      <c r="BM81" s="396"/>
      <c r="BN81" s="43"/>
      <c r="BO81" s="43">
        <f>SUM(BO82:BO85)</f>
        <v>0</v>
      </c>
      <c r="BP81" s="43"/>
      <c r="BQ81" s="43"/>
      <c r="BR81" s="396"/>
      <c r="BS81" s="43"/>
      <c r="BT81" s="43">
        <f>SUM(BT82:BT85)</f>
        <v>11676335</v>
      </c>
      <c r="BU81" s="43"/>
      <c r="BV81" s="43"/>
      <c r="BW81" s="396"/>
      <c r="BX81" s="43"/>
      <c r="BY81" s="43">
        <f>SUM(BY82:BY85)</f>
        <v>16795281</v>
      </c>
      <c r="BZ81" s="43"/>
      <c r="CA81" s="43"/>
      <c r="CB81" s="396"/>
      <c r="CC81" s="43"/>
      <c r="CD81" s="43">
        <f>SUM(CD82:CD85)</f>
        <v>414894</v>
      </c>
      <c r="CE81" s="43"/>
      <c r="CF81" s="43"/>
      <c r="CG81" s="396"/>
      <c r="CH81" s="43"/>
      <c r="CI81" s="43">
        <f>SUM(CI82:CI85)</f>
        <v>15159</v>
      </c>
      <c r="CJ81" s="43"/>
      <c r="CK81" s="43"/>
      <c r="CL81" s="396"/>
      <c r="CM81" s="43"/>
      <c r="CN81" s="43">
        <f>SUM(CN82:CN85)</f>
        <v>2912748</v>
      </c>
      <c r="CO81" s="43"/>
      <c r="CP81" s="43"/>
      <c r="CQ81" s="396"/>
      <c r="CR81" s="43"/>
      <c r="CS81" s="43">
        <f>SUM(CS82:CS85)</f>
        <v>1193932</v>
      </c>
      <c r="CT81" s="43"/>
      <c r="CU81" s="43"/>
      <c r="CV81" s="396"/>
      <c r="CW81" s="43"/>
      <c r="CX81" s="43">
        <f>SUM(CX82:CX85)</f>
        <v>2264270</v>
      </c>
      <c r="CY81" s="43"/>
      <c r="CZ81" s="43"/>
      <c r="DA81" s="396"/>
      <c r="DB81" s="43"/>
      <c r="DC81" s="43">
        <f>SUM(DC82:DC85)</f>
        <v>948469</v>
      </c>
      <c r="DD81" s="43"/>
      <c r="DE81" s="43"/>
      <c r="DF81" s="396"/>
      <c r="DG81" s="43"/>
      <c r="DH81" s="43">
        <f>SUM(DH82:DH85)</f>
        <v>2673282</v>
      </c>
      <c r="DI81" s="43"/>
      <c r="DJ81" s="43"/>
      <c r="DK81" s="396"/>
      <c r="DL81" s="43"/>
      <c r="DM81" s="43">
        <f>SUM(DM82:DM85)</f>
        <v>1293908</v>
      </c>
      <c r="DN81" s="43"/>
      <c r="DO81" s="43"/>
      <c r="DP81" s="396"/>
      <c r="DQ81" s="43"/>
      <c r="DR81" s="43">
        <f>SUM(DR82:DR85)</f>
        <v>487717</v>
      </c>
      <c r="DS81" s="43"/>
      <c r="DT81" s="43"/>
      <c r="DU81" s="396"/>
      <c r="DV81" s="43"/>
      <c r="DW81" s="43">
        <f>SUM(DW82:DW85)</f>
        <v>0</v>
      </c>
      <c r="DX81" s="43"/>
      <c r="DY81" s="43"/>
      <c r="DZ81" s="396"/>
      <c r="EA81" s="43"/>
      <c r="EB81" s="43">
        <f>SUM(EB82:EB85)</f>
        <v>1936511</v>
      </c>
      <c r="EC81" s="43"/>
      <c r="ED81" s="43"/>
      <c r="EE81" s="396"/>
      <c r="EF81" s="43"/>
      <c r="EG81" s="43">
        <f>SUM(EG82:EG85)</f>
        <v>2654391</v>
      </c>
      <c r="EH81" s="43"/>
      <c r="EI81" s="43"/>
      <c r="EJ81" s="396"/>
      <c r="EK81" s="43"/>
      <c r="EL81" s="43">
        <f>SUM(EL82:EL85)</f>
        <v>12204379</v>
      </c>
      <c r="EM81" s="43"/>
      <c r="EN81" s="43"/>
      <c r="EO81" s="88"/>
      <c r="EQ81" s="80">
        <f t="shared" si="0"/>
        <v>-4590902</v>
      </c>
      <c r="ER81" s="33"/>
    </row>
    <row r="82" spans="4:148" ht="12.75" customHeight="1" x14ac:dyDescent="0.3">
      <c r="D82" s="88" t="s">
        <v>316</v>
      </c>
      <c r="E82" s="396"/>
      <c r="F82" s="333"/>
      <c r="G82" s="394">
        <v>0</v>
      </c>
      <c r="H82" s="395"/>
      <c r="I82" s="43"/>
      <c r="J82" s="396"/>
      <c r="K82" s="397"/>
      <c r="L82" s="394">
        <f>605000-298525</f>
        <v>306475</v>
      </c>
      <c r="M82" s="395"/>
      <c r="N82" s="43"/>
      <c r="O82" s="396"/>
      <c r="P82" s="397"/>
      <c r="Q82" s="394">
        <f>1165000-617376</f>
        <v>547624</v>
      </c>
      <c r="R82" s="395"/>
      <c r="S82" s="43"/>
      <c r="T82" s="396"/>
      <c r="U82" s="397"/>
      <c r="V82" s="394">
        <f>1105000-594547</f>
        <v>510453</v>
      </c>
      <c r="W82" s="395"/>
      <c r="X82" s="43"/>
      <c r="Y82" s="396"/>
      <c r="Z82" s="397"/>
      <c r="AA82" s="394">
        <f>1080000-599577</f>
        <v>480423</v>
      </c>
      <c r="AB82" s="395"/>
      <c r="AC82" s="43"/>
      <c r="AD82" s="396"/>
      <c r="AE82" s="397"/>
      <c r="AF82" s="394">
        <f>690000-371919</f>
        <v>318081</v>
      </c>
      <c r="AG82" s="395"/>
      <c r="AH82" s="43"/>
      <c r="AI82" s="396"/>
      <c r="AJ82" s="397"/>
      <c r="AK82" s="394">
        <f>325000-181636</f>
        <v>143364</v>
      </c>
      <c r="AL82" s="395"/>
      <c r="AM82" s="43"/>
      <c r="AN82" s="396"/>
      <c r="AO82" s="397"/>
      <c r="AP82" s="394">
        <f>375000-220705</f>
        <v>154295</v>
      </c>
      <c r="AQ82" s="395"/>
      <c r="AR82" s="43"/>
      <c r="AS82" s="396"/>
      <c r="AT82" s="397"/>
      <c r="AU82" s="394">
        <f>1375000-772195</f>
        <v>602805</v>
      </c>
      <c r="AV82" s="395"/>
      <c r="AW82" s="43"/>
      <c r="AX82" s="396"/>
      <c r="AY82" s="397"/>
      <c r="AZ82" s="394">
        <f>370000-205503</f>
        <v>164497</v>
      </c>
      <c r="BA82" s="395"/>
      <c r="BB82" s="43"/>
      <c r="BC82" s="396"/>
      <c r="BD82" s="397"/>
      <c r="BE82" s="394">
        <v>0</v>
      </c>
      <c r="BF82" s="395"/>
      <c r="BG82" s="43"/>
      <c r="BH82" s="396"/>
      <c r="BI82" s="397"/>
      <c r="BJ82" s="394">
        <v>0</v>
      </c>
      <c r="BK82" s="395"/>
      <c r="BL82" s="43"/>
      <c r="BM82" s="396"/>
      <c r="BN82" s="397"/>
      <c r="BO82" s="394">
        <v>0</v>
      </c>
      <c r="BP82" s="395"/>
      <c r="BQ82" s="43"/>
      <c r="BR82" s="396"/>
      <c r="BS82" s="397"/>
      <c r="BT82" s="394">
        <f>SUM(L82:BO82)</f>
        <v>3228017</v>
      </c>
      <c r="BU82" s="395"/>
      <c r="BV82" s="43"/>
      <c r="BW82" s="396"/>
      <c r="BX82" s="397"/>
      <c r="BY82" s="394">
        <v>6010555</v>
      </c>
      <c r="BZ82" s="395"/>
      <c r="CA82" s="43"/>
      <c r="CB82" s="396"/>
      <c r="CC82" s="397"/>
      <c r="CD82" s="394">
        <v>175921</v>
      </c>
      <c r="CE82" s="395"/>
      <c r="CF82" s="43"/>
      <c r="CG82" s="396"/>
      <c r="CH82" s="397"/>
      <c r="CI82" s="394">
        <v>6622</v>
      </c>
      <c r="CJ82" s="395"/>
      <c r="CK82" s="43"/>
      <c r="CL82" s="396"/>
      <c r="CM82" s="397"/>
      <c r="CN82" s="394">
        <v>1248589</v>
      </c>
      <c r="CO82" s="395"/>
      <c r="CP82" s="43"/>
      <c r="CQ82" s="396"/>
      <c r="CR82" s="397"/>
      <c r="CS82" s="394">
        <v>472648</v>
      </c>
      <c r="CT82" s="395"/>
      <c r="CU82" s="43"/>
      <c r="CV82" s="396"/>
      <c r="CW82" s="397"/>
      <c r="CX82" s="394">
        <v>867647</v>
      </c>
      <c r="CY82" s="395"/>
      <c r="CZ82" s="43"/>
      <c r="DA82" s="396"/>
      <c r="DB82" s="397"/>
      <c r="DC82" s="394">
        <v>344020</v>
      </c>
      <c r="DD82" s="395"/>
      <c r="DE82" s="43"/>
      <c r="DF82" s="396"/>
      <c r="DG82" s="397"/>
      <c r="DH82" s="394">
        <v>895165</v>
      </c>
      <c r="DI82" s="395"/>
      <c r="DJ82" s="43"/>
      <c r="DK82" s="396"/>
      <c r="DL82" s="397"/>
      <c r="DM82" s="394">
        <v>419376</v>
      </c>
      <c r="DN82" s="395"/>
      <c r="DO82" s="43"/>
      <c r="DP82" s="396"/>
      <c r="DQ82" s="397"/>
      <c r="DR82" s="394">
        <v>142937</v>
      </c>
      <c r="DS82" s="395"/>
      <c r="DT82" s="43"/>
      <c r="DU82" s="396"/>
      <c r="DV82" s="397"/>
      <c r="DW82" s="394">
        <v>0</v>
      </c>
      <c r="DX82" s="395"/>
      <c r="DY82" s="43"/>
      <c r="DZ82" s="396"/>
      <c r="EA82" s="397"/>
      <c r="EB82" s="394">
        <v>609332</v>
      </c>
      <c r="EC82" s="395"/>
      <c r="ED82" s="43"/>
      <c r="EE82" s="396"/>
      <c r="EF82" s="397"/>
      <c r="EG82" s="394">
        <v>828298</v>
      </c>
      <c r="EH82" s="395"/>
      <c r="EI82" s="43"/>
      <c r="EJ82" s="396"/>
      <c r="EK82" s="397"/>
      <c r="EL82" s="394">
        <f t="shared" ref="EL82:EL85" si="11">SUM(CD82:DR82)</f>
        <v>4572925</v>
      </c>
      <c r="EM82" s="395"/>
      <c r="EN82" s="43"/>
      <c r="EO82" s="88"/>
      <c r="EQ82" s="80">
        <f t="shared" si="0"/>
        <v>-1437630</v>
      </c>
      <c r="ER82" s="33"/>
    </row>
    <row r="83" spans="4:148" ht="12.75" customHeight="1" x14ac:dyDescent="0.3">
      <c r="D83" s="88" t="s">
        <v>319</v>
      </c>
      <c r="E83" s="396"/>
      <c r="F83" s="327"/>
      <c r="G83" s="43">
        <v>0</v>
      </c>
      <c r="H83" s="42"/>
      <c r="I83" s="43"/>
      <c r="J83" s="396"/>
      <c r="K83" s="396"/>
      <c r="L83" s="43">
        <v>298525</v>
      </c>
      <c r="M83" s="42"/>
      <c r="N83" s="43"/>
      <c r="O83" s="396"/>
      <c r="P83" s="396"/>
      <c r="Q83" s="43">
        <v>617376</v>
      </c>
      <c r="R83" s="42"/>
      <c r="S83" s="43"/>
      <c r="T83" s="396"/>
      <c r="U83" s="396"/>
      <c r="V83" s="43">
        <v>594547</v>
      </c>
      <c r="W83" s="42"/>
      <c r="X83" s="43"/>
      <c r="Y83" s="396"/>
      <c r="Z83" s="396"/>
      <c r="AA83" s="43">
        <v>599577</v>
      </c>
      <c r="AB83" s="42"/>
      <c r="AC83" s="43"/>
      <c r="AD83" s="396"/>
      <c r="AE83" s="396"/>
      <c r="AF83" s="43">
        <v>371919</v>
      </c>
      <c r="AG83" s="42"/>
      <c r="AH83" s="43"/>
      <c r="AI83" s="396"/>
      <c r="AJ83" s="396"/>
      <c r="AK83" s="43">
        <v>181636</v>
      </c>
      <c r="AL83" s="42"/>
      <c r="AM83" s="43"/>
      <c r="AN83" s="396"/>
      <c r="AO83" s="396"/>
      <c r="AP83" s="43">
        <v>220705</v>
      </c>
      <c r="AQ83" s="42"/>
      <c r="AR83" s="43"/>
      <c r="AS83" s="396"/>
      <c r="AT83" s="396"/>
      <c r="AU83" s="43">
        <v>772195</v>
      </c>
      <c r="AV83" s="42"/>
      <c r="AW83" s="43"/>
      <c r="AX83" s="396"/>
      <c r="AY83" s="396"/>
      <c r="AZ83" s="43">
        <v>205503</v>
      </c>
      <c r="BA83" s="42"/>
      <c r="BB83" s="43"/>
      <c r="BC83" s="396"/>
      <c r="BD83" s="396"/>
      <c r="BE83" s="43">
        <v>0</v>
      </c>
      <c r="BF83" s="42"/>
      <c r="BG83" s="43"/>
      <c r="BH83" s="396"/>
      <c r="BI83" s="396"/>
      <c r="BJ83" s="43">
        <v>0</v>
      </c>
      <c r="BK83" s="42"/>
      <c r="BL83" s="43"/>
      <c r="BM83" s="396"/>
      <c r="BN83" s="396"/>
      <c r="BO83" s="43">
        <v>0</v>
      </c>
      <c r="BP83" s="42"/>
      <c r="BQ83" s="43"/>
      <c r="BR83" s="396"/>
      <c r="BS83" s="396"/>
      <c r="BT83" s="43">
        <f>SUM(L83:BO83)</f>
        <v>3861983</v>
      </c>
      <c r="BU83" s="42"/>
      <c r="BV83" s="43"/>
      <c r="BW83" s="396"/>
      <c r="BX83" s="396"/>
      <c r="BY83" s="43">
        <v>4679445</v>
      </c>
      <c r="BZ83" s="42"/>
      <c r="CA83" s="43"/>
      <c r="CB83" s="396"/>
      <c r="CC83" s="396"/>
      <c r="CD83" s="43">
        <v>99079</v>
      </c>
      <c r="CE83" s="42"/>
      <c r="CF83" s="43"/>
      <c r="CG83" s="396"/>
      <c r="CH83" s="396"/>
      <c r="CI83" s="43">
        <v>3378</v>
      </c>
      <c r="CJ83" s="42"/>
      <c r="CK83" s="43"/>
      <c r="CL83" s="396"/>
      <c r="CM83" s="396"/>
      <c r="CN83" s="43">
        <v>661411</v>
      </c>
      <c r="CO83" s="42"/>
      <c r="CP83" s="43"/>
      <c r="CQ83" s="396"/>
      <c r="CR83" s="396"/>
      <c r="CS83" s="43">
        <v>302352</v>
      </c>
      <c r="CT83" s="42"/>
      <c r="CU83" s="43"/>
      <c r="CV83" s="396"/>
      <c r="CW83" s="396"/>
      <c r="CX83" s="43">
        <v>592353</v>
      </c>
      <c r="CY83" s="42"/>
      <c r="CZ83" s="43"/>
      <c r="DA83" s="396"/>
      <c r="DB83" s="396"/>
      <c r="DC83" s="43">
        <v>260980</v>
      </c>
      <c r="DD83" s="42"/>
      <c r="DE83" s="43"/>
      <c r="DF83" s="396"/>
      <c r="DG83" s="396"/>
      <c r="DH83" s="43">
        <v>794835</v>
      </c>
      <c r="DI83" s="42"/>
      <c r="DJ83" s="43"/>
      <c r="DK83" s="396"/>
      <c r="DL83" s="396"/>
      <c r="DM83" s="43">
        <v>390624</v>
      </c>
      <c r="DN83" s="42"/>
      <c r="DO83" s="43"/>
      <c r="DP83" s="396"/>
      <c r="DQ83" s="396"/>
      <c r="DR83" s="43">
        <v>162063</v>
      </c>
      <c r="DS83" s="42"/>
      <c r="DT83" s="43"/>
      <c r="DU83" s="396"/>
      <c r="DV83" s="396"/>
      <c r="DW83" s="43">
        <v>0</v>
      </c>
      <c r="DX83" s="42"/>
      <c r="DY83" s="43"/>
      <c r="DZ83" s="396"/>
      <c r="EA83" s="396"/>
      <c r="EB83" s="43">
        <v>595668</v>
      </c>
      <c r="EC83" s="42"/>
      <c r="ED83" s="43"/>
      <c r="EE83" s="396"/>
      <c r="EF83" s="396"/>
      <c r="EG83" s="43">
        <v>816702</v>
      </c>
      <c r="EH83" s="42"/>
      <c r="EI83" s="43"/>
      <c r="EJ83" s="396"/>
      <c r="EK83" s="396"/>
      <c r="EL83" s="43">
        <f t="shared" si="11"/>
        <v>3267075</v>
      </c>
      <c r="EM83" s="42"/>
      <c r="EN83" s="43"/>
      <c r="EO83" s="88"/>
      <c r="EQ83" s="80">
        <f t="shared" si="0"/>
        <v>-1412370</v>
      </c>
      <c r="ER83" s="33"/>
    </row>
    <row r="84" spans="4:148" ht="12.75" customHeight="1" x14ac:dyDescent="0.3">
      <c r="D84" s="88" t="s">
        <v>320</v>
      </c>
      <c r="E84" s="396"/>
      <c r="F84" s="327"/>
      <c r="G84" s="43">
        <v>0</v>
      </c>
      <c r="H84" s="42"/>
      <c r="I84" s="43"/>
      <c r="J84" s="396"/>
      <c r="K84" s="396"/>
      <c r="L84" s="43">
        <v>0</v>
      </c>
      <c r="M84" s="42"/>
      <c r="N84" s="43"/>
      <c r="O84" s="396"/>
      <c r="P84" s="396"/>
      <c r="Q84" s="43">
        <v>0</v>
      </c>
      <c r="R84" s="42"/>
      <c r="S84" s="43"/>
      <c r="T84" s="396"/>
      <c r="U84" s="396"/>
      <c r="V84" s="43">
        <v>0</v>
      </c>
      <c r="W84" s="42"/>
      <c r="X84" s="43"/>
      <c r="Y84" s="396"/>
      <c r="Z84" s="396"/>
      <c r="AA84" s="43">
        <v>0</v>
      </c>
      <c r="AB84" s="42"/>
      <c r="AC84" s="43"/>
      <c r="AD84" s="396"/>
      <c r="AE84" s="396"/>
      <c r="AF84" s="43">
        <v>0</v>
      </c>
      <c r="AG84" s="42"/>
      <c r="AH84" s="43"/>
      <c r="AI84" s="396"/>
      <c r="AJ84" s="396"/>
      <c r="AK84" s="43">
        <v>0</v>
      </c>
      <c r="AL84" s="42"/>
      <c r="AM84" s="43"/>
      <c r="AN84" s="396"/>
      <c r="AO84" s="396"/>
      <c r="AP84" s="43">
        <v>0</v>
      </c>
      <c r="AQ84" s="42"/>
      <c r="AR84" s="43"/>
      <c r="AS84" s="396"/>
      <c r="AT84" s="396"/>
      <c r="AU84" s="43">
        <v>0</v>
      </c>
      <c r="AV84" s="42"/>
      <c r="AW84" s="43"/>
      <c r="AX84" s="396"/>
      <c r="AY84" s="396"/>
      <c r="AZ84" s="43">
        <v>0</v>
      </c>
      <c r="BA84" s="42"/>
      <c r="BB84" s="43"/>
      <c r="BC84" s="396"/>
      <c r="BD84" s="396"/>
      <c r="BE84" s="43">
        <v>0</v>
      </c>
      <c r="BF84" s="42"/>
      <c r="BG84" s="43"/>
      <c r="BH84" s="396"/>
      <c r="BI84" s="396"/>
      <c r="BJ84" s="43">
        <v>0</v>
      </c>
      <c r="BK84" s="42"/>
      <c r="BL84" s="43"/>
      <c r="BM84" s="396"/>
      <c r="BN84" s="396"/>
      <c r="BO84" s="43">
        <v>0</v>
      </c>
      <c r="BP84" s="42"/>
      <c r="BQ84" s="43"/>
      <c r="BR84" s="396"/>
      <c r="BS84" s="396"/>
      <c r="BT84" s="43">
        <f>SUM(L84:BO84)</f>
        <v>0</v>
      </c>
      <c r="BU84" s="42"/>
      <c r="BV84" s="43"/>
      <c r="BW84" s="396"/>
      <c r="BX84" s="396"/>
      <c r="BY84" s="43">
        <v>0</v>
      </c>
      <c r="BZ84" s="42"/>
      <c r="CA84" s="43"/>
      <c r="CB84" s="396"/>
      <c r="CC84" s="396"/>
      <c r="CD84" s="43">
        <v>0</v>
      </c>
      <c r="CE84" s="42"/>
      <c r="CF84" s="43"/>
      <c r="CG84" s="396"/>
      <c r="CH84" s="396"/>
      <c r="CI84" s="43">
        <v>0</v>
      </c>
      <c r="CJ84" s="42"/>
      <c r="CK84" s="43"/>
      <c r="CL84" s="396"/>
      <c r="CM84" s="396"/>
      <c r="CN84" s="43">
        <v>0</v>
      </c>
      <c r="CO84" s="42"/>
      <c r="CP84" s="43"/>
      <c r="CQ84" s="396"/>
      <c r="CR84" s="396"/>
      <c r="CS84" s="43">
        <v>0</v>
      </c>
      <c r="CT84" s="42"/>
      <c r="CU84" s="43"/>
      <c r="CV84" s="396"/>
      <c r="CW84" s="396"/>
      <c r="CX84" s="43">
        <v>0</v>
      </c>
      <c r="CY84" s="42"/>
      <c r="CZ84" s="43"/>
      <c r="DA84" s="396"/>
      <c r="DB84" s="396"/>
      <c r="DC84" s="43">
        <v>0</v>
      </c>
      <c r="DD84" s="42"/>
      <c r="DE84" s="43"/>
      <c r="DF84" s="396"/>
      <c r="DG84" s="396"/>
      <c r="DH84" s="43">
        <v>0</v>
      </c>
      <c r="DI84" s="42"/>
      <c r="DJ84" s="43"/>
      <c r="DK84" s="396"/>
      <c r="DL84" s="396"/>
      <c r="DM84" s="43">
        <v>0</v>
      </c>
      <c r="DN84" s="42"/>
      <c r="DO84" s="43"/>
      <c r="DP84" s="396"/>
      <c r="DQ84" s="396"/>
      <c r="DR84" s="43">
        <v>0</v>
      </c>
      <c r="DS84" s="42"/>
      <c r="DT84" s="43"/>
      <c r="DU84" s="396"/>
      <c r="DV84" s="396"/>
      <c r="DW84" s="43">
        <v>0</v>
      </c>
      <c r="DX84" s="42"/>
      <c r="DY84" s="43"/>
      <c r="DZ84" s="396"/>
      <c r="EA84" s="396"/>
      <c r="EB84" s="43">
        <v>0</v>
      </c>
      <c r="EC84" s="42"/>
      <c r="ED84" s="43"/>
      <c r="EE84" s="396"/>
      <c r="EF84" s="396"/>
      <c r="EG84" s="43">
        <v>0</v>
      </c>
      <c r="EH84" s="42"/>
      <c r="EI84" s="43"/>
      <c r="EJ84" s="396"/>
      <c r="EK84" s="396"/>
      <c r="EL84" s="43">
        <f t="shared" si="11"/>
        <v>0</v>
      </c>
      <c r="EM84" s="42"/>
      <c r="EN84" s="43"/>
      <c r="EO84" s="88"/>
      <c r="EQ84" s="80">
        <f t="shared" si="0"/>
        <v>0</v>
      </c>
      <c r="ER84" s="33"/>
    </row>
    <row r="85" spans="4:148" ht="12.75" customHeight="1" x14ac:dyDescent="0.3">
      <c r="D85" s="88" t="s">
        <v>321</v>
      </c>
      <c r="E85" s="396"/>
      <c r="F85" s="346"/>
      <c r="G85" s="72">
        <v>0</v>
      </c>
      <c r="H85" s="71"/>
      <c r="I85" s="43"/>
      <c r="J85" s="396"/>
      <c r="K85" s="405"/>
      <c r="L85" s="72">
        <v>372549</v>
      </c>
      <c r="M85" s="71"/>
      <c r="N85" s="43"/>
      <c r="O85" s="396"/>
      <c r="P85" s="405"/>
      <c r="Q85" s="72">
        <v>724850</v>
      </c>
      <c r="R85" s="71"/>
      <c r="S85" s="43"/>
      <c r="T85" s="396"/>
      <c r="U85" s="405"/>
      <c r="V85" s="72">
        <v>703974</v>
      </c>
      <c r="W85" s="71"/>
      <c r="X85" s="43"/>
      <c r="Y85" s="396"/>
      <c r="Z85" s="405"/>
      <c r="AA85" s="72">
        <v>698846</v>
      </c>
      <c r="AB85" s="71"/>
      <c r="AC85" s="43"/>
      <c r="AD85" s="396"/>
      <c r="AE85" s="405"/>
      <c r="AF85" s="72">
        <v>448858</v>
      </c>
      <c r="AG85" s="71"/>
      <c r="AH85" s="43"/>
      <c r="AI85" s="396"/>
      <c r="AJ85" s="405"/>
      <c r="AK85" s="72">
        <v>212299</v>
      </c>
      <c r="AL85" s="71"/>
      <c r="AM85" s="43"/>
      <c r="AN85" s="396"/>
      <c r="AO85" s="405"/>
      <c r="AP85" s="72">
        <v>247727</v>
      </c>
      <c r="AQ85" s="71"/>
      <c r="AR85" s="43"/>
      <c r="AS85" s="396"/>
      <c r="AT85" s="405"/>
      <c r="AU85" s="72">
        <v>925842</v>
      </c>
      <c r="AV85" s="71"/>
      <c r="AW85" s="43"/>
      <c r="AX85" s="396"/>
      <c r="AY85" s="405"/>
      <c r="AZ85" s="72">
        <v>251390</v>
      </c>
      <c r="BA85" s="71"/>
      <c r="BB85" s="43"/>
      <c r="BC85" s="396"/>
      <c r="BD85" s="405"/>
      <c r="BE85" s="72">
        <v>0</v>
      </c>
      <c r="BF85" s="71"/>
      <c r="BG85" s="43"/>
      <c r="BH85" s="396"/>
      <c r="BI85" s="405"/>
      <c r="BJ85" s="72">
        <v>0</v>
      </c>
      <c r="BK85" s="71"/>
      <c r="BL85" s="43"/>
      <c r="BM85" s="396"/>
      <c r="BN85" s="405"/>
      <c r="BO85" s="72">
        <v>0</v>
      </c>
      <c r="BP85" s="71"/>
      <c r="BQ85" s="43"/>
      <c r="BR85" s="396"/>
      <c r="BS85" s="405"/>
      <c r="BT85" s="72">
        <f>SUM(L85:BO85)</f>
        <v>4586335</v>
      </c>
      <c r="BU85" s="71"/>
      <c r="BV85" s="43"/>
      <c r="BW85" s="396"/>
      <c r="BX85" s="405"/>
      <c r="BY85" s="72">
        <v>6105281</v>
      </c>
      <c r="BZ85" s="71"/>
      <c r="CA85" s="43"/>
      <c r="CB85" s="396"/>
      <c r="CC85" s="405"/>
      <c r="CD85" s="72">
        <v>139894</v>
      </c>
      <c r="CE85" s="71"/>
      <c r="CF85" s="43"/>
      <c r="CG85" s="396"/>
      <c r="CH85" s="405"/>
      <c r="CI85" s="72">
        <v>5159</v>
      </c>
      <c r="CJ85" s="71"/>
      <c r="CK85" s="43"/>
      <c r="CL85" s="396"/>
      <c r="CM85" s="405"/>
      <c r="CN85" s="72">
        <v>1002748</v>
      </c>
      <c r="CO85" s="71"/>
      <c r="CP85" s="43"/>
      <c r="CQ85" s="396"/>
      <c r="CR85" s="405"/>
      <c r="CS85" s="72">
        <v>418932</v>
      </c>
      <c r="CT85" s="71"/>
      <c r="CU85" s="43"/>
      <c r="CV85" s="396"/>
      <c r="CW85" s="405"/>
      <c r="CX85" s="72">
        <v>804270</v>
      </c>
      <c r="CY85" s="71"/>
      <c r="CZ85" s="43"/>
      <c r="DA85" s="396"/>
      <c r="DB85" s="405"/>
      <c r="DC85" s="72">
        <v>343469</v>
      </c>
      <c r="DD85" s="71"/>
      <c r="DE85" s="43"/>
      <c r="DF85" s="396"/>
      <c r="DG85" s="405"/>
      <c r="DH85" s="72">
        <v>983282</v>
      </c>
      <c r="DI85" s="71"/>
      <c r="DJ85" s="43"/>
      <c r="DK85" s="396"/>
      <c r="DL85" s="405"/>
      <c r="DM85" s="72">
        <v>483908</v>
      </c>
      <c r="DN85" s="71"/>
      <c r="DO85" s="43"/>
      <c r="DP85" s="396"/>
      <c r="DQ85" s="405"/>
      <c r="DR85" s="72">
        <v>182717</v>
      </c>
      <c r="DS85" s="71"/>
      <c r="DT85" s="43"/>
      <c r="DU85" s="396"/>
      <c r="DV85" s="405"/>
      <c r="DW85" s="72">
        <v>0</v>
      </c>
      <c r="DX85" s="71"/>
      <c r="DY85" s="43"/>
      <c r="DZ85" s="396"/>
      <c r="EA85" s="405"/>
      <c r="EB85" s="72">
        <v>731511</v>
      </c>
      <c r="EC85" s="71"/>
      <c r="ED85" s="43"/>
      <c r="EE85" s="396"/>
      <c r="EF85" s="405"/>
      <c r="EG85" s="72">
        <v>1009391</v>
      </c>
      <c r="EH85" s="71"/>
      <c r="EI85" s="43"/>
      <c r="EJ85" s="396"/>
      <c r="EK85" s="405"/>
      <c r="EL85" s="72">
        <f t="shared" si="11"/>
        <v>4364379</v>
      </c>
      <c r="EM85" s="71"/>
      <c r="EN85" s="43"/>
      <c r="EO85" s="88"/>
      <c r="EQ85" s="80">
        <f t="shared" si="0"/>
        <v>-1740902</v>
      </c>
      <c r="ER85" s="33"/>
    </row>
    <row r="86" spans="4:148" ht="12.75" customHeight="1" x14ac:dyDescent="0.3">
      <c r="D86" s="88"/>
      <c r="E86" s="396"/>
      <c r="G86" s="43"/>
      <c r="H86" s="43"/>
      <c r="I86" s="43"/>
      <c r="J86" s="396"/>
      <c r="K86" s="43"/>
      <c r="L86" s="43"/>
      <c r="M86" s="43"/>
      <c r="N86" s="43"/>
      <c r="O86" s="396"/>
      <c r="P86" s="43"/>
      <c r="Q86" s="43"/>
      <c r="R86" s="43"/>
      <c r="S86" s="43"/>
      <c r="T86" s="396"/>
      <c r="U86" s="43"/>
      <c r="V86" s="43"/>
      <c r="W86" s="43"/>
      <c r="X86" s="43"/>
      <c r="Y86" s="396"/>
      <c r="Z86" s="43"/>
      <c r="AA86" s="43"/>
      <c r="AB86" s="43"/>
      <c r="AC86" s="43"/>
      <c r="AD86" s="396"/>
      <c r="AE86" s="43"/>
      <c r="AF86" s="43"/>
      <c r="AG86" s="43"/>
      <c r="AH86" s="43"/>
      <c r="AI86" s="396"/>
      <c r="AJ86" s="43"/>
      <c r="AK86" s="43"/>
      <c r="AL86" s="43"/>
      <c r="AM86" s="43"/>
      <c r="AN86" s="396"/>
      <c r="AO86" s="43"/>
      <c r="AP86" s="43"/>
      <c r="AQ86" s="43"/>
      <c r="AR86" s="43"/>
      <c r="AS86" s="396"/>
      <c r="AT86" s="43"/>
      <c r="AU86" s="43"/>
      <c r="AV86" s="43"/>
      <c r="AW86" s="43"/>
      <c r="AX86" s="396"/>
      <c r="AY86" s="43"/>
      <c r="AZ86" s="43"/>
      <c r="BA86" s="43"/>
      <c r="BB86" s="43"/>
      <c r="BC86" s="396"/>
      <c r="BD86" s="43"/>
      <c r="BE86" s="43"/>
      <c r="BF86" s="43"/>
      <c r="BG86" s="43"/>
      <c r="BH86" s="396"/>
      <c r="BI86" s="43"/>
      <c r="BJ86" s="43"/>
      <c r="BK86" s="43"/>
      <c r="BL86" s="43"/>
      <c r="BM86" s="396"/>
      <c r="BN86" s="43"/>
      <c r="BO86" s="43"/>
      <c r="BP86" s="43"/>
      <c r="BQ86" s="43"/>
      <c r="BR86" s="396"/>
      <c r="BS86" s="43"/>
      <c r="BT86" s="43"/>
      <c r="BU86" s="43"/>
      <c r="BV86" s="43"/>
      <c r="BW86" s="396"/>
      <c r="BX86" s="43"/>
      <c r="BY86" s="43"/>
      <c r="BZ86" s="43"/>
      <c r="CA86" s="43"/>
      <c r="CB86" s="396"/>
      <c r="CC86" s="43"/>
      <c r="CD86" s="43"/>
      <c r="CE86" s="43"/>
      <c r="CF86" s="43"/>
      <c r="CG86" s="396"/>
      <c r="CH86" s="43"/>
      <c r="CI86" s="43"/>
      <c r="CJ86" s="43"/>
      <c r="CK86" s="43"/>
      <c r="CL86" s="396"/>
      <c r="CM86" s="43"/>
      <c r="CN86" s="43"/>
      <c r="CO86" s="43"/>
      <c r="CP86" s="43"/>
      <c r="CQ86" s="396"/>
      <c r="CR86" s="43"/>
      <c r="CS86" s="43"/>
      <c r="CT86" s="43"/>
      <c r="CU86" s="43"/>
      <c r="CV86" s="396"/>
      <c r="CW86" s="43"/>
      <c r="CX86" s="43"/>
      <c r="CY86" s="43"/>
      <c r="CZ86" s="43"/>
      <c r="DA86" s="396"/>
      <c r="DB86" s="43"/>
      <c r="DC86" s="43"/>
      <c r="DD86" s="43"/>
      <c r="DE86" s="43"/>
      <c r="DF86" s="396"/>
      <c r="DG86" s="43"/>
      <c r="DH86" s="43"/>
      <c r="DI86" s="43"/>
      <c r="DJ86" s="43"/>
      <c r="DK86" s="396"/>
      <c r="DL86" s="43"/>
      <c r="DM86" s="43"/>
      <c r="DN86" s="43"/>
      <c r="DO86" s="43"/>
      <c r="DP86" s="396"/>
      <c r="DQ86" s="43"/>
      <c r="DR86" s="43"/>
      <c r="DS86" s="43"/>
      <c r="DT86" s="43"/>
      <c r="DU86" s="396"/>
      <c r="DV86" s="43"/>
      <c r="DW86" s="43"/>
      <c r="DX86" s="43"/>
      <c r="DY86" s="43"/>
      <c r="DZ86" s="396"/>
      <c r="EA86" s="43"/>
      <c r="EB86" s="43"/>
      <c r="EC86" s="43"/>
      <c r="ED86" s="43"/>
      <c r="EE86" s="396"/>
      <c r="EF86" s="43"/>
      <c r="EG86" s="43"/>
      <c r="EH86" s="43"/>
      <c r="EI86" s="43"/>
      <c r="EJ86" s="396"/>
      <c r="EK86" s="43"/>
      <c r="EL86" s="43"/>
      <c r="EM86" s="43"/>
      <c r="EN86" s="43"/>
      <c r="EO86" s="88"/>
      <c r="ER86" s="33"/>
    </row>
    <row r="87" spans="4:148" ht="12.75" customHeight="1" x14ac:dyDescent="0.3">
      <c r="D87" s="88" t="s">
        <v>622</v>
      </c>
      <c r="E87" s="396"/>
      <c r="G87" s="43">
        <f>SUM(G88:G91)</f>
        <v>0</v>
      </c>
      <c r="H87" s="43"/>
      <c r="I87" s="43"/>
      <c r="J87" s="396"/>
      <c r="K87" s="43"/>
      <c r="L87" s="43">
        <f>SUM(L88:L91)</f>
        <v>847735</v>
      </c>
      <c r="M87" s="43"/>
      <c r="N87" s="43"/>
      <c r="O87" s="396"/>
      <c r="P87" s="43"/>
      <c r="Q87" s="43">
        <f>SUM(Q88:Q91)</f>
        <v>2187119</v>
      </c>
      <c r="R87" s="43"/>
      <c r="S87" s="43"/>
      <c r="T87" s="396"/>
      <c r="U87" s="43"/>
      <c r="V87" s="43">
        <f>SUM(V88:V91)</f>
        <v>2599078</v>
      </c>
      <c r="W87" s="43"/>
      <c r="X87" s="43"/>
      <c r="Y87" s="396"/>
      <c r="Z87" s="43"/>
      <c r="AA87" s="43">
        <f>SUM(AA88:AA91)</f>
        <v>645399</v>
      </c>
      <c r="AB87" s="43"/>
      <c r="AC87" s="43"/>
      <c r="AD87" s="396"/>
      <c r="AE87" s="43"/>
      <c r="AF87" s="43">
        <f>SUM(AF88:AF91)</f>
        <v>507465</v>
      </c>
      <c r="AG87" s="43"/>
      <c r="AH87" s="43"/>
      <c r="AI87" s="396"/>
      <c r="AJ87" s="43"/>
      <c r="AK87" s="43">
        <f>SUM(AK88:AK91)</f>
        <v>1894731</v>
      </c>
      <c r="AL87" s="43"/>
      <c r="AM87" s="43"/>
      <c r="AN87" s="396"/>
      <c r="AO87" s="43"/>
      <c r="AP87" s="43">
        <f>SUM(AP88:AP91)</f>
        <v>1585796</v>
      </c>
      <c r="AQ87" s="43"/>
      <c r="AR87" s="43"/>
      <c r="AS87" s="396"/>
      <c r="AT87" s="43"/>
      <c r="AU87" s="43">
        <f>SUM(AU88:AU91)</f>
        <v>2996828</v>
      </c>
      <c r="AV87" s="43"/>
      <c r="AW87" s="43"/>
      <c r="AX87" s="396"/>
      <c r="AY87" s="43"/>
      <c r="AZ87" s="43">
        <f>SUM(AZ88:AZ91)</f>
        <v>408871</v>
      </c>
      <c r="BA87" s="43"/>
      <c r="BB87" s="43"/>
      <c r="BC87" s="396"/>
      <c r="BD87" s="43"/>
      <c r="BE87" s="43">
        <f>SUM(BE88:BE91)</f>
        <v>0</v>
      </c>
      <c r="BF87" s="43"/>
      <c r="BG87" s="43"/>
      <c r="BH87" s="396"/>
      <c r="BI87" s="43"/>
      <c r="BJ87" s="43">
        <f>SUM(BJ88:BJ91)</f>
        <v>0</v>
      </c>
      <c r="BK87" s="43"/>
      <c r="BL87" s="43"/>
      <c r="BM87" s="396"/>
      <c r="BN87" s="43"/>
      <c r="BO87" s="43">
        <f>SUM(BO88:BO91)</f>
        <v>0</v>
      </c>
      <c r="BP87" s="43"/>
      <c r="BQ87" s="43"/>
      <c r="BR87" s="396"/>
      <c r="BS87" s="43"/>
      <c r="BT87" s="43">
        <f>SUM(BT88:BT91)</f>
        <v>13673022</v>
      </c>
      <c r="BU87" s="43"/>
      <c r="BV87" s="43"/>
      <c r="BW87" s="396"/>
      <c r="BX87" s="43"/>
      <c r="BY87" s="43">
        <f>SUM(BY88:BY91)</f>
        <v>16114790</v>
      </c>
      <c r="BZ87" s="43"/>
      <c r="CA87" s="43"/>
      <c r="CB87" s="396"/>
      <c r="CC87" s="43"/>
      <c r="CD87" s="43">
        <f>SUM(CD88:CD91)</f>
        <v>1536729</v>
      </c>
      <c r="CE87" s="43"/>
      <c r="CF87" s="43"/>
      <c r="CG87" s="396"/>
      <c r="CH87" s="43"/>
      <c r="CI87" s="43">
        <f>SUM(CI88:CI91)</f>
        <v>72130</v>
      </c>
      <c r="CJ87" s="43"/>
      <c r="CK87" s="43"/>
      <c r="CL87" s="396"/>
      <c r="CM87" s="43"/>
      <c r="CN87" s="43">
        <f>SUM(CN88:CN91)</f>
        <v>1052350</v>
      </c>
      <c r="CO87" s="43"/>
      <c r="CP87" s="43"/>
      <c r="CQ87" s="396"/>
      <c r="CR87" s="43"/>
      <c r="CS87" s="43">
        <f>SUM(CS88:CS91)</f>
        <v>1442806</v>
      </c>
      <c r="CT87" s="43"/>
      <c r="CU87" s="43"/>
      <c r="CV87" s="396"/>
      <c r="CW87" s="43"/>
      <c r="CX87" s="43">
        <f>SUM(CX88:CX91)</f>
        <v>2660992</v>
      </c>
      <c r="CY87" s="43"/>
      <c r="CZ87" s="43"/>
      <c r="DA87" s="396"/>
      <c r="DB87" s="43"/>
      <c r="DC87" s="43">
        <f>SUM(DC88:DC91)</f>
        <v>696927</v>
      </c>
      <c r="DD87" s="43"/>
      <c r="DE87" s="43"/>
      <c r="DF87" s="396"/>
      <c r="DG87" s="43"/>
      <c r="DH87" s="43">
        <f>SUM(DH88:DH91)</f>
        <v>2947026</v>
      </c>
      <c r="DI87" s="43"/>
      <c r="DJ87" s="43"/>
      <c r="DK87" s="396"/>
      <c r="DL87" s="43"/>
      <c r="DM87" s="43">
        <f>SUM(DM88:DM91)</f>
        <v>1126191</v>
      </c>
      <c r="DN87" s="43"/>
      <c r="DO87" s="43"/>
      <c r="DP87" s="396"/>
      <c r="DQ87" s="43"/>
      <c r="DR87" s="43">
        <f>SUM(DR88:DR91)</f>
        <v>279623</v>
      </c>
      <c r="DS87" s="43"/>
      <c r="DT87" s="43"/>
      <c r="DU87" s="396"/>
      <c r="DV87" s="43"/>
      <c r="DW87" s="43">
        <f>SUM(DW88:DW91)</f>
        <v>688404</v>
      </c>
      <c r="DX87" s="43"/>
      <c r="DY87" s="43"/>
      <c r="DZ87" s="396"/>
      <c r="EA87" s="43"/>
      <c r="EB87" s="43">
        <f>SUM(EB88:EB91)</f>
        <v>1883416</v>
      </c>
      <c r="EC87" s="43"/>
      <c r="ED87" s="43"/>
      <c r="EE87" s="396"/>
      <c r="EF87" s="43"/>
      <c r="EG87" s="43">
        <f>SUM(EG88:EG91)</f>
        <v>1728196</v>
      </c>
      <c r="EH87" s="43"/>
      <c r="EI87" s="43"/>
      <c r="EJ87" s="396"/>
      <c r="EK87" s="43"/>
      <c r="EL87" s="43">
        <f>SUM(EL88:EL91)</f>
        <v>11814774</v>
      </c>
      <c r="EM87" s="43"/>
      <c r="EN87" s="43"/>
      <c r="EO87" s="88"/>
      <c r="EQ87" s="80">
        <f t="shared" si="0"/>
        <v>-4300016</v>
      </c>
      <c r="ER87" s="33"/>
    </row>
    <row r="88" spans="4:148" ht="12.75" customHeight="1" x14ac:dyDescent="0.3">
      <c r="D88" s="88" t="s">
        <v>316</v>
      </c>
      <c r="E88" s="396"/>
      <c r="F88" s="333"/>
      <c r="G88" s="394">
        <v>0</v>
      </c>
      <c r="H88" s="395"/>
      <c r="I88" s="43"/>
      <c r="J88" s="396"/>
      <c r="K88" s="397"/>
      <c r="L88" s="394">
        <f>495000-280212</f>
        <v>214788</v>
      </c>
      <c r="M88" s="395"/>
      <c r="N88" s="43"/>
      <c r="O88" s="396"/>
      <c r="P88" s="397"/>
      <c r="Q88" s="394">
        <f>1275000-747485</f>
        <v>527515</v>
      </c>
      <c r="R88" s="395"/>
      <c r="S88" s="43"/>
      <c r="T88" s="396"/>
      <c r="U88" s="397"/>
      <c r="V88" s="394">
        <f>1500000-953473</f>
        <v>546527</v>
      </c>
      <c r="W88" s="395"/>
      <c r="X88" s="43"/>
      <c r="Y88" s="396"/>
      <c r="Z88" s="397"/>
      <c r="AA88" s="394">
        <f>370000-241962</f>
        <v>128038</v>
      </c>
      <c r="AB88" s="395"/>
      <c r="AC88" s="43"/>
      <c r="AD88" s="396"/>
      <c r="AE88" s="397"/>
      <c r="AF88" s="394">
        <f>290000-183790</f>
        <v>106210</v>
      </c>
      <c r="AG88" s="395"/>
      <c r="AH88" s="43"/>
      <c r="AI88" s="396"/>
      <c r="AJ88" s="397"/>
      <c r="AK88" s="394">
        <f>1080000-720900</f>
        <v>359100</v>
      </c>
      <c r="AL88" s="395"/>
      <c r="AM88" s="43"/>
      <c r="AN88" s="396"/>
      <c r="AO88" s="397"/>
      <c r="AP88" s="394">
        <f>900000-625700</f>
        <v>274300</v>
      </c>
      <c r="AQ88" s="395"/>
      <c r="AR88" s="43"/>
      <c r="AS88" s="396"/>
      <c r="AT88" s="397"/>
      <c r="AU88" s="394">
        <f>1690000-1133537</f>
        <v>556463</v>
      </c>
      <c r="AV88" s="395"/>
      <c r="AW88" s="43"/>
      <c r="AX88" s="396"/>
      <c r="AY88" s="397"/>
      <c r="AZ88" s="394">
        <f>230000-151218</f>
        <v>78782</v>
      </c>
      <c r="BA88" s="395"/>
      <c r="BB88" s="43"/>
      <c r="BC88" s="396"/>
      <c r="BD88" s="397"/>
      <c r="BE88" s="394">
        <v>0</v>
      </c>
      <c r="BF88" s="395"/>
      <c r="BG88" s="43"/>
      <c r="BH88" s="396"/>
      <c r="BI88" s="397"/>
      <c r="BJ88" s="394">
        <v>0</v>
      </c>
      <c r="BK88" s="395"/>
      <c r="BL88" s="43"/>
      <c r="BM88" s="396"/>
      <c r="BN88" s="397"/>
      <c r="BO88" s="394">
        <v>0</v>
      </c>
      <c r="BP88" s="395"/>
      <c r="BQ88" s="43"/>
      <c r="BR88" s="396"/>
      <c r="BS88" s="397"/>
      <c r="BT88" s="394">
        <f>SUM(L88:BO88)</f>
        <v>2791723</v>
      </c>
      <c r="BU88" s="395"/>
      <c r="BV88" s="43"/>
      <c r="BW88" s="396"/>
      <c r="BX88" s="397"/>
      <c r="BY88" s="394">
        <v>4592663</v>
      </c>
      <c r="BZ88" s="395"/>
      <c r="CA88" s="43"/>
      <c r="CB88" s="396"/>
      <c r="CC88" s="397"/>
      <c r="CD88" s="394">
        <v>575476</v>
      </c>
      <c r="CE88" s="395"/>
      <c r="CF88" s="43"/>
      <c r="CG88" s="396"/>
      <c r="CH88" s="397"/>
      <c r="CI88" s="394">
        <v>27362</v>
      </c>
      <c r="CJ88" s="395"/>
      <c r="CK88" s="43"/>
      <c r="CL88" s="396"/>
      <c r="CM88" s="397"/>
      <c r="CN88" s="394">
        <v>388387</v>
      </c>
      <c r="CO88" s="395"/>
      <c r="CP88" s="43"/>
      <c r="CQ88" s="396"/>
      <c r="CR88" s="397"/>
      <c r="CS88" s="394">
        <v>453422</v>
      </c>
      <c r="CT88" s="395"/>
      <c r="CU88" s="43"/>
      <c r="CV88" s="396"/>
      <c r="CW88" s="397"/>
      <c r="CX88" s="394">
        <v>831347</v>
      </c>
      <c r="CY88" s="395"/>
      <c r="CZ88" s="43"/>
      <c r="DA88" s="396"/>
      <c r="DB88" s="397"/>
      <c r="DC88" s="394">
        <v>213342</v>
      </c>
      <c r="DD88" s="395"/>
      <c r="DE88" s="43"/>
      <c r="DF88" s="396"/>
      <c r="DG88" s="397"/>
      <c r="DH88" s="394">
        <v>703013</v>
      </c>
      <c r="DI88" s="395"/>
      <c r="DJ88" s="43"/>
      <c r="DK88" s="396"/>
      <c r="DL88" s="397"/>
      <c r="DM88" s="394">
        <v>260487</v>
      </c>
      <c r="DN88" s="395"/>
      <c r="DO88" s="43"/>
      <c r="DP88" s="396"/>
      <c r="DQ88" s="397"/>
      <c r="DR88" s="394">
        <v>61041</v>
      </c>
      <c r="DS88" s="395"/>
      <c r="DT88" s="43"/>
      <c r="DU88" s="396"/>
      <c r="DV88" s="397"/>
      <c r="DW88" s="394">
        <v>188470</v>
      </c>
      <c r="DX88" s="395"/>
      <c r="DY88" s="43"/>
      <c r="DZ88" s="396"/>
      <c r="EA88" s="397"/>
      <c r="EB88" s="394">
        <v>460720</v>
      </c>
      <c r="EC88" s="395"/>
      <c r="ED88" s="43"/>
      <c r="EE88" s="396"/>
      <c r="EF88" s="397"/>
      <c r="EG88" s="394">
        <v>429596</v>
      </c>
      <c r="EH88" s="395"/>
      <c r="EI88" s="43"/>
      <c r="EJ88" s="396"/>
      <c r="EK88" s="397"/>
      <c r="EL88" s="394">
        <f t="shared" ref="EL88:EL91" si="12">SUM(CD88:DR88)</f>
        <v>3513877</v>
      </c>
      <c r="EM88" s="395"/>
      <c r="EN88" s="43"/>
      <c r="EO88" s="88"/>
      <c r="EQ88" s="80">
        <f t="shared" si="0"/>
        <v>-1078786</v>
      </c>
      <c r="ER88" s="33"/>
    </row>
    <row r="89" spans="4:148" ht="12.75" customHeight="1" x14ac:dyDescent="0.3">
      <c r="D89" s="88" t="s">
        <v>319</v>
      </c>
      <c r="E89" s="396"/>
      <c r="F89" s="327"/>
      <c r="G89" s="43">
        <v>0</v>
      </c>
      <c r="H89" s="42"/>
      <c r="I89" s="43"/>
      <c r="J89" s="396"/>
      <c r="K89" s="396"/>
      <c r="L89" s="43">
        <v>280212</v>
      </c>
      <c r="M89" s="42"/>
      <c r="N89" s="43"/>
      <c r="O89" s="396"/>
      <c r="P89" s="396"/>
      <c r="Q89" s="43">
        <v>747485</v>
      </c>
      <c r="R89" s="42"/>
      <c r="S89" s="43"/>
      <c r="T89" s="396"/>
      <c r="U89" s="396"/>
      <c r="V89" s="43">
        <v>953473</v>
      </c>
      <c r="W89" s="42"/>
      <c r="X89" s="43"/>
      <c r="Y89" s="396"/>
      <c r="Z89" s="396"/>
      <c r="AA89" s="43">
        <v>241962</v>
      </c>
      <c r="AB89" s="42"/>
      <c r="AC89" s="43"/>
      <c r="AD89" s="396"/>
      <c r="AE89" s="396"/>
      <c r="AF89" s="43">
        <v>183790</v>
      </c>
      <c r="AG89" s="42"/>
      <c r="AH89" s="43"/>
      <c r="AI89" s="396"/>
      <c r="AJ89" s="396"/>
      <c r="AK89" s="43">
        <v>720900</v>
      </c>
      <c r="AL89" s="42"/>
      <c r="AM89" s="43"/>
      <c r="AN89" s="396"/>
      <c r="AO89" s="396"/>
      <c r="AP89" s="43">
        <v>625700</v>
      </c>
      <c r="AQ89" s="42"/>
      <c r="AR89" s="43"/>
      <c r="AS89" s="396"/>
      <c r="AT89" s="396"/>
      <c r="AU89" s="43">
        <v>1133537</v>
      </c>
      <c r="AV89" s="42"/>
      <c r="AW89" s="43"/>
      <c r="AX89" s="396"/>
      <c r="AY89" s="396"/>
      <c r="AZ89" s="43">
        <v>151218</v>
      </c>
      <c r="BA89" s="42"/>
      <c r="BB89" s="43"/>
      <c r="BC89" s="396"/>
      <c r="BD89" s="396"/>
      <c r="BE89" s="43">
        <v>0</v>
      </c>
      <c r="BF89" s="42"/>
      <c r="BG89" s="43"/>
      <c r="BH89" s="396"/>
      <c r="BI89" s="396"/>
      <c r="BJ89" s="43">
        <v>0</v>
      </c>
      <c r="BK89" s="42"/>
      <c r="BL89" s="43"/>
      <c r="BM89" s="396"/>
      <c r="BN89" s="396"/>
      <c r="BO89" s="43">
        <v>0</v>
      </c>
      <c r="BP89" s="42"/>
      <c r="BQ89" s="43"/>
      <c r="BR89" s="396"/>
      <c r="BS89" s="396"/>
      <c r="BT89" s="43">
        <f>SUM(L89:BO89)</f>
        <v>5038277</v>
      </c>
      <c r="BU89" s="42"/>
      <c r="BV89" s="43"/>
      <c r="BW89" s="396"/>
      <c r="BX89" s="396"/>
      <c r="BY89" s="43">
        <v>5092337</v>
      </c>
      <c r="BZ89" s="42"/>
      <c r="CA89" s="43"/>
      <c r="CB89" s="396"/>
      <c r="CC89" s="396"/>
      <c r="CD89" s="43">
        <v>384524</v>
      </c>
      <c r="CE89" s="42"/>
      <c r="CF89" s="43"/>
      <c r="CG89" s="396"/>
      <c r="CH89" s="396"/>
      <c r="CI89" s="43">
        <v>17638</v>
      </c>
      <c r="CJ89" s="42"/>
      <c r="CK89" s="43"/>
      <c r="CL89" s="396"/>
      <c r="CM89" s="396"/>
      <c r="CN89" s="43">
        <v>261613</v>
      </c>
      <c r="CO89" s="42"/>
      <c r="CP89" s="43"/>
      <c r="CQ89" s="396"/>
      <c r="CR89" s="396"/>
      <c r="CS89" s="43">
        <v>431578</v>
      </c>
      <c r="CT89" s="42"/>
      <c r="CU89" s="43"/>
      <c r="CV89" s="396"/>
      <c r="CW89" s="396"/>
      <c r="CX89" s="43">
        <v>788653</v>
      </c>
      <c r="CY89" s="42"/>
      <c r="CZ89" s="43"/>
      <c r="DA89" s="396"/>
      <c r="DB89" s="396"/>
      <c r="DC89" s="43">
        <v>206658</v>
      </c>
      <c r="DD89" s="42"/>
      <c r="DE89" s="43"/>
      <c r="DF89" s="396"/>
      <c r="DG89" s="396"/>
      <c r="DH89" s="43">
        <v>1051987</v>
      </c>
      <c r="DI89" s="42"/>
      <c r="DJ89" s="43"/>
      <c r="DK89" s="396"/>
      <c r="DL89" s="396"/>
      <c r="DM89" s="43">
        <v>404513</v>
      </c>
      <c r="DN89" s="42"/>
      <c r="DO89" s="43"/>
      <c r="DP89" s="396"/>
      <c r="DQ89" s="396"/>
      <c r="DR89" s="43">
        <v>103959</v>
      </c>
      <c r="DS89" s="42"/>
      <c r="DT89" s="43"/>
      <c r="DU89" s="396"/>
      <c r="DV89" s="396"/>
      <c r="DW89" s="43">
        <v>216530</v>
      </c>
      <c r="DX89" s="42"/>
      <c r="DY89" s="43"/>
      <c r="DZ89" s="396"/>
      <c r="EA89" s="396"/>
      <c r="EB89" s="43">
        <v>644280</v>
      </c>
      <c r="EC89" s="42"/>
      <c r="ED89" s="43"/>
      <c r="EE89" s="396"/>
      <c r="EF89" s="396"/>
      <c r="EG89" s="43">
        <v>580404</v>
      </c>
      <c r="EH89" s="42"/>
      <c r="EI89" s="43"/>
      <c r="EJ89" s="396"/>
      <c r="EK89" s="396"/>
      <c r="EL89" s="43">
        <f t="shared" si="12"/>
        <v>3651123</v>
      </c>
      <c r="EM89" s="42"/>
      <c r="EN89" s="43"/>
      <c r="EO89" s="88"/>
      <c r="EQ89" s="80">
        <f t="shared" si="0"/>
        <v>-1441214</v>
      </c>
      <c r="ER89" s="33"/>
    </row>
    <row r="90" spans="4:148" ht="12.75" customHeight="1" x14ac:dyDescent="0.3">
      <c r="D90" s="88" t="s">
        <v>320</v>
      </c>
      <c r="E90" s="396"/>
      <c r="F90" s="327"/>
      <c r="G90" s="43">
        <v>0</v>
      </c>
      <c r="H90" s="42"/>
      <c r="I90" s="43"/>
      <c r="J90" s="396"/>
      <c r="K90" s="396"/>
      <c r="L90" s="43">
        <v>0</v>
      </c>
      <c r="M90" s="42"/>
      <c r="N90" s="43"/>
      <c r="O90" s="396"/>
      <c r="P90" s="396"/>
      <c r="Q90" s="43">
        <v>0</v>
      </c>
      <c r="R90" s="42"/>
      <c r="S90" s="43"/>
      <c r="T90" s="396"/>
      <c r="U90" s="396"/>
      <c r="V90" s="43">
        <v>0</v>
      </c>
      <c r="W90" s="42"/>
      <c r="X90" s="43"/>
      <c r="Y90" s="396"/>
      <c r="Z90" s="396"/>
      <c r="AA90" s="43">
        <v>0</v>
      </c>
      <c r="AB90" s="42"/>
      <c r="AC90" s="43"/>
      <c r="AD90" s="396"/>
      <c r="AE90" s="396"/>
      <c r="AF90" s="43">
        <v>0</v>
      </c>
      <c r="AG90" s="42"/>
      <c r="AH90" s="43"/>
      <c r="AI90" s="396"/>
      <c r="AJ90" s="396"/>
      <c r="AK90" s="43">
        <v>0</v>
      </c>
      <c r="AL90" s="42"/>
      <c r="AM90" s="43"/>
      <c r="AN90" s="396"/>
      <c r="AO90" s="396"/>
      <c r="AP90" s="43">
        <v>0</v>
      </c>
      <c r="AQ90" s="42"/>
      <c r="AR90" s="43"/>
      <c r="AS90" s="396"/>
      <c r="AT90" s="396"/>
      <c r="AU90" s="43">
        <v>0</v>
      </c>
      <c r="AV90" s="42"/>
      <c r="AW90" s="43"/>
      <c r="AX90" s="396"/>
      <c r="AY90" s="396"/>
      <c r="AZ90" s="43">
        <v>0</v>
      </c>
      <c r="BA90" s="42"/>
      <c r="BB90" s="43"/>
      <c r="BC90" s="396"/>
      <c r="BD90" s="396"/>
      <c r="BE90" s="43">
        <v>0</v>
      </c>
      <c r="BF90" s="42"/>
      <c r="BG90" s="43"/>
      <c r="BH90" s="396"/>
      <c r="BI90" s="396"/>
      <c r="BJ90" s="43">
        <v>0</v>
      </c>
      <c r="BK90" s="42"/>
      <c r="BL90" s="43"/>
      <c r="BM90" s="396"/>
      <c r="BN90" s="396"/>
      <c r="BO90" s="43">
        <v>0</v>
      </c>
      <c r="BP90" s="42"/>
      <c r="BQ90" s="43"/>
      <c r="BR90" s="396"/>
      <c r="BS90" s="396"/>
      <c r="BT90" s="43">
        <f>SUM(L90:BO90)</f>
        <v>0</v>
      </c>
      <c r="BU90" s="42"/>
      <c r="BV90" s="43"/>
      <c r="BW90" s="396"/>
      <c r="BX90" s="396"/>
      <c r="BY90" s="43">
        <v>0</v>
      </c>
      <c r="BZ90" s="42"/>
      <c r="CA90" s="43"/>
      <c r="CB90" s="396"/>
      <c r="CC90" s="396"/>
      <c r="CD90" s="43">
        <v>0</v>
      </c>
      <c r="CE90" s="42"/>
      <c r="CF90" s="43"/>
      <c r="CG90" s="396"/>
      <c r="CH90" s="396"/>
      <c r="CI90" s="43">
        <v>0</v>
      </c>
      <c r="CJ90" s="42"/>
      <c r="CK90" s="43"/>
      <c r="CL90" s="396"/>
      <c r="CM90" s="396"/>
      <c r="CN90" s="43">
        <v>0</v>
      </c>
      <c r="CO90" s="42"/>
      <c r="CP90" s="43"/>
      <c r="CQ90" s="396"/>
      <c r="CR90" s="396"/>
      <c r="CS90" s="43">
        <v>0</v>
      </c>
      <c r="CT90" s="42"/>
      <c r="CU90" s="43"/>
      <c r="CV90" s="396"/>
      <c r="CW90" s="396"/>
      <c r="CX90" s="43">
        <v>0</v>
      </c>
      <c r="CY90" s="42"/>
      <c r="CZ90" s="43"/>
      <c r="DA90" s="396"/>
      <c r="DB90" s="396"/>
      <c r="DC90" s="43">
        <v>0</v>
      </c>
      <c r="DD90" s="42"/>
      <c r="DE90" s="43"/>
      <c r="DF90" s="396"/>
      <c r="DG90" s="396"/>
      <c r="DH90" s="43">
        <v>0</v>
      </c>
      <c r="DI90" s="42"/>
      <c r="DJ90" s="43"/>
      <c r="DK90" s="396"/>
      <c r="DL90" s="396"/>
      <c r="DM90" s="43">
        <v>0</v>
      </c>
      <c r="DN90" s="42"/>
      <c r="DO90" s="43"/>
      <c r="DP90" s="396"/>
      <c r="DQ90" s="396"/>
      <c r="DR90" s="43">
        <v>0</v>
      </c>
      <c r="DS90" s="42"/>
      <c r="DT90" s="43"/>
      <c r="DU90" s="396"/>
      <c r="DV90" s="396"/>
      <c r="DW90" s="43">
        <v>0</v>
      </c>
      <c r="DX90" s="42"/>
      <c r="DY90" s="43"/>
      <c r="DZ90" s="396"/>
      <c r="EA90" s="396"/>
      <c r="EB90" s="43">
        <v>0</v>
      </c>
      <c r="EC90" s="42"/>
      <c r="ED90" s="43"/>
      <c r="EE90" s="396"/>
      <c r="EF90" s="396"/>
      <c r="EG90" s="43">
        <v>0</v>
      </c>
      <c r="EH90" s="42"/>
      <c r="EI90" s="43"/>
      <c r="EJ90" s="396"/>
      <c r="EK90" s="396"/>
      <c r="EL90" s="43">
        <f t="shared" si="12"/>
        <v>0</v>
      </c>
      <c r="EM90" s="42"/>
      <c r="EN90" s="43"/>
      <c r="EO90" s="88"/>
      <c r="ER90" s="33"/>
    </row>
    <row r="91" spans="4:148" ht="12.75" customHeight="1" x14ac:dyDescent="0.3">
      <c r="D91" s="88" t="s">
        <v>321</v>
      </c>
      <c r="E91" s="396"/>
      <c r="F91" s="346"/>
      <c r="G91" s="72">
        <v>0</v>
      </c>
      <c r="H91" s="71"/>
      <c r="I91" s="43"/>
      <c r="J91" s="396"/>
      <c r="K91" s="405"/>
      <c r="L91" s="72">
        <v>352735</v>
      </c>
      <c r="M91" s="71"/>
      <c r="N91" s="43"/>
      <c r="O91" s="396"/>
      <c r="P91" s="405"/>
      <c r="Q91" s="72">
        <v>912119</v>
      </c>
      <c r="R91" s="71"/>
      <c r="S91" s="43"/>
      <c r="T91" s="396"/>
      <c r="U91" s="405"/>
      <c r="V91" s="72">
        <v>1099078</v>
      </c>
      <c r="W91" s="71"/>
      <c r="X91" s="43"/>
      <c r="Y91" s="396"/>
      <c r="Z91" s="405"/>
      <c r="AA91" s="72">
        <v>275399</v>
      </c>
      <c r="AB91" s="71"/>
      <c r="AC91" s="43"/>
      <c r="AD91" s="396"/>
      <c r="AE91" s="405"/>
      <c r="AF91" s="72">
        <v>217465</v>
      </c>
      <c r="AG91" s="71"/>
      <c r="AH91" s="43"/>
      <c r="AI91" s="396"/>
      <c r="AJ91" s="405"/>
      <c r="AK91" s="72">
        <v>814731</v>
      </c>
      <c r="AL91" s="71"/>
      <c r="AM91" s="43"/>
      <c r="AN91" s="396"/>
      <c r="AO91" s="405"/>
      <c r="AP91" s="72">
        <v>685796</v>
      </c>
      <c r="AQ91" s="71"/>
      <c r="AR91" s="43"/>
      <c r="AS91" s="396"/>
      <c r="AT91" s="405"/>
      <c r="AU91" s="72">
        <v>1306828</v>
      </c>
      <c r="AV91" s="71"/>
      <c r="AW91" s="43"/>
      <c r="AX91" s="396"/>
      <c r="AY91" s="405"/>
      <c r="AZ91" s="72">
        <v>178871</v>
      </c>
      <c r="BA91" s="71"/>
      <c r="BB91" s="43"/>
      <c r="BC91" s="396"/>
      <c r="BD91" s="405"/>
      <c r="BE91" s="72">
        <v>0</v>
      </c>
      <c r="BF91" s="71"/>
      <c r="BG91" s="43"/>
      <c r="BH91" s="396"/>
      <c r="BI91" s="405"/>
      <c r="BJ91" s="72">
        <v>0</v>
      </c>
      <c r="BK91" s="71"/>
      <c r="BL91" s="43"/>
      <c r="BM91" s="396"/>
      <c r="BN91" s="405"/>
      <c r="BO91" s="72">
        <v>0</v>
      </c>
      <c r="BP91" s="71"/>
      <c r="BQ91" s="43"/>
      <c r="BR91" s="396"/>
      <c r="BS91" s="405"/>
      <c r="BT91" s="72">
        <f>SUM(L91:BO91)</f>
        <v>5843022</v>
      </c>
      <c r="BU91" s="71"/>
      <c r="BV91" s="43"/>
      <c r="BW91" s="396"/>
      <c r="BX91" s="405"/>
      <c r="BY91" s="72">
        <v>6429790</v>
      </c>
      <c r="BZ91" s="71"/>
      <c r="CA91" s="43"/>
      <c r="CB91" s="396"/>
      <c r="CC91" s="405"/>
      <c r="CD91" s="72">
        <v>576729</v>
      </c>
      <c r="CE91" s="71"/>
      <c r="CF91" s="43"/>
      <c r="CG91" s="396"/>
      <c r="CH91" s="405"/>
      <c r="CI91" s="72">
        <v>27130</v>
      </c>
      <c r="CJ91" s="71"/>
      <c r="CK91" s="43"/>
      <c r="CL91" s="396"/>
      <c r="CM91" s="405"/>
      <c r="CN91" s="72">
        <v>402350</v>
      </c>
      <c r="CO91" s="71"/>
      <c r="CP91" s="43"/>
      <c r="CQ91" s="396"/>
      <c r="CR91" s="405"/>
      <c r="CS91" s="72">
        <v>557806</v>
      </c>
      <c r="CT91" s="71"/>
      <c r="CU91" s="43"/>
      <c r="CV91" s="396"/>
      <c r="CW91" s="405"/>
      <c r="CX91" s="72">
        <v>1040992</v>
      </c>
      <c r="CY91" s="71"/>
      <c r="CZ91" s="43"/>
      <c r="DA91" s="396"/>
      <c r="DB91" s="405"/>
      <c r="DC91" s="72">
        <v>276927</v>
      </c>
      <c r="DD91" s="71"/>
      <c r="DE91" s="43"/>
      <c r="DF91" s="396"/>
      <c r="DG91" s="405"/>
      <c r="DH91" s="72">
        <v>1192026</v>
      </c>
      <c r="DI91" s="71"/>
      <c r="DJ91" s="43"/>
      <c r="DK91" s="396"/>
      <c r="DL91" s="405"/>
      <c r="DM91" s="72">
        <v>461191</v>
      </c>
      <c r="DN91" s="71"/>
      <c r="DO91" s="43"/>
      <c r="DP91" s="396"/>
      <c r="DQ91" s="405"/>
      <c r="DR91" s="72">
        <v>114623</v>
      </c>
      <c r="DS91" s="71"/>
      <c r="DT91" s="43"/>
      <c r="DU91" s="396"/>
      <c r="DV91" s="405"/>
      <c r="DW91" s="72">
        <v>283404</v>
      </c>
      <c r="DX91" s="71"/>
      <c r="DY91" s="43"/>
      <c r="DZ91" s="396"/>
      <c r="EA91" s="405"/>
      <c r="EB91" s="72">
        <v>778416</v>
      </c>
      <c r="EC91" s="71"/>
      <c r="ED91" s="43"/>
      <c r="EE91" s="396"/>
      <c r="EF91" s="405"/>
      <c r="EG91" s="72">
        <v>718196</v>
      </c>
      <c r="EH91" s="71"/>
      <c r="EI91" s="43"/>
      <c r="EJ91" s="396"/>
      <c r="EK91" s="405"/>
      <c r="EL91" s="72">
        <f t="shared" si="12"/>
        <v>4649774</v>
      </c>
      <c r="EM91" s="71"/>
      <c r="EN91" s="43"/>
      <c r="EO91" s="88"/>
      <c r="EQ91" s="80">
        <f t="shared" si="0"/>
        <v>-1780016</v>
      </c>
      <c r="ER91" s="33"/>
    </row>
    <row r="92" spans="4:148" ht="12.75" customHeight="1" x14ac:dyDescent="0.3">
      <c r="D92" s="88"/>
      <c r="E92" s="396"/>
      <c r="G92" s="43"/>
      <c r="H92" s="43"/>
      <c r="I92" s="43"/>
      <c r="J92" s="396"/>
      <c r="K92" s="43"/>
      <c r="L92" s="43"/>
      <c r="M92" s="43"/>
      <c r="N92" s="43"/>
      <c r="O92" s="396"/>
      <c r="P92" s="43"/>
      <c r="Q92" s="43"/>
      <c r="R92" s="43"/>
      <c r="S92" s="43"/>
      <c r="T92" s="396"/>
      <c r="U92" s="43"/>
      <c r="V92" s="43"/>
      <c r="W92" s="43"/>
      <c r="X92" s="43"/>
      <c r="Y92" s="396"/>
      <c r="Z92" s="43"/>
      <c r="AA92" s="43"/>
      <c r="AB92" s="43"/>
      <c r="AC92" s="43"/>
      <c r="AD92" s="396"/>
      <c r="AE92" s="43"/>
      <c r="AF92" s="43"/>
      <c r="AG92" s="43"/>
      <c r="AH92" s="43"/>
      <c r="AI92" s="396"/>
      <c r="AJ92" s="43"/>
      <c r="AK92" s="43"/>
      <c r="AL92" s="43"/>
      <c r="AM92" s="43"/>
      <c r="AN92" s="396"/>
      <c r="AO92" s="43"/>
      <c r="AP92" s="43"/>
      <c r="AQ92" s="43"/>
      <c r="AR92" s="43"/>
      <c r="AS92" s="396"/>
      <c r="AT92" s="43"/>
      <c r="AU92" s="43"/>
      <c r="AV92" s="43"/>
      <c r="AW92" s="43"/>
      <c r="AX92" s="396"/>
      <c r="AY92" s="43"/>
      <c r="AZ92" s="43"/>
      <c r="BA92" s="43"/>
      <c r="BB92" s="43"/>
      <c r="BC92" s="396"/>
      <c r="BD92" s="43"/>
      <c r="BE92" s="43"/>
      <c r="BF92" s="43"/>
      <c r="BG92" s="43"/>
      <c r="BH92" s="396"/>
      <c r="BI92" s="43"/>
      <c r="BJ92" s="43"/>
      <c r="BK92" s="43"/>
      <c r="BL92" s="43"/>
      <c r="BM92" s="396"/>
      <c r="BN92" s="43"/>
      <c r="BO92" s="43"/>
      <c r="BP92" s="43"/>
      <c r="BQ92" s="43"/>
      <c r="BR92" s="396"/>
      <c r="BS92" s="43"/>
      <c r="BT92" s="43"/>
      <c r="BU92" s="43"/>
      <c r="BV92" s="43"/>
      <c r="BW92" s="396"/>
      <c r="BX92" s="43"/>
      <c r="BY92" s="43"/>
      <c r="BZ92" s="43"/>
      <c r="CA92" s="43"/>
      <c r="CB92" s="396"/>
      <c r="CC92" s="43"/>
      <c r="CD92" s="43"/>
      <c r="CE92" s="43"/>
      <c r="CF92" s="43"/>
      <c r="CG92" s="396"/>
      <c r="CH92" s="43"/>
      <c r="CI92" s="43"/>
      <c r="CJ92" s="43"/>
      <c r="CK92" s="43"/>
      <c r="CL92" s="396"/>
      <c r="CM92" s="43"/>
      <c r="CN92" s="43"/>
      <c r="CO92" s="43"/>
      <c r="CP92" s="43"/>
      <c r="CQ92" s="396"/>
      <c r="CR92" s="43"/>
      <c r="CS92" s="43"/>
      <c r="CT92" s="43"/>
      <c r="CU92" s="43"/>
      <c r="CV92" s="396"/>
      <c r="CW92" s="43"/>
      <c r="CX92" s="43"/>
      <c r="CY92" s="43"/>
      <c r="CZ92" s="43"/>
      <c r="DA92" s="396"/>
      <c r="DB92" s="43"/>
      <c r="DC92" s="43"/>
      <c r="DD92" s="43"/>
      <c r="DE92" s="43"/>
      <c r="DF92" s="396"/>
      <c r="DG92" s="43"/>
      <c r="DH92" s="43"/>
      <c r="DI92" s="43"/>
      <c r="DJ92" s="43"/>
      <c r="DK92" s="396"/>
      <c r="DL92" s="43"/>
      <c r="DM92" s="43"/>
      <c r="DN92" s="43"/>
      <c r="DO92" s="43"/>
      <c r="DP92" s="396"/>
      <c r="DQ92" s="43"/>
      <c r="DR92" s="43"/>
      <c r="DS92" s="43"/>
      <c r="DT92" s="43"/>
      <c r="DU92" s="396"/>
      <c r="DV92" s="43"/>
      <c r="DW92" s="43"/>
      <c r="DX92" s="43"/>
      <c r="DY92" s="43"/>
      <c r="DZ92" s="396"/>
      <c r="EA92" s="43"/>
      <c r="EB92" s="43"/>
      <c r="EC92" s="43"/>
      <c r="ED92" s="43"/>
      <c r="EE92" s="396"/>
      <c r="EF92" s="43"/>
      <c r="EG92" s="43"/>
      <c r="EH92" s="43"/>
      <c r="EI92" s="43"/>
      <c r="EJ92" s="396"/>
      <c r="EK92" s="43"/>
      <c r="EL92" s="43"/>
      <c r="EM92" s="43"/>
      <c r="EN92" s="43"/>
      <c r="EO92" s="88"/>
      <c r="ER92" s="33"/>
    </row>
    <row r="93" spans="4:148" ht="12.75" customHeight="1" x14ac:dyDescent="0.3">
      <c r="D93" s="88" t="s">
        <v>623</v>
      </c>
      <c r="E93" s="396"/>
      <c r="G93" s="43">
        <f>SUM(G94:G97)</f>
        <v>0</v>
      </c>
      <c r="H93" s="43"/>
      <c r="I93" s="43"/>
      <c r="J93" s="396"/>
      <c r="K93" s="43"/>
      <c r="L93" s="43">
        <f>SUM(L94:L97)</f>
        <v>0</v>
      </c>
      <c r="M93" s="43"/>
      <c r="N93" s="43"/>
      <c r="O93" s="396"/>
      <c r="P93" s="43"/>
      <c r="Q93" s="43">
        <f>SUM(Q94:Q97)</f>
        <v>0</v>
      </c>
      <c r="R93" s="43"/>
      <c r="S93" s="43"/>
      <c r="T93" s="396"/>
      <c r="U93" s="43"/>
      <c r="V93" s="43">
        <f>SUM(V94:V97)</f>
        <v>0</v>
      </c>
      <c r="W93" s="43"/>
      <c r="X93" s="43"/>
      <c r="Y93" s="396"/>
      <c r="Z93" s="43"/>
      <c r="AA93" s="43">
        <f>SUM(AA94:AA97)</f>
        <v>0</v>
      </c>
      <c r="AB93" s="43"/>
      <c r="AC93" s="43"/>
      <c r="AD93" s="396"/>
      <c r="AE93" s="43"/>
      <c r="AF93" s="43">
        <f>SUM(AF94:AF97)</f>
        <v>0</v>
      </c>
      <c r="AG93" s="43"/>
      <c r="AH93" s="43"/>
      <c r="AI93" s="396"/>
      <c r="AJ93" s="43"/>
      <c r="AK93" s="43">
        <f>SUM(AK94:AK97)</f>
        <v>80000</v>
      </c>
      <c r="AL93" s="43"/>
      <c r="AM93" s="43"/>
      <c r="AN93" s="396"/>
      <c r="AO93" s="43"/>
      <c r="AP93" s="43">
        <f>SUM(AP94:AP97)</f>
        <v>236301</v>
      </c>
      <c r="AQ93" s="43"/>
      <c r="AR93" s="43"/>
      <c r="AS93" s="396"/>
      <c r="AT93" s="43"/>
      <c r="AU93" s="43">
        <f>SUM(AU94:AU97)</f>
        <v>202306</v>
      </c>
      <c r="AV93" s="43"/>
      <c r="AW93" s="43"/>
      <c r="AX93" s="396"/>
      <c r="AY93" s="43"/>
      <c r="AZ93" s="43">
        <f>SUM(AZ94:AZ97)</f>
        <v>0</v>
      </c>
      <c r="BA93" s="43"/>
      <c r="BB93" s="43"/>
      <c r="BC93" s="396"/>
      <c r="BD93" s="43"/>
      <c r="BE93" s="43">
        <f>SUM(BE94:BE97)</f>
        <v>0</v>
      </c>
      <c r="BF93" s="43"/>
      <c r="BG93" s="43"/>
      <c r="BH93" s="396"/>
      <c r="BI93" s="43"/>
      <c r="BJ93" s="43">
        <f>SUM(BJ94:BJ97)</f>
        <v>0</v>
      </c>
      <c r="BK93" s="43"/>
      <c r="BL93" s="43"/>
      <c r="BM93" s="396"/>
      <c r="BN93" s="43"/>
      <c r="BO93" s="43">
        <f>SUM(BO94:BO97)</f>
        <v>0</v>
      </c>
      <c r="BP93" s="43"/>
      <c r="BQ93" s="43"/>
      <c r="BR93" s="396"/>
      <c r="BS93" s="43"/>
      <c r="BT93" s="43">
        <f>SUM(BT94:BT97)</f>
        <v>518607</v>
      </c>
      <c r="BU93" s="43"/>
      <c r="BV93" s="43"/>
      <c r="BW93" s="396"/>
      <c r="BX93" s="43"/>
      <c r="BY93" s="43">
        <f>SUM(BY94:BY97)</f>
        <v>0</v>
      </c>
      <c r="BZ93" s="43"/>
      <c r="CA93" s="43"/>
      <c r="CB93" s="396"/>
      <c r="CC93" s="43"/>
      <c r="CD93" s="43">
        <f>SUM(CD94:CD97)</f>
        <v>0</v>
      </c>
      <c r="CE93" s="43"/>
      <c r="CF93" s="43"/>
      <c r="CG93" s="396"/>
      <c r="CH93" s="43"/>
      <c r="CI93" s="43">
        <f>SUM(CI94:CI97)</f>
        <v>0</v>
      </c>
      <c r="CJ93" s="43"/>
      <c r="CK93" s="43"/>
      <c r="CL93" s="396"/>
      <c r="CM93" s="43"/>
      <c r="CN93" s="43">
        <f>SUM(CN94:CN97)</f>
        <v>0</v>
      </c>
      <c r="CO93" s="43"/>
      <c r="CP93" s="43"/>
      <c r="CQ93" s="396"/>
      <c r="CR93" s="43"/>
      <c r="CS93" s="43">
        <f>SUM(CS94:CS97)</f>
        <v>0</v>
      </c>
      <c r="CT93" s="43"/>
      <c r="CU93" s="43"/>
      <c r="CV93" s="396"/>
      <c r="CW93" s="43"/>
      <c r="CX93" s="43">
        <f>SUM(CX94:CX97)</f>
        <v>0</v>
      </c>
      <c r="CY93" s="43"/>
      <c r="CZ93" s="43"/>
      <c r="DA93" s="396"/>
      <c r="DB93" s="43"/>
      <c r="DC93" s="43">
        <f>SUM(DC94:DC97)</f>
        <v>0</v>
      </c>
      <c r="DD93" s="43"/>
      <c r="DE93" s="43"/>
      <c r="DF93" s="396"/>
      <c r="DG93" s="43"/>
      <c r="DH93" s="43">
        <f>SUM(DH94:DH97)</f>
        <v>0</v>
      </c>
      <c r="DI93" s="43"/>
      <c r="DJ93" s="43"/>
      <c r="DK93" s="396"/>
      <c r="DL93" s="43"/>
      <c r="DM93" s="43">
        <f>SUM(DM94:DM97)</f>
        <v>0</v>
      </c>
      <c r="DN93" s="43"/>
      <c r="DO93" s="43"/>
      <c r="DP93" s="396"/>
      <c r="DQ93" s="43"/>
      <c r="DR93" s="43">
        <f>SUM(DR94:DR97)</f>
        <v>0</v>
      </c>
      <c r="DS93" s="43"/>
      <c r="DT93" s="43"/>
      <c r="DU93" s="396"/>
      <c r="DV93" s="43"/>
      <c r="DW93" s="43">
        <f>SUM(DW94:DW97)</f>
        <v>0</v>
      </c>
      <c r="DX93" s="43"/>
      <c r="DY93" s="43"/>
      <c r="DZ93" s="396"/>
      <c r="EA93" s="43"/>
      <c r="EB93" s="43">
        <f>SUM(EB94:EB97)</f>
        <v>0</v>
      </c>
      <c r="EC93" s="43"/>
      <c r="ED93" s="43"/>
      <c r="EE93" s="396"/>
      <c r="EF93" s="43"/>
      <c r="EG93" s="43">
        <f>SUM(EG94:EG97)</f>
        <v>0</v>
      </c>
      <c r="EH93" s="43"/>
      <c r="EI93" s="43"/>
      <c r="EJ93" s="396"/>
      <c r="EK93" s="43"/>
      <c r="EL93" s="43">
        <f>SUM(EL94:EL97)</f>
        <v>0</v>
      </c>
      <c r="EM93" s="43"/>
      <c r="EN93" s="43"/>
      <c r="EO93" s="88"/>
      <c r="EQ93" s="80">
        <f t="shared" si="0"/>
        <v>0</v>
      </c>
      <c r="ER93" s="33"/>
    </row>
    <row r="94" spans="4:148" ht="12.75" customHeight="1" x14ac:dyDescent="0.3">
      <c r="D94" s="88" t="s">
        <v>316</v>
      </c>
      <c r="E94" s="396"/>
      <c r="F94" s="333"/>
      <c r="G94" s="394">
        <v>0</v>
      </c>
      <c r="H94" s="395"/>
      <c r="I94" s="43"/>
      <c r="J94" s="396"/>
      <c r="K94" s="397"/>
      <c r="L94" s="394">
        <v>0</v>
      </c>
      <c r="M94" s="395"/>
      <c r="N94" s="43"/>
      <c r="O94" s="396"/>
      <c r="P94" s="397"/>
      <c r="Q94" s="394">
        <v>0</v>
      </c>
      <c r="R94" s="395"/>
      <c r="S94" s="43"/>
      <c r="T94" s="396"/>
      <c r="U94" s="397"/>
      <c r="V94" s="394">
        <v>0</v>
      </c>
      <c r="W94" s="395"/>
      <c r="X94" s="43"/>
      <c r="Y94" s="396"/>
      <c r="Z94" s="397"/>
      <c r="AA94" s="394">
        <v>0</v>
      </c>
      <c r="AB94" s="395"/>
      <c r="AC94" s="43"/>
      <c r="AD94" s="396"/>
      <c r="AE94" s="397"/>
      <c r="AF94" s="394">
        <v>0</v>
      </c>
      <c r="AG94" s="395"/>
      <c r="AH94" s="43"/>
      <c r="AI94" s="396"/>
      <c r="AJ94" s="397"/>
      <c r="AK94" s="394">
        <f>80000-458</f>
        <v>79542</v>
      </c>
      <c r="AL94" s="395"/>
      <c r="AM94" s="43"/>
      <c r="AN94" s="396"/>
      <c r="AO94" s="397"/>
      <c r="AP94" s="394">
        <f>235000-4391</f>
        <v>230609</v>
      </c>
      <c r="AQ94" s="395"/>
      <c r="AR94" s="43"/>
      <c r="AS94" s="396"/>
      <c r="AT94" s="397"/>
      <c r="AU94" s="394">
        <f>200219-2451+3</f>
        <v>197771</v>
      </c>
      <c r="AV94" s="395"/>
      <c r="AW94" s="43"/>
      <c r="AX94" s="396"/>
      <c r="AY94" s="397"/>
      <c r="AZ94" s="394">
        <v>0</v>
      </c>
      <c r="BA94" s="395"/>
      <c r="BB94" s="43"/>
      <c r="BC94" s="396"/>
      <c r="BD94" s="397"/>
      <c r="BE94" s="394">
        <v>0</v>
      </c>
      <c r="BF94" s="395"/>
      <c r="BG94" s="43"/>
      <c r="BH94" s="396"/>
      <c r="BI94" s="397"/>
      <c r="BJ94" s="394">
        <v>0</v>
      </c>
      <c r="BK94" s="395"/>
      <c r="BL94" s="43"/>
      <c r="BM94" s="396"/>
      <c r="BN94" s="397"/>
      <c r="BO94" s="394">
        <v>0</v>
      </c>
      <c r="BP94" s="395"/>
      <c r="BQ94" s="43"/>
      <c r="BR94" s="396"/>
      <c r="BS94" s="397"/>
      <c r="BT94" s="394">
        <f>SUM(L94:BO94)</f>
        <v>507922</v>
      </c>
      <c r="BU94" s="395"/>
      <c r="BV94" s="43"/>
      <c r="BW94" s="396"/>
      <c r="BX94" s="397"/>
      <c r="BY94" s="394">
        <v>0</v>
      </c>
      <c r="BZ94" s="395"/>
      <c r="CA94" s="43"/>
      <c r="CB94" s="396"/>
      <c r="CC94" s="397"/>
      <c r="CD94" s="394">
        <v>0</v>
      </c>
      <c r="CE94" s="395"/>
      <c r="CF94" s="43"/>
      <c r="CG94" s="396"/>
      <c r="CH94" s="397"/>
      <c r="CI94" s="394">
        <v>0</v>
      </c>
      <c r="CJ94" s="395"/>
      <c r="CK94" s="43"/>
      <c r="CL94" s="396"/>
      <c r="CM94" s="397"/>
      <c r="CN94" s="394">
        <v>0</v>
      </c>
      <c r="CO94" s="395"/>
      <c r="CP94" s="43"/>
      <c r="CQ94" s="396"/>
      <c r="CR94" s="397"/>
      <c r="CS94" s="394">
        <v>0</v>
      </c>
      <c r="CT94" s="395"/>
      <c r="CU94" s="43"/>
      <c r="CV94" s="396"/>
      <c r="CW94" s="397"/>
      <c r="CX94" s="394">
        <v>0</v>
      </c>
      <c r="CY94" s="395"/>
      <c r="CZ94" s="43"/>
      <c r="DA94" s="396"/>
      <c r="DB94" s="397"/>
      <c r="DC94" s="394">
        <v>0</v>
      </c>
      <c r="DD94" s="395"/>
      <c r="DE94" s="43"/>
      <c r="DF94" s="396"/>
      <c r="DG94" s="397"/>
      <c r="DH94" s="394">
        <v>0</v>
      </c>
      <c r="DI94" s="395"/>
      <c r="DJ94" s="43"/>
      <c r="DK94" s="396"/>
      <c r="DL94" s="397"/>
      <c r="DM94" s="394">
        <v>0</v>
      </c>
      <c r="DN94" s="395"/>
      <c r="DO94" s="43"/>
      <c r="DP94" s="396"/>
      <c r="DQ94" s="397"/>
      <c r="DR94" s="394">
        <v>0</v>
      </c>
      <c r="DS94" s="395"/>
      <c r="DT94" s="43"/>
      <c r="DU94" s="396"/>
      <c r="DV94" s="397"/>
      <c r="DW94" s="394">
        <v>0</v>
      </c>
      <c r="DX94" s="395"/>
      <c r="DY94" s="43"/>
      <c r="DZ94" s="396"/>
      <c r="EA94" s="397"/>
      <c r="EB94" s="394">
        <v>0</v>
      </c>
      <c r="EC94" s="395"/>
      <c r="ED94" s="43"/>
      <c r="EE94" s="396"/>
      <c r="EF94" s="397"/>
      <c r="EG94" s="394">
        <v>0</v>
      </c>
      <c r="EH94" s="395"/>
      <c r="EI94" s="43"/>
      <c r="EJ94" s="396"/>
      <c r="EK94" s="397"/>
      <c r="EL94" s="394">
        <f t="shared" ref="EL94:EL97" si="13">SUM(CD94:DR94)</f>
        <v>0</v>
      </c>
      <c r="EM94" s="395"/>
      <c r="EN94" s="43"/>
      <c r="EO94" s="88"/>
      <c r="EQ94" s="80">
        <f t="shared" si="0"/>
        <v>0</v>
      </c>
      <c r="ER94" s="33"/>
    </row>
    <row r="95" spans="4:148" ht="12.75" customHeight="1" x14ac:dyDescent="0.3">
      <c r="D95" s="88" t="s">
        <v>319</v>
      </c>
      <c r="E95" s="396"/>
      <c r="F95" s="327"/>
      <c r="G95" s="43">
        <v>0</v>
      </c>
      <c r="H95" s="42"/>
      <c r="I95" s="43"/>
      <c r="J95" s="396"/>
      <c r="K95" s="396"/>
      <c r="L95" s="43">
        <v>0</v>
      </c>
      <c r="M95" s="42"/>
      <c r="N95" s="43"/>
      <c r="O95" s="396"/>
      <c r="P95" s="396"/>
      <c r="Q95" s="43">
        <v>0</v>
      </c>
      <c r="R95" s="42"/>
      <c r="S95" s="43"/>
      <c r="T95" s="396"/>
      <c r="U95" s="396"/>
      <c r="V95" s="43">
        <v>0</v>
      </c>
      <c r="W95" s="42"/>
      <c r="X95" s="43"/>
      <c r="Y95" s="396"/>
      <c r="Z95" s="396"/>
      <c r="AA95" s="43">
        <v>0</v>
      </c>
      <c r="AB95" s="42"/>
      <c r="AC95" s="43"/>
      <c r="AD95" s="396"/>
      <c r="AE95" s="396"/>
      <c r="AF95" s="43">
        <v>0</v>
      </c>
      <c r="AG95" s="42"/>
      <c r="AH95" s="43"/>
      <c r="AI95" s="396"/>
      <c r="AJ95" s="396"/>
      <c r="AK95" s="43">
        <v>458</v>
      </c>
      <c r="AL95" s="42"/>
      <c r="AM95" s="43"/>
      <c r="AN95" s="396"/>
      <c r="AO95" s="396"/>
      <c r="AP95" s="43">
        <v>4391</v>
      </c>
      <c r="AQ95" s="42"/>
      <c r="AR95" s="43"/>
      <c r="AS95" s="396"/>
      <c r="AT95" s="396"/>
      <c r="AU95" s="43">
        <v>2451</v>
      </c>
      <c r="AV95" s="42"/>
      <c r="AW95" s="43"/>
      <c r="AX95" s="396"/>
      <c r="AY95" s="396"/>
      <c r="AZ95" s="43">
        <v>0</v>
      </c>
      <c r="BA95" s="42"/>
      <c r="BB95" s="43"/>
      <c r="BC95" s="396"/>
      <c r="BD95" s="396"/>
      <c r="BE95" s="43">
        <v>0</v>
      </c>
      <c r="BF95" s="42"/>
      <c r="BG95" s="43"/>
      <c r="BH95" s="396"/>
      <c r="BI95" s="396"/>
      <c r="BJ95" s="43">
        <v>0</v>
      </c>
      <c r="BK95" s="42"/>
      <c r="BL95" s="43"/>
      <c r="BM95" s="396"/>
      <c r="BN95" s="396"/>
      <c r="BO95" s="43">
        <v>0</v>
      </c>
      <c r="BP95" s="42"/>
      <c r="BQ95" s="43"/>
      <c r="BR95" s="396"/>
      <c r="BS95" s="396"/>
      <c r="BT95" s="43">
        <f>SUM(L95:BO95)</f>
        <v>7300</v>
      </c>
      <c r="BU95" s="42"/>
      <c r="BV95" s="43"/>
      <c r="BW95" s="396"/>
      <c r="BX95" s="396"/>
      <c r="BY95" s="43">
        <v>0</v>
      </c>
      <c r="BZ95" s="42"/>
      <c r="CA95" s="43"/>
      <c r="CB95" s="396"/>
      <c r="CC95" s="396"/>
      <c r="CD95" s="43">
        <v>0</v>
      </c>
      <c r="CE95" s="42"/>
      <c r="CF95" s="43"/>
      <c r="CG95" s="396"/>
      <c r="CH95" s="396"/>
      <c r="CI95" s="43">
        <v>0</v>
      </c>
      <c r="CJ95" s="42"/>
      <c r="CK95" s="43"/>
      <c r="CL95" s="396"/>
      <c r="CM95" s="396"/>
      <c r="CN95" s="43">
        <v>0</v>
      </c>
      <c r="CO95" s="42"/>
      <c r="CP95" s="43"/>
      <c r="CQ95" s="396"/>
      <c r="CR95" s="396"/>
      <c r="CS95" s="43">
        <v>0</v>
      </c>
      <c r="CT95" s="42"/>
      <c r="CU95" s="43"/>
      <c r="CV95" s="396"/>
      <c r="CW95" s="396"/>
      <c r="CX95" s="43">
        <v>0</v>
      </c>
      <c r="CY95" s="42"/>
      <c r="CZ95" s="43"/>
      <c r="DA95" s="396"/>
      <c r="DB95" s="396"/>
      <c r="DC95" s="43">
        <v>0</v>
      </c>
      <c r="DD95" s="42"/>
      <c r="DE95" s="43"/>
      <c r="DF95" s="396"/>
      <c r="DG95" s="396"/>
      <c r="DH95" s="43">
        <v>0</v>
      </c>
      <c r="DI95" s="42"/>
      <c r="DJ95" s="43"/>
      <c r="DK95" s="396"/>
      <c r="DL95" s="396"/>
      <c r="DM95" s="43">
        <v>0</v>
      </c>
      <c r="DN95" s="42"/>
      <c r="DO95" s="43"/>
      <c r="DP95" s="396"/>
      <c r="DQ95" s="396"/>
      <c r="DR95" s="43">
        <v>0</v>
      </c>
      <c r="DS95" s="42"/>
      <c r="DT95" s="43"/>
      <c r="DU95" s="396"/>
      <c r="DV95" s="396"/>
      <c r="DW95" s="43">
        <v>0</v>
      </c>
      <c r="DX95" s="42"/>
      <c r="DY95" s="43"/>
      <c r="DZ95" s="396"/>
      <c r="EA95" s="396"/>
      <c r="EB95" s="43">
        <v>0</v>
      </c>
      <c r="EC95" s="42"/>
      <c r="ED95" s="43"/>
      <c r="EE95" s="396"/>
      <c r="EF95" s="396"/>
      <c r="EG95" s="43">
        <v>0</v>
      </c>
      <c r="EH95" s="42"/>
      <c r="EI95" s="43"/>
      <c r="EJ95" s="396"/>
      <c r="EK95" s="396"/>
      <c r="EL95" s="43">
        <f t="shared" si="13"/>
        <v>0</v>
      </c>
      <c r="EM95" s="42"/>
      <c r="EN95" s="43"/>
      <c r="EO95" s="88"/>
      <c r="EQ95" s="80">
        <f t="shared" si="0"/>
        <v>0</v>
      </c>
      <c r="ER95" s="33"/>
    </row>
    <row r="96" spans="4:148" ht="12.75" customHeight="1" x14ac:dyDescent="0.3">
      <c r="D96" s="88" t="s">
        <v>320</v>
      </c>
      <c r="E96" s="396"/>
      <c r="F96" s="327"/>
      <c r="G96" s="43">
        <v>0</v>
      </c>
      <c r="H96" s="42"/>
      <c r="I96" s="43"/>
      <c r="J96" s="396"/>
      <c r="K96" s="396"/>
      <c r="L96" s="43">
        <v>0</v>
      </c>
      <c r="M96" s="42"/>
      <c r="N96" s="43"/>
      <c r="O96" s="396"/>
      <c r="P96" s="396"/>
      <c r="Q96" s="43">
        <v>0</v>
      </c>
      <c r="R96" s="42"/>
      <c r="S96" s="43"/>
      <c r="T96" s="396"/>
      <c r="U96" s="396"/>
      <c r="V96" s="43">
        <v>0</v>
      </c>
      <c r="W96" s="42"/>
      <c r="X96" s="43"/>
      <c r="Y96" s="396"/>
      <c r="Z96" s="396"/>
      <c r="AA96" s="43">
        <v>0</v>
      </c>
      <c r="AB96" s="42"/>
      <c r="AC96" s="43"/>
      <c r="AD96" s="396"/>
      <c r="AE96" s="396"/>
      <c r="AF96" s="43">
        <v>0</v>
      </c>
      <c r="AG96" s="42"/>
      <c r="AH96" s="43"/>
      <c r="AI96" s="396"/>
      <c r="AJ96" s="396"/>
      <c r="AK96" s="43">
        <v>0</v>
      </c>
      <c r="AL96" s="42"/>
      <c r="AM96" s="43"/>
      <c r="AN96" s="396"/>
      <c r="AO96" s="396"/>
      <c r="AP96" s="43">
        <v>0</v>
      </c>
      <c r="AQ96" s="42"/>
      <c r="AR96" s="43"/>
      <c r="AS96" s="396"/>
      <c r="AT96" s="396"/>
      <c r="AU96" s="43">
        <v>-3</v>
      </c>
      <c r="AV96" s="42"/>
      <c r="AW96" s="43"/>
      <c r="AX96" s="396"/>
      <c r="AY96" s="396"/>
      <c r="AZ96" s="43">
        <v>0</v>
      </c>
      <c r="BA96" s="42"/>
      <c r="BB96" s="43"/>
      <c r="BC96" s="396"/>
      <c r="BD96" s="396"/>
      <c r="BE96" s="43">
        <v>0</v>
      </c>
      <c r="BF96" s="42"/>
      <c r="BG96" s="43"/>
      <c r="BH96" s="396"/>
      <c r="BI96" s="396"/>
      <c r="BJ96" s="43">
        <v>0</v>
      </c>
      <c r="BK96" s="42"/>
      <c r="BL96" s="43"/>
      <c r="BM96" s="396"/>
      <c r="BN96" s="396"/>
      <c r="BO96" s="43">
        <v>0</v>
      </c>
      <c r="BP96" s="42"/>
      <c r="BQ96" s="43"/>
      <c r="BR96" s="396"/>
      <c r="BS96" s="396"/>
      <c r="BT96" s="43">
        <f>SUM(L96:BO96)</f>
        <v>-3</v>
      </c>
      <c r="BU96" s="42"/>
      <c r="BV96" s="43"/>
      <c r="BW96" s="396"/>
      <c r="BX96" s="396"/>
      <c r="BY96" s="43">
        <v>0</v>
      </c>
      <c r="BZ96" s="42"/>
      <c r="CA96" s="43"/>
      <c r="CB96" s="396"/>
      <c r="CC96" s="396"/>
      <c r="CD96" s="43">
        <v>0</v>
      </c>
      <c r="CE96" s="42"/>
      <c r="CF96" s="43"/>
      <c r="CG96" s="396"/>
      <c r="CH96" s="396"/>
      <c r="CI96" s="43">
        <v>0</v>
      </c>
      <c r="CJ96" s="42"/>
      <c r="CK96" s="43"/>
      <c r="CL96" s="396"/>
      <c r="CM96" s="396"/>
      <c r="CN96" s="43">
        <v>0</v>
      </c>
      <c r="CO96" s="42"/>
      <c r="CP96" s="43"/>
      <c r="CQ96" s="396"/>
      <c r="CR96" s="396"/>
      <c r="CS96" s="43">
        <v>0</v>
      </c>
      <c r="CT96" s="42"/>
      <c r="CU96" s="43"/>
      <c r="CV96" s="396"/>
      <c r="CW96" s="396"/>
      <c r="CX96" s="43">
        <v>0</v>
      </c>
      <c r="CY96" s="42"/>
      <c r="CZ96" s="43"/>
      <c r="DA96" s="396"/>
      <c r="DB96" s="396"/>
      <c r="DC96" s="43">
        <v>0</v>
      </c>
      <c r="DD96" s="42"/>
      <c r="DE96" s="43"/>
      <c r="DF96" s="396"/>
      <c r="DG96" s="396"/>
      <c r="DH96" s="43">
        <v>0</v>
      </c>
      <c r="DI96" s="42"/>
      <c r="DJ96" s="43"/>
      <c r="DK96" s="396"/>
      <c r="DL96" s="396"/>
      <c r="DM96" s="43">
        <v>0</v>
      </c>
      <c r="DN96" s="42"/>
      <c r="DO96" s="43"/>
      <c r="DP96" s="396"/>
      <c r="DQ96" s="396"/>
      <c r="DR96" s="43">
        <v>0</v>
      </c>
      <c r="DS96" s="42"/>
      <c r="DT96" s="43"/>
      <c r="DU96" s="396"/>
      <c r="DV96" s="396"/>
      <c r="DW96" s="43">
        <v>0</v>
      </c>
      <c r="DX96" s="42"/>
      <c r="DY96" s="43"/>
      <c r="DZ96" s="396"/>
      <c r="EA96" s="396"/>
      <c r="EB96" s="43">
        <v>0</v>
      </c>
      <c r="EC96" s="42"/>
      <c r="ED96" s="43"/>
      <c r="EE96" s="396"/>
      <c r="EF96" s="396"/>
      <c r="EG96" s="43">
        <v>0</v>
      </c>
      <c r="EH96" s="42"/>
      <c r="EI96" s="43"/>
      <c r="EJ96" s="396"/>
      <c r="EK96" s="396"/>
      <c r="EL96" s="43">
        <f t="shared" si="13"/>
        <v>0</v>
      </c>
      <c r="EM96" s="42"/>
      <c r="EN96" s="43"/>
      <c r="EO96" s="88"/>
      <c r="ER96" s="33"/>
    </row>
    <row r="97" spans="4:148" ht="12.75" customHeight="1" x14ac:dyDescent="0.3">
      <c r="D97" s="88" t="s">
        <v>321</v>
      </c>
      <c r="E97" s="396"/>
      <c r="F97" s="346"/>
      <c r="G97" s="72">
        <v>0</v>
      </c>
      <c r="H97" s="71"/>
      <c r="I97" s="43"/>
      <c r="J97" s="396"/>
      <c r="K97" s="405"/>
      <c r="L97" s="72">
        <v>0</v>
      </c>
      <c r="M97" s="71"/>
      <c r="N97" s="43"/>
      <c r="O97" s="396"/>
      <c r="P97" s="405"/>
      <c r="Q97" s="72">
        <v>0</v>
      </c>
      <c r="R97" s="71"/>
      <c r="S97" s="43"/>
      <c r="T97" s="396"/>
      <c r="U97" s="405"/>
      <c r="V97" s="72">
        <v>0</v>
      </c>
      <c r="W97" s="71"/>
      <c r="X97" s="43"/>
      <c r="Y97" s="396"/>
      <c r="Z97" s="405"/>
      <c r="AA97" s="72">
        <v>0</v>
      </c>
      <c r="AB97" s="71"/>
      <c r="AC97" s="43"/>
      <c r="AD97" s="396"/>
      <c r="AE97" s="405"/>
      <c r="AF97" s="72">
        <v>0</v>
      </c>
      <c r="AG97" s="71"/>
      <c r="AH97" s="43"/>
      <c r="AI97" s="396"/>
      <c r="AJ97" s="405"/>
      <c r="AK97" s="72">
        <v>0</v>
      </c>
      <c r="AL97" s="71"/>
      <c r="AM97" s="43"/>
      <c r="AN97" s="396"/>
      <c r="AO97" s="405"/>
      <c r="AP97" s="72">
        <v>1301</v>
      </c>
      <c r="AQ97" s="71"/>
      <c r="AR97" s="43"/>
      <c r="AS97" s="396"/>
      <c r="AT97" s="405"/>
      <c r="AU97" s="72">
        <v>2087</v>
      </c>
      <c r="AV97" s="71"/>
      <c r="AW97" s="43"/>
      <c r="AX97" s="396"/>
      <c r="AY97" s="405"/>
      <c r="AZ97" s="72">
        <v>0</v>
      </c>
      <c r="BA97" s="71"/>
      <c r="BB97" s="43"/>
      <c r="BC97" s="396"/>
      <c r="BD97" s="405"/>
      <c r="BE97" s="72">
        <v>0</v>
      </c>
      <c r="BF97" s="71"/>
      <c r="BG97" s="43"/>
      <c r="BH97" s="396"/>
      <c r="BI97" s="405"/>
      <c r="BJ97" s="72">
        <v>0</v>
      </c>
      <c r="BK97" s="71"/>
      <c r="BL97" s="43"/>
      <c r="BM97" s="396"/>
      <c r="BN97" s="405"/>
      <c r="BO97" s="72">
        <v>0</v>
      </c>
      <c r="BP97" s="71"/>
      <c r="BQ97" s="43"/>
      <c r="BR97" s="396"/>
      <c r="BS97" s="405"/>
      <c r="BT97" s="72">
        <f>SUM(L97:BO97)</f>
        <v>3388</v>
      </c>
      <c r="BU97" s="71"/>
      <c r="BV97" s="43"/>
      <c r="BW97" s="396"/>
      <c r="BX97" s="405"/>
      <c r="BY97" s="72">
        <v>0</v>
      </c>
      <c r="BZ97" s="71"/>
      <c r="CA97" s="43"/>
      <c r="CB97" s="396"/>
      <c r="CC97" s="405"/>
      <c r="CD97" s="72">
        <v>0</v>
      </c>
      <c r="CE97" s="71"/>
      <c r="CF97" s="43"/>
      <c r="CG97" s="396"/>
      <c r="CH97" s="405"/>
      <c r="CI97" s="72">
        <v>0</v>
      </c>
      <c r="CJ97" s="71"/>
      <c r="CK97" s="43"/>
      <c r="CL97" s="396"/>
      <c r="CM97" s="405"/>
      <c r="CN97" s="72">
        <v>0</v>
      </c>
      <c r="CO97" s="71"/>
      <c r="CP97" s="43"/>
      <c r="CQ97" s="396"/>
      <c r="CR97" s="405"/>
      <c r="CS97" s="72">
        <v>0</v>
      </c>
      <c r="CT97" s="71"/>
      <c r="CU97" s="43"/>
      <c r="CV97" s="396"/>
      <c r="CW97" s="405"/>
      <c r="CX97" s="72">
        <v>0</v>
      </c>
      <c r="CY97" s="71"/>
      <c r="CZ97" s="43"/>
      <c r="DA97" s="396"/>
      <c r="DB97" s="405"/>
      <c r="DC97" s="72">
        <v>0</v>
      </c>
      <c r="DD97" s="71"/>
      <c r="DE97" s="43"/>
      <c r="DF97" s="396"/>
      <c r="DG97" s="405"/>
      <c r="DH97" s="72">
        <v>0</v>
      </c>
      <c r="DI97" s="71"/>
      <c r="DJ97" s="43"/>
      <c r="DK97" s="396"/>
      <c r="DL97" s="405"/>
      <c r="DM97" s="72">
        <v>0</v>
      </c>
      <c r="DN97" s="71"/>
      <c r="DO97" s="43"/>
      <c r="DP97" s="396"/>
      <c r="DQ97" s="405"/>
      <c r="DR97" s="72">
        <v>0</v>
      </c>
      <c r="DS97" s="71"/>
      <c r="DT97" s="43"/>
      <c r="DU97" s="396"/>
      <c r="DV97" s="405"/>
      <c r="DW97" s="72">
        <v>0</v>
      </c>
      <c r="DX97" s="71"/>
      <c r="DY97" s="43"/>
      <c r="DZ97" s="396"/>
      <c r="EA97" s="405"/>
      <c r="EB97" s="72">
        <v>0</v>
      </c>
      <c r="EC97" s="71"/>
      <c r="ED97" s="43"/>
      <c r="EE97" s="396"/>
      <c r="EF97" s="405"/>
      <c r="EG97" s="72">
        <v>0</v>
      </c>
      <c r="EH97" s="71"/>
      <c r="EI97" s="43"/>
      <c r="EJ97" s="396"/>
      <c r="EK97" s="405"/>
      <c r="EL97" s="72">
        <f t="shared" si="13"/>
        <v>0</v>
      </c>
      <c r="EM97" s="71"/>
      <c r="EN97" s="43"/>
      <c r="EO97" s="88"/>
      <c r="EQ97" s="80">
        <f t="shared" si="0"/>
        <v>0</v>
      </c>
      <c r="ER97" s="33"/>
    </row>
    <row r="98" spans="4:148" ht="12.75" hidden="1" customHeight="1" x14ac:dyDescent="0.3">
      <c r="D98" s="408"/>
      <c r="E98" s="351"/>
      <c r="F98" s="352"/>
      <c r="G98" s="350"/>
      <c r="H98" s="350"/>
      <c r="I98" s="350"/>
      <c r="J98" s="349"/>
      <c r="K98" s="350"/>
      <c r="L98" s="350"/>
      <c r="M98" s="350"/>
      <c r="N98" s="350"/>
      <c r="O98" s="349"/>
      <c r="P98" s="350"/>
      <c r="Q98" s="350"/>
      <c r="R98" s="350"/>
      <c r="S98" s="350"/>
      <c r="T98" s="349"/>
      <c r="U98" s="350"/>
      <c r="V98" s="350"/>
      <c r="W98" s="350"/>
      <c r="X98" s="350"/>
      <c r="Y98" s="349"/>
      <c r="Z98" s="350"/>
      <c r="AA98" s="350"/>
      <c r="AB98" s="350"/>
      <c r="AC98" s="350"/>
      <c r="AD98" s="349"/>
      <c r="AE98" s="350"/>
      <c r="AF98" s="350"/>
      <c r="AG98" s="350"/>
      <c r="AH98" s="350"/>
      <c r="AI98" s="349"/>
      <c r="AJ98" s="350"/>
      <c r="AK98" s="350"/>
      <c r="AL98" s="350"/>
      <c r="AM98" s="350"/>
      <c r="AN98" s="349"/>
      <c r="AO98" s="350"/>
      <c r="AP98" s="350"/>
      <c r="AQ98" s="350"/>
      <c r="AR98" s="350"/>
      <c r="AS98" s="349"/>
      <c r="AT98" s="350"/>
      <c r="AU98" s="350"/>
      <c r="AV98" s="350"/>
      <c r="AW98" s="350"/>
      <c r="AX98" s="349"/>
      <c r="AY98" s="350"/>
      <c r="AZ98" s="350"/>
      <c r="BA98" s="350"/>
      <c r="BB98" s="350"/>
      <c r="BC98" s="349"/>
      <c r="BD98" s="350"/>
      <c r="BE98" s="350"/>
      <c r="BF98" s="350"/>
      <c r="BG98" s="350"/>
      <c r="BH98" s="349"/>
      <c r="BI98" s="350"/>
      <c r="BJ98" s="350"/>
      <c r="BK98" s="350"/>
      <c r="BL98" s="350"/>
      <c r="BM98" s="349"/>
      <c r="BN98" s="350"/>
      <c r="BO98" s="350"/>
      <c r="BP98" s="350"/>
      <c r="BQ98" s="350"/>
      <c r="BR98" s="349"/>
      <c r="BS98" s="350"/>
      <c r="BT98" s="350"/>
      <c r="BU98" s="350"/>
      <c r="BV98" s="350"/>
      <c r="BW98" s="349"/>
      <c r="BX98" s="350"/>
      <c r="BY98" s="350"/>
      <c r="BZ98" s="350"/>
      <c r="CA98" s="350"/>
      <c r="CB98" s="349"/>
      <c r="CC98" s="350"/>
      <c r="CD98" s="350"/>
      <c r="CE98" s="350"/>
      <c r="CF98" s="350"/>
      <c r="CG98" s="349"/>
      <c r="CH98" s="350"/>
      <c r="CI98" s="350"/>
      <c r="CJ98" s="350"/>
      <c r="CK98" s="350"/>
      <c r="CL98" s="349"/>
      <c r="CM98" s="350"/>
      <c r="CN98" s="350"/>
      <c r="CO98" s="350"/>
      <c r="CP98" s="350"/>
      <c r="CQ98" s="349"/>
      <c r="CR98" s="350"/>
      <c r="CS98" s="350"/>
      <c r="CT98" s="350"/>
      <c r="CU98" s="350"/>
      <c r="CV98" s="349"/>
      <c r="CW98" s="350"/>
      <c r="CX98" s="350"/>
      <c r="CY98" s="350"/>
      <c r="CZ98" s="350"/>
      <c r="DA98" s="349"/>
      <c r="DB98" s="350"/>
      <c r="DC98" s="350"/>
      <c r="DD98" s="350"/>
      <c r="DE98" s="350"/>
      <c r="DF98" s="349"/>
      <c r="DG98" s="350"/>
      <c r="DH98" s="350"/>
      <c r="DI98" s="350"/>
      <c r="DJ98" s="350"/>
      <c r="DK98" s="349"/>
      <c r="DL98" s="350"/>
      <c r="DM98" s="350"/>
      <c r="DN98" s="350"/>
      <c r="DO98" s="350"/>
      <c r="DP98" s="349"/>
      <c r="DQ98" s="350"/>
      <c r="DR98" s="350"/>
      <c r="DS98" s="350"/>
      <c r="DT98" s="350"/>
      <c r="DU98" s="349"/>
      <c r="DV98" s="350"/>
      <c r="DW98" s="350"/>
      <c r="DX98" s="350"/>
      <c r="DY98" s="350"/>
      <c r="DZ98" s="349"/>
      <c r="EA98" s="350"/>
      <c r="EB98" s="350"/>
      <c r="EC98" s="350"/>
      <c r="ED98" s="350"/>
      <c r="EE98" s="349"/>
      <c r="EF98" s="350"/>
      <c r="EG98" s="350"/>
      <c r="EH98" s="350"/>
      <c r="EI98" s="350"/>
      <c r="EJ98" s="349"/>
      <c r="EK98" s="350"/>
      <c r="EL98" s="350"/>
      <c r="EM98" s="352"/>
      <c r="EN98" s="352"/>
      <c r="EO98" s="88"/>
      <c r="EQ98" s="80">
        <f t="shared" si="0"/>
        <v>0</v>
      </c>
      <c r="ER98" s="33"/>
    </row>
    <row r="99" spans="4:148" ht="12.75" hidden="1" customHeight="1" x14ac:dyDescent="0.3">
      <c r="D99" s="88" t="s">
        <v>331</v>
      </c>
      <c r="E99" s="396"/>
      <c r="G99" s="43">
        <f>SUM(G100:G103)</f>
        <v>0</v>
      </c>
      <c r="H99" s="43"/>
      <c r="I99" s="43"/>
      <c r="J99" s="396"/>
      <c r="K99" s="43"/>
      <c r="L99" s="43">
        <f>SUM(L100:L103)</f>
        <v>0</v>
      </c>
      <c r="M99" s="43"/>
      <c r="N99" s="43"/>
      <c r="O99" s="396"/>
      <c r="P99" s="43"/>
      <c r="Q99" s="43">
        <f>SUM(Q100:Q103)</f>
        <v>0</v>
      </c>
      <c r="R99" s="43"/>
      <c r="S99" s="43"/>
      <c r="T99" s="396"/>
      <c r="U99" s="43"/>
      <c r="V99" s="43">
        <f>SUM(V100:V103)</f>
        <v>0</v>
      </c>
      <c r="W99" s="43"/>
      <c r="X99" s="43"/>
      <c r="Y99" s="396"/>
      <c r="Z99" s="43"/>
      <c r="AA99" s="43">
        <f>SUM(AA100:AA103)</f>
        <v>0</v>
      </c>
      <c r="AB99" s="43"/>
      <c r="AC99" s="43"/>
      <c r="AD99" s="396"/>
      <c r="AE99" s="43"/>
      <c r="AF99" s="43">
        <f>SUM(AF100:AF103)</f>
        <v>0</v>
      </c>
      <c r="AG99" s="43"/>
      <c r="AH99" s="43"/>
      <c r="AI99" s="396"/>
      <c r="AJ99" s="43"/>
      <c r="AK99" s="43">
        <f>SUM(AK100:AK103)</f>
        <v>0</v>
      </c>
      <c r="AL99" s="43"/>
      <c r="AM99" s="43"/>
      <c r="AN99" s="396"/>
      <c r="AO99" s="43"/>
      <c r="AP99" s="43">
        <f>SUM(AP100:AP103)</f>
        <v>0</v>
      </c>
      <c r="AQ99" s="43"/>
      <c r="AR99" s="43"/>
      <c r="AS99" s="396"/>
      <c r="AT99" s="43"/>
      <c r="AU99" s="43">
        <f>SUM(AU100:AU103)</f>
        <v>0</v>
      </c>
      <c r="AV99" s="43"/>
      <c r="AW99" s="43"/>
      <c r="AX99" s="396"/>
      <c r="AY99" s="43"/>
      <c r="AZ99" s="43">
        <f>SUM(AZ100:AZ103)</f>
        <v>0</v>
      </c>
      <c r="BA99" s="43"/>
      <c r="BB99" s="43"/>
      <c r="BC99" s="396"/>
      <c r="BD99" s="43"/>
      <c r="BE99" s="43">
        <f>SUM(BE100:BE103)</f>
        <v>0</v>
      </c>
      <c r="BF99" s="43"/>
      <c r="BG99" s="43"/>
      <c r="BH99" s="396"/>
      <c r="BI99" s="43"/>
      <c r="BJ99" s="43">
        <f>SUM(BJ100:BJ103)</f>
        <v>0</v>
      </c>
      <c r="BK99" s="43"/>
      <c r="BL99" s="43"/>
      <c r="BM99" s="396"/>
      <c r="BN99" s="43"/>
      <c r="BO99" s="43">
        <f>SUM(BO100:BO103)</f>
        <v>0</v>
      </c>
      <c r="BP99" s="43"/>
      <c r="BQ99" s="43"/>
      <c r="BR99" s="396"/>
      <c r="BS99" s="43"/>
      <c r="BT99" s="43">
        <f>SUM(BT100:BT103)</f>
        <v>0</v>
      </c>
      <c r="BU99" s="43"/>
      <c r="BV99" s="43"/>
      <c r="BW99" s="396"/>
      <c r="BX99" s="43"/>
      <c r="BY99" s="43">
        <f>SUM(BY100:BY103)</f>
        <v>0</v>
      </c>
      <c r="BZ99" s="43"/>
      <c r="CA99" s="43"/>
      <c r="CB99" s="396"/>
      <c r="CC99" s="43"/>
      <c r="CD99" s="43">
        <f>SUM(CD100:CD103)</f>
        <v>0</v>
      </c>
      <c r="CE99" s="43"/>
      <c r="CF99" s="43"/>
      <c r="CG99" s="396"/>
      <c r="CH99" s="43"/>
      <c r="CI99" s="43">
        <f>SUM(CI100:CI103)</f>
        <v>0</v>
      </c>
      <c r="CJ99" s="43"/>
      <c r="CK99" s="43"/>
      <c r="CL99" s="396"/>
      <c r="CM99" s="43"/>
      <c r="CN99" s="43">
        <f>SUM(CN100:CN103)</f>
        <v>0</v>
      </c>
      <c r="CO99" s="43"/>
      <c r="CP99" s="43"/>
      <c r="CQ99" s="396"/>
      <c r="CR99" s="43"/>
      <c r="CS99" s="43">
        <f>SUM(CS100:CS103)</f>
        <v>0</v>
      </c>
      <c r="CT99" s="43"/>
      <c r="CU99" s="43"/>
      <c r="CV99" s="396"/>
      <c r="CW99" s="43"/>
      <c r="CX99" s="43">
        <f>SUM(CX100:CX103)</f>
        <v>0</v>
      </c>
      <c r="CY99" s="43"/>
      <c r="CZ99" s="43"/>
      <c r="DA99" s="396"/>
      <c r="DB99" s="43"/>
      <c r="DC99" s="43">
        <f>SUM(DC100:DC103)</f>
        <v>0</v>
      </c>
      <c r="DD99" s="43"/>
      <c r="DE99" s="43"/>
      <c r="DF99" s="396"/>
      <c r="DG99" s="43"/>
      <c r="DH99" s="43">
        <f>SUM(DH100:DH103)</f>
        <v>0</v>
      </c>
      <c r="DI99" s="43"/>
      <c r="DJ99" s="43"/>
      <c r="DK99" s="396"/>
      <c r="DL99" s="43"/>
      <c r="DM99" s="43">
        <f>SUM(DM100:DM103)</f>
        <v>0</v>
      </c>
      <c r="DN99" s="43"/>
      <c r="DO99" s="43"/>
      <c r="DP99" s="396"/>
      <c r="DQ99" s="43"/>
      <c r="DR99" s="43">
        <f>SUM(DR100:DR103)</f>
        <v>0</v>
      </c>
      <c r="DS99" s="43"/>
      <c r="DT99" s="43"/>
      <c r="DU99" s="396"/>
      <c r="DV99" s="43"/>
      <c r="DW99" s="43">
        <f>SUM(DW100:DW103)</f>
        <v>0</v>
      </c>
      <c r="DX99" s="43"/>
      <c r="DY99" s="43"/>
      <c r="DZ99" s="396"/>
      <c r="EA99" s="43"/>
      <c r="EB99" s="43">
        <f>SUM(EB100:EB103)</f>
        <v>0</v>
      </c>
      <c r="EC99" s="43"/>
      <c r="ED99" s="43"/>
      <c r="EE99" s="396"/>
      <c r="EF99" s="43"/>
      <c r="EG99" s="43">
        <f>SUM(EG100:EG103)</f>
        <v>0</v>
      </c>
      <c r="EH99" s="43"/>
      <c r="EI99" s="43"/>
      <c r="EJ99" s="396"/>
      <c r="EK99" s="43"/>
      <c r="EL99" s="43">
        <f>SUM(EL100:EL103)</f>
        <v>0</v>
      </c>
      <c r="EM99" s="43"/>
      <c r="EN99" s="43"/>
      <c r="EO99" s="88"/>
      <c r="EQ99" s="80">
        <f t="shared" ref="EQ99:EQ162" si="14">EL99-BY99</f>
        <v>0</v>
      </c>
      <c r="ER99" s="33"/>
    </row>
    <row r="100" spans="4:148" ht="12.75" hidden="1" customHeight="1" x14ac:dyDescent="0.3">
      <c r="D100" s="409" t="s">
        <v>316</v>
      </c>
      <c r="E100" s="396"/>
      <c r="F100" s="333"/>
      <c r="G100" s="394">
        <v>0</v>
      </c>
      <c r="H100" s="395"/>
      <c r="I100" s="43"/>
      <c r="J100" s="396"/>
      <c r="K100" s="397"/>
      <c r="L100" s="394">
        <v>0</v>
      </c>
      <c r="M100" s="395"/>
      <c r="N100" s="43"/>
      <c r="O100" s="396"/>
      <c r="P100" s="397"/>
      <c r="Q100" s="394">
        <v>0</v>
      </c>
      <c r="R100" s="395"/>
      <c r="S100" s="43"/>
      <c r="T100" s="396"/>
      <c r="U100" s="397"/>
      <c r="V100" s="394">
        <v>0</v>
      </c>
      <c r="W100" s="395"/>
      <c r="X100" s="43"/>
      <c r="Y100" s="396"/>
      <c r="Z100" s="397"/>
      <c r="AA100" s="394">
        <v>0</v>
      </c>
      <c r="AB100" s="395"/>
      <c r="AC100" s="43"/>
      <c r="AD100" s="396"/>
      <c r="AE100" s="397"/>
      <c r="AF100" s="394">
        <v>0</v>
      </c>
      <c r="AG100" s="395"/>
      <c r="AH100" s="43"/>
      <c r="AI100" s="396"/>
      <c r="AJ100" s="397"/>
      <c r="AK100" s="394">
        <v>0</v>
      </c>
      <c r="AL100" s="395"/>
      <c r="AM100" s="43"/>
      <c r="AN100" s="396"/>
      <c r="AO100" s="397"/>
      <c r="AP100" s="394">
        <v>0</v>
      </c>
      <c r="AQ100" s="395"/>
      <c r="AR100" s="43"/>
      <c r="AS100" s="396"/>
      <c r="AT100" s="397"/>
      <c r="AU100" s="394">
        <v>0</v>
      </c>
      <c r="AV100" s="395"/>
      <c r="AW100" s="43"/>
      <c r="AX100" s="396"/>
      <c r="AY100" s="397"/>
      <c r="AZ100" s="394">
        <v>0</v>
      </c>
      <c r="BA100" s="395"/>
      <c r="BB100" s="43"/>
      <c r="BC100" s="396"/>
      <c r="BD100" s="397"/>
      <c r="BE100" s="394">
        <v>0</v>
      </c>
      <c r="BF100" s="395"/>
      <c r="BG100" s="43"/>
      <c r="BH100" s="396"/>
      <c r="BI100" s="397"/>
      <c r="BJ100" s="394">
        <v>0</v>
      </c>
      <c r="BK100" s="395"/>
      <c r="BL100" s="43"/>
      <c r="BM100" s="396"/>
      <c r="BN100" s="397"/>
      <c r="BO100" s="394">
        <v>0</v>
      </c>
      <c r="BP100" s="395"/>
      <c r="BQ100" s="43"/>
      <c r="BR100" s="396"/>
      <c r="BS100" s="397"/>
      <c r="BT100" s="394">
        <f>SUM(L100:BO100)</f>
        <v>0</v>
      </c>
      <c r="BU100" s="395"/>
      <c r="BV100" s="43"/>
      <c r="BW100" s="396"/>
      <c r="BX100" s="397"/>
      <c r="BY100" s="394">
        <v>0</v>
      </c>
      <c r="BZ100" s="395"/>
      <c r="CA100" s="43"/>
      <c r="CB100" s="396"/>
      <c r="CC100" s="397"/>
      <c r="CD100" s="394">
        <v>0</v>
      </c>
      <c r="CE100" s="395"/>
      <c r="CF100" s="43"/>
      <c r="CG100" s="396"/>
      <c r="CH100" s="397"/>
      <c r="CI100" s="394">
        <v>0</v>
      </c>
      <c r="CJ100" s="395"/>
      <c r="CK100" s="43"/>
      <c r="CL100" s="396"/>
      <c r="CM100" s="397"/>
      <c r="CN100" s="394">
        <v>0</v>
      </c>
      <c r="CO100" s="395"/>
      <c r="CP100" s="43"/>
      <c r="CQ100" s="396"/>
      <c r="CR100" s="397"/>
      <c r="CS100" s="394">
        <v>0</v>
      </c>
      <c r="CT100" s="395"/>
      <c r="CU100" s="43"/>
      <c r="CV100" s="396"/>
      <c r="CW100" s="397"/>
      <c r="CX100" s="394">
        <v>0</v>
      </c>
      <c r="CY100" s="395"/>
      <c r="CZ100" s="43"/>
      <c r="DA100" s="396"/>
      <c r="DB100" s="397"/>
      <c r="DC100" s="394">
        <v>0</v>
      </c>
      <c r="DD100" s="395"/>
      <c r="DE100" s="43"/>
      <c r="DF100" s="396"/>
      <c r="DG100" s="397"/>
      <c r="DH100" s="394">
        <v>0</v>
      </c>
      <c r="DI100" s="395"/>
      <c r="DJ100" s="43"/>
      <c r="DK100" s="396"/>
      <c r="DL100" s="397"/>
      <c r="DM100" s="394">
        <v>0</v>
      </c>
      <c r="DN100" s="395"/>
      <c r="DO100" s="43"/>
      <c r="DP100" s="396"/>
      <c r="DQ100" s="397"/>
      <c r="DR100" s="394">
        <v>0</v>
      </c>
      <c r="DS100" s="395"/>
      <c r="DT100" s="43"/>
      <c r="DU100" s="396"/>
      <c r="DV100" s="397"/>
      <c r="DW100" s="394">
        <v>0</v>
      </c>
      <c r="DX100" s="395"/>
      <c r="DY100" s="43"/>
      <c r="DZ100" s="396"/>
      <c r="EA100" s="397"/>
      <c r="EB100" s="394">
        <v>0</v>
      </c>
      <c r="EC100" s="395"/>
      <c r="ED100" s="43"/>
      <c r="EE100" s="396"/>
      <c r="EF100" s="397"/>
      <c r="EG100" s="394">
        <v>0</v>
      </c>
      <c r="EH100" s="395"/>
      <c r="EI100" s="43"/>
      <c r="EJ100" s="396"/>
      <c r="EK100" s="397"/>
      <c r="EL100" s="394">
        <f>SUM(CD100:CD100)</f>
        <v>0</v>
      </c>
      <c r="EM100" s="395"/>
      <c r="EN100" s="43"/>
      <c r="EO100" s="88"/>
      <c r="EQ100" s="80">
        <f t="shared" si="14"/>
        <v>0</v>
      </c>
      <c r="ER100" s="33"/>
    </row>
    <row r="101" spans="4:148" ht="12.75" hidden="1" customHeight="1" x14ac:dyDescent="0.3">
      <c r="D101" s="409" t="s">
        <v>319</v>
      </c>
      <c r="E101" s="396"/>
      <c r="F101" s="327"/>
      <c r="G101" s="43">
        <v>0</v>
      </c>
      <c r="H101" s="42"/>
      <c r="I101" s="43"/>
      <c r="J101" s="396"/>
      <c r="K101" s="396"/>
      <c r="L101" s="43">
        <v>0</v>
      </c>
      <c r="M101" s="42"/>
      <c r="N101" s="43"/>
      <c r="O101" s="396"/>
      <c r="P101" s="396"/>
      <c r="Q101" s="43">
        <v>0</v>
      </c>
      <c r="R101" s="42"/>
      <c r="S101" s="43"/>
      <c r="T101" s="396"/>
      <c r="U101" s="396"/>
      <c r="V101" s="43">
        <v>0</v>
      </c>
      <c r="W101" s="42"/>
      <c r="X101" s="43"/>
      <c r="Y101" s="396"/>
      <c r="Z101" s="396"/>
      <c r="AA101" s="43">
        <v>0</v>
      </c>
      <c r="AB101" s="42"/>
      <c r="AC101" s="43"/>
      <c r="AD101" s="396"/>
      <c r="AE101" s="396"/>
      <c r="AF101" s="43">
        <v>0</v>
      </c>
      <c r="AG101" s="42"/>
      <c r="AH101" s="43"/>
      <c r="AI101" s="396"/>
      <c r="AJ101" s="396"/>
      <c r="AK101" s="43">
        <v>0</v>
      </c>
      <c r="AL101" s="42"/>
      <c r="AM101" s="43"/>
      <c r="AN101" s="396"/>
      <c r="AO101" s="396"/>
      <c r="AP101" s="43">
        <v>0</v>
      </c>
      <c r="AQ101" s="42"/>
      <c r="AR101" s="43"/>
      <c r="AS101" s="396"/>
      <c r="AT101" s="396"/>
      <c r="AU101" s="43">
        <v>0</v>
      </c>
      <c r="AV101" s="42"/>
      <c r="AW101" s="43"/>
      <c r="AX101" s="396"/>
      <c r="AY101" s="396"/>
      <c r="AZ101" s="43">
        <v>0</v>
      </c>
      <c r="BA101" s="42"/>
      <c r="BB101" s="43"/>
      <c r="BC101" s="396"/>
      <c r="BD101" s="396"/>
      <c r="BE101" s="43">
        <v>0</v>
      </c>
      <c r="BF101" s="42"/>
      <c r="BG101" s="43"/>
      <c r="BH101" s="396"/>
      <c r="BI101" s="396"/>
      <c r="BJ101" s="43">
        <v>0</v>
      </c>
      <c r="BK101" s="42"/>
      <c r="BL101" s="43"/>
      <c r="BM101" s="396"/>
      <c r="BN101" s="396"/>
      <c r="BO101" s="43">
        <v>0</v>
      </c>
      <c r="BP101" s="42"/>
      <c r="BQ101" s="43"/>
      <c r="BR101" s="396"/>
      <c r="BS101" s="396"/>
      <c r="BT101" s="43">
        <f>SUM(L101:BO101)</f>
        <v>0</v>
      </c>
      <c r="BU101" s="42"/>
      <c r="BV101" s="43"/>
      <c r="BW101" s="396"/>
      <c r="BX101" s="396"/>
      <c r="BY101" s="43">
        <v>0</v>
      </c>
      <c r="BZ101" s="42"/>
      <c r="CA101" s="43"/>
      <c r="CB101" s="396"/>
      <c r="CC101" s="396"/>
      <c r="CD101" s="43">
        <v>0</v>
      </c>
      <c r="CE101" s="42"/>
      <c r="CF101" s="43"/>
      <c r="CG101" s="396"/>
      <c r="CH101" s="396"/>
      <c r="CI101" s="43">
        <v>0</v>
      </c>
      <c r="CJ101" s="42"/>
      <c r="CK101" s="43"/>
      <c r="CL101" s="396"/>
      <c r="CM101" s="396"/>
      <c r="CN101" s="43">
        <v>0</v>
      </c>
      <c r="CO101" s="42"/>
      <c r="CP101" s="43"/>
      <c r="CQ101" s="396"/>
      <c r="CR101" s="396"/>
      <c r="CS101" s="43">
        <v>0</v>
      </c>
      <c r="CT101" s="42"/>
      <c r="CU101" s="43"/>
      <c r="CV101" s="396"/>
      <c r="CW101" s="396"/>
      <c r="CX101" s="43">
        <v>0</v>
      </c>
      <c r="CY101" s="42"/>
      <c r="CZ101" s="43"/>
      <c r="DA101" s="396"/>
      <c r="DB101" s="396"/>
      <c r="DC101" s="43">
        <v>0</v>
      </c>
      <c r="DD101" s="42"/>
      <c r="DE101" s="43"/>
      <c r="DF101" s="396"/>
      <c r="DG101" s="396"/>
      <c r="DH101" s="43">
        <v>0</v>
      </c>
      <c r="DI101" s="42"/>
      <c r="DJ101" s="43"/>
      <c r="DK101" s="396"/>
      <c r="DL101" s="396"/>
      <c r="DM101" s="43">
        <v>0</v>
      </c>
      <c r="DN101" s="42"/>
      <c r="DO101" s="43"/>
      <c r="DP101" s="396"/>
      <c r="DQ101" s="396"/>
      <c r="DR101" s="43">
        <v>0</v>
      </c>
      <c r="DS101" s="42"/>
      <c r="DT101" s="43"/>
      <c r="DU101" s="396"/>
      <c r="DV101" s="396"/>
      <c r="DW101" s="43">
        <v>0</v>
      </c>
      <c r="DX101" s="42"/>
      <c r="DY101" s="43"/>
      <c r="DZ101" s="396"/>
      <c r="EA101" s="396"/>
      <c r="EB101" s="43">
        <v>0</v>
      </c>
      <c r="EC101" s="42"/>
      <c r="ED101" s="43"/>
      <c r="EE101" s="396"/>
      <c r="EF101" s="396"/>
      <c r="EG101" s="43">
        <v>0</v>
      </c>
      <c r="EH101" s="42"/>
      <c r="EI101" s="43"/>
      <c r="EJ101" s="396"/>
      <c r="EK101" s="396"/>
      <c r="EL101" s="43">
        <f>SUM(CD101:CD101)</f>
        <v>0</v>
      </c>
      <c r="EM101" s="42"/>
      <c r="EN101" s="43"/>
      <c r="EO101" s="88"/>
      <c r="EQ101" s="80">
        <f t="shared" si="14"/>
        <v>0</v>
      </c>
      <c r="ER101" s="33"/>
    </row>
    <row r="102" spans="4:148" ht="12.75" hidden="1" customHeight="1" x14ac:dyDescent="0.3">
      <c r="D102" s="88" t="s">
        <v>320</v>
      </c>
      <c r="E102" s="396"/>
      <c r="F102" s="327"/>
      <c r="G102" s="43">
        <v>0</v>
      </c>
      <c r="H102" s="42"/>
      <c r="I102" s="43"/>
      <c r="J102" s="396"/>
      <c r="K102" s="396"/>
      <c r="L102" s="43">
        <v>0</v>
      </c>
      <c r="M102" s="42"/>
      <c r="N102" s="43"/>
      <c r="O102" s="396"/>
      <c r="P102" s="396"/>
      <c r="Q102" s="43">
        <v>0</v>
      </c>
      <c r="R102" s="42"/>
      <c r="S102" s="43"/>
      <c r="T102" s="396"/>
      <c r="U102" s="396"/>
      <c r="V102" s="43">
        <v>0</v>
      </c>
      <c r="W102" s="42"/>
      <c r="X102" s="43"/>
      <c r="Y102" s="396"/>
      <c r="Z102" s="396"/>
      <c r="AA102" s="43">
        <v>0</v>
      </c>
      <c r="AB102" s="42"/>
      <c r="AC102" s="43"/>
      <c r="AD102" s="396"/>
      <c r="AE102" s="396"/>
      <c r="AF102" s="43">
        <v>0</v>
      </c>
      <c r="AG102" s="42"/>
      <c r="AH102" s="43"/>
      <c r="AI102" s="396"/>
      <c r="AJ102" s="396"/>
      <c r="AK102" s="43">
        <v>0</v>
      </c>
      <c r="AL102" s="42"/>
      <c r="AM102" s="43"/>
      <c r="AN102" s="396"/>
      <c r="AO102" s="396"/>
      <c r="AP102" s="43">
        <v>0</v>
      </c>
      <c r="AQ102" s="42"/>
      <c r="AR102" s="43"/>
      <c r="AS102" s="396"/>
      <c r="AT102" s="396"/>
      <c r="AU102" s="43">
        <v>0</v>
      </c>
      <c r="AV102" s="42"/>
      <c r="AW102" s="43"/>
      <c r="AX102" s="396"/>
      <c r="AY102" s="396"/>
      <c r="AZ102" s="43">
        <v>0</v>
      </c>
      <c r="BA102" s="42"/>
      <c r="BB102" s="43"/>
      <c r="BC102" s="396"/>
      <c r="BD102" s="396"/>
      <c r="BE102" s="43">
        <v>0</v>
      </c>
      <c r="BF102" s="42"/>
      <c r="BG102" s="43"/>
      <c r="BH102" s="396"/>
      <c r="BI102" s="396"/>
      <c r="BJ102" s="43">
        <v>0</v>
      </c>
      <c r="BK102" s="42"/>
      <c r="BL102" s="43"/>
      <c r="BM102" s="396"/>
      <c r="BN102" s="396"/>
      <c r="BO102" s="43">
        <v>0</v>
      </c>
      <c r="BP102" s="42"/>
      <c r="BQ102" s="43"/>
      <c r="BR102" s="396"/>
      <c r="BS102" s="396"/>
      <c r="BT102" s="43">
        <f>SUM(L102:BO102)</f>
        <v>0</v>
      </c>
      <c r="BU102" s="42"/>
      <c r="BV102" s="43"/>
      <c r="BW102" s="396"/>
      <c r="BX102" s="396"/>
      <c r="BY102" s="43">
        <v>0</v>
      </c>
      <c r="BZ102" s="42"/>
      <c r="CA102" s="43"/>
      <c r="CB102" s="396"/>
      <c r="CC102" s="396"/>
      <c r="CD102" s="43">
        <v>0</v>
      </c>
      <c r="CE102" s="42"/>
      <c r="CF102" s="43"/>
      <c r="CG102" s="396"/>
      <c r="CH102" s="396"/>
      <c r="CI102" s="43">
        <v>0</v>
      </c>
      <c r="CJ102" s="42"/>
      <c r="CK102" s="43"/>
      <c r="CL102" s="396"/>
      <c r="CM102" s="396"/>
      <c r="CN102" s="43">
        <v>0</v>
      </c>
      <c r="CO102" s="42"/>
      <c r="CP102" s="43"/>
      <c r="CQ102" s="396"/>
      <c r="CR102" s="396"/>
      <c r="CS102" s="43">
        <v>0</v>
      </c>
      <c r="CT102" s="42"/>
      <c r="CU102" s="43"/>
      <c r="CV102" s="396"/>
      <c r="CW102" s="396"/>
      <c r="CX102" s="43">
        <v>0</v>
      </c>
      <c r="CY102" s="42"/>
      <c r="CZ102" s="43"/>
      <c r="DA102" s="396"/>
      <c r="DB102" s="396"/>
      <c r="DC102" s="43">
        <v>0</v>
      </c>
      <c r="DD102" s="42"/>
      <c r="DE102" s="43"/>
      <c r="DF102" s="396"/>
      <c r="DG102" s="396"/>
      <c r="DH102" s="43">
        <v>0</v>
      </c>
      <c r="DI102" s="42"/>
      <c r="DJ102" s="43"/>
      <c r="DK102" s="396"/>
      <c r="DL102" s="396"/>
      <c r="DM102" s="43">
        <v>0</v>
      </c>
      <c r="DN102" s="42"/>
      <c r="DO102" s="43"/>
      <c r="DP102" s="396"/>
      <c r="DQ102" s="396"/>
      <c r="DR102" s="43">
        <v>0</v>
      </c>
      <c r="DS102" s="42"/>
      <c r="DT102" s="43"/>
      <c r="DU102" s="396"/>
      <c r="DV102" s="396"/>
      <c r="DW102" s="43">
        <v>0</v>
      </c>
      <c r="DX102" s="42"/>
      <c r="DY102" s="43"/>
      <c r="DZ102" s="396"/>
      <c r="EA102" s="396"/>
      <c r="EB102" s="43">
        <v>0</v>
      </c>
      <c r="EC102" s="42"/>
      <c r="ED102" s="43"/>
      <c r="EE102" s="396"/>
      <c r="EF102" s="396"/>
      <c r="EG102" s="43">
        <v>0</v>
      </c>
      <c r="EH102" s="42"/>
      <c r="EI102" s="43"/>
      <c r="EJ102" s="396"/>
      <c r="EK102" s="396"/>
      <c r="EL102" s="43">
        <f>SUM(CD102:CD102)</f>
        <v>0</v>
      </c>
      <c r="EM102" s="42"/>
      <c r="EN102" s="43"/>
      <c r="EO102" s="88"/>
      <c r="EQ102" s="80">
        <f t="shared" si="14"/>
        <v>0</v>
      </c>
      <c r="ER102" s="33"/>
    </row>
    <row r="103" spans="4:148" ht="12.75" hidden="1" customHeight="1" x14ac:dyDescent="0.3">
      <c r="D103" s="88" t="s">
        <v>321</v>
      </c>
      <c r="E103" s="396"/>
      <c r="F103" s="346"/>
      <c r="G103" s="72">
        <v>0</v>
      </c>
      <c r="H103" s="71"/>
      <c r="I103" s="43"/>
      <c r="J103" s="396"/>
      <c r="K103" s="405"/>
      <c r="L103" s="72">
        <v>0</v>
      </c>
      <c r="M103" s="71"/>
      <c r="N103" s="43"/>
      <c r="O103" s="396"/>
      <c r="P103" s="405"/>
      <c r="Q103" s="72">
        <v>0</v>
      </c>
      <c r="R103" s="71"/>
      <c r="S103" s="43"/>
      <c r="T103" s="396"/>
      <c r="U103" s="405"/>
      <c r="V103" s="72">
        <v>0</v>
      </c>
      <c r="W103" s="71"/>
      <c r="X103" s="43"/>
      <c r="Y103" s="396"/>
      <c r="Z103" s="405"/>
      <c r="AA103" s="72">
        <v>0</v>
      </c>
      <c r="AB103" s="71"/>
      <c r="AC103" s="43"/>
      <c r="AD103" s="396"/>
      <c r="AE103" s="405"/>
      <c r="AF103" s="72">
        <v>0</v>
      </c>
      <c r="AG103" s="71"/>
      <c r="AH103" s="43"/>
      <c r="AI103" s="396"/>
      <c r="AJ103" s="405"/>
      <c r="AK103" s="72">
        <v>0</v>
      </c>
      <c r="AL103" s="71"/>
      <c r="AM103" s="43"/>
      <c r="AN103" s="396"/>
      <c r="AO103" s="405"/>
      <c r="AP103" s="72">
        <v>0</v>
      </c>
      <c r="AQ103" s="71"/>
      <c r="AR103" s="43"/>
      <c r="AS103" s="396"/>
      <c r="AT103" s="405"/>
      <c r="AU103" s="72">
        <v>0</v>
      </c>
      <c r="AV103" s="71"/>
      <c r="AW103" s="43"/>
      <c r="AX103" s="396"/>
      <c r="AY103" s="405"/>
      <c r="AZ103" s="72">
        <v>0</v>
      </c>
      <c r="BA103" s="71"/>
      <c r="BB103" s="43"/>
      <c r="BC103" s="396"/>
      <c r="BD103" s="405"/>
      <c r="BE103" s="72">
        <v>0</v>
      </c>
      <c r="BF103" s="71"/>
      <c r="BG103" s="43"/>
      <c r="BH103" s="396"/>
      <c r="BI103" s="405"/>
      <c r="BJ103" s="72">
        <v>0</v>
      </c>
      <c r="BK103" s="71"/>
      <c r="BL103" s="43"/>
      <c r="BM103" s="396"/>
      <c r="BN103" s="405"/>
      <c r="BO103" s="72">
        <v>0</v>
      </c>
      <c r="BP103" s="71"/>
      <c r="BQ103" s="43"/>
      <c r="BR103" s="396"/>
      <c r="BS103" s="405"/>
      <c r="BT103" s="72">
        <f>SUM(L103:BO103)</f>
        <v>0</v>
      </c>
      <c r="BU103" s="71"/>
      <c r="BV103" s="43"/>
      <c r="BW103" s="396"/>
      <c r="BX103" s="405"/>
      <c r="BY103" s="72">
        <v>0</v>
      </c>
      <c r="BZ103" s="71"/>
      <c r="CA103" s="43"/>
      <c r="CB103" s="396"/>
      <c r="CC103" s="405"/>
      <c r="CD103" s="72">
        <v>0</v>
      </c>
      <c r="CE103" s="71"/>
      <c r="CF103" s="43"/>
      <c r="CG103" s="396"/>
      <c r="CH103" s="405"/>
      <c r="CI103" s="72">
        <v>0</v>
      </c>
      <c r="CJ103" s="71"/>
      <c r="CK103" s="43"/>
      <c r="CL103" s="396"/>
      <c r="CM103" s="405"/>
      <c r="CN103" s="72">
        <v>0</v>
      </c>
      <c r="CO103" s="71"/>
      <c r="CP103" s="43"/>
      <c r="CQ103" s="396"/>
      <c r="CR103" s="405"/>
      <c r="CS103" s="72">
        <v>0</v>
      </c>
      <c r="CT103" s="71"/>
      <c r="CU103" s="43"/>
      <c r="CV103" s="396"/>
      <c r="CW103" s="405"/>
      <c r="CX103" s="72">
        <v>0</v>
      </c>
      <c r="CY103" s="71"/>
      <c r="CZ103" s="43"/>
      <c r="DA103" s="396"/>
      <c r="DB103" s="405"/>
      <c r="DC103" s="72">
        <v>0</v>
      </c>
      <c r="DD103" s="71"/>
      <c r="DE103" s="43"/>
      <c r="DF103" s="396"/>
      <c r="DG103" s="405"/>
      <c r="DH103" s="72">
        <v>0</v>
      </c>
      <c r="DI103" s="71"/>
      <c r="DJ103" s="43"/>
      <c r="DK103" s="396"/>
      <c r="DL103" s="405"/>
      <c r="DM103" s="72">
        <v>0</v>
      </c>
      <c r="DN103" s="71"/>
      <c r="DO103" s="43"/>
      <c r="DP103" s="396"/>
      <c r="DQ103" s="405"/>
      <c r="DR103" s="72">
        <v>0</v>
      </c>
      <c r="DS103" s="71"/>
      <c r="DT103" s="43"/>
      <c r="DU103" s="396"/>
      <c r="DV103" s="405"/>
      <c r="DW103" s="72">
        <v>0</v>
      </c>
      <c r="DX103" s="71"/>
      <c r="DY103" s="43"/>
      <c r="DZ103" s="396"/>
      <c r="EA103" s="405"/>
      <c r="EB103" s="72">
        <v>0</v>
      </c>
      <c r="EC103" s="71"/>
      <c r="ED103" s="43"/>
      <c r="EE103" s="396"/>
      <c r="EF103" s="405"/>
      <c r="EG103" s="72">
        <v>0</v>
      </c>
      <c r="EH103" s="71"/>
      <c r="EI103" s="43"/>
      <c r="EJ103" s="396"/>
      <c r="EK103" s="405"/>
      <c r="EL103" s="72">
        <f>SUM(CD103:CD103)</f>
        <v>0</v>
      </c>
      <c r="EM103" s="71"/>
      <c r="EN103" s="43"/>
      <c r="EO103" s="88"/>
      <c r="EQ103" s="80">
        <f t="shared" si="14"/>
        <v>0</v>
      </c>
      <c r="ER103" s="33"/>
    </row>
    <row r="104" spans="4:148" ht="12.75" hidden="1" customHeight="1" x14ac:dyDescent="0.3">
      <c r="D104" s="88"/>
      <c r="E104" s="396"/>
      <c r="G104" s="43"/>
      <c r="H104" s="43"/>
      <c r="I104" s="43"/>
      <c r="J104" s="396"/>
      <c r="K104" s="43"/>
      <c r="L104" s="43"/>
      <c r="M104" s="43"/>
      <c r="N104" s="43"/>
      <c r="O104" s="396"/>
      <c r="P104" s="43"/>
      <c r="Q104" s="43"/>
      <c r="R104" s="43"/>
      <c r="S104" s="43"/>
      <c r="T104" s="396"/>
      <c r="U104" s="43"/>
      <c r="V104" s="43"/>
      <c r="W104" s="43"/>
      <c r="X104" s="43"/>
      <c r="Y104" s="396"/>
      <c r="Z104" s="43"/>
      <c r="AA104" s="43"/>
      <c r="AB104" s="43"/>
      <c r="AC104" s="43"/>
      <c r="AD104" s="396"/>
      <c r="AE104" s="43"/>
      <c r="AF104" s="43"/>
      <c r="AG104" s="43"/>
      <c r="AH104" s="43"/>
      <c r="AI104" s="396"/>
      <c r="AJ104" s="43"/>
      <c r="AK104" s="43"/>
      <c r="AL104" s="43"/>
      <c r="AM104" s="43"/>
      <c r="AN104" s="396"/>
      <c r="AO104" s="43"/>
      <c r="AP104" s="43"/>
      <c r="AQ104" s="43"/>
      <c r="AR104" s="43"/>
      <c r="AS104" s="396"/>
      <c r="AT104" s="43"/>
      <c r="AU104" s="43"/>
      <c r="AV104" s="43"/>
      <c r="AW104" s="43"/>
      <c r="AX104" s="396"/>
      <c r="AY104" s="43"/>
      <c r="AZ104" s="43"/>
      <c r="BA104" s="43"/>
      <c r="BB104" s="43"/>
      <c r="BC104" s="396"/>
      <c r="BD104" s="43"/>
      <c r="BE104" s="43"/>
      <c r="BF104" s="43"/>
      <c r="BG104" s="43"/>
      <c r="BH104" s="396"/>
      <c r="BI104" s="43"/>
      <c r="BJ104" s="43"/>
      <c r="BK104" s="43"/>
      <c r="BL104" s="43"/>
      <c r="BM104" s="396"/>
      <c r="BN104" s="43"/>
      <c r="BO104" s="43"/>
      <c r="BP104" s="43"/>
      <c r="BQ104" s="43"/>
      <c r="BR104" s="396"/>
      <c r="BS104" s="43"/>
      <c r="BT104" s="43"/>
      <c r="BU104" s="43"/>
      <c r="BV104" s="43"/>
      <c r="BW104" s="396"/>
      <c r="BX104" s="43"/>
      <c r="BY104" s="43"/>
      <c r="BZ104" s="43"/>
      <c r="CA104" s="43"/>
      <c r="CB104" s="396"/>
      <c r="CC104" s="43"/>
      <c r="CD104" s="43"/>
      <c r="CE104" s="43"/>
      <c r="CF104" s="43"/>
      <c r="CG104" s="396"/>
      <c r="CH104" s="43"/>
      <c r="CI104" s="43"/>
      <c r="CJ104" s="43"/>
      <c r="CK104" s="43"/>
      <c r="CL104" s="396"/>
      <c r="CM104" s="43"/>
      <c r="CN104" s="43"/>
      <c r="CO104" s="43"/>
      <c r="CP104" s="43"/>
      <c r="CQ104" s="396"/>
      <c r="CR104" s="43"/>
      <c r="CS104" s="43"/>
      <c r="CT104" s="43"/>
      <c r="CU104" s="43"/>
      <c r="CV104" s="396"/>
      <c r="CW104" s="43"/>
      <c r="CX104" s="43"/>
      <c r="CY104" s="43"/>
      <c r="CZ104" s="43"/>
      <c r="DA104" s="396"/>
      <c r="DB104" s="43"/>
      <c r="DC104" s="43"/>
      <c r="DD104" s="43"/>
      <c r="DE104" s="43"/>
      <c r="DF104" s="396"/>
      <c r="DG104" s="43"/>
      <c r="DH104" s="43"/>
      <c r="DI104" s="43"/>
      <c r="DJ104" s="43"/>
      <c r="DK104" s="396"/>
      <c r="DL104" s="43"/>
      <c r="DM104" s="43"/>
      <c r="DN104" s="43"/>
      <c r="DO104" s="43"/>
      <c r="DP104" s="396"/>
      <c r="DQ104" s="43"/>
      <c r="DR104" s="43"/>
      <c r="DS104" s="43"/>
      <c r="DT104" s="43"/>
      <c r="DU104" s="396"/>
      <c r="DV104" s="43"/>
      <c r="DW104" s="43"/>
      <c r="DX104" s="43"/>
      <c r="DY104" s="43"/>
      <c r="DZ104" s="396"/>
      <c r="EA104" s="43"/>
      <c r="EB104" s="43"/>
      <c r="EC104" s="43"/>
      <c r="ED104" s="43"/>
      <c r="EE104" s="396"/>
      <c r="EF104" s="43"/>
      <c r="EG104" s="43"/>
      <c r="EH104" s="43"/>
      <c r="EI104" s="43"/>
      <c r="EJ104" s="396"/>
      <c r="EK104" s="43"/>
      <c r="EL104" s="43"/>
      <c r="EM104" s="43"/>
      <c r="EN104" s="43"/>
      <c r="EO104" s="88"/>
      <c r="ER104" s="33"/>
    </row>
    <row r="105" spans="4:148" ht="12.75" hidden="1" customHeight="1" x14ac:dyDescent="0.3">
      <c r="D105" s="88" t="s">
        <v>331</v>
      </c>
      <c r="E105" s="396"/>
      <c r="G105" s="43">
        <f>SUM(G106:G109)</f>
        <v>0</v>
      </c>
      <c r="H105" s="43"/>
      <c r="I105" s="43"/>
      <c r="J105" s="396"/>
      <c r="K105" s="43"/>
      <c r="L105" s="43">
        <f>SUM(L106:L109)</f>
        <v>0</v>
      </c>
      <c r="M105" s="43"/>
      <c r="N105" s="43"/>
      <c r="O105" s="396"/>
      <c r="P105" s="43"/>
      <c r="Q105" s="43">
        <f>SUM(Q106:Q109)</f>
        <v>0</v>
      </c>
      <c r="R105" s="43"/>
      <c r="S105" s="43"/>
      <c r="T105" s="396"/>
      <c r="U105" s="43"/>
      <c r="V105" s="43">
        <f>SUM(V106:V109)</f>
        <v>0</v>
      </c>
      <c r="W105" s="43"/>
      <c r="X105" s="43"/>
      <c r="Y105" s="396"/>
      <c r="Z105" s="43"/>
      <c r="AA105" s="43">
        <f>SUM(AA106:AA109)</f>
        <v>0</v>
      </c>
      <c r="AB105" s="43"/>
      <c r="AC105" s="43"/>
      <c r="AD105" s="396"/>
      <c r="AE105" s="43"/>
      <c r="AF105" s="43">
        <f>SUM(AF106:AF109)</f>
        <v>0</v>
      </c>
      <c r="AG105" s="43"/>
      <c r="AH105" s="43"/>
      <c r="AI105" s="396"/>
      <c r="AJ105" s="43"/>
      <c r="AK105" s="43">
        <f>SUM(AK106:AK109)</f>
        <v>0</v>
      </c>
      <c r="AL105" s="43"/>
      <c r="AM105" s="43"/>
      <c r="AN105" s="396"/>
      <c r="AO105" s="43"/>
      <c r="AP105" s="43">
        <f>SUM(AP106:AP109)</f>
        <v>0</v>
      </c>
      <c r="AQ105" s="43"/>
      <c r="AR105" s="43"/>
      <c r="AS105" s="396"/>
      <c r="AT105" s="43"/>
      <c r="AU105" s="43">
        <f>SUM(AU106:AU109)</f>
        <v>0</v>
      </c>
      <c r="AV105" s="43"/>
      <c r="AW105" s="43"/>
      <c r="AX105" s="396"/>
      <c r="AY105" s="43"/>
      <c r="AZ105" s="43">
        <f>SUM(AZ106:AZ109)</f>
        <v>0</v>
      </c>
      <c r="BA105" s="43"/>
      <c r="BB105" s="43"/>
      <c r="BC105" s="396"/>
      <c r="BD105" s="43"/>
      <c r="BE105" s="43">
        <f>SUM(BE106:BE109)</f>
        <v>0</v>
      </c>
      <c r="BF105" s="43"/>
      <c r="BG105" s="43"/>
      <c r="BH105" s="396"/>
      <c r="BI105" s="43"/>
      <c r="BJ105" s="43">
        <f>SUM(BJ106:BJ109)</f>
        <v>0</v>
      </c>
      <c r="BK105" s="43"/>
      <c r="BL105" s="43"/>
      <c r="BM105" s="396"/>
      <c r="BN105" s="43"/>
      <c r="BO105" s="43">
        <f>SUM(BO106:BO109)</f>
        <v>0</v>
      </c>
      <c r="BP105" s="43"/>
      <c r="BQ105" s="43"/>
      <c r="BR105" s="396"/>
      <c r="BS105" s="43"/>
      <c r="BT105" s="43">
        <f>SUM(BT106:BT109)</f>
        <v>0</v>
      </c>
      <c r="BU105" s="43"/>
      <c r="BV105" s="43"/>
      <c r="BW105" s="396"/>
      <c r="BX105" s="43"/>
      <c r="BY105" s="43">
        <f>SUM(BY106:BY109)</f>
        <v>0</v>
      </c>
      <c r="BZ105" s="43"/>
      <c r="CA105" s="43"/>
      <c r="CB105" s="396"/>
      <c r="CC105" s="43"/>
      <c r="CD105" s="43">
        <f>SUM(CD106:CD109)</f>
        <v>0</v>
      </c>
      <c r="CE105" s="43"/>
      <c r="CF105" s="43"/>
      <c r="CG105" s="396"/>
      <c r="CH105" s="43"/>
      <c r="CI105" s="43">
        <f>SUM(CI106:CI109)</f>
        <v>0</v>
      </c>
      <c r="CJ105" s="43"/>
      <c r="CK105" s="43"/>
      <c r="CL105" s="396"/>
      <c r="CM105" s="43"/>
      <c r="CN105" s="43">
        <f>SUM(CN106:CN109)</f>
        <v>0</v>
      </c>
      <c r="CO105" s="43"/>
      <c r="CP105" s="43"/>
      <c r="CQ105" s="396"/>
      <c r="CR105" s="43"/>
      <c r="CS105" s="43">
        <f>SUM(CS106:CS109)</f>
        <v>0</v>
      </c>
      <c r="CT105" s="43"/>
      <c r="CU105" s="43"/>
      <c r="CV105" s="396"/>
      <c r="CW105" s="43"/>
      <c r="CX105" s="43">
        <f>SUM(CX106:CX109)</f>
        <v>0</v>
      </c>
      <c r="CY105" s="43"/>
      <c r="CZ105" s="43"/>
      <c r="DA105" s="396"/>
      <c r="DB105" s="43"/>
      <c r="DC105" s="43">
        <f>SUM(DC106:DC109)</f>
        <v>0</v>
      </c>
      <c r="DD105" s="43"/>
      <c r="DE105" s="43"/>
      <c r="DF105" s="396"/>
      <c r="DG105" s="43"/>
      <c r="DH105" s="43">
        <f>SUM(DH106:DH109)</f>
        <v>0</v>
      </c>
      <c r="DI105" s="43"/>
      <c r="DJ105" s="43"/>
      <c r="DK105" s="396"/>
      <c r="DL105" s="43"/>
      <c r="DM105" s="43">
        <f>SUM(DM106:DM109)</f>
        <v>0</v>
      </c>
      <c r="DN105" s="43"/>
      <c r="DO105" s="43"/>
      <c r="DP105" s="396"/>
      <c r="DQ105" s="43"/>
      <c r="DR105" s="43">
        <f>SUM(DR106:DR109)</f>
        <v>0</v>
      </c>
      <c r="DS105" s="43"/>
      <c r="DT105" s="43"/>
      <c r="DU105" s="396"/>
      <c r="DV105" s="43"/>
      <c r="DW105" s="43">
        <f>SUM(DW106:DW109)</f>
        <v>0</v>
      </c>
      <c r="DX105" s="43"/>
      <c r="DY105" s="43"/>
      <c r="DZ105" s="396"/>
      <c r="EA105" s="43"/>
      <c r="EB105" s="43">
        <f>SUM(EB106:EB109)</f>
        <v>0</v>
      </c>
      <c r="EC105" s="43"/>
      <c r="ED105" s="43"/>
      <c r="EE105" s="396"/>
      <c r="EF105" s="43"/>
      <c r="EG105" s="43">
        <f>SUM(EG106:EG109)</f>
        <v>0</v>
      </c>
      <c r="EH105" s="43"/>
      <c r="EI105" s="43"/>
      <c r="EJ105" s="396"/>
      <c r="EK105" s="43"/>
      <c r="EL105" s="43">
        <f>SUM(EL106:EL109)</f>
        <v>0</v>
      </c>
      <c r="EM105" s="43"/>
      <c r="EN105" s="43"/>
      <c r="EO105" s="88"/>
      <c r="EQ105" s="80">
        <f t="shared" ref="EQ105:EQ109" si="15">EL105-BY105</f>
        <v>0</v>
      </c>
      <c r="ER105" s="33"/>
    </row>
    <row r="106" spans="4:148" ht="12.75" hidden="1" customHeight="1" x14ac:dyDescent="0.3">
      <c r="D106" s="409" t="s">
        <v>316</v>
      </c>
      <c r="E106" s="396"/>
      <c r="F106" s="333"/>
      <c r="G106" s="394">
        <v>0</v>
      </c>
      <c r="H106" s="395"/>
      <c r="I106" s="43"/>
      <c r="J106" s="396"/>
      <c r="K106" s="397"/>
      <c r="L106" s="394">
        <v>0</v>
      </c>
      <c r="M106" s="395"/>
      <c r="N106" s="43"/>
      <c r="O106" s="396"/>
      <c r="P106" s="397"/>
      <c r="Q106" s="394">
        <v>0</v>
      </c>
      <c r="R106" s="395"/>
      <c r="S106" s="43"/>
      <c r="T106" s="396"/>
      <c r="U106" s="397"/>
      <c r="V106" s="394">
        <v>0</v>
      </c>
      <c r="W106" s="395"/>
      <c r="X106" s="43"/>
      <c r="Y106" s="396"/>
      <c r="Z106" s="397"/>
      <c r="AA106" s="394">
        <v>0</v>
      </c>
      <c r="AB106" s="395"/>
      <c r="AC106" s="43"/>
      <c r="AD106" s="396"/>
      <c r="AE106" s="397"/>
      <c r="AF106" s="394">
        <v>0</v>
      </c>
      <c r="AG106" s="395"/>
      <c r="AH106" s="43"/>
      <c r="AI106" s="396"/>
      <c r="AJ106" s="397"/>
      <c r="AK106" s="394">
        <v>0</v>
      </c>
      <c r="AL106" s="395"/>
      <c r="AM106" s="43"/>
      <c r="AN106" s="396"/>
      <c r="AO106" s="397"/>
      <c r="AP106" s="394">
        <v>0</v>
      </c>
      <c r="AQ106" s="395"/>
      <c r="AR106" s="43"/>
      <c r="AS106" s="396"/>
      <c r="AT106" s="397"/>
      <c r="AU106" s="394">
        <v>0</v>
      </c>
      <c r="AV106" s="395"/>
      <c r="AW106" s="43"/>
      <c r="AX106" s="396"/>
      <c r="AY106" s="397"/>
      <c r="AZ106" s="394">
        <v>0</v>
      </c>
      <c r="BA106" s="395"/>
      <c r="BB106" s="43"/>
      <c r="BC106" s="396"/>
      <c r="BD106" s="397"/>
      <c r="BE106" s="394">
        <v>0</v>
      </c>
      <c r="BF106" s="395"/>
      <c r="BG106" s="43"/>
      <c r="BH106" s="396"/>
      <c r="BI106" s="397"/>
      <c r="BJ106" s="394">
        <v>0</v>
      </c>
      <c r="BK106" s="395"/>
      <c r="BL106" s="43"/>
      <c r="BM106" s="396"/>
      <c r="BN106" s="397"/>
      <c r="BO106" s="394">
        <v>0</v>
      </c>
      <c r="BP106" s="395"/>
      <c r="BQ106" s="43"/>
      <c r="BR106" s="396"/>
      <c r="BS106" s="397"/>
      <c r="BT106" s="394">
        <f>SUM(L106:BO106)</f>
        <v>0</v>
      </c>
      <c r="BU106" s="395"/>
      <c r="BV106" s="43"/>
      <c r="BW106" s="396"/>
      <c r="BX106" s="397"/>
      <c r="BY106" s="394">
        <v>0</v>
      </c>
      <c r="BZ106" s="395"/>
      <c r="CA106" s="43"/>
      <c r="CB106" s="396"/>
      <c r="CC106" s="397"/>
      <c r="CD106" s="394">
        <v>0</v>
      </c>
      <c r="CE106" s="395"/>
      <c r="CF106" s="43"/>
      <c r="CG106" s="396"/>
      <c r="CH106" s="397"/>
      <c r="CI106" s="394">
        <v>0</v>
      </c>
      <c r="CJ106" s="395"/>
      <c r="CK106" s="43"/>
      <c r="CL106" s="396"/>
      <c r="CM106" s="397"/>
      <c r="CN106" s="394">
        <v>0</v>
      </c>
      <c r="CO106" s="395"/>
      <c r="CP106" s="43"/>
      <c r="CQ106" s="396"/>
      <c r="CR106" s="397"/>
      <c r="CS106" s="394">
        <v>0</v>
      </c>
      <c r="CT106" s="395"/>
      <c r="CU106" s="43"/>
      <c r="CV106" s="396"/>
      <c r="CW106" s="397"/>
      <c r="CX106" s="394">
        <v>0</v>
      </c>
      <c r="CY106" s="395"/>
      <c r="CZ106" s="43"/>
      <c r="DA106" s="396"/>
      <c r="DB106" s="397"/>
      <c r="DC106" s="394">
        <v>0</v>
      </c>
      <c r="DD106" s="395"/>
      <c r="DE106" s="43"/>
      <c r="DF106" s="396"/>
      <c r="DG106" s="397"/>
      <c r="DH106" s="394">
        <v>0</v>
      </c>
      <c r="DI106" s="395"/>
      <c r="DJ106" s="43"/>
      <c r="DK106" s="396"/>
      <c r="DL106" s="397"/>
      <c r="DM106" s="394">
        <v>0</v>
      </c>
      <c r="DN106" s="395"/>
      <c r="DO106" s="43"/>
      <c r="DP106" s="396"/>
      <c r="DQ106" s="397"/>
      <c r="DR106" s="394">
        <v>0</v>
      </c>
      <c r="DS106" s="395"/>
      <c r="DT106" s="43"/>
      <c r="DU106" s="396"/>
      <c r="DV106" s="397"/>
      <c r="DW106" s="394">
        <v>0</v>
      </c>
      <c r="DX106" s="395"/>
      <c r="DY106" s="43"/>
      <c r="DZ106" s="396"/>
      <c r="EA106" s="397"/>
      <c r="EB106" s="394">
        <v>0</v>
      </c>
      <c r="EC106" s="395"/>
      <c r="ED106" s="43"/>
      <c r="EE106" s="396"/>
      <c r="EF106" s="397"/>
      <c r="EG106" s="394">
        <v>0</v>
      </c>
      <c r="EH106" s="395"/>
      <c r="EI106" s="43"/>
      <c r="EJ106" s="396"/>
      <c r="EK106" s="397"/>
      <c r="EL106" s="394">
        <f>SUM(CD106:CD106)</f>
        <v>0</v>
      </c>
      <c r="EM106" s="395"/>
      <c r="EN106" s="43"/>
      <c r="EO106" s="88"/>
      <c r="EQ106" s="80">
        <f t="shared" si="15"/>
        <v>0</v>
      </c>
      <c r="ER106" s="33"/>
    </row>
    <row r="107" spans="4:148" ht="12.75" hidden="1" customHeight="1" x14ac:dyDescent="0.3">
      <c r="D107" s="409" t="s">
        <v>319</v>
      </c>
      <c r="E107" s="396"/>
      <c r="F107" s="327"/>
      <c r="G107" s="43">
        <v>0</v>
      </c>
      <c r="H107" s="42"/>
      <c r="I107" s="43"/>
      <c r="J107" s="396"/>
      <c r="K107" s="396"/>
      <c r="L107" s="43">
        <v>0</v>
      </c>
      <c r="M107" s="42"/>
      <c r="N107" s="43"/>
      <c r="O107" s="396"/>
      <c r="P107" s="396"/>
      <c r="Q107" s="43">
        <v>0</v>
      </c>
      <c r="R107" s="42"/>
      <c r="S107" s="43"/>
      <c r="T107" s="396"/>
      <c r="U107" s="396"/>
      <c r="V107" s="43">
        <v>0</v>
      </c>
      <c r="W107" s="42"/>
      <c r="X107" s="43"/>
      <c r="Y107" s="396"/>
      <c r="Z107" s="396"/>
      <c r="AA107" s="43">
        <v>0</v>
      </c>
      <c r="AB107" s="42"/>
      <c r="AC107" s="43"/>
      <c r="AD107" s="396"/>
      <c r="AE107" s="396"/>
      <c r="AF107" s="43">
        <v>0</v>
      </c>
      <c r="AG107" s="42"/>
      <c r="AH107" s="43"/>
      <c r="AI107" s="396"/>
      <c r="AJ107" s="396"/>
      <c r="AK107" s="43">
        <v>0</v>
      </c>
      <c r="AL107" s="42"/>
      <c r="AM107" s="43"/>
      <c r="AN107" s="396"/>
      <c r="AO107" s="396"/>
      <c r="AP107" s="43">
        <v>0</v>
      </c>
      <c r="AQ107" s="42"/>
      <c r="AR107" s="43"/>
      <c r="AS107" s="396"/>
      <c r="AT107" s="396"/>
      <c r="AU107" s="43">
        <v>0</v>
      </c>
      <c r="AV107" s="42"/>
      <c r="AW107" s="43"/>
      <c r="AX107" s="396"/>
      <c r="AY107" s="396"/>
      <c r="AZ107" s="43">
        <v>0</v>
      </c>
      <c r="BA107" s="42"/>
      <c r="BB107" s="43"/>
      <c r="BC107" s="396"/>
      <c r="BD107" s="396"/>
      <c r="BE107" s="43">
        <v>0</v>
      </c>
      <c r="BF107" s="42"/>
      <c r="BG107" s="43"/>
      <c r="BH107" s="396"/>
      <c r="BI107" s="396"/>
      <c r="BJ107" s="43">
        <v>0</v>
      </c>
      <c r="BK107" s="42"/>
      <c r="BL107" s="43"/>
      <c r="BM107" s="396"/>
      <c r="BN107" s="396"/>
      <c r="BO107" s="43">
        <v>0</v>
      </c>
      <c r="BP107" s="42"/>
      <c r="BQ107" s="43"/>
      <c r="BR107" s="396"/>
      <c r="BS107" s="396"/>
      <c r="BT107" s="43">
        <f>SUM(L107:BO107)</f>
        <v>0</v>
      </c>
      <c r="BU107" s="42"/>
      <c r="BV107" s="43"/>
      <c r="BW107" s="396"/>
      <c r="BX107" s="396"/>
      <c r="BY107" s="43">
        <v>0</v>
      </c>
      <c r="BZ107" s="42"/>
      <c r="CA107" s="43"/>
      <c r="CB107" s="396"/>
      <c r="CC107" s="396"/>
      <c r="CD107" s="43">
        <v>0</v>
      </c>
      <c r="CE107" s="42"/>
      <c r="CF107" s="43"/>
      <c r="CG107" s="396"/>
      <c r="CH107" s="396"/>
      <c r="CI107" s="43">
        <v>0</v>
      </c>
      <c r="CJ107" s="42"/>
      <c r="CK107" s="43"/>
      <c r="CL107" s="396"/>
      <c r="CM107" s="396"/>
      <c r="CN107" s="43">
        <v>0</v>
      </c>
      <c r="CO107" s="42"/>
      <c r="CP107" s="43"/>
      <c r="CQ107" s="396"/>
      <c r="CR107" s="396"/>
      <c r="CS107" s="43">
        <v>0</v>
      </c>
      <c r="CT107" s="42"/>
      <c r="CU107" s="43"/>
      <c r="CV107" s="396"/>
      <c r="CW107" s="396"/>
      <c r="CX107" s="43">
        <v>0</v>
      </c>
      <c r="CY107" s="42"/>
      <c r="CZ107" s="43"/>
      <c r="DA107" s="396"/>
      <c r="DB107" s="396"/>
      <c r="DC107" s="43">
        <v>0</v>
      </c>
      <c r="DD107" s="42"/>
      <c r="DE107" s="43"/>
      <c r="DF107" s="396"/>
      <c r="DG107" s="396"/>
      <c r="DH107" s="43">
        <v>0</v>
      </c>
      <c r="DI107" s="42"/>
      <c r="DJ107" s="43"/>
      <c r="DK107" s="396"/>
      <c r="DL107" s="396"/>
      <c r="DM107" s="43">
        <v>0</v>
      </c>
      <c r="DN107" s="42"/>
      <c r="DO107" s="43"/>
      <c r="DP107" s="396"/>
      <c r="DQ107" s="396"/>
      <c r="DR107" s="43">
        <v>0</v>
      </c>
      <c r="DS107" s="42"/>
      <c r="DT107" s="43"/>
      <c r="DU107" s="396"/>
      <c r="DV107" s="396"/>
      <c r="DW107" s="43">
        <v>0</v>
      </c>
      <c r="DX107" s="42"/>
      <c r="DY107" s="43"/>
      <c r="DZ107" s="396"/>
      <c r="EA107" s="396"/>
      <c r="EB107" s="43">
        <v>0</v>
      </c>
      <c r="EC107" s="42"/>
      <c r="ED107" s="43"/>
      <c r="EE107" s="396"/>
      <c r="EF107" s="396"/>
      <c r="EG107" s="43">
        <v>0</v>
      </c>
      <c r="EH107" s="42"/>
      <c r="EI107" s="43"/>
      <c r="EJ107" s="396"/>
      <c r="EK107" s="396"/>
      <c r="EL107" s="43">
        <f>SUM(CD107:CD107)</f>
        <v>0</v>
      </c>
      <c r="EM107" s="42"/>
      <c r="EN107" s="43"/>
      <c r="EO107" s="88"/>
      <c r="EQ107" s="80">
        <f t="shared" si="15"/>
        <v>0</v>
      </c>
      <c r="ER107" s="33"/>
    </row>
    <row r="108" spans="4:148" ht="12.75" hidden="1" customHeight="1" x14ac:dyDescent="0.3">
      <c r="D108" s="88" t="s">
        <v>320</v>
      </c>
      <c r="E108" s="396"/>
      <c r="F108" s="327"/>
      <c r="G108" s="43">
        <v>0</v>
      </c>
      <c r="H108" s="42"/>
      <c r="I108" s="43"/>
      <c r="J108" s="396"/>
      <c r="K108" s="396"/>
      <c r="L108" s="43">
        <v>0</v>
      </c>
      <c r="M108" s="42"/>
      <c r="N108" s="43"/>
      <c r="O108" s="396"/>
      <c r="P108" s="396"/>
      <c r="Q108" s="43">
        <v>0</v>
      </c>
      <c r="R108" s="42"/>
      <c r="S108" s="43"/>
      <c r="T108" s="396"/>
      <c r="U108" s="396"/>
      <c r="V108" s="43">
        <v>0</v>
      </c>
      <c r="W108" s="42"/>
      <c r="X108" s="43"/>
      <c r="Y108" s="396"/>
      <c r="Z108" s="396"/>
      <c r="AA108" s="43">
        <v>0</v>
      </c>
      <c r="AB108" s="42"/>
      <c r="AC108" s="43"/>
      <c r="AD108" s="396"/>
      <c r="AE108" s="396"/>
      <c r="AF108" s="43">
        <v>0</v>
      </c>
      <c r="AG108" s="42"/>
      <c r="AH108" s="43"/>
      <c r="AI108" s="396"/>
      <c r="AJ108" s="396"/>
      <c r="AK108" s="43">
        <v>0</v>
      </c>
      <c r="AL108" s="42"/>
      <c r="AM108" s="43"/>
      <c r="AN108" s="396"/>
      <c r="AO108" s="396"/>
      <c r="AP108" s="43">
        <v>0</v>
      </c>
      <c r="AQ108" s="42"/>
      <c r="AR108" s="43"/>
      <c r="AS108" s="396"/>
      <c r="AT108" s="396"/>
      <c r="AU108" s="43">
        <v>0</v>
      </c>
      <c r="AV108" s="42"/>
      <c r="AW108" s="43"/>
      <c r="AX108" s="396"/>
      <c r="AY108" s="396"/>
      <c r="AZ108" s="43">
        <v>0</v>
      </c>
      <c r="BA108" s="42"/>
      <c r="BB108" s="43"/>
      <c r="BC108" s="396"/>
      <c r="BD108" s="396"/>
      <c r="BE108" s="43">
        <v>0</v>
      </c>
      <c r="BF108" s="42"/>
      <c r="BG108" s="43"/>
      <c r="BH108" s="396"/>
      <c r="BI108" s="396"/>
      <c r="BJ108" s="43">
        <v>0</v>
      </c>
      <c r="BK108" s="42"/>
      <c r="BL108" s="43"/>
      <c r="BM108" s="396"/>
      <c r="BN108" s="396"/>
      <c r="BO108" s="43">
        <v>0</v>
      </c>
      <c r="BP108" s="42"/>
      <c r="BQ108" s="43"/>
      <c r="BR108" s="396"/>
      <c r="BS108" s="396"/>
      <c r="BT108" s="43">
        <f>SUM(L108:BO108)</f>
        <v>0</v>
      </c>
      <c r="BU108" s="42"/>
      <c r="BV108" s="43"/>
      <c r="BW108" s="396"/>
      <c r="BX108" s="396"/>
      <c r="BY108" s="43">
        <v>0</v>
      </c>
      <c r="BZ108" s="42"/>
      <c r="CA108" s="43"/>
      <c r="CB108" s="396"/>
      <c r="CC108" s="396"/>
      <c r="CD108" s="43">
        <v>0</v>
      </c>
      <c r="CE108" s="42"/>
      <c r="CF108" s="43"/>
      <c r="CG108" s="396"/>
      <c r="CH108" s="396"/>
      <c r="CI108" s="43">
        <v>0</v>
      </c>
      <c r="CJ108" s="42"/>
      <c r="CK108" s="43"/>
      <c r="CL108" s="396"/>
      <c r="CM108" s="396"/>
      <c r="CN108" s="43">
        <v>0</v>
      </c>
      <c r="CO108" s="42"/>
      <c r="CP108" s="43"/>
      <c r="CQ108" s="396"/>
      <c r="CR108" s="396"/>
      <c r="CS108" s="43">
        <v>0</v>
      </c>
      <c r="CT108" s="42"/>
      <c r="CU108" s="43"/>
      <c r="CV108" s="396"/>
      <c r="CW108" s="396"/>
      <c r="CX108" s="43">
        <v>0</v>
      </c>
      <c r="CY108" s="42"/>
      <c r="CZ108" s="43"/>
      <c r="DA108" s="396"/>
      <c r="DB108" s="396"/>
      <c r="DC108" s="43">
        <v>0</v>
      </c>
      <c r="DD108" s="42"/>
      <c r="DE108" s="43"/>
      <c r="DF108" s="396"/>
      <c r="DG108" s="396"/>
      <c r="DH108" s="43">
        <v>0</v>
      </c>
      <c r="DI108" s="42"/>
      <c r="DJ108" s="43"/>
      <c r="DK108" s="396"/>
      <c r="DL108" s="396"/>
      <c r="DM108" s="43">
        <v>0</v>
      </c>
      <c r="DN108" s="42"/>
      <c r="DO108" s="43"/>
      <c r="DP108" s="396"/>
      <c r="DQ108" s="396"/>
      <c r="DR108" s="43">
        <v>0</v>
      </c>
      <c r="DS108" s="42"/>
      <c r="DT108" s="43"/>
      <c r="DU108" s="396"/>
      <c r="DV108" s="396"/>
      <c r="DW108" s="43">
        <v>0</v>
      </c>
      <c r="DX108" s="42"/>
      <c r="DY108" s="43"/>
      <c r="DZ108" s="396"/>
      <c r="EA108" s="396"/>
      <c r="EB108" s="43">
        <v>0</v>
      </c>
      <c r="EC108" s="42"/>
      <c r="ED108" s="43"/>
      <c r="EE108" s="396"/>
      <c r="EF108" s="396"/>
      <c r="EG108" s="43">
        <v>0</v>
      </c>
      <c r="EH108" s="42"/>
      <c r="EI108" s="43"/>
      <c r="EJ108" s="396"/>
      <c r="EK108" s="396"/>
      <c r="EL108" s="43">
        <f>SUM(CD108:CD108)</f>
        <v>0</v>
      </c>
      <c r="EM108" s="42"/>
      <c r="EN108" s="43"/>
      <c r="EO108" s="88"/>
      <c r="EQ108" s="80">
        <f t="shared" si="15"/>
        <v>0</v>
      </c>
      <c r="ER108" s="33"/>
    </row>
    <row r="109" spans="4:148" ht="12.75" hidden="1" customHeight="1" x14ac:dyDescent="0.3">
      <c r="D109" s="88" t="s">
        <v>321</v>
      </c>
      <c r="E109" s="396"/>
      <c r="F109" s="346"/>
      <c r="G109" s="72">
        <v>0</v>
      </c>
      <c r="H109" s="71"/>
      <c r="I109" s="43"/>
      <c r="J109" s="396"/>
      <c r="K109" s="405"/>
      <c r="L109" s="72">
        <v>0</v>
      </c>
      <c r="M109" s="71"/>
      <c r="N109" s="43"/>
      <c r="O109" s="396"/>
      <c r="P109" s="405"/>
      <c r="Q109" s="72">
        <v>0</v>
      </c>
      <c r="R109" s="71"/>
      <c r="S109" s="43"/>
      <c r="T109" s="396"/>
      <c r="U109" s="405"/>
      <c r="V109" s="72">
        <v>0</v>
      </c>
      <c r="W109" s="71"/>
      <c r="X109" s="43"/>
      <c r="Y109" s="396"/>
      <c r="Z109" s="405"/>
      <c r="AA109" s="72">
        <v>0</v>
      </c>
      <c r="AB109" s="71"/>
      <c r="AC109" s="43"/>
      <c r="AD109" s="396"/>
      <c r="AE109" s="405"/>
      <c r="AF109" s="72">
        <v>0</v>
      </c>
      <c r="AG109" s="71"/>
      <c r="AH109" s="43"/>
      <c r="AI109" s="396"/>
      <c r="AJ109" s="405"/>
      <c r="AK109" s="72">
        <v>0</v>
      </c>
      <c r="AL109" s="71"/>
      <c r="AM109" s="43"/>
      <c r="AN109" s="396"/>
      <c r="AO109" s="405"/>
      <c r="AP109" s="72">
        <v>0</v>
      </c>
      <c r="AQ109" s="71"/>
      <c r="AR109" s="43"/>
      <c r="AS109" s="396"/>
      <c r="AT109" s="405"/>
      <c r="AU109" s="72">
        <v>0</v>
      </c>
      <c r="AV109" s="71"/>
      <c r="AW109" s="43"/>
      <c r="AX109" s="396"/>
      <c r="AY109" s="405"/>
      <c r="AZ109" s="72">
        <v>0</v>
      </c>
      <c r="BA109" s="71"/>
      <c r="BB109" s="43"/>
      <c r="BC109" s="396"/>
      <c r="BD109" s="405"/>
      <c r="BE109" s="72">
        <v>0</v>
      </c>
      <c r="BF109" s="71"/>
      <c r="BG109" s="43"/>
      <c r="BH109" s="396"/>
      <c r="BI109" s="405"/>
      <c r="BJ109" s="72">
        <v>0</v>
      </c>
      <c r="BK109" s="71"/>
      <c r="BL109" s="43"/>
      <c r="BM109" s="396"/>
      <c r="BN109" s="405"/>
      <c r="BO109" s="72">
        <v>0</v>
      </c>
      <c r="BP109" s="71"/>
      <c r="BQ109" s="43"/>
      <c r="BR109" s="396"/>
      <c r="BS109" s="405"/>
      <c r="BT109" s="72">
        <f>SUM(L109:BO109)</f>
        <v>0</v>
      </c>
      <c r="BU109" s="71"/>
      <c r="BV109" s="43"/>
      <c r="BW109" s="396"/>
      <c r="BX109" s="405"/>
      <c r="BY109" s="72">
        <v>0</v>
      </c>
      <c r="BZ109" s="71"/>
      <c r="CA109" s="43"/>
      <c r="CB109" s="396"/>
      <c r="CC109" s="405"/>
      <c r="CD109" s="72">
        <v>0</v>
      </c>
      <c r="CE109" s="71"/>
      <c r="CF109" s="43"/>
      <c r="CG109" s="396"/>
      <c r="CH109" s="405"/>
      <c r="CI109" s="72">
        <v>0</v>
      </c>
      <c r="CJ109" s="71"/>
      <c r="CK109" s="43"/>
      <c r="CL109" s="396"/>
      <c r="CM109" s="405"/>
      <c r="CN109" s="72">
        <v>0</v>
      </c>
      <c r="CO109" s="71"/>
      <c r="CP109" s="43"/>
      <c r="CQ109" s="396"/>
      <c r="CR109" s="405"/>
      <c r="CS109" s="72">
        <v>0</v>
      </c>
      <c r="CT109" s="71"/>
      <c r="CU109" s="43"/>
      <c r="CV109" s="396"/>
      <c r="CW109" s="405"/>
      <c r="CX109" s="72">
        <v>0</v>
      </c>
      <c r="CY109" s="71"/>
      <c r="CZ109" s="43"/>
      <c r="DA109" s="396"/>
      <c r="DB109" s="405"/>
      <c r="DC109" s="72">
        <v>0</v>
      </c>
      <c r="DD109" s="71"/>
      <c r="DE109" s="43"/>
      <c r="DF109" s="396"/>
      <c r="DG109" s="405"/>
      <c r="DH109" s="72">
        <v>0</v>
      </c>
      <c r="DI109" s="71"/>
      <c r="DJ109" s="43"/>
      <c r="DK109" s="396"/>
      <c r="DL109" s="405"/>
      <c r="DM109" s="72">
        <v>0</v>
      </c>
      <c r="DN109" s="71"/>
      <c r="DO109" s="43"/>
      <c r="DP109" s="396"/>
      <c r="DQ109" s="405"/>
      <c r="DR109" s="72">
        <v>0</v>
      </c>
      <c r="DS109" s="71"/>
      <c r="DT109" s="43"/>
      <c r="DU109" s="396"/>
      <c r="DV109" s="405"/>
      <c r="DW109" s="72">
        <v>0</v>
      </c>
      <c r="DX109" s="71"/>
      <c r="DY109" s="43"/>
      <c r="DZ109" s="396"/>
      <c r="EA109" s="405"/>
      <c r="EB109" s="72">
        <v>0</v>
      </c>
      <c r="EC109" s="71"/>
      <c r="ED109" s="43"/>
      <c r="EE109" s="396"/>
      <c r="EF109" s="405"/>
      <c r="EG109" s="72">
        <v>0</v>
      </c>
      <c r="EH109" s="71"/>
      <c r="EI109" s="43"/>
      <c r="EJ109" s="396"/>
      <c r="EK109" s="405"/>
      <c r="EL109" s="72">
        <f>SUM(CD109:CD109)</f>
        <v>0</v>
      </c>
      <c r="EM109" s="71"/>
      <c r="EN109" s="43"/>
      <c r="EO109" s="88"/>
      <c r="EQ109" s="80">
        <f t="shared" si="15"/>
        <v>0</v>
      </c>
      <c r="ER109" s="33"/>
    </row>
    <row r="110" spans="4:148" ht="12.75" customHeight="1" x14ac:dyDescent="0.3">
      <c r="D110" s="88"/>
      <c r="E110" s="396"/>
      <c r="G110" s="43"/>
      <c r="H110" s="43"/>
      <c r="I110" s="43"/>
      <c r="J110" s="396"/>
      <c r="K110" s="43"/>
      <c r="L110" s="43"/>
      <c r="M110" s="43"/>
      <c r="N110" s="43"/>
      <c r="O110" s="396"/>
      <c r="P110" s="43"/>
      <c r="Q110" s="43"/>
      <c r="R110" s="43"/>
      <c r="S110" s="43"/>
      <c r="T110" s="396"/>
      <c r="U110" s="43"/>
      <c r="V110" s="43"/>
      <c r="W110" s="43"/>
      <c r="X110" s="43"/>
      <c r="Y110" s="396"/>
      <c r="Z110" s="43"/>
      <c r="AA110" s="43"/>
      <c r="AB110" s="43"/>
      <c r="AC110" s="43"/>
      <c r="AD110" s="396"/>
      <c r="AE110" s="43"/>
      <c r="AF110" s="43"/>
      <c r="AG110" s="43"/>
      <c r="AH110" s="43"/>
      <c r="AI110" s="396"/>
      <c r="AJ110" s="43"/>
      <c r="AK110" s="43"/>
      <c r="AL110" s="43"/>
      <c r="AM110" s="43"/>
      <c r="AN110" s="396"/>
      <c r="AO110" s="43"/>
      <c r="AP110" s="43"/>
      <c r="AQ110" s="43"/>
      <c r="AR110" s="43"/>
      <c r="AS110" s="396"/>
      <c r="AT110" s="43"/>
      <c r="AU110" s="43"/>
      <c r="AV110" s="43"/>
      <c r="AW110" s="43"/>
      <c r="AX110" s="396"/>
      <c r="AY110" s="43"/>
      <c r="AZ110" s="43"/>
      <c r="BA110" s="43"/>
      <c r="BB110" s="43"/>
      <c r="BC110" s="396"/>
      <c r="BD110" s="43"/>
      <c r="BE110" s="43"/>
      <c r="BF110" s="43"/>
      <c r="BG110" s="43"/>
      <c r="BH110" s="396"/>
      <c r="BI110" s="43"/>
      <c r="BJ110" s="43"/>
      <c r="BK110" s="43"/>
      <c r="BL110" s="43"/>
      <c r="BM110" s="396"/>
      <c r="BN110" s="43"/>
      <c r="BO110" s="43"/>
      <c r="BP110" s="43"/>
      <c r="BQ110" s="43"/>
      <c r="BR110" s="396"/>
      <c r="BS110" s="43"/>
      <c r="BT110" s="43"/>
      <c r="BU110" s="43"/>
      <c r="BV110" s="43"/>
      <c r="BW110" s="396"/>
      <c r="BX110" s="43"/>
      <c r="BY110" s="43"/>
      <c r="BZ110" s="43"/>
      <c r="CA110" s="43"/>
      <c r="CB110" s="396"/>
      <c r="CC110" s="43"/>
      <c r="CD110" s="43"/>
      <c r="CE110" s="43"/>
      <c r="CF110" s="43"/>
      <c r="CG110" s="396"/>
      <c r="CH110" s="43"/>
      <c r="CI110" s="43"/>
      <c r="CJ110" s="43"/>
      <c r="CK110" s="43"/>
      <c r="CL110" s="396"/>
      <c r="CM110" s="43"/>
      <c r="CN110" s="43"/>
      <c r="CO110" s="43"/>
      <c r="CP110" s="43"/>
      <c r="CQ110" s="396"/>
      <c r="CR110" s="43"/>
      <c r="CS110" s="43"/>
      <c r="CT110" s="43"/>
      <c r="CU110" s="43"/>
      <c r="CV110" s="396"/>
      <c r="CW110" s="43"/>
      <c r="CX110" s="43"/>
      <c r="CY110" s="43"/>
      <c r="CZ110" s="43"/>
      <c r="DA110" s="396"/>
      <c r="DB110" s="43"/>
      <c r="DC110" s="43"/>
      <c r="DD110" s="43"/>
      <c r="DE110" s="43"/>
      <c r="DF110" s="396"/>
      <c r="DG110" s="43"/>
      <c r="DH110" s="43"/>
      <c r="DI110" s="43"/>
      <c r="DJ110" s="43"/>
      <c r="DK110" s="396"/>
      <c r="DL110" s="43"/>
      <c r="DM110" s="43"/>
      <c r="DN110" s="43"/>
      <c r="DO110" s="43"/>
      <c r="DP110" s="396"/>
      <c r="DQ110" s="43"/>
      <c r="DR110" s="43"/>
      <c r="DS110" s="43"/>
      <c r="DT110" s="43"/>
      <c r="DU110" s="396"/>
      <c r="DV110" s="43"/>
      <c r="DW110" s="43"/>
      <c r="DX110" s="43"/>
      <c r="DY110" s="43"/>
      <c r="DZ110" s="396"/>
      <c r="EA110" s="43"/>
      <c r="EB110" s="43"/>
      <c r="EC110" s="43"/>
      <c r="ED110" s="43"/>
      <c r="EE110" s="396"/>
      <c r="EF110" s="43"/>
      <c r="EG110" s="43"/>
      <c r="EH110" s="43"/>
      <c r="EI110" s="43"/>
      <c r="EJ110" s="396"/>
      <c r="EK110" s="43"/>
      <c r="EL110" s="43"/>
      <c r="EM110" s="43"/>
      <c r="EN110" s="43"/>
      <c r="EO110" s="88"/>
      <c r="EQ110" s="80">
        <f t="shared" si="14"/>
        <v>0</v>
      </c>
      <c r="ER110" s="33"/>
    </row>
    <row r="111" spans="4:148" ht="12.75" customHeight="1" x14ac:dyDescent="0.3">
      <c r="D111" s="161" t="s">
        <v>332</v>
      </c>
      <c r="E111" s="396"/>
      <c r="G111" s="43"/>
      <c r="H111" s="43"/>
      <c r="I111" s="43"/>
      <c r="J111" s="396"/>
      <c r="K111" s="43"/>
      <c r="L111" s="43"/>
      <c r="M111" s="43"/>
      <c r="N111" s="43"/>
      <c r="O111" s="396"/>
      <c r="P111" s="43"/>
      <c r="Q111" s="43"/>
      <c r="R111" s="43"/>
      <c r="S111" s="43"/>
      <c r="T111" s="396"/>
      <c r="U111" s="43"/>
      <c r="V111" s="43"/>
      <c r="W111" s="43"/>
      <c r="X111" s="43"/>
      <c r="Y111" s="396"/>
      <c r="Z111" s="43"/>
      <c r="AA111" s="43"/>
      <c r="AB111" s="43"/>
      <c r="AC111" s="43"/>
      <c r="AD111" s="396"/>
      <c r="AE111" s="43"/>
      <c r="AF111" s="43"/>
      <c r="AG111" s="43"/>
      <c r="AH111" s="43"/>
      <c r="AI111" s="396"/>
      <c r="AJ111" s="43"/>
      <c r="AK111" s="43"/>
      <c r="AL111" s="43"/>
      <c r="AM111" s="43"/>
      <c r="AN111" s="396"/>
      <c r="AO111" s="43"/>
      <c r="AP111" s="43"/>
      <c r="AQ111" s="43"/>
      <c r="AR111" s="43"/>
      <c r="AS111" s="396"/>
      <c r="AT111" s="43"/>
      <c r="AU111" s="43"/>
      <c r="AV111" s="43"/>
      <c r="AW111" s="43"/>
      <c r="AX111" s="396"/>
      <c r="AY111" s="43"/>
      <c r="AZ111" s="43"/>
      <c r="BA111" s="43"/>
      <c r="BB111" s="43"/>
      <c r="BC111" s="396"/>
      <c r="BD111" s="43"/>
      <c r="BE111" s="43"/>
      <c r="BF111" s="43"/>
      <c r="BG111" s="43"/>
      <c r="BH111" s="396"/>
      <c r="BI111" s="43"/>
      <c r="BJ111" s="43"/>
      <c r="BK111" s="43"/>
      <c r="BL111" s="43"/>
      <c r="BM111" s="396"/>
      <c r="BN111" s="43"/>
      <c r="BO111" s="43"/>
      <c r="BP111" s="43"/>
      <c r="BQ111" s="43"/>
      <c r="BR111" s="396"/>
      <c r="BS111" s="43"/>
      <c r="BT111" s="43"/>
      <c r="BU111" s="43"/>
      <c r="BV111" s="43"/>
      <c r="BW111" s="396"/>
      <c r="BX111" s="43"/>
      <c r="BY111" s="43"/>
      <c r="BZ111" s="43"/>
      <c r="CA111" s="43"/>
      <c r="CB111" s="396"/>
      <c r="CC111" s="43"/>
      <c r="CD111" s="43"/>
      <c r="CE111" s="43"/>
      <c r="CF111" s="43"/>
      <c r="CG111" s="396"/>
      <c r="CH111" s="43"/>
      <c r="CI111" s="43"/>
      <c r="CJ111" s="43"/>
      <c r="CK111" s="43"/>
      <c r="CL111" s="396"/>
      <c r="CM111" s="43"/>
      <c r="CN111" s="43"/>
      <c r="CO111" s="43"/>
      <c r="CP111" s="43"/>
      <c r="CQ111" s="396"/>
      <c r="CR111" s="43"/>
      <c r="CS111" s="43"/>
      <c r="CT111" s="43"/>
      <c r="CU111" s="43"/>
      <c r="CV111" s="396"/>
      <c r="CW111" s="43"/>
      <c r="CX111" s="43"/>
      <c r="CY111" s="43"/>
      <c r="CZ111" s="43"/>
      <c r="DA111" s="396"/>
      <c r="DB111" s="43"/>
      <c r="DC111" s="43"/>
      <c r="DD111" s="43"/>
      <c r="DE111" s="43"/>
      <c r="DF111" s="396"/>
      <c r="DG111" s="43"/>
      <c r="DH111" s="43"/>
      <c r="DI111" s="43"/>
      <c r="DJ111" s="43"/>
      <c r="DK111" s="396"/>
      <c r="DL111" s="43"/>
      <c r="DM111" s="43"/>
      <c r="DN111" s="43"/>
      <c r="DO111" s="43"/>
      <c r="DP111" s="396"/>
      <c r="DQ111" s="43"/>
      <c r="DR111" s="43"/>
      <c r="DS111" s="43"/>
      <c r="DT111" s="43"/>
      <c r="DU111" s="396"/>
      <c r="DV111" s="43"/>
      <c r="DW111" s="43"/>
      <c r="DX111" s="43"/>
      <c r="DY111" s="43"/>
      <c r="DZ111" s="396"/>
      <c r="EA111" s="43"/>
      <c r="EB111" s="43"/>
      <c r="EC111" s="43"/>
      <c r="ED111" s="43"/>
      <c r="EE111" s="396"/>
      <c r="EF111" s="43"/>
      <c r="EG111" s="43"/>
      <c r="EH111" s="43"/>
      <c r="EI111" s="43"/>
      <c r="EJ111" s="396"/>
      <c r="EK111" s="43"/>
      <c r="EL111" s="43"/>
      <c r="EM111" s="43"/>
      <c r="EN111" s="43"/>
      <c r="EO111" s="88"/>
      <c r="ER111" s="33"/>
    </row>
    <row r="112" spans="4:148" ht="12.75" hidden="1" customHeight="1" x14ac:dyDescent="0.3">
      <c r="D112" s="88" t="s">
        <v>333</v>
      </c>
      <c r="E112" s="396"/>
      <c r="G112" s="43">
        <f>SUM(G113:G115)</f>
        <v>0</v>
      </c>
      <c r="H112" s="43"/>
      <c r="I112" s="43"/>
      <c r="J112" s="396"/>
      <c r="K112" s="43"/>
      <c r="L112" s="43">
        <f>SUM(L113:L115)</f>
        <v>0</v>
      </c>
      <c r="M112" s="43"/>
      <c r="N112" s="43"/>
      <c r="O112" s="396"/>
      <c r="P112" s="43"/>
      <c r="Q112" s="43">
        <f>SUM(Q113:Q115)</f>
        <v>0</v>
      </c>
      <c r="R112" s="43"/>
      <c r="S112" s="43"/>
      <c r="T112" s="396"/>
      <c r="U112" s="43"/>
      <c r="V112" s="43">
        <f>SUM(V113:V115)</f>
        <v>0</v>
      </c>
      <c r="W112" s="43"/>
      <c r="X112" s="43"/>
      <c r="Y112" s="396"/>
      <c r="Z112" s="43"/>
      <c r="AA112" s="43">
        <f>SUM(AA113:AA115)</f>
        <v>0</v>
      </c>
      <c r="AB112" s="43"/>
      <c r="AC112" s="43"/>
      <c r="AD112" s="396"/>
      <c r="AE112" s="43"/>
      <c r="AF112" s="43">
        <f>SUM(AF113:AF115)</f>
        <v>0</v>
      </c>
      <c r="AG112" s="43"/>
      <c r="AH112" s="43"/>
      <c r="AI112" s="396"/>
      <c r="AJ112" s="43"/>
      <c r="AK112" s="43">
        <f>SUM(AK113:AK115)</f>
        <v>0</v>
      </c>
      <c r="AL112" s="43"/>
      <c r="AM112" s="43"/>
      <c r="AN112" s="396"/>
      <c r="AO112" s="43"/>
      <c r="AP112" s="43">
        <f>SUM(AP113:AP115)</f>
        <v>0</v>
      </c>
      <c r="AQ112" s="43"/>
      <c r="AR112" s="43"/>
      <c r="AS112" s="396"/>
      <c r="AT112" s="43"/>
      <c r="AU112" s="43">
        <f>SUM(AU113:AU115)</f>
        <v>0</v>
      </c>
      <c r="AV112" s="43"/>
      <c r="AW112" s="43"/>
      <c r="AX112" s="396"/>
      <c r="AY112" s="43"/>
      <c r="AZ112" s="43">
        <f>SUM(AZ113:AZ115)</f>
        <v>0</v>
      </c>
      <c r="BA112" s="43"/>
      <c r="BB112" s="43"/>
      <c r="BC112" s="396"/>
      <c r="BD112" s="43"/>
      <c r="BE112" s="43">
        <f>SUM(BE113:BE115)</f>
        <v>0</v>
      </c>
      <c r="BF112" s="43"/>
      <c r="BG112" s="43"/>
      <c r="BH112" s="396"/>
      <c r="BI112" s="43"/>
      <c r="BJ112" s="43">
        <f>SUM(BJ113:BJ115)</f>
        <v>0</v>
      </c>
      <c r="BK112" s="43"/>
      <c r="BL112" s="43"/>
      <c r="BM112" s="396"/>
      <c r="BN112" s="43"/>
      <c r="BO112" s="43">
        <f>SUM(BO113:BO115)</f>
        <v>0</v>
      </c>
      <c r="BP112" s="43"/>
      <c r="BQ112" s="43"/>
      <c r="BR112" s="396"/>
      <c r="BS112" s="43"/>
      <c r="BT112" s="43">
        <f>SUM(BT113:BT115)</f>
        <v>0</v>
      </c>
      <c r="BU112" s="43"/>
      <c r="BV112" s="43"/>
      <c r="BW112" s="396"/>
      <c r="BX112" s="43"/>
      <c r="BY112" s="43">
        <f>SUM(BY113:BY115)</f>
        <v>0</v>
      </c>
      <c r="BZ112" s="43"/>
      <c r="CA112" s="43"/>
      <c r="CB112" s="396"/>
      <c r="CC112" s="43"/>
      <c r="CD112" s="43">
        <f>SUM(CD113:CD115)</f>
        <v>0</v>
      </c>
      <c r="CE112" s="43"/>
      <c r="CF112" s="43"/>
      <c r="CG112" s="396"/>
      <c r="CH112" s="43"/>
      <c r="CI112" s="43">
        <f>SUM(CI113:CI115)</f>
        <v>0</v>
      </c>
      <c r="CJ112" s="43"/>
      <c r="CK112" s="43"/>
      <c r="CL112" s="396"/>
      <c r="CM112" s="43"/>
      <c r="CN112" s="43">
        <f>SUM(CN113:CN115)</f>
        <v>0</v>
      </c>
      <c r="CO112" s="43"/>
      <c r="CP112" s="43"/>
      <c r="CQ112" s="396"/>
      <c r="CR112" s="43"/>
      <c r="CS112" s="43">
        <f>SUM(CS113:CS115)</f>
        <v>0</v>
      </c>
      <c r="CT112" s="43"/>
      <c r="CU112" s="43"/>
      <c r="CV112" s="396"/>
      <c r="CW112" s="43"/>
      <c r="CX112" s="43">
        <f>SUM(CX113:CX115)</f>
        <v>0</v>
      </c>
      <c r="CY112" s="43"/>
      <c r="CZ112" s="43"/>
      <c r="DA112" s="396"/>
      <c r="DB112" s="43"/>
      <c r="DC112" s="43">
        <f>SUM(DC113:DC115)</f>
        <v>0</v>
      </c>
      <c r="DD112" s="43"/>
      <c r="DE112" s="43"/>
      <c r="DF112" s="396"/>
      <c r="DG112" s="43"/>
      <c r="DH112" s="43">
        <f>SUM(DH113:DH115)</f>
        <v>0</v>
      </c>
      <c r="DI112" s="43"/>
      <c r="DJ112" s="43"/>
      <c r="DK112" s="396"/>
      <c r="DL112" s="43"/>
      <c r="DM112" s="43">
        <f>SUM(DM113:DM115)</f>
        <v>0</v>
      </c>
      <c r="DN112" s="43"/>
      <c r="DO112" s="43"/>
      <c r="DP112" s="396"/>
      <c r="DQ112" s="43"/>
      <c r="DR112" s="43">
        <f>SUM(DR113:DR115)</f>
        <v>0</v>
      </c>
      <c r="DS112" s="43"/>
      <c r="DT112" s="43"/>
      <c r="DU112" s="396"/>
      <c r="DV112" s="43"/>
      <c r="DW112" s="43">
        <f>SUM(DW113:DW115)</f>
        <v>0</v>
      </c>
      <c r="DX112" s="43"/>
      <c r="DY112" s="43"/>
      <c r="DZ112" s="396"/>
      <c r="EA112" s="43"/>
      <c r="EB112" s="43">
        <f>SUM(EB113:EB115)</f>
        <v>0</v>
      </c>
      <c r="EC112" s="43"/>
      <c r="ED112" s="43"/>
      <c r="EE112" s="396"/>
      <c r="EF112" s="43"/>
      <c r="EG112" s="43">
        <f>SUM(EG113:EG115)</f>
        <v>0</v>
      </c>
      <c r="EH112" s="43"/>
      <c r="EI112" s="43"/>
      <c r="EJ112" s="396"/>
      <c r="EK112" s="43"/>
      <c r="EL112" s="43">
        <f>SUM(EL113:EL115)</f>
        <v>0</v>
      </c>
      <c r="EM112" s="43"/>
      <c r="EN112" s="43"/>
      <c r="EO112" s="88"/>
      <c r="EQ112" s="80">
        <f t="shared" si="14"/>
        <v>0</v>
      </c>
      <c r="ER112" s="33"/>
    </row>
    <row r="113" spans="3:148" ht="12.75" hidden="1" customHeight="1" x14ac:dyDescent="0.3">
      <c r="D113" s="88" t="s">
        <v>316</v>
      </c>
      <c r="E113" s="396"/>
      <c r="F113" s="333"/>
      <c r="G113" s="394">
        <v>0</v>
      </c>
      <c r="H113" s="395"/>
      <c r="I113" s="43"/>
      <c r="J113" s="396"/>
      <c r="K113" s="397"/>
      <c r="L113" s="394">
        <v>0</v>
      </c>
      <c r="M113" s="395"/>
      <c r="N113" s="43"/>
      <c r="O113" s="396"/>
      <c r="P113" s="397"/>
      <c r="Q113" s="394">
        <v>0</v>
      </c>
      <c r="R113" s="395"/>
      <c r="S113" s="43"/>
      <c r="T113" s="396"/>
      <c r="U113" s="333"/>
      <c r="V113" s="394">
        <v>0</v>
      </c>
      <c r="W113" s="395"/>
      <c r="X113" s="43"/>
      <c r="Y113" s="396"/>
      <c r="Z113" s="397"/>
      <c r="AA113" s="394">
        <v>0</v>
      </c>
      <c r="AB113" s="395"/>
      <c r="AC113" s="43"/>
      <c r="AD113" s="396"/>
      <c r="AE113" s="397"/>
      <c r="AF113" s="394">
        <v>0</v>
      </c>
      <c r="AG113" s="395"/>
      <c r="AH113" s="43"/>
      <c r="AI113" s="396"/>
      <c r="AJ113" s="397"/>
      <c r="AK113" s="394">
        <v>0</v>
      </c>
      <c r="AL113" s="395"/>
      <c r="AM113" s="43"/>
      <c r="AN113" s="396"/>
      <c r="AO113" s="397"/>
      <c r="AP113" s="394">
        <v>0</v>
      </c>
      <c r="AQ113" s="395"/>
      <c r="AR113" s="43"/>
      <c r="AS113" s="396"/>
      <c r="AT113" s="397"/>
      <c r="AU113" s="394">
        <v>0</v>
      </c>
      <c r="AV113" s="395"/>
      <c r="AW113" s="43"/>
      <c r="AX113" s="396"/>
      <c r="AY113" s="397"/>
      <c r="AZ113" s="394">
        <v>0</v>
      </c>
      <c r="BA113" s="395"/>
      <c r="BB113" s="43"/>
      <c r="BC113" s="396"/>
      <c r="BD113" s="397"/>
      <c r="BE113" s="394">
        <v>0</v>
      </c>
      <c r="BF113" s="395"/>
      <c r="BG113" s="43"/>
      <c r="BH113" s="396"/>
      <c r="BI113" s="397"/>
      <c r="BJ113" s="394">
        <v>0</v>
      </c>
      <c r="BK113" s="395"/>
      <c r="BL113" s="43"/>
      <c r="BM113" s="396"/>
      <c r="BN113" s="397"/>
      <c r="BO113" s="394">
        <v>0</v>
      </c>
      <c r="BP113" s="395"/>
      <c r="BQ113" s="43"/>
      <c r="BR113" s="396"/>
      <c r="BS113" s="397"/>
      <c r="BT113" s="394">
        <f>SUM(L113:BO113)</f>
        <v>0</v>
      </c>
      <c r="BU113" s="395"/>
      <c r="BV113" s="43"/>
      <c r="BW113" s="396"/>
      <c r="BX113" s="397"/>
      <c r="BY113" s="394">
        <v>0</v>
      </c>
      <c r="BZ113" s="395"/>
      <c r="CA113" s="43"/>
      <c r="CB113" s="396"/>
      <c r="CC113" s="397"/>
      <c r="CD113" s="394">
        <v>0</v>
      </c>
      <c r="CE113" s="395"/>
      <c r="CF113" s="43"/>
      <c r="CG113" s="396"/>
      <c r="CH113" s="397"/>
      <c r="CI113" s="394">
        <v>0</v>
      </c>
      <c r="CJ113" s="395"/>
      <c r="CK113" s="43"/>
      <c r="CL113" s="396"/>
      <c r="CM113" s="333"/>
      <c r="CN113" s="394">
        <v>0</v>
      </c>
      <c r="CO113" s="395"/>
      <c r="CP113" s="43"/>
      <c r="CQ113" s="396"/>
      <c r="CR113" s="397"/>
      <c r="CS113" s="394">
        <v>0</v>
      </c>
      <c r="CT113" s="395"/>
      <c r="CU113" s="43"/>
      <c r="CV113" s="396"/>
      <c r="CW113" s="397"/>
      <c r="CX113" s="394">
        <v>0</v>
      </c>
      <c r="CY113" s="395"/>
      <c r="CZ113" s="43"/>
      <c r="DA113" s="396"/>
      <c r="DB113" s="397"/>
      <c r="DC113" s="394">
        <v>0</v>
      </c>
      <c r="DD113" s="395"/>
      <c r="DE113" s="43"/>
      <c r="DF113" s="396"/>
      <c r="DG113" s="397"/>
      <c r="DH113" s="394">
        <v>0</v>
      </c>
      <c r="DI113" s="395"/>
      <c r="DJ113" s="43"/>
      <c r="DK113" s="396"/>
      <c r="DL113" s="397"/>
      <c r="DM113" s="394">
        <v>0</v>
      </c>
      <c r="DN113" s="395"/>
      <c r="DO113" s="43"/>
      <c r="DP113" s="396"/>
      <c r="DQ113" s="397"/>
      <c r="DR113" s="394">
        <v>0</v>
      </c>
      <c r="DS113" s="395"/>
      <c r="DT113" s="43"/>
      <c r="DU113" s="396"/>
      <c r="DV113" s="397"/>
      <c r="DW113" s="394">
        <v>0</v>
      </c>
      <c r="DX113" s="395"/>
      <c r="DY113" s="43"/>
      <c r="DZ113" s="396"/>
      <c r="EA113" s="397"/>
      <c r="EB113" s="394">
        <v>0</v>
      </c>
      <c r="EC113" s="395"/>
      <c r="ED113" s="43"/>
      <c r="EE113" s="396"/>
      <c r="EF113" s="397"/>
      <c r="EG113" s="394">
        <v>0</v>
      </c>
      <c r="EH113" s="395"/>
      <c r="EI113" s="43"/>
      <c r="EJ113" s="396"/>
      <c r="EK113" s="397"/>
      <c r="EL113" s="394">
        <f t="shared" ref="EL113:EL115" si="16">SUM(CD113:EG113)</f>
        <v>0</v>
      </c>
      <c r="EM113" s="395"/>
      <c r="EN113" s="43"/>
      <c r="EO113" s="88"/>
      <c r="EQ113" s="80">
        <f t="shared" si="14"/>
        <v>0</v>
      </c>
      <c r="ER113" s="33"/>
    </row>
    <row r="114" spans="3:148" ht="12.75" hidden="1" customHeight="1" x14ac:dyDescent="0.3">
      <c r="D114" s="88" t="s">
        <v>319</v>
      </c>
      <c r="E114" s="396"/>
      <c r="F114" s="327"/>
      <c r="G114" s="43">
        <v>0</v>
      </c>
      <c r="H114" s="42"/>
      <c r="I114" s="43"/>
      <c r="J114" s="396"/>
      <c r="K114" s="396"/>
      <c r="L114" s="43">
        <v>0</v>
      </c>
      <c r="M114" s="42"/>
      <c r="N114" s="43"/>
      <c r="O114" s="396"/>
      <c r="P114" s="396"/>
      <c r="Q114" s="43">
        <v>0</v>
      </c>
      <c r="R114" s="42"/>
      <c r="S114" s="43"/>
      <c r="T114" s="396"/>
      <c r="U114" s="327"/>
      <c r="V114" s="43">
        <v>0</v>
      </c>
      <c r="W114" s="42"/>
      <c r="X114" s="43"/>
      <c r="Y114" s="396"/>
      <c r="Z114" s="396"/>
      <c r="AA114" s="43">
        <v>0</v>
      </c>
      <c r="AB114" s="42"/>
      <c r="AC114" s="43"/>
      <c r="AD114" s="396"/>
      <c r="AE114" s="396"/>
      <c r="AF114" s="43">
        <v>0</v>
      </c>
      <c r="AG114" s="42"/>
      <c r="AH114" s="43"/>
      <c r="AI114" s="396"/>
      <c r="AJ114" s="396"/>
      <c r="AK114" s="43">
        <v>0</v>
      </c>
      <c r="AL114" s="42"/>
      <c r="AM114" s="43"/>
      <c r="AN114" s="396"/>
      <c r="AO114" s="396"/>
      <c r="AP114" s="43">
        <v>0</v>
      </c>
      <c r="AQ114" s="42"/>
      <c r="AR114" s="43"/>
      <c r="AS114" s="396"/>
      <c r="AT114" s="396"/>
      <c r="AU114" s="43">
        <v>0</v>
      </c>
      <c r="AV114" s="42"/>
      <c r="AW114" s="43"/>
      <c r="AX114" s="396"/>
      <c r="AY114" s="396"/>
      <c r="AZ114" s="43">
        <v>0</v>
      </c>
      <c r="BA114" s="42"/>
      <c r="BB114" s="43"/>
      <c r="BC114" s="396"/>
      <c r="BD114" s="396"/>
      <c r="BE114" s="43">
        <v>0</v>
      </c>
      <c r="BF114" s="42"/>
      <c r="BG114" s="43"/>
      <c r="BH114" s="396"/>
      <c r="BI114" s="396"/>
      <c r="BJ114" s="43">
        <v>0</v>
      </c>
      <c r="BK114" s="42"/>
      <c r="BL114" s="43"/>
      <c r="BM114" s="396"/>
      <c r="BN114" s="396"/>
      <c r="BO114" s="43">
        <v>0</v>
      </c>
      <c r="BP114" s="42"/>
      <c r="BQ114" s="43"/>
      <c r="BR114" s="396"/>
      <c r="BS114" s="396"/>
      <c r="BT114" s="43">
        <f>SUM(L114:BO114)</f>
        <v>0</v>
      </c>
      <c r="BU114" s="42"/>
      <c r="BV114" s="43"/>
      <c r="BW114" s="396"/>
      <c r="BX114" s="396"/>
      <c r="BY114" s="43">
        <v>0</v>
      </c>
      <c r="BZ114" s="42"/>
      <c r="CA114" s="43"/>
      <c r="CB114" s="396"/>
      <c r="CC114" s="396"/>
      <c r="CD114" s="43">
        <v>0</v>
      </c>
      <c r="CE114" s="42"/>
      <c r="CF114" s="43"/>
      <c r="CG114" s="396"/>
      <c r="CH114" s="396"/>
      <c r="CI114" s="43">
        <v>0</v>
      </c>
      <c r="CJ114" s="42"/>
      <c r="CK114" s="43"/>
      <c r="CL114" s="396"/>
      <c r="CM114" s="327"/>
      <c r="CN114" s="43">
        <v>0</v>
      </c>
      <c r="CO114" s="42"/>
      <c r="CP114" s="43"/>
      <c r="CQ114" s="396"/>
      <c r="CR114" s="396"/>
      <c r="CS114" s="43">
        <v>0</v>
      </c>
      <c r="CT114" s="42"/>
      <c r="CU114" s="43"/>
      <c r="CV114" s="396"/>
      <c r="CW114" s="396"/>
      <c r="CX114" s="43">
        <v>0</v>
      </c>
      <c r="CY114" s="42"/>
      <c r="CZ114" s="43"/>
      <c r="DA114" s="396"/>
      <c r="DB114" s="396"/>
      <c r="DC114" s="43">
        <v>0</v>
      </c>
      <c r="DD114" s="42"/>
      <c r="DE114" s="43"/>
      <c r="DF114" s="396"/>
      <c r="DG114" s="396"/>
      <c r="DH114" s="43">
        <v>0</v>
      </c>
      <c r="DI114" s="42"/>
      <c r="DJ114" s="43"/>
      <c r="DK114" s="396"/>
      <c r="DL114" s="396"/>
      <c r="DM114" s="43">
        <v>0</v>
      </c>
      <c r="DN114" s="42"/>
      <c r="DO114" s="43"/>
      <c r="DP114" s="396"/>
      <c r="DQ114" s="396"/>
      <c r="DR114" s="43">
        <v>0</v>
      </c>
      <c r="DS114" s="42"/>
      <c r="DT114" s="43"/>
      <c r="DU114" s="396"/>
      <c r="DV114" s="396"/>
      <c r="DW114" s="43">
        <v>0</v>
      </c>
      <c r="DX114" s="42"/>
      <c r="DY114" s="43"/>
      <c r="DZ114" s="396"/>
      <c r="EA114" s="396"/>
      <c r="EB114" s="43">
        <v>0</v>
      </c>
      <c r="EC114" s="42"/>
      <c r="ED114" s="43"/>
      <c r="EE114" s="396"/>
      <c r="EF114" s="396"/>
      <c r="EG114" s="43">
        <v>0</v>
      </c>
      <c r="EH114" s="42"/>
      <c r="EI114" s="43"/>
      <c r="EJ114" s="396"/>
      <c r="EK114" s="396"/>
      <c r="EL114" s="43">
        <f t="shared" si="16"/>
        <v>0</v>
      </c>
      <c r="EM114" s="42"/>
      <c r="EN114" s="43"/>
      <c r="EO114" s="88"/>
      <c r="EQ114" s="80">
        <f t="shared" si="14"/>
        <v>0</v>
      </c>
      <c r="ER114" s="33"/>
    </row>
    <row r="115" spans="3:148" ht="12.75" hidden="1" customHeight="1" x14ac:dyDescent="0.3">
      <c r="D115" s="88" t="s">
        <v>334</v>
      </c>
      <c r="E115" s="396"/>
      <c r="F115" s="346"/>
      <c r="G115" s="72">
        <v>0</v>
      </c>
      <c r="H115" s="71"/>
      <c r="I115" s="43"/>
      <c r="J115" s="396"/>
      <c r="K115" s="405"/>
      <c r="L115" s="72">
        <v>0</v>
      </c>
      <c r="M115" s="71"/>
      <c r="N115" s="43"/>
      <c r="O115" s="396"/>
      <c r="P115" s="405"/>
      <c r="Q115" s="72">
        <v>0</v>
      </c>
      <c r="R115" s="71"/>
      <c r="S115" s="43"/>
      <c r="T115" s="396"/>
      <c r="U115" s="346"/>
      <c r="V115" s="72">
        <v>0</v>
      </c>
      <c r="W115" s="71"/>
      <c r="X115" s="43"/>
      <c r="Y115" s="396"/>
      <c r="Z115" s="405"/>
      <c r="AA115" s="72">
        <v>0</v>
      </c>
      <c r="AB115" s="71"/>
      <c r="AC115" s="43"/>
      <c r="AD115" s="396"/>
      <c r="AE115" s="405"/>
      <c r="AF115" s="72">
        <v>0</v>
      </c>
      <c r="AG115" s="71"/>
      <c r="AH115" s="43"/>
      <c r="AI115" s="396"/>
      <c r="AJ115" s="405"/>
      <c r="AK115" s="72">
        <v>0</v>
      </c>
      <c r="AL115" s="71"/>
      <c r="AM115" s="43"/>
      <c r="AN115" s="396"/>
      <c r="AO115" s="405"/>
      <c r="AP115" s="72">
        <v>0</v>
      </c>
      <c r="AQ115" s="71"/>
      <c r="AR115" s="43"/>
      <c r="AS115" s="396"/>
      <c r="AT115" s="405"/>
      <c r="AU115" s="72">
        <v>0</v>
      </c>
      <c r="AV115" s="71"/>
      <c r="AW115" s="43"/>
      <c r="AX115" s="396"/>
      <c r="AY115" s="405"/>
      <c r="AZ115" s="72">
        <v>0</v>
      </c>
      <c r="BA115" s="71"/>
      <c r="BB115" s="43"/>
      <c r="BC115" s="396"/>
      <c r="BD115" s="405"/>
      <c r="BE115" s="72">
        <v>0</v>
      </c>
      <c r="BF115" s="71"/>
      <c r="BG115" s="43"/>
      <c r="BH115" s="396"/>
      <c r="BI115" s="405"/>
      <c r="BJ115" s="72">
        <v>0</v>
      </c>
      <c r="BK115" s="71"/>
      <c r="BL115" s="43"/>
      <c r="BM115" s="396"/>
      <c r="BN115" s="405"/>
      <c r="BO115" s="72">
        <v>0</v>
      </c>
      <c r="BP115" s="71"/>
      <c r="BQ115" s="43"/>
      <c r="BR115" s="396"/>
      <c r="BS115" s="405"/>
      <c r="BT115" s="72">
        <f>SUM(L115:BO115)</f>
        <v>0</v>
      </c>
      <c r="BU115" s="71"/>
      <c r="BV115" s="43"/>
      <c r="BW115" s="396"/>
      <c r="BX115" s="405"/>
      <c r="BY115" s="72">
        <v>0</v>
      </c>
      <c r="BZ115" s="71"/>
      <c r="CA115" s="43"/>
      <c r="CB115" s="396"/>
      <c r="CC115" s="405"/>
      <c r="CD115" s="72">
        <v>0</v>
      </c>
      <c r="CE115" s="71"/>
      <c r="CF115" s="43"/>
      <c r="CG115" s="396"/>
      <c r="CH115" s="405"/>
      <c r="CI115" s="72">
        <v>0</v>
      </c>
      <c r="CJ115" s="71"/>
      <c r="CK115" s="43"/>
      <c r="CL115" s="396"/>
      <c r="CM115" s="346"/>
      <c r="CN115" s="72">
        <v>0</v>
      </c>
      <c r="CO115" s="71"/>
      <c r="CP115" s="43"/>
      <c r="CQ115" s="396"/>
      <c r="CR115" s="405"/>
      <c r="CS115" s="72">
        <v>0</v>
      </c>
      <c r="CT115" s="71"/>
      <c r="CU115" s="43"/>
      <c r="CV115" s="396"/>
      <c r="CW115" s="405"/>
      <c r="CX115" s="72">
        <v>0</v>
      </c>
      <c r="CY115" s="71"/>
      <c r="CZ115" s="43"/>
      <c r="DA115" s="396"/>
      <c r="DB115" s="405"/>
      <c r="DC115" s="72">
        <v>0</v>
      </c>
      <c r="DD115" s="71"/>
      <c r="DE115" s="43"/>
      <c r="DF115" s="396"/>
      <c r="DG115" s="405"/>
      <c r="DH115" s="72">
        <v>0</v>
      </c>
      <c r="DI115" s="71"/>
      <c r="DJ115" s="43"/>
      <c r="DK115" s="396"/>
      <c r="DL115" s="405"/>
      <c r="DM115" s="72">
        <v>0</v>
      </c>
      <c r="DN115" s="71"/>
      <c r="DO115" s="43"/>
      <c r="DP115" s="396"/>
      <c r="DQ115" s="405"/>
      <c r="DR115" s="72">
        <v>0</v>
      </c>
      <c r="DS115" s="71"/>
      <c r="DT115" s="43"/>
      <c r="DU115" s="396"/>
      <c r="DV115" s="405"/>
      <c r="DW115" s="72">
        <v>0</v>
      </c>
      <c r="DX115" s="71"/>
      <c r="DY115" s="43"/>
      <c r="DZ115" s="396"/>
      <c r="EA115" s="405"/>
      <c r="EB115" s="72">
        <v>0</v>
      </c>
      <c r="EC115" s="71"/>
      <c r="ED115" s="43"/>
      <c r="EE115" s="396"/>
      <c r="EF115" s="405"/>
      <c r="EG115" s="72">
        <v>0</v>
      </c>
      <c r="EH115" s="71"/>
      <c r="EI115" s="43"/>
      <c r="EJ115" s="396"/>
      <c r="EK115" s="405"/>
      <c r="EL115" s="72">
        <f t="shared" si="16"/>
        <v>0</v>
      </c>
      <c r="EM115" s="71"/>
      <c r="EN115" s="43"/>
      <c r="EO115" s="88"/>
      <c r="EQ115" s="80">
        <f t="shared" si="14"/>
        <v>0</v>
      </c>
      <c r="ER115" s="33"/>
    </row>
    <row r="116" spans="3:148" ht="12.75" hidden="1" customHeight="1" x14ac:dyDescent="0.3">
      <c r="D116" s="88"/>
      <c r="E116" s="396"/>
      <c r="G116" s="43"/>
      <c r="H116" s="43"/>
      <c r="I116" s="43"/>
      <c r="J116" s="396"/>
      <c r="K116" s="43"/>
      <c r="L116" s="43"/>
      <c r="M116" s="43"/>
      <c r="N116" s="43"/>
      <c r="O116" s="396"/>
      <c r="P116" s="43"/>
      <c r="Q116" s="43"/>
      <c r="R116" s="43"/>
      <c r="S116" s="43"/>
      <c r="T116" s="396"/>
      <c r="U116" s="43"/>
      <c r="V116" s="43"/>
      <c r="W116" s="43"/>
      <c r="X116" s="43"/>
      <c r="Y116" s="396"/>
      <c r="Z116" s="43"/>
      <c r="AA116" s="43"/>
      <c r="AB116" s="43"/>
      <c r="AC116" s="43"/>
      <c r="AD116" s="396"/>
      <c r="AE116" s="43"/>
      <c r="AF116" s="43"/>
      <c r="AG116" s="43"/>
      <c r="AH116" s="43"/>
      <c r="AI116" s="396"/>
      <c r="AJ116" s="43"/>
      <c r="AK116" s="43"/>
      <c r="AL116" s="43"/>
      <c r="AM116" s="43"/>
      <c r="AN116" s="396"/>
      <c r="AO116" s="43"/>
      <c r="AP116" s="43"/>
      <c r="AQ116" s="43"/>
      <c r="AR116" s="43"/>
      <c r="AS116" s="396"/>
      <c r="AT116" s="43"/>
      <c r="AU116" s="43"/>
      <c r="AV116" s="43"/>
      <c r="AW116" s="43"/>
      <c r="AX116" s="396"/>
      <c r="AY116" s="43"/>
      <c r="AZ116" s="43"/>
      <c r="BA116" s="43"/>
      <c r="BB116" s="43"/>
      <c r="BC116" s="396"/>
      <c r="BD116" s="43"/>
      <c r="BE116" s="43"/>
      <c r="BF116" s="43"/>
      <c r="BG116" s="43"/>
      <c r="BH116" s="396"/>
      <c r="BI116" s="43"/>
      <c r="BJ116" s="43"/>
      <c r="BK116" s="43"/>
      <c r="BL116" s="43"/>
      <c r="BM116" s="396"/>
      <c r="BN116" s="43"/>
      <c r="BO116" s="43"/>
      <c r="BP116" s="43"/>
      <c r="BQ116" s="43"/>
      <c r="BR116" s="396"/>
      <c r="BS116" s="43"/>
      <c r="BT116" s="43"/>
      <c r="BU116" s="43"/>
      <c r="BV116" s="43"/>
      <c r="BW116" s="396"/>
      <c r="BX116" s="43"/>
      <c r="BY116" s="43"/>
      <c r="BZ116" s="43"/>
      <c r="CA116" s="43"/>
      <c r="CB116" s="396"/>
      <c r="CC116" s="43"/>
      <c r="CD116" s="43"/>
      <c r="CE116" s="43"/>
      <c r="CF116" s="43"/>
      <c r="CG116" s="396"/>
      <c r="CH116" s="43"/>
      <c r="CI116" s="43"/>
      <c r="CJ116" s="43"/>
      <c r="CK116" s="43"/>
      <c r="CL116" s="396"/>
      <c r="CM116" s="43"/>
      <c r="CN116" s="43"/>
      <c r="CO116" s="43"/>
      <c r="CP116" s="43"/>
      <c r="CQ116" s="396"/>
      <c r="CR116" s="43"/>
      <c r="CS116" s="43"/>
      <c r="CT116" s="43"/>
      <c r="CU116" s="43"/>
      <c r="CV116" s="396"/>
      <c r="CW116" s="43"/>
      <c r="CX116" s="43"/>
      <c r="CY116" s="43"/>
      <c r="CZ116" s="43"/>
      <c r="DA116" s="396"/>
      <c r="DB116" s="43"/>
      <c r="DC116" s="43"/>
      <c r="DD116" s="43"/>
      <c r="DE116" s="43"/>
      <c r="DF116" s="396"/>
      <c r="DG116" s="43"/>
      <c r="DH116" s="43"/>
      <c r="DI116" s="43"/>
      <c r="DJ116" s="43"/>
      <c r="DK116" s="396"/>
      <c r="DL116" s="43"/>
      <c r="DM116" s="43"/>
      <c r="DN116" s="43"/>
      <c r="DO116" s="43"/>
      <c r="DP116" s="396"/>
      <c r="DQ116" s="43"/>
      <c r="DR116" s="43"/>
      <c r="DS116" s="43"/>
      <c r="DT116" s="43"/>
      <c r="DU116" s="396"/>
      <c r="DV116" s="43"/>
      <c r="DW116" s="43"/>
      <c r="DX116" s="43"/>
      <c r="DY116" s="43"/>
      <c r="DZ116" s="396"/>
      <c r="EA116" s="43"/>
      <c r="EB116" s="43"/>
      <c r="EC116" s="43"/>
      <c r="ED116" s="43"/>
      <c r="EE116" s="396"/>
      <c r="EF116" s="43"/>
      <c r="EG116" s="43"/>
      <c r="EH116" s="43"/>
      <c r="EI116" s="43"/>
      <c r="EJ116" s="396"/>
      <c r="EK116" s="43"/>
      <c r="EL116" s="43"/>
      <c r="EM116" s="43"/>
      <c r="EN116" s="43"/>
      <c r="EO116" s="88"/>
      <c r="ER116" s="33"/>
    </row>
    <row r="117" spans="3:148" ht="12.75" customHeight="1" x14ac:dyDescent="0.3">
      <c r="C117" s="410"/>
      <c r="D117" s="339" t="s">
        <v>335</v>
      </c>
      <c r="E117" s="396"/>
      <c r="G117" s="43">
        <f>SUM(G118:G120)</f>
        <v>0</v>
      </c>
      <c r="H117" s="43"/>
      <c r="I117" s="43"/>
      <c r="J117" s="396"/>
      <c r="K117" s="43"/>
      <c r="L117" s="43">
        <f>SUM(L118:L120)</f>
        <v>0</v>
      </c>
      <c r="M117" s="43"/>
      <c r="N117" s="43"/>
      <c r="O117" s="396"/>
      <c r="P117" s="43"/>
      <c r="Q117" s="43">
        <f>SUM(Q118:Q120)</f>
        <v>0</v>
      </c>
      <c r="R117" s="43"/>
      <c r="S117" s="43"/>
      <c r="T117" s="396"/>
      <c r="U117" s="43"/>
      <c r="V117" s="43">
        <f>SUM(V118:V120)</f>
        <v>0</v>
      </c>
      <c r="W117" s="43"/>
      <c r="X117" s="43"/>
      <c r="Y117" s="396"/>
      <c r="Z117" s="43"/>
      <c r="AA117" s="43">
        <f>SUM(AA118:AA120)</f>
        <v>0</v>
      </c>
      <c r="AB117" s="43"/>
      <c r="AC117" s="43"/>
      <c r="AD117" s="396"/>
      <c r="AE117" s="43"/>
      <c r="AF117" s="43">
        <f>SUM(AF118:AF120)</f>
        <v>0</v>
      </c>
      <c r="AG117" s="43"/>
      <c r="AH117" s="43"/>
      <c r="AI117" s="396"/>
      <c r="AJ117" s="43"/>
      <c r="AK117" s="43">
        <f>SUM(AK118:AK120)</f>
        <v>0</v>
      </c>
      <c r="AL117" s="43"/>
      <c r="AM117" s="43"/>
      <c r="AN117" s="396"/>
      <c r="AO117" s="43"/>
      <c r="AP117" s="43">
        <f>SUM(AP118:AP120)</f>
        <v>0</v>
      </c>
      <c r="AQ117" s="43"/>
      <c r="AR117" s="43"/>
      <c r="AS117" s="396"/>
      <c r="AT117" s="43"/>
      <c r="AU117" s="43">
        <f>SUM(AU118:AU120)</f>
        <v>0</v>
      </c>
      <c r="AV117" s="43"/>
      <c r="AW117" s="43"/>
      <c r="AX117" s="396"/>
      <c r="AY117" s="43"/>
      <c r="AZ117" s="43">
        <f>SUM(AZ118:AZ120)</f>
        <v>0</v>
      </c>
      <c r="BA117" s="43"/>
      <c r="BB117" s="43"/>
      <c r="BC117" s="396"/>
      <c r="BD117" s="43"/>
      <c r="BE117" s="43">
        <f>SUM(BE118:BE120)</f>
        <v>0</v>
      </c>
      <c r="BF117" s="43"/>
      <c r="BG117" s="43"/>
      <c r="BH117" s="396"/>
      <c r="BI117" s="43"/>
      <c r="BJ117" s="43">
        <f>SUM(BJ118:BJ120)</f>
        <v>0</v>
      </c>
      <c r="BK117" s="43"/>
      <c r="BL117" s="43"/>
      <c r="BM117" s="396"/>
      <c r="BN117" s="43"/>
      <c r="BO117" s="43">
        <f>SUM(BO118:BO120)</f>
        <v>0</v>
      </c>
      <c r="BP117" s="43"/>
      <c r="BQ117" s="43"/>
      <c r="BR117" s="396"/>
      <c r="BS117" s="43"/>
      <c r="BT117" s="43">
        <f>SUM(BT118:BT120)</f>
        <v>0</v>
      </c>
      <c r="BU117" s="43"/>
      <c r="BV117" s="43"/>
      <c r="BW117" s="396"/>
      <c r="BX117" s="43"/>
      <c r="BY117" s="43">
        <f>SUM(BY118:BY120)</f>
        <v>34350390</v>
      </c>
      <c r="BZ117" s="43"/>
      <c r="CA117" s="43"/>
      <c r="CB117" s="396"/>
      <c r="CC117" s="43"/>
      <c r="CD117" s="43">
        <f>SUM(CD118:CD120)</f>
        <v>1307390</v>
      </c>
      <c r="CE117" s="43"/>
      <c r="CF117" s="43"/>
      <c r="CG117" s="396"/>
      <c r="CH117" s="43"/>
      <c r="CI117" s="43">
        <f>SUM(CI118:CI120)</f>
        <v>3253000</v>
      </c>
      <c r="CJ117" s="43"/>
      <c r="CK117" s="43"/>
      <c r="CL117" s="396"/>
      <c r="CM117" s="43"/>
      <c r="CN117" s="43">
        <f>SUM(CN118:CN120)</f>
        <v>0</v>
      </c>
      <c r="CO117" s="43"/>
      <c r="CP117" s="43"/>
      <c r="CQ117" s="396"/>
      <c r="CR117" s="43"/>
      <c r="CS117" s="43">
        <f>SUM(CS118:CS120)</f>
        <v>0</v>
      </c>
      <c r="CT117" s="43"/>
      <c r="CU117" s="43"/>
      <c r="CV117" s="396"/>
      <c r="CW117" s="43"/>
      <c r="CX117" s="43">
        <f>SUM(CX118:CX120)</f>
        <v>3253000</v>
      </c>
      <c r="CY117" s="43"/>
      <c r="CZ117" s="43"/>
      <c r="DA117" s="396"/>
      <c r="DB117" s="43"/>
      <c r="DC117" s="43">
        <f>SUM(DC118:DC120)</f>
        <v>3253000</v>
      </c>
      <c r="DD117" s="43"/>
      <c r="DE117" s="43"/>
      <c r="DF117" s="396"/>
      <c r="DG117" s="43"/>
      <c r="DH117" s="43">
        <f>SUM(DH118:DH120)</f>
        <v>4410000</v>
      </c>
      <c r="DI117" s="43"/>
      <c r="DJ117" s="43"/>
      <c r="DK117" s="396"/>
      <c r="DL117" s="43"/>
      <c r="DM117" s="43">
        <f>SUM(DM118:DM120)</f>
        <v>5862000</v>
      </c>
      <c r="DN117" s="43"/>
      <c r="DO117" s="43"/>
      <c r="DP117" s="396"/>
      <c r="DQ117" s="43"/>
      <c r="DR117" s="43">
        <f>SUM(DR118:DR120)</f>
        <v>1300000</v>
      </c>
      <c r="DS117" s="43"/>
      <c r="DT117" s="43"/>
      <c r="DU117" s="396"/>
      <c r="DV117" s="43"/>
      <c r="DW117" s="43">
        <f>SUM(DW118:DW120)</f>
        <v>5206000</v>
      </c>
      <c r="DX117" s="43"/>
      <c r="DY117" s="43"/>
      <c r="DZ117" s="396"/>
      <c r="EA117" s="43"/>
      <c r="EB117" s="43">
        <f>SUM(EB118:EB120)</f>
        <v>5206000</v>
      </c>
      <c r="EC117" s="43"/>
      <c r="ED117" s="43"/>
      <c r="EE117" s="396"/>
      <c r="EF117" s="43"/>
      <c r="EG117" s="43">
        <f>SUM(EG118:EG120)</f>
        <v>1300000</v>
      </c>
      <c r="EH117" s="43"/>
      <c r="EI117" s="43"/>
      <c r="EJ117" s="396"/>
      <c r="EK117" s="43"/>
      <c r="EL117" s="43">
        <f>SUM(EL118:EL120)</f>
        <v>22638390</v>
      </c>
      <c r="EM117" s="43"/>
      <c r="EN117" s="43"/>
      <c r="EO117" s="88"/>
      <c r="EQ117" s="80">
        <f t="shared" si="14"/>
        <v>-11712000</v>
      </c>
      <c r="ER117" s="33"/>
    </row>
    <row r="118" spans="3:148" ht="12.75" customHeight="1" x14ac:dyDescent="0.3">
      <c r="D118" s="88" t="s">
        <v>316</v>
      </c>
      <c r="E118" s="396"/>
      <c r="F118" s="333"/>
      <c r="G118" s="394">
        <v>0</v>
      </c>
      <c r="H118" s="395"/>
      <c r="I118" s="43"/>
      <c r="J118" s="396"/>
      <c r="K118" s="397"/>
      <c r="L118" s="394">
        <v>0</v>
      </c>
      <c r="M118" s="395"/>
      <c r="N118" s="43"/>
      <c r="O118" s="396"/>
      <c r="P118" s="397"/>
      <c r="Q118" s="394">
        <v>0</v>
      </c>
      <c r="R118" s="395"/>
      <c r="S118" s="43"/>
      <c r="T118" s="396"/>
      <c r="U118" s="397"/>
      <c r="V118" s="394">
        <v>0</v>
      </c>
      <c r="W118" s="395"/>
      <c r="X118" s="43"/>
      <c r="Y118" s="396"/>
      <c r="Z118" s="397"/>
      <c r="AA118" s="394">
        <v>0</v>
      </c>
      <c r="AB118" s="395"/>
      <c r="AC118" s="43"/>
      <c r="AD118" s="396"/>
      <c r="AE118" s="397"/>
      <c r="AF118" s="394">
        <v>0</v>
      </c>
      <c r="AG118" s="395"/>
      <c r="AH118" s="43"/>
      <c r="AI118" s="396"/>
      <c r="AJ118" s="397"/>
      <c r="AK118" s="394">
        <v>0</v>
      </c>
      <c r="AL118" s="395"/>
      <c r="AM118" s="43"/>
      <c r="AN118" s="396"/>
      <c r="AO118" s="397"/>
      <c r="AP118" s="394">
        <v>0</v>
      </c>
      <c r="AQ118" s="395"/>
      <c r="AR118" s="43"/>
      <c r="AS118" s="396"/>
      <c r="AT118" s="397"/>
      <c r="AU118" s="394">
        <v>0</v>
      </c>
      <c r="AV118" s="395"/>
      <c r="AW118" s="43"/>
      <c r="AX118" s="396"/>
      <c r="AY118" s="397"/>
      <c r="AZ118" s="394">
        <v>0</v>
      </c>
      <c r="BA118" s="395"/>
      <c r="BB118" s="43"/>
      <c r="BC118" s="396"/>
      <c r="BD118" s="397"/>
      <c r="BE118" s="394">
        <v>0</v>
      </c>
      <c r="BF118" s="395"/>
      <c r="BG118" s="43"/>
      <c r="BH118" s="396"/>
      <c r="BI118" s="397"/>
      <c r="BJ118" s="394">
        <v>0</v>
      </c>
      <c r="BK118" s="395"/>
      <c r="BL118" s="43"/>
      <c r="BM118" s="396"/>
      <c r="BN118" s="397"/>
      <c r="BO118" s="394">
        <v>0</v>
      </c>
      <c r="BP118" s="395"/>
      <c r="BQ118" s="43"/>
      <c r="BR118" s="396"/>
      <c r="BS118" s="397"/>
      <c r="BT118" s="394">
        <f>SUM(L118:BO118)</f>
        <v>0</v>
      </c>
      <c r="BU118" s="395"/>
      <c r="BV118" s="43"/>
      <c r="BW118" s="396"/>
      <c r="BX118" s="397"/>
      <c r="BY118" s="394">
        <v>30569635</v>
      </c>
      <c r="BZ118" s="395"/>
      <c r="CA118" s="43"/>
      <c r="CB118" s="396"/>
      <c r="CC118" s="397"/>
      <c r="CD118" s="394">
        <v>1180698</v>
      </c>
      <c r="CE118" s="395"/>
      <c r="CF118" s="43"/>
      <c r="CG118" s="396"/>
      <c r="CH118" s="397"/>
      <c r="CI118" s="394">
        <v>2900550</v>
      </c>
      <c r="CJ118" s="395"/>
      <c r="CK118" s="43"/>
      <c r="CL118" s="396"/>
      <c r="CM118" s="397"/>
      <c r="CN118" s="394">
        <v>0</v>
      </c>
      <c r="CO118" s="395"/>
      <c r="CP118" s="43"/>
      <c r="CQ118" s="396"/>
      <c r="CR118" s="397"/>
      <c r="CS118" s="394">
        <v>0</v>
      </c>
      <c r="CT118" s="395"/>
      <c r="CU118" s="43"/>
      <c r="CV118" s="396"/>
      <c r="CW118" s="397"/>
      <c r="CX118" s="394">
        <v>2890171</v>
      </c>
      <c r="CY118" s="395"/>
      <c r="CZ118" s="43"/>
      <c r="DA118" s="396"/>
      <c r="DB118" s="397"/>
      <c r="DC118" s="394">
        <v>2837508</v>
      </c>
      <c r="DD118" s="395"/>
      <c r="DE118" s="43"/>
      <c r="DF118" s="396"/>
      <c r="DG118" s="397"/>
      <c r="DH118" s="394">
        <v>3805056</v>
      </c>
      <c r="DI118" s="395"/>
      <c r="DJ118" s="43"/>
      <c r="DK118" s="396"/>
      <c r="DL118" s="397"/>
      <c r="DM118" s="394">
        <v>5119989</v>
      </c>
      <c r="DN118" s="395"/>
      <c r="DO118" s="43"/>
      <c r="DP118" s="396"/>
      <c r="DQ118" s="397"/>
      <c r="DR118" s="394">
        <v>1157434</v>
      </c>
      <c r="DS118" s="395"/>
      <c r="DT118" s="43"/>
      <c r="DU118" s="396"/>
      <c r="DV118" s="397"/>
      <c r="DW118" s="394">
        <v>4745634</v>
      </c>
      <c r="DX118" s="395"/>
      <c r="DY118" s="43"/>
      <c r="DZ118" s="396"/>
      <c r="EA118" s="397"/>
      <c r="EB118" s="394">
        <v>4765051</v>
      </c>
      <c r="EC118" s="395"/>
      <c r="ED118" s="43"/>
      <c r="EE118" s="396"/>
      <c r="EF118" s="397"/>
      <c r="EG118" s="394">
        <v>1167544</v>
      </c>
      <c r="EH118" s="395"/>
      <c r="EI118" s="43"/>
      <c r="EJ118" s="396"/>
      <c r="EK118" s="397"/>
      <c r="EL118" s="394">
        <f t="shared" ref="EL118:EL120" si="17">SUM(CD118:DR118)</f>
        <v>19891406</v>
      </c>
      <c r="EM118" s="395"/>
      <c r="EN118" s="43"/>
      <c r="EO118" s="88"/>
      <c r="EQ118" s="80">
        <f t="shared" si="14"/>
        <v>-10678229</v>
      </c>
      <c r="ER118" s="33"/>
    </row>
    <row r="119" spans="3:148" ht="12.75" customHeight="1" x14ac:dyDescent="0.3">
      <c r="D119" s="88" t="s">
        <v>319</v>
      </c>
      <c r="E119" s="396"/>
      <c r="F119" s="327"/>
      <c r="G119" s="43">
        <v>0</v>
      </c>
      <c r="H119" s="42"/>
      <c r="I119" s="43"/>
      <c r="J119" s="396"/>
      <c r="K119" s="396"/>
      <c r="L119" s="43">
        <v>0</v>
      </c>
      <c r="M119" s="42"/>
      <c r="N119" s="43"/>
      <c r="O119" s="396"/>
      <c r="P119" s="396"/>
      <c r="Q119" s="43">
        <v>0</v>
      </c>
      <c r="R119" s="42"/>
      <c r="S119" s="43"/>
      <c r="T119" s="396"/>
      <c r="U119" s="396"/>
      <c r="V119" s="43">
        <v>0</v>
      </c>
      <c r="W119" s="42"/>
      <c r="X119" s="43"/>
      <c r="Y119" s="396"/>
      <c r="Z119" s="396"/>
      <c r="AA119" s="43">
        <v>0</v>
      </c>
      <c r="AB119" s="42"/>
      <c r="AC119" s="43"/>
      <c r="AD119" s="396"/>
      <c r="AE119" s="396"/>
      <c r="AF119" s="43">
        <v>0</v>
      </c>
      <c r="AG119" s="42"/>
      <c r="AH119" s="43"/>
      <c r="AI119" s="396"/>
      <c r="AJ119" s="396"/>
      <c r="AK119" s="43">
        <v>0</v>
      </c>
      <c r="AL119" s="42"/>
      <c r="AM119" s="43"/>
      <c r="AN119" s="396"/>
      <c r="AO119" s="396"/>
      <c r="AP119" s="43">
        <v>0</v>
      </c>
      <c r="AQ119" s="42"/>
      <c r="AR119" s="43"/>
      <c r="AS119" s="396"/>
      <c r="AT119" s="396"/>
      <c r="AU119" s="43">
        <v>0</v>
      </c>
      <c r="AV119" s="42"/>
      <c r="AW119" s="43"/>
      <c r="AX119" s="396"/>
      <c r="AY119" s="396"/>
      <c r="AZ119" s="43">
        <v>0</v>
      </c>
      <c r="BA119" s="42"/>
      <c r="BB119" s="43"/>
      <c r="BC119" s="396"/>
      <c r="BD119" s="396"/>
      <c r="BE119" s="43">
        <v>0</v>
      </c>
      <c r="BF119" s="42"/>
      <c r="BG119" s="43"/>
      <c r="BH119" s="396"/>
      <c r="BI119" s="396"/>
      <c r="BJ119" s="43">
        <v>0</v>
      </c>
      <c r="BK119" s="42"/>
      <c r="BL119" s="43"/>
      <c r="BM119" s="396"/>
      <c r="BN119" s="396"/>
      <c r="BO119" s="43">
        <v>0</v>
      </c>
      <c r="BP119" s="42"/>
      <c r="BQ119" s="43"/>
      <c r="BR119" s="396"/>
      <c r="BS119" s="396"/>
      <c r="BT119" s="43">
        <f>SUM(L119:BO119)</f>
        <v>0</v>
      </c>
      <c r="BU119" s="42"/>
      <c r="BV119" s="43"/>
      <c r="BW119" s="396"/>
      <c r="BX119" s="396"/>
      <c r="BY119" s="43">
        <v>3780755</v>
      </c>
      <c r="BZ119" s="42"/>
      <c r="CA119" s="43"/>
      <c r="CB119" s="396"/>
      <c r="CC119" s="396"/>
      <c r="CD119" s="43">
        <v>126692</v>
      </c>
      <c r="CE119" s="42"/>
      <c r="CF119" s="43"/>
      <c r="CG119" s="396"/>
      <c r="CH119" s="396"/>
      <c r="CI119" s="43">
        <v>352450</v>
      </c>
      <c r="CJ119" s="42"/>
      <c r="CK119" s="43"/>
      <c r="CL119" s="396"/>
      <c r="CM119" s="396"/>
      <c r="CN119" s="43">
        <v>0</v>
      </c>
      <c r="CO119" s="42"/>
      <c r="CP119" s="43"/>
      <c r="CQ119" s="396"/>
      <c r="CR119" s="396"/>
      <c r="CS119" s="43">
        <v>0</v>
      </c>
      <c r="CT119" s="42"/>
      <c r="CU119" s="43"/>
      <c r="CV119" s="396"/>
      <c r="CW119" s="396"/>
      <c r="CX119" s="43">
        <v>362829</v>
      </c>
      <c r="CY119" s="42"/>
      <c r="CZ119" s="43"/>
      <c r="DA119" s="396"/>
      <c r="DB119" s="396"/>
      <c r="DC119" s="43">
        <v>415492</v>
      </c>
      <c r="DD119" s="42"/>
      <c r="DE119" s="43"/>
      <c r="DF119" s="396"/>
      <c r="DG119" s="396"/>
      <c r="DH119" s="43">
        <v>604944</v>
      </c>
      <c r="DI119" s="42"/>
      <c r="DJ119" s="43"/>
      <c r="DK119" s="396"/>
      <c r="DL119" s="396"/>
      <c r="DM119" s="43">
        <v>742011</v>
      </c>
      <c r="DN119" s="42"/>
      <c r="DO119" s="43"/>
      <c r="DP119" s="396"/>
      <c r="DQ119" s="396"/>
      <c r="DR119" s="43">
        <v>142566</v>
      </c>
      <c r="DS119" s="42"/>
      <c r="DT119" s="43"/>
      <c r="DU119" s="396"/>
      <c r="DV119" s="396"/>
      <c r="DW119" s="43">
        <v>460366</v>
      </c>
      <c r="DX119" s="42"/>
      <c r="DY119" s="43"/>
      <c r="DZ119" s="396"/>
      <c r="EA119" s="396"/>
      <c r="EB119" s="43">
        <v>440949</v>
      </c>
      <c r="EC119" s="42"/>
      <c r="ED119" s="43"/>
      <c r="EE119" s="396"/>
      <c r="EF119" s="396"/>
      <c r="EG119" s="43">
        <v>132456</v>
      </c>
      <c r="EH119" s="42"/>
      <c r="EI119" s="43"/>
      <c r="EJ119" s="396"/>
      <c r="EK119" s="396"/>
      <c r="EL119" s="43">
        <f t="shared" si="17"/>
        <v>2746984</v>
      </c>
      <c r="EM119" s="42"/>
      <c r="EN119" s="43"/>
      <c r="EO119" s="88"/>
      <c r="EQ119" s="80">
        <f t="shared" si="14"/>
        <v>-1033771</v>
      </c>
      <c r="ER119" s="33"/>
    </row>
    <row r="120" spans="3:148" ht="12.75" customHeight="1" x14ac:dyDescent="0.3">
      <c r="D120" s="88" t="s">
        <v>334</v>
      </c>
      <c r="E120" s="396"/>
      <c r="F120" s="346"/>
      <c r="G120" s="72">
        <v>0</v>
      </c>
      <c r="H120" s="71"/>
      <c r="I120" s="43"/>
      <c r="J120" s="396"/>
      <c r="K120" s="405"/>
      <c r="L120" s="72">
        <v>0</v>
      </c>
      <c r="M120" s="71"/>
      <c r="N120" s="43"/>
      <c r="O120" s="396"/>
      <c r="P120" s="405"/>
      <c r="Q120" s="72">
        <v>0</v>
      </c>
      <c r="R120" s="71"/>
      <c r="S120" s="43"/>
      <c r="T120" s="396"/>
      <c r="U120" s="405"/>
      <c r="V120" s="72">
        <v>0</v>
      </c>
      <c r="W120" s="71"/>
      <c r="X120" s="43"/>
      <c r="Y120" s="396"/>
      <c r="Z120" s="405"/>
      <c r="AA120" s="72">
        <v>0</v>
      </c>
      <c r="AB120" s="71"/>
      <c r="AC120" s="43"/>
      <c r="AD120" s="396"/>
      <c r="AE120" s="405"/>
      <c r="AF120" s="72">
        <v>0</v>
      </c>
      <c r="AG120" s="71"/>
      <c r="AH120" s="43"/>
      <c r="AI120" s="396"/>
      <c r="AJ120" s="405"/>
      <c r="AK120" s="72">
        <v>0</v>
      </c>
      <c r="AL120" s="71"/>
      <c r="AM120" s="43"/>
      <c r="AN120" s="396"/>
      <c r="AO120" s="405"/>
      <c r="AP120" s="72">
        <v>0</v>
      </c>
      <c r="AQ120" s="71"/>
      <c r="AR120" s="43"/>
      <c r="AS120" s="396"/>
      <c r="AT120" s="405"/>
      <c r="AU120" s="72">
        <v>0</v>
      </c>
      <c r="AV120" s="71"/>
      <c r="AW120" s="43"/>
      <c r="AX120" s="396"/>
      <c r="AY120" s="405"/>
      <c r="AZ120" s="72">
        <v>0</v>
      </c>
      <c r="BA120" s="71"/>
      <c r="BB120" s="43"/>
      <c r="BC120" s="396"/>
      <c r="BD120" s="405"/>
      <c r="BE120" s="72">
        <v>0</v>
      </c>
      <c r="BF120" s="71"/>
      <c r="BG120" s="43"/>
      <c r="BH120" s="396"/>
      <c r="BI120" s="405"/>
      <c r="BJ120" s="72">
        <v>0</v>
      </c>
      <c r="BK120" s="71"/>
      <c r="BL120" s="43"/>
      <c r="BM120" s="396"/>
      <c r="BN120" s="405"/>
      <c r="BO120" s="72">
        <v>0</v>
      </c>
      <c r="BP120" s="71"/>
      <c r="BQ120" s="43"/>
      <c r="BR120" s="396"/>
      <c r="BS120" s="405"/>
      <c r="BT120" s="72">
        <f>SUM(L120:BO120)</f>
        <v>0</v>
      </c>
      <c r="BU120" s="71"/>
      <c r="BV120" s="43"/>
      <c r="BW120" s="396"/>
      <c r="BX120" s="405"/>
      <c r="BY120" s="72">
        <v>0</v>
      </c>
      <c r="BZ120" s="71"/>
      <c r="CA120" s="43"/>
      <c r="CB120" s="396"/>
      <c r="CC120" s="405"/>
      <c r="CD120" s="72">
        <v>0</v>
      </c>
      <c r="CE120" s="71"/>
      <c r="CF120" s="43"/>
      <c r="CG120" s="396"/>
      <c r="CH120" s="405"/>
      <c r="CI120" s="72">
        <v>0</v>
      </c>
      <c r="CJ120" s="71"/>
      <c r="CK120" s="43"/>
      <c r="CL120" s="396"/>
      <c r="CM120" s="405"/>
      <c r="CN120" s="72">
        <v>0</v>
      </c>
      <c r="CO120" s="71"/>
      <c r="CP120" s="43"/>
      <c r="CQ120" s="396"/>
      <c r="CR120" s="405"/>
      <c r="CS120" s="72">
        <v>0</v>
      </c>
      <c r="CT120" s="71"/>
      <c r="CU120" s="43"/>
      <c r="CV120" s="396"/>
      <c r="CW120" s="405"/>
      <c r="CX120" s="72">
        <v>0</v>
      </c>
      <c r="CY120" s="71"/>
      <c r="CZ120" s="43"/>
      <c r="DA120" s="396"/>
      <c r="DB120" s="405"/>
      <c r="DC120" s="72">
        <v>0</v>
      </c>
      <c r="DD120" s="71"/>
      <c r="DE120" s="43"/>
      <c r="DF120" s="396"/>
      <c r="DG120" s="405"/>
      <c r="DH120" s="72">
        <v>0</v>
      </c>
      <c r="DI120" s="71"/>
      <c r="DJ120" s="43"/>
      <c r="DK120" s="396"/>
      <c r="DL120" s="405"/>
      <c r="DM120" s="72">
        <v>0</v>
      </c>
      <c r="DN120" s="71"/>
      <c r="DO120" s="43"/>
      <c r="DP120" s="396"/>
      <c r="DQ120" s="405"/>
      <c r="DR120" s="72">
        <v>0</v>
      </c>
      <c r="DS120" s="71"/>
      <c r="DT120" s="43"/>
      <c r="DU120" s="396"/>
      <c r="DV120" s="405"/>
      <c r="DW120" s="72">
        <v>0</v>
      </c>
      <c r="DX120" s="71"/>
      <c r="DY120" s="43"/>
      <c r="DZ120" s="396"/>
      <c r="EA120" s="405"/>
      <c r="EB120" s="72">
        <v>0</v>
      </c>
      <c r="EC120" s="71"/>
      <c r="ED120" s="43"/>
      <c r="EE120" s="396"/>
      <c r="EF120" s="405"/>
      <c r="EG120" s="72">
        <v>0</v>
      </c>
      <c r="EH120" s="71"/>
      <c r="EI120" s="43"/>
      <c r="EJ120" s="396"/>
      <c r="EK120" s="405"/>
      <c r="EL120" s="72">
        <f t="shared" si="17"/>
        <v>0</v>
      </c>
      <c r="EM120" s="71"/>
      <c r="EN120" s="43"/>
      <c r="EO120" s="88"/>
      <c r="EQ120" s="80">
        <f t="shared" si="14"/>
        <v>0</v>
      </c>
      <c r="ER120" s="33"/>
    </row>
    <row r="121" spans="3:148" ht="12.75" customHeight="1" x14ac:dyDescent="0.3">
      <c r="D121" s="88"/>
      <c r="E121" s="396"/>
      <c r="G121" s="43"/>
      <c r="H121" s="43"/>
      <c r="I121" s="43"/>
      <c r="J121" s="396"/>
      <c r="K121" s="43"/>
      <c r="L121" s="43"/>
      <c r="M121" s="43"/>
      <c r="N121" s="43"/>
      <c r="O121" s="396"/>
      <c r="P121" s="43"/>
      <c r="Q121" s="43"/>
      <c r="R121" s="43"/>
      <c r="S121" s="43"/>
      <c r="T121" s="396"/>
      <c r="U121" s="43"/>
      <c r="V121" s="43"/>
      <c r="W121" s="43"/>
      <c r="X121" s="43"/>
      <c r="Y121" s="396"/>
      <c r="Z121" s="43"/>
      <c r="AA121" s="43"/>
      <c r="AB121" s="43"/>
      <c r="AC121" s="43"/>
      <c r="AD121" s="396"/>
      <c r="AE121" s="43"/>
      <c r="AF121" s="43"/>
      <c r="AG121" s="43"/>
      <c r="AH121" s="43"/>
      <c r="AI121" s="396"/>
      <c r="AJ121" s="43"/>
      <c r="AK121" s="43"/>
      <c r="AL121" s="43"/>
      <c r="AM121" s="43"/>
      <c r="AN121" s="396"/>
      <c r="AO121" s="43"/>
      <c r="AP121" s="43"/>
      <c r="AQ121" s="43"/>
      <c r="AR121" s="43"/>
      <c r="AS121" s="396"/>
      <c r="AT121" s="43"/>
      <c r="AU121" s="43"/>
      <c r="AV121" s="43"/>
      <c r="AW121" s="43"/>
      <c r="AX121" s="396"/>
      <c r="AY121" s="43"/>
      <c r="AZ121" s="43"/>
      <c r="BA121" s="43"/>
      <c r="BB121" s="43"/>
      <c r="BC121" s="396"/>
      <c r="BD121" s="43"/>
      <c r="BE121" s="43"/>
      <c r="BF121" s="43"/>
      <c r="BG121" s="43"/>
      <c r="BH121" s="396"/>
      <c r="BI121" s="43"/>
      <c r="BJ121" s="43"/>
      <c r="BK121" s="43"/>
      <c r="BL121" s="43"/>
      <c r="BM121" s="396"/>
      <c r="BN121" s="43"/>
      <c r="BO121" s="43"/>
      <c r="BP121" s="43"/>
      <c r="BQ121" s="43"/>
      <c r="BR121" s="396"/>
      <c r="BS121" s="43"/>
      <c r="BT121" s="43"/>
      <c r="BU121" s="43"/>
      <c r="BV121" s="43"/>
      <c r="BW121" s="396"/>
      <c r="BX121" s="43"/>
      <c r="BY121" s="43"/>
      <c r="BZ121" s="43"/>
      <c r="CA121" s="43"/>
      <c r="CB121" s="396"/>
      <c r="CC121" s="43"/>
      <c r="CD121" s="43"/>
      <c r="CE121" s="43"/>
      <c r="CF121" s="43"/>
      <c r="CG121" s="396"/>
      <c r="CH121" s="43"/>
      <c r="CI121" s="43"/>
      <c r="CJ121" s="43"/>
      <c r="CK121" s="43"/>
      <c r="CL121" s="396"/>
      <c r="CM121" s="43"/>
      <c r="CN121" s="43"/>
      <c r="CO121" s="43"/>
      <c r="CP121" s="43"/>
      <c r="CQ121" s="396"/>
      <c r="CR121" s="43"/>
      <c r="CS121" s="43"/>
      <c r="CT121" s="43"/>
      <c r="CU121" s="43"/>
      <c r="CV121" s="396"/>
      <c r="CW121" s="43"/>
      <c r="CX121" s="43"/>
      <c r="CY121" s="43"/>
      <c r="CZ121" s="43"/>
      <c r="DA121" s="396"/>
      <c r="DB121" s="43"/>
      <c r="DC121" s="43"/>
      <c r="DD121" s="43"/>
      <c r="DE121" s="43"/>
      <c r="DF121" s="396"/>
      <c r="DG121" s="43"/>
      <c r="DH121" s="43"/>
      <c r="DI121" s="43"/>
      <c r="DJ121" s="43"/>
      <c r="DK121" s="396"/>
      <c r="DL121" s="43"/>
      <c r="DM121" s="43"/>
      <c r="DN121" s="43"/>
      <c r="DO121" s="43"/>
      <c r="DP121" s="396"/>
      <c r="DQ121" s="43"/>
      <c r="DR121" s="43"/>
      <c r="DS121" s="43"/>
      <c r="DT121" s="43"/>
      <c r="DU121" s="396"/>
      <c r="DV121" s="43"/>
      <c r="DW121" s="43"/>
      <c r="DX121" s="43"/>
      <c r="DY121" s="43"/>
      <c r="DZ121" s="396"/>
      <c r="EA121" s="43"/>
      <c r="EB121" s="43"/>
      <c r="EC121" s="43"/>
      <c r="ED121" s="43"/>
      <c r="EE121" s="396"/>
      <c r="EF121" s="43"/>
      <c r="EG121" s="43"/>
      <c r="EH121" s="43"/>
      <c r="EI121" s="43"/>
      <c r="EJ121" s="396"/>
      <c r="EK121" s="43"/>
      <c r="EL121" s="43"/>
      <c r="EM121" s="43"/>
      <c r="EN121" s="43"/>
      <c r="EO121" s="88"/>
      <c r="ER121" s="33"/>
    </row>
    <row r="122" spans="3:148" ht="12.75" customHeight="1" x14ac:dyDescent="0.3">
      <c r="D122" s="88" t="s">
        <v>336</v>
      </c>
      <c r="E122" s="396"/>
      <c r="G122" s="43">
        <f>SUM(G123:G125)</f>
        <v>0</v>
      </c>
      <c r="H122" s="43"/>
      <c r="I122" s="43"/>
      <c r="J122" s="396"/>
      <c r="K122" s="43"/>
      <c r="L122" s="43">
        <f>SUM(L123:L125)</f>
        <v>1300000</v>
      </c>
      <c r="M122" s="43"/>
      <c r="N122" s="43"/>
      <c r="O122" s="396"/>
      <c r="P122" s="43"/>
      <c r="Q122" s="43">
        <f>SUM(Q123:Q125)</f>
        <v>1953000</v>
      </c>
      <c r="R122" s="43"/>
      <c r="S122" s="43"/>
      <c r="T122" s="396"/>
      <c r="U122" s="43"/>
      <c r="V122" s="43">
        <f>SUM(V123:V125)</f>
        <v>1300000</v>
      </c>
      <c r="W122" s="43"/>
      <c r="X122" s="43"/>
      <c r="Y122" s="396"/>
      <c r="Z122" s="43"/>
      <c r="AA122" s="43">
        <f>SUM(AA123:AA125)</f>
        <v>5842000</v>
      </c>
      <c r="AB122" s="43"/>
      <c r="AC122" s="43"/>
      <c r="AD122" s="396"/>
      <c r="AE122" s="43"/>
      <c r="AF122" s="43">
        <f>SUM(AF123:AF125)</f>
        <v>3371000</v>
      </c>
      <c r="AG122" s="43"/>
      <c r="AH122" s="43"/>
      <c r="AI122" s="396"/>
      <c r="AJ122" s="43"/>
      <c r="AK122" s="43">
        <f>SUM(AK123:AK125)</f>
        <v>1342000</v>
      </c>
      <c r="AL122" s="43"/>
      <c r="AM122" s="43"/>
      <c r="AN122" s="396"/>
      <c r="AO122" s="43"/>
      <c r="AP122" s="43">
        <f>SUM(AP123:AP125)</f>
        <v>1300000</v>
      </c>
      <c r="AQ122" s="43"/>
      <c r="AR122" s="43"/>
      <c r="AS122" s="396"/>
      <c r="AT122" s="43"/>
      <c r="AU122" s="43">
        <f>SUM(AU123:AU125)</f>
        <v>1953000</v>
      </c>
      <c r="AV122" s="43"/>
      <c r="AW122" s="43"/>
      <c r="AX122" s="396"/>
      <c r="AY122" s="43"/>
      <c r="AZ122" s="43">
        <f>SUM(AZ123:AZ125)</f>
        <v>0</v>
      </c>
      <c r="BA122" s="43"/>
      <c r="BB122" s="43"/>
      <c r="BC122" s="396"/>
      <c r="BD122" s="43"/>
      <c r="BE122" s="43">
        <f>SUM(BE123:BE125)</f>
        <v>0</v>
      </c>
      <c r="BF122" s="43"/>
      <c r="BG122" s="43"/>
      <c r="BH122" s="396"/>
      <c r="BI122" s="43"/>
      <c r="BJ122" s="43">
        <f>SUM(BJ123:BJ125)</f>
        <v>0</v>
      </c>
      <c r="BK122" s="43"/>
      <c r="BL122" s="43"/>
      <c r="BM122" s="396"/>
      <c r="BN122" s="43"/>
      <c r="BO122" s="43">
        <f>SUM(BO123:BO125)</f>
        <v>0</v>
      </c>
      <c r="BP122" s="43"/>
      <c r="BQ122" s="43"/>
      <c r="BR122" s="396"/>
      <c r="BS122" s="43"/>
      <c r="BT122" s="43">
        <f>SUM(BT123:BT125)</f>
        <v>18361000</v>
      </c>
      <c r="BU122" s="43"/>
      <c r="BV122" s="43"/>
      <c r="BW122" s="396"/>
      <c r="BX122" s="43"/>
      <c r="BY122" s="43">
        <f>SUM(BY123:BY125)</f>
        <v>21903000</v>
      </c>
      <c r="BZ122" s="43"/>
      <c r="CA122" s="43"/>
      <c r="CB122" s="396"/>
      <c r="CC122" s="43"/>
      <c r="CD122" s="43">
        <f>SUM(CD123:CD125)</f>
        <v>0</v>
      </c>
      <c r="CE122" s="43"/>
      <c r="CF122" s="43"/>
      <c r="CG122" s="396"/>
      <c r="CH122" s="43"/>
      <c r="CI122" s="43">
        <f>SUM(CI123:CI125)</f>
        <v>1953000</v>
      </c>
      <c r="CJ122" s="43"/>
      <c r="CK122" s="43"/>
      <c r="CL122" s="396"/>
      <c r="CM122" s="43"/>
      <c r="CN122" s="43">
        <f>SUM(CN123:CN125)</f>
        <v>1300000</v>
      </c>
      <c r="CO122" s="43"/>
      <c r="CP122" s="43"/>
      <c r="CQ122" s="396"/>
      <c r="CR122" s="43"/>
      <c r="CS122" s="43">
        <f>SUM(CS123:CS125)</f>
        <v>1953000</v>
      </c>
      <c r="CT122" s="43"/>
      <c r="CU122" s="43"/>
      <c r="CV122" s="396"/>
      <c r="CW122" s="43"/>
      <c r="CX122" s="43">
        <f>SUM(CX123:CX125)</f>
        <v>3905000</v>
      </c>
      <c r="CY122" s="43"/>
      <c r="CZ122" s="43"/>
      <c r="DA122" s="396"/>
      <c r="DB122" s="43"/>
      <c r="DC122" s="43">
        <f>SUM(DC123:DC125)</f>
        <v>1300000</v>
      </c>
      <c r="DD122" s="43"/>
      <c r="DE122" s="43"/>
      <c r="DF122" s="396"/>
      <c r="DG122" s="43"/>
      <c r="DH122" s="43">
        <f>SUM(DH123:DH125)</f>
        <v>1300000</v>
      </c>
      <c r="DI122" s="43"/>
      <c r="DJ122" s="43"/>
      <c r="DK122" s="396"/>
      <c r="DL122" s="43"/>
      <c r="DM122" s="43">
        <f>SUM(DM123:DM125)</f>
        <v>0</v>
      </c>
      <c r="DN122" s="43"/>
      <c r="DO122" s="43"/>
      <c r="DP122" s="396"/>
      <c r="DQ122" s="43"/>
      <c r="DR122" s="43">
        <f>SUM(DR123:DR125)</f>
        <v>5203000</v>
      </c>
      <c r="DS122" s="43"/>
      <c r="DT122" s="43"/>
      <c r="DU122" s="396"/>
      <c r="DV122" s="43"/>
      <c r="DW122" s="43">
        <f>SUM(DW123:DW125)</f>
        <v>1928000</v>
      </c>
      <c r="DX122" s="43"/>
      <c r="DY122" s="43"/>
      <c r="DZ122" s="396"/>
      <c r="EA122" s="43"/>
      <c r="EB122" s="43">
        <f>SUM(EB123:EB125)</f>
        <v>0</v>
      </c>
      <c r="EC122" s="43"/>
      <c r="ED122" s="43"/>
      <c r="EE122" s="396"/>
      <c r="EF122" s="43"/>
      <c r="EG122" s="43">
        <f>SUM(EG123:EG125)</f>
        <v>3061000</v>
      </c>
      <c r="EH122" s="43"/>
      <c r="EI122" s="43"/>
      <c r="EJ122" s="396"/>
      <c r="EK122" s="43"/>
      <c r="EL122" s="43">
        <f>SUM(EL123:EL125)</f>
        <v>16914000</v>
      </c>
      <c r="EM122" s="43"/>
      <c r="EN122" s="43"/>
      <c r="EO122" s="88"/>
      <c r="EQ122" s="80">
        <f t="shared" si="14"/>
        <v>-4989000</v>
      </c>
      <c r="ER122" s="33"/>
    </row>
    <row r="123" spans="3:148" ht="12.75" customHeight="1" x14ac:dyDescent="0.3">
      <c r="D123" s="88" t="s">
        <v>316</v>
      </c>
      <c r="E123" s="396"/>
      <c r="F123" s="333"/>
      <c r="G123" s="394">
        <v>0</v>
      </c>
      <c r="H123" s="395"/>
      <c r="I123" s="43"/>
      <c r="J123" s="396"/>
      <c r="K123" s="397"/>
      <c r="L123" s="394">
        <f>1300000-236173</f>
        <v>1063827</v>
      </c>
      <c r="M123" s="395"/>
      <c r="N123" s="43"/>
      <c r="O123" s="396"/>
      <c r="P123" s="397"/>
      <c r="Q123" s="394">
        <f>1953000-370739</f>
        <v>1582261</v>
      </c>
      <c r="R123" s="395"/>
      <c r="S123" s="43"/>
      <c r="T123" s="396"/>
      <c r="U123" s="397"/>
      <c r="V123" s="394">
        <f>1300000-259538</f>
        <v>1040462</v>
      </c>
      <c r="W123" s="395"/>
      <c r="X123" s="43"/>
      <c r="Y123" s="396"/>
      <c r="Z123" s="397"/>
      <c r="AA123" s="394">
        <f>5842000-1164358</f>
        <v>4677642</v>
      </c>
      <c r="AB123" s="395"/>
      <c r="AC123" s="43"/>
      <c r="AD123" s="396"/>
      <c r="AE123" s="397"/>
      <c r="AF123" s="394">
        <f>3371000-663630</f>
        <v>2707370</v>
      </c>
      <c r="AG123" s="395"/>
      <c r="AH123" s="43"/>
      <c r="AI123" s="396"/>
      <c r="AJ123" s="397"/>
      <c r="AK123" s="394">
        <f>1342000-266159</f>
        <v>1075841</v>
      </c>
      <c r="AL123" s="395"/>
      <c r="AM123" s="43"/>
      <c r="AN123" s="396"/>
      <c r="AO123" s="397"/>
      <c r="AP123" s="394">
        <f>1300000-277342</f>
        <v>1022658</v>
      </c>
      <c r="AQ123" s="395"/>
      <c r="AR123" s="43"/>
      <c r="AS123" s="396"/>
      <c r="AT123" s="397"/>
      <c r="AU123" s="394">
        <f>1953000-379689</f>
        <v>1573311</v>
      </c>
      <c r="AV123" s="395"/>
      <c r="AW123" s="43"/>
      <c r="AX123" s="396"/>
      <c r="AY123" s="397"/>
      <c r="AZ123" s="394">
        <v>0</v>
      </c>
      <c r="BA123" s="395"/>
      <c r="BB123" s="43"/>
      <c r="BC123" s="396"/>
      <c r="BD123" s="397"/>
      <c r="BE123" s="394">
        <v>0</v>
      </c>
      <c r="BF123" s="395"/>
      <c r="BG123" s="43"/>
      <c r="BH123" s="396"/>
      <c r="BI123" s="397"/>
      <c r="BJ123" s="394">
        <v>0</v>
      </c>
      <c r="BK123" s="395"/>
      <c r="BL123" s="43"/>
      <c r="BM123" s="396"/>
      <c r="BN123" s="397"/>
      <c r="BO123" s="394">
        <v>0</v>
      </c>
      <c r="BP123" s="395"/>
      <c r="BQ123" s="43"/>
      <c r="BR123" s="396"/>
      <c r="BS123" s="397"/>
      <c r="BT123" s="394">
        <f>SUM(L123:BO123)</f>
        <v>14743372</v>
      </c>
      <c r="BU123" s="395"/>
      <c r="BV123" s="43"/>
      <c r="BW123" s="396"/>
      <c r="BX123" s="397"/>
      <c r="BY123" s="394">
        <v>17573288</v>
      </c>
      <c r="BZ123" s="395"/>
      <c r="CA123" s="43"/>
      <c r="CB123" s="396"/>
      <c r="CC123" s="397"/>
      <c r="CD123" s="394">
        <v>0</v>
      </c>
      <c r="CE123" s="395"/>
      <c r="CF123" s="43"/>
      <c r="CG123" s="396"/>
      <c r="CH123" s="397"/>
      <c r="CI123" s="394">
        <v>1611237</v>
      </c>
      <c r="CJ123" s="395"/>
      <c r="CK123" s="43"/>
      <c r="CL123" s="396"/>
      <c r="CM123" s="397"/>
      <c r="CN123" s="394">
        <v>1070446</v>
      </c>
      <c r="CO123" s="395"/>
      <c r="CP123" s="43"/>
      <c r="CQ123" s="396"/>
      <c r="CR123" s="397"/>
      <c r="CS123" s="394">
        <v>1491451</v>
      </c>
      <c r="CT123" s="395"/>
      <c r="CU123" s="43"/>
      <c r="CV123" s="396"/>
      <c r="CW123" s="397"/>
      <c r="CX123" s="394">
        <v>3120655</v>
      </c>
      <c r="CY123" s="395"/>
      <c r="CZ123" s="43"/>
      <c r="DA123" s="396"/>
      <c r="DB123" s="397"/>
      <c r="DC123" s="394">
        <v>1045208</v>
      </c>
      <c r="DD123" s="395"/>
      <c r="DE123" s="43"/>
      <c r="DF123" s="396"/>
      <c r="DG123" s="397"/>
      <c r="DH123" s="394">
        <v>1008401</v>
      </c>
      <c r="DI123" s="395"/>
      <c r="DJ123" s="43"/>
      <c r="DK123" s="396"/>
      <c r="DL123" s="397"/>
      <c r="DM123" s="394">
        <v>0</v>
      </c>
      <c r="DN123" s="395"/>
      <c r="DO123" s="43"/>
      <c r="DP123" s="396"/>
      <c r="DQ123" s="397"/>
      <c r="DR123" s="394">
        <v>4129900</v>
      </c>
      <c r="DS123" s="395"/>
      <c r="DT123" s="43"/>
      <c r="DU123" s="396"/>
      <c r="DV123" s="397"/>
      <c r="DW123" s="394">
        <v>1588186</v>
      </c>
      <c r="DX123" s="395"/>
      <c r="DY123" s="43"/>
      <c r="DZ123" s="396"/>
      <c r="EA123" s="397"/>
      <c r="EB123" s="394">
        <v>0</v>
      </c>
      <c r="EC123" s="395"/>
      <c r="ED123" s="43"/>
      <c r="EE123" s="396"/>
      <c r="EF123" s="397"/>
      <c r="EG123" s="394">
        <v>2507804</v>
      </c>
      <c r="EH123" s="395"/>
      <c r="EI123" s="43"/>
      <c r="EJ123" s="396"/>
      <c r="EK123" s="397"/>
      <c r="EL123" s="394">
        <f t="shared" ref="EL123:EL125" si="18">SUM(CD123:DR123)</f>
        <v>13477298</v>
      </c>
      <c r="EM123" s="395"/>
      <c r="EN123" s="43"/>
      <c r="EO123" s="88"/>
      <c r="EQ123" s="80">
        <f t="shared" si="14"/>
        <v>-4095990</v>
      </c>
      <c r="ER123" s="33"/>
    </row>
    <row r="124" spans="3:148" ht="12.75" customHeight="1" x14ac:dyDescent="0.3">
      <c r="D124" s="88" t="s">
        <v>319</v>
      </c>
      <c r="E124" s="396"/>
      <c r="F124" s="327"/>
      <c r="G124" s="43">
        <v>0</v>
      </c>
      <c r="H124" s="42"/>
      <c r="I124" s="43"/>
      <c r="J124" s="396"/>
      <c r="K124" s="396"/>
      <c r="L124" s="43">
        <v>236173</v>
      </c>
      <c r="M124" s="42"/>
      <c r="N124" s="43"/>
      <c r="O124" s="396"/>
      <c r="P124" s="396"/>
      <c r="Q124" s="43">
        <v>370739</v>
      </c>
      <c r="R124" s="42"/>
      <c r="S124" s="43"/>
      <c r="T124" s="396"/>
      <c r="U124" s="396"/>
      <c r="V124" s="43">
        <v>259538</v>
      </c>
      <c r="W124" s="42"/>
      <c r="X124" s="43"/>
      <c r="Y124" s="396"/>
      <c r="Z124" s="396"/>
      <c r="AA124" s="43">
        <v>1164358</v>
      </c>
      <c r="AB124" s="42"/>
      <c r="AC124" s="43"/>
      <c r="AD124" s="396"/>
      <c r="AE124" s="396"/>
      <c r="AF124" s="43">
        <v>663630</v>
      </c>
      <c r="AG124" s="42"/>
      <c r="AH124" s="43"/>
      <c r="AI124" s="396"/>
      <c r="AJ124" s="396"/>
      <c r="AK124" s="43">
        <v>266159</v>
      </c>
      <c r="AL124" s="42"/>
      <c r="AM124" s="43"/>
      <c r="AN124" s="396"/>
      <c r="AO124" s="396"/>
      <c r="AP124" s="43">
        <v>277342</v>
      </c>
      <c r="AQ124" s="42"/>
      <c r="AR124" s="43"/>
      <c r="AS124" s="396"/>
      <c r="AT124" s="396"/>
      <c r="AU124" s="43">
        <v>379689</v>
      </c>
      <c r="AV124" s="42"/>
      <c r="AW124" s="43"/>
      <c r="AX124" s="396"/>
      <c r="AY124" s="396"/>
      <c r="AZ124" s="43">
        <v>0</v>
      </c>
      <c r="BA124" s="42"/>
      <c r="BB124" s="43"/>
      <c r="BC124" s="396"/>
      <c r="BD124" s="396"/>
      <c r="BE124" s="43">
        <v>0</v>
      </c>
      <c r="BF124" s="42"/>
      <c r="BG124" s="43"/>
      <c r="BH124" s="396"/>
      <c r="BI124" s="396"/>
      <c r="BJ124" s="43">
        <v>0</v>
      </c>
      <c r="BK124" s="42"/>
      <c r="BL124" s="43"/>
      <c r="BM124" s="396"/>
      <c r="BN124" s="396"/>
      <c r="BO124" s="43">
        <v>0</v>
      </c>
      <c r="BP124" s="42"/>
      <c r="BQ124" s="43"/>
      <c r="BR124" s="396"/>
      <c r="BS124" s="396"/>
      <c r="BT124" s="43">
        <f>SUM(L124:BO124)</f>
        <v>3617628</v>
      </c>
      <c r="BU124" s="42"/>
      <c r="BV124" s="43"/>
      <c r="BW124" s="396"/>
      <c r="BX124" s="396"/>
      <c r="BY124" s="43">
        <v>4329712</v>
      </c>
      <c r="BZ124" s="42"/>
      <c r="CA124" s="43"/>
      <c r="CB124" s="396"/>
      <c r="CC124" s="396"/>
      <c r="CD124" s="43">
        <v>0</v>
      </c>
      <c r="CE124" s="42"/>
      <c r="CF124" s="43"/>
      <c r="CG124" s="396"/>
      <c r="CH124" s="396"/>
      <c r="CI124" s="43">
        <v>341763</v>
      </c>
      <c r="CJ124" s="42"/>
      <c r="CK124" s="43"/>
      <c r="CL124" s="396"/>
      <c r="CM124" s="396"/>
      <c r="CN124" s="43">
        <v>229554</v>
      </c>
      <c r="CO124" s="42"/>
      <c r="CP124" s="43"/>
      <c r="CQ124" s="396"/>
      <c r="CR124" s="396"/>
      <c r="CS124" s="43">
        <v>461549</v>
      </c>
      <c r="CT124" s="42"/>
      <c r="CU124" s="43"/>
      <c r="CV124" s="396"/>
      <c r="CW124" s="396"/>
      <c r="CX124" s="43">
        <v>784345</v>
      </c>
      <c r="CY124" s="42"/>
      <c r="CZ124" s="43"/>
      <c r="DA124" s="396"/>
      <c r="DB124" s="396"/>
      <c r="DC124" s="43">
        <v>254792</v>
      </c>
      <c r="DD124" s="42"/>
      <c r="DE124" s="43"/>
      <c r="DF124" s="396"/>
      <c r="DG124" s="396"/>
      <c r="DH124" s="43">
        <v>291599</v>
      </c>
      <c r="DI124" s="42"/>
      <c r="DJ124" s="43"/>
      <c r="DK124" s="396"/>
      <c r="DL124" s="396"/>
      <c r="DM124" s="43">
        <v>0</v>
      </c>
      <c r="DN124" s="42"/>
      <c r="DO124" s="43"/>
      <c r="DP124" s="396"/>
      <c r="DQ124" s="396"/>
      <c r="DR124" s="43">
        <v>1073100</v>
      </c>
      <c r="DS124" s="42"/>
      <c r="DT124" s="43"/>
      <c r="DU124" s="396"/>
      <c r="DV124" s="396"/>
      <c r="DW124" s="43">
        <v>339814</v>
      </c>
      <c r="DX124" s="42"/>
      <c r="DY124" s="43"/>
      <c r="DZ124" s="396"/>
      <c r="EA124" s="396"/>
      <c r="EB124" s="43">
        <v>0</v>
      </c>
      <c r="EC124" s="42"/>
      <c r="ED124" s="43"/>
      <c r="EE124" s="396"/>
      <c r="EF124" s="396"/>
      <c r="EG124" s="43">
        <v>553196</v>
      </c>
      <c r="EH124" s="42"/>
      <c r="EI124" s="43"/>
      <c r="EJ124" s="396"/>
      <c r="EK124" s="396"/>
      <c r="EL124" s="43">
        <f t="shared" si="18"/>
        <v>3436702</v>
      </c>
      <c r="EM124" s="42"/>
      <c r="EN124" s="43"/>
      <c r="EO124" s="88"/>
      <c r="EQ124" s="80">
        <f t="shared" si="14"/>
        <v>-893010</v>
      </c>
      <c r="ER124" s="33"/>
    </row>
    <row r="125" spans="3:148" ht="12.75" customHeight="1" x14ac:dyDescent="0.3">
      <c r="D125" s="88" t="s">
        <v>334</v>
      </c>
      <c r="E125" s="396"/>
      <c r="F125" s="346"/>
      <c r="G125" s="72">
        <v>0</v>
      </c>
      <c r="H125" s="71"/>
      <c r="I125" s="43"/>
      <c r="J125" s="396"/>
      <c r="K125" s="405"/>
      <c r="L125" s="72">
        <v>0</v>
      </c>
      <c r="M125" s="71"/>
      <c r="N125" s="43"/>
      <c r="O125" s="396"/>
      <c r="P125" s="405"/>
      <c r="Q125" s="72">
        <v>0</v>
      </c>
      <c r="R125" s="71"/>
      <c r="S125" s="43"/>
      <c r="T125" s="396"/>
      <c r="U125" s="405"/>
      <c r="V125" s="72">
        <v>0</v>
      </c>
      <c r="W125" s="71"/>
      <c r="X125" s="43"/>
      <c r="Y125" s="396"/>
      <c r="Z125" s="405"/>
      <c r="AA125" s="72">
        <v>0</v>
      </c>
      <c r="AB125" s="71"/>
      <c r="AC125" s="43"/>
      <c r="AD125" s="396"/>
      <c r="AE125" s="405"/>
      <c r="AF125" s="72">
        <v>0</v>
      </c>
      <c r="AG125" s="71"/>
      <c r="AH125" s="43"/>
      <c r="AI125" s="396"/>
      <c r="AJ125" s="405"/>
      <c r="AK125" s="72">
        <v>0</v>
      </c>
      <c r="AL125" s="71"/>
      <c r="AM125" s="43"/>
      <c r="AN125" s="396"/>
      <c r="AO125" s="405"/>
      <c r="AP125" s="72">
        <v>0</v>
      </c>
      <c r="AQ125" s="71"/>
      <c r="AR125" s="43"/>
      <c r="AS125" s="396"/>
      <c r="AT125" s="405"/>
      <c r="AU125" s="72">
        <v>0</v>
      </c>
      <c r="AV125" s="71"/>
      <c r="AW125" s="43"/>
      <c r="AX125" s="396"/>
      <c r="AY125" s="405"/>
      <c r="AZ125" s="72">
        <v>0</v>
      </c>
      <c r="BA125" s="71"/>
      <c r="BB125" s="43"/>
      <c r="BC125" s="396"/>
      <c r="BD125" s="405"/>
      <c r="BE125" s="72">
        <v>0</v>
      </c>
      <c r="BF125" s="71"/>
      <c r="BG125" s="43"/>
      <c r="BH125" s="396"/>
      <c r="BI125" s="405"/>
      <c r="BJ125" s="72">
        <v>0</v>
      </c>
      <c r="BK125" s="71"/>
      <c r="BL125" s="43"/>
      <c r="BM125" s="396"/>
      <c r="BN125" s="405"/>
      <c r="BO125" s="72">
        <v>0</v>
      </c>
      <c r="BP125" s="71"/>
      <c r="BQ125" s="43"/>
      <c r="BR125" s="396"/>
      <c r="BS125" s="405"/>
      <c r="BT125" s="72">
        <f>SUM(L125:BO125)</f>
        <v>0</v>
      </c>
      <c r="BU125" s="71"/>
      <c r="BV125" s="43"/>
      <c r="BW125" s="396"/>
      <c r="BX125" s="405"/>
      <c r="BY125" s="72">
        <v>0</v>
      </c>
      <c r="BZ125" s="71"/>
      <c r="CA125" s="43"/>
      <c r="CB125" s="396"/>
      <c r="CC125" s="405"/>
      <c r="CD125" s="72">
        <v>0</v>
      </c>
      <c r="CE125" s="71"/>
      <c r="CF125" s="43"/>
      <c r="CG125" s="396"/>
      <c r="CH125" s="405"/>
      <c r="CI125" s="72">
        <v>0</v>
      </c>
      <c r="CJ125" s="71"/>
      <c r="CK125" s="43"/>
      <c r="CL125" s="396"/>
      <c r="CM125" s="405"/>
      <c r="CN125" s="72">
        <v>0</v>
      </c>
      <c r="CO125" s="71"/>
      <c r="CP125" s="43"/>
      <c r="CQ125" s="396"/>
      <c r="CR125" s="405"/>
      <c r="CS125" s="72">
        <v>0</v>
      </c>
      <c r="CT125" s="71"/>
      <c r="CU125" s="43"/>
      <c r="CV125" s="396"/>
      <c r="CW125" s="405"/>
      <c r="CX125" s="72">
        <v>0</v>
      </c>
      <c r="CY125" s="71"/>
      <c r="CZ125" s="43"/>
      <c r="DA125" s="396"/>
      <c r="DB125" s="405"/>
      <c r="DC125" s="72">
        <v>0</v>
      </c>
      <c r="DD125" s="71"/>
      <c r="DE125" s="43"/>
      <c r="DF125" s="396"/>
      <c r="DG125" s="405"/>
      <c r="DH125" s="72">
        <v>0</v>
      </c>
      <c r="DI125" s="71"/>
      <c r="DJ125" s="43"/>
      <c r="DK125" s="396"/>
      <c r="DL125" s="405"/>
      <c r="DM125" s="72">
        <v>0</v>
      </c>
      <c r="DN125" s="71"/>
      <c r="DO125" s="43"/>
      <c r="DP125" s="396"/>
      <c r="DQ125" s="405"/>
      <c r="DR125" s="72">
        <v>0</v>
      </c>
      <c r="DS125" s="71"/>
      <c r="DT125" s="43"/>
      <c r="DU125" s="396"/>
      <c r="DV125" s="405"/>
      <c r="DW125" s="72">
        <v>0</v>
      </c>
      <c r="DX125" s="71"/>
      <c r="DY125" s="43"/>
      <c r="DZ125" s="396"/>
      <c r="EA125" s="405"/>
      <c r="EB125" s="72">
        <v>0</v>
      </c>
      <c r="EC125" s="71"/>
      <c r="ED125" s="43"/>
      <c r="EE125" s="396"/>
      <c r="EF125" s="405"/>
      <c r="EG125" s="72">
        <v>0</v>
      </c>
      <c r="EH125" s="71"/>
      <c r="EI125" s="43"/>
      <c r="EJ125" s="396"/>
      <c r="EK125" s="405"/>
      <c r="EL125" s="72">
        <f t="shared" si="18"/>
        <v>0</v>
      </c>
      <c r="EM125" s="71"/>
      <c r="EN125" s="43"/>
      <c r="EO125" s="88"/>
      <c r="EQ125" s="80">
        <f t="shared" si="14"/>
        <v>0</v>
      </c>
      <c r="ER125" s="33"/>
    </row>
    <row r="126" spans="3:148" ht="12.75" customHeight="1" x14ac:dyDescent="0.3">
      <c r="D126" s="88"/>
      <c r="E126" s="396"/>
      <c r="G126" s="43"/>
      <c r="H126" s="43"/>
      <c r="I126" s="43"/>
      <c r="J126" s="396"/>
      <c r="K126" s="43"/>
      <c r="L126" s="43"/>
      <c r="M126" s="43"/>
      <c r="N126" s="43"/>
      <c r="O126" s="396"/>
      <c r="P126" s="43"/>
      <c r="Q126" s="43"/>
      <c r="R126" s="43"/>
      <c r="S126" s="43"/>
      <c r="T126" s="396"/>
      <c r="U126" s="43"/>
      <c r="V126" s="43"/>
      <c r="W126" s="43"/>
      <c r="X126" s="43"/>
      <c r="Y126" s="396"/>
      <c r="Z126" s="43"/>
      <c r="AA126" s="43"/>
      <c r="AB126" s="43"/>
      <c r="AC126" s="43"/>
      <c r="AD126" s="396"/>
      <c r="AE126" s="43"/>
      <c r="AF126" s="43"/>
      <c r="AG126" s="43"/>
      <c r="AH126" s="43"/>
      <c r="AI126" s="396"/>
      <c r="AJ126" s="43"/>
      <c r="AK126" s="43"/>
      <c r="AL126" s="43"/>
      <c r="AM126" s="43"/>
      <c r="AN126" s="396"/>
      <c r="AO126" s="43"/>
      <c r="AP126" s="43"/>
      <c r="AQ126" s="43"/>
      <c r="AR126" s="43"/>
      <c r="AS126" s="396"/>
      <c r="AT126" s="43"/>
      <c r="AU126" s="43"/>
      <c r="AV126" s="43"/>
      <c r="AW126" s="43"/>
      <c r="AX126" s="396"/>
      <c r="AY126" s="43"/>
      <c r="AZ126" s="43"/>
      <c r="BA126" s="43"/>
      <c r="BB126" s="43"/>
      <c r="BC126" s="396"/>
      <c r="BD126" s="43"/>
      <c r="BE126" s="43"/>
      <c r="BF126" s="43"/>
      <c r="BG126" s="43"/>
      <c r="BH126" s="396"/>
      <c r="BI126" s="43"/>
      <c r="BJ126" s="43"/>
      <c r="BK126" s="43"/>
      <c r="BL126" s="43"/>
      <c r="BM126" s="396"/>
      <c r="BN126" s="43"/>
      <c r="BO126" s="43"/>
      <c r="BP126" s="43"/>
      <c r="BQ126" s="43"/>
      <c r="BR126" s="396"/>
      <c r="BS126" s="43"/>
      <c r="BT126" s="43"/>
      <c r="BU126" s="43"/>
      <c r="BV126" s="43"/>
      <c r="BW126" s="396"/>
      <c r="BX126" s="43"/>
      <c r="BY126" s="43"/>
      <c r="BZ126" s="43"/>
      <c r="CA126" s="43"/>
      <c r="CB126" s="396"/>
      <c r="CC126" s="43"/>
      <c r="CD126" s="43"/>
      <c r="CE126" s="43"/>
      <c r="CF126" s="43"/>
      <c r="CG126" s="396"/>
      <c r="CH126" s="43"/>
      <c r="CI126" s="43"/>
      <c r="CJ126" s="43"/>
      <c r="CK126" s="43"/>
      <c r="CL126" s="396"/>
      <c r="CM126" s="43"/>
      <c r="CN126" s="43"/>
      <c r="CO126" s="43"/>
      <c r="CP126" s="43"/>
      <c r="CQ126" s="396"/>
      <c r="CR126" s="43"/>
      <c r="CS126" s="43"/>
      <c r="CT126" s="43"/>
      <c r="CU126" s="43"/>
      <c r="CV126" s="396"/>
      <c r="CW126" s="43"/>
      <c r="CX126" s="43"/>
      <c r="CY126" s="43"/>
      <c r="CZ126" s="43"/>
      <c r="DA126" s="396"/>
      <c r="DB126" s="43"/>
      <c r="DC126" s="43"/>
      <c r="DD126" s="43"/>
      <c r="DE126" s="43"/>
      <c r="DF126" s="396"/>
      <c r="DG126" s="43"/>
      <c r="DH126" s="43"/>
      <c r="DI126" s="43"/>
      <c r="DJ126" s="43"/>
      <c r="DK126" s="396"/>
      <c r="DL126" s="43"/>
      <c r="DM126" s="43"/>
      <c r="DN126" s="43"/>
      <c r="DO126" s="43"/>
      <c r="DP126" s="396"/>
      <c r="DQ126" s="43"/>
      <c r="DR126" s="43"/>
      <c r="DS126" s="43"/>
      <c r="DT126" s="43"/>
      <c r="DU126" s="396"/>
      <c r="DV126" s="43"/>
      <c r="DW126" s="43"/>
      <c r="DX126" s="43"/>
      <c r="DY126" s="43"/>
      <c r="DZ126" s="396"/>
      <c r="EA126" s="43"/>
      <c r="EB126" s="43"/>
      <c r="EC126" s="43"/>
      <c r="ED126" s="43"/>
      <c r="EE126" s="396"/>
      <c r="EF126" s="43"/>
      <c r="EG126" s="43"/>
      <c r="EH126" s="43"/>
      <c r="EI126" s="43"/>
      <c r="EJ126" s="396"/>
      <c r="EK126" s="43"/>
      <c r="EL126" s="43"/>
      <c r="EM126" s="43"/>
      <c r="EN126" s="43"/>
      <c r="EO126" s="88"/>
      <c r="ER126" s="33"/>
    </row>
    <row r="127" spans="3:148" ht="12.75" customHeight="1" x14ac:dyDescent="0.3">
      <c r="D127" s="88" t="s">
        <v>337</v>
      </c>
      <c r="E127" s="396"/>
      <c r="G127" s="43">
        <f>SUM(G128:G130)</f>
        <v>0</v>
      </c>
      <c r="H127" s="43"/>
      <c r="I127" s="43"/>
      <c r="J127" s="396"/>
      <c r="K127" s="43"/>
      <c r="L127" s="43">
        <f>SUM(L128:L130)</f>
        <v>3903000</v>
      </c>
      <c r="M127" s="43"/>
      <c r="N127" s="43"/>
      <c r="O127" s="396"/>
      <c r="P127" s="43"/>
      <c r="Q127" s="43">
        <f>SUM(Q128:Q130)</f>
        <v>3900000</v>
      </c>
      <c r="R127" s="43"/>
      <c r="S127" s="43"/>
      <c r="T127" s="396"/>
      <c r="U127" s="43"/>
      <c r="V127" s="43">
        <f>SUM(V128:V130)</f>
        <v>4551000</v>
      </c>
      <c r="W127" s="43"/>
      <c r="X127" s="43"/>
      <c r="Y127" s="396"/>
      <c r="Z127" s="43"/>
      <c r="AA127" s="43">
        <f>SUM(AA128:AA130)</f>
        <v>1300000</v>
      </c>
      <c r="AB127" s="43"/>
      <c r="AC127" s="43"/>
      <c r="AD127" s="396"/>
      <c r="AE127" s="43"/>
      <c r="AF127" s="43">
        <f>SUM(AF128:AF130)</f>
        <v>1949000</v>
      </c>
      <c r="AG127" s="43"/>
      <c r="AH127" s="43"/>
      <c r="AI127" s="396"/>
      <c r="AJ127" s="43"/>
      <c r="AK127" s="43">
        <f>SUM(AK128:AK130)</f>
        <v>3900000</v>
      </c>
      <c r="AL127" s="43"/>
      <c r="AM127" s="43"/>
      <c r="AN127" s="396"/>
      <c r="AO127" s="43"/>
      <c r="AP127" s="43">
        <f>SUM(AP128:AP130)</f>
        <v>0</v>
      </c>
      <c r="AQ127" s="43"/>
      <c r="AR127" s="43"/>
      <c r="AS127" s="396"/>
      <c r="AT127" s="43"/>
      <c r="AU127" s="43">
        <f>SUM(AU128:AU130)</f>
        <v>0</v>
      </c>
      <c r="AV127" s="43"/>
      <c r="AW127" s="43"/>
      <c r="AX127" s="396"/>
      <c r="AY127" s="43"/>
      <c r="AZ127" s="43">
        <f>SUM(AZ128:AZ130)</f>
        <v>0</v>
      </c>
      <c r="BA127" s="43"/>
      <c r="BB127" s="43"/>
      <c r="BC127" s="396"/>
      <c r="BD127" s="43"/>
      <c r="BE127" s="43">
        <f>SUM(BE128:BE130)</f>
        <v>0</v>
      </c>
      <c r="BF127" s="43"/>
      <c r="BG127" s="43"/>
      <c r="BH127" s="396"/>
      <c r="BI127" s="43"/>
      <c r="BJ127" s="43">
        <f>SUM(BJ128:BJ130)</f>
        <v>0</v>
      </c>
      <c r="BK127" s="43"/>
      <c r="BL127" s="43"/>
      <c r="BM127" s="396"/>
      <c r="BN127" s="43"/>
      <c r="BO127" s="43">
        <f>SUM(BO128:BO130)</f>
        <v>0</v>
      </c>
      <c r="BP127" s="43"/>
      <c r="BQ127" s="43"/>
      <c r="BR127" s="396"/>
      <c r="BS127" s="72"/>
      <c r="BT127" s="72">
        <f>SUM(BT128:BT130)</f>
        <v>19503000</v>
      </c>
      <c r="BU127" s="43"/>
      <c r="BV127" s="43"/>
      <c r="BW127" s="396"/>
      <c r="BX127" s="43"/>
      <c r="BY127" s="43">
        <f>SUM(BY128:BY130)</f>
        <v>41517000</v>
      </c>
      <c r="BZ127" s="43"/>
      <c r="CA127" s="43"/>
      <c r="CB127" s="396"/>
      <c r="CC127" s="43"/>
      <c r="CD127" s="43">
        <f>SUM(CD128:CD130)</f>
        <v>4553000</v>
      </c>
      <c r="CE127" s="43"/>
      <c r="CF127" s="43"/>
      <c r="CG127" s="396"/>
      <c r="CH127" s="43"/>
      <c r="CI127" s="43">
        <f>SUM(CI128:CI130)</f>
        <v>3599000</v>
      </c>
      <c r="CJ127" s="43"/>
      <c r="CK127" s="43"/>
      <c r="CL127" s="396"/>
      <c r="CM127" s="43"/>
      <c r="CN127" s="43">
        <f>SUM(CN128:CN130)</f>
        <v>1300000</v>
      </c>
      <c r="CO127" s="43"/>
      <c r="CP127" s="43"/>
      <c r="CQ127" s="396"/>
      <c r="CR127" s="43"/>
      <c r="CS127" s="43">
        <f>SUM(CS128:CS130)</f>
        <v>2896000</v>
      </c>
      <c r="CT127" s="43"/>
      <c r="CU127" s="43"/>
      <c r="CV127" s="396"/>
      <c r="CW127" s="43"/>
      <c r="CX127" s="43">
        <f>SUM(CX128:CX130)</f>
        <v>3899000</v>
      </c>
      <c r="CY127" s="43"/>
      <c r="CZ127" s="43"/>
      <c r="DA127" s="396"/>
      <c r="DB127" s="43"/>
      <c r="DC127" s="43">
        <f>SUM(DC128:DC130)</f>
        <v>3186000</v>
      </c>
      <c r="DD127" s="43"/>
      <c r="DE127" s="43"/>
      <c r="DF127" s="396"/>
      <c r="DG127" s="43"/>
      <c r="DH127" s="43">
        <f>SUM(DH128:DH130)</f>
        <v>2600000</v>
      </c>
      <c r="DI127" s="43"/>
      <c r="DJ127" s="43"/>
      <c r="DK127" s="396"/>
      <c r="DL127" s="43"/>
      <c r="DM127" s="43">
        <f>SUM(DM128:DM130)</f>
        <v>5199000</v>
      </c>
      <c r="DN127" s="43"/>
      <c r="DO127" s="43"/>
      <c r="DP127" s="396"/>
      <c r="DQ127" s="43"/>
      <c r="DR127" s="43">
        <f>SUM(DR128:DR130)</f>
        <v>1950000</v>
      </c>
      <c r="DS127" s="43"/>
      <c r="DT127" s="43"/>
      <c r="DU127" s="396"/>
      <c r="DV127" s="43"/>
      <c r="DW127" s="43">
        <f>SUM(DW128:DW130)</f>
        <v>1950000</v>
      </c>
      <c r="DX127" s="43"/>
      <c r="DY127" s="43"/>
      <c r="DZ127" s="396"/>
      <c r="EA127" s="43"/>
      <c r="EB127" s="43">
        <f>SUM(EB128:EB130)</f>
        <v>5152000</v>
      </c>
      <c r="EC127" s="43"/>
      <c r="ED127" s="43"/>
      <c r="EE127" s="396"/>
      <c r="EF127" s="43"/>
      <c r="EG127" s="43">
        <f>SUM(EG128:EG130)</f>
        <v>5233000</v>
      </c>
      <c r="EH127" s="43"/>
      <c r="EI127" s="42"/>
      <c r="EJ127" s="396"/>
      <c r="EK127" s="43"/>
      <c r="EL127" s="72">
        <f>SUM(EL128:EL130)</f>
        <v>29182000</v>
      </c>
      <c r="EM127" s="43"/>
      <c r="EN127" s="43"/>
      <c r="EO127" s="88"/>
      <c r="EQ127" s="80">
        <f t="shared" si="14"/>
        <v>-12335000</v>
      </c>
      <c r="ER127" s="33"/>
    </row>
    <row r="128" spans="3:148" ht="12.75" customHeight="1" x14ac:dyDescent="0.3">
      <c r="D128" s="88" t="s">
        <v>316</v>
      </c>
      <c r="E128" s="396"/>
      <c r="F128" s="333"/>
      <c r="G128" s="394">
        <v>0</v>
      </c>
      <c r="H128" s="395"/>
      <c r="I128" s="43"/>
      <c r="J128" s="396"/>
      <c r="K128" s="397"/>
      <c r="L128" s="394">
        <f>3903000-517187</f>
        <v>3385813</v>
      </c>
      <c r="M128" s="395"/>
      <c r="N128" s="43"/>
      <c r="O128" s="396"/>
      <c r="P128" s="397"/>
      <c r="Q128" s="394">
        <f>3900000-607273</f>
        <v>3292727</v>
      </c>
      <c r="R128" s="395"/>
      <c r="S128" s="43"/>
      <c r="T128" s="396"/>
      <c r="U128" s="397"/>
      <c r="V128" s="394">
        <f>4551000-823181</f>
        <v>3727819</v>
      </c>
      <c r="W128" s="395"/>
      <c r="X128" s="43"/>
      <c r="Y128" s="396"/>
      <c r="Z128" s="397"/>
      <c r="AA128" s="394">
        <f>1300000-206507</f>
        <v>1093493</v>
      </c>
      <c r="AB128" s="395"/>
      <c r="AC128" s="43"/>
      <c r="AD128" s="396"/>
      <c r="AE128" s="397"/>
      <c r="AF128" s="394">
        <f>1949000-317370</f>
        <v>1631630</v>
      </c>
      <c r="AG128" s="395"/>
      <c r="AH128" s="43"/>
      <c r="AI128" s="396"/>
      <c r="AJ128" s="397"/>
      <c r="AK128" s="394">
        <f>3900000-620563</f>
        <v>3279437</v>
      </c>
      <c r="AL128" s="395"/>
      <c r="AM128" s="43"/>
      <c r="AN128" s="396"/>
      <c r="AO128" s="397"/>
      <c r="AP128" s="394">
        <v>0</v>
      </c>
      <c r="AQ128" s="395"/>
      <c r="AR128" s="43"/>
      <c r="AS128" s="396"/>
      <c r="AT128" s="397"/>
      <c r="AU128" s="394">
        <v>0</v>
      </c>
      <c r="AV128" s="395"/>
      <c r="AW128" s="43"/>
      <c r="AX128" s="396"/>
      <c r="AY128" s="397"/>
      <c r="AZ128" s="394">
        <v>0</v>
      </c>
      <c r="BA128" s="395"/>
      <c r="BB128" s="43"/>
      <c r="BC128" s="396"/>
      <c r="BD128" s="397"/>
      <c r="BE128" s="394">
        <v>0</v>
      </c>
      <c r="BF128" s="395"/>
      <c r="BG128" s="43"/>
      <c r="BH128" s="396"/>
      <c r="BI128" s="397"/>
      <c r="BJ128" s="394">
        <v>0</v>
      </c>
      <c r="BK128" s="395"/>
      <c r="BL128" s="43"/>
      <c r="BM128" s="396"/>
      <c r="BN128" s="397"/>
      <c r="BO128" s="394">
        <v>0</v>
      </c>
      <c r="BP128" s="395"/>
      <c r="BQ128" s="43"/>
      <c r="BR128" s="396"/>
      <c r="BS128" s="396"/>
      <c r="BT128" s="43">
        <f>SUM(L128:BO128)</f>
        <v>16410919</v>
      </c>
      <c r="BU128" s="395"/>
      <c r="BV128" s="43"/>
      <c r="BW128" s="396"/>
      <c r="BX128" s="397"/>
      <c r="BY128" s="394">
        <v>35718996</v>
      </c>
      <c r="BZ128" s="395"/>
      <c r="CA128" s="43"/>
      <c r="CB128" s="396"/>
      <c r="CC128" s="397"/>
      <c r="CD128" s="394">
        <v>4054461</v>
      </c>
      <c r="CE128" s="395"/>
      <c r="CF128" s="43"/>
      <c r="CG128" s="396"/>
      <c r="CH128" s="397"/>
      <c r="CI128" s="394">
        <v>3133072</v>
      </c>
      <c r="CJ128" s="395"/>
      <c r="CK128" s="43"/>
      <c r="CL128" s="396"/>
      <c r="CM128" s="397"/>
      <c r="CN128" s="394">
        <v>1131751</v>
      </c>
      <c r="CO128" s="395"/>
      <c r="CP128" s="43"/>
      <c r="CQ128" s="396"/>
      <c r="CR128" s="397"/>
      <c r="CS128" s="394">
        <v>2448071</v>
      </c>
      <c r="CT128" s="395"/>
      <c r="CU128" s="43"/>
      <c r="CV128" s="396"/>
      <c r="CW128" s="397"/>
      <c r="CX128" s="394">
        <v>3332127</v>
      </c>
      <c r="CY128" s="395"/>
      <c r="CZ128" s="43"/>
      <c r="DA128" s="396"/>
      <c r="DB128" s="397"/>
      <c r="DC128" s="394">
        <v>2707846</v>
      </c>
      <c r="DD128" s="395"/>
      <c r="DE128" s="43"/>
      <c r="DF128" s="396"/>
      <c r="DG128" s="397"/>
      <c r="DH128" s="394">
        <v>2165875</v>
      </c>
      <c r="DI128" s="395"/>
      <c r="DJ128" s="43"/>
      <c r="DK128" s="396"/>
      <c r="DL128" s="397"/>
      <c r="DM128" s="394">
        <v>4413614</v>
      </c>
      <c r="DN128" s="395"/>
      <c r="DO128" s="43"/>
      <c r="DP128" s="396"/>
      <c r="DQ128" s="397"/>
      <c r="DR128" s="394">
        <v>1626220</v>
      </c>
      <c r="DS128" s="395"/>
      <c r="DT128" s="43"/>
      <c r="DU128" s="396"/>
      <c r="DV128" s="397"/>
      <c r="DW128" s="394">
        <v>1707753</v>
      </c>
      <c r="DX128" s="395"/>
      <c r="DY128" s="43"/>
      <c r="DZ128" s="396"/>
      <c r="EA128" s="397"/>
      <c r="EB128" s="394">
        <v>4472189</v>
      </c>
      <c r="EC128" s="395"/>
      <c r="ED128" s="43"/>
      <c r="EE128" s="396"/>
      <c r="EF128" s="397"/>
      <c r="EG128" s="394">
        <v>4526017</v>
      </c>
      <c r="EH128" s="395"/>
      <c r="EI128" s="42"/>
      <c r="EJ128" s="41"/>
      <c r="EK128" s="397"/>
      <c r="EL128" s="43">
        <f t="shared" ref="EL128:EL130" si="19">SUM(CD128:DR128)</f>
        <v>25013037</v>
      </c>
      <c r="EM128" s="395"/>
      <c r="EN128" s="43"/>
      <c r="EO128" s="88"/>
      <c r="EQ128" s="80">
        <f t="shared" si="14"/>
        <v>-10705959</v>
      </c>
      <c r="ER128" s="33"/>
    </row>
    <row r="129" spans="4:148" ht="12.75" customHeight="1" x14ac:dyDescent="0.3">
      <c r="D129" s="88" t="s">
        <v>319</v>
      </c>
      <c r="E129" s="396"/>
      <c r="F129" s="327"/>
      <c r="G129" s="43">
        <v>0</v>
      </c>
      <c r="H129" s="42"/>
      <c r="I129" s="43"/>
      <c r="J129" s="396"/>
      <c r="K129" s="396"/>
      <c r="L129" s="43">
        <v>517187</v>
      </c>
      <c r="M129" s="42"/>
      <c r="N129" s="43"/>
      <c r="O129" s="396"/>
      <c r="P129" s="396"/>
      <c r="Q129" s="43">
        <v>607273</v>
      </c>
      <c r="R129" s="42"/>
      <c r="S129" s="43"/>
      <c r="T129" s="396"/>
      <c r="U129" s="396"/>
      <c r="V129" s="43">
        <v>823181</v>
      </c>
      <c r="W129" s="42"/>
      <c r="X129" s="43"/>
      <c r="Y129" s="396"/>
      <c r="Z129" s="396"/>
      <c r="AA129" s="43">
        <v>206507</v>
      </c>
      <c r="AB129" s="42"/>
      <c r="AC129" s="43"/>
      <c r="AD129" s="396"/>
      <c r="AE129" s="396"/>
      <c r="AF129" s="43">
        <v>317370</v>
      </c>
      <c r="AG129" s="42"/>
      <c r="AH129" s="43"/>
      <c r="AI129" s="396"/>
      <c r="AJ129" s="396"/>
      <c r="AK129" s="43">
        <v>620563</v>
      </c>
      <c r="AL129" s="42"/>
      <c r="AM129" s="43"/>
      <c r="AN129" s="396"/>
      <c r="AO129" s="396"/>
      <c r="AP129" s="43">
        <v>0</v>
      </c>
      <c r="AQ129" s="42"/>
      <c r="AR129" s="43"/>
      <c r="AS129" s="396"/>
      <c r="AT129" s="396"/>
      <c r="AU129" s="43">
        <v>0</v>
      </c>
      <c r="AV129" s="42"/>
      <c r="AW129" s="43"/>
      <c r="AX129" s="396"/>
      <c r="AY129" s="396"/>
      <c r="AZ129" s="43">
        <v>0</v>
      </c>
      <c r="BA129" s="42"/>
      <c r="BB129" s="43"/>
      <c r="BC129" s="396"/>
      <c r="BD129" s="396"/>
      <c r="BE129" s="43">
        <v>0</v>
      </c>
      <c r="BF129" s="42"/>
      <c r="BG129" s="43"/>
      <c r="BH129" s="396"/>
      <c r="BI129" s="396"/>
      <c r="BJ129" s="43">
        <v>0</v>
      </c>
      <c r="BK129" s="42"/>
      <c r="BL129" s="43"/>
      <c r="BM129" s="396"/>
      <c r="BN129" s="396"/>
      <c r="BO129" s="43">
        <v>0</v>
      </c>
      <c r="BP129" s="42"/>
      <c r="BQ129" s="43"/>
      <c r="BR129" s="396"/>
      <c r="BS129" s="396"/>
      <c r="BT129" s="43">
        <f>SUM(L129:BO129)</f>
        <v>3092081</v>
      </c>
      <c r="BU129" s="42"/>
      <c r="BV129" s="43"/>
      <c r="BW129" s="396"/>
      <c r="BX129" s="396"/>
      <c r="BY129" s="43">
        <v>5798004</v>
      </c>
      <c r="BZ129" s="42"/>
      <c r="CA129" s="43"/>
      <c r="CB129" s="396"/>
      <c r="CC129" s="396"/>
      <c r="CD129" s="43">
        <v>498539</v>
      </c>
      <c r="CE129" s="42"/>
      <c r="CF129" s="43"/>
      <c r="CG129" s="396"/>
      <c r="CH129" s="396"/>
      <c r="CI129" s="43">
        <v>465928</v>
      </c>
      <c r="CJ129" s="42"/>
      <c r="CK129" s="43"/>
      <c r="CL129" s="396"/>
      <c r="CM129" s="396"/>
      <c r="CN129" s="43">
        <v>168249</v>
      </c>
      <c r="CO129" s="42"/>
      <c r="CP129" s="43"/>
      <c r="CQ129" s="396"/>
      <c r="CR129" s="396"/>
      <c r="CS129" s="43">
        <v>447929</v>
      </c>
      <c r="CT129" s="42"/>
      <c r="CU129" s="43"/>
      <c r="CV129" s="396"/>
      <c r="CW129" s="396"/>
      <c r="CX129" s="43">
        <v>566873</v>
      </c>
      <c r="CY129" s="42"/>
      <c r="CZ129" s="43"/>
      <c r="DA129" s="396"/>
      <c r="DB129" s="396"/>
      <c r="DC129" s="43">
        <v>478154</v>
      </c>
      <c r="DD129" s="42"/>
      <c r="DE129" s="43"/>
      <c r="DF129" s="396"/>
      <c r="DG129" s="396"/>
      <c r="DH129" s="43">
        <v>434125</v>
      </c>
      <c r="DI129" s="42"/>
      <c r="DJ129" s="43"/>
      <c r="DK129" s="396"/>
      <c r="DL129" s="396"/>
      <c r="DM129" s="43">
        <v>785386</v>
      </c>
      <c r="DN129" s="42"/>
      <c r="DO129" s="43"/>
      <c r="DP129" s="396"/>
      <c r="DQ129" s="396"/>
      <c r="DR129" s="43">
        <v>323780</v>
      </c>
      <c r="DS129" s="42"/>
      <c r="DT129" s="43"/>
      <c r="DU129" s="396"/>
      <c r="DV129" s="396"/>
      <c r="DW129" s="43">
        <v>242247</v>
      </c>
      <c r="DX129" s="42"/>
      <c r="DY129" s="43"/>
      <c r="DZ129" s="396"/>
      <c r="EA129" s="396"/>
      <c r="EB129" s="43">
        <v>679811</v>
      </c>
      <c r="EC129" s="42"/>
      <c r="ED129" s="43"/>
      <c r="EE129" s="396"/>
      <c r="EF129" s="396"/>
      <c r="EG129" s="43">
        <v>706983</v>
      </c>
      <c r="EH129" s="42"/>
      <c r="EI129" s="43"/>
      <c r="EJ129" s="396"/>
      <c r="EK129" s="396"/>
      <c r="EL129" s="43">
        <f t="shared" si="19"/>
        <v>4168963</v>
      </c>
      <c r="EM129" s="42"/>
      <c r="EN129" s="43"/>
      <c r="EO129" s="88"/>
      <c r="EQ129" s="80">
        <f t="shared" si="14"/>
        <v>-1629041</v>
      </c>
      <c r="ER129" s="33"/>
    </row>
    <row r="130" spans="4:148" ht="12.75" customHeight="1" x14ac:dyDescent="0.3">
      <c r="D130" s="88" t="s">
        <v>334</v>
      </c>
      <c r="E130" s="396"/>
      <c r="F130" s="346"/>
      <c r="G130" s="72">
        <v>0</v>
      </c>
      <c r="H130" s="71"/>
      <c r="I130" s="43"/>
      <c r="J130" s="396"/>
      <c r="K130" s="405"/>
      <c r="L130" s="72">
        <v>0</v>
      </c>
      <c r="M130" s="71"/>
      <c r="N130" s="43"/>
      <c r="O130" s="396"/>
      <c r="P130" s="405"/>
      <c r="Q130" s="72">
        <v>0</v>
      </c>
      <c r="R130" s="71"/>
      <c r="S130" s="43"/>
      <c r="T130" s="396"/>
      <c r="U130" s="405"/>
      <c r="V130" s="72">
        <v>0</v>
      </c>
      <c r="W130" s="71"/>
      <c r="X130" s="43"/>
      <c r="Y130" s="396"/>
      <c r="Z130" s="405"/>
      <c r="AA130" s="72">
        <v>0</v>
      </c>
      <c r="AB130" s="71"/>
      <c r="AC130" s="43"/>
      <c r="AD130" s="396"/>
      <c r="AE130" s="405"/>
      <c r="AF130" s="72">
        <v>0</v>
      </c>
      <c r="AG130" s="71"/>
      <c r="AH130" s="43"/>
      <c r="AI130" s="396"/>
      <c r="AJ130" s="405"/>
      <c r="AK130" s="72">
        <v>0</v>
      </c>
      <c r="AL130" s="71"/>
      <c r="AM130" s="43"/>
      <c r="AN130" s="396"/>
      <c r="AO130" s="405"/>
      <c r="AP130" s="72">
        <v>0</v>
      </c>
      <c r="AQ130" s="71"/>
      <c r="AR130" s="43"/>
      <c r="AS130" s="396"/>
      <c r="AT130" s="405"/>
      <c r="AU130" s="72">
        <v>0</v>
      </c>
      <c r="AV130" s="71"/>
      <c r="AW130" s="43"/>
      <c r="AX130" s="396"/>
      <c r="AY130" s="405"/>
      <c r="AZ130" s="72">
        <v>0</v>
      </c>
      <c r="BA130" s="71"/>
      <c r="BB130" s="43"/>
      <c r="BC130" s="396"/>
      <c r="BD130" s="405"/>
      <c r="BE130" s="72">
        <v>0</v>
      </c>
      <c r="BF130" s="71"/>
      <c r="BG130" s="43"/>
      <c r="BH130" s="396"/>
      <c r="BI130" s="405"/>
      <c r="BJ130" s="72">
        <v>0</v>
      </c>
      <c r="BK130" s="71"/>
      <c r="BL130" s="43"/>
      <c r="BM130" s="396"/>
      <c r="BN130" s="405"/>
      <c r="BO130" s="72">
        <v>0</v>
      </c>
      <c r="BP130" s="71"/>
      <c r="BQ130" s="43"/>
      <c r="BR130" s="396"/>
      <c r="BS130" s="405"/>
      <c r="BT130" s="72">
        <f>SUM(L130:BO130)</f>
        <v>0</v>
      </c>
      <c r="BU130" s="71"/>
      <c r="BV130" s="43"/>
      <c r="BW130" s="396"/>
      <c r="BX130" s="405"/>
      <c r="BY130" s="72">
        <v>0</v>
      </c>
      <c r="BZ130" s="71"/>
      <c r="CA130" s="43"/>
      <c r="CB130" s="396"/>
      <c r="CC130" s="405"/>
      <c r="CD130" s="72">
        <v>0</v>
      </c>
      <c r="CE130" s="71"/>
      <c r="CF130" s="43"/>
      <c r="CG130" s="396"/>
      <c r="CH130" s="405"/>
      <c r="CI130" s="72">
        <v>0</v>
      </c>
      <c r="CJ130" s="71"/>
      <c r="CK130" s="43"/>
      <c r="CL130" s="396"/>
      <c r="CM130" s="405"/>
      <c r="CN130" s="72">
        <v>0</v>
      </c>
      <c r="CO130" s="71"/>
      <c r="CP130" s="43"/>
      <c r="CQ130" s="396"/>
      <c r="CR130" s="405"/>
      <c r="CS130" s="72">
        <v>0</v>
      </c>
      <c r="CT130" s="71"/>
      <c r="CU130" s="43"/>
      <c r="CV130" s="396"/>
      <c r="CW130" s="405"/>
      <c r="CX130" s="72">
        <v>0</v>
      </c>
      <c r="CY130" s="71"/>
      <c r="CZ130" s="43"/>
      <c r="DA130" s="396"/>
      <c r="DB130" s="405"/>
      <c r="DC130" s="72">
        <v>0</v>
      </c>
      <c r="DD130" s="71"/>
      <c r="DE130" s="43"/>
      <c r="DF130" s="396"/>
      <c r="DG130" s="405"/>
      <c r="DH130" s="72">
        <v>0</v>
      </c>
      <c r="DI130" s="71"/>
      <c r="DJ130" s="43"/>
      <c r="DK130" s="396"/>
      <c r="DL130" s="405"/>
      <c r="DM130" s="72">
        <v>0</v>
      </c>
      <c r="DN130" s="71"/>
      <c r="DO130" s="43"/>
      <c r="DP130" s="396"/>
      <c r="DQ130" s="405"/>
      <c r="DR130" s="72">
        <v>0</v>
      </c>
      <c r="DS130" s="71"/>
      <c r="DT130" s="43"/>
      <c r="DU130" s="396"/>
      <c r="DV130" s="405"/>
      <c r="DW130" s="72">
        <v>0</v>
      </c>
      <c r="DX130" s="71"/>
      <c r="DY130" s="43"/>
      <c r="DZ130" s="396"/>
      <c r="EA130" s="405"/>
      <c r="EB130" s="72">
        <v>0</v>
      </c>
      <c r="EC130" s="71"/>
      <c r="ED130" s="43"/>
      <c r="EE130" s="396"/>
      <c r="EF130" s="405"/>
      <c r="EG130" s="72">
        <v>0</v>
      </c>
      <c r="EH130" s="71"/>
      <c r="EI130" s="43"/>
      <c r="EJ130" s="396"/>
      <c r="EK130" s="405"/>
      <c r="EL130" s="72">
        <f t="shared" si="19"/>
        <v>0</v>
      </c>
      <c r="EM130" s="71"/>
      <c r="EN130" s="43"/>
      <c r="EO130" s="88"/>
      <c r="EQ130" s="80">
        <f t="shared" si="14"/>
        <v>0</v>
      </c>
      <c r="ER130" s="33"/>
    </row>
    <row r="131" spans="4:148" ht="12.75" customHeight="1" x14ac:dyDescent="0.3">
      <c r="D131" s="88"/>
      <c r="E131" s="396"/>
      <c r="G131" s="43"/>
      <c r="H131" s="43"/>
      <c r="I131" s="43"/>
      <c r="J131" s="396"/>
      <c r="K131" s="43"/>
      <c r="L131" s="43"/>
      <c r="M131" s="43"/>
      <c r="N131" s="43"/>
      <c r="O131" s="396"/>
      <c r="P131" s="43"/>
      <c r="Q131" s="43"/>
      <c r="R131" s="43"/>
      <c r="S131" s="43"/>
      <c r="T131" s="396"/>
      <c r="U131" s="43"/>
      <c r="V131" s="43"/>
      <c r="W131" s="43"/>
      <c r="X131" s="43"/>
      <c r="Y131" s="396"/>
      <c r="Z131" s="43"/>
      <c r="AA131" s="43"/>
      <c r="AB131" s="43"/>
      <c r="AC131" s="43"/>
      <c r="AD131" s="396"/>
      <c r="AE131" s="43"/>
      <c r="AF131" s="43"/>
      <c r="AG131" s="43"/>
      <c r="AH131" s="43"/>
      <c r="AI131" s="396"/>
      <c r="AJ131" s="43"/>
      <c r="AK131" s="43"/>
      <c r="AL131" s="43"/>
      <c r="AM131" s="43"/>
      <c r="AN131" s="396"/>
      <c r="AO131" s="43"/>
      <c r="AP131" s="43"/>
      <c r="AQ131" s="43"/>
      <c r="AR131" s="43"/>
      <c r="AS131" s="396"/>
      <c r="AT131" s="43"/>
      <c r="AU131" s="43"/>
      <c r="AV131" s="43"/>
      <c r="AW131" s="43"/>
      <c r="AX131" s="396"/>
      <c r="AY131" s="43"/>
      <c r="AZ131" s="43"/>
      <c r="BA131" s="43"/>
      <c r="BB131" s="43"/>
      <c r="BC131" s="396"/>
      <c r="BD131" s="43"/>
      <c r="BE131" s="43"/>
      <c r="BF131" s="43"/>
      <c r="BG131" s="43"/>
      <c r="BH131" s="396"/>
      <c r="BI131" s="43"/>
      <c r="BJ131" s="43"/>
      <c r="BK131" s="43"/>
      <c r="BL131" s="43"/>
      <c r="BM131" s="396"/>
      <c r="BN131" s="43"/>
      <c r="BO131" s="43"/>
      <c r="BP131" s="43"/>
      <c r="BQ131" s="43"/>
      <c r="BR131" s="396"/>
      <c r="BS131" s="43"/>
      <c r="BT131" s="43"/>
      <c r="BU131" s="43"/>
      <c r="BV131" s="43"/>
      <c r="BW131" s="396"/>
      <c r="BX131" s="43"/>
      <c r="BY131" s="43"/>
      <c r="BZ131" s="43"/>
      <c r="CA131" s="43"/>
      <c r="CB131" s="396"/>
      <c r="CC131" s="43"/>
      <c r="CD131" s="43"/>
      <c r="CE131" s="43"/>
      <c r="CF131" s="43"/>
      <c r="CG131" s="396"/>
      <c r="CH131" s="43"/>
      <c r="CI131" s="43"/>
      <c r="CJ131" s="43"/>
      <c r="CK131" s="43"/>
      <c r="CL131" s="396"/>
      <c r="CM131" s="43"/>
      <c r="CN131" s="43"/>
      <c r="CO131" s="43"/>
      <c r="CP131" s="43"/>
      <c r="CQ131" s="396"/>
      <c r="CR131" s="43"/>
      <c r="CS131" s="43"/>
      <c r="CT131" s="43"/>
      <c r="CU131" s="43"/>
      <c r="CV131" s="396"/>
      <c r="CW131" s="43"/>
      <c r="CX131" s="43"/>
      <c r="CY131" s="43"/>
      <c r="CZ131" s="43"/>
      <c r="DA131" s="396"/>
      <c r="DB131" s="43"/>
      <c r="DC131" s="43"/>
      <c r="DD131" s="43"/>
      <c r="DE131" s="43"/>
      <c r="DF131" s="396"/>
      <c r="DG131" s="43"/>
      <c r="DH131" s="43"/>
      <c r="DI131" s="43"/>
      <c r="DJ131" s="43"/>
      <c r="DK131" s="396"/>
      <c r="DL131" s="43"/>
      <c r="DM131" s="43"/>
      <c r="DN131" s="43"/>
      <c r="DO131" s="43"/>
      <c r="DP131" s="396"/>
      <c r="DQ131" s="43"/>
      <c r="DR131" s="43"/>
      <c r="DS131" s="43"/>
      <c r="DT131" s="43"/>
      <c r="DU131" s="396"/>
      <c r="DV131" s="43"/>
      <c r="DW131" s="43"/>
      <c r="DX131" s="43"/>
      <c r="DY131" s="43"/>
      <c r="DZ131" s="396"/>
      <c r="EA131" s="43"/>
      <c r="EB131" s="43"/>
      <c r="EC131" s="43"/>
      <c r="ED131" s="43"/>
      <c r="EE131" s="396"/>
      <c r="EF131" s="43"/>
      <c r="EG131" s="43"/>
      <c r="EH131" s="43"/>
      <c r="EI131" s="43"/>
      <c r="EJ131" s="396"/>
      <c r="EK131" s="43"/>
      <c r="EL131" s="43"/>
      <c r="EM131" s="43"/>
      <c r="EN131" s="43"/>
      <c r="EO131" s="88"/>
      <c r="ER131" s="33"/>
    </row>
    <row r="132" spans="4:148" ht="12.75" customHeight="1" x14ac:dyDescent="0.3">
      <c r="D132" s="88" t="s">
        <v>338</v>
      </c>
      <c r="E132" s="396"/>
      <c r="G132" s="43">
        <f>SUM(G133:G135)</f>
        <v>0</v>
      </c>
      <c r="H132" s="43"/>
      <c r="I132" s="43"/>
      <c r="J132" s="396"/>
      <c r="K132" s="43"/>
      <c r="L132" s="43">
        <f>SUM(L133:L135)</f>
        <v>5475000</v>
      </c>
      <c r="M132" s="43"/>
      <c r="N132" s="43"/>
      <c r="O132" s="396"/>
      <c r="P132" s="43"/>
      <c r="Q132" s="43">
        <f>SUM(Q133:Q135)</f>
        <v>4552000</v>
      </c>
      <c r="R132" s="43"/>
      <c r="S132" s="43"/>
      <c r="T132" s="396"/>
      <c r="U132" s="43"/>
      <c r="V132" s="43">
        <f>SUM(V133:V135)</f>
        <v>4152000</v>
      </c>
      <c r="W132" s="43"/>
      <c r="X132" s="43"/>
      <c r="Y132" s="396"/>
      <c r="Z132" s="43"/>
      <c r="AA132" s="43">
        <f>SUM(AA133:AA135)</f>
        <v>3796000</v>
      </c>
      <c r="AB132" s="43"/>
      <c r="AC132" s="43"/>
      <c r="AD132" s="396"/>
      <c r="AE132" s="43"/>
      <c r="AF132" s="43">
        <f>SUM(AF133:AF135)</f>
        <v>1948000</v>
      </c>
      <c r="AG132" s="43"/>
      <c r="AH132" s="43"/>
      <c r="AI132" s="396"/>
      <c r="AJ132" s="43"/>
      <c r="AK132" s="43">
        <f>SUM(AK133:AK135)</f>
        <v>3637</v>
      </c>
      <c r="AL132" s="43"/>
      <c r="AM132" s="43"/>
      <c r="AN132" s="396"/>
      <c r="AO132" s="43"/>
      <c r="AP132" s="43">
        <f>SUM(AP133:AP135)</f>
        <v>1952000</v>
      </c>
      <c r="AQ132" s="43"/>
      <c r="AR132" s="43"/>
      <c r="AS132" s="396"/>
      <c r="AT132" s="43"/>
      <c r="AU132" s="43">
        <f>SUM(AU133:AU135)</f>
        <v>3904000</v>
      </c>
      <c r="AV132" s="43"/>
      <c r="AW132" s="43"/>
      <c r="AX132" s="396"/>
      <c r="AY132" s="43"/>
      <c r="AZ132" s="43">
        <f>SUM(AZ133:AZ135)</f>
        <v>3908000</v>
      </c>
      <c r="BA132" s="43"/>
      <c r="BB132" s="43"/>
      <c r="BC132" s="396"/>
      <c r="BD132" s="43"/>
      <c r="BE132" s="43">
        <f>SUM(BE133:BE135)</f>
        <v>0</v>
      </c>
      <c r="BF132" s="43"/>
      <c r="BG132" s="43"/>
      <c r="BH132" s="396"/>
      <c r="BI132" s="43"/>
      <c r="BJ132" s="43">
        <f>SUM(BJ133:BJ135)</f>
        <v>0</v>
      </c>
      <c r="BK132" s="43"/>
      <c r="BL132" s="43"/>
      <c r="BM132" s="396"/>
      <c r="BN132" s="43"/>
      <c r="BO132" s="43">
        <f>SUM(BO133:BO135)</f>
        <v>0</v>
      </c>
      <c r="BP132" s="43"/>
      <c r="BQ132" s="43"/>
      <c r="BR132" s="396"/>
      <c r="BS132" s="43"/>
      <c r="BT132" s="43">
        <f>SUM(BT133:BT135)</f>
        <v>29690637</v>
      </c>
      <c r="BU132" s="43"/>
      <c r="BV132" s="43"/>
      <c r="BW132" s="396"/>
      <c r="BX132" s="43"/>
      <c r="BY132" s="43">
        <f>SUM(BY133:BY135)</f>
        <v>47672265</v>
      </c>
      <c r="BZ132" s="43"/>
      <c r="CA132" s="43"/>
      <c r="CB132" s="396"/>
      <c r="CC132" s="43"/>
      <c r="CD132" s="43">
        <f>SUM(CD133:CD135)</f>
        <v>3252265</v>
      </c>
      <c r="CE132" s="43"/>
      <c r="CF132" s="43"/>
      <c r="CG132" s="396"/>
      <c r="CH132" s="43"/>
      <c r="CI132" s="43">
        <f>SUM(CI133:CI135)</f>
        <v>5850000</v>
      </c>
      <c r="CJ132" s="43"/>
      <c r="CK132" s="43"/>
      <c r="CL132" s="396"/>
      <c r="CM132" s="43"/>
      <c r="CN132" s="43">
        <f>SUM(CN133:CN135)</f>
        <v>3908000</v>
      </c>
      <c r="CO132" s="43"/>
      <c r="CP132" s="43"/>
      <c r="CQ132" s="396"/>
      <c r="CR132" s="43"/>
      <c r="CS132" s="43">
        <f>SUM(CS133:CS135)</f>
        <v>3249000</v>
      </c>
      <c r="CT132" s="43"/>
      <c r="CU132" s="43"/>
      <c r="CV132" s="396"/>
      <c r="CW132" s="43"/>
      <c r="CX132" s="43">
        <f>SUM(CX133:CX135)</f>
        <v>1949000</v>
      </c>
      <c r="CY132" s="43"/>
      <c r="CZ132" s="43"/>
      <c r="DA132" s="396"/>
      <c r="DB132" s="43"/>
      <c r="DC132" s="43">
        <f>SUM(DC133:DC135)</f>
        <v>2600000</v>
      </c>
      <c r="DD132" s="43"/>
      <c r="DE132" s="43"/>
      <c r="DF132" s="396"/>
      <c r="DG132" s="43"/>
      <c r="DH132" s="43">
        <f>SUM(DH133:DH135)</f>
        <v>2600000</v>
      </c>
      <c r="DI132" s="43"/>
      <c r="DJ132" s="43"/>
      <c r="DK132" s="396"/>
      <c r="DL132" s="43"/>
      <c r="DM132" s="43">
        <f>SUM(DM133:DM135)</f>
        <v>1945000</v>
      </c>
      <c r="DN132" s="43"/>
      <c r="DO132" s="43"/>
      <c r="DP132" s="396"/>
      <c r="DQ132" s="43"/>
      <c r="DR132" s="43">
        <f>SUM(DR133:DR135)</f>
        <v>3133000</v>
      </c>
      <c r="DS132" s="43"/>
      <c r="DT132" s="43"/>
      <c r="DU132" s="396"/>
      <c r="DV132" s="43"/>
      <c r="DW132" s="43">
        <f>SUM(DW133:DW135)</f>
        <v>5614000</v>
      </c>
      <c r="DX132" s="43"/>
      <c r="DY132" s="43"/>
      <c r="DZ132" s="396"/>
      <c r="EA132" s="43"/>
      <c r="EB132" s="43">
        <f>SUM(EB133:EB135)</f>
        <v>7009000</v>
      </c>
      <c r="EC132" s="43"/>
      <c r="ED132" s="43"/>
      <c r="EE132" s="396"/>
      <c r="EF132" s="43"/>
      <c r="EG132" s="43">
        <f>SUM(EG133:EG135)</f>
        <v>6563000</v>
      </c>
      <c r="EH132" s="43"/>
      <c r="EI132" s="43"/>
      <c r="EJ132" s="396"/>
      <c r="EK132" s="43"/>
      <c r="EL132" s="43">
        <f>SUM(EL133:EL135)</f>
        <v>28486265</v>
      </c>
      <c r="EM132" s="43"/>
      <c r="EN132" s="43"/>
      <c r="EO132" s="88"/>
      <c r="EQ132" s="80">
        <f t="shared" si="14"/>
        <v>-19186000</v>
      </c>
      <c r="ER132" s="33"/>
    </row>
    <row r="133" spans="4:148" ht="12.75" customHeight="1" x14ac:dyDescent="0.3">
      <c r="D133" s="88" t="s">
        <v>316</v>
      </c>
      <c r="E133" s="396"/>
      <c r="F133" s="333"/>
      <c r="G133" s="394">
        <v>0</v>
      </c>
      <c r="H133" s="395"/>
      <c r="I133" s="43"/>
      <c r="J133" s="396"/>
      <c r="K133" s="397"/>
      <c r="L133" s="394">
        <f>5475000-831817</f>
        <v>4643183</v>
      </c>
      <c r="M133" s="395"/>
      <c r="N133" s="43"/>
      <c r="O133" s="396"/>
      <c r="P133" s="397"/>
      <c r="Q133" s="394">
        <f>4552000-870714</f>
        <v>3681286</v>
      </c>
      <c r="R133" s="395"/>
      <c r="S133" s="43"/>
      <c r="T133" s="396"/>
      <c r="U133" s="397"/>
      <c r="V133" s="394">
        <f>4152000-761287</f>
        <v>3390713</v>
      </c>
      <c r="W133" s="395"/>
      <c r="X133" s="43"/>
      <c r="Y133" s="396"/>
      <c r="Z133" s="397"/>
      <c r="AA133" s="394">
        <f>3796000-708606</f>
        <v>3087394</v>
      </c>
      <c r="AB133" s="395"/>
      <c r="AC133" s="43"/>
      <c r="AD133" s="396"/>
      <c r="AE133" s="397"/>
      <c r="AF133" s="394">
        <f>1948000-361982</f>
        <v>1586018</v>
      </c>
      <c r="AG133" s="395"/>
      <c r="AH133" s="43"/>
      <c r="AI133" s="396"/>
      <c r="AJ133" s="397"/>
      <c r="AK133" s="394">
        <f>3637-708</f>
        <v>2929</v>
      </c>
      <c r="AL133" s="395"/>
      <c r="AM133" s="43"/>
      <c r="AN133" s="396"/>
      <c r="AO133" s="397"/>
      <c r="AP133" s="394">
        <f>1952000-401456</f>
        <v>1550544</v>
      </c>
      <c r="AQ133" s="395"/>
      <c r="AR133" s="43"/>
      <c r="AS133" s="396"/>
      <c r="AT133" s="397"/>
      <c r="AU133" s="394">
        <f>3904000-769040</f>
        <v>3134960</v>
      </c>
      <c r="AV133" s="395"/>
      <c r="AW133" s="43"/>
      <c r="AX133" s="396"/>
      <c r="AY133" s="397"/>
      <c r="AZ133" s="394">
        <f>3908000-657238</f>
        <v>3250762</v>
      </c>
      <c r="BA133" s="395"/>
      <c r="BB133" s="43"/>
      <c r="BC133" s="396"/>
      <c r="BD133" s="397"/>
      <c r="BE133" s="394">
        <v>0</v>
      </c>
      <c r="BF133" s="395"/>
      <c r="BG133" s="43"/>
      <c r="BH133" s="396"/>
      <c r="BI133" s="397"/>
      <c r="BJ133" s="394">
        <v>0</v>
      </c>
      <c r="BK133" s="395"/>
      <c r="BL133" s="43"/>
      <c r="BM133" s="396"/>
      <c r="BN133" s="397"/>
      <c r="BO133" s="394">
        <v>0</v>
      </c>
      <c r="BP133" s="395"/>
      <c r="BQ133" s="43"/>
      <c r="BR133" s="396"/>
      <c r="BS133" s="397"/>
      <c r="BT133" s="394">
        <f>SUM(L133:BO133)</f>
        <v>24327789</v>
      </c>
      <c r="BU133" s="395"/>
      <c r="BV133" s="43"/>
      <c r="BW133" s="396"/>
      <c r="BX133" s="397"/>
      <c r="BY133" s="394">
        <v>40764237</v>
      </c>
      <c r="BZ133" s="395"/>
      <c r="CA133" s="43"/>
      <c r="CB133" s="396"/>
      <c r="CC133" s="397"/>
      <c r="CD133" s="394">
        <v>2911219</v>
      </c>
      <c r="CE133" s="395"/>
      <c r="CF133" s="43"/>
      <c r="CG133" s="396"/>
      <c r="CH133" s="397"/>
      <c r="CI133" s="394">
        <v>5100811</v>
      </c>
      <c r="CJ133" s="395"/>
      <c r="CK133" s="43"/>
      <c r="CL133" s="396"/>
      <c r="CM133" s="397"/>
      <c r="CN133" s="394">
        <v>3328149</v>
      </c>
      <c r="CO133" s="395"/>
      <c r="CP133" s="43"/>
      <c r="CQ133" s="396"/>
      <c r="CR133" s="397"/>
      <c r="CS133" s="394">
        <v>2668931</v>
      </c>
      <c r="CT133" s="395"/>
      <c r="CU133" s="43"/>
      <c r="CV133" s="396"/>
      <c r="CW133" s="397"/>
      <c r="CX133" s="394">
        <v>1662617</v>
      </c>
      <c r="CY133" s="395"/>
      <c r="CZ133" s="43"/>
      <c r="DA133" s="396"/>
      <c r="DB133" s="397"/>
      <c r="DC133" s="394">
        <v>2239891</v>
      </c>
      <c r="DD133" s="395"/>
      <c r="DE133" s="43"/>
      <c r="DF133" s="396"/>
      <c r="DG133" s="397"/>
      <c r="DH133" s="394">
        <v>2139541</v>
      </c>
      <c r="DI133" s="395"/>
      <c r="DJ133" s="43"/>
      <c r="DK133" s="396"/>
      <c r="DL133" s="397"/>
      <c r="DM133" s="394">
        <v>1648289</v>
      </c>
      <c r="DN133" s="395"/>
      <c r="DO133" s="43"/>
      <c r="DP133" s="396"/>
      <c r="DQ133" s="397"/>
      <c r="DR133" s="394">
        <v>2629040</v>
      </c>
      <c r="DS133" s="395"/>
      <c r="DT133" s="43"/>
      <c r="DU133" s="396"/>
      <c r="DV133" s="397"/>
      <c r="DW133" s="394">
        <v>4838726</v>
      </c>
      <c r="DX133" s="395"/>
      <c r="DY133" s="43"/>
      <c r="DZ133" s="396"/>
      <c r="EA133" s="397"/>
      <c r="EB133" s="394">
        <v>6018225</v>
      </c>
      <c r="EC133" s="395"/>
      <c r="ED133" s="43"/>
      <c r="EE133" s="396"/>
      <c r="EF133" s="397"/>
      <c r="EG133" s="394">
        <v>5578798</v>
      </c>
      <c r="EH133" s="395"/>
      <c r="EI133" s="43"/>
      <c r="EJ133" s="396"/>
      <c r="EK133" s="397"/>
      <c r="EL133" s="394">
        <f t="shared" ref="EL133:EL135" si="20">SUM(CD133:DR133)</f>
        <v>24328488</v>
      </c>
      <c r="EM133" s="395"/>
      <c r="EN133" s="43"/>
      <c r="EO133" s="88"/>
      <c r="EQ133" s="80">
        <f t="shared" si="14"/>
        <v>-16435749</v>
      </c>
      <c r="ER133" s="33"/>
    </row>
    <row r="134" spans="4:148" ht="12.75" customHeight="1" x14ac:dyDescent="0.3">
      <c r="D134" s="88" t="s">
        <v>319</v>
      </c>
      <c r="E134" s="396"/>
      <c r="F134" s="327"/>
      <c r="G134" s="43">
        <v>0</v>
      </c>
      <c r="H134" s="42"/>
      <c r="I134" s="43"/>
      <c r="J134" s="396"/>
      <c r="K134" s="396"/>
      <c r="L134" s="43">
        <v>831817</v>
      </c>
      <c r="M134" s="42"/>
      <c r="N134" s="43"/>
      <c r="O134" s="396"/>
      <c r="P134" s="396"/>
      <c r="Q134" s="43">
        <v>870714</v>
      </c>
      <c r="R134" s="42"/>
      <c r="S134" s="43"/>
      <c r="T134" s="396"/>
      <c r="U134" s="396"/>
      <c r="V134" s="43">
        <v>761287</v>
      </c>
      <c r="W134" s="42"/>
      <c r="X134" s="43"/>
      <c r="Y134" s="396"/>
      <c r="Z134" s="396"/>
      <c r="AA134" s="43">
        <v>708606</v>
      </c>
      <c r="AB134" s="42"/>
      <c r="AC134" s="43"/>
      <c r="AD134" s="396"/>
      <c r="AE134" s="396"/>
      <c r="AF134" s="43">
        <v>361982</v>
      </c>
      <c r="AG134" s="42"/>
      <c r="AH134" s="43"/>
      <c r="AI134" s="396"/>
      <c r="AJ134" s="396"/>
      <c r="AK134" s="43">
        <v>708</v>
      </c>
      <c r="AL134" s="42"/>
      <c r="AM134" s="43"/>
      <c r="AN134" s="396"/>
      <c r="AO134" s="396"/>
      <c r="AP134" s="43">
        <v>401456</v>
      </c>
      <c r="AQ134" s="42"/>
      <c r="AR134" s="43"/>
      <c r="AS134" s="396"/>
      <c r="AT134" s="396"/>
      <c r="AU134" s="43">
        <v>769040</v>
      </c>
      <c r="AV134" s="42"/>
      <c r="AW134" s="43"/>
      <c r="AX134" s="396"/>
      <c r="AY134" s="396"/>
      <c r="AZ134" s="43">
        <v>657238</v>
      </c>
      <c r="BA134" s="42"/>
      <c r="BB134" s="43"/>
      <c r="BC134" s="396"/>
      <c r="BD134" s="396"/>
      <c r="BE134" s="43">
        <v>0</v>
      </c>
      <c r="BF134" s="42"/>
      <c r="BG134" s="43"/>
      <c r="BH134" s="396"/>
      <c r="BI134" s="396"/>
      <c r="BJ134" s="43">
        <v>0</v>
      </c>
      <c r="BK134" s="42"/>
      <c r="BL134" s="43"/>
      <c r="BM134" s="396"/>
      <c r="BN134" s="396"/>
      <c r="BO134" s="43">
        <v>0</v>
      </c>
      <c r="BP134" s="42"/>
      <c r="BQ134" s="43"/>
      <c r="BR134" s="396"/>
      <c r="BS134" s="396"/>
      <c r="BT134" s="43">
        <f>SUM(L134:BO134)</f>
        <v>5362848</v>
      </c>
      <c r="BU134" s="42"/>
      <c r="BV134" s="43"/>
      <c r="BW134" s="396"/>
      <c r="BX134" s="396"/>
      <c r="BY134" s="43">
        <v>6908028</v>
      </c>
      <c r="BZ134" s="42"/>
      <c r="CA134" s="43"/>
      <c r="CB134" s="396"/>
      <c r="CC134" s="396"/>
      <c r="CD134" s="43">
        <v>341046</v>
      </c>
      <c r="CE134" s="42"/>
      <c r="CF134" s="43"/>
      <c r="CG134" s="396"/>
      <c r="CH134" s="396"/>
      <c r="CI134" s="43">
        <v>749189</v>
      </c>
      <c r="CJ134" s="42"/>
      <c r="CK134" s="43"/>
      <c r="CL134" s="396"/>
      <c r="CM134" s="396"/>
      <c r="CN134" s="43">
        <v>579851</v>
      </c>
      <c r="CO134" s="42"/>
      <c r="CP134" s="43"/>
      <c r="CQ134" s="396"/>
      <c r="CR134" s="396"/>
      <c r="CS134" s="43">
        <v>580069</v>
      </c>
      <c r="CT134" s="42"/>
      <c r="CU134" s="43"/>
      <c r="CV134" s="396"/>
      <c r="CW134" s="396"/>
      <c r="CX134" s="43">
        <v>286383</v>
      </c>
      <c r="CY134" s="42"/>
      <c r="CZ134" s="43"/>
      <c r="DA134" s="396"/>
      <c r="DB134" s="396"/>
      <c r="DC134" s="43">
        <v>360109</v>
      </c>
      <c r="DD134" s="42"/>
      <c r="DE134" s="43"/>
      <c r="DF134" s="396"/>
      <c r="DG134" s="396"/>
      <c r="DH134" s="43">
        <v>460459</v>
      </c>
      <c r="DI134" s="42"/>
      <c r="DJ134" s="43"/>
      <c r="DK134" s="396"/>
      <c r="DL134" s="396"/>
      <c r="DM134" s="43">
        <v>296711</v>
      </c>
      <c r="DN134" s="42"/>
      <c r="DO134" s="43"/>
      <c r="DP134" s="396"/>
      <c r="DQ134" s="396"/>
      <c r="DR134" s="43">
        <v>503960</v>
      </c>
      <c r="DS134" s="42"/>
      <c r="DT134" s="43"/>
      <c r="DU134" s="396"/>
      <c r="DV134" s="396"/>
      <c r="DW134" s="43">
        <v>775274</v>
      </c>
      <c r="DX134" s="42"/>
      <c r="DY134" s="43"/>
      <c r="DZ134" s="396"/>
      <c r="EA134" s="396"/>
      <c r="EB134" s="43">
        <v>990775</v>
      </c>
      <c r="EC134" s="42"/>
      <c r="ED134" s="43"/>
      <c r="EE134" s="396"/>
      <c r="EF134" s="396"/>
      <c r="EG134" s="43">
        <v>984202</v>
      </c>
      <c r="EH134" s="42"/>
      <c r="EI134" s="43"/>
      <c r="EJ134" s="396"/>
      <c r="EK134" s="396"/>
      <c r="EL134" s="43">
        <f t="shared" si="20"/>
        <v>4157777</v>
      </c>
      <c r="EM134" s="42"/>
      <c r="EN134" s="43"/>
      <c r="EO134" s="88"/>
      <c r="EQ134" s="80">
        <f t="shared" si="14"/>
        <v>-2750251</v>
      </c>
      <c r="ER134" s="33"/>
    </row>
    <row r="135" spans="4:148" ht="12.75" customHeight="1" x14ac:dyDescent="0.3">
      <c r="D135" s="88" t="s">
        <v>334</v>
      </c>
      <c r="E135" s="396"/>
      <c r="F135" s="346"/>
      <c r="G135" s="72">
        <v>0</v>
      </c>
      <c r="H135" s="71"/>
      <c r="I135" s="43"/>
      <c r="J135" s="396"/>
      <c r="K135" s="405"/>
      <c r="L135" s="72">
        <v>0</v>
      </c>
      <c r="M135" s="71"/>
      <c r="N135" s="43"/>
      <c r="O135" s="396"/>
      <c r="P135" s="405"/>
      <c r="Q135" s="72">
        <v>0</v>
      </c>
      <c r="R135" s="71"/>
      <c r="S135" s="43"/>
      <c r="T135" s="396"/>
      <c r="U135" s="405"/>
      <c r="V135" s="72">
        <v>0</v>
      </c>
      <c r="W135" s="71"/>
      <c r="X135" s="43"/>
      <c r="Y135" s="396"/>
      <c r="Z135" s="405"/>
      <c r="AA135" s="72">
        <v>0</v>
      </c>
      <c r="AB135" s="71"/>
      <c r="AC135" s="43"/>
      <c r="AD135" s="396"/>
      <c r="AE135" s="405"/>
      <c r="AF135" s="72">
        <v>0</v>
      </c>
      <c r="AG135" s="71"/>
      <c r="AH135" s="43"/>
      <c r="AI135" s="396"/>
      <c r="AJ135" s="405"/>
      <c r="AK135" s="72">
        <v>0</v>
      </c>
      <c r="AL135" s="71"/>
      <c r="AM135" s="43"/>
      <c r="AN135" s="396"/>
      <c r="AO135" s="405"/>
      <c r="AP135" s="72">
        <v>0</v>
      </c>
      <c r="AQ135" s="71"/>
      <c r="AR135" s="43"/>
      <c r="AS135" s="396"/>
      <c r="AT135" s="405"/>
      <c r="AU135" s="72">
        <v>0</v>
      </c>
      <c r="AV135" s="71"/>
      <c r="AW135" s="43"/>
      <c r="AX135" s="396"/>
      <c r="AY135" s="405"/>
      <c r="AZ135" s="72">
        <v>0</v>
      </c>
      <c r="BA135" s="71"/>
      <c r="BB135" s="43"/>
      <c r="BC135" s="396"/>
      <c r="BD135" s="405"/>
      <c r="BE135" s="72">
        <v>0</v>
      </c>
      <c r="BF135" s="71"/>
      <c r="BG135" s="43"/>
      <c r="BH135" s="396"/>
      <c r="BI135" s="405"/>
      <c r="BJ135" s="72">
        <v>0</v>
      </c>
      <c r="BK135" s="71"/>
      <c r="BL135" s="43"/>
      <c r="BM135" s="396"/>
      <c r="BN135" s="405"/>
      <c r="BO135" s="72">
        <v>0</v>
      </c>
      <c r="BP135" s="71"/>
      <c r="BQ135" s="43"/>
      <c r="BR135" s="396"/>
      <c r="BS135" s="405"/>
      <c r="BT135" s="72">
        <f>SUM(L135:BO135)</f>
        <v>0</v>
      </c>
      <c r="BU135" s="71"/>
      <c r="BV135" s="43"/>
      <c r="BW135" s="396"/>
      <c r="BX135" s="405"/>
      <c r="BY135" s="72">
        <v>0</v>
      </c>
      <c r="BZ135" s="71"/>
      <c r="CA135" s="43"/>
      <c r="CB135" s="396"/>
      <c r="CC135" s="405"/>
      <c r="CD135" s="72">
        <v>0</v>
      </c>
      <c r="CE135" s="71"/>
      <c r="CF135" s="43"/>
      <c r="CG135" s="396"/>
      <c r="CH135" s="405"/>
      <c r="CI135" s="72">
        <v>0</v>
      </c>
      <c r="CJ135" s="71"/>
      <c r="CK135" s="43"/>
      <c r="CL135" s="396"/>
      <c r="CM135" s="405"/>
      <c r="CN135" s="72">
        <v>0</v>
      </c>
      <c r="CO135" s="71"/>
      <c r="CP135" s="43"/>
      <c r="CQ135" s="396"/>
      <c r="CR135" s="405"/>
      <c r="CS135" s="72">
        <v>0</v>
      </c>
      <c r="CT135" s="71"/>
      <c r="CU135" s="43"/>
      <c r="CV135" s="396"/>
      <c r="CW135" s="405"/>
      <c r="CX135" s="72">
        <v>0</v>
      </c>
      <c r="CY135" s="71"/>
      <c r="CZ135" s="43"/>
      <c r="DA135" s="396"/>
      <c r="DB135" s="405"/>
      <c r="DC135" s="72">
        <v>0</v>
      </c>
      <c r="DD135" s="71"/>
      <c r="DE135" s="43"/>
      <c r="DF135" s="396"/>
      <c r="DG135" s="405"/>
      <c r="DH135" s="72">
        <v>0</v>
      </c>
      <c r="DI135" s="71"/>
      <c r="DJ135" s="43"/>
      <c r="DK135" s="396"/>
      <c r="DL135" s="405"/>
      <c r="DM135" s="72">
        <v>0</v>
      </c>
      <c r="DN135" s="71"/>
      <c r="DO135" s="43"/>
      <c r="DP135" s="396"/>
      <c r="DQ135" s="405"/>
      <c r="DR135" s="72">
        <v>0</v>
      </c>
      <c r="DS135" s="71"/>
      <c r="DT135" s="43"/>
      <c r="DU135" s="396"/>
      <c r="DV135" s="405"/>
      <c r="DW135" s="72">
        <v>0</v>
      </c>
      <c r="DX135" s="71"/>
      <c r="DY135" s="43"/>
      <c r="DZ135" s="396"/>
      <c r="EA135" s="405"/>
      <c r="EB135" s="72">
        <v>0</v>
      </c>
      <c r="EC135" s="71"/>
      <c r="ED135" s="43"/>
      <c r="EE135" s="396"/>
      <c r="EF135" s="405"/>
      <c r="EG135" s="72">
        <v>0</v>
      </c>
      <c r="EH135" s="71"/>
      <c r="EI135" s="43"/>
      <c r="EJ135" s="396"/>
      <c r="EK135" s="405"/>
      <c r="EL135" s="72">
        <f t="shared" si="20"/>
        <v>0</v>
      </c>
      <c r="EM135" s="71"/>
      <c r="EN135" s="43"/>
      <c r="EO135" s="88"/>
      <c r="EQ135" s="80">
        <f t="shared" si="14"/>
        <v>0</v>
      </c>
      <c r="ER135" s="33"/>
    </row>
    <row r="136" spans="4:148" ht="12.75" customHeight="1" x14ac:dyDescent="0.3">
      <c r="D136" s="88"/>
      <c r="E136" s="396"/>
      <c r="G136" s="43"/>
      <c r="H136" s="43"/>
      <c r="I136" s="43"/>
      <c r="J136" s="396"/>
      <c r="K136" s="43"/>
      <c r="L136" s="43"/>
      <c r="M136" s="43"/>
      <c r="N136" s="43"/>
      <c r="O136" s="396"/>
      <c r="P136" s="43"/>
      <c r="Q136" s="43"/>
      <c r="R136" s="43"/>
      <c r="S136" s="43"/>
      <c r="T136" s="396"/>
      <c r="U136" s="43"/>
      <c r="V136" s="43"/>
      <c r="W136" s="43"/>
      <c r="X136" s="43"/>
      <c r="Y136" s="396"/>
      <c r="Z136" s="43"/>
      <c r="AA136" s="43"/>
      <c r="AB136" s="43"/>
      <c r="AC136" s="43"/>
      <c r="AD136" s="396"/>
      <c r="AE136" s="43"/>
      <c r="AF136" s="43"/>
      <c r="AG136" s="43"/>
      <c r="AH136" s="43"/>
      <c r="AI136" s="396"/>
      <c r="AJ136" s="43"/>
      <c r="AK136" s="43"/>
      <c r="AL136" s="43"/>
      <c r="AM136" s="43"/>
      <c r="AN136" s="396"/>
      <c r="AO136" s="43"/>
      <c r="AP136" s="43"/>
      <c r="AQ136" s="43"/>
      <c r="AR136" s="43"/>
      <c r="AS136" s="396"/>
      <c r="AT136" s="43"/>
      <c r="AU136" s="43"/>
      <c r="AV136" s="43"/>
      <c r="AW136" s="43"/>
      <c r="AX136" s="396"/>
      <c r="AY136" s="43"/>
      <c r="AZ136" s="43"/>
      <c r="BA136" s="43"/>
      <c r="BB136" s="43"/>
      <c r="BC136" s="396"/>
      <c r="BD136" s="43"/>
      <c r="BE136" s="43"/>
      <c r="BF136" s="43"/>
      <c r="BG136" s="43"/>
      <c r="BH136" s="396"/>
      <c r="BI136" s="43"/>
      <c r="BJ136" s="43"/>
      <c r="BK136" s="43"/>
      <c r="BL136" s="43"/>
      <c r="BM136" s="396"/>
      <c r="BN136" s="43"/>
      <c r="BO136" s="43"/>
      <c r="BP136" s="43"/>
      <c r="BQ136" s="43"/>
      <c r="BR136" s="396"/>
      <c r="BS136" s="43"/>
      <c r="BT136" s="43"/>
      <c r="BU136" s="43"/>
      <c r="BV136" s="43"/>
      <c r="BW136" s="396"/>
      <c r="BX136" s="43"/>
      <c r="BY136" s="43"/>
      <c r="BZ136" s="43"/>
      <c r="CA136" s="43"/>
      <c r="CB136" s="396"/>
      <c r="CC136" s="43"/>
      <c r="CD136" s="43"/>
      <c r="CE136" s="43"/>
      <c r="CF136" s="43"/>
      <c r="CG136" s="396"/>
      <c r="CH136" s="43"/>
      <c r="CI136" s="43"/>
      <c r="CJ136" s="43"/>
      <c r="CK136" s="43"/>
      <c r="CL136" s="396"/>
      <c r="CM136" s="43"/>
      <c r="CN136" s="43"/>
      <c r="CO136" s="43"/>
      <c r="CP136" s="43"/>
      <c r="CQ136" s="396"/>
      <c r="CR136" s="43"/>
      <c r="CS136" s="43"/>
      <c r="CT136" s="43"/>
      <c r="CU136" s="43"/>
      <c r="CV136" s="396"/>
      <c r="CW136" s="43"/>
      <c r="CX136" s="43"/>
      <c r="CY136" s="43"/>
      <c r="CZ136" s="43"/>
      <c r="DA136" s="396"/>
      <c r="DB136" s="43"/>
      <c r="DC136" s="43"/>
      <c r="DD136" s="43"/>
      <c r="DE136" s="43"/>
      <c r="DF136" s="396"/>
      <c r="DG136" s="43"/>
      <c r="DH136" s="43"/>
      <c r="DI136" s="43"/>
      <c r="DJ136" s="43"/>
      <c r="DK136" s="396"/>
      <c r="DL136" s="43"/>
      <c r="DM136" s="43"/>
      <c r="DN136" s="43"/>
      <c r="DO136" s="43"/>
      <c r="DP136" s="396"/>
      <c r="DQ136" s="43"/>
      <c r="DR136" s="43"/>
      <c r="DS136" s="43"/>
      <c r="DT136" s="43"/>
      <c r="DU136" s="396"/>
      <c r="DV136" s="43"/>
      <c r="DW136" s="43"/>
      <c r="DX136" s="43"/>
      <c r="DY136" s="43"/>
      <c r="DZ136" s="396"/>
      <c r="EA136" s="43"/>
      <c r="EB136" s="43"/>
      <c r="EC136" s="43"/>
      <c r="ED136" s="43"/>
      <c r="EE136" s="396"/>
      <c r="EF136" s="43"/>
      <c r="EG136" s="43"/>
      <c r="EH136" s="43"/>
      <c r="EI136" s="43"/>
      <c r="EJ136" s="396"/>
      <c r="EK136" s="43"/>
      <c r="EL136" s="43"/>
      <c r="EM136" s="43"/>
      <c r="EN136" s="43"/>
      <c r="EO136" s="88"/>
      <c r="ER136" s="33"/>
    </row>
    <row r="137" spans="4:148" ht="12.75" hidden="1" customHeight="1" x14ac:dyDescent="0.3">
      <c r="D137" s="88" t="s">
        <v>339</v>
      </c>
      <c r="E137" s="396"/>
      <c r="G137" s="43">
        <f>SUM(G138:G140)</f>
        <v>0</v>
      </c>
      <c r="H137" s="43"/>
      <c r="I137" s="43"/>
      <c r="J137" s="396"/>
      <c r="K137" s="43"/>
      <c r="L137" s="43">
        <f>SUM(L138:L140)</f>
        <v>0</v>
      </c>
      <c r="M137" s="43"/>
      <c r="N137" s="43"/>
      <c r="O137" s="396"/>
      <c r="P137" s="43"/>
      <c r="Q137" s="43">
        <f>SUM(Q138:Q140)</f>
        <v>0</v>
      </c>
      <c r="R137" s="43"/>
      <c r="S137" s="43"/>
      <c r="T137" s="396"/>
      <c r="U137" s="43"/>
      <c r="V137" s="43">
        <f>SUM(V138:V140)</f>
        <v>0</v>
      </c>
      <c r="W137" s="43"/>
      <c r="X137" s="43"/>
      <c r="Y137" s="396"/>
      <c r="Z137" s="43"/>
      <c r="AA137" s="43">
        <f>SUM(AA138:AA140)</f>
        <v>0</v>
      </c>
      <c r="AB137" s="43"/>
      <c r="AC137" s="43"/>
      <c r="AD137" s="396"/>
      <c r="AE137" s="43"/>
      <c r="AF137" s="43">
        <f>SUM(AF138:AF140)</f>
        <v>0</v>
      </c>
      <c r="AG137" s="43"/>
      <c r="AH137" s="43"/>
      <c r="AI137" s="396"/>
      <c r="AJ137" s="43"/>
      <c r="AK137" s="43">
        <f>SUM(AK138:AK140)</f>
        <v>0</v>
      </c>
      <c r="AL137" s="43"/>
      <c r="AM137" s="43"/>
      <c r="AN137" s="396"/>
      <c r="AO137" s="43"/>
      <c r="AP137" s="43">
        <f>SUM(AP138:AP140)</f>
        <v>0</v>
      </c>
      <c r="AQ137" s="43"/>
      <c r="AR137" s="43"/>
      <c r="AS137" s="396"/>
      <c r="AT137" s="43"/>
      <c r="AU137" s="43">
        <f>SUM(AU138:AU140)</f>
        <v>0</v>
      </c>
      <c r="AV137" s="43"/>
      <c r="AW137" s="43"/>
      <c r="AX137" s="396"/>
      <c r="AY137" s="43"/>
      <c r="AZ137" s="43">
        <f>SUM(AZ138:AZ140)</f>
        <v>0</v>
      </c>
      <c r="BA137" s="43"/>
      <c r="BB137" s="43"/>
      <c r="BC137" s="396"/>
      <c r="BD137" s="43"/>
      <c r="BE137" s="43">
        <f>SUM(BE138:BE140)</f>
        <v>0</v>
      </c>
      <c r="BF137" s="43"/>
      <c r="BG137" s="43"/>
      <c r="BH137" s="396"/>
      <c r="BI137" s="43"/>
      <c r="BJ137" s="43">
        <f>SUM(BJ138:BJ140)</f>
        <v>0</v>
      </c>
      <c r="BK137" s="43"/>
      <c r="BL137" s="43"/>
      <c r="BM137" s="396"/>
      <c r="BN137" s="43"/>
      <c r="BO137" s="43">
        <f>SUM(BO138:BO140)</f>
        <v>0</v>
      </c>
      <c r="BP137" s="43"/>
      <c r="BQ137" s="43"/>
      <c r="BR137" s="396"/>
      <c r="BS137" s="43"/>
      <c r="BT137" s="43">
        <f>SUM(BT138:BT140)</f>
        <v>0</v>
      </c>
      <c r="BU137" s="43"/>
      <c r="BV137" s="43"/>
      <c r="BW137" s="396"/>
      <c r="BX137" s="43"/>
      <c r="BY137" s="43">
        <f>SUM(BY138:BY140)</f>
        <v>0</v>
      </c>
      <c r="BZ137" s="43"/>
      <c r="CA137" s="43"/>
      <c r="CB137" s="396"/>
      <c r="CC137" s="43"/>
      <c r="CD137" s="43">
        <f>SUM(CD138:CD140)</f>
        <v>0</v>
      </c>
      <c r="CE137" s="43"/>
      <c r="CF137" s="43"/>
      <c r="CG137" s="396"/>
      <c r="CH137" s="43"/>
      <c r="CI137" s="43">
        <f>SUM(CI138:CI140)</f>
        <v>0</v>
      </c>
      <c r="CJ137" s="43"/>
      <c r="CK137" s="43"/>
      <c r="CL137" s="396"/>
      <c r="CM137" s="43"/>
      <c r="CN137" s="43">
        <f>SUM(CN138:CN140)</f>
        <v>0</v>
      </c>
      <c r="CO137" s="43"/>
      <c r="CP137" s="43"/>
      <c r="CQ137" s="396"/>
      <c r="CR137" s="43"/>
      <c r="CS137" s="43">
        <f>SUM(CS138:CS140)</f>
        <v>0</v>
      </c>
      <c r="CT137" s="43"/>
      <c r="CU137" s="43"/>
      <c r="CV137" s="396"/>
      <c r="CW137" s="43"/>
      <c r="CX137" s="43">
        <f>SUM(CX138:CX140)</f>
        <v>0</v>
      </c>
      <c r="CY137" s="43"/>
      <c r="CZ137" s="43"/>
      <c r="DA137" s="396"/>
      <c r="DB137" s="43"/>
      <c r="DC137" s="43">
        <f>SUM(DC138:DC140)</f>
        <v>0</v>
      </c>
      <c r="DD137" s="43"/>
      <c r="DE137" s="43"/>
      <c r="DF137" s="396"/>
      <c r="DG137" s="43"/>
      <c r="DH137" s="43">
        <f>SUM(DH138:DH140)</f>
        <v>0</v>
      </c>
      <c r="DI137" s="43"/>
      <c r="DJ137" s="43"/>
      <c r="DK137" s="396"/>
      <c r="DL137" s="43"/>
      <c r="DM137" s="43">
        <f>SUM(DM138:DM140)</f>
        <v>0</v>
      </c>
      <c r="DN137" s="43"/>
      <c r="DO137" s="43"/>
      <c r="DP137" s="396"/>
      <c r="DQ137" s="43"/>
      <c r="DR137" s="43">
        <f>SUM(DR138:DR140)</f>
        <v>0</v>
      </c>
      <c r="DS137" s="43"/>
      <c r="DT137" s="43"/>
      <c r="DU137" s="396"/>
      <c r="DV137" s="43"/>
      <c r="DW137" s="43">
        <f>SUM(DW138:DW140)</f>
        <v>0</v>
      </c>
      <c r="DX137" s="43"/>
      <c r="DY137" s="43"/>
      <c r="DZ137" s="396"/>
      <c r="EA137" s="43"/>
      <c r="EB137" s="43">
        <f>SUM(EB138:EB140)</f>
        <v>0</v>
      </c>
      <c r="EC137" s="43"/>
      <c r="ED137" s="43"/>
      <c r="EE137" s="396"/>
      <c r="EF137" s="43"/>
      <c r="EG137" s="43">
        <f>SUM(EG138:EG140)</f>
        <v>0</v>
      </c>
      <c r="EH137" s="43"/>
      <c r="EI137" s="43"/>
      <c r="EJ137" s="396"/>
      <c r="EK137" s="43"/>
      <c r="EL137" s="43">
        <f>SUM(EL138:EL140)</f>
        <v>0</v>
      </c>
      <c r="EM137" s="43"/>
      <c r="EN137" s="43"/>
      <c r="EO137" s="88"/>
      <c r="EQ137" s="80">
        <f t="shared" si="14"/>
        <v>0</v>
      </c>
      <c r="ER137" s="33"/>
    </row>
    <row r="138" spans="4:148" ht="12.75" hidden="1" customHeight="1" x14ac:dyDescent="0.3">
      <c r="D138" s="88" t="s">
        <v>316</v>
      </c>
      <c r="E138" s="396"/>
      <c r="F138" s="333"/>
      <c r="G138" s="394">
        <v>0</v>
      </c>
      <c r="H138" s="395"/>
      <c r="I138" s="43"/>
      <c r="J138" s="396"/>
      <c r="K138" s="397"/>
      <c r="L138" s="394">
        <v>0</v>
      </c>
      <c r="M138" s="395"/>
      <c r="N138" s="43"/>
      <c r="O138" s="396"/>
      <c r="P138" s="397"/>
      <c r="Q138" s="394">
        <v>0</v>
      </c>
      <c r="R138" s="395"/>
      <c r="S138" s="43"/>
      <c r="T138" s="396"/>
      <c r="U138" s="397"/>
      <c r="V138" s="394">
        <v>0</v>
      </c>
      <c r="W138" s="395"/>
      <c r="X138" s="43"/>
      <c r="Y138" s="396"/>
      <c r="Z138" s="397"/>
      <c r="AA138" s="394">
        <v>0</v>
      </c>
      <c r="AB138" s="395"/>
      <c r="AC138" s="43"/>
      <c r="AD138" s="396"/>
      <c r="AE138" s="397"/>
      <c r="AF138" s="394">
        <v>0</v>
      </c>
      <c r="AG138" s="395"/>
      <c r="AH138" s="43"/>
      <c r="AI138" s="396"/>
      <c r="AJ138" s="397"/>
      <c r="AK138" s="394">
        <v>0</v>
      </c>
      <c r="AL138" s="395"/>
      <c r="AM138" s="43"/>
      <c r="AN138" s="396"/>
      <c r="AO138" s="397"/>
      <c r="AP138" s="394">
        <v>0</v>
      </c>
      <c r="AQ138" s="395"/>
      <c r="AR138" s="43"/>
      <c r="AS138" s="396"/>
      <c r="AT138" s="397"/>
      <c r="AU138" s="394">
        <v>0</v>
      </c>
      <c r="AV138" s="395"/>
      <c r="AW138" s="43"/>
      <c r="AX138" s="396"/>
      <c r="AY138" s="397"/>
      <c r="AZ138" s="394">
        <v>0</v>
      </c>
      <c r="BA138" s="395"/>
      <c r="BB138" s="43"/>
      <c r="BC138" s="396"/>
      <c r="BD138" s="397"/>
      <c r="BE138" s="394">
        <v>0</v>
      </c>
      <c r="BF138" s="395"/>
      <c r="BG138" s="43"/>
      <c r="BH138" s="396"/>
      <c r="BI138" s="397"/>
      <c r="BJ138" s="394">
        <v>0</v>
      </c>
      <c r="BK138" s="395"/>
      <c r="BL138" s="43"/>
      <c r="BM138" s="396"/>
      <c r="BN138" s="397"/>
      <c r="BO138" s="394">
        <v>0</v>
      </c>
      <c r="BP138" s="395"/>
      <c r="BQ138" s="43"/>
      <c r="BR138" s="396"/>
      <c r="BS138" s="397"/>
      <c r="BT138" s="394">
        <f>SUM(L138:BO138)</f>
        <v>0</v>
      </c>
      <c r="BU138" s="395"/>
      <c r="BV138" s="43"/>
      <c r="BW138" s="396"/>
      <c r="BX138" s="397"/>
      <c r="BY138" s="394">
        <v>0</v>
      </c>
      <c r="BZ138" s="395"/>
      <c r="CA138" s="43"/>
      <c r="CB138" s="396"/>
      <c r="CC138" s="397"/>
      <c r="CD138" s="394">
        <v>0</v>
      </c>
      <c r="CE138" s="395"/>
      <c r="CF138" s="43"/>
      <c r="CG138" s="396"/>
      <c r="CH138" s="397"/>
      <c r="CI138" s="394">
        <v>0</v>
      </c>
      <c r="CJ138" s="395"/>
      <c r="CK138" s="43"/>
      <c r="CL138" s="396"/>
      <c r="CM138" s="397"/>
      <c r="CN138" s="394">
        <v>0</v>
      </c>
      <c r="CO138" s="395"/>
      <c r="CP138" s="43"/>
      <c r="CQ138" s="396"/>
      <c r="CR138" s="397"/>
      <c r="CS138" s="394">
        <v>0</v>
      </c>
      <c r="CT138" s="395"/>
      <c r="CU138" s="43"/>
      <c r="CV138" s="396"/>
      <c r="CW138" s="397"/>
      <c r="CX138" s="394">
        <v>0</v>
      </c>
      <c r="CY138" s="395"/>
      <c r="CZ138" s="43"/>
      <c r="DA138" s="396"/>
      <c r="DB138" s="397"/>
      <c r="DC138" s="394">
        <v>0</v>
      </c>
      <c r="DD138" s="395"/>
      <c r="DE138" s="43"/>
      <c r="DF138" s="396"/>
      <c r="DG138" s="397"/>
      <c r="DH138" s="394">
        <v>0</v>
      </c>
      <c r="DI138" s="395"/>
      <c r="DJ138" s="43"/>
      <c r="DK138" s="396"/>
      <c r="DL138" s="397"/>
      <c r="DM138" s="394">
        <v>0</v>
      </c>
      <c r="DN138" s="395"/>
      <c r="DO138" s="43"/>
      <c r="DP138" s="396"/>
      <c r="DQ138" s="397"/>
      <c r="DR138" s="394">
        <v>0</v>
      </c>
      <c r="DS138" s="395"/>
      <c r="DT138" s="43"/>
      <c r="DU138" s="396"/>
      <c r="DV138" s="397"/>
      <c r="DW138" s="394">
        <v>0</v>
      </c>
      <c r="DX138" s="395"/>
      <c r="DY138" s="43"/>
      <c r="DZ138" s="396"/>
      <c r="EA138" s="397"/>
      <c r="EB138" s="394">
        <v>0</v>
      </c>
      <c r="EC138" s="395"/>
      <c r="ED138" s="43"/>
      <c r="EE138" s="396"/>
      <c r="EF138" s="397"/>
      <c r="EG138" s="394">
        <v>0</v>
      </c>
      <c r="EH138" s="395"/>
      <c r="EI138" s="43"/>
      <c r="EJ138" s="396"/>
      <c r="EK138" s="397"/>
      <c r="EL138" s="394">
        <f>SUM(CD138:CD138)</f>
        <v>0</v>
      </c>
      <c r="EM138" s="395"/>
      <c r="EN138" s="43"/>
      <c r="EO138" s="88"/>
      <c r="EQ138" s="80">
        <f t="shared" si="14"/>
        <v>0</v>
      </c>
      <c r="ER138" s="33"/>
    </row>
    <row r="139" spans="4:148" ht="12.75" hidden="1" customHeight="1" x14ac:dyDescent="0.3">
      <c r="D139" s="88" t="s">
        <v>319</v>
      </c>
      <c r="E139" s="396"/>
      <c r="F139" s="327"/>
      <c r="G139" s="43">
        <v>0</v>
      </c>
      <c r="H139" s="42"/>
      <c r="I139" s="43"/>
      <c r="J139" s="396"/>
      <c r="K139" s="396"/>
      <c r="L139" s="43">
        <v>0</v>
      </c>
      <c r="M139" s="42"/>
      <c r="N139" s="43"/>
      <c r="O139" s="396"/>
      <c r="P139" s="396"/>
      <c r="Q139" s="43">
        <v>0</v>
      </c>
      <c r="R139" s="42"/>
      <c r="S139" s="43"/>
      <c r="T139" s="396"/>
      <c r="U139" s="396"/>
      <c r="V139" s="43">
        <v>0</v>
      </c>
      <c r="W139" s="42"/>
      <c r="X139" s="43"/>
      <c r="Y139" s="396"/>
      <c r="Z139" s="396"/>
      <c r="AA139" s="43">
        <v>0</v>
      </c>
      <c r="AB139" s="42"/>
      <c r="AC139" s="43"/>
      <c r="AD139" s="396"/>
      <c r="AE139" s="396"/>
      <c r="AF139" s="43">
        <v>0</v>
      </c>
      <c r="AG139" s="42"/>
      <c r="AH139" s="43"/>
      <c r="AI139" s="396"/>
      <c r="AJ139" s="396"/>
      <c r="AK139" s="43">
        <v>0</v>
      </c>
      <c r="AL139" s="42"/>
      <c r="AM139" s="43"/>
      <c r="AN139" s="396"/>
      <c r="AO139" s="396"/>
      <c r="AP139" s="43">
        <v>0</v>
      </c>
      <c r="AQ139" s="42"/>
      <c r="AR139" s="43"/>
      <c r="AS139" s="396"/>
      <c r="AT139" s="396"/>
      <c r="AU139" s="43">
        <v>0</v>
      </c>
      <c r="AV139" s="42"/>
      <c r="AW139" s="43"/>
      <c r="AX139" s="396"/>
      <c r="AY139" s="396"/>
      <c r="AZ139" s="43">
        <v>0</v>
      </c>
      <c r="BA139" s="42"/>
      <c r="BB139" s="43"/>
      <c r="BC139" s="396"/>
      <c r="BD139" s="396"/>
      <c r="BE139" s="43">
        <v>0</v>
      </c>
      <c r="BF139" s="42"/>
      <c r="BG139" s="43"/>
      <c r="BH139" s="396"/>
      <c r="BI139" s="396"/>
      <c r="BJ139" s="43">
        <v>0</v>
      </c>
      <c r="BK139" s="42"/>
      <c r="BL139" s="43"/>
      <c r="BM139" s="396"/>
      <c r="BN139" s="396"/>
      <c r="BO139" s="43">
        <v>0</v>
      </c>
      <c r="BP139" s="42"/>
      <c r="BQ139" s="43"/>
      <c r="BR139" s="396"/>
      <c r="BS139" s="396"/>
      <c r="BT139" s="43">
        <f>SUM(L139:BO139)</f>
        <v>0</v>
      </c>
      <c r="BU139" s="42"/>
      <c r="BV139" s="43"/>
      <c r="BW139" s="396"/>
      <c r="BX139" s="396"/>
      <c r="BY139" s="43">
        <v>0</v>
      </c>
      <c r="BZ139" s="42"/>
      <c r="CA139" s="43"/>
      <c r="CB139" s="396"/>
      <c r="CC139" s="396"/>
      <c r="CD139" s="43">
        <v>0</v>
      </c>
      <c r="CE139" s="42"/>
      <c r="CF139" s="43"/>
      <c r="CG139" s="396"/>
      <c r="CH139" s="396"/>
      <c r="CI139" s="43">
        <v>0</v>
      </c>
      <c r="CJ139" s="42"/>
      <c r="CK139" s="43"/>
      <c r="CL139" s="396"/>
      <c r="CM139" s="396"/>
      <c r="CN139" s="43">
        <v>0</v>
      </c>
      <c r="CO139" s="42"/>
      <c r="CP139" s="43"/>
      <c r="CQ139" s="396"/>
      <c r="CR139" s="396"/>
      <c r="CS139" s="43">
        <v>0</v>
      </c>
      <c r="CT139" s="42"/>
      <c r="CU139" s="43"/>
      <c r="CV139" s="396"/>
      <c r="CW139" s="396"/>
      <c r="CX139" s="43">
        <v>0</v>
      </c>
      <c r="CY139" s="42"/>
      <c r="CZ139" s="43"/>
      <c r="DA139" s="396"/>
      <c r="DB139" s="396"/>
      <c r="DC139" s="43">
        <v>0</v>
      </c>
      <c r="DD139" s="42"/>
      <c r="DE139" s="43"/>
      <c r="DF139" s="396"/>
      <c r="DG139" s="396"/>
      <c r="DH139" s="43">
        <v>0</v>
      </c>
      <c r="DI139" s="42"/>
      <c r="DJ139" s="43"/>
      <c r="DK139" s="396"/>
      <c r="DL139" s="396"/>
      <c r="DM139" s="43">
        <v>0</v>
      </c>
      <c r="DN139" s="42"/>
      <c r="DO139" s="43"/>
      <c r="DP139" s="396"/>
      <c r="DQ139" s="396"/>
      <c r="DR139" s="43">
        <v>0</v>
      </c>
      <c r="DS139" s="42"/>
      <c r="DT139" s="43"/>
      <c r="DU139" s="396"/>
      <c r="DV139" s="396"/>
      <c r="DW139" s="43">
        <v>0</v>
      </c>
      <c r="DX139" s="42"/>
      <c r="DY139" s="43"/>
      <c r="DZ139" s="396"/>
      <c r="EA139" s="396"/>
      <c r="EB139" s="43">
        <v>0</v>
      </c>
      <c r="EC139" s="42"/>
      <c r="ED139" s="43"/>
      <c r="EE139" s="396"/>
      <c r="EF139" s="396"/>
      <c r="EG139" s="43">
        <v>0</v>
      </c>
      <c r="EH139" s="42"/>
      <c r="EI139" s="43"/>
      <c r="EJ139" s="396"/>
      <c r="EK139" s="396"/>
      <c r="EL139" s="43">
        <f>SUM(CD139:CD139)</f>
        <v>0</v>
      </c>
      <c r="EM139" s="42"/>
      <c r="EN139" s="43"/>
      <c r="EO139" s="88"/>
      <c r="EQ139" s="80">
        <f t="shared" si="14"/>
        <v>0</v>
      </c>
      <c r="ER139" s="33"/>
    </row>
    <row r="140" spans="4:148" ht="12.75" hidden="1" customHeight="1" x14ac:dyDescent="0.3">
      <c r="D140" s="88" t="s">
        <v>334</v>
      </c>
      <c r="E140" s="396"/>
      <c r="F140" s="346"/>
      <c r="G140" s="72">
        <v>0</v>
      </c>
      <c r="H140" s="71"/>
      <c r="I140" s="43"/>
      <c r="J140" s="396"/>
      <c r="K140" s="405"/>
      <c r="L140" s="72">
        <v>0</v>
      </c>
      <c r="M140" s="71"/>
      <c r="N140" s="43"/>
      <c r="O140" s="396"/>
      <c r="P140" s="405"/>
      <c r="Q140" s="72">
        <v>0</v>
      </c>
      <c r="R140" s="71"/>
      <c r="S140" s="43"/>
      <c r="T140" s="396"/>
      <c r="U140" s="405"/>
      <c r="V140" s="72">
        <v>0</v>
      </c>
      <c r="W140" s="71"/>
      <c r="X140" s="43"/>
      <c r="Y140" s="396"/>
      <c r="Z140" s="405"/>
      <c r="AA140" s="72">
        <v>0</v>
      </c>
      <c r="AB140" s="71"/>
      <c r="AC140" s="43"/>
      <c r="AD140" s="396"/>
      <c r="AE140" s="405"/>
      <c r="AF140" s="72">
        <v>0</v>
      </c>
      <c r="AG140" s="71"/>
      <c r="AH140" s="43"/>
      <c r="AI140" s="396"/>
      <c r="AJ140" s="405"/>
      <c r="AK140" s="72">
        <v>0</v>
      </c>
      <c r="AL140" s="71"/>
      <c r="AM140" s="43"/>
      <c r="AN140" s="396"/>
      <c r="AO140" s="405"/>
      <c r="AP140" s="72">
        <v>0</v>
      </c>
      <c r="AQ140" s="71"/>
      <c r="AR140" s="43"/>
      <c r="AS140" s="396"/>
      <c r="AT140" s="405"/>
      <c r="AU140" s="72">
        <v>0</v>
      </c>
      <c r="AV140" s="71"/>
      <c r="AW140" s="43"/>
      <c r="AX140" s="396"/>
      <c r="AY140" s="405"/>
      <c r="AZ140" s="72">
        <v>0</v>
      </c>
      <c r="BA140" s="71"/>
      <c r="BB140" s="43"/>
      <c r="BC140" s="396"/>
      <c r="BD140" s="405"/>
      <c r="BE140" s="72">
        <v>0</v>
      </c>
      <c r="BF140" s="71"/>
      <c r="BG140" s="43"/>
      <c r="BH140" s="396"/>
      <c r="BI140" s="405"/>
      <c r="BJ140" s="72">
        <v>0</v>
      </c>
      <c r="BK140" s="71"/>
      <c r="BL140" s="43"/>
      <c r="BM140" s="396"/>
      <c r="BN140" s="405"/>
      <c r="BO140" s="72">
        <v>0</v>
      </c>
      <c r="BP140" s="71"/>
      <c r="BQ140" s="43"/>
      <c r="BR140" s="396"/>
      <c r="BS140" s="405"/>
      <c r="BT140" s="72">
        <f>SUM(L140:BO140)</f>
        <v>0</v>
      </c>
      <c r="BU140" s="71"/>
      <c r="BV140" s="43"/>
      <c r="BW140" s="396"/>
      <c r="BX140" s="405"/>
      <c r="BY140" s="72">
        <v>0</v>
      </c>
      <c r="BZ140" s="71"/>
      <c r="CA140" s="43"/>
      <c r="CB140" s="396"/>
      <c r="CC140" s="405"/>
      <c r="CD140" s="72">
        <v>0</v>
      </c>
      <c r="CE140" s="71"/>
      <c r="CF140" s="43"/>
      <c r="CG140" s="396"/>
      <c r="CH140" s="405"/>
      <c r="CI140" s="72">
        <v>0</v>
      </c>
      <c r="CJ140" s="71"/>
      <c r="CK140" s="43"/>
      <c r="CL140" s="396"/>
      <c r="CM140" s="405"/>
      <c r="CN140" s="72">
        <v>0</v>
      </c>
      <c r="CO140" s="71"/>
      <c r="CP140" s="43"/>
      <c r="CQ140" s="396"/>
      <c r="CR140" s="405"/>
      <c r="CS140" s="72">
        <v>0</v>
      </c>
      <c r="CT140" s="71"/>
      <c r="CU140" s="43"/>
      <c r="CV140" s="396"/>
      <c r="CW140" s="405"/>
      <c r="CX140" s="72">
        <v>0</v>
      </c>
      <c r="CY140" s="71"/>
      <c r="CZ140" s="43"/>
      <c r="DA140" s="396"/>
      <c r="DB140" s="405"/>
      <c r="DC140" s="72">
        <v>0</v>
      </c>
      <c r="DD140" s="71"/>
      <c r="DE140" s="43"/>
      <c r="DF140" s="396"/>
      <c r="DG140" s="405"/>
      <c r="DH140" s="72">
        <v>0</v>
      </c>
      <c r="DI140" s="71"/>
      <c r="DJ140" s="43"/>
      <c r="DK140" s="396"/>
      <c r="DL140" s="405"/>
      <c r="DM140" s="72">
        <v>0</v>
      </c>
      <c r="DN140" s="71"/>
      <c r="DO140" s="43"/>
      <c r="DP140" s="396"/>
      <c r="DQ140" s="405"/>
      <c r="DR140" s="72">
        <v>0</v>
      </c>
      <c r="DS140" s="71"/>
      <c r="DT140" s="43"/>
      <c r="DU140" s="396"/>
      <c r="DV140" s="405"/>
      <c r="DW140" s="72">
        <v>0</v>
      </c>
      <c r="DX140" s="71"/>
      <c r="DY140" s="43"/>
      <c r="DZ140" s="396"/>
      <c r="EA140" s="405"/>
      <c r="EB140" s="72">
        <v>0</v>
      </c>
      <c r="EC140" s="71"/>
      <c r="ED140" s="43"/>
      <c r="EE140" s="396"/>
      <c r="EF140" s="405"/>
      <c r="EG140" s="72">
        <v>0</v>
      </c>
      <c r="EH140" s="71"/>
      <c r="EI140" s="43"/>
      <c r="EJ140" s="396"/>
      <c r="EK140" s="405"/>
      <c r="EL140" s="72">
        <f>SUM(CD140:CD140)</f>
        <v>0</v>
      </c>
      <c r="EM140" s="71"/>
      <c r="EN140" s="43"/>
      <c r="EO140" s="88"/>
      <c r="EQ140" s="80">
        <f t="shared" si="14"/>
        <v>0</v>
      </c>
      <c r="ER140" s="33"/>
    </row>
    <row r="141" spans="4:148" ht="12.75" hidden="1" customHeight="1" x14ac:dyDescent="0.3">
      <c r="D141" s="88"/>
      <c r="E141" s="396"/>
      <c r="G141" s="43"/>
      <c r="H141" s="43"/>
      <c r="I141" s="43"/>
      <c r="J141" s="396"/>
      <c r="K141" s="43"/>
      <c r="L141" s="43"/>
      <c r="M141" s="43"/>
      <c r="N141" s="43"/>
      <c r="O141" s="396"/>
      <c r="P141" s="43"/>
      <c r="Q141" s="43"/>
      <c r="R141" s="43"/>
      <c r="S141" s="43"/>
      <c r="T141" s="396"/>
      <c r="U141" s="43"/>
      <c r="V141" s="43"/>
      <c r="W141" s="43"/>
      <c r="X141" s="43"/>
      <c r="Y141" s="396"/>
      <c r="Z141" s="43"/>
      <c r="AA141" s="43"/>
      <c r="AB141" s="43"/>
      <c r="AC141" s="43"/>
      <c r="AD141" s="396"/>
      <c r="AE141" s="43"/>
      <c r="AF141" s="43"/>
      <c r="AG141" s="43"/>
      <c r="AH141" s="43"/>
      <c r="AI141" s="396"/>
      <c r="AJ141" s="43"/>
      <c r="AK141" s="43"/>
      <c r="AL141" s="43"/>
      <c r="AM141" s="43"/>
      <c r="AN141" s="396"/>
      <c r="AO141" s="43"/>
      <c r="AP141" s="43"/>
      <c r="AQ141" s="43"/>
      <c r="AR141" s="43"/>
      <c r="AS141" s="396"/>
      <c r="AT141" s="43"/>
      <c r="AU141" s="43"/>
      <c r="AV141" s="43"/>
      <c r="AW141" s="43"/>
      <c r="AX141" s="396"/>
      <c r="AY141" s="43"/>
      <c r="AZ141" s="43"/>
      <c r="BA141" s="43"/>
      <c r="BB141" s="43"/>
      <c r="BC141" s="396"/>
      <c r="BD141" s="43"/>
      <c r="BE141" s="43"/>
      <c r="BF141" s="43"/>
      <c r="BG141" s="43"/>
      <c r="BH141" s="396"/>
      <c r="BI141" s="43"/>
      <c r="BJ141" s="43"/>
      <c r="BK141" s="43"/>
      <c r="BL141" s="43"/>
      <c r="BM141" s="396"/>
      <c r="BN141" s="43"/>
      <c r="BO141" s="43"/>
      <c r="BP141" s="43"/>
      <c r="BQ141" s="43"/>
      <c r="BR141" s="396"/>
      <c r="BS141" s="43"/>
      <c r="BT141" s="43"/>
      <c r="BU141" s="43"/>
      <c r="BV141" s="43"/>
      <c r="BW141" s="396"/>
      <c r="BX141" s="43"/>
      <c r="BY141" s="43"/>
      <c r="BZ141" s="43"/>
      <c r="CA141" s="43"/>
      <c r="CB141" s="396"/>
      <c r="CC141" s="43"/>
      <c r="CD141" s="43"/>
      <c r="CE141" s="43"/>
      <c r="CF141" s="43"/>
      <c r="CG141" s="396"/>
      <c r="CH141" s="43"/>
      <c r="CI141" s="43"/>
      <c r="CJ141" s="43"/>
      <c r="CK141" s="43"/>
      <c r="CL141" s="396"/>
      <c r="CM141" s="43"/>
      <c r="CN141" s="43"/>
      <c r="CO141" s="43"/>
      <c r="CP141" s="43"/>
      <c r="CQ141" s="396"/>
      <c r="CR141" s="43"/>
      <c r="CS141" s="43"/>
      <c r="CT141" s="43"/>
      <c r="CU141" s="43"/>
      <c r="CV141" s="396"/>
      <c r="CW141" s="43"/>
      <c r="CX141" s="43"/>
      <c r="CY141" s="43"/>
      <c r="CZ141" s="43"/>
      <c r="DA141" s="396"/>
      <c r="DB141" s="43"/>
      <c r="DC141" s="43"/>
      <c r="DD141" s="43"/>
      <c r="DE141" s="43"/>
      <c r="DF141" s="396"/>
      <c r="DG141" s="43"/>
      <c r="DH141" s="43"/>
      <c r="DI141" s="43"/>
      <c r="DJ141" s="43"/>
      <c r="DK141" s="396"/>
      <c r="DL141" s="43"/>
      <c r="DM141" s="43"/>
      <c r="DN141" s="43"/>
      <c r="DO141" s="43"/>
      <c r="DP141" s="396"/>
      <c r="DQ141" s="43"/>
      <c r="DR141" s="43"/>
      <c r="DS141" s="43"/>
      <c r="DT141" s="43"/>
      <c r="DU141" s="396"/>
      <c r="DV141" s="43"/>
      <c r="DW141" s="43"/>
      <c r="DX141" s="43"/>
      <c r="DY141" s="43"/>
      <c r="DZ141" s="396"/>
      <c r="EA141" s="43"/>
      <c r="EB141" s="43"/>
      <c r="EC141" s="43"/>
      <c r="ED141" s="43"/>
      <c r="EE141" s="396"/>
      <c r="EF141" s="43"/>
      <c r="EG141" s="43"/>
      <c r="EH141" s="43"/>
      <c r="EI141" s="43"/>
      <c r="EJ141" s="396"/>
      <c r="EK141" s="43"/>
      <c r="EL141" s="43"/>
      <c r="EM141" s="43"/>
      <c r="EN141" s="43"/>
      <c r="EO141" s="88"/>
      <c r="EQ141" s="80">
        <f t="shared" si="14"/>
        <v>0</v>
      </c>
      <c r="ER141" s="33"/>
    </row>
    <row r="142" spans="4:148" x14ac:dyDescent="0.3">
      <c r="D142" s="88" t="s">
        <v>340</v>
      </c>
      <c r="E142" s="396"/>
      <c r="G142" s="43">
        <f>SUM(G143:G145)</f>
        <v>0</v>
      </c>
      <c r="H142" s="43"/>
      <c r="I142" s="43"/>
      <c r="J142" s="396"/>
      <c r="K142" s="43"/>
      <c r="L142" s="43">
        <f>SUM(L143:L145)</f>
        <v>0</v>
      </c>
      <c r="M142" s="43"/>
      <c r="N142" s="43"/>
      <c r="O142" s="396"/>
      <c r="P142" s="43"/>
      <c r="Q142" s="43">
        <f>SUM(Q143:Q145)</f>
        <v>4764000</v>
      </c>
      <c r="R142" s="43"/>
      <c r="S142" s="43"/>
      <c r="T142" s="396"/>
      <c r="U142" s="43"/>
      <c r="V142" s="43">
        <f>SUM(V143:V145)</f>
        <v>3900000</v>
      </c>
      <c r="W142" s="43"/>
      <c r="X142" s="43"/>
      <c r="Y142" s="396"/>
      <c r="Z142" s="43"/>
      <c r="AA142" s="43">
        <f>SUM(AA143:AA145)</f>
        <v>1557000</v>
      </c>
      <c r="AB142" s="43"/>
      <c r="AC142" s="43"/>
      <c r="AD142" s="396"/>
      <c r="AE142" s="43"/>
      <c r="AF142" s="43">
        <f>SUM(AF143:AF145)</f>
        <v>3746000</v>
      </c>
      <c r="AG142" s="43"/>
      <c r="AH142" s="43"/>
      <c r="AI142" s="396"/>
      <c r="AJ142" s="43"/>
      <c r="AK142" s="43">
        <f>SUM(AK143:AK145)</f>
        <v>1300000</v>
      </c>
      <c r="AL142" s="43"/>
      <c r="AM142" s="43"/>
      <c r="AN142" s="396"/>
      <c r="AO142" s="43"/>
      <c r="AP142" s="43">
        <f>SUM(AP143:AP145)</f>
        <v>0</v>
      </c>
      <c r="AQ142" s="43"/>
      <c r="AR142" s="43"/>
      <c r="AS142" s="396"/>
      <c r="AT142" s="43"/>
      <c r="AU142" s="43">
        <f>SUM(AU143:AU145)</f>
        <v>1950000</v>
      </c>
      <c r="AV142" s="43"/>
      <c r="AW142" s="43"/>
      <c r="AX142" s="396"/>
      <c r="AY142" s="43"/>
      <c r="AZ142" s="43">
        <f>SUM(AZ143:AZ145)</f>
        <v>4312</v>
      </c>
      <c r="BA142" s="43"/>
      <c r="BB142" s="43"/>
      <c r="BC142" s="396"/>
      <c r="BD142" s="43"/>
      <c r="BE142" s="43">
        <f>SUM(BE143:BE145)</f>
        <v>0</v>
      </c>
      <c r="BF142" s="43"/>
      <c r="BG142" s="43"/>
      <c r="BH142" s="396"/>
      <c r="BI142" s="43"/>
      <c r="BJ142" s="43">
        <f>SUM(BJ143:BJ145)</f>
        <v>0</v>
      </c>
      <c r="BK142" s="43"/>
      <c r="BL142" s="43"/>
      <c r="BM142" s="396"/>
      <c r="BN142" s="43"/>
      <c r="BO142" s="43">
        <f>SUM(BO143:BO145)</f>
        <v>0</v>
      </c>
      <c r="BP142" s="43"/>
      <c r="BQ142" s="43"/>
      <c r="BR142" s="396"/>
      <c r="BS142" s="43"/>
      <c r="BT142" s="43">
        <f>SUM(BT143:BT145)</f>
        <v>17221312</v>
      </c>
      <c r="BU142" s="43"/>
      <c r="BV142" s="43"/>
      <c r="BW142" s="396"/>
      <c r="BX142" s="43"/>
      <c r="BY142" s="43">
        <f>SUM(BY143:BY145)</f>
        <v>20664000</v>
      </c>
      <c r="BZ142" s="43"/>
      <c r="CA142" s="43"/>
      <c r="CB142" s="396"/>
      <c r="CC142" s="43"/>
      <c r="CD142" s="43">
        <f>SUM(CD143:CD145)</f>
        <v>1300000</v>
      </c>
      <c r="CE142" s="43"/>
      <c r="CF142" s="43"/>
      <c r="CG142" s="396"/>
      <c r="CH142" s="43"/>
      <c r="CI142" s="43">
        <f>SUM(CI143:CI145)</f>
        <v>0</v>
      </c>
      <c r="CJ142" s="43"/>
      <c r="CK142" s="43"/>
      <c r="CL142" s="396"/>
      <c r="CM142" s="43"/>
      <c r="CN142" s="43">
        <f>SUM(CN143:CN145)</f>
        <v>3210000</v>
      </c>
      <c r="CO142" s="43"/>
      <c r="CP142" s="43"/>
      <c r="CQ142" s="396"/>
      <c r="CR142" s="43"/>
      <c r="CS142" s="43">
        <f>SUM(CS143:CS145)</f>
        <v>4500000</v>
      </c>
      <c r="CT142" s="43"/>
      <c r="CU142" s="43"/>
      <c r="CV142" s="396"/>
      <c r="CW142" s="43"/>
      <c r="CX142" s="43">
        <f>SUM(CX143:CX145)</f>
        <v>3249000</v>
      </c>
      <c r="CY142" s="43"/>
      <c r="CZ142" s="43"/>
      <c r="DA142" s="396"/>
      <c r="DB142" s="43"/>
      <c r="DC142" s="43">
        <f>SUM(DC143:DC145)</f>
        <v>4369000</v>
      </c>
      <c r="DD142" s="43"/>
      <c r="DE142" s="43"/>
      <c r="DF142" s="396"/>
      <c r="DG142" s="43"/>
      <c r="DH142" s="43">
        <f>SUM(DH143:DH145)</f>
        <v>1436000</v>
      </c>
      <c r="DI142" s="43"/>
      <c r="DJ142" s="43"/>
      <c r="DK142" s="396"/>
      <c r="DL142" s="43"/>
      <c r="DM142" s="43">
        <f>SUM(DM143:DM145)</f>
        <v>1300000</v>
      </c>
      <c r="DN142" s="43"/>
      <c r="DO142" s="43"/>
      <c r="DP142" s="396"/>
      <c r="DQ142" s="43"/>
      <c r="DR142" s="43">
        <f>SUM(DR143:DR145)</f>
        <v>0</v>
      </c>
      <c r="DS142" s="43"/>
      <c r="DT142" s="43"/>
      <c r="DU142" s="396"/>
      <c r="DV142" s="43"/>
      <c r="DW142" s="43">
        <f>SUM(DW143:DW145)</f>
        <v>0</v>
      </c>
      <c r="DX142" s="43"/>
      <c r="DY142" s="43"/>
      <c r="DZ142" s="396"/>
      <c r="EA142" s="43"/>
      <c r="EB142" s="43">
        <f>SUM(EB143:EB145)</f>
        <v>0</v>
      </c>
      <c r="EC142" s="43"/>
      <c r="ED142" s="43"/>
      <c r="EE142" s="396"/>
      <c r="EF142" s="43"/>
      <c r="EG142" s="43">
        <f>SUM(EG143:EG145)</f>
        <v>1300000</v>
      </c>
      <c r="EH142" s="43"/>
      <c r="EI142" s="43"/>
      <c r="EJ142" s="396"/>
      <c r="EK142" s="43"/>
      <c r="EL142" s="43">
        <f>SUM(EL143:EL145)</f>
        <v>19364000</v>
      </c>
      <c r="EM142" s="43"/>
      <c r="EN142" s="43"/>
      <c r="EO142" s="88"/>
      <c r="EQ142" s="80">
        <f t="shared" si="14"/>
        <v>-1300000</v>
      </c>
      <c r="ER142" s="33"/>
    </row>
    <row r="143" spans="4:148" x14ac:dyDescent="0.3">
      <c r="D143" s="88" t="s">
        <v>316</v>
      </c>
      <c r="E143" s="396"/>
      <c r="F143" s="333"/>
      <c r="G143" s="394">
        <v>0</v>
      </c>
      <c r="H143" s="395"/>
      <c r="I143" s="43"/>
      <c r="J143" s="396"/>
      <c r="K143" s="397"/>
      <c r="L143" s="394">
        <v>0</v>
      </c>
      <c r="M143" s="395"/>
      <c r="N143" s="43"/>
      <c r="O143" s="396"/>
      <c r="P143" s="397"/>
      <c r="Q143" s="394">
        <f>4764000-1159912</f>
        <v>3604088</v>
      </c>
      <c r="R143" s="395"/>
      <c r="S143" s="43"/>
      <c r="T143" s="396"/>
      <c r="U143" s="397"/>
      <c r="V143" s="394">
        <f>3900000-960980</f>
        <v>2939020</v>
      </c>
      <c r="W143" s="395"/>
      <c r="X143" s="43"/>
      <c r="Y143" s="396"/>
      <c r="Z143" s="397"/>
      <c r="AA143" s="394">
        <f>1557000-351256</f>
        <v>1205744</v>
      </c>
      <c r="AB143" s="395"/>
      <c r="AC143" s="43"/>
      <c r="AD143" s="396"/>
      <c r="AE143" s="397"/>
      <c r="AF143" s="394">
        <f>3746000-854703</f>
        <v>2891297</v>
      </c>
      <c r="AG143" s="395"/>
      <c r="AH143" s="43"/>
      <c r="AI143" s="396"/>
      <c r="AJ143" s="397"/>
      <c r="AK143" s="394">
        <f>1300000-328708</f>
        <v>971292</v>
      </c>
      <c r="AL143" s="395"/>
      <c r="AM143" s="43"/>
      <c r="AN143" s="396"/>
      <c r="AO143" s="397"/>
      <c r="AP143" s="394">
        <v>0</v>
      </c>
      <c r="AQ143" s="395"/>
      <c r="AR143" s="43"/>
      <c r="AS143" s="396"/>
      <c r="AT143" s="397"/>
      <c r="AU143" s="394">
        <f>1950000-508145</f>
        <v>1441855</v>
      </c>
      <c r="AV143" s="395"/>
      <c r="AW143" s="43"/>
      <c r="AX143" s="396"/>
      <c r="AY143" s="397"/>
      <c r="AZ143" s="394">
        <f>4312-983</f>
        <v>3329</v>
      </c>
      <c r="BA143" s="395"/>
      <c r="BB143" s="43"/>
      <c r="BC143" s="396"/>
      <c r="BD143" s="397"/>
      <c r="BE143" s="394">
        <v>0</v>
      </c>
      <c r="BF143" s="395"/>
      <c r="BG143" s="43"/>
      <c r="BH143" s="396"/>
      <c r="BI143" s="397"/>
      <c r="BJ143" s="394">
        <v>0</v>
      </c>
      <c r="BK143" s="395"/>
      <c r="BL143" s="43"/>
      <c r="BM143" s="396"/>
      <c r="BN143" s="397"/>
      <c r="BO143" s="394">
        <v>0</v>
      </c>
      <c r="BP143" s="395"/>
      <c r="BQ143" s="43"/>
      <c r="BR143" s="396"/>
      <c r="BS143" s="397"/>
      <c r="BT143" s="394">
        <f>SUM(L143:BO143)</f>
        <v>13056625</v>
      </c>
      <c r="BU143" s="395"/>
      <c r="BV143" s="43"/>
      <c r="BW143" s="396"/>
      <c r="BX143" s="397"/>
      <c r="BY143" s="394">
        <v>16693455</v>
      </c>
      <c r="BZ143" s="395"/>
      <c r="CA143" s="43"/>
      <c r="CB143" s="396"/>
      <c r="CC143" s="397"/>
      <c r="CD143" s="394">
        <v>1121335</v>
      </c>
      <c r="CE143" s="395"/>
      <c r="CF143" s="43"/>
      <c r="CG143" s="396"/>
      <c r="CH143" s="397"/>
      <c r="CI143" s="394">
        <v>0</v>
      </c>
      <c r="CJ143" s="395"/>
      <c r="CK143" s="43"/>
      <c r="CL143" s="396"/>
      <c r="CM143" s="397"/>
      <c r="CN143" s="394">
        <v>2653638</v>
      </c>
      <c r="CO143" s="395"/>
      <c r="CP143" s="43"/>
      <c r="CQ143" s="396"/>
      <c r="CR143" s="397"/>
      <c r="CS143" s="394">
        <v>3558832</v>
      </c>
      <c r="CT143" s="395"/>
      <c r="CU143" s="43"/>
      <c r="CV143" s="396"/>
      <c r="CW143" s="397"/>
      <c r="CX143" s="394">
        <v>2667878</v>
      </c>
      <c r="CY143" s="395"/>
      <c r="CZ143" s="43"/>
      <c r="DA143" s="396"/>
      <c r="DB143" s="397"/>
      <c r="DC143" s="394">
        <v>3477161</v>
      </c>
      <c r="DD143" s="395"/>
      <c r="DE143" s="43"/>
      <c r="DF143" s="396"/>
      <c r="DG143" s="397"/>
      <c r="DH143" s="394">
        <v>1129892</v>
      </c>
      <c r="DI143" s="395"/>
      <c r="DJ143" s="43"/>
      <c r="DK143" s="396"/>
      <c r="DL143" s="397"/>
      <c r="DM143" s="394">
        <v>1049134</v>
      </c>
      <c r="DN143" s="395"/>
      <c r="DO143" s="43"/>
      <c r="DP143" s="396"/>
      <c r="DQ143" s="397"/>
      <c r="DR143" s="394">
        <v>0</v>
      </c>
      <c r="DS143" s="395"/>
      <c r="DT143" s="43"/>
      <c r="DU143" s="396"/>
      <c r="DV143" s="397"/>
      <c r="DW143" s="394">
        <v>0</v>
      </c>
      <c r="DX143" s="395"/>
      <c r="DY143" s="43"/>
      <c r="DZ143" s="396"/>
      <c r="EA143" s="397"/>
      <c r="EB143" s="394">
        <v>0</v>
      </c>
      <c r="EC143" s="395"/>
      <c r="ED143" s="43"/>
      <c r="EE143" s="396"/>
      <c r="EF143" s="397"/>
      <c r="EG143" s="394">
        <v>1035585</v>
      </c>
      <c r="EH143" s="395"/>
      <c r="EI143" s="43"/>
      <c r="EJ143" s="396"/>
      <c r="EK143" s="397"/>
      <c r="EL143" s="394">
        <f t="shared" ref="EL143:EL145" si="21">SUM(CD143:DR143)</f>
        <v>15657870</v>
      </c>
      <c r="EM143" s="395"/>
      <c r="EN143" s="43"/>
      <c r="EO143" s="88"/>
      <c r="EQ143" s="80">
        <f t="shared" si="14"/>
        <v>-1035585</v>
      </c>
      <c r="ER143" s="33"/>
    </row>
    <row r="144" spans="4:148" x14ac:dyDescent="0.3">
      <c r="D144" s="88" t="s">
        <v>319</v>
      </c>
      <c r="E144" s="396"/>
      <c r="F144" s="327"/>
      <c r="G144" s="43">
        <v>0</v>
      </c>
      <c r="H144" s="42"/>
      <c r="I144" s="43"/>
      <c r="J144" s="396"/>
      <c r="K144" s="396"/>
      <c r="L144" s="43">
        <v>0</v>
      </c>
      <c r="M144" s="42"/>
      <c r="N144" s="43"/>
      <c r="O144" s="396"/>
      <c r="P144" s="396"/>
      <c r="Q144" s="43">
        <v>1159912</v>
      </c>
      <c r="R144" s="42"/>
      <c r="S144" s="43"/>
      <c r="T144" s="396"/>
      <c r="U144" s="396"/>
      <c r="V144" s="43">
        <v>960980</v>
      </c>
      <c r="W144" s="42"/>
      <c r="X144" s="43"/>
      <c r="Y144" s="396"/>
      <c r="Z144" s="396"/>
      <c r="AA144" s="43">
        <v>351256</v>
      </c>
      <c r="AB144" s="42"/>
      <c r="AC144" s="43"/>
      <c r="AD144" s="396"/>
      <c r="AE144" s="396"/>
      <c r="AF144" s="43">
        <v>854703</v>
      </c>
      <c r="AG144" s="42"/>
      <c r="AH144" s="43"/>
      <c r="AI144" s="396"/>
      <c r="AJ144" s="396"/>
      <c r="AK144" s="43">
        <v>328708</v>
      </c>
      <c r="AL144" s="42"/>
      <c r="AM144" s="43"/>
      <c r="AN144" s="396"/>
      <c r="AO144" s="396"/>
      <c r="AP144" s="43">
        <v>0</v>
      </c>
      <c r="AQ144" s="42"/>
      <c r="AR144" s="43"/>
      <c r="AS144" s="396"/>
      <c r="AT144" s="396"/>
      <c r="AU144" s="43">
        <v>508145</v>
      </c>
      <c r="AV144" s="42"/>
      <c r="AW144" s="43"/>
      <c r="AX144" s="396"/>
      <c r="AY144" s="396"/>
      <c r="AZ144" s="43">
        <v>983</v>
      </c>
      <c r="BA144" s="42"/>
      <c r="BB144" s="43"/>
      <c r="BC144" s="396"/>
      <c r="BD144" s="396"/>
      <c r="BE144" s="43">
        <v>0</v>
      </c>
      <c r="BF144" s="42"/>
      <c r="BG144" s="43"/>
      <c r="BH144" s="396"/>
      <c r="BI144" s="396"/>
      <c r="BJ144" s="43">
        <v>0</v>
      </c>
      <c r="BK144" s="42"/>
      <c r="BL144" s="43"/>
      <c r="BM144" s="396"/>
      <c r="BN144" s="396"/>
      <c r="BO144" s="43">
        <v>0</v>
      </c>
      <c r="BP144" s="42"/>
      <c r="BQ144" s="43"/>
      <c r="BR144" s="396"/>
      <c r="BS144" s="396"/>
      <c r="BT144" s="43">
        <f>SUM(L144:BO144)</f>
        <v>4164687</v>
      </c>
      <c r="BU144" s="42"/>
      <c r="BV144" s="43"/>
      <c r="BW144" s="396"/>
      <c r="BX144" s="396"/>
      <c r="BY144" s="43">
        <v>3970545</v>
      </c>
      <c r="BZ144" s="42"/>
      <c r="CA144" s="43"/>
      <c r="CB144" s="396"/>
      <c r="CC144" s="396"/>
      <c r="CD144" s="43">
        <v>178665</v>
      </c>
      <c r="CE144" s="42"/>
      <c r="CF144" s="43"/>
      <c r="CG144" s="396"/>
      <c r="CH144" s="396"/>
      <c r="CI144" s="43">
        <v>0</v>
      </c>
      <c r="CJ144" s="42"/>
      <c r="CK144" s="43"/>
      <c r="CL144" s="396"/>
      <c r="CM144" s="396"/>
      <c r="CN144" s="43">
        <v>556362</v>
      </c>
      <c r="CO144" s="42"/>
      <c r="CP144" s="43"/>
      <c r="CQ144" s="396"/>
      <c r="CR144" s="396"/>
      <c r="CS144" s="43">
        <v>941168</v>
      </c>
      <c r="CT144" s="42"/>
      <c r="CU144" s="43"/>
      <c r="CV144" s="396"/>
      <c r="CW144" s="396"/>
      <c r="CX144" s="43">
        <v>581122</v>
      </c>
      <c r="CY144" s="42"/>
      <c r="CZ144" s="43"/>
      <c r="DA144" s="396"/>
      <c r="DB144" s="396"/>
      <c r="DC144" s="43">
        <v>891839</v>
      </c>
      <c r="DD144" s="42"/>
      <c r="DE144" s="43"/>
      <c r="DF144" s="396"/>
      <c r="DG144" s="396"/>
      <c r="DH144" s="43">
        <v>306108</v>
      </c>
      <c r="DI144" s="42"/>
      <c r="DJ144" s="43"/>
      <c r="DK144" s="396"/>
      <c r="DL144" s="396"/>
      <c r="DM144" s="43">
        <v>250866</v>
      </c>
      <c r="DN144" s="42"/>
      <c r="DO144" s="43"/>
      <c r="DP144" s="396"/>
      <c r="DQ144" s="396"/>
      <c r="DR144" s="43">
        <v>0</v>
      </c>
      <c r="DS144" s="42"/>
      <c r="DT144" s="43"/>
      <c r="DU144" s="396"/>
      <c r="DV144" s="396"/>
      <c r="DW144" s="43">
        <v>0</v>
      </c>
      <c r="DX144" s="42"/>
      <c r="DY144" s="43"/>
      <c r="DZ144" s="396"/>
      <c r="EA144" s="396"/>
      <c r="EB144" s="43">
        <v>0</v>
      </c>
      <c r="EC144" s="42"/>
      <c r="ED144" s="43"/>
      <c r="EE144" s="396"/>
      <c r="EF144" s="396"/>
      <c r="EG144" s="43">
        <v>264415</v>
      </c>
      <c r="EH144" s="42"/>
      <c r="EI144" s="43"/>
      <c r="EJ144" s="396"/>
      <c r="EK144" s="396"/>
      <c r="EL144" s="43">
        <f t="shared" si="21"/>
        <v>3706130</v>
      </c>
      <c r="EM144" s="42"/>
      <c r="EN144" s="43"/>
      <c r="EO144" s="88"/>
      <c r="EQ144" s="80">
        <f t="shared" si="14"/>
        <v>-264415</v>
      </c>
      <c r="ER144" s="33"/>
    </row>
    <row r="145" spans="4:148" x14ac:dyDescent="0.3">
      <c r="D145" s="88" t="s">
        <v>334</v>
      </c>
      <c r="E145" s="396"/>
      <c r="F145" s="346"/>
      <c r="G145" s="72">
        <v>0</v>
      </c>
      <c r="H145" s="71"/>
      <c r="I145" s="43"/>
      <c r="J145" s="396"/>
      <c r="K145" s="405"/>
      <c r="L145" s="72">
        <v>0</v>
      </c>
      <c r="M145" s="71"/>
      <c r="N145" s="43"/>
      <c r="O145" s="396"/>
      <c r="P145" s="405"/>
      <c r="Q145" s="72">
        <v>0</v>
      </c>
      <c r="R145" s="71"/>
      <c r="S145" s="43"/>
      <c r="T145" s="396"/>
      <c r="U145" s="405"/>
      <c r="V145" s="72">
        <v>0</v>
      </c>
      <c r="W145" s="71"/>
      <c r="X145" s="43"/>
      <c r="Y145" s="396"/>
      <c r="Z145" s="405"/>
      <c r="AA145" s="72">
        <v>0</v>
      </c>
      <c r="AB145" s="71"/>
      <c r="AC145" s="43"/>
      <c r="AD145" s="396"/>
      <c r="AE145" s="405"/>
      <c r="AF145" s="72">
        <v>0</v>
      </c>
      <c r="AG145" s="71"/>
      <c r="AH145" s="43"/>
      <c r="AI145" s="396"/>
      <c r="AJ145" s="405"/>
      <c r="AK145" s="72">
        <v>0</v>
      </c>
      <c r="AL145" s="71"/>
      <c r="AM145" s="43"/>
      <c r="AN145" s="396"/>
      <c r="AO145" s="405"/>
      <c r="AP145" s="72">
        <v>0</v>
      </c>
      <c r="AQ145" s="71"/>
      <c r="AR145" s="43"/>
      <c r="AS145" s="396"/>
      <c r="AT145" s="405"/>
      <c r="AU145" s="72">
        <v>0</v>
      </c>
      <c r="AV145" s="71"/>
      <c r="AW145" s="43"/>
      <c r="AX145" s="396"/>
      <c r="AY145" s="405"/>
      <c r="AZ145" s="72">
        <v>0</v>
      </c>
      <c r="BA145" s="71"/>
      <c r="BB145" s="43"/>
      <c r="BC145" s="396"/>
      <c r="BD145" s="405"/>
      <c r="BE145" s="72">
        <v>0</v>
      </c>
      <c r="BF145" s="71"/>
      <c r="BG145" s="43"/>
      <c r="BH145" s="396"/>
      <c r="BI145" s="405"/>
      <c r="BJ145" s="72">
        <v>0</v>
      </c>
      <c r="BK145" s="71"/>
      <c r="BL145" s="43"/>
      <c r="BM145" s="396"/>
      <c r="BN145" s="405"/>
      <c r="BO145" s="72">
        <v>0</v>
      </c>
      <c r="BP145" s="71"/>
      <c r="BQ145" s="43"/>
      <c r="BR145" s="396"/>
      <c r="BS145" s="405"/>
      <c r="BT145" s="72">
        <f>SUM(L145:BO145)</f>
        <v>0</v>
      </c>
      <c r="BU145" s="71"/>
      <c r="BV145" s="43"/>
      <c r="BW145" s="396"/>
      <c r="BX145" s="405"/>
      <c r="BY145" s="72">
        <v>0</v>
      </c>
      <c r="BZ145" s="71"/>
      <c r="CA145" s="43"/>
      <c r="CB145" s="396"/>
      <c r="CC145" s="405"/>
      <c r="CD145" s="72">
        <v>0</v>
      </c>
      <c r="CE145" s="71"/>
      <c r="CF145" s="43"/>
      <c r="CG145" s="396"/>
      <c r="CH145" s="405"/>
      <c r="CI145" s="72">
        <v>0</v>
      </c>
      <c r="CJ145" s="71"/>
      <c r="CK145" s="43"/>
      <c r="CL145" s="396"/>
      <c r="CM145" s="405"/>
      <c r="CN145" s="72">
        <v>0</v>
      </c>
      <c r="CO145" s="71"/>
      <c r="CP145" s="43"/>
      <c r="CQ145" s="396"/>
      <c r="CR145" s="405"/>
      <c r="CS145" s="72">
        <v>0</v>
      </c>
      <c r="CT145" s="71"/>
      <c r="CU145" s="43"/>
      <c r="CV145" s="396"/>
      <c r="CW145" s="405"/>
      <c r="CX145" s="72">
        <v>0</v>
      </c>
      <c r="CY145" s="71"/>
      <c r="CZ145" s="43"/>
      <c r="DA145" s="396"/>
      <c r="DB145" s="405"/>
      <c r="DC145" s="72">
        <v>0</v>
      </c>
      <c r="DD145" s="71"/>
      <c r="DE145" s="43"/>
      <c r="DF145" s="396"/>
      <c r="DG145" s="405"/>
      <c r="DH145" s="72">
        <v>0</v>
      </c>
      <c r="DI145" s="71"/>
      <c r="DJ145" s="43"/>
      <c r="DK145" s="396"/>
      <c r="DL145" s="405"/>
      <c r="DM145" s="72">
        <v>0</v>
      </c>
      <c r="DN145" s="71"/>
      <c r="DO145" s="43"/>
      <c r="DP145" s="396"/>
      <c r="DQ145" s="405"/>
      <c r="DR145" s="72">
        <v>0</v>
      </c>
      <c r="DS145" s="71"/>
      <c r="DT145" s="43"/>
      <c r="DU145" s="396"/>
      <c r="DV145" s="405"/>
      <c r="DW145" s="72">
        <v>0</v>
      </c>
      <c r="DX145" s="71"/>
      <c r="DY145" s="43"/>
      <c r="DZ145" s="396"/>
      <c r="EA145" s="405"/>
      <c r="EB145" s="72">
        <v>0</v>
      </c>
      <c r="EC145" s="71"/>
      <c r="ED145" s="43"/>
      <c r="EE145" s="396"/>
      <c r="EF145" s="405"/>
      <c r="EG145" s="72">
        <v>0</v>
      </c>
      <c r="EH145" s="71"/>
      <c r="EI145" s="43"/>
      <c r="EJ145" s="396"/>
      <c r="EK145" s="405"/>
      <c r="EL145" s="72">
        <f t="shared" si="21"/>
        <v>0</v>
      </c>
      <c r="EM145" s="71"/>
      <c r="EN145" s="43"/>
      <c r="EO145" s="88"/>
      <c r="EQ145" s="80">
        <f t="shared" si="14"/>
        <v>0</v>
      </c>
      <c r="ER145" s="33"/>
    </row>
    <row r="146" spans="4:148" x14ac:dyDescent="0.3">
      <c r="D146" s="88"/>
      <c r="E146" s="396"/>
      <c r="G146" s="43"/>
      <c r="H146" s="43"/>
      <c r="I146" s="43"/>
      <c r="J146" s="396"/>
      <c r="K146" s="43"/>
      <c r="L146" s="43"/>
      <c r="M146" s="43"/>
      <c r="N146" s="43"/>
      <c r="O146" s="396"/>
      <c r="P146" s="43"/>
      <c r="Q146" s="43"/>
      <c r="R146" s="43"/>
      <c r="S146" s="43"/>
      <c r="T146" s="396"/>
      <c r="U146" s="43"/>
      <c r="V146" s="43"/>
      <c r="W146" s="43"/>
      <c r="X146" s="43"/>
      <c r="Y146" s="396"/>
      <c r="Z146" s="43"/>
      <c r="AA146" s="43"/>
      <c r="AB146" s="43"/>
      <c r="AC146" s="43"/>
      <c r="AD146" s="396"/>
      <c r="AE146" s="43"/>
      <c r="AF146" s="43"/>
      <c r="AG146" s="43"/>
      <c r="AH146" s="43"/>
      <c r="AI146" s="396"/>
      <c r="AJ146" s="43"/>
      <c r="AK146" s="43"/>
      <c r="AL146" s="43"/>
      <c r="AM146" s="43"/>
      <c r="AN146" s="396"/>
      <c r="AO146" s="43"/>
      <c r="AP146" s="43"/>
      <c r="AQ146" s="43"/>
      <c r="AR146" s="43"/>
      <c r="AS146" s="396"/>
      <c r="AT146" s="43"/>
      <c r="AU146" s="43"/>
      <c r="AV146" s="43"/>
      <c r="AW146" s="43"/>
      <c r="AX146" s="396"/>
      <c r="AY146" s="43"/>
      <c r="AZ146" s="43"/>
      <c r="BA146" s="43"/>
      <c r="BB146" s="43"/>
      <c r="BC146" s="396"/>
      <c r="BD146" s="43"/>
      <c r="BE146" s="43"/>
      <c r="BF146" s="43"/>
      <c r="BG146" s="43"/>
      <c r="BH146" s="396"/>
      <c r="BI146" s="43"/>
      <c r="BJ146" s="43"/>
      <c r="BK146" s="43"/>
      <c r="BL146" s="43"/>
      <c r="BM146" s="396"/>
      <c r="BN146" s="43"/>
      <c r="BO146" s="43"/>
      <c r="BP146" s="43"/>
      <c r="BQ146" s="43"/>
      <c r="BR146" s="396"/>
      <c r="BS146" s="43"/>
      <c r="BT146" s="43"/>
      <c r="BU146" s="43"/>
      <c r="BV146" s="43"/>
      <c r="BW146" s="396"/>
      <c r="BX146" s="43"/>
      <c r="BY146" s="43"/>
      <c r="BZ146" s="43"/>
      <c r="CA146" s="43"/>
      <c r="CB146" s="396"/>
      <c r="CC146" s="43"/>
      <c r="CD146" s="43"/>
      <c r="CE146" s="43"/>
      <c r="CF146" s="43"/>
      <c r="CG146" s="396"/>
      <c r="CH146" s="43"/>
      <c r="CI146" s="43"/>
      <c r="CJ146" s="43"/>
      <c r="CK146" s="43"/>
      <c r="CL146" s="396"/>
      <c r="CM146" s="43"/>
      <c r="CN146" s="43"/>
      <c r="CO146" s="43"/>
      <c r="CP146" s="43"/>
      <c r="CQ146" s="396"/>
      <c r="CR146" s="43"/>
      <c r="CS146" s="43"/>
      <c r="CT146" s="43"/>
      <c r="CU146" s="43"/>
      <c r="CV146" s="396"/>
      <c r="CW146" s="43"/>
      <c r="CX146" s="43"/>
      <c r="CY146" s="43"/>
      <c r="CZ146" s="43"/>
      <c r="DA146" s="396"/>
      <c r="DB146" s="43"/>
      <c r="DC146" s="43"/>
      <c r="DD146" s="43"/>
      <c r="DE146" s="43"/>
      <c r="DF146" s="396"/>
      <c r="DG146" s="43"/>
      <c r="DH146" s="43"/>
      <c r="DI146" s="43"/>
      <c r="DJ146" s="43"/>
      <c r="DK146" s="396"/>
      <c r="DL146" s="43"/>
      <c r="DM146" s="43"/>
      <c r="DN146" s="43"/>
      <c r="DO146" s="43"/>
      <c r="DP146" s="396"/>
      <c r="DQ146" s="43"/>
      <c r="DR146" s="43"/>
      <c r="DS146" s="43"/>
      <c r="DT146" s="43"/>
      <c r="DU146" s="396"/>
      <c r="DV146" s="43"/>
      <c r="DW146" s="43"/>
      <c r="DX146" s="43"/>
      <c r="DY146" s="43"/>
      <c r="DZ146" s="396"/>
      <c r="EA146" s="43"/>
      <c r="EB146" s="43"/>
      <c r="EC146" s="43"/>
      <c r="ED146" s="43"/>
      <c r="EE146" s="396"/>
      <c r="EF146" s="43"/>
      <c r="EG146" s="43"/>
      <c r="EH146" s="43"/>
      <c r="EI146" s="43"/>
      <c r="EJ146" s="396"/>
      <c r="EK146" s="43"/>
      <c r="EL146" s="43"/>
      <c r="EM146" s="43"/>
      <c r="EN146" s="43"/>
      <c r="EO146" s="88"/>
      <c r="ER146" s="33"/>
    </row>
    <row r="147" spans="4:148" ht="12.75" customHeight="1" x14ac:dyDescent="0.3">
      <c r="D147" s="88" t="s">
        <v>341</v>
      </c>
      <c r="E147" s="396"/>
      <c r="G147" s="43">
        <f>SUM(G148:G150)</f>
        <v>0</v>
      </c>
      <c r="H147" s="43"/>
      <c r="I147" s="43"/>
      <c r="J147" s="396"/>
      <c r="K147" s="43"/>
      <c r="L147" s="43">
        <f>SUM(L148:L150)</f>
        <v>648000</v>
      </c>
      <c r="M147" s="43"/>
      <c r="N147" s="43"/>
      <c r="O147" s="396"/>
      <c r="P147" s="43"/>
      <c r="Q147" s="43">
        <f>SUM(Q148:Q150)</f>
        <v>3248000</v>
      </c>
      <c r="R147" s="43"/>
      <c r="S147" s="43"/>
      <c r="T147" s="396"/>
      <c r="U147" s="43"/>
      <c r="V147" s="43">
        <f>SUM(V148:V150)</f>
        <v>1951000</v>
      </c>
      <c r="W147" s="43"/>
      <c r="X147" s="43"/>
      <c r="Y147" s="396"/>
      <c r="Z147" s="43"/>
      <c r="AA147" s="43">
        <f>SUM(AA148:AA150)</f>
        <v>1947000</v>
      </c>
      <c r="AB147" s="43"/>
      <c r="AC147" s="43"/>
      <c r="AD147" s="396"/>
      <c r="AE147" s="43"/>
      <c r="AF147" s="43">
        <f>SUM(AF148:AF150)</f>
        <v>1300000</v>
      </c>
      <c r="AG147" s="43"/>
      <c r="AH147" s="43"/>
      <c r="AI147" s="396"/>
      <c r="AJ147" s="43"/>
      <c r="AK147" s="43">
        <f>SUM(AK148:AK150)</f>
        <v>3087310</v>
      </c>
      <c r="AL147" s="43"/>
      <c r="AM147" s="43"/>
      <c r="AN147" s="396"/>
      <c r="AO147" s="43"/>
      <c r="AP147" s="43">
        <f>SUM(AP148:AP150)</f>
        <v>2600000</v>
      </c>
      <c r="AQ147" s="43"/>
      <c r="AR147" s="43"/>
      <c r="AS147" s="396"/>
      <c r="AT147" s="43"/>
      <c r="AU147" s="43">
        <f>SUM(AU148:AU150)</f>
        <v>3250000</v>
      </c>
      <c r="AV147" s="43"/>
      <c r="AW147" s="43"/>
      <c r="AX147" s="396"/>
      <c r="AY147" s="43"/>
      <c r="AZ147" s="43">
        <f>SUM(AZ148:AZ150)</f>
        <v>1304892</v>
      </c>
      <c r="BA147" s="43"/>
      <c r="BB147" s="43"/>
      <c r="BC147" s="396"/>
      <c r="BD147" s="43"/>
      <c r="BE147" s="43">
        <f>SUM(BE148:BE150)</f>
        <v>0</v>
      </c>
      <c r="BF147" s="43"/>
      <c r="BG147" s="43"/>
      <c r="BH147" s="396"/>
      <c r="BI147" s="43"/>
      <c r="BJ147" s="43">
        <f>SUM(BJ148:BJ150)</f>
        <v>0</v>
      </c>
      <c r="BK147" s="43"/>
      <c r="BL147" s="43"/>
      <c r="BM147" s="396"/>
      <c r="BN147" s="43"/>
      <c r="BO147" s="43">
        <f>SUM(BO148:BO150)</f>
        <v>0</v>
      </c>
      <c r="BP147" s="43"/>
      <c r="BQ147" s="43"/>
      <c r="BR147" s="396"/>
      <c r="BS147" s="43"/>
      <c r="BT147" s="43">
        <f>SUM(BT148:BT150)</f>
        <v>19336202</v>
      </c>
      <c r="BU147" s="43"/>
      <c r="BV147" s="43"/>
      <c r="BW147" s="396"/>
      <c r="BX147" s="43"/>
      <c r="BY147" s="43">
        <f>SUM(BY148:BY150)</f>
        <v>36051046</v>
      </c>
      <c r="BZ147" s="43"/>
      <c r="CA147" s="43"/>
      <c r="CB147" s="396"/>
      <c r="CC147" s="43"/>
      <c r="CD147" s="43">
        <f>SUM(CD148:CD150)</f>
        <v>1391046</v>
      </c>
      <c r="CE147" s="43"/>
      <c r="CF147" s="43"/>
      <c r="CG147" s="396"/>
      <c r="CH147" s="43"/>
      <c r="CI147" s="43">
        <f>SUM(CI148:CI150)</f>
        <v>3251000</v>
      </c>
      <c r="CJ147" s="43"/>
      <c r="CK147" s="43"/>
      <c r="CL147" s="396"/>
      <c r="CM147" s="43"/>
      <c r="CN147" s="43">
        <f>SUM(CN148:CN150)</f>
        <v>3898000</v>
      </c>
      <c r="CO147" s="43"/>
      <c r="CP147" s="43"/>
      <c r="CQ147" s="396"/>
      <c r="CR147" s="43"/>
      <c r="CS147" s="43">
        <f>SUM(CS148:CS150)</f>
        <v>3248000</v>
      </c>
      <c r="CT147" s="43"/>
      <c r="CU147" s="43"/>
      <c r="CV147" s="396"/>
      <c r="CW147" s="43"/>
      <c r="CX147" s="43">
        <f>SUM(CX148:CX150)</f>
        <v>3896000</v>
      </c>
      <c r="CY147" s="43"/>
      <c r="CZ147" s="43"/>
      <c r="DA147" s="396"/>
      <c r="DB147" s="43"/>
      <c r="DC147" s="43">
        <f>SUM(DC148:DC150)</f>
        <v>3900000</v>
      </c>
      <c r="DD147" s="43"/>
      <c r="DE147" s="43"/>
      <c r="DF147" s="396"/>
      <c r="DG147" s="43"/>
      <c r="DH147" s="43">
        <f>SUM(DH148:DH150)</f>
        <v>2784000</v>
      </c>
      <c r="DI147" s="43"/>
      <c r="DJ147" s="43"/>
      <c r="DK147" s="396"/>
      <c r="DL147" s="43"/>
      <c r="DM147" s="43">
        <f>SUM(DM148:DM150)</f>
        <v>3340000</v>
      </c>
      <c r="DN147" s="43"/>
      <c r="DO147" s="43"/>
      <c r="DP147" s="396"/>
      <c r="DQ147" s="43"/>
      <c r="DR147" s="43">
        <f>SUM(DR148:DR150)</f>
        <v>1952000</v>
      </c>
      <c r="DS147" s="43"/>
      <c r="DT147" s="43"/>
      <c r="DU147" s="396"/>
      <c r="DV147" s="43"/>
      <c r="DW147" s="43">
        <f>SUM(DW148:DW150)</f>
        <v>1946000</v>
      </c>
      <c r="DX147" s="43"/>
      <c r="DY147" s="43"/>
      <c r="DZ147" s="396"/>
      <c r="EA147" s="43"/>
      <c r="EB147" s="43">
        <f>SUM(EB148:EB150)</f>
        <v>3845000</v>
      </c>
      <c r="EC147" s="43"/>
      <c r="ED147" s="43"/>
      <c r="EE147" s="396"/>
      <c r="EF147" s="43"/>
      <c r="EG147" s="43">
        <f>SUM(EG148:EG150)</f>
        <v>2600000</v>
      </c>
      <c r="EH147" s="43"/>
      <c r="EI147" s="43"/>
      <c r="EJ147" s="396"/>
      <c r="EK147" s="43"/>
      <c r="EL147" s="43">
        <f>SUM(EL148:EL150)</f>
        <v>27660046</v>
      </c>
      <c r="EM147" s="43"/>
      <c r="EN147" s="43"/>
      <c r="EO147" s="88"/>
      <c r="EQ147" s="80">
        <f t="shared" si="14"/>
        <v>-8391000</v>
      </c>
      <c r="ER147" s="33"/>
    </row>
    <row r="148" spans="4:148" ht="12.75" customHeight="1" x14ac:dyDescent="0.3">
      <c r="D148" s="88" t="s">
        <v>316</v>
      </c>
      <c r="E148" s="396"/>
      <c r="F148" s="333"/>
      <c r="G148" s="394">
        <v>0</v>
      </c>
      <c r="H148" s="395"/>
      <c r="I148" s="43"/>
      <c r="J148" s="396"/>
      <c r="K148" s="333"/>
      <c r="L148" s="394">
        <f>648000-127570</f>
        <v>520430</v>
      </c>
      <c r="M148" s="395"/>
      <c r="N148" s="43"/>
      <c r="O148" s="396"/>
      <c r="P148" s="397"/>
      <c r="Q148" s="394">
        <f>3248000-787170</f>
        <v>2460830</v>
      </c>
      <c r="R148" s="395"/>
      <c r="S148" s="43"/>
      <c r="T148" s="396"/>
      <c r="U148" s="397"/>
      <c r="V148" s="394">
        <f>1951000-473656</f>
        <v>1477344</v>
      </c>
      <c r="W148" s="395"/>
      <c r="X148" s="43"/>
      <c r="Y148" s="396"/>
      <c r="Z148" s="397"/>
      <c r="AA148" s="394">
        <f>1947000-476774</f>
        <v>1470226</v>
      </c>
      <c r="AB148" s="395"/>
      <c r="AC148" s="43"/>
      <c r="AD148" s="396"/>
      <c r="AE148" s="397"/>
      <c r="AF148" s="394">
        <f>1300000-288889</f>
        <v>1011111</v>
      </c>
      <c r="AG148" s="395"/>
      <c r="AH148" s="43"/>
      <c r="AI148" s="396"/>
      <c r="AJ148" s="397"/>
      <c r="AK148" s="394">
        <f>3087310-736835</f>
        <v>2350475</v>
      </c>
      <c r="AL148" s="395"/>
      <c r="AM148" s="43"/>
      <c r="AN148" s="396"/>
      <c r="AO148" s="397"/>
      <c r="AP148" s="394">
        <f>2600000-691366</f>
        <v>1908634</v>
      </c>
      <c r="AQ148" s="395"/>
      <c r="AR148" s="43"/>
      <c r="AS148" s="396"/>
      <c r="AT148" s="397"/>
      <c r="AU148" s="394">
        <f>3250000-751423</f>
        <v>2498577</v>
      </c>
      <c r="AV148" s="395"/>
      <c r="AW148" s="43"/>
      <c r="AX148" s="396"/>
      <c r="AY148" s="397"/>
      <c r="AZ148" s="394">
        <f>1304892-294652</f>
        <v>1010240</v>
      </c>
      <c r="BA148" s="395"/>
      <c r="BB148" s="43"/>
      <c r="BC148" s="396"/>
      <c r="BD148" s="397"/>
      <c r="BE148" s="394">
        <v>0</v>
      </c>
      <c r="BF148" s="395"/>
      <c r="BG148" s="43"/>
      <c r="BH148" s="396"/>
      <c r="BI148" s="397"/>
      <c r="BJ148" s="394">
        <v>0</v>
      </c>
      <c r="BK148" s="395"/>
      <c r="BL148" s="43"/>
      <c r="BM148" s="396"/>
      <c r="BN148" s="397"/>
      <c r="BO148" s="394">
        <v>0</v>
      </c>
      <c r="BP148" s="395"/>
      <c r="BQ148" s="43"/>
      <c r="BR148" s="396"/>
      <c r="BS148" s="397"/>
      <c r="BT148" s="394">
        <f>SUM(L148:BO148)</f>
        <v>14707867</v>
      </c>
      <c r="BU148" s="395"/>
      <c r="BV148" s="43"/>
      <c r="BW148" s="396"/>
      <c r="BX148" s="397"/>
      <c r="BY148" s="394">
        <v>29428024</v>
      </c>
      <c r="BZ148" s="395"/>
      <c r="CA148" s="43"/>
      <c r="CB148" s="396"/>
      <c r="CC148" s="333"/>
      <c r="CD148" s="394">
        <v>1226255</v>
      </c>
      <c r="CE148" s="395"/>
      <c r="CF148" s="43"/>
      <c r="CG148" s="396"/>
      <c r="CH148" s="397"/>
      <c r="CI148" s="394">
        <v>2742530</v>
      </c>
      <c r="CJ148" s="395"/>
      <c r="CK148" s="43"/>
      <c r="CL148" s="396"/>
      <c r="CM148" s="397"/>
      <c r="CN148" s="394">
        <v>3196252</v>
      </c>
      <c r="CO148" s="395"/>
      <c r="CP148" s="43"/>
      <c r="CQ148" s="396"/>
      <c r="CR148" s="397"/>
      <c r="CS148" s="394">
        <v>2579777</v>
      </c>
      <c r="CT148" s="395"/>
      <c r="CU148" s="43"/>
      <c r="CV148" s="396"/>
      <c r="CW148" s="397"/>
      <c r="CX148" s="394">
        <v>3246482</v>
      </c>
      <c r="CY148" s="395"/>
      <c r="CZ148" s="43"/>
      <c r="DA148" s="396"/>
      <c r="DB148" s="397"/>
      <c r="DC148" s="394">
        <v>3179164</v>
      </c>
      <c r="DD148" s="395"/>
      <c r="DE148" s="43"/>
      <c r="DF148" s="396"/>
      <c r="DG148" s="397"/>
      <c r="DH148" s="394">
        <v>2196001</v>
      </c>
      <c r="DI148" s="395"/>
      <c r="DJ148" s="43"/>
      <c r="DK148" s="396"/>
      <c r="DL148" s="397"/>
      <c r="DM148" s="394">
        <v>2681167</v>
      </c>
      <c r="DN148" s="395"/>
      <c r="DO148" s="43"/>
      <c r="DP148" s="396"/>
      <c r="DQ148" s="397"/>
      <c r="DR148" s="394">
        <v>1545793</v>
      </c>
      <c r="DS148" s="395"/>
      <c r="DT148" s="43"/>
      <c r="DU148" s="396"/>
      <c r="DV148" s="397"/>
      <c r="DW148" s="394">
        <v>1601584</v>
      </c>
      <c r="DX148" s="395"/>
      <c r="DY148" s="43"/>
      <c r="DZ148" s="396"/>
      <c r="EA148" s="397"/>
      <c r="EB148" s="394">
        <v>3128226</v>
      </c>
      <c r="EC148" s="395"/>
      <c r="ED148" s="43"/>
      <c r="EE148" s="396"/>
      <c r="EF148" s="397"/>
      <c r="EG148" s="394">
        <v>2104793</v>
      </c>
      <c r="EH148" s="395"/>
      <c r="EI148" s="43"/>
      <c r="EJ148" s="396"/>
      <c r="EK148" s="397"/>
      <c r="EL148" s="394">
        <f t="shared" ref="EL148:EL150" si="22">SUM(CD148:DR148)</f>
        <v>22593421</v>
      </c>
      <c r="EM148" s="395"/>
      <c r="EN148" s="43"/>
      <c r="EO148" s="88"/>
      <c r="EQ148" s="80">
        <f t="shared" si="14"/>
        <v>-6834603</v>
      </c>
      <c r="ER148" s="33"/>
    </row>
    <row r="149" spans="4:148" ht="12.75" customHeight="1" x14ac:dyDescent="0.3">
      <c r="D149" s="88" t="s">
        <v>319</v>
      </c>
      <c r="E149" s="396"/>
      <c r="F149" s="327"/>
      <c r="G149" s="43">
        <v>0</v>
      </c>
      <c r="H149" s="42"/>
      <c r="I149" s="43"/>
      <c r="J149" s="396"/>
      <c r="K149" s="327"/>
      <c r="L149" s="43">
        <v>127570</v>
      </c>
      <c r="M149" s="42"/>
      <c r="N149" s="43"/>
      <c r="O149" s="396"/>
      <c r="P149" s="396"/>
      <c r="Q149" s="43">
        <v>787170</v>
      </c>
      <c r="R149" s="42"/>
      <c r="S149" s="43"/>
      <c r="T149" s="396"/>
      <c r="U149" s="396"/>
      <c r="V149" s="43">
        <v>473656</v>
      </c>
      <c r="W149" s="42"/>
      <c r="X149" s="43"/>
      <c r="Y149" s="396"/>
      <c r="Z149" s="396"/>
      <c r="AA149" s="43">
        <v>476774</v>
      </c>
      <c r="AB149" s="42"/>
      <c r="AC149" s="43"/>
      <c r="AD149" s="396"/>
      <c r="AE149" s="396"/>
      <c r="AF149" s="43">
        <v>288889</v>
      </c>
      <c r="AG149" s="42"/>
      <c r="AH149" s="43"/>
      <c r="AI149" s="396"/>
      <c r="AJ149" s="396"/>
      <c r="AK149" s="43">
        <v>736835</v>
      </c>
      <c r="AL149" s="42"/>
      <c r="AM149" s="43"/>
      <c r="AN149" s="396"/>
      <c r="AO149" s="396"/>
      <c r="AP149" s="43">
        <v>691366</v>
      </c>
      <c r="AQ149" s="42"/>
      <c r="AR149" s="43"/>
      <c r="AS149" s="396"/>
      <c r="AT149" s="396"/>
      <c r="AU149" s="43">
        <v>751423</v>
      </c>
      <c r="AV149" s="42"/>
      <c r="AW149" s="43"/>
      <c r="AX149" s="396"/>
      <c r="AY149" s="396"/>
      <c r="AZ149" s="43">
        <v>294652</v>
      </c>
      <c r="BA149" s="42"/>
      <c r="BB149" s="43"/>
      <c r="BC149" s="396"/>
      <c r="BD149" s="396"/>
      <c r="BE149" s="43">
        <v>0</v>
      </c>
      <c r="BF149" s="42"/>
      <c r="BG149" s="43"/>
      <c r="BH149" s="396"/>
      <c r="BI149" s="396"/>
      <c r="BJ149" s="43">
        <v>0</v>
      </c>
      <c r="BK149" s="42"/>
      <c r="BL149" s="43"/>
      <c r="BM149" s="396"/>
      <c r="BN149" s="396"/>
      <c r="BO149" s="43">
        <v>0</v>
      </c>
      <c r="BP149" s="42"/>
      <c r="BQ149" s="43"/>
      <c r="BR149" s="396"/>
      <c r="BS149" s="396"/>
      <c r="BT149" s="43">
        <f>SUM(L149:BO149)</f>
        <v>4628335</v>
      </c>
      <c r="BU149" s="42"/>
      <c r="BV149" s="43"/>
      <c r="BW149" s="396"/>
      <c r="BX149" s="396"/>
      <c r="BY149" s="43">
        <v>6623022</v>
      </c>
      <c r="BZ149" s="42"/>
      <c r="CA149" s="43"/>
      <c r="CB149" s="396"/>
      <c r="CC149" s="327"/>
      <c r="CD149" s="43">
        <v>164791</v>
      </c>
      <c r="CE149" s="42"/>
      <c r="CF149" s="43"/>
      <c r="CG149" s="396"/>
      <c r="CH149" s="396"/>
      <c r="CI149" s="43">
        <v>508470</v>
      </c>
      <c r="CJ149" s="42"/>
      <c r="CK149" s="43"/>
      <c r="CL149" s="396"/>
      <c r="CM149" s="396"/>
      <c r="CN149" s="43">
        <v>701748</v>
      </c>
      <c r="CO149" s="42"/>
      <c r="CP149" s="43"/>
      <c r="CQ149" s="396"/>
      <c r="CR149" s="396"/>
      <c r="CS149" s="43">
        <v>668223</v>
      </c>
      <c r="CT149" s="42"/>
      <c r="CU149" s="43"/>
      <c r="CV149" s="396"/>
      <c r="CW149" s="396"/>
      <c r="CX149" s="43">
        <v>649518</v>
      </c>
      <c r="CY149" s="42"/>
      <c r="CZ149" s="43"/>
      <c r="DA149" s="396"/>
      <c r="DB149" s="396"/>
      <c r="DC149" s="43">
        <v>720836</v>
      </c>
      <c r="DD149" s="42"/>
      <c r="DE149" s="43"/>
      <c r="DF149" s="396"/>
      <c r="DG149" s="396"/>
      <c r="DH149" s="43">
        <v>587999</v>
      </c>
      <c r="DI149" s="42"/>
      <c r="DJ149" s="43"/>
      <c r="DK149" s="396"/>
      <c r="DL149" s="396"/>
      <c r="DM149" s="43">
        <v>658833</v>
      </c>
      <c r="DN149" s="42"/>
      <c r="DO149" s="43"/>
      <c r="DP149" s="396"/>
      <c r="DQ149" s="396"/>
      <c r="DR149" s="43">
        <v>406207</v>
      </c>
      <c r="DS149" s="42"/>
      <c r="DT149" s="43"/>
      <c r="DU149" s="396"/>
      <c r="DV149" s="396"/>
      <c r="DW149" s="43">
        <v>344416</v>
      </c>
      <c r="DX149" s="42"/>
      <c r="DY149" s="43"/>
      <c r="DZ149" s="396"/>
      <c r="EA149" s="396"/>
      <c r="EB149" s="43">
        <v>716774</v>
      </c>
      <c r="EC149" s="42"/>
      <c r="ED149" s="43"/>
      <c r="EE149" s="396"/>
      <c r="EF149" s="396"/>
      <c r="EG149" s="43">
        <v>495207</v>
      </c>
      <c r="EH149" s="42"/>
      <c r="EI149" s="43"/>
      <c r="EJ149" s="396"/>
      <c r="EK149" s="396"/>
      <c r="EL149" s="43">
        <f t="shared" si="22"/>
        <v>5066625</v>
      </c>
      <c r="EM149" s="42"/>
      <c r="EN149" s="43"/>
      <c r="EO149" s="88"/>
      <c r="EQ149" s="80">
        <f t="shared" si="14"/>
        <v>-1556397</v>
      </c>
      <c r="ER149" s="33"/>
    </row>
    <row r="150" spans="4:148" ht="12.75" customHeight="1" x14ac:dyDescent="0.3">
      <c r="D150" s="88" t="s">
        <v>321</v>
      </c>
      <c r="F150" s="346"/>
      <c r="G150" s="72">
        <v>0</v>
      </c>
      <c r="H150" s="71"/>
      <c r="I150" s="43"/>
      <c r="J150" s="396"/>
      <c r="K150" s="346"/>
      <c r="L150" s="72">
        <v>0</v>
      </c>
      <c r="M150" s="71"/>
      <c r="N150" s="43"/>
      <c r="O150" s="396"/>
      <c r="P150" s="405"/>
      <c r="Q150" s="72">
        <v>0</v>
      </c>
      <c r="R150" s="71"/>
      <c r="S150" s="43"/>
      <c r="T150" s="396"/>
      <c r="U150" s="405"/>
      <c r="V150" s="72">
        <v>0</v>
      </c>
      <c r="W150" s="71"/>
      <c r="X150" s="43"/>
      <c r="Y150" s="396"/>
      <c r="Z150" s="405"/>
      <c r="AA150" s="72">
        <v>0</v>
      </c>
      <c r="AB150" s="71"/>
      <c r="AC150" s="43"/>
      <c r="AD150" s="396"/>
      <c r="AE150" s="405"/>
      <c r="AF150" s="72">
        <v>0</v>
      </c>
      <c r="AG150" s="71"/>
      <c r="AH150" s="43"/>
      <c r="AI150" s="396"/>
      <c r="AJ150" s="405"/>
      <c r="AK150" s="72">
        <v>0</v>
      </c>
      <c r="AL150" s="71"/>
      <c r="AM150" s="43"/>
      <c r="AN150" s="396"/>
      <c r="AO150" s="405"/>
      <c r="AP150" s="72">
        <v>0</v>
      </c>
      <c r="AQ150" s="71"/>
      <c r="AR150" s="43"/>
      <c r="AS150" s="396"/>
      <c r="AT150" s="405"/>
      <c r="AU150" s="72">
        <v>0</v>
      </c>
      <c r="AV150" s="71"/>
      <c r="AW150" s="43"/>
      <c r="AX150" s="396"/>
      <c r="AY150" s="405"/>
      <c r="AZ150" s="72">
        <v>0</v>
      </c>
      <c r="BA150" s="71"/>
      <c r="BB150" s="43"/>
      <c r="BC150" s="396"/>
      <c r="BD150" s="405"/>
      <c r="BE150" s="72">
        <v>0</v>
      </c>
      <c r="BF150" s="71"/>
      <c r="BG150" s="43"/>
      <c r="BH150" s="396"/>
      <c r="BI150" s="405"/>
      <c r="BJ150" s="72">
        <v>0</v>
      </c>
      <c r="BK150" s="71"/>
      <c r="BL150" s="43"/>
      <c r="BM150" s="396"/>
      <c r="BN150" s="405"/>
      <c r="BO150" s="72">
        <v>0</v>
      </c>
      <c r="BP150" s="71"/>
      <c r="BQ150" s="43"/>
      <c r="BR150" s="396"/>
      <c r="BS150" s="405"/>
      <c r="BT150" s="72">
        <f>SUM(L150:BO150)</f>
        <v>0</v>
      </c>
      <c r="BU150" s="71"/>
      <c r="BV150" s="43"/>
      <c r="BW150" s="396"/>
      <c r="BX150" s="405"/>
      <c r="BY150" s="72">
        <v>0</v>
      </c>
      <c r="BZ150" s="71"/>
      <c r="CA150" s="43"/>
      <c r="CB150" s="396"/>
      <c r="CC150" s="346"/>
      <c r="CD150" s="72">
        <v>0</v>
      </c>
      <c r="CE150" s="71"/>
      <c r="CF150" s="43"/>
      <c r="CG150" s="396"/>
      <c r="CH150" s="405"/>
      <c r="CI150" s="72">
        <v>0</v>
      </c>
      <c r="CJ150" s="71"/>
      <c r="CK150" s="43"/>
      <c r="CL150" s="396"/>
      <c r="CM150" s="405"/>
      <c r="CN150" s="72">
        <v>0</v>
      </c>
      <c r="CO150" s="71"/>
      <c r="CP150" s="43"/>
      <c r="CQ150" s="396"/>
      <c r="CR150" s="405"/>
      <c r="CS150" s="72">
        <v>0</v>
      </c>
      <c r="CT150" s="71"/>
      <c r="CU150" s="43"/>
      <c r="CV150" s="396"/>
      <c r="CW150" s="405"/>
      <c r="CX150" s="72">
        <v>0</v>
      </c>
      <c r="CY150" s="71"/>
      <c r="CZ150" s="43"/>
      <c r="DA150" s="396"/>
      <c r="DB150" s="405"/>
      <c r="DC150" s="72">
        <v>0</v>
      </c>
      <c r="DD150" s="71"/>
      <c r="DE150" s="43"/>
      <c r="DF150" s="396"/>
      <c r="DG150" s="405"/>
      <c r="DH150" s="72">
        <v>0</v>
      </c>
      <c r="DI150" s="71"/>
      <c r="DJ150" s="43"/>
      <c r="DK150" s="396"/>
      <c r="DL150" s="405"/>
      <c r="DM150" s="72">
        <v>0</v>
      </c>
      <c r="DN150" s="71"/>
      <c r="DO150" s="43"/>
      <c r="DP150" s="396"/>
      <c r="DQ150" s="405"/>
      <c r="DR150" s="72">
        <v>0</v>
      </c>
      <c r="DS150" s="71"/>
      <c r="DT150" s="43"/>
      <c r="DU150" s="396"/>
      <c r="DV150" s="405"/>
      <c r="DW150" s="72">
        <v>0</v>
      </c>
      <c r="DX150" s="71"/>
      <c r="DY150" s="43"/>
      <c r="DZ150" s="396"/>
      <c r="EA150" s="405"/>
      <c r="EB150" s="72">
        <v>0</v>
      </c>
      <c r="EC150" s="71"/>
      <c r="ED150" s="43"/>
      <c r="EE150" s="396"/>
      <c r="EF150" s="405"/>
      <c r="EG150" s="72">
        <v>0</v>
      </c>
      <c r="EH150" s="71"/>
      <c r="EI150" s="43"/>
      <c r="EJ150" s="396"/>
      <c r="EK150" s="405"/>
      <c r="EL150" s="72">
        <f t="shared" si="22"/>
        <v>0</v>
      </c>
      <c r="EM150" s="71"/>
      <c r="EN150" s="43"/>
      <c r="EO150" s="88"/>
      <c r="EQ150" s="80">
        <f t="shared" si="14"/>
        <v>0</v>
      </c>
      <c r="ER150" s="33"/>
    </row>
    <row r="151" spans="4:148" ht="12.75" customHeight="1" x14ac:dyDescent="0.3">
      <c r="D151" s="88"/>
      <c r="G151" s="43"/>
      <c r="H151" s="43"/>
      <c r="I151" s="43"/>
      <c r="J151" s="396"/>
      <c r="K151" s="43"/>
      <c r="L151" s="43"/>
      <c r="M151" s="43"/>
      <c r="N151" s="43"/>
      <c r="O151" s="396"/>
      <c r="P151" s="43"/>
      <c r="Q151" s="43"/>
      <c r="R151" s="43"/>
      <c r="S151" s="43"/>
      <c r="T151" s="396"/>
      <c r="U151" s="43"/>
      <c r="V151" s="43"/>
      <c r="W151" s="43"/>
      <c r="X151" s="43"/>
      <c r="Y151" s="396"/>
      <c r="Z151" s="43"/>
      <c r="AA151" s="43"/>
      <c r="AB151" s="43"/>
      <c r="AC151" s="43"/>
      <c r="AD151" s="396"/>
      <c r="AE151" s="43"/>
      <c r="AF151" s="43"/>
      <c r="AG151" s="43"/>
      <c r="AH151" s="43"/>
      <c r="AI151" s="396"/>
      <c r="AJ151" s="43"/>
      <c r="AK151" s="43"/>
      <c r="AL151" s="43"/>
      <c r="AM151" s="43"/>
      <c r="AN151" s="396"/>
      <c r="AO151" s="43"/>
      <c r="AP151" s="43"/>
      <c r="AQ151" s="43"/>
      <c r="AR151" s="43"/>
      <c r="AS151" s="396"/>
      <c r="AT151" s="43"/>
      <c r="AU151" s="43"/>
      <c r="AV151" s="43"/>
      <c r="AW151" s="43"/>
      <c r="AX151" s="396"/>
      <c r="AY151" s="43"/>
      <c r="AZ151" s="43"/>
      <c r="BA151" s="43"/>
      <c r="BB151" s="43"/>
      <c r="BC151" s="396"/>
      <c r="BD151" s="43"/>
      <c r="BE151" s="43"/>
      <c r="BF151" s="43"/>
      <c r="BG151" s="43"/>
      <c r="BH151" s="396"/>
      <c r="BI151" s="43"/>
      <c r="BJ151" s="43"/>
      <c r="BK151" s="43"/>
      <c r="BL151" s="43"/>
      <c r="BM151" s="396"/>
      <c r="BN151" s="43"/>
      <c r="BO151" s="43"/>
      <c r="BP151" s="43"/>
      <c r="BQ151" s="43"/>
      <c r="BR151" s="396"/>
      <c r="BS151" s="43"/>
      <c r="BT151" s="43"/>
      <c r="BU151" s="43"/>
      <c r="BV151" s="43"/>
      <c r="BW151" s="396"/>
      <c r="BX151" s="43"/>
      <c r="BY151" s="43"/>
      <c r="BZ151" s="43"/>
      <c r="CA151" s="43"/>
      <c r="CB151" s="396"/>
      <c r="CC151" s="43"/>
      <c r="CD151" s="43"/>
      <c r="CE151" s="43"/>
      <c r="CF151" s="43"/>
      <c r="CG151" s="396"/>
      <c r="CH151" s="43"/>
      <c r="CI151" s="43"/>
      <c r="CJ151" s="43"/>
      <c r="CK151" s="43"/>
      <c r="CL151" s="396"/>
      <c r="CM151" s="43"/>
      <c r="CN151" s="43"/>
      <c r="CO151" s="43"/>
      <c r="CP151" s="43"/>
      <c r="CQ151" s="396"/>
      <c r="CR151" s="43"/>
      <c r="CS151" s="43"/>
      <c r="CT151" s="43"/>
      <c r="CU151" s="43"/>
      <c r="CV151" s="396"/>
      <c r="CW151" s="43"/>
      <c r="CX151" s="43"/>
      <c r="CY151" s="43"/>
      <c r="CZ151" s="43"/>
      <c r="DA151" s="396"/>
      <c r="DB151" s="43"/>
      <c r="DC151" s="43"/>
      <c r="DD151" s="43"/>
      <c r="DE151" s="43"/>
      <c r="DF151" s="396"/>
      <c r="DG151" s="43"/>
      <c r="DH151" s="43"/>
      <c r="DI151" s="43"/>
      <c r="DJ151" s="43"/>
      <c r="DK151" s="396"/>
      <c r="DL151" s="43"/>
      <c r="DM151" s="43"/>
      <c r="DN151" s="43"/>
      <c r="DO151" s="43"/>
      <c r="DP151" s="396"/>
      <c r="DQ151" s="43"/>
      <c r="DR151" s="43"/>
      <c r="DS151" s="43"/>
      <c r="DT151" s="43"/>
      <c r="DU151" s="396"/>
      <c r="DV151" s="43"/>
      <c r="DW151" s="43"/>
      <c r="DX151" s="43"/>
      <c r="DY151" s="43"/>
      <c r="DZ151" s="396"/>
      <c r="EA151" s="43"/>
      <c r="EB151" s="43"/>
      <c r="EC151" s="43"/>
      <c r="ED151" s="43"/>
      <c r="EE151" s="396"/>
      <c r="EF151" s="43"/>
      <c r="EG151" s="43"/>
      <c r="EH151" s="43"/>
      <c r="EI151" s="43"/>
      <c r="EJ151" s="396"/>
      <c r="EK151" s="43"/>
      <c r="EL151" s="43"/>
      <c r="EM151" s="43"/>
      <c r="EN151" s="43"/>
      <c r="EO151" s="88"/>
      <c r="ER151" s="33"/>
    </row>
    <row r="152" spans="4:148" ht="12.75" hidden="1" customHeight="1" x14ac:dyDescent="0.3">
      <c r="D152" s="88" t="s">
        <v>342</v>
      </c>
      <c r="G152" s="43">
        <f>SUM(G153:G155)</f>
        <v>0</v>
      </c>
      <c r="H152" s="43"/>
      <c r="I152" s="43"/>
      <c r="J152" s="396"/>
      <c r="K152" s="43"/>
      <c r="L152" s="43">
        <f>SUM(L153:L155)</f>
        <v>0</v>
      </c>
      <c r="M152" s="43"/>
      <c r="N152" s="43"/>
      <c r="O152" s="396"/>
      <c r="P152" s="43"/>
      <c r="Q152" s="43">
        <f>SUM(Q153:Q155)</f>
        <v>0</v>
      </c>
      <c r="R152" s="43"/>
      <c r="S152" s="43"/>
      <c r="T152" s="396"/>
      <c r="U152" s="43"/>
      <c r="V152" s="43">
        <f>SUM(V153:V155)</f>
        <v>0</v>
      </c>
      <c r="W152" s="43"/>
      <c r="X152" s="43"/>
      <c r="Y152" s="396"/>
      <c r="Z152" s="43"/>
      <c r="AA152" s="43">
        <f>SUM(AA153:AA155)</f>
        <v>0</v>
      </c>
      <c r="AB152" s="43"/>
      <c r="AC152" s="43"/>
      <c r="AD152" s="396"/>
      <c r="AE152" s="43"/>
      <c r="AF152" s="43">
        <f>SUM(AF153:AF155)</f>
        <v>0</v>
      </c>
      <c r="AG152" s="43"/>
      <c r="AH152" s="43"/>
      <c r="AI152" s="396"/>
      <c r="AJ152" s="43"/>
      <c r="AK152" s="43">
        <f>SUM(AK153:AK155)</f>
        <v>0</v>
      </c>
      <c r="AL152" s="43"/>
      <c r="AM152" s="43"/>
      <c r="AN152" s="396"/>
      <c r="AO152" s="43"/>
      <c r="AP152" s="43">
        <f>SUM(AP153:AP155)</f>
        <v>0</v>
      </c>
      <c r="AQ152" s="43"/>
      <c r="AR152" s="43"/>
      <c r="AS152" s="396"/>
      <c r="AT152" s="43"/>
      <c r="AU152" s="43">
        <f>SUM(AU153:AU155)</f>
        <v>0</v>
      </c>
      <c r="AV152" s="43"/>
      <c r="AW152" s="43"/>
      <c r="AX152" s="396"/>
      <c r="AY152" s="43"/>
      <c r="AZ152" s="43">
        <f>SUM(AZ153:AZ155)</f>
        <v>0</v>
      </c>
      <c r="BA152" s="43"/>
      <c r="BB152" s="43"/>
      <c r="BC152" s="396"/>
      <c r="BD152" s="43"/>
      <c r="BE152" s="43">
        <f>SUM(BE153:BE155)</f>
        <v>0</v>
      </c>
      <c r="BF152" s="43"/>
      <c r="BG152" s="43"/>
      <c r="BH152" s="396"/>
      <c r="BI152" s="43"/>
      <c r="BJ152" s="43">
        <f>SUM(BJ153:BJ155)</f>
        <v>0</v>
      </c>
      <c r="BK152" s="43"/>
      <c r="BL152" s="43"/>
      <c r="BM152" s="396"/>
      <c r="BN152" s="43"/>
      <c r="BO152" s="43">
        <f>SUM(BO153:BO155)</f>
        <v>0</v>
      </c>
      <c r="BP152" s="43"/>
      <c r="BQ152" s="43"/>
      <c r="BR152" s="396"/>
      <c r="BS152" s="43"/>
      <c r="BT152" s="43">
        <f>SUM(BT153:BT155)</f>
        <v>0</v>
      </c>
      <c r="BU152" s="43"/>
      <c r="BV152" s="43"/>
      <c r="BW152" s="396"/>
      <c r="BX152" s="43"/>
      <c r="BY152" s="43">
        <f>SUM(BY153:BY155)</f>
        <v>0</v>
      </c>
      <c r="BZ152" s="43"/>
      <c r="CA152" s="43"/>
      <c r="CB152" s="396"/>
      <c r="CC152" s="43"/>
      <c r="CD152" s="43">
        <f>SUM(CD153:CD155)</f>
        <v>0</v>
      </c>
      <c r="CE152" s="43"/>
      <c r="CF152" s="43"/>
      <c r="CG152" s="396"/>
      <c r="CH152" s="43"/>
      <c r="CI152" s="43">
        <f>SUM(CI153:CI155)</f>
        <v>0</v>
      </c>
      <c r="CJ152" s="43"/>
      <c r="CK152" s="43"/>
      <c r="CL152" s="396"/>
      <c r="CM152" s="43"/>
      <c r="CN152" s="43">
        <f>SUM(CN153:CN155)</f>
        <v>0</v>
      </c>
      <c r="CO152" s="43"/>
      <c r="CP152" s="43"/>
      <c r="CQ152" s="396"/>
      <c r="CR152" s="43"/>
      <c r="CS152" s="43">
        <f>SUM(CS153:CS155)</f>
        <v>0</v>
      </c>
      <c r="CT152" s="43"/>
      <c r="CU152" s="43"/>
      <c r="CV152" s="396"/>
      <c r="CW152" s="43"/>
      <c r="CX152" s="43">
        <f>SUM(CX153:CX155)</f>
        <v>0</v>
      </c>
      <c r="CY152" s="43"/>
      <c r="CZ152" s="43"/>
      <c r="DA152" s="396"/>
      <c r="DB152" s="43"/>
      <c r="DC152" s="43">
        <f>SUM(DC153:DC155)</f>
        <v>0</v>
      </c>
      <c r="DD152" s="43"/>
      <c r="DE152" s="43"/>
      <c r="DF152" s="396"/>
      <c r="DG152" s="43"/>
      <c r="DH152" s="43">
        <f>SUM(DH153:DH155)</f>
        <v>0</v>
      </c>
      <c r="DI152" s="43"/>
      <c r="DJ152" s="43"/>
      <c r="DK152" s="396"/>
      <c r="DL152" s="43"/>
      <c r="DM152" s="43">
        <f>SUM(DM153:DM155)</f>
        <v>0</v>
      </c>
      <c r="DN152" s="43"/>
      <c r="DO152" s="43"/>
      <c r="DP152" s="396"/>
      <c r="DQ152" s="43"/>
      <c r="DR152" s="43">
        <f>SUM(DR153:DR155)</f>
        <v>0</v>
      </c>
      <c r="DS152" s="43"/>
      <c r="DT152" s="43"/>
      <c r="DU152" s="396"/>
      <c r="DV152" s="43"/>
      <c r="DW152" s="43">
        <f>SUM(DW153:DW155)</f>
        <v>0</v>
      </c>
      <c r="DX152" s="43"/>
      <c r="DY152" s="43"/>
      <c r="DZ152" s="396"/>
      <c r="EA152" s="43"/>
      <c r="EB152" s="43">
        <f>SUM(EB153:EB155)</f>
        <v>0</v>
      </c>
      <c r="EC152" s="43"/>
      <c r="ED152" s="43"/>
      <c r="EE152" s="396"/>
      <c r="EF152" s="43"/>
      <c r="EG152" s="43">
        <f>SUM(EG153:EG155)</f>
        <v>0</v>
      </c>
      <c r="EH152" s="43"/>
      <c r="EI152" s="43"/>
      <c r="EJ152" s="396"/>
      <c r="EK152" s="43"/>
      <c r="EL152" s="43">
        <f>SUM(EL153:EL155)</f>
        <v>0</v>
      </c>
      <c r="EM152" s="43"/>
      <c r="EN152" s="43"/>
      <c r="EO152" s="88"/>
      <c r="EQ152" s="80">
        <f t="shared" si="14"/>
        <v>0</v>
      </c>
      <c r="ER152" s="33"/>
    </row>
    <row r="153" spans="4:148" ht="12.75" hidden="1" customHeight="1" x14ac:dyDescent="0.3">
      <c r="D153" s="88" t="s">
        <v>316</v>
      </c>
      <c r="F153" s="333"/>
      <c r="G153" s="394">
        <v>0</v>
      </c>
      <c r="H153" s="395"/>
      <c r="I153" s="43"/>
      <c r="J153" s="396"/>
      <c r="K153" s="333"/>
      <c r="L153" s="394">
        <v>0</v>
      </c>
      <c r="M153" s="395"/>
      <c r="N153" s="43"/>
      <c r="O153" s="396"/>
      <c r="P153" s="333"/>
      <c r="Q153" s="394">
        <v>0</v>
      </c>
      <c r="R153" s="395"/>
      <c r="S153" s="43"/>
      <c r="T153" s="396"/>
      <c r="U153" s="333"/>
      <c r="V153" s="394">
        <v>0</v>
      </c>
      <c r="W153" s="395"/>
      <c r="X153" s="43"/>
      <c r="Y153" s="396"/>
      <c r="Z153" s="333"/>
      <c r="AA153" s="394">
        <v>0</v>
      </c>
      <c r="AB153" s="395"/>
      <c r="AC153" s="43"/>
      <c r="AD153" s="396"/>
      <c r="AE153" s="333"/>
      <c r="AF153" s="394">
        <v>0</v>
      </c>
      <c r="AG153" s="395"/>
      <c r="AH153" s="43"/>
      <c r="AI153" s="396"/>
      <c r="AJ153" s="333"/>
      <c r="AK153" s="394">
        <v>0</v>
      </c>
      <c r="AL153" s="395"/>
      <c r="AM153" s="43"/>
      <c r="AN153" s="396"/>
      <c r="AO153" s="333"/>
      <c r="AP153" s="394">
        <v>0</v>
      </c>
      <c r="AQ153" s="395"/>
      <c r="AR153" s="43"/>
      <c r="AS153" s="396"/>
      <c r="AT153" s="397"/>
      <c r="AU153" s="394">
        <v>0</v>
      </c>
      <c r="AV153" s="395"/>
      <c r="AW153" s="43"/>
      <c r="AX153" s="396"/>
      <c r="AY153" s="397"/>
      <c r="AZ153" s="394">
        <v>0</v>
      </c>
      <c r="BA153" s="395"/>
      <c r="BB153" s="43"/>
      <c r="BC153" s="396"/>
      <c r="BD153" s="397"/>
      <c r="BE153" s="394">
        <v>0</v>
      </c>
      <c r="BF153" s="395"/>
      <c r="BG153" s="43"/>
      <c r="BH153" s="396"/>
      <c r="BI153" s="397"/>
      <c r="BJ153" s="394">
        <v>0</v>
      </c>
      <c r="BK153" s="395"/>
      <c r="BL153" s="43"/>
      <c r="BM153" s="396"/>
      <c r="BN153" s="397"/>
      <c r="BO153" s="394">
        <v>0</v>
      </c>
      <c r="BP153" s="395"/>
      <c r="BQ153" s="43"/>
      <c r="BR153" s="396"/>
      <c r="BS153" s="397"/>
      <c r="BT153" s="394">
        <f>SUM(L153:BO153)</f>
        <v>0</v>
      </c>
      <c r="BU153" s="395"/>
      <c r="BV153" s="43"/>
      <c r="BW153" s="396"/>
      <c r="BX153" s="397"/>
      <c r="BY153" s="394">
        <v>0</v>
      </c>
      <c r="BZ153" s="395"/>
      <c r="CA153" s="43"/>
      <c r="CB153" s="396"/>
      <c r="CC153" s="333"/>
      <c r="CD153" s="394">
        <v>0</v>
      </c>
      <c r="CE153" s="395"/>
      <c r="CF153" s="43"/>
      <c r="CG153" s="396"/>
      <c r="CH153" s="333"/>
      <c r="CI153" s="394">
        <v>0</v>
      </c>
      <c r="CJ153" s="395"/>
      <c r="CK153" s="43"/>
      <c r="CL153" s="396"/>
      <c r="CM153" s="333"/>
      <c r="CN153" s="394">
        <v>0</v>
      </c>
      <c r="CO153" s="395"/>
      <c r="CP153" s="43"/>
      <c r="CQ153" s="396"/>
      <c r="CR153" s="333"/>
      <c r="CS153" s="394">
        <v>0</v>
      </c>
      <c r="CT153" s="395"/>
      <c r="CU153" s="43"/>
      <c r="CV153" s="396"/>
      <c r="CW153" s="333"/>
      <c r="CX153" s="394">
        <v>0</v>
      </c>
      <c r="CY153" s="395"/>
      <c r="CZ153" s="43"/>
      <c r="DA153" s="396"/>
      <c r="DB153" s="333"/>
      <c r="DC153" s="394">
        <v>0</v>
      </c>
      <c r="DD153" s="395"/>
      <c r="DE153" s="43"/>
      <c r="DF153" s="396"/>
      <c r="DG153" s="333"/>
      <c r="DH153" s="394">
        <v>0</v>
      </c>
      <c r="DI153" s="395"/>
      <c r="DJ153" s="43"/>
      <c r="DK153" s="396"/>
      <c r="DL153" s="397"/>
      <c r="DM153" s="394">
        <v>0</v>
      </c>
      <c r="DN153" s="395"/>
      <c r="DO153" s="43"/>
      <c r="DP153" s="396"/>
      <c r="DQ153" s="397"/>
      <c r="DR153" s="394">
        <v>0</v>
      </c>
      <c r="DS153" s="395"/>
      <c r="DT153" s="43"/>
      <c r="DU153" s="396"/>
      <c r="DV153" s="397"/>
      <c r="DW153" s="394">
        <v>0</v>
      </c>
      <c r="DX153" s="395"/>
      <c r="DY153" s="43"/>
      <c r="DZ153" s="396"/>
      <c r="EA153" s="397"/>
      <c r="EB153" s="394">
        <v>0</v>
      </c>
      <c r="EC153" s="395"/>
      <c r="ED153" s="43"/>
      <c r="EE153" s="396"/>
      <c r="EF153" s="397"/>
      <c r="EG153" s="394">
        <v>0</v>
      </c>
      <c r="EH153" s="395"/>
      <c r="EI153" s="43"/>
      <c r="EJ153" s="396"/>
      <c r="EK153" s="397"/>
      <c r="EL153" s="394">
        <f>SUM(CD153:CD153)</f>
        <v>0</v>
      </c>
      <c r="EM153" s="395"/>
      <c r="EN153" s="43"/>
      <c r="EO153" s="88"/>
      <c r="EQ153" s="80">
        <f t="shared" si="14"/>
        <v>0</v>
      </c>
      <c r="ER153" s="33"/>
    </row>
    <row r="154" spans="4:148" ht="12.75" hidden="1" customHeight="1" x14ac:dyDescent="0.3">
      <c r="D154" s="88" t="s">
        <v>319</v>
      </c>
      <c r="F154" s="327"/>
      <c r="G154" s="43">
        <v>0</v>
      </c>
      <c r="H154" s="42"/>
      <c r="I154" s="43"/>
      <c r="J154" s="396"/>
      <c r="K154" s="327"/>
      <c r="L154" s="43">
        <v>0</v>
      </c>
      <c r="M154" s="42"/>
      <c r="N154" s="43"/>
      <c r="O154" s="396"/>
      <c r="P154" s="327"/>
      <c r="Q154" s="43">
        <v>0</v>
      </c>
      <c r="R154" s="42"/>
      <c r="S154" s="43"/>
      <c r="T154" s="396"/>
      <c r="U154" s="327"/>
      <c r="V154" s="43">
        <v>0</v>
      </c>
      <c r="W154" s="42"/>
      <c r="X154" s="43"/>
      <c r="Y154" s="396"/>
      <c r="Z154" s="327"/>
      <c r="AA154" s="43">
        <v>0</v>
      </c>
      <c r="AB154" s="42"/>
      <c r="AC154" s="43"/>
      <c r="AD154" s="396"/>
      <c r="AE154" s="327"/>
      <c r="AF154" s="43">
        <v>0</v>
      </c>
      <c r="AG154" s="42"/>
      <c r="AH154" s="43"/>
      <c r="AI154" s="396"/>
      <c r="AJ154" s="327"/>
      <c r="AK154" s="43">
        <v>0</v>
      </c>
      <c r="AL154" s="42"/>
      <c r="AM154" s="43"/>
      <c r="AN154" s="396"/>
      <c r="AO154" s="327"/>
      <c r="AP154" s="43">
        <v>0</v>
      </c>
      <c r="AQ154" s="42"/>
      <c r="AR154" s="43"/>
      <c r="AS154" s="396"/>
      <c r="AT154" s="396"/>
      <c r="AU154" s="43">
        <v>0</v>
      </c>
      <c r="AV154" s="42"/>
      <c r="AW154" s="43"/>
      <c r="AX154" s="396"/>
      <c r="AY154" s="396"/>
      <c r="AZ154" s="43">
        <v>0</v>
      </c>
      <c r="BA154" s="42"/>
      <c r="BB154" s="43"/>
      <c r="BC154" s="396"/>
      <c r="BD154" s="396"/>
      <c r="BE154" s="43">
        <v>0</v>
      </c>
      <c r="BF154" s="42"/>
      <c r="BG154" s="43"/>
      <c r="BH154" s="396"/>
      <c r="BI154" s="396"/>
      <c r="BJ154" s="43">
        <v>0</v>
      </c>
      <c r="BK154" s="42"/>
      <c r="BL154" s="43"/>
      <c r="BM154" s="396"/>
      <c r="BN154" s="396"/>
      <c r="BO154" s="43">
        <v>0</v>
      </c>
      <c r="BP154" s="42"/>
      <c r="BQ154" s="43"/>
      <c r="BR154" s="396"/>
      <c r="BS154" s="396"/>
      <c r="BT154" s="43">
        <f>SUM(L154:BO154)</f>
        <v>0</v>
      </c>
      <c r="BU154" s="42"/>
      <c r="BV154" s="43"/>
      <c r="BW154" s="396"/>
      <c r="BX154" s="396"/>
      <c r="BY154" s="43">
        <v>0</v>
      </c>
      <c r="BZ154" s="42"/>
      <c r="CA154" s="43"/>
      <c r="CB154" s="396"/>
      <c r="CC154" s="327"/>
      <c r="CD154" s="43">
        <v>0</v>
      </c>
      <c r="CE154" s="42"/>
      <c r="CF154" s="43"/>
      <c r="CG154" s="396"/>
      <c r="CH154" s="327"/>
      <c r="CI154" s="43">
        <v>0</v>
      </c>
      <c r="CJ154" s="42"/>
      <c r="CK154" s="43"/>
      <c r="CL154" s="396"/>
      <c r="CM154" s="327"/>
      <c r="CN154" s="43">
        <v>0</v>
      </c>
      <c r="CO154" s="42"/>
      <c r="CP154" s="43"/>
      <c r="CQ154" s="396"/>
      <c r="CR154" s="327"/>
      <c r="CS154" s="43">
        <v>0</v>
      </c>
      <c r="CT154" s="42"/>
      <c r="CU154" s="43"/>
      <c r="CV154" s="396"/>
      <c r="CW154" s="327"/>
      <c r="CX154" s="43">
        <v>0</v>
      </c>
      <c r="CY154" s="42"/>
      <c r="CZ154" s="43"/>
      <c r="DA154" s="396"/>
      <c r="DB154" s="327"/>
      <c r="DC154" s="43">
        <v>0</v>
      </c>
      <c r="DD154" s="42"/>
      <c r="DE154" s="43"/>
      <c r="DF154" s="396"/>
      <c r="DG154" s="327"/>
      <c r="DH154" s="43">
        <v>0</v>
      </c>
      <c r="DI154" s="42"/>
      <c r="DJ154" s="43"/>
      <c r="DK154" s="396"/>
      <c r="DL154" s="396"/>
      <c r="DM154" s="43">
        <v>0</v>
      </c>
      <c r="DN154" s="42"/>
      <c r="DO154" s="43"/>
      <c r="DP154" s="396"/>
      <c r="DQ154" s="396"/>
      <c r="DR154" s="43">
        <v>0</v>
      </c>
      <c r="DS154" s="42"/>
      <c r="DT154" s="43"/>
      <c r="DU154" s="396"/>
      <c r="DV154" s="396"/>
      <c r="DW154" s="43">
        <v>0</v>
      </c>
      <c r="DX154" s="42"/>
      <c r="DY154" s="43"/>
      <c r="DZ154" s="396"/>
      <c r="EA154" s="396"/>
      <c r="EB154" s="43">
        <v>0</v>
      </c>
      <c r="EC154" s="42"/>
      <c r="ED154" s="43"/>
      <c r="EE154" s="396"/>
      <c r="EF154" s="396"/>
      <c r="EG154" s="43">
        <v>0</v>
      </c>
      <c r="EH154" s="42"/>
      <c r="EI154" s="43"/>
      <c r="EJ154" s="396"/>
      <c r="EK154" s="396"/>
      <c r="EL154" s="43">
        <f>SUM(CD154:CD154)</f>
        <v>0</v>
      </c>
      <c r="EM154" s="42"/>
      <c r="EN154" s="43"/>
      <c r="EO154" s="88"/>
      <c r="EQ154" s="80">
        <f t="shared" si="14"/>
        <v>0</v>
      </c>
      <c r="ER154" s="33"/>
    </row>
    <row r="155" spans="4:148" ht="12.75" hidden="1" customHeight="1" x14ac:dyDescent="0.3">
      <c r="D155" s="88" t="s">
        <v>320</v>
      </c>
      <c r="F155" s="346"/>
      <c r="G155" s="72">
        <v>0</v>
      </c>
      <c r="H155" s="71"/>
      <c r="I155" s="43"/>
      <c r="J155" s="396"/>
      <c r="K155" s="346"/>
      <c r="L155" s="72">
        <v>0</v>
      </c>
      <c r="M155" s="71"/>
      <c r="N155" s="43"/>
      <c r="O155" s="396"/>
      <c r="P155" s="346"/>
      <c r="Q155" s="72">
        <v>0</v>
      </c>
      <c r="R155" s="71"/>
      <c r="S155" s="43"/>
      <c r="T155" s="396"/>
      <c r="U155" s="346"/>
      <c r="V155" s="72">
        <v>0</v>
      </c>
      <c r="W155" s="71"/>
      <c r="X155" s="43"/>
      <c r="Y155" s="396"/>
      <c r="Z155" s="346"/>
      <c r="AA155" s="72">
        <v>0</v>
      </c>
      <c r="AB155" s="71"/>
      <c r="AC155" s="43"/>
      <c r="AD155" s="396"/>
      <c r="AE155" s="346"/>
      <c r="AF155" s="72">
        <v>0</v>
      </c>
      <c r="AG155" s="71"/>
      <c r="AH155" s="43"/>
      <c r="AI155" s="396"/>
      <c r="AJ155" s="346"/>
      <c r="AK155" s="72">
        <v>0</v>
      </c>
      <c r="AL155" s="71"/>
      <c r="AM155" s="43"/>
      <c r="AN155" s="396"/>
      <c r="AO155" s="346"/>
      <c r="AP155" s="72">
        <v>0</v>
      </c>
      <c r="AQ155" s="71"/>
      <c r="AR155" s="43"/>
      <c r="AS155" s="396"/>
      <c r="AT155" s="405"/>
      <c r="AU155" s="72">
        <v>0</v>
      </c>
      <c r="AV155" s="71"/>
      <c r="AW155" s="43"/>
      <c r="AX155" s="396"/>
      <c r="AY155" s="405"/>
      <c r="AZ155" s="72">
        <v>0</v>
      </c>
      <c r="BA155" s="71"/>
      <c r="BB155" s="43"/>
      <c r="BC155" s="396"/>
      <c r="BD155" s="405"/>
      <c r="BE155" s="72">
        <v>0</v>
      </c>
      <c r="BF155" s="71"/>
      <c r="BG155" s="43"/>
      <c r="BH155" s="396"/>
      <c r="BI155" s="405"/>
      <c r="BJ155" s="72">
        <v>0</v>
      </c>
      <c r="BK155" s="71"/>
      <c r="BL155" s="43"/>
      <c r="BM155" s="396"/>
      <c r="BN155" s="405"/>
      <c r="BO155" s="72">
        <v>0</v>
      </c>
      <c r="BP155" s="71"/>
      <c r="BQ155" s="43"/>
      <c r="BR155" s="396"/>
      <c r="BS155" s="405"/>
      <c r="BT155" s="72">
        <f>SUM(L155:BO155)</f>
        <v>0</v>
      </c>
      <c r="BU155" s="71"/>
      <c r="BV155" s="43"/>
      <c r="BW155" s="396"/>
      <c r="BX155" s="405"/>
      <c r="BY155" s="72">
        <v>0</v>
      </c>
      <c r="BZ155" s="71"/>
      <c r="CA155" s="43"/>
      <c r="CB155" s="396"/>
      <c r="CC155" s="346"/>
      <c r="CD155" s="72">
        <v>0</v>
      </c>
      <c r="CE155" s="71"/>
      <c r="CF155" s="43"/>
      <c r="CG155" s="396"/>
      <c r="CH155" s="346"/>
      <c r="CI155" s="72">
        <v>0</v>
      </c>
      <c r="CJ155" s="71"/>
      <c r="CK155" s="43"/>
      <c r="CL155" s="396"/>
      <c r="CM155" s="346"/>
      <c r="CN155" s="72">
        <v>0</v>
      </c>
      <c r="CO155" s="71"/>
      <c r="CP155" s="43"/>
      <c r="CQ155" s="396"/>
      <c r="CR155" s="346"/>
      <c r="CS155" s="72">
        <v>0</v>
      </c>
      <c r="CT155" s="71"/>
      <c r="CU155" s="43"/>
      <c r="CV155" s="396"/>
      <c r="CW155" s="346"/>
      <c r="CX155" s="72">
        <v>0</v>
      </c>
      <c r="CY155" s="71"/>
      <c r="CZ155" s="43"/>
      <c r="DA155" s="396"/>
      <c r="DB155" s="346"/>
      <c r="DC155" s="72">
        <v>0</v>
      </c>
      <c r="DD155" s="71"/>
      <c r="DE155" s="43"/>
      <c r="DF155" s="396"/>
      <c r="DG155" s="346"/>
      <c r="DH155" s="72">
        <v>0</v>
      </c>
      <c r="DI155" s="71"/>
      <c r="DJ155" s="43"/>
      <c r="DK155" s="396"/>
      <c r="DL155" s="405"/>
      <c r="DM155" s="72">
        <v>0</v>
      </c>
      <c r="DN155" s="71"/>
      <c r="DO155" s="43"/>
      <c r="DP155" s="396"/>
      <c r="DQ155" s="405"/>
      <c r="DR155" s="72">
        <v>0</v>
      </c>
      <c r="DS155" s="71"/>
      <c r="DT155" s="43"/>
      <c r="DU155" s="396"/>
      <c r="DV155" s="405"/>
      <c r="DW155" s="72">
        <v>0</v>
      </c>
      <c r="DX155" s="71"/>
      <c r="DY155" s="43"/>
      <c r="DZ155" s="396"/>
      <c r="EA155" s="405"/>
      <c r="EB155" s="72">
        <v>0</v>
      </c>
      <c r="EC155" s="71"/>
      <c r="ED155" s="43"/>
      <c r="EE155" s="396"/>
      <c r="EF155" s="405"/>
      <c r="EG155" s="72">
        <v>0</v>
      </c>
      <c r="EH155" s="71"/>
      <c r="EI155" s="43"/>
      <c r="EJ155" s="396"/>
      <c r="EK155" s="405"/>
      <c r="EL155" s="72">
        <f>SUM(CD155:CD155)</f>
        <v>0</v>
      </c>
      <c r="EM155" s="71"/>
      <c r="EN155" s="43"/>
      <c r="EO155" s="88"/>
      <c r="EQ155" s="80">
        <f t="shared" si="14"/>
        <v>0</v>
      </c>
      <c r="ER155" s="33"/>
    </row>
    <row r="156" spans="4:148" ht="12.75" hidden="1" customHeight="1" x14ac:dyDescent="0.3">
      <c r="D156" s="88"/>
      <c r="G156" s="43"/>
      <c r="H156" s="43"/>
      <c r="I156" s="43"/>
      <c r="J156" s="396"/>
      <c r="K156" s="43"/>
      <c r="L156" s="43"/>
      <c r="M156" s="43"/>
      <c r="N156" s="43"/>
      <c r="O156" s="396"/>
      <c r="P156" s="43"/>
      <c r="Q156" s="43"/>
      <c r="R156" s="43"/>
      <c r="S156" s="43"/>
      <c r="T156" s="396"/>
      <c r="U156" s="43"/>
      <c r="V156" s="43"/>
      <c r="W156" s="43"/>
      <c r="X156" s="43"/>
      <c r="Y156" s="396"/>
      <c r="Z156" s="43"/>
      <c r="AA156" s="43"/>
      <c r="AB156" s="43"/>
      <c r="AC156" s="43"/>
      <c r="AD156" s="396"/>
      <c r="AE156" s="43"/>
      <c r="AF156" s="43"/>
      <c r="AG156" s="43"/>
      <c r="AH156" s="43"/>
      <c r="AI156" s="396"/>
      <c r="AJ156" s="43"/>
      <c r="AK156" s="43"/>
      <c r="AL156" s="43"/>
      <c r="AM156" s="43"/>
      <c r="AN156" s="396"/>
      <c r="AO156" s="43"/>
      <c r="AP156" s="43"/>
      <c r="AQ156" s="43"/>
      <c r="AR156" s="43"/>
      <c r="AS156" s="396"/>
      <c r="AT156" s="43"/>
      <c r="AU156" s="43"/>
      <c r="AV156" s="43"/>
      <c r="AW156" s="43"/>
      <c r="AX156" s="396"/>
      <c r="AY156" s="43"/>
      <c r="AZ156" s="43"/>
      <c r="BA156" s="43"/>
      <c r="BB156" s="43"/>
      <c r="BC156" s="396"/>
      <c r="BD156" s="43"/>
      <c r="BE156" s="43"/>
      <c r="BF156" s="43"/>
      <c r="BG156" s="43"/>
      <c r="BH156" s="396"/>
      <c r="BI156" s="43"/>
      <c r="BJ156" s="43"/>
      <c r="BK156" s="43"/>
      <c r="BL156" s="43"/>
      <c r="BM156" s="396"/>
      <c r="BN156" s="43"/>
      <c r="BO156" s="43"/>
      <c r="BP156" s="43"/>
      <c r="BQ156" s="43"/>
      <c r="BR156" s="396"/>
      <c r="BS156" s="43"/>
      <c r="BT156" s="43"/>
      <c r="BU156" s="43"/>
      <c r="BV156" s="43"/>
      <c r="BW156" s="396"/>
      <c r="BX156" s="43"/>
      <c r="BY156" s="43"/>
      <c r="BZ156" s="43"/>
      <c r="CA156" s="43"/>
      <c r="CB156" s="396"/>
      <c r="CC156" s="43"/>
      <c r="CD156" s="43"/>
      <c r="CE156" s="43"/>
      <c r="CF156" s="43"/>
      <c r="CG156" s="396"/>
      <c r="CH156" s="43"/>
      <c r="CI156" s="43"/>
      <c r="CJ156" s="43"/>
      <c r="CK156" s="43"/>
      <c r="CL156" s="396"/>
      <c r="CM156" s="43"/>
      <c r="CN156" s="43"/>
      <c r="CO156" s="43"/>
      <c r="CP156" s="43"/>
      <c r="CQ156" s="396"/>
      <c r="CR156" s="43"/>
      <c r="CS156" s="43"/>
      <c r="CT156" s="43"/>
      <c r="CU156" s="43"/>
      <c r="CV156" s="396"/>
      <c r="CW156" s="43"/>
      <c r="CX156" s="43"/>
      <c r="CY156" s="43"/>
      <c r="CZ156" s="43"/>
      <c r="DA156" s="396"/>
      <c r="DB156" s="43"/>
      <c r="DC156" s="43"/>
      <c r="DD156" s="43"/>
      <c r="DE156" s="43"/>
      <c r="DF156" s="396"/>
      <c r="DG156" s="43"/>
      <c r="DH156" s="43"/>
      <c r="DI156" s="43"/>
      <c r="DJ156" s="43"/>
      <c r="DK156" s="396"/>
      <c r="DL156" s="43"/>
      <c r="DM156" s="43"/>
      <c r="DN156" s="43"/>
      <c r="DO156" s="43"/>
      <c r="DP156" s="396"/>
      <c r="DQ156" s="43"/>
      <c r="DR156" s="43"/>
      <c r="DS156" s="43"/>
      <c r="DT156" s="43"/>
      <c r="DU156" s="396"/>
      <c r="DV156" s="43"/>
      <c r="DW156" s="43"/>
      <c r="DX156" s="43"/>
      <c r="DY156" s="43"/>
      <c r="DZ156" s="396"/>
      <c r="EA156" s="43"/>
      <c r="EB156" s="43"/>
      <c r="EC156" s="43"/>
      <c r="ED156" s="43"/>
      <c r="EE156" s="396"/>
      <c r="EF156" s="43"/>
      <c r="EG156" s="43"/>
      <c r="EH156" s="43"/>
      <c r="EI156" s="43"/>
      <c r="EJ156" s="396"/>
      <c r="EK156" s="43"/>
      <c r="EL156" s="43"/>
      <c r="EM156" s="43"/>
      <c r="EN156" s="43"/>
      <c r="EO156" s="88"/>
      <c r="EQ156" s="80">
        <f t="shared" si="14"/>
        <v>0</v>
      </c>
      <c r="ER156" s="33"/>
    </row>
    <row r="157" spans="4:148" ht="12.75" customHeight="1" x14ac:dyDescent="0.3">
      <c r="D157" s="88" t="s">
        <v>343</v>
      </c>
      <c r="G157" s="43">
        <f>SUM(G158:G160)</f>
        <v>0</v>
      </c>
      <c r="H157" s="43"/>
      <c r="I157" s="43"/>
      <c r="J157" s="396"/>
      <c r="K157" s="43"/>
      <c r="L157" s="43">
        <f>SUM(L158:L160)</f>
        <v>0</v>
      </c>
      <c r="M157" s="43"/>
      <c r="N157" s="43"/>
      <c r="O157" s="396"/>
      <c r="P157" s="43"/>
      <c r="Q157" s="43">
        <f>SUM(Q158:Q160)</f>
        <v>2600000</v>
      </c>
      <c r="R157" s="43"/>
      <c r="S157" s="43"/>
      <c r="T157" s="396"/>
      <c r="U157" s="43"/>
      <c r="V157" s="43">
        <f>SUM(V158:V160)</f>
        <v>0</v>
      </c>
      <c r="W157" s="43"/>
      <c r="X157" s="43"/>
      <c r="Y157" s="396"/>
      <c r="Z157" s="43"/>
      <c r="AA157" s="43">
        <f>SUM(AA158:AA160)</f>
        <v>3251000</v>
      </c>
      <c r="AB157" s="43"/>
      <c r="AC157" s="43"/>
      <c r="AD157" s="396"/>
      <c r="AE157" s="43"/>
      <c r="AF157" s="43">
        <f>SUM(AF158:AF160)</f>
        <v>4502000</v>
      </c>
      <c r="AG157" s="43"/>
      <c r="AH157" s="43"/>
      <c r="AI157" s="396"/>
      <c r="AJ157" s="43"/>
      <c r="AK157" s="43">
        <f>SUM(AK158:AK160)</f>
        <v>2600000</v>
      </c>
      <c r="AL157" s="43"/>
      <c r="AM157" s="43"/>
      <c r="AN157" s="396"/>
      <c r="AO157" s="43"/>
      <c r="AP157" s="43">
        <f>SUM(AP158:AP160)</f>
        <v>4552000</v>
      </c>
      <c r="AQ157" s="43"/>
      <c r="AR157" s="43"/>
      <c r="AS157" s="396"/>
      <c r="AT157" s="43"/>
      <c r="AU157" s="43">
        <f>SUM(AU158:AU160)</f>
        <v>3251000</v>
      </c>
      <c r="AV157" s="43"/>
      <c r="AW157" s="43"/>
      <c r="AX157" s="396"/>
      <c r="AY157" s="43"/>
      <c r="AZ157" s="43">
        <f>SUM(AZ158:AZ160)</f>
        <v>5200000</v>
      </c>
      <c r="BA157" s="43"/>
      <c r="BB157" s="43"/>
      <c r="BC157" s="396"/>
      <c r="BD157" s="43"/>
      <c r="BE157" s="43">
        <f>SUM(BE158:BE160)</f>
        <v>0</v>
      </c>
      <c r="BF157" s="43"/>
      <c r="BG157" s="43"/>
      <c r="BH157" s="396"/>
      <c r="BI157" s="43"/>
      <c r="BJ157" s="43">
        <f>SUM(BJ158:BJ160)</f>
        <v>0</v>
      </c>
      <c r="BK157" s="43"/>
      <c r="BL157" s="43"/>
      <c r="BM157" s="396"/>
      <c r="BN157" s="43"/>
      <c r="BO157" s="43">
        <f>SUM(BO158:BO160)</f>
        <v>0</v>
      </c>
      <c r="BP157" s="43"/>
      <c r="BQ157" s="43"/>
      <c r="BR157" s="396"/>
      <c r="BS157" s="43"/>
      <c r="BT157" s="43">
        <f>SUM(BT158:BT160)</f>
        <v>25956000</v>
      </c>
      <c r="BU157" s="43"/>
      <c r="BV157" s="43"/>
      <c r="BW157" s="396"/>
      <c r="BX157" s="43"/>
      <c r="BY157" s="43">
        <f>SUM(BY158:BY160)</f>
        <v>17423520</v>
      </c>
      <c r="BZ157" s="43"/>
      <c r="CA157" s="43"/>
      <c r="CB157" s="396"/>
      <c r="CC157" s="43"/>
      <c r="CD157" s="43">
        <f>SUM(CD158:CD160)</f>
        <v>1300520</v>
      </c>
      <c r="CE157" s="43"/>
      <c r="CF157" s="43"/>
      <c r="CG157" s="396"/>
      <c r="CH157" s="43"/>
      <c r="CI157" s="43">
        <f>SUM(CI158:CI160)</f>
        <v>2600000</v>
      </c>
      <c r="CJ157" s="43"/>
      <c r="CK157" s="43"/>
      <c r="CL157" s="396"/>
      <c r="CM157" s="43"/>
      <c r="CN157" s="43">
        <f>SUM(CN158:CN160)</f>
        <v>3336000</v>
      </c>
      <c r="CO157" s="43"/>
      <c r="CP157" s="43"/>
      <c r="CQ157" s="396"/>
      <c r="CR157" s="43"/>
      <c r="CS157" s="43">
        <f>SUM(CS158:CS160)</f>
        <v>4993000</v>
      </c>
      <c r="CT157" s="43"/>
      <c r="CU157" s="43"/>
      <c r="CV157" s="396"/>
      <c r="CW157" s="43"/>
      <c r="CX157" s="43">
        <f>SUM(CX158:CX160)</f>
        <v>0</v>
      </c>
      <c r="CY157" s="43"/>
      <c r="CZ157" s="43"/>
      <c r="DA157" s="396"/>
      <c r="DB157" s="43"/>
      <c r="DC157" s="43">
        <f>SUM(DC158:DC160)</f>
        <v>1300000</v>
      </c>
      <c r="DD157" s="43"/>
      <c r="DE157" s="43"/>
      <c r="DF157" s="396"/>
      <c r="DG157" s="43"/>
      <c r="DH157" s="43">
        <f>SUM(DH158:DH160)</f>
        <v>1300000</v>
      </c>
      <c r="DI157" s="43"/>
      <c r="DJ157" s="43"/>
      <c r="DK157" s="396"/>
      <c r="DL157" s="43"/>
      <c r="DM157" s="43">
        <f>SUM(DM158:DM160)</f>
        <v>2594000</v>
      </c>
      <c r="DN157" s="43"/>
      <c r="DO157" s="43"/>
      <c r="DP157" s="396"/>
      <c r="DQ157" s="43"/>
      <c r="DR157" s="43">
        <f>SUM(DR158:DR160)</f>
        <v>0</v>
      </c>
      <c r="DS157" s="43"/>
      <c r="DT157" s="43"/>
      <c r="DU157" s="396"/>
      <c r="DV157" s="43"/>
      <c r="DW157" s="43">
        <f>SUM(DW158:DW160)</f>
        <v>0</v>
      </c>
      <c r="DX157" s="43"/>
      <c r="DY157" s="43"/>
      <c r="DZ157" s="396"/>
      <c r="EA157" s="43"/>
      <c r="EB157" s="43">
        <f>SUM(EB158:EB160)</f>
        <v>0</v>
      </c>
      <c r="EC157" s="43"/>
      <c r="ED157" s="43"/>
      <c r="EE157" s="396"/>
      <c r="EF157" s="43"/>
      <c r="EG157" s="43">
        <f>SUM(EG158:EG160)</f>
        <v>0</v>
      </c>
      <c r="EH157" s="43"/>
      <c r="EI157" s="43"/>
      <c r="EJ157" s="396"/>
      <c r="EK157" s="43"/>
      <c r="EL157" s="43">
        <f>SUM(EL158:EL160)</f>
        <v>17423520</v>
      </c>
      <c r="EM157" s="43"/>
      <c r="EN157" s="43"/>
      <c r="EO157" s="88"/>
      <c r="EQ157" s="80">
        <f t="shared" si="14"/>
        <v>0</v>
      </c>
      <c r="ER157" s="33"/>
    </row>
    <row r="158" spans="4:148" ht="12.75" customHeight="1" x14ac:dyDescent="0.3">
      <c r="D158" s="88" t="s">
        <v>316</v>
      </c>
      <c r="F158" s="333"/>
      <c r="G158" s="394">
        <v>0</v>
      </c>
      <c r="H158" s="395"/>
      <c r="I158" s="43"/>
      <c r="J158" s="396"/>
      <c r="K158" s="397"/>
      <c r="L158" s="394">
        <v>0</v>
      </c>
      <c r="M158" s="395"/>
      <c r="N158" s="43"/>
      <c r="O158" s="396"/>
      <c r="P158" s="397"/>
      <c r="Q158" s="394">
        <f>2600000-640756</f>
        <v>1959244</v>
      </c>
      <c r="R158" s="395"/>
      <c r="S158" s="43"/>
      <c r="T158" s="396"/>
      <c r="U158" s="397"/>
      <c r="V158" s="394">
        <v>0</v>
      </c>
      <c r="W158" s="395"/>
      <c r="X158" s="43"/>
      <c r="Y158" s="396"/>
      <c r="Z158" s="397"/>
      <c r="AA158" s="394">
        <f>3251000-853884</f>
        <v>2397116</v>
      </c>
      <c r="AB158" s="395"/>
      <c r="AC158" s="43"/>
      <c r="AD158" s="396"/>
      <c r="AE158" s="397"/>
      <c r="AF158" s="394">
        <f>4502000-1231890</f>
        <v>3270110</v>
      </c>
      <c r="AG158" s="395"/>
      <c r="AH158" s="43"/>
      <c r="AI158" s="396"/>
      <c r="AJ158" s="397"/>
      <c r="AK158" s="394">
        <f>2600000-763936</f>
        <v>1836064</v>
      </c>
      <c r="AL158" s="395"/>
      <c r="AM158" s="43"/>
      <c r="AN158" s="396"/>
      <c r="AO158" s="397"/>
      <c r="AP158" s="394">
        <f>4552000-1365678</f>
        <v>3186322</v>
      </c>
      <c r="AQ158" s="395"/>
      <c r="AR158" s="43"/>
      <c r="AS158" s="396"/>
      <c r="AT158" s="397"/>
      <c r="AU158" s="394">
        <f>3251000-866522</f>
        <v>2384478</v>
      </c>
      <c r="AV158" s="395"/>
      <c r="AW158" s="43"/>
      <c r="AX158" s="396"/>
      <c r="AY158" s="397"/>
      <c r="AZ158" s="394">
        <f>5200000-1372922</f>
        <v>3827078</v>
      </c>
      <c r="BA158" s="395"/>
      <c r="BB158" s="43"/>
      <c r="BC158" s="396"/>
      <c r="BD158" s="397"/>
      <c r="BE158" s="394">
        <v>0</v>
      </c>
      <c r="BF158" s="395"/>
      <c r="BG158" s="43"/>
      <c r="BH158" s="396"/>
      <c r="BI158" s="397"/>
      <c r="BJ158" s="394">
        <v>0</v>
      </c>
      <c r="BK158" s="395"/>
      <c r="BL158" s="43"/>
      <c r="BM158" s="396"/>
      <c r="BN158" s="397"/>
      <c r="BO158" s="394">
        <v>0</v>
      </c>
      <c r="BP158" s="395"/>
      <c r="BQ158" s="43"/>
      <c r="BR158" s="396"/>
      <c r="BS158" s="397"/>
      <c r="BT158" s="394">
        <f>SUM(L158:BO158)</f>
        <v>18860412</v>
      </c>
      <c r="BU158" s="395"/>
      <c r="BV158" s="43"/>
      <c r="BW158" s="396"/>
      <c r="BX158" s="397"/>
      <c r="BY158" s="394">
        <v>13782908</v>
      </c>
      <c r="BZ158" s="395"/>
      <c r="CA158" s="43"/>
      <c r="CB158" s="396"/>
      <c r="CC158" s="397"/>
      <c r="CD158" s="394">
        <v>1088764</v>
      </c>
      <c r="CE158" s="395"/>
      <c r="CF158" s="43"/>
      <c r="CG158" s="396"/>
      <c r="CH158" s="397"/>
      <c r="CI158" s="394">
        <v>2136787</v>
      </c>
      <c r="CJ158" s="395"/>
      <c r="CK158" s="43"/>
      <c r="CL158" s="396"/>
      <c r="CM158" s="397"/>
      <c r="CN158" s="394">
        <v>2653315</v>
      </c>
      <c r="CO158" s="395"/>
      <c r="CP158" s="43"/>
      <c r="CQ158" s="396"/>
      <c r="CR158" s="397"/>
      <c r="CS158" s="394">
        <v>3871637</v>
      </c>
      <c r="CT158" s="395"/>
      <c r="CU158" s="43"/>
      <c r="CV158" s="396"/>
      <c r="CW158" s="397"/>
      <c r="CX158" s="394">
        <v>0</v>
      </c>
      <c r="CY158" s="395"/>
      <c r="CZ158" s="43"/>
      <c r="DA158" s="396"/>
      <c r="DB158" s="397"/>
      <c r="DC158" s="394">
        <v>1044659</v>
      </c>
      <c r="DD158" s="395"/>
      <c r="DE158" s="43"/>
      <c r="DF158" s="396"/>
      <c r="DG158" s="397"/>
      <c r="DH158" s="394">
        <v>980768</v>
      </c>
      <c r="DI158" s="395"/>
      <c r="DJ158" s="43"/>
      <c r="DK158" s="396"/>
      <c r="DL158" s="397"/>
      <c r="DM158" s="394">
        <v>2006978</v>
      </c>
      <c r="DN158" s="395"/>
      <c r="DO158" s="43"/>
      <c r="DP158" s="396"/>
      <c r="DQ158" s="397"/>
      <c r="DR158" s="394">
        <v>0</v>
      </c>
      <c r="DS158" s="395"/>
      <c r="DT158" s="43"/>
      <c r="DU158" s="396"/>
      <c r="DV158" s="397"/>
      <c r="DW158" s="394">
        <v>0</v>
      </c>
      <c r="DX158" s="395"/>
      <c r="DY158" s="43"/>
      <c r="DZ158" s="396"/>
      <c r="EA158" s="397"/>
      <c r="EB158" s="394">
        <v>0</v>
      </c>
      <c r="EC158" s="395"/>
      <c r="ED158" s="43"/>
      <c r="EE158" s="396"/>
      <c r="EF158" s="397"/>
      <c r="EG158" s="394">
        <v>0</v>
      </c>
      <c r="EH158" s="395"/>
      <c r="EI158" s="43"/>
      <c r="EJ158" s="396"/>
      <c r="EK158" s="397"/>
      <c r="EL158" s="394">
        <f t="shared" ref="EL158:EL160" si="23">SUM(CD158:DR158)</f>
        <v>13782908</v>
      </c>
      <c r="EM158" s="395"/>
      <c r="EN158" s="43"/>
      <c r="EO158" s="88"/>
      <c r="EQ158" s="80">
        <f t="shared" si="14"/>
        <v>0</v>
      </c>
      <c r="ER158" s="33"/>
    </row>
    <row r="159" spans="4:148" ht="12.75" customHeight="1" x14ac:dyDescent="0.3">
      <c r="D159" s="88" t="s">
        <v>319</v>
      </c>
      <c r="F159" s="327"/>
      <c r="G159" s="43">
        <v>0</v>
      </c>
      <c r="H159" s="42"/>
      <c r="I159" s="43"/>
      <c r="J159" s="396"/>
      <c r="K159" s="396"/>
      <c r="L159" s="43">
        <v>0</v>
      </c>
      <c r="M159" s="42"/>
      <c r="N159" s="43"/>
      <c r="O159" s="396"/>
      <c r="P159" s="396"/>
      <c r="Q159" s="43">
        <v>640756</v>
      </c>
      <c r="R159" s="42"/>
      <c r="S159" s="43"/>
      <c r="T159" s="396"/>
      <c r="U159" s="396"/>
      <c r="V159" s="43">
        <v>0</v>
      </c>
      <c r="W159" s="42"/>
      <c r="X159" s="43"/>
      <c r="Y159" s="396"/>
      <c r="Z159" s="396"/>
      <c r="AA159" s="43">
        <v>853884</v>
      </c>
      <c r="AB159" s="42"/>
      <c r="AC159" s="43"/>
      <c r="AD159" s="396"/>
      <c r="AE159" s="396"/>
      <c r="AF159" s="43">
        <v>1231890</v>
      </c>
      <c r="AG159" s="42"/>
      <c r="AH159" s="43"/>
      <c r="AI159" s="396"/>
      <c r="AJ159" s="396"/>
      <c r="AK159" s="43">
        <v>763936</v>
      </c>
      <c r="AL159" s="42"/>
      <c r="AM159" s="43"/>
      <c r="AN159" s="396"/>
      <c r="AO159" s="396"/>
      <c r="AP159" s="43">
        <v>1365678</v>
      </c>
      <c r="AQ159" s="42"/>
      <c r="AR159" s="43"/>
      <c r="AS159" s="396"/>
      <c r="AT159" s="396"/>
      <c r="AU159" s="43">
        <v>866522</v>
      </c>
      <c r="AV159" s="42"/>
      <c r="AW159" s="43"/>
      <c r="AX159" s="396"/>
      <c r="AY159" s="396"/>
      <c r="AZ159" s="43">
        <v>1372922</v>
      </c>
      <c r="BA159" s="42"/>
      <c r="BB159" s="43"/>
      <c r="BC159" s="396"/>
      <c r="BD159" s="396"/>
      <c r="BE159" s="43">
        <v>0</v>
      </c>
      <c r="BF159" s="42"/>
      <c r="BG159" s="43"/>
      <c r="BH159" s="396"/>
      <c r="BI159" s="396"/>
      <c r="BJ159" s="43">
        <v>0</v>
      </c>
      <c r="BK159" s="42"/>
      <c r="BL159" s="43"/>
      <c r="BM159" s="396"/>
      <c r="BN159" s="396"/>
      <c r="BO159" s="43">
        <v>0</v>
      </c>
      <c r="BP159" s="42"/>
      <c r="BQ159" s="43"/>
      <c r="BR159" s="396"/>
      <c r="BS159" s="396"/>
      <c r="BT159" s="43">
        <f>SUM(L159:BO159)</f>
        <v>7095588</v>
      </c>
      <c r="BU159" s="42"/>
      <c r="BV159" s="43"/>
      <c r="BW159" s="396"/>
      <c r="BX159" s="396"/>
      <c r="BY159" s="43">
        <v>3640612</v>
      </c>
      <c r="BZ159" s="42"/>
      <c r="CA159" s="43"/>
      <c r="CB159" s="396"/>
      <c r="CC159" s="396"/>
      <c r="CD159" s="43">
        <v>211756</v>
      </c>
      <c r="CE159" s="42"/>
      <c r="CF159" s="43"/>
      <c r="CG159" s="396"/>
      <c r="CH159" s="396"/>
      <c r="CI159" s="43">
        <v>463213</v>
      </c>
      <c r="CJ159" s="42"/>
      <c r="CK159" s="43"/>
      <c r="CL159" s="396"/>
      <c r="CM159" s="396"/>
      <c r="CN159" s="43">
        <v>682685</v>
      </c>
      <c r="CO159" s="42"/>
      <c r="CP159" s="43"/>
      <c r="CQ159" s="396"/>
      <c r="CR159" s="396"/>
      <c r="CS159" s="43">
        <v>1121363</v>
      </c>
      <c r="CT159" s="42"/>
      <c r="CU159" s="43"/>
      <c r="CV159" s="396"/>
      <c r="CW159" s="396"/>
      <c r="CX159" s="43">
        <v>0</v>
      </c>
      <c r="CY159" s="42"/>
      <c r="CZ159" s="43"/>
      <c r="DA159" s="396"/>
      <c r="DB159" s="396"/>
      <c r="DC159" s="43">
        <v>255341</v>
      </c>
      <c r="DD159" s="42"/>
      <c r="DE159" s="43"/>
      <c r="DF159" s="396"/>
      <c r="DG159" s="396"/>
      <c r="DH159" s="43">
        <v>319232</v>
      </c>
      <c r="DI159" s="42"/>
      <c r="DJ159" s="43"/>
      <c r="DK159" s="396"/>
      <c r="DL159" s="396"/>
      <c r="DM159" s="43">
        <v>587022</v>
      </c>
      <c r="DN159" s="42"/>
      <c r="DO159" s="43"/>
      <c r="DP159" s="396"/>
      <c r="DQ159" s="396"/>
      <c r="DR159" s="43">
        <v>0</v>
      </c>
      <c r="DS159" s="42"/>
      <c r="DT159" s="43"/>
      <c r="DU159" s="396"/>
      <c r="DV159" s="396"/>
      <c r="DW159" s="43">
        <v>0</v>
      </c>
      <c r="DX159" s="42"/>
      <c r="DY159" s="43"/>
      <c r="DZ159" s="396"/>
      <c r="EA159" s="396"/>
      <c r="EB159" s="43">
        <v>0</v>
      </c>
      <c r="EC159" s="42"/>
      <c r="ED159" s="43"/>
      <c r="EE159" s="396"/>
      <c r="EF159" s="396"/>
      <c r="EG159" s="43">
        <v>0</v>
      </c>
      <c r="EH159" s="42"/>
      <c r="EI159" s="43"/>
      <c r="EJ159" s="396"/>
      <c r="EK159" s="396"/>
      <c r="EL159" s="43">
        <f t="shared" si="23"/>
        <v>3640612</v>
      </c>
      <c r="EM159" s="42"/>
      <c r="EN159" s="43"/>
      <c r="EO159" s="88"/>
      <c r="EQ159" s="80">
        <f t="shared" si="14"/>
        <v>0</v>
      </c>
      <c r="ER159" s="33"/>
    </row>
    <row r="160" spans="4:148" ht="12.75" customHeight="1" x14ac:dyDescent="0.3">
      <c r="D160" s="88" t="s">
        <v>320</v>
      </c>
      <c r="F160" s="346"/>
      <c r="G160" s="72">
        <v>0</v>
      </c>
      <c r="H160" s="71"/>
      <c r="I160" s="43"/>
      <c r="J160" s="396"/>
      <c r="K160" s="405"/>
      <c r="L160" s="72">
        <v>0</v>
      </c>
      <c r="M160" s="71"/>
      <c r="N160" s="43"/>
      <c r="O160" s="396"/>
      <c r="P160" s="405"/>
      <c r="Q160" s="72">
        <v>0</v>
      </c>
      <c r="R160" s="71"/>
      <c r="S160" s="43"/>
      <c r="T160" s="396"/>
      <c r="U160" s="405"/>
      <c r="V160" s="72">
        <v>0</v>
      </c>
      <c r="W160" s="71"/>
      <c r="X160" s="43"/>
      <c r="Y160" s="396"/>
      <c r="Z160" s="405"/>
      <c r="AA160" s="72">
        <v>0</v>
      </c>
      <c r="AB160" s="71"/>
      <c r="AC160" s="43"/>
      <c r="AD160" s="396"/>
      <c r="AE160" s="405"/>
      <c r="AF160" s="72">
        <v>0</v>
      </c>
      <c r="AG160" s="71"/>
      <c r="AH160" s="43"/>
      <c r="AI160" s="396"/>
      <c r="AJ160" s="405"/>
      <c r="AK160" s="72">
        <v>0</v>
      </c>
      <c r="AL160" s="71"/>
      <c r="AM160" s="43"/>
      <c r="AN160" s="396"/>
      <c r="AO160" s="405"/>
      <c r="AP160" s="72">
        <v>0</v>
      </c>
      <c r="AQ160" s="71"/>
      <c r="AR160" s="43"/>
      <c r="AS160" s="396"/>
      <c r="AT160" s="405"/>
      <c r="AU160" s="72">
        <v>0</v>
      </c>
      <c r="AV160" s="71"/>
      <c r="AW160" s="43"/>
      <c r="AX160" s="396"/>
      <c r="AY160" s="405"/>
      <c r="AZ160" s="72">
        <v>0</v>
      </c>
      <c r="BA160" s="71"/>
      <c r="BB160" s="43"/>
      <c r="BC160" s="396"/>
      <c r="BD160" s="405"/>
      <c r="BE160" s="72">
        <v>0</v>
      </c>
      <c r="BF160" s="71"/>
      <c r="BG160" s="43"/>
      <c r="BH160" s="396"/>
      <c r="BI160" s="405"/>
      <c r="BJ160" s="72">
        <v>0</v>
      </c>
      <c r="BK160" s="71"/>
      <c r="BL160" s="43"/>
      <c r="BM160" s="396"/>
      <c r="BN160" s="405"/>
      <c r="BO160" s="72">
        <v>0</v>
      </c>
      <c r="BP160" s="71"/>
      <c r="BQ160" s="43"/>
      <c r="BR160" s="396"/>
      <c r="BS160" s="405"/>
      <c r="BT160" s="72">
        <f>SUM(L160:BO160)</f>
        <v>0</v>
      </c>
      <c r="BU160" s="71"/>
      <c r="BV160" s="43"/>
      <c r="BW160" s="396"/>
      <c r="BX160" s="405"/>
      <c r="BY160" s="72">
        <v>0</v>
      </c>
      <c r="BZ160" s="71"/>
      <c r="CA160" s="43"/>
      <c r="CB160" s="396"/>
      <c r="CC160" s="405"/>
      <c r="CD160" s="72">
        <v>0</v>
      </c>
      <c r="CE160" s="71"/>
      <c r="CF160" s="43"/>
      <c r="CG160" s="396"/>
      <c r="CH160" s="405"/>
      <c r="CI160" s="72">
        <v>0</v>
      </c>
      <c r="CJ160" s="71"/>
      <c r="CK160" s="43"/>
      <c r="CL160" s="396"/>
      <c r="CM160" s="405"/>
      <c r="CN160" s="72">
        <v>0</v>
      </c>
      <c r="CO160" s="71"/>
      <c r="CP160" s="43"/>
      <c r="CQ160" s="396"/>
      <c r="CR160" s="405"/>
      <c r="CS160" s="72">
        <v>0</v>
      </c>
      <c r="CT160" s="71"/>
      <c r="CU160" s="43"/>
      <c r="CV160" s="396"/>
      <c r="CW160" s="405"/>
      <c r="CX160" s="72">
        <v>0</v>
      </c>
      <c r="CY160" s="71"/>
      <c r="CZ160" s="43"/>
      <c r="DA160" s="396"/>
      <c r="DB160" s="405"/>
      <c r="DC160" s="72">
        <v>0</v>
      </c>
      <c r="DD160" s="71"/>
      <c r="DE160" s="43"/>
      <c r="DF160" s="396"/>
      <c r="DG160" s="405"/>
      <c r="DH160" s="72">
        <v>0</v>
      </c>
      <c r="DI160" s="71"/>
      <c r="DJ160" s="43"/>
      <c r="DK160" s="396"/>
      <c r="DL160" s="405"/>
      <c r="DM160" s="72">
        <v>0</v>
      </c>
      <c r="DN160" s="71"/>
      <c r="DO160" s="43"/>
      <c r="DP160" s="396"/>
      <c r="DQ160" s="405"/>
      <c r="DR160" s="72">
        <v>0</v>
      </c>
      <c r="DS160" s="71"/>
      <c r="DT160" s="43"/>
      <c r="DU160" s="396"/>
      <c r="DV160" s="405"/>
      <c r="DW160" s="72">
        <v>0</v>
      </c>
      <c r="DX160" s="71"/>
      <c r="DY160" s="43"/>
      <c r="DZ160" s="396"/>
      <c r="EA160" s="405"/>
      <c r="EB160" s="72">
        <v>0</v>
      </c>
      <c r="EC160" s="71"/>
      <c r="ED160" s="43"/>
      <c r="EE160" s="396"/>
      <c r="EF160" s="405"/>
      <c r="EG160" s="72">
        <v>0</v>
      </c>
      <c r="EH160" s="71"/>
      <c r="EI160" s="43"/>
      <c r="EJ160" s="396"/>
      <c r="EK160" s="405"/>
      <c r="EL160" s="72">
        <f t="shared" si="23"/>
        <v>0</v>
      </c>
      <c r="EM160" s="71"/>
      <c r="EN160" s="43"/>
      <c r="EO160" s="88"/>
      <c r="EQ160" s="80">
        <f t="shared" si="14"/>
        <v>0</v>
      </c>
      <c r="ER160" s="33"/>
    </row>
    <row r="161" spans="4:148" ht="12.75" customHeight="1" x14ac:dyDescent="0.3">
      <c r="D161" s="88"/>
      <c r="G161" s="43"/>
      <c r="H161" s="43"/>
      <c r="I161" s="43"/>
      <c r="J161" s="396"/>
      <c r="K161" s="43"/>
      <c r="L161" s="43"/>
      <c r="M161" s="43"/>
      <c r="N161" s="43"/>
      <c r="O161" s="396"/>
      <c r="P161" s="43"/>
      <c r="Q161" s="43"/>
      <c r="R161" s="43"/>
      <c r="S161" s="43"/>
      <c r="T161" s="396"/>
      <c r="U161" s="43"/>
      <c r="V161" s="43"/>
      <c r="W161" s="43"/>
      <c r="X161" s="43"/>
      <c r="Y161" s="396"/>
      <c r="Z161" s="43"/>
      <c r="AA161" s="43"/>
      <c r="AB161" s="43"/>
      <c r="AC161" s="43"/>
      <c r="AD161" s="396"/>
      <c r="AE161" s="43"/>
      <c r="AF161" s="43"/>
      <c r="AG161" s="43"/>
      <c r="AH161" s="43"/>
      <c r="AI161" s="396"/>
      <c r="AJ161" s="43"/>
      <c r="AK161" s="43"/>
      <c r="AL161" s="43"/>
      <c r="AM161" s="43"/>
      <c r="AN161" s="396"/>
      <c r="AO161" s="43"/>
      <c r="AP161" s="43"/>
      <c r="AQ161" s="43"/>
      <c r="AR161" s="43"/>
      <c r="AS161" s="396"/>
      <c r="AT161" s="43"/>
      <c r="AU161" s="43"/>
      <c r="AV161" s="43"/>
      <c r="AW161" s="43"/>
      <c r="AX161" s="396"/>
      <c r="AY161" s="43"/>
      <c r="AZ161" s="43"/>
      <c r="BA161" s="43"/>
      <c r="BB161" s="43"/>
      <c r="BC161" s="396"/>
      <c r="BD161" s="43"/>
      <c r="BE161" s="43"/>
      <c r="BF161" s="43"/>
      <c r="BG161" s="43"/>
      <c r="BH161" s="396"/>
      <c r="BI161" s="43"/>
      <c r="BJ161" s="43"/>
      <c r="BK161" s="43"/>
      <c r="BL161" s="43"/>
      <c r="BM161" s="396"/>
      <c r="BN161" s="43"/>
      <c r="BO161" s="43"/>
      <c r="BP161" s="43"/>
      <c r="BQ161" s="43"/>
      <c r="BR161" s="396"/>
      <c r="BS161" s="43"/>
      <c r="BT161" s="43"/>
      <c r="BU161" s="43"/>
      <c r="BV161" s="43"/>
      <c r="BW161" s="396"/>
      <c r="BX161" s="43"/>
      <c r="BY161" s="43"/>
      <c r="BZ161" s="43"/>
      <c r="CA161" s="43"/>
      <c r="CB161" s="396"/>
      <c r="CC161" s="43"/>
      <c r="CD161" s="43"/>
      <c r="CE161" s="43"/>
      <c r="CF161" s="43"/>
      <c r="CG161" s="396"/>
      <c r="CH161" s="43"/>
      <c r="CI161" s="43"/>
      <c r="CJ161" s="43"/>
      <c r="CK161" s="43"/>
      <c r="CL161" s="396"/>
      <c r="CM161" s="43"/>
      <c r="CN161" s="43"/>
      <c r="CO161" s="43"/>
      <c r="CP161" s="43"/>
      <c r="CQ161" s="396"/>
      <c r="CR161" s="43"/>
      <c r="CS161" s="43"/>
      <c r="CT161" s="43"/>
      <c r="CU161" s="43"/>
      <c r="CV161" s="396"/>
      <c r="CW161" s="43"/>
      <c r="CX161" s="43"/>
      <c r="CY161" s="43"/>
      <c r="CZ161" s="43"/>
      <c r="DA161" s="396"/>
      <c r="DB161" s="43"/>
      <c r="DC161" s="43"/>
      <c r="DD161" s="43"/>
      <c r="DE161" s="43"/>
      <c r="DF161" s="396"/>
      <c r="DG161" s="43"/>
      <c r="DH161" s="43"/>
      <c r="DI161" s="43"/>
      <c r="DJ161" s="43"/>
      <c r="DK161" s="396"/>
      <c r="DL161" s="43"/>
      <c r="DM161" s="43"/>
      <c r="DN161" s="43"/>
      <c r="DO161" s="43"/>
      <c r="DP161" s="396"/>
      <c r="DQ161" s="43"/>
      <c r="DR161" s="43"/>
      <c r="DS161" s="43"/>
      <c r="DT161" s="43"/>
      <c r="DU161" s="396"/>
      <c r="DV161" s="43"/>
      <c r="DW161" s="43"/>
      <c r="DX161" s="43"/>
      <c r="DY161" s="43"/>
      <c r="DZ161" s="396"/>
      <c r="EA161" s="43"/>
      <c r="EB161" s="43"/>
      <c r="EC161" s="43"/>
      <c r="ED161" s="43"/>
      <c r="EE161" s="396"/>
      <c r="EF161" s="43"/>
      <c r="EG161" s="43"/>
      <c r="EH161" s="43"/>
      <c r="EI161" s="43"/>
      <c r="EJ161" s="396"/>
      <c r="EK161" s="43"/>
      <c r="EL161" s="43"/>
      <c r="EM161" s="43"/>
      <c r="EN161" s="43"/>
      <c r="EO161" s="88"/>
      <c r="EQ161" s="80">
        <f t="shared" si="14"/>
        <v>0</v>
      </c>
      <c r="ER161" s="33"/>
    </row>
    <row r="162" spans="4:148" ht="12.75" customHeight="1" x14ac:dyDescent="0.3">
      <c r="D162" s="88" t="s">
        <v>344</v>
      </c>
      <c r="G162" s="43">
        <f>SUM(G163:G165)</f>
        <v>0</v>
      </c>
      <c r="H162" s="43"/>
      <c r="I162" s="43"/>
      <c r="J162" s="396"/>
      <c r="K162" s="43"/>
      <c r="L162" s="43">
        <f>SUM(L163:L165)</f>
        <v>0</v>
      </c>
      <c r="M162" s="43"/>
      <c r="N162" s="43"/>
      <c r="O162" s="396"/>
      <c r="P162" s="43"/>
      <c r="Q162" s="43">
        <f>SUM(Q163:Q165)</f>
        <v>0</v>
      </c>
      <c r="R162" s="43"/>
      <c r="S162" s="43"/>
      <c r="T162" s="396"/>
      <c r="U162" s="43"/>
      <c r="V162" s="43">
        <f>SUM(V163:V165)</f>
        <v>2831000</v>
      </c>
      <c r="W162" s="43"/>
      <c r="X162" s="43"/>
      <c r="Y162" s="396"/>
      <c r="Z162" s="43"/>
      <c r="AA162" s="43">
        <f>SUM(AA163:AA165)</f>
        <v>0</v>
      </c>
      <c r="AB162" s="43"/>
      <c r="AC162" s="43"/>
      <c r="AD162" s="396"/>
      <c r="AE162" s="43"/>
      <c r="AF162" s="43">
        <f>SUM(AF163:AF165)</f>
        <v>1300000</v>
      </c>
      <c r="AG162" s="43"/>
      <c r="AH162" s="43"/>
      <c r="AI162" s="396"/>
      <c r="AJ162" s="43"/>
      <c r="AK162" s="43">
        <f>SUM(AK163:AK165)</f>
        <v>4059741</v>
      </c>
      <c r="AL162" s="43"/>
      <c r="AM162" s="43"/>
      <c r="AN162" s="396"/>
      <c r="AO162" s="43"/>
      <c r="AP162" s="43">
        <f>SUM(AP163:AP165)</f>
        <v>5200000</v>
      </c>
      <c r="AQ162" s="43"/>
      <c r="AR162" s="43"/>
      <c r="AS162" s="396"/>
      <c r="AT162" s="43"/>
      <c r="AU162" s="43">
        <f>SUM(AU163:AU165)</f>
        <v>5195000</v>
      </c>
      <c r="AV162" s="43"/>
      <c r="AW162" s="43"/>
      <c r="AX162" s="396"/>
      <c r="AY162" s="43"/>
      <c r="AZ162" s="43">
        <f>SUM(AZ163:AZ165)</f>
        <v>3892000</v>
      </c>
      <c r="BA162" s="43"/>
      <c r="BB162" s="43"/>
      <c r="BC162" s="396"/>
      <c r="BD162" s="43"/>
      <c r="BE162" s="43">
        <f>SUM(BE163:BE165)</f>
        <v>0</v>
      </c>
      <c r="BF162" s="43"/>
      <c r="BG162" s="43"/>
      <c r="BH162" s="396"/>
      <c r="BI162" s="43"/>
      <c r="BJ162" s="43">
        <f>SUM(BJ163:BJ165)</f>
        <v>0</v>
      </c>
      <c r="BK162" s="43"/>
      <c r="BL162" s="43"/>
      <c r="BM162" s="396"/>
      <c r="BN162" s="43"/>
      <c r="BO162" s="43">
        <f>SUM(BO163:BO165)</f>
        <v>0</v>
      </c>
      <c r="BP162" s="43"/>
      <c r="BQ162" s="43"/>
      <c r="BR162" s="396"/>
      <c r="BS162" s="43"/>
      <c r="BT162" s="43">
        <f>SUM(BT163:BT165)</f>
        <v>22477741</v>
      </c>
      <c r="BU162" s="43"/>
      <c r="BV162" s="43"/>
      <c r="BW162" s="396"/>
      <c r="BX162" s="43"/>
      <c r="BY162" s="43">
        <f>SUM(BY163:BY165)</f>
        <v>20879724</v>
      </c>
      <c r="BZ162" s="43"/>
      <c r="CA162" s="43"/>
      <c r="CB162" s="396"/>
      <c r="CC162" s="43"/>
      <c r="CD162" s="43">
        <f>SUM(CD163:CD165)</f>
        <v>4548724</v>
      </c>
      <c r="CE162" s="43"/>
      <c r="CF162" s="43"/>
      <c r="CG162" s="396"/>
      <c r="CH162" s="43"/>
      <c r="CI162" s="43">
        <f>SUM(CI163:CI165)</f>
        <v>3893000</v>
      </c>
      <c r="CJ162" s="43"/>
      <c r="CK162" s="43"/>
      <c r="CL162" s="396"/>
      <c r="CM162" s="43"/>
      <c r="CN162" s="43">
        <f>SUM(CN163:CN165)</f>
        <v>3247000</v>
      </c>
      <c r="CO162" s="43"/>
      <c r="CP162" s="43"/>
      <c r="CQ162" s="396"/>
      <c r="CR162" s="43"/>
      <c r="CS162" s="43">
        <f>SUM(CS163:CS165)</f>
        <v>3248000</v>
      </c>
      <c r="CT162" s="43"/>
      <c r="CU162" s="43"/>
      <c r="CV162" s="396"/>
      <c r="CW162" s="43"/>
      <c r="CX162" s="43">
        <f>SUM(CX163:CX165)</f>
        <v>1300000</v>
      </c>
      <c r="CY162" s="43"/>
      <c r="CZ162" s="43"/>
      <c r="DA162" s="396"/>
      <c r="DB162" s="43"/>
      <c r="DC162" s="43">
        <f>SUM(DC163:DC165)</f>
        <v>1300000</v>
      </c>
      <c r="DD162" s="43"/>
      <c r="DE162" s="43"/>
      <c r="DF162" s="396"/>
      <c r="DG162" s="43"/>
      <c r="DH162" s="43">
        <f>SUM(DH163:DH165)</f>
        <v>0</v>
      </c>
      <c r="DI162" s="43"/>
      <c r="DJ162" s="43"/>
      <c r="DK162" s="396"/>
      <c r="DL162" s="43"/>
      <c r="DM162" s="43">
        <f>SUM(DM163:DM165)</f>
        <v>1396000</v>
      </c>
      <c r="DN162" s="43"/>
      <c r="DO162" s="43"/>
      <c r="DP162" s="396"/>
      <c r="DQ162" s="43"/>
      <c r="DR162" s="43">
        <f>SUM(DR163:DR165)</f>
        <v>1947000</v>
      </c>
      <c r="DS162" s="43"/>
      <c r="DT162" s="43"/>
      <c r="DU162" s="396"/>
      <c r="DV162" s="43"/>
      <c r="DW162" s="43">
        <f>SUM(DW163:DW165)</f>
        <v>0</v>
      </c>
      <c r="DX162" s="43"/>
      <c r="DY162" s="43"/>
      <c r="DZ162" s="396"/>
      <c r="EA162" s="43"/>
      <c r="EB162" s="43">
        <f>SUM(EB163:EB165)</f>
        <v>0</v>
      </c>
      <c r="EC162" s="43"/>
      <c r="ED162" s="43"/>
      <c r="EE162" s="396"/>
      <c r="EF162" s="43"/>
      <c r="EG162" s="43">
        <f>SUM(EG163:EG165)</f>
        <v>0</v>
      </c>
      <c r="EH162" s="43"/>
      <c r="EI162" s="43"/>
      <c r="EJ162" s="396"/>
      <c r="EK162" s="43"/>
      <c r="EL162" s="43">
        <f>SUM(EL163:EL165)</f>
        <v>20879724</v>
      </c>
      <c r="EM162" s="43"/>
      <c r="EN162" s="43"/>
      <c r="EO162" s="88"/>
      <c r="EQ162" s="80">
        <f t="shared" si="14"/>
        <v>0</v>
      </c>
      <c r="ER162" s="33"/>
    </row>
    <row r="163" spans="4:148" ht="12.75" customHeight="1" x14ac:dyDescent="0.3">
      <c r="D163" s="88" t="s">
        <v>316</v>
      </c>
      <c r="F163" s="333"/>
      <c r="G163" s="394">
        <v>0</v>
      </c>
      <c r="H163" s="395"/>
      <c r="I163" s="43"/>
      <c r="J163" s="396"/>
      <c r="K163" s="397"/>
      <c r="L163" s="394">
        <v>0</v>
      </c>
      <c r="M163" s="395"/>
      <c r="N163" s="43"/>
      <c r="O163" s="396"/>
      <c r="P163" s="397"/>
      <c r="Q163" s="394">
        <v>0</v>
      </c>
      <c r="R163" s="395"/>
      <c r="S163" s="43"/>
      <c r="T163" s="396"/>
      <c r="U163" s="397"/>
      <c r="V163" s="394">
        <f>2831000-801997</f>
        <v>2029003</v>
      </c>
      <c r="W163" s="395"/>
      <c r="X163" s="43"/>
      <c r="Y163" s="396"/>
      <c r="Z163" s="397"/>
      <c r="AA163" s="394">
        <v>0</v>
      </c>
      <c r="AB163" s="395"/>
      <c r="AC163" s="43"/>
      <c r="AD163" s="396"/>
      <c r="AE163" s="397"/>
      <c r="AF163" s="394">
        <f>1300000-342798</f>
        <v>957202</v>
      </c>
      <c r="AG163" s="395"/>
      <c r="AH163" s="43"/>
      <c r="AI163" s="396"/>
      <c r="AJ163" s="397"/>
      <c r="AK163" s="394">
        <f>4059741-1178409</f>
        <v>2881332</v>
      </c>
      <c r="AL163" s="395"/>
      <c r="AM163" s="43"/>
      <c r="AN163" s="396"/>
      <c r="AO163" s="397"/>
      <c r="AP163" s="394">
        <f>5200000-1583257</f>
        <v>3616743</v>
      </c>
      <c r="AQ163" s="395"/>
      <c r="AR163" s="43"/>
      <c r="AS163" s="396"/>
      <c r="AT163" s="397"/>
      <c r="AU163" s="394">
        <f>5195000-1466887</f>
        <v>3728113</v>
      </c>
      <c r="AV163" s="395"/>
      <c r="AW163" s="43"/>
      <c r="AX163" s="396"/>
      <c r="AY163" s="397"/>
      <c r="AZ163" s="394">
        <f>3892000-1048165</f>
        <v>2843835</v>
      </c>
      <c r="BA163" s="395"/>
      <c r="BB163" s="43"/>
      <c r="BC163" s="396"/>
      <c r="BD163" s="397"/>
      <c r="BE163" s="394">
        <v>0</v>
      </c>
      <c r="BF163" s="395"/>
      <c r="BG163" s="43"/>
      <c r="BH163" s="396"/>
      <c r="BI163" s="397"/>
      <c r="BJ163" s="394">
        <v>0</v>
      </c>
      <c r="BK163" s="395"/>
      <c r="BL163" s="43"/>
      <c r="BM163" s="396"/>
      <c r="BN163" s="397"/>
      <c r="BO163" s="394">
        <v>0</v>
      </c>
      <c r="BP163" s="395"/>
      <c r="BQ163" s="43"/>
      <c r="BR163" s="396"/>
      <c r="BS163" s="397"/>
      <c r="BT163" s="394">
        <f>SUM(L163:BO163)</f>
        <v>16056228</v>
      </c>
      <c r="BU163" s="395"/>
      <c r="BV163" s="43"/>
      <c r="BW163" s="396"/>
      <c r="BX163" s="397"/>
      <c r="BY163" s="394">
        <v>16600980</v>
      </c>
      <c r="BZ163" s="395"/>
      <c r="CA163" s="43"/>
      <c r="CB163" s="396"/>
      <c r="CC163" s="397"/>
      <c r="CD163" s="394">
        <v>3792903</v>
      </c>
      <c r="CE163" s="395"/>
      <c r="CF163" s="43"/>
      <c r="CG163" s="396"/>
      <c r="CH163" s="397"/>
      <c r="CI163" s="394">
        <v>3131632</v>
      </c>
      <c r="CJ163" s="395"/>
      <c r="CK163" s="43"/>
      <c r="CL163" s="396"/>
      <c r="CM163" s="397"/>
      <c r="CN163" s="394">
        <v>2581095</v>
      </c>
      <c r="CO163" s="395"/>
      <c r="CP163" s="43"/>
      <c r="CQ163" s="396"/>
      <c r="CR163" s="397"/>
      <c r="CS163" s="394">
        <v>2468649</v>
      </c>
      <c r="CT163" s="395"/>
      <c r="CU163" s="43"/>
      <c r="CV163" s="396"/>
      <c r="CW163" s="397"/>
      <c r="CX163" s="394">
        <v>1051754</v>
      </c>
      <c r="CY163" s="395"/>
      <c r="CZ163" s="43"/>
      <c r="DA163" s="396"/>
      <c r="DB163" s="397"/>
      <c r="DC163" s="394">
        <v>1033285</v>
      </c>
      <c r="DD163" s="395"/>
      <c r="DE163" s="43"/>
      <c r="DF163" s="396"/>
      <c r="DG163" s="397"/>
      <c r="DH163" s="394">
        <v>0</v>
      </c>
      <c r="DI163" s="395"/>
      <c r="DJ163" s="43"/>
      <c r="DK163" s="396"/>
      <c r="DL163" s="397"/>
      <c r="DM163" s="394">
        <v>1062688</v>
      </c>
      <c r="DN163" s="395"/>
      <c r="DO163" s="43"/>
      <c r="DP163" s="396"/>
      <c r="DQ163" s="397"/>
      <c r="DR163" s="394">
        <v>1478974</v>
      </c>
      <c r="DS163" s="395"/>
      <c r="DT163" s="43"/>
      <c r="DU163" s="396"/>
      <c r="DV163" s="397"/>
      <c r="DW163" s="394">
        <v>0</v>
      </c>
      <c r="DX163" s="395"/>
      <c r="DY163" s="43"/>
      <c r="DZ163" s="396"/>
      <c r="EA163" s="397"/>
      <c r="EB163" s="394">
        <v>0</v>
      </c>
      <c r="EC163" s="395"/>
      <c r="ED163" s="43"/>
      <c r="EE163" s="396"/>
      <c r="EF163" s="397"/>
      <c r="EG163" s="394">
        <v>0</v>
      </c>
      <c r="EH163" s="395"/>
      <c r="EI163" s="43"/>
      <c r="EJ163" s="396"/>
      <c r="EK163" s="397"/>
      <c r="EL163" s="394">
        <f t="shared" ref="EL163:EL165" si="24">SUM(CD163:DR163)</f>
        <v>16600980</v>
      </c>
      <c r="EM163" s="395"/>
      <c r="EN163" s="43"/>
      <c r="EO163" s="88"/>
      <c r="EQ163" s="80">
        <f t="shared" ref="EQ163:EQ232" si="25">EL163-BY163</f>
        <v>0</v>
      </c>
      <c r="ER163" s="33"/>
    </row>
    <row r="164" spans="4:148" ht="12.75" customHeight="1" x14ac:dyDescent="0.3">
      <c r="D164" s="88" t="s">
        <v>319</v>
      </c>
      <c r="F164" s="327"/>
      <c r="G164" s="43">
        <v>0</v>
      </c>
      <c r="H164" s="42"/>
      <c r="I164" s="43"/>
      <c r="J164" s="396"/>
      <c r="K164" s="396"/>
      <c r="L164" s="43">
        <v>0</v>
      </c>
      <c r="M164" s="42"/>
      <c r="N164" s="43"/>
      <c r="O164" s="396"/>
      <c r="P164" s="396"/>
      <c r="Q164" s="43">
        <v>0</v>
      </c>
      <c r="R164" s="42"/>
      <c r="S164" s="43"/>
      <c r="T164" s="396"/>
      <c r="U164" s="396"/>
      <c r="V164" s="43">
        <v>801997</v>
      </c>
      <c r="W164" s="42"/>
      <c r="X164" s="43"/>
      <c r="Y164" s="396"/>
      <c r="Z164" s="396"/>
      <c r="AA164" s="43">
        <v>0</v>
      </c>
      <c r="AB164" s="42"/>
      <c r="AC164" s="43"/>
      <c r="AD164" s="396"/>
      <c r="AE164" s="396"/>
      <c r="AF164" s="43">
        <v>342798</v>
      </c>
      <c r="AG164" s="42"/>
      <c r="AH164" s="43"/>
      <c r="AI164" s="396"/>
      <c r="AJ164" s="396"/>
      <c r="AK164" s="43">
        <v>1178409</v>
      </c>
      <c r="AL164" s="42"/>
      <c r="AM164" s="43"/>
      <c r="AN164" s="396"/>
      <c r="AO164" s="396"/>
      <c r="AP164" s="43">
        <v>1583257</v>
      </c>
      <c r="AQ164" s="42"/>
      <c r="AR164" s="43"/>
      <c r="AS164" s="396"/>
      <c r="AT164" s="396"/>
      <c r="AU164" s="43">
        <v>1466887</v>
      </c>
      <c r="AV164" s="42"/>
      <c r="AW164" s="43"/>
      <c r="AX164" s="396"/>
      <c r="AY164" s="396"/>
      <c r="AZ164" s="43">
        <v>1048165</v>
      </c>
      <c r="BA164" s="42"/>
      <c r="BB164" s="43"/>
      <c r="BC164" s="396"/>
      <c r="BD164" s="396"/>
      <c r="BE164" s="43">
        <v>0</v>
      </c>
      <c r="BF164" s="42"/>
      <c r="BG164" s="43"/>
      <c r="BH164" s="396"/>
      <c r="BI164" s="396"/>
      <c r="BJ164" s="43">
        <v>0</v>
      </c>
      <c r="BK164" s="42"/>
      <c r="BL164" s="43"/>
      <c r="BM164" s="396"/>
      <c r="BN164" s="396"/>
      <c r="BO164" s="43">
        <v>0</v>
      </c>
      <c r="BP164" s="42"/>
      <c r="BQ164" s="43"/>
      <c r="BR164" s="396"/>
      <c r="BS164" s="396"/>
      <c r="BT164" s="43">
        <f>SUM(L164:BO164)</f>
        <v>6421513</v>
      </c>
      <c r="BU164" s="42"/>
      <c r="BV164" s="43"/>
      <c r="BW164" s="396"/>
      <c r="BX164" s="396"/>
      <c r="BY164" s="43">
        <v>4278744</v>
      </c>
      <c r="BZ164" s="42"/>
      <c r="CA164" s="43"/>
      <c r="CB164" s="396"/>
      <c r="CC164" s="396"/>
      <c r="CD164" s="43">
        <v>755821</v>
      </c>
      <c r="CE164" s="42"/>
      <c r="CF164" s="43"/>
      <c r="CG164" s="396"/>
      <c r="CH164" s="396"/>
      <c r="CI164" s="43">
        <v>761368</v>
      </c>
      <c r="CJ164" s="42"/>
      <c r="CK164" s="43"/>
      <c r="CL164" s="396"/>
      <c r="CM164" s="396"/>
      <c r="CN164" s="43">
        <v>665905</v>
      </c>
      <c r="CO164" s="42"/>
      <c r="CP164" s="43"/>
      <c r="CQ164" s="396"/>
      <c r="CR164" s="396"/>
      <c r="CS164" s="43">
        <v>779351</v>
      </c>
      <c r="CT164" s="42"/>
      <c r="CU164" s="43"/>
      <c r="CV164" s="396"/>
      <c r="CW164" s="396"/>
      <c r="CX164" s="43">
        <v>248246</v>
      </c>
      <c r="CY164" s="42"/>
      <c r="CZ164" s="43"/>
      <c r="DA164" s="396"/>
      <c r="DB164" s="396"/>
      <c r="DC164" s="43">
        <v>266715</v>
      </c>
      <c r="DD164" s="42"/>
      <c r="DE164" s="43"/>
      <c r="DF164" s="396"/>
      <c r="DG164" s="396"/>
      <c r="DH164" s="43">
        <v>0</v>
      </c>
      <c r="DI164" s="42"/>
      <c r="DJ164" s="43"/>
      <c r="DK164" s="396"/>
      <c r="DL164" s="396"/>
      <c r="DM164" s="43">
        <v>333312</v>
      </c>
      <c r="DN164" s="42"/>
      <c r="DO164" s="43"/>
      <c r="DP164" s="396"/>
      <c r="DQ164" s="396"/>
      <c r="DR164" s="43">
        <v>468026</v>
      </c>
      <c r="DS164" s="42"/>
      <c r="DT164" s="43"/>
      <c r="DU164" s="396"/>
      <c r="DV164" s="396"/>
      <c r="DW164" s="43">
        <v>0</v>
      </c>
      <c r="DX164" s="42"/>
      <c r="DY164" s="43"/>
      <c r="DZ164" s="396"/>
      <c r="EA164" s="396"/>
      <c r="EB164" s="43">
        <v>0</v>
      </c>
      <c r="EC164" s="42"/>
      <c r="ED164" s="43"/>
      <c r="EE164" s="396"/>
      <c r="EF164" s="396"/>
      <c r="EG164" s="43">
        <v>0</v>
      </c>
      <c r="EH164" s="42"/>
      <c r="EI164" s="43"/>
      <c r="EJ164" s="396"/>
      <c r="EK164" s="396"/>
      <c r="EL164" s="43">
        <f t="shared" si="24"/>
        <v>4278744</v>
      </c>
      <c r="EM164" s="42"/>
      <c r="EN164" s="43"/>
      <c r="EO164" s="88"/>
      <c r="EQ164" s="80">
        <f t="shared" si="25"/>
        <v>0</v>
      </c>
      <c r="ER164" s="33"/>
    </row>
    <row r="165" spans="4:148" ht="12.75" customHeight="1" x14ac:dyDescent="0.3">
      <c r="D165" s="88" t="s">
        <v>320</v>
      </c>
      <c r="F165" s="346"/>
      <c r="G165" s="72">
        <v>0</v>
      </c>
      <c r="H165" s="71"/>
      <c r="I165" s="43"/>
      <c r="J165" s="396"/>
      <c r="K165" s="405"/>
      <c r="L165" s="72">
        <v>0</v>
      </c>
      <c r="M165" s="71"/>
      <c r="N165" s="43"/>
      <c r="O165" s="396"/>
      <c r="P165" s="405"/>
      <c r="Q165" s="72">
        <v>0</v>
      </c>
      <c r="R165" s="71"/>
      <c r="S165" s="43"/>
      <c r="T165" s="396"/>
      <c r="U165" s="405"/>
      <c r="V165" s="72">
        <v>0</v>
      </c>
      <c r="W165" s="71"/>
      <c r="X165" s="43"/>
      <c r="Y165" s="396"/>
      <c r="Z165" s="405"/>
      <c r="AA165" s="72">
        <v>0</v>
      </c>
      <c r="AB165" s="71"/>
      <c r="AC165" s="43"/>
      <c r="AD165" s="396"/>
      <c r="AE165" s="405"/>
      <c r="AF165" s="72">
        <v>0</v>
      </c>
      <c r="AG165" s="71"/>
      <c r="AH165" s="43"/>
      <c r="AI165" s="396"/>
      <c r="AJ165" s="405"/>
      <c r="AK165" s="72">
        <v>0</v>
      </c>
      <c r="AL165" s="71"/>
      <c r="AM165" s="43"/>
      <c r="AN165" s="396"/>
      <c r="AO165" s="405"/>
      <c r="AP165" s="72">
        <v>0</v>
      </c>
      <c r="AQ165" s="71"/>
      <c r="AR165" s="43"/>
      <c r="AS165" s="396"/>
      <c r="AT165" s="405"/>
      <c r="AU165" s="72">
        <v>0</v>
      </c>
      <c r="AV165" s="71"/>
      <c r="AW165" s="43"/>
      <c r="AX165" s="396"/>
      <c r="AY165" s="405"/>
      <c r="AZ165" s="72">
        <v>0</v>
      </c>
      <c r="BA165" s="71"/>
      <c r="BB165" s="43"/>
      <c r="BC165" s="396"/>
      <c r="BD165" s="405"/>
      <c r="BE165" s="72">
        <v>0</v>
      </c>
      <c r="BF165" s="71"/>
      <c r="BG165" s="43"/>
      <c r="BH165" s="396"/>
      <c r="BI165" s="405"/>
      <c r="BJ165" s="72">
        <v>0</v>
      </c>
      <c r="BK165" s="71"/>
      <c r="BL165" s="43"/>
      <c r="BM165" s="396"/>
      <c r="BN165" s="405"/>
      <c r="BO165" s="72">
        <v>0</v>
      </c>
      <c r="BP165" s="71"/>
      <c r="BQ165" s="43"/>
      <c r="BR165" s="396"/>
      <c r="BS165" s="405"/>
      <c r="BT165" s="72">
        <f>SUM(L165:BO165)</f>
        <v>0</v>
      </c>
      <c r="BU165" s="71"/>
      <c r="BV165" s="43"/>
      <c r="BW165" s="396"/>
      <c r="BX165" s="405"/>
      <c r="BY165" s="72">
        <v>0</v>
      </c>
      <c r="BZ165" s="71"/>
      <c r="CA165" s="43"/>
      <c r="CB165" s="396"/>
      <c r="CC165" s="405"/>
      <c r="CD165" s="72">
        <v>0</v>
      </c>
      <c r="CE165" s="71"/>
      <c r="CF165" s="43"/>
      <c r="CG165" s="396"/>
      <c r="CH165" s="405"/>
      <c r="CI165" s="72">
        <v>0</v>
      </c>
      <c r="CJ165" s="71"/>
      <c r="CK165" s="43"/>
      <c r="CL165" s="396"/>
      <c r="CM165" s="405"/>
      <c r="CN165" s="72">
        <v>0</v>
      </c>
      <c r="CO165" s="71"/>
      <c r="CP165" s="43"/>
      <c r="CQ165" s="396"/>
      <c r="CR165" s="405"/>
      <c r="CS165" s="72">
        <v>0</v>
      </c>
      <c r="CT165" s="71"/>
      <c r="CU165" s="43"/>
      <c r="CV165" s="396"/>
      <c r="CW165" s="405"/>
      <c r="CX165" s="72">
        <v>0</v>
      </c>
      <c r="CY165" s="71"/>
      <c r="CZ165" s="43"/>
      <c r="DA165" s="396"/>
      <c r="DB165" s="405"/>
      <c r="DC165" s="72">
        <v>0</v>
      </c>
      <c r="DD165" s="71"/>
      <c r="DE165" s="43"/>
      <c r="DF165" s="396"/>
      <c r="DG165" s="405"/>
      <c r="DH165" s="72">
        <v>0</v>
      </c>
      <c r="DI165" s="71"/>
      <c r="DJ165" s="43"/>
      <c r="DK165" s="396"/>
      <c r="DL165" s="405"/>
      <c r="DM165" s="72">
        <v>0</v>
      </c>
      <c r="DN165" s="71"/>
      <c r="DO165" s="43"/>
      <c r="DP165" s="396"/>
      <c r="DQ165" s="405"/>
      <c r="DR165" s="72">
        <v>0</v>
      </c>
      <c r="DS165" s="71"/>
      <c r="DT165" s="43"/>
      <c r="DU165" s="396"/>
      <c r="DV165" s="405"/>
      <c r="DW165" s="72">
        <v>0</v>
      </c>
      <c r="DX165" s="71"/>
      <c r="DY165" s="43"/>
      <c r="DZ165" s="396"/>
      <c r="EA165" s="405"/>
      <c r="EB165" s="72">
        <v>0</v>
      </c>
      <c r="EC165" s="71"/>
      <c r="ED165" s="43"/>
      <c r="EE165" s="396"/>
      <c r="EF165" s="405"/>
      <c r="EG165" s="72">
        <v>0</v>
      </c>
      <c r="EH165" s="71"/>
      <c r="EI165" s="43"/>
      <c r="EJ165" s="396"/>
      <c r="EK165" s="405"/>
      <c r="EL165" s="72">
        <f t="shared" si="24"/>
        <v>0</v>
      </c>
      <c r="EM165" s="71"/>
      <c r="EN165" s="43"/>
      <c r="EO165" s="88"/>
      <c r="EQ165" s="80">
        <f t="shared" si="25"/>
        <v>0</v>
      </c>
      <c r="ER165" s="33"/>
    </row>
    <row r="166" spans="4:148" ht="12.75" customHeight="1" x14ac:dyDescent="0.3">
      <c r="D166" s="88"/>
      <c r="G166" s="43"/>
      <c r="H166" s="43"/>
      <c r="I166" s="43"/>
      <c r="J166" s="396"/>
      <c r="K166" s="43"/>
      <c r="L166" s="43"/>
      <c r="M166" s="43"/>
      <c r="N166" s="43"/>
      <c r="O166" s="396"/>
      <c r="P166" s="43"/>
      <c r="Q166" s="43"/>
      <c r="R166" s="43"/>
      <c r="S166" s="43"/>
      <c r="T166" s="396"/>
      <c r="U166" s="43"/>
      <c r="V166" s="43"/>
      <c r="W166" s="43"/>
      <c r="X166" s="43"/>
      <c r="Y166" s="396"/>
      <c r="Z166" s="43"/>
      <c r="AA166" s="43"/>
      <c r="AB166" s="43"/>
      <c r="AC166" s="43"/>
      <c r="AD166" s="396"/>
      <c r="AE166" s="43"/>
      <c r="AF166" s="43"/>
      <c r="AG166" s="43"/>
      <c r="AH166" s="43"/>
      <c r="AI166" s="396"/>
      <c r="AJ166" s="43"/>
      <c r="AK166" s="43"/>
      <c r="AL166" s="43"/>
      <c r="AM166" s="43"/>
      <c r="AN166" s="396"/>
      <c r="AO166" s="43"/>
      <c r="AP166" s="43"/>
      <c r="AQ166" s="43"/>
      <c r="AR166" s="43"/>
      <c r="AS166" s="396"/>
      <c r="AT166" s="43"/>
      <c r="AU166" s="43"/>
      <c r="AV166" s="43"/>
      <c r="AW166" s="43"/>
      <c r="AX166" s="396"/>
      <c r="AY166" s="43"/>
      <c r="AZ166" s="43"/>
      <c r="BA166" s="43"/>
      <c r="BB166" s="43"/>
      <c r="BC166" s="396"/>
      <c r="BD166" s="43"/>
      <c r="BE166" s="43"/>
      <c r="BF166" s="43"/>
      <c r="BG166" s="43"/>
      <c r="BH166" s="396"/>
      <c r="BI166" s="43"/>
      <c r="BJ166" s="43"/>
      <c r="BK166" s="43"/>
      <c r="BL166" s="43"/>
      <c r="BM166" s="396"/>
      <c r="BN166" s="43"/>
      <c r="BO166" s="43"/>
      <c r="BP166" s="43"/>
      <c r="BQ166" s="43"/>
      <c r="BR166" s="396"/>
      <c r="BS166" s="43"/>
      <c r="BT166" s="43"/>
      <c r="BU166" s="43"/>
      <c r="BV166" s="43"/>
      <c r="BW166" s="396"/>
      <c r="BX166" s="43"/>
      <c r="BY166" s="43"/>
      <c r="BZ166" s="43"/>
      <c r="CA166" s="43"/>
      <c r="CB166" s="396"/>
      <c r="CC166" s="43"/>
      <c r="CD166" s="43"/>
      <c r="CE166" s="43"/>
      <c r="CF166" s="43"/>
      <c r="CG166" s="396"/>
      <c r="CH166" s="43"/>
      <c r="CI166" s="43"/>
      <c r="CJ166" s="43"/>
      <c r="CK166" s="43"/>
      <c r="CL166" s="396"/>
      <c r="CM166" s="43"/>
      <c r="CN166" s="43"/>
      <c r="CO166" s="43"/>
      <c r="CP166" s="43"/>
      <c r="CQ166" s="396"/>
      <c r="CR166" s="43"/>
      <c r="CS166" s="43"/>
      <c r="CT166" s="43"/>
      <c r="CU166" s="43"/>
      <c r="CV166" s="396"/>
      <c r="CW166" s="43"/>
      <c r="CX166" s="43"/>
      <c r="CY166" s="43"/>
      <c r="CZ166" s="43"/>
      <c r="DA166" s="396"/>
      <c r="DB166" s="43"/>
      <c r="DC166" s="43"/>
      <c r="DD166" s="43"/>
      <c r="DE166" s="43"/>
      <c r="DF166" s="396"/>
      <c r="DG166" s="43"/>
      <c r="DH166" s="43"/>
      <c r="DI166" s="43"/>
      <c r="DJ166" s="43"/>
      <c r="DK166" s="396"/>
      <c r="DL166" s="43"/>
      <c r="DM166" s="43"/>
      <c r="DN166" s="43"/>
      <c r="DO166" s="43"/>
      <c r="DP166" s="396"/>
      <c r="DQ166" s="43"/>
      <c r="DR166" s="43"/>
      <c r="DS166" s="43"/>
      <c r="DT166" s="43"/>
      <c r="DU166" s="396"/>
      <c r="DV166" s="43"/>
      <c r="DW166" s="43"/>
      <c r="DX166" s="43"/>
      <c r="DY166" s="43"/>
      <c r="DZ166" s="396"/>
      <c r="EA166" s="43"/>
      <c r="EB166" s="43"/>
      <c r="EC166" s="43"/>
      <c r="ED166" s="43"/>
      <c r="EE166" s="396"/>
      <c r="EF166" s="43"/>
      <c r="EG166" s="43"/>
      <c r="EH166" s="43"/>
      <c r="EI166" s="43"/>
      <c r="EJ166" s="396"/>
      <c r="EK166" s="43"/>
      <c r="EL166" s="43"/>
      <c r="EM166" s="43"/>
      <c r="EN166" s="43"/>
      <c r="EO166" s="88"/>
      <c r="ER166" s="33"/>
    </row>
    <row r="167" spans="4:148" ht="12.75" customHeight="1" x14ac:dyDescent="0.3">
      <c r="D167" s="88" t="s">
        <v>345</v>
      </c>
      <c r="G167" s="43">
        <f>SUM(G168:G170)</f>
        <v>0</v>
      </c>
      <c r="H167" s="43"/>
      <c r="I167" s="43"/>
      <c r="J167" s="396"/>
      <c r="K167" s="43"/>
      <c r="L167" s="43">
        <f>SUM(L168:L170)</f>
        <v>5010000</v>
      </c>
      <c r="M167" s="43"/>
      <c r="N167" s="43"/>
      <c r="O167" s="396"/>
      <c r="P167" s="43"/>
      <c r="Q167" s="43">
        <f>SUM(Q168:Q170)</f>
        <v>2071000</v>
      </c>
      <c r="R167" s="43"/>
      <c r="S167" s="43"/>
      <c r="T167" s="396"/>
      <c r="U167" s="43"/>
      <c r="V167" s="43">
        <f>SUM(V168:V170)</f>
        <v>4293000</v>
      </c>
      <c r="W167" s="43"/>
      <c r="X167" s="43"/>
      <c r="Y167" s="396"/>
      <c r="Z167" s="43"/>
      <c r="AA167" s="43">
        <f>SUM(AA168:AA170)</f>
        <v>3248000</v>
      </c>
      <c r="AB167" s="43"/>
      <c r="AC167" s="43"/>
      <c r="AD167" s="396"/>
      <c r="AE167" s="43"/>
      <c r="AF167" s="43">
        <f>SUM(AF168:AF170)</f>
        <v>4244000</v>
      </c>
      <c r="AG167" s="43"/>
      <c r="AH167" s="43"/>
      <c r="AI167" s="396"/>
      <c r="AJ167" s="43"/>
      <c r="AK167" s="43">
        <f>SUM(AK168:AK170)</f>
        <v>4695114</v>
      </c>
      <c r="AL167" s="43"/>
      <c r="AM167" s="43"/>
      <c r="AN167" s="396"/>
      <c r="AO167" s="43"/>
      <c r="AP167" s="43">
        <f>SUM(AP168:AP170)</f>
        <v>3895000</v>
      </c>
      <c r="AQ167" s="43"/>
      <c r="AR167" s="43"/>
      <c r="AS167" s="396"/>
      <c r="AT167" s="43"/>
      <c r="AU167" s="43">
        <f>SUM(AU168:AU170)</f>
        <v>1947000</v>
      </c>
      <c r="AV167" s="43"/>
      <c r="AW167" s="43"/>
      <c r="AX167" s="396"/>
      <c r="AY167" s="43"/>
      <c r="AZ167" s="43">
        <f>SUM(AZ168:AZ170)</f>
        <v>1304980</v>
      </c>
      <c r="BA167" s="43"/>
      <c r="BB167" s="43"/>
      <c r="BC167" s="396"/>
      <c r="BD167" s="43"/>
      <c r="BE167" s="43">
        <f>SUM(BE168:BE170)</f>
        <v>0</v>
      </c>
      <c r="BF167" s="43"/>
      <c r="BG167" s="43"/>
      <c r="BH167" s="396"/>
      <c r="BI167" s="43"/>
      <c r="BJ167" s="43">
        <f>SUM(BJ168:BJ170)</f>
        <v>0</v>
      </c>
      <c r="BK167" s="43"/>
      <c r="BL167" s="43"/>
      <c r="BM167" s="396"/>
      <c r="BN167" s="43"/>
      <c r="BO167" s="43">
        <f>SUM(BO168:BO170)</f>
        <v>0</v>
      </c>
      <c r="BP167" s="43"/>
      <c r="BQ167" s="43"/>
      <c r="BR167" s="396"/>
      <c r="BS167" s="43"/>
      <c r="BT167" s="43">
        <f>SUM(BT168:BT170)</f>
        <v>30708094</v>
      </c>
      <c r="BU167" s="43"/>
      <c r="BV167" s="43"/>
      <c r="BW167" s="396"/>
      <c r="BX167" s="43"/>
      <c r="BY167" s="43">
        <f>SUM(BY168:BY170)</f>
        <v>0</v>
      </c>
      <c r="BZ167" s="43"/>
      <c r="CA167" s="43"/>
      <c r="CB167" s="396"/>
      <c r="CC167" s="43"/>
      <c r="CD167" s="43">
        <f>SUM(CD168:CD170)</f>
        <v>0</v>
      </c>
      <c r="CE167" s="43"/>
      <c r="CF167" s="43"/>
      <c r="CG167" s="396"/>
      <c r="CH167" s="43"/>
      <c r="CI167" s="43">
        <f>SUM(CI168:CI170)</f>
        <v>0</v>
      </c>
      <c r="CJ167" s="43"/>
      <c r="CK167" s="43"/>
      <c r="CL167" s="396"/>
      <c r="CM167" s="43"/>
      <c r="CN167" s="43">
        <f>SUM(CN168:CN170)</f>
        <v>0</v>
      </c>
      <c r="CO167" s="43"/>
      <c r="CP167" s="43"/>
      <c r="CQ167" s="396"/>
      <c r="CR167" s="43"/>
      <c r="CS167" s="43">
        <f>SUM(CS168:CS170)</f>
        <v>0</v>
      </c>
      <c r="CT167" s="43"/>
      <c r="CU167" s="43"/>
      <c r="CV167" s="396"/>
      <c r="CW167" s="43"/>
      <c r="CX167" s="43">
        <f>SUM(CX168:CX170)</f>
        <v>0</v>
      </c>
      <c r="CY167" s="43"/>
      <c r="CZ167" s="43"/>
      <c r="DA167" s="396"/>
      <c r="DB167" s="43"/>
      <c r="DC167" s="43">
        <f>SUM(DC168:DC170)</f>
        <v>0</v>
      </c>
      <c r="DD167" s="43"/>
      <c r="DE167" s="43"/>
      <c r="DF167" s="396"/>
      <c r="DG167" s="43"/>
      <c r="DH167" s="43">
        <f>SUM(DH168:DH170)</f>
        <v>0</v>
      </c>
      <c r="DI167" s="43"/>
      <c r="DJ167" s="43"/>
      <c r="DK167" s="396"/>
      <c r="DL167" s="43"/>
      <c r="DM167" s="43">
        <f>SUM(DM168:DM170)</f>
        <v>0</v>
      </c>
      <c r="DN167" s="43"/>
      <c r="DO167" s="43"/>
      <c r="DP167" s="396"/>
      <c r="DQ167" s="43"/>
      <c r="DR167" s="43">
        <f>SUM(DR168:DR170)</f>
        <v>0</v>
      </c>
      <c r="DS167" s="43"/>
      <c r="DT167" s="43"/>
      <c r="DU167" s="396"/>
      <c r="DV167" s="43"/>
      <c r="DW167" s="43">
        <f>SUM(DW168:DW170)</f>
        <v>0</v>
      </c>
      <c r="DX167" s="43"/>
      <c r="DY167" s="43"/>
      <c r="DZ167" s="396"/>
      <c r="EA167" s="43"/>
      <c r="EB167" s="43">
        <f>SUM(EB168:EB170)</f>
        <v>0</v>
      </c>
      <c r="EC167" s="43"/>
      <c r="ED167" s="43"/>
      <c r="EE167" s="396"/>
      <c r="EF167" s="43"/>
      <c r="EG167" s="43">
        <f>SUM(EG168:EG170)</f>
        <v>0</v>
      </c>
      <c r="EH167" s="43"/>
      <c r="EI167" s="43"/>
      <c r="EJ167" s="396"/>
      <c r="EK167" s="43"/>
      <c r="EL167" s="43">
        <f>SUM(EL168:EL170)</f>
        <v>0</v>
      </c>
      <c r="EM167" s="43"/>
      <c r="EN167" s="43"/>
      <c r="EO167" s="88"/>
      <c r="EQ167" s="80">
        <f t="shared" ref="EQ167:EQ170" si="26">EL167-BY167</f>
        <v>0</v>
      </c>
      <c r="ER167" s="33"/>
    </row>
    <row r="168" spans="4:148" ht="12.75" customHeight="1" x14ac:dyDescent="0.3">
      <c r="D168" s="88" t="s">
        <v>316</v>
      </c>
      <c r="F168" s="333"/>
      <c r="G168" s="394">
        <v>0</v>
      </c>
      <c r="H168" s="395"/>
      <c r="I168" s="43"/>
      <c r="J168" s="396"/>
      <c r="K168" s="397"/>
      <c r="L168" s="394">
        <f>5010000-41845</f>
        <v>4968155</v>
      </c>
      <c r="M168" s="395"/>
      <c r="N168" s="43"/>
      <c r="O168" s="396"/>
      <c r="P168" s="397"/>
      <c r="Q168" s="394">
        <f>2071000-48568</f>
        <v>2022432</v>
      </c>
      <c r="R168" s="395"/>
      <c r="S168" s="43"/>
      <c r="T168" s="396"/>
      <c r="U168" s="397"/>
      <c r="V168" s="394">
        <f>4293000-283891</f>
        <v>4009109</v>
      </c>
      <c r="W168" s="395"/>
      <c r="X168" s="43"/>
      <c r="Y168" s="396"/>
      <c r="Z168" s="397"/>
      <c r="AA168" s="394">
        <f>3248000-163075</f>
        <v>3084925</v>
      </c>
      <c r="AB168" s="395"/>
      <c r="AC168" s="43"/>
      <c r="AD168" s="396"/>
      <c r="AE168" s="397"/>
      <c r="AF168" s="394">
        <f>4244000-214560</f>
        <v>4029440</v>
      </c>
      <c r="AG168" s="395"/>
      <c r="AH168" s="43"/>
      <c r="AI168" s="396"/>
      <c r="AJ168" s="397"/>
      <c r="AK168" s="394">
        <f>4695114-359316</f>
        <v>4335798</v>
      </c>
      <c r="AL168" s="395"/>
      <c r="AM168" s="43"/>
      <c r="AN168" s="396"/>
      <c r="AO168" s="397"/>
      <c r="AP168" s="394">
        <f>3895000-372025</f>
        <v>3522975</v>
      </c>
      <c r="AQ168" s="395"/>
      <c r="AR168" s="43"/>
      <c r="AS168" s="396"/>
      <c r="AT168" s="397"/>
      <c r="AU168" s="394">
        <f>1947000-128906</f>
        <v>1818094</v>
      </c>
      <c r="AV168" s="395"/>
      <c r="AW168" s="43"/>
      <c r="AX168" s="396"/>
      <c r="AY168" s="397"/>
      <c r="AZ168" s="394">
        <f>1304980-61224</f>
        <v>1243756</v>
      </c>
      <c r="BA168" s="395"/>
      <c r="BB168" s="43"/>
      <c r="BC168" s="396"/>
      <c r="BD168" s="397"/>
      <c r="BE168" s="394">
        <v>0</v>
      </c>
      <c r="BF168" s="395"/>
      <c r="BG168" s="43"/>
      <c r="BH168" s="396"/>
      <c r="BI168" s="397"/>
      <c r="BJ168" s="394">
        <v>0</v>
      </c>
      <c r="BK168" s="395"/>
      <c r="BL168" s="43"/>
      <c r="BM168" s="396"/>
      <c r="BN168" s="397"/>
      <c r="BO168" s="394">
        <v>0</v>
      </c>
      <c r="BP168" s="395"/>
      <c r="BQ168" s="43"/>
      <c r="BR168" s="396"/>
      <c r="BS168" s="397"/>
      <c r="BT168" s="394">
        <f>SUM(L168:BO168)</f>
        <v>29034684</v>
      </c>
      <c r="BU168" s="395"/>
      <c r="BV168" s="43"/>
      <c r="BW168" s="396"/>
      <c r="BX168" s="397"/>
      <c r="BY168" s="394">
        <v>0</v>
      </c>
      <c r="BZ168" s="395"/>
      <c r="CA168" s="43"/>
      <c r="CB168" s="396"/>
      <c r="CC168" s="397"/>
      <c r="CD168" s="394">
        <v>0</v>
      </c>
      <c r="CE168" s="395"/>
      <c r="CF168" s="43"/>
      <c r="CG168" s="396"/>
      <c r="CH168" s="397"/>
      <c r="CI168" s="394">
        <v>0</v>
      </c>
      <c r="CJ168" s="395"/>
      <c r="CK168" s="43"/>
      <c r="CL168" s="396"/>
      <c r="CM168" s="397"/>
      <c r="CN168" s="394">
        <v>0</v>
      </c>
      <c r="CO168" s="395"/>
      <c r="CP168" s="43"/>
      <c r="CQ168" s="396"/>
      <c r="CR168" s="397"/>
      <c r="CS168" s="394">
        <v>0</v>
      </c>
      <c r="CT168" s="395"/>
      <c r="CU168" s="43"/>
      <c r="CV168" s="396"/>
      <c r="CW168" s="397"/>
      <c r="CX168" s="394">
        <v>0</v>
      </c>
      <c r="CY168" s="395"/>
      <c r="CZ168" s="43"/>
      <c r="DA168" s="396"/>
      <c r="DB168" s="397"/>
      <c r="DC168" s="394">
        <v>0</v>
      </c>
      <c r="DD168" s="395"/>
      <c r="DE168" s="43"/>
      <c r="DF168" s="396"/>
      <c r="DG168" s="397"/>
      <c r="DH168" s="394">
        <v>0</v>
      </c>
      <c r="DI168" s="395"/>
      <c r="DJ168" s="43"/>
      <c r="DK168" s="396"/>
      <c r="DL168" s="397"/>
      <c r="DM168" s="394">
        <v>0</v>
      </c>
      <c r="DN168" s="395"/>
      <c r="DO168" s="43"/>
      <c r="DP168" s="396"/>
      <c r="DQ168" s="397"/>
      <c r="DR168" s="394">
        <v>0</v>
      </c>
      <c r="DS168" s="395"/>
      <c r="DT168" s="43"/>
      <c r="DU168" s="396"/>
      <c r="DV168" s="397"/>
      <c r="DW168" s="394">
        <v>0</v>
      </c>
      <c r="DX168" s="395"/>
      <c r="DY168" s="43"/>
      <c r="DZ168" s="396"/>
      <c r="EA168" s="397"/>
      <c r="EB168" s="394">
        <v>0</v>
      </c>
      <c r="EC168" s="395"/>
      <c r="ED168" s="43"/>
      <c r="EE168" s="396"/>
      <c r="EF168" s="397"/>
      <c r="EG168" s="394">
        <v>0</v>
      </c>
      <c r="EH168" s="395"/>
      <c r="EI168" s="43"/>
      <c r="EJ168" s="396"/>
      <c r="EK168" s="397"/>
      <c r="EL168" s="394">
        <f t="shared" ref="EL168:EL170" si="27">SUM(CD168:DR168)</f>
        <v>0</v>
      </c>
      <c r="EM168" s="395"/>
      <c r="EN168" s="43"/>
      <c r="EO168" s="88"/>
      <c r="EQ168" s="80">
        <f t="shared" si="26"/>
        <v>0</v>
      </c>
      <c r="ER168" s="33"/>
    </row>
    <row r="169" spans="4:148" ht="12.75" customHeight="1" x14ac:dyDescent="0.3">
      <c r="D169" s="88" t="s">
        <v>319</v>
      </c>
      <c r="F169" s="327"/>
      <c r="G169" s="43">
        <v>0</v>
      </c>
      <c r="H169" s="42"/>
      <c r="I169" s="43"/>
      <c r="J169" s="396"/>
      <c r="K169" s="396"/>
      <c r="L169" s="43">
        <v>41845</v>
      </c>
      <c r="M169" s="42"/>
      <c r="N169" s="43"/>
      <c r="O169" s="396"/>
      <c r="P169" s="396"/>
      <c r="Q169" s="43">
        <v>48568</v>
      </c>
      <c r="R169" s="42"/>
      <c r="S169" s="43"/>
      <c r="T169" s="396"/>
      <c r="U169" s="396"/>
      <c r="V169" s="43">
        <v>283891</v>
      </c>
      <c r="W169" s="42"/>
      <c r="X169" s="43"/>
      <c r="Y169" s="396"/>
      <c r="Z169" s="396"/>
      <c r="AA169" s="43">
        <v>163075</v>
      </c>
      <c r="AB169" s="42"/>
      <c r="AC169" s="43"/>
      <c r="AD169" s="396"/>
      <c r="AE169" s="396"/>
      <c r="AF169" s="43">
        <v>214560</v>
      </c>
      <c r="AG169" s="42"/>
      <c r="AH169" s="43"/>
      <c r="AI169" s="396"/>
      <c r="AJ169" s="396"/>
      <c r="AK169" s="43">
        <v>359316</v>
      </c>
      <c r="AL169" s="42"/>
      <c r="AM169" s="43"/>
      <c r="AN169" s="396"/>
      <c r="AO169" s="396"/>
      <c r="AP169" s="43">
        <v>372025</v>
      </c>
      <c r="AQ169" s="42"/>
      <c r="AR169" s="43"/>
      <c r="AS169" s="396"/>
      <c r="AT169" s="396"/>
      <c r="AU169" s="43">
        <v>128906</v>
      </c>
      <c r="AV169" s="42"/>
      <c r="AW169" s="43"/>
      <c r="AX169" s="396"/>
      <c r="AY169" s="396"/>
      <c r="AZ169" s="43">
        <v>61224</v>
      </c>
      <c r="BA169" s="42"/>
      <c r="BB169" s="43"/>
      <c r="BC169" s="396"/>
      <c r="BD169" s="396"/>
      <c r="BE169" s="43">
        <v>0</v>
      </c>
      <c r="BF169" s="42"/>
      <c r="BG169" s="43"/>
      <c r="BH169" s="396"/>
      <c r="BI169" s="396"/>
      <c r="BJ169" s="43">
        <v>0</v>
      </c>
      <c r="BK169" s="42"/>
      <c r="BL169" s="43"/>
      <c r="BM169" s="396"/>
      <c r="BN169" s="396"/>
      <c r="BO169" s="43">
        <v>0</v>
      </c>
      <c r="BP169" s="42"/>
      <c r="BQ169" s="43"/>
      <c r="BR169" s="396"/>
      <c r="BS169" s="396"/>
      <c r="BT169" s="43">
        <f>SUM(L169:BO169)</f>
        <v>1673410</v>
      </c>
      <c r="BU169" s="42"/>
      <c r="BV169" s="43"/>
      <c r="BW169" s="396"/>
      <c r="BX169" s="396"/>
      <c r="BY169" s="43">
        <v>0</v>
      </c>
      <c r="BZ169" s="42"/>
      <c r="CA169" s="43"/>
      <c r="CB169" s="396"/>
      <c r="CC169" s="396"/>
      <c r="CD169" s="43">
        <v>0</v>
      </c>
      <c r="CE169" s="42"/>
      <c r="CF169" s="43"/>
      <c r="CG169" s="396"/>
      <c r="CH169" s="396"/>
      <c r="CI169" s="43">
        <v>0</v>
      </c>
      <c r="CJ169" s="42"/>
      <c r="CK169" s="43"/>
      <c r="CL169" s="396"/>
      <c r="CM169" s="396"/>
      <c r="CN169" s="43">
        <v>0</v>
      </c>
      <c r="CO169" s="42"/>
      <c r="CP169" s="43"/>
      <c r="CQ169" s="396"/>
      <c r="CR169" s="396"/>
      <c r="CS169" s="43">
        <v>0</v>
      </c>
      <c r="CT169" s="42"/>
      <c r="CU169" s="43"/>
      <c r="CV169" s="396"/>
      <c r="CW169" s="396"/>
      <c r="CX169" s="43">
        <v>0</v>
      </c>
      <c r="CY169" s="42"/>
      <c r="CZ169" s="43"/>
      <c r="DA169" s="396"/>
      <c r="DB169" s="396"/>
      <c r="DC169" s="43">
        <v>0</v>
      </c>
      <c r="DD169" s="42"/>
      <c r="DE169" s="43"/>
      <c r="DF169" s="396"/>
      <c r="DG169" s="396"/>
      <c r="DH169" s="43">
        <v>0</v>
      </c>
      <c r="DI169" s="42"/>
      <c r="DJ169" s="43"/>
      <c r="DK169" s="396"/>
      <c r="DL169" s="396"/>
      <c r="DM169" s="43">
        <v>0</v>
      </c>
      <c r="DN169" s="42"/>
      <c r="DO169" s="43"/>
      <c r="DP169" s="396"/>
      <c r="DQ169" s="396"/>
      <c r="DR169" s="43">
        <v>0</v>
      </c>
      <c r="DS169" s="42"/>
      <c r="DT169" s="43"/>
      <c r="DU169" s="396"/>
      <c r="DV169" s="396"/>
      <c r="DW169" s="43">
        <v>0</v>
      </c>
      <c r="DX169" s="42"/>
      <c r="DY169" s="43"/>
      <c r="DZ169" s="396"/>
      <c r="EA169" s="396"/>
      <c r="EB169" s="43">
        <v>0</v>
      </c>
      <c r="EC169" s="42"/>
      <c r="ED169" s="43"/>
      <c r="EE169" s="396"/>
      <c r="EF169" s="396"/>
      <c r="EG169" s="43">
        <v>0</v>
      </c>
      <c r="EH169" s="42"/>
      <c r="EI169" s="43"/>
      <c r="EJ169" s="396"/>
      <c r="EK169" s="396"/>
      <c r="EL169" s="43">
        <f t="shared" si="27"/>
        <v>0</v>
      </c>
      <c r="EM169" s="42"/>
      <c r="EN169" s="43"/>
      <c r="EO169" s="88"/>
      <c r="EQ169" s="80">
        <f t="shared" si="26"/>
        <v>0</v>
      </c>
      <c r="ER169" s="33"/>
    </row>
    <row r="170" spans="4:148" ht="12.75" customHeight="1" x14ac:dyDescent="0.3">
      <c r="D170" s="88" t="s">
        <v>320</v>
      </c>
      <c r="F170" s="346"/>
      <c r="G170" s="72">
        <v>0</v>
      </c>
      <c r="H170" s="71"/>
      <c r="I170" s="43"/>
      <c r="J170" s="396"/>
      <c r="K170" s="405"/>
      <c r="L170" s="72">
        <v>0</v>
      </c>
      <c r="M170" s="71"/>
      <c r="N170" s="43"/>
      <c r="O170" s="396"/>
      <c r="P170" s="405"/>
      <c r="Q170" s="72">
        <v>0</v>
      </c>
      <c r="R170" s="71"/>
      <c r="S170" s="43"/>
      <c r="T170" s="396"/>
      <c r="U170" s="405"/>
      <c r="V170" s="72">
        <v>0</v>
      </c>
      <c r="W170" s="71"/>
      <c r="X170" s="43"/>
      <c r="Y170" s="396"/>
      <c r="Z170" s="405"/>
      <c r="AA170" s="72">
        <v>0</v>
      </c>
      <c r="AB170" s="71"/>
      <c r="AC170" s="43"/>
      <c r="AD170" s="396"/>
      <c r="AE170" s="405"/>
      <c r="AF170" s="72">
        <v>0</v>
      </c>
      <c r="AG170" s="71"/>
      <c r="AH170" s="43"/>
      <c r="AI170" s="396"/>
      <c r="AJ170" s="405"/>
      <c r="AK170" s="72">
        <v>0</v>
      </c>
      <c r="AL170" s="71"/>
      <c r="AM170" s="43"/>
      <c r="AN170" s="396"/>
      <c r="AO170" s="405"/>
      <c r="AP170" s="72">
        <v>0</v>
      </c>
      <c r="AQ170" s="71"/>
      <c r="AR170" s="43"/>
      <c r="AS170" s="396"/>
      <c r="AT170" s="405"/>
      <c r="AU170" s="72">
        <v>0</v>
      </c>
      <c r="AV170" s="71"/>
      <c r="AW170" s="43"/>
      <c r="AX170" s="396"/>
      <c r="AY170" s="405"/>
      <c r="AZ170" s="72">
        <v>0</v>
      </c>
      <c r="BA170" s="71"/>
      <c r="BB170" s="43"/>
      <c r="BC170" s="396"/>
      <c r="BD170" s="405"/>
      <c r="BE170" s="72">
        <v>0</v>
      </c>
      <c r="BF170" s="71"/>
      <c r="BG170" s="43"/>
      <c r="BH170" s="396"/>
      <c r="BI170" s="405"/>
      <c r="BJ170" s="72">
        <v>0</v>
      </c>
      <c r="BK170" s="71"/>
      <c r="BL170" s="43"/>
      <c r="BM170" s="396"/>
      <c r="BN170" s="405"/>
      <c r="BO170" s="72">
        <v>0</v>
      </c>
      <c r="BP170" s="71"/>
      <c r="BQ170" s="43"/>
      <c r="BR170" s="396"/>
      <c r="BS170" s="405"/>
      <c r="BT170" s="72">
        <f>SUM(L170:BO170)</f>
        <v>0</v>
      </c>
      <c r="BU170" s="71"/>
      <c r="BV170" s="43"/>
      <c r="BW170" s="396"/>
      <c r="BX170" s="405"/>
      <c r="BY170" s="72">
        <v>0</v>
      </c>
      <c r="BZ170" s="71"/>
      <c r="CA170" s="43"/>
      <c r="CB170" s="396"/>
      <c r="CC170" s="405"/>
      <c r="CD170" s="72">
        <v>0</v>
      </c>
      <c r="CE170" s="71"/>
      <c r="CF170" s="43"/>
      <c r="CG170" s="396"/>
      <c r="CH170" s="405"/>
      <c r="CI170" s="72">
        <v>0</v>
      </c>
      <c r="CJ170" s="71"/>
      <c r="CK170" s="43"/>
      <c r="CL170" s="396"/>
      <c r="CM170" s="405"/>
      <c r="CN170" s="72">
        <v>0</v>
      </c>
      <c r="CO170" s="71"/>
      <c r="CP170" s="43"/>
      <c r="CQ170" s="396"/>
      <c r="CR170" s="405"/>
      <c r="CS170" s="72">
        <v>0</v>
      </c>
      <c r="CT170" s="71"/>
      <c r="CU170" s="43"/>
      <c r="CV170" s="396"/>
      <c r="CW170" s="405"/>
      <c r="CX170" s="72">
        <v>0</v>
      </c>
      <c r="CY170" s="71"/>
      <c r="CZ170" s="43"/>
      <c r="DA170" s="396"/>
      <c r="DB170" s="405"/>
      <c r="DC170" s="72">
        <v>0</v>
      </c>
      <c r="DD170" s="71"/>
      <c r="DE170" s="43"/>
      <c r="DF170" s="396"/>
      <c r="DG170" s="405"/>
      <c r="DH170" s="72">
        <v>0</v>
      </c>
      <c r="DI170" s="71"/>
      <c r="DJ170" s="43"/>
      <c r="DK170" s="396"/>
      <c r="DL170" s="405"/>
      <c r="DM170" s="72">
        <v>0</v>
      </c>
      <c r="DN170" s="71"/>
      <c r="DO170" s="43"/>
      <c r="DP170" s="396"/>
      <c r="DQ170" s="405"/>
      <c r="DR170" s="72">
        <v>0</v>
      </c>
      <c r="DS170" s="71"/>
      <c r="DT170" s="43"/>
      <c r="DU170" s="396"/>
      <c r="DV170" s="405"/>
      <c r="DW170" s="72">
        <v>0</v>
      </c>
      <c r="DX170" s="71"/>
      <c r="DY170" s="43"/>
      <c r="DZ170" s="396"/>
      <c r="EA170" s="405"/>
      <c r="EB170" s="72">
        <v>0</v>
      </c>
      <c r="EC170" s="71"/>
      <c r="ED170" s="43"/>
      <c r="EE170" s="396"/>
      <c r="EF170" s="405"/>
      <c r="EG170" s="72">
        <v>0</v>
      </c>
      <c r="EH170" s="71"/>
      <c r="EI170" s="43"/>
      <c r="EJ170" s="396"/>
      <c r="EK170" s="405"/>
      <c r="EL170" s="72">
        <f t="shared" si="27"/>
        <v>0</v>
      </c>
      <c r="EM170" s="71"/>
      <c r="EN170" s="43"/>
      <c r="EO170" s="88"/>
      <c r="EQ170" s="80">
        <f t="shared" si="26"/>
        <v>0</v>
      </c>
      <c r="ER170" s="33"/>
    </row>
    <row r="171" spans="4:148" x14ac:dyDescent="0.3">
      <c r="D171" s="88"/>
      <c r="G171" s="43"/>
      <c r="H171" s="43"/>
      <c r="I171" s="43"/>
      <c r="J171" s="396"/>
      <c r="K171" s="43"/>
      <c r="L171" s="43"/>
      <c r="M171" s="43"/>
      <c r="N171" s="43"/>
      <c r="O171" s="396"/>
      <c r="P171" s="43"/>
      <c r="Q171" s="43"/>
      <c r="R171" s="43"/>
      <c r="S171" s="43"/>
      <c r="T171" s="396"/>
      <c r="U171" s="43"/>
      <c r="V171" s="43"/>
      <c r="W171" s="43"/>
      <c r="X171" s="43"/>
      <c r="Y171" s="396"/>
      <c r="Z171" s="43"/>
      <c r="AA171" s="43"/>
      <c r="AB171" s="43"/>
      <c r="AC171" s="43"/>
      <c r="AD171" s="396"/>
      <c r="AE171" s="43"/>
      <c r="AF171" s="43"/>
      <c r="AG171" s="43"/>
      <c r="AH171" s="43"/>
      <c r="AI171" s="396"/>
      <c r="AJ171" s="43"/>
      <c r="AK171" s="43"/>
      <c r="AL171" s="43"/>
      <c r="AM171" s="43"/>
      <c r="AN171" s="396"/>
      <c r="AO171" s="43"/>
      <c r="AP171" s="43"/>
      <c r="AQ171" s="43"/>
      <c r="AR171" s="43"/>
      <c r="AS171" s="396"/>
      <c r="AT171" s="43"/>
      <c r="AU171" s="43"/>
      <c r="AV171" s="43"/>
      <c r="AW171" s="43"/>
      <c r="AX171" s="396"/>
      <c r="AY171" s="43"/>
      <c r="AZ171" s="43"/>
      <c r="BA171" s="43"/>
      <c r="BB171" s="43"/>
      <c r="BC171" s="396"/>
      <c r="BD171" s="43"/>
      <c r="BE171" s="43"/>
      <c r="BF171" s="43"/>
      <c r="BG171" s="43"/>
      <c r="BH171" s="396"/>
      <c r="BI171" s="43"/>
      <c r="BJ171" s="43"/>
      <c r="BK171" s="43"/>
      <c r="BL171" s="43"/>
      <c r="BM171" s="396"/>
      <c r="BN171" s="43"/>
      <c r="BO171" s="43"/>
      <c r="BP171" s="43"/>
      <c r="BQ171" s="43"/>
      <c r="BR171" s="396"/>
      <c r="BS171" s="43"/>
      <c r="BT171" s="43"/>
      <c r="BU171" s="43"/>
      <c r="BV171" s="43"/>
      <c r="BW171" s="396"/>
      <c r="BX171" s="43"/>
      <c r="BY171" s="43"/>
      <c r="BZ171" s="43"/>
      <c r="CA171" s="43"/>
      <c r="CB171" s="396"/>
      <c r="CC171" s="43"/>
      <c r="CD171" s="43"/>
      <c r="CE171" s="43"/>
      <c r="CF171" s="43"/>
      <c r="CG171" s="396"/>
      <c r="CH171" s="43"/>
      <c r="CI171" s="43"/>
      <c r="CJ171" s="43"/>
      <c r="CK171" s="43"/>
      <c r="CL171" s="396"/>
      <c r="CM171" s="43"/>
      <c r="CN171" s="43"/>
      <c r="CO171" s="43"/>
      <c r="CP171" s="43"/>
      <c r="CQ171" s="396"/>
      <c r="CR171" s="43"/>
      <c r="CS171" s="43"/>
      <c r="CT171" s="43"/>
      <c r="CU171" s="43"/>
      <c r="CV171" s="396"/>
      <c r="CW171" s="43"/>
      <c r="CX171" s="43"/>
      <c r="CY171" s="43"/>
      <c r="CZ171" s="43"/>
      <c r="DA171" s="396"/>
      <c r="DB171" s="43"/>
      <c r="DC171" s="43"/>
      <c r="DD171" s="43"/>
      <c r="DE171" s="43"/>
      <c r="DF171" s="396"/>
      <c r="DG171" s="43"/>
      <c r="DH171" s="43"/>
      <c r="DI171" s="43"/>
      <c r="DJ171" s="43"/>
      <c r="DK171" s="396"/>
      <c r="DL171" s="43"/>
      <c r="DM171" s="43"/>
      <c r="DN171" s="43"/>
      <c r="DO171" s="43"/>
      <c r="DP171" s="396"/>
      <c r="DQ171" s="43"/>
      <c r="DR171" s="43"/>
      <c r="DS171" s="43"/>
      <c r="DT171" s="43"/>
      <c r="DU171" s="396"/>
      <c r="DV171" s="43"/>
      <c r="DW171" s="43"/>
      <c r="DX171" s="43"/>
      <c r="DY171" s="43"/>
      <c r="DZ171" s="396"/>
      <c r="EA171" s="43"/>
      <c r="EB171" s="43"/>
      <c r="EC171" s="43"/>
      <c r="ED171" s="43"/>
      <c r="EE171" s="396"/>
      <c r="EF171" s="43"/>
      <c r="EG171" s="43"/>
      <c r="EH171" s="43"/>
      <c r="EI171" s="43"/>
      <c r="EJ171" s="396"/>
      <c r="EK171" s="43"/>
      <c r="EL171" s="43"/>
      <c r="EM171" s="43"/>
      <c r="EN171" s="43"/>
      <c r="EO171" s="88"/>
      <c r="ER171" s="33"/>
    </row>
    <row r="172" spans="4:148" ht="12.75" customHeight="1" x14ac:dyDescent="0.3">
      <c r="D172" s="161" t="s">
        <v>578</v>
      </c>
      <c r="G172" s="43"/>
      <c r="H172" s="43"/>
      <c r="I172" s="43"/>
      <c r="J172" s="396"/>
      <c r="K172" s="43"/>
      <c r="L172" s="43"/>
      <c r="M172" s="43"/>
      <c r="N172" s="43"/>
      <c r="O172" s="396"/>
      <c r="P172" s="43"/>
      <c r="Q172" s="43"/>
      <c r="R172" s="43"/>
      <c r="S172" s="43"/>
      <c r="T172" s="396"/>
      <c r="U172" s="43"/>
      <c r="V172" s="43"/>
      <c r="W172" s="43"/>
      <c r="X172" s="43"/>
      <c r="Y172" s="396"/>
      <c r="Z172" s="43"/>
      <c r="AA172" s="43"/>
      <c r="AB172" s="43"/>
      <c r="AC172" s="43"/>
      <c r="AD172" s="396"/>
      <c r="AE172" s="43"/>
      <c r="AF172" s="43"/>
      <c r="AG172" s="43"/>
      <c r="AH172" s="43"/>
      <c r="AI172" s="396"/>
      <c r="AJ172" s="43"/>
      <c r="AK172" s="43"/>
      <c r="AL172" s="43"/>
      <c r="AM172" s="43"/>
      <c r="AN172" s="396"/>
      <c r="AO172" s="43"/>
      <c r="AP172" s="43"/>
      <c r="AQ172" s="43"/>
      <c r="AR172" s="43"/>
      <c r="AS172" s="396"/>
      <c r="AT172" s="43"/>
      <c r="AU172" s="43"/>
      <c r="AV172" s="43"/>
      <c r="AW172" s="43"/>
      <c r="AX172" s="396"/>
      <c r="AY172" s="43"/>
      <c r="AZ172" s="43"/>
      <c r="BA172" s="43"/>
      <c r="BB172" s="43"/>
      <c r="BC172" s="396"/>
      <c r="BD172" s="43"/>
      <c r="BE172" s="43"/>
      <c r="BF172" s="43"/>
      <c r="BG172" s="43"/>
      <c r="BH172" s="396"/>
      <c r="BI172" s="43"/>
      <c r="BJ172" s="43"/>
      <c r="BK172" s="43"/>
      <c r="BL172" s="43"/>
      <c r="BM172" s="396"/>
      <c r="BN172" s="43"/>
      <c r="BO172" s="43"/>
      <c r="BP172" s="43"/>
      <c r="BQ172" s="43"/>
      <c r="BR172" s="396"/>
      <c r="BS172" s="43"/>
      <c r="BT172" s="43"/>
      <c r="BU172" s="43"/>
      <c r="BV172" s="43"/>
      <c r="BW172" s="396"/>
      <c r="BX172" s="43"/>
      <c r="BY172" s="43"/>
      <c r="BZ172" s="43"/>
      <c r="CA172" s="43"/>
      <c r="CB172" s="396"/>
      <c r="CC172" s="43"/>
      <c r="CD172" s="43"/>
      <c r="CE172" s="43"/>
      <c r="CF172" s="43"/>
      <c r="CG172" s="396"/>
      <c r="CH172" s="43"/>
      <c r="CI172" s="43"/>
      <c r="CJ172" s="43"/>
      <c r="CK172" s="43"/>
      <c r="CL172" s="396"/>
      <c r="CM172" s="43"/>
      <c r="CN172" s="43"/>
      <c r="CO172" s="43"/>
      <c r="CP172" s="43"/>
      <c r="CQ172" s="396"/>
      <c r="CR172" s="43"/>
      <c r="CS172" s="43"/>
      <c r="CT172" s="43"/>
      <c r="CU172" s="43"/>
      <c r="CV172" s="396"/>
      <c r="CW172" s="43"/>
      <c r="CX172" s="43"/>
      <c r="CY172" s="43"/>
      <c r="CZ172" s="43"/>
      <c r="DA172" s="396"/>
      <c r="DB172" s="43"/>
      <c r="DC172" s="43"/>
      <c r="DD172" s="43"/>
      <c r="DE172" s="43"/>
      <c r="DF172" s="396"/>
      <c r="DG172" s="43"/>
      <c r="DH172" s="43"/>
      <c r="DI172" s="43"/>
      <c r="DJ172" s="43"/>
      <c r="DK172" s="396"/>
      <c r="DL172" s="43"/>
      <c r="DM172" s="43"/>
      <c r="DN172" s="43"/>
      <c r="DO172" s="43"/>
      <c r="DP172" s="396"/>
      <c r="DQ172" s="43"/>
      <c r="DR172" s="43"/>
      <c r="DS172" s="43"/>
      <c r="DT172" s="43"/>
      <c r="DU172" s="396"/>
      <c r="DV172" s="43"/>
      <c r="DW172" s="43"/>
      <c r="DX172" s="43"/>
      <c r="DY172" s="43"/>
      <c r="DZ172" s="396"/>
      <c r="EA172" s="43"/>
      <c r="EB172" s="43"/>
      <c r="EC172" s="43"/>
      <c r="ED172" s="43"/>
      <c r="EE172" s="396"/>
      <c r="EF172" s="43"/>
      <c r="EG172" s="43"/>
      <c r="EH172" s="43"/>
      <c r="EI172" s="43"/>
      <c r="EJ172" s="396"/>
      <c r="EK172" s="43"/>
      <c r="EL172" s="43"/>
      <c r="EM172" s="43"/>
      <c r="EN172" s="43"/>
      <c r="EO172" s="88"/>
      <c r="ER172" s="33"/>
    </row>
    <row r="173" spans="4:148" ht="12.75" customHeight="1" x14ac:dyDescent="0.3">
      <c r="D173" s="88" t="s">
        <v>346</v>
      </c>
      <c r="G173" s="43">
        <f>SUM(G174:G176)</f>
        <v>0</v>
      </c>
      <c r="H173" s="43"/>
      <c r="I173" s="43"/>
      <c r="J173" s="396"/>
      <c r="K173" s="43"/>
      <c r="L173" s="43">
        <f>SUM(L174:L176)</f>
        <v>4000000</v>
      </c>
      <c r="M173" s="43"/>
      <c r="N173" s="43"/>
      <c r="O173" s="396"/>
      <c r="P173" s="43"/>
      <c r="Q173" s="43">
        <f>SUM(Q174:Q176)</f>
        <v>1050000</v>
      </c>
      <c r="R173" s="43"/>
      <c r="S173" s="43"/>
      <c r="T173" s="396"/>
      <c r="U173" s="43"/>
      <c r="V173" s="43">
        <f>SUM(V174:V176)</f>
        <v>510000</v>
      </c>
      <c r="W173" s="43"/>
      <c r="X173" s="43"/>
      <c r="Y173" s="396"/>
      <c r="Z173" s="43"/>
      <c r="AA173" s="43">
        <f>SUM(AA174:AA176)</f>
        <v>2185000</v>
      </c>
      <c r="AB173" s="43"/>
      <c r="AC173" s="43"/>
      <c r="AD173" s="396"/>
      <c r="AE173" s="43"/>
      <c r="AF173" s="43">
        <f>SUM(AF174:AF176)</f>
        <v>2550000</v>
      </c>
      <c r="AG173" s="43"/>
      <c r="AH173" s="43"/>
      <c r="AI173" s="396"/>
      <c r="AJ173" s="43"/>
      <c r="AK173" s="43">
        <f>SUM(AK174:AK176)</f>
        <v>2550000</v>
      </c>
      <c r="AL173" s="43"/>
      <c r="AM173" s="43"/>
      <c r="AN173" s="396"/>
      <c r="AO173" s="43"/>
      <c r="AP173" s="43">
        <f>SUM(AP174:AP176)</f>
        <v>1350000</v>
      </c>
      <c r="AQ173" s="43"/>
      <c r="AR173" s="43"/>
      <c r="AS173" s="396"/>
      <c r="AT173" s="43"/>
      <c r="AU173" s="43">
        <f>SUM(AU174:AU176)</f>
        <v>1000000</v>
      </c>
      <c r="AV173" s="43"/>
      <c r="AW173" s="43"/>
      <c r="AX173" s="396"/>
      <c r="AY173" s="43"/>
      <c r="AZ173" s="43">
        <f>SUM(AZ174:AZ176)</f>
        <v>1575000</v>
      </c>
      <c r="BA173" s="43"/>
      <c r="BB173" s="43"/>
      <c r="BC173" s="396"/>
      <c r="BD173" s="43"/>
      <c r="BE173" s="43">
        <f>SUM(BE174:BE176)</f>
        <v>0</v>
      </c>
      <c r="BF173" s="43"/>
      <c r="BG173" s="43"/>
      <c r="BH173" s="396"/>
      <c r="BI173" s="43"/>
      <c r="BJ173" s="43">
        <f>SUM(BJ174:BJ176)</f>
        <v>0</v>
      </c>
      <c r="BK173" s="43"/>
      <c r="BL173" s="43"/>
      <c r="BM173" s="396"/>
      <c r="BN173" s="43"/>
      <c r="BO173" s="43">
        <f>SUM(BO174:BO176)</f>
        <v>0</v>
      </c>
      <c r="BP173" s="43"/>
      <c r="BQ173" s="43"/>
      <c r="BR173" s="396"/>
      <c r="BS173" s="43"/>
      <c r="BT173" s="43">
        <f>SUM(BT174:BT176)</f>
        <v>16770000</v>
      </c>
      <c r="BU173" s="43"/>
      <c r="BV173" s="43"/>
      <c r="BW173" s="396"/>
      <c r="BX173" s="43"/>
      <c r="BY173" s="43">
        <f>SUM(BY174:BY176)</f>
        <v>51225000</v>
      </c>
      <c r="BZ173" s="43"/>
      <c r="CA173" s="43"/>
      <c r="CB173" s="396"/>
      <c r="CC173" s="43"/>
      <c r="CD173" s="43">
        <f>SUM(CD174:CD176)</f>
        <v>0</v>
      </c>
      <c r="CE173" s="43"/>
      <c r="CF173" s="43"/>
      <c r="CG173" s="396"/>
      <c r="CH173" s="43"/>
      <c r="CI173" s="43">
        <f>SUM(CI174:CI176)</f>
        <v>0</v>
      </c>
      <c r="CJ173" s="43"/>
      <c r="CK173" s="43"/>
      <c r="CL173" s="396"/>
      <c r="CM173" s="43"/>
      <c r="CN173" s="43">
        <f>SUM(CN174:CN176)</f>
        <v>0</v>
      </c>
      <c r="CO173" s="43"/>
      <c r="CP173" s="43"/>
      <c r="CQ173" s="396"/>
      <c r="CR173" s="43"/>
      <c r="CS173" s="43">
        <f>SUM(CS174:CS176)</f>
        <v>22595000</v>
      </c>
      <c r="CT173" s="43"/>
      <c r="CU173" s="43"/>
      <c r="CV173" s="396"/>
      <c r="CW173" s="43"/>
      <c r="CX173" s="43">
        <f>SUM(CX174:CX176)</f>
        <v>3905000</v>
      </c>
      <c r="CY173" s="43"/>
      <c r="CZ173" s="43"/>
      <c r="DA173" s="396"/>
      <c r="DB173" s="43"/>
      <c r="DC173" s="43">
        <f>SUM(DC174:DC176)</f>
        <v>9640000</v>
      </c>
      <c r="DD173" s="43"/>
      <c r="DE173" s="43"/>
      <c r="DF173" s="396"/>
      <c r="DG173" s="43"/>
      <c r="DH173" s="43">
        <f>SUM(DH174:DH176)</f>
        <v>8875000</v>
      </c>
      <c r="DI173" s="43"/>
      <c r="DJ173" s="43"/>
      <c r="DK173" s="396"/>
      <c r="DL173" s="43"/>
      <c r="DM173" s="43">
        <f>SUM(DM174:DM176)</f>
        <v>6210000</v>
      </c>
      <c r="DN173" s="43"/>
      <c r="DO173" s="43"/>
      <c r="DP173" s="396"/>
      <c r="DQ173" s="43"/>
      <c r="DR173" s="43">
        <f>SUM(DR174:DR176)</f>
        <v>0</v>
      </c>
      <c r="DS173" s="43"/>
      <c r="DT173" s="43"/>
      <c r="DU173" s="396"/>
      <c r="DV173" s="43"/>
      <c r="DW173" s="43">
        <f>SUM(DW174:DW176)</f>
        <v>0</v>
      </c>
      <c r="DX173" s="43"/>
      <c r="DY173" s="43"/>
      <c r="DZ173" s="396"/>
      <c r="EA173" s="43"/>
      <c r="EB173" s="43">
        <f>SUM(EB174:EB176)</f>
        <v>0</v>
      </c>
      <c r="EC173" s="43"/>
      <c r="ED173" s="43"/>
      <c r="EE173" s="396"/>
      <c r="EF173" s="43"/>
      <c r="EG173" s="43">
        <f>SUM(EG174:EG176)</f>
        <v>0</v>
      </c>
      <c r="EH173" s="43"/>
      <c r="EI173" s="43"/>
      <c r="EJ173" s="396"/>
      <c r="EK173" s="43"/>
      <c r="EL173" s="43">
        <f>SUM(EL174:EL176)</f>
        <v>51225000</v>
      </c>
      <c r="EM173" s="43"/>
      <c r="EN173" s="43"/>
      <c r="EO173" s="88"/>
      <c r="EQ173" s="80">
        <f t="shared" si="25"/>
        <v>0</v>
      </c>
      <c r="ER173" s="33"/>
    </row>
    <row r="174" spans="4:148" ht="12.75" customHeight="1" x14ac:dyDescent="0.3">
      <c r="D174" s="88" t="s">
        <v>316</v>
      </c>
      <c r="F174" s="333"/>
      <c r="G174" s="394">
        <v>0</v>
      </c>
      <c r="H174" s="395"/>
      <c r="I174" s="43"/>
      <c r="J174" s="396"/>
      <c r="K174" s="397"/>
      <c r="L174" s="394">
        <f>4000000+111379</f>
        <v>4111379</v>
      </c>
      <c r="M174" s="395"/>
      <c r="N174" s="43"/>
      <c r="O174" s="396"/>
      <c r="P174" s="397"/>
      <c r="Q174" s="394">
        <f>1050000+12486</f>
        <v>1062486</v>
      </c>
      <c r="R174" s="395"/>
      <c r="S174" s="43"/>
      <c r="T174" s="396"/>
      <c r="U174" s="397"/>
      <c r="V174" s="394">
        <f>510000+10052</f>
        <v>520052</v>
      </c>
      <c r="W174" s="395"/>
      <c r="X174" s="43"/>
      <c r="Y174" s="396"/>
      <c r="Z174" s="397"/>
      <c r="AA174" s="394">
        <f>2185000+28861</f>
        <v>2213861</v>
      </c>
      <c r="AB174" s="395"/>
      <c r="AC174" s="43"/>
      <c r="AD174" s="396"/>
      <c r="AE174" s="397"/>
      <c r="AF174" s="394">
        <f>2550000+33161</f>
        <v>2583161</v>
      </c>
      <c r="AG174" s="395"/>
      <c r="AH174" s="43"/>
      <c r="AI174" s="396"/>
      <c r="AJ174" s="397"/>
      <c r="AK174" s="394">
        <f>2550000+28535</f>
        <v>2578535</v>
      </c>
      <c r="AL174" s="395"/>
      <c r="AM174" s="43"/>
      <c r="AN174" s="396"/>
      <c r="AO174" s="397"/>
      <c r="AP174" s="394">
        <f>1350000+14856</f>
        <v>1364856</v>
      </c>
      <c r="AQ174" s="395"/>
      <c r="AR174" s="43"/>
      <c r="AS174" s="396"/>
      <c r="AT174" s="397"/>
      <c r="AU174" s="394">
        <f>1000000+7222</f>
        <v>1007222</v>
      </c>
      <c r="AV174" s="395"/>
      <c r="AW174" s="43"/>
      <c r="AX174" s="396"/>
      <c r="AY174" s="397"/>
      <c r="AZ174" s="394">
        <f>1575000+9251</f>
        <v>1584251</v>
      </c>
      <c r="BA174" s="395"/>
      <c r="BB174" s="43"/>
      <c r="BC174" s="396"/>
      <c r="BD174" s="397"/>
      <c r="BE174" s="394">
        <v>0</v>
      </c>
      <c r="BF174" s="395"/>
      <c r="BG174" s="43"/>
      <c r="BH174" s="396"/>
      <c r="BI174" s="397"/>
      <c r="BJ174" s="394">
        <v>0</v>
      </c>
      <c r="BK174" s="395"/>
      <c r="BL174" s="43"/>
      <c r="BM174" s="396"/>
      <c r="BN174" s="397"/>
      <c r="BO174" s="394">
        <v>0</v>
      </c>
      <c r="BP174" s="395"/>
      <c r="BQ174" s="43"/>
      <c r="BR174" s="396"/>
      <c r="BS174" s="397"/>
      <c r="BT174" s="394">
        <f>SUM(L174:BO174)</f>
        <v>17025803</v>
      </c>
      <c r="BU174" s="395"/>
      <c r="BV174" s="43"/>
      <c r="BW174" s="396"/>
      <c r="BX174" s="397"/>
      <c r="BY174" s="394">
        <v>51667779</v>
      </c>
      <c r="BZ174" s="395"/>
      <c r="CA174" s="43"/>
      <c r="CB174" s="396"/>
      <c r="CC174" s="397"/>
      <c r="CD174" s="394">
        <v>0</v>
      </c>
      <c r="CE174" s="395"/>
      <c r="CF174" s="43"/>
      <c r="CG174" s="396"/>
      <c r="CH174" s="397"/>
      <c r="CI174" s="394">
        <v>0</v>
      </c>
      <c r="CJ174" s="395"/>
      <c r="CK174" s="43"/>
      <c r="CL174" s="396"/>
      <c r="CM174" s="397"/>
      <c r="CN174" s="394">
        <v>0</v>
      </c>
      <c r="CO174" s="395"/>
      <c r="CP174" s="43"/>
      <c r="CQ174" s="396"/>
      <c r="CR174" s="397"/>
      <c r="CS174" s="394">
        <v>22595000</v>
      </c>
      <c r="CT174" s="395"/>
      <c r="CU174" s="43"/>
      <c r="CV174" s="396"/>
      <c r="CW174" s="397"/>
      <c r="CX174" s="394">
        <v>3932779</v>
      </c>
      <c r="CY174" s="395"/>
      <c r="CZ174" s="43"/>
      <c r="DA174" s="396"/>
      <c r="DB174" s="397"/>
      <c r="DC174" s="394">
        <v>9756280</v>
      </c>
      <c r="DD174" s="395"/>
      <c r="DE174" s="43"/>
      <c r="DF174" s="396"/>
      <c r="DG174" s="397"/>
      <c r="DH174" s="394">
        <v>9033830</v>
      </c>
      <c r="DI174" s="395"/>
      <c r="DJ174" s="43"/>
      <c r="DK174" s="396"/>
      <c r="DL174" s="397"/>
      <c r="DM174" s="394">
        <v>6349890</v>
      </c>
      <c r="DN174" s="395"/>
      <c r="DO174" s="43"/>
      <c r="DP174" s="396"/>
      <c r="DQ174" s="397"/>
      <c r="DR174" s="394">
        <v>0</v>
      </c>
      <c r="DS174" s="395"/>
      <c r="DT174" s="43"/>
      <c r="DU174" s="396"/>
      <c r="DV174" s="397"/>
      <c r="DW174" s="394">
        <v>0</v>
      </c>
      <c r="DX174" s="395"/>
      <c r="DY174" s="43"/>
      <c r="DZ174" s="396"/>
      <c r="EA174" s="397"/>
      <c r="EB174" s="394">
        <v>0</v>
      </c>
      <c r="EC174" s="395"/>
      <c r="ED174" s="43"/>
      <c r="EE174" s="396"/>
      <c r="EF174" s="397"/>
      <c r="EG174" s="394">
        <v>0</v>
      </c>
      <c r="EH174" s="395"/>
      <c r="EI174" s="43"/>
      <c r="EJ174" s="396"/>
      <c r="EK174" s="397"/>
      <c r="EL174" s="394">
        <f t="shared" ref="EL174:EL176" si="28">SUM(CD174:DR174)</f>
        <v>51667779</v>
      </c>
      <c r="EM174" s="395"/>
      <c r="EN174" s="43"/>
      <c r="EO174" s="88"/>
      <c r="EQ174" s="80">
        <f>EL174-BY174</f>
        <v>0</v>
      </c>
      <c r="ER174" s="33"/>
    </row>
    <row r="175" spans="4:148" ht="12.75" customHeight="1" x14ac:dyDescent="0.3">
      <c r="D175" s="88" t="s">
        <v>319</v>
      </c>
      <c r="F175" s="327"/>
      <c r="G175" s="43">
        <v>0</v>
      </c>
      <c r="H175" s="42"/>
      <c r="I175" s="43"/>
      <c r="J175" s="396"/>
      <c r="K175" s="396"/>
      <c r="L175" s="43">
        <v>0</v>
      </c>
      <c r="M175" s="42"/>
      <c r="N175" s="43"/>
      <c r="O175" s="396"/>
      <c r="P175" s="396"/>
      <c r="Q175" s="43">
        <v>0</v>
      </c>
      <c r="R175" s="42"/>
      <c r="S175" s="43"/>
      <c r="T175" s="396"/>
      <c r="U175" s="396"/>
      <c r="V175" s="43">
        <v>0</v>
      </c>
      <c r="W175" s="42"/>
      <c r="X175" s="43"/>
      <c r="Y175" s="396"/>
      <c r="Z175" s="396"/>
      <c r="AA175" s="43">
        <v>0</v>
      </c>
      <c r="AB175" s="42"/>
      <c r="AC175" s="43"/>
      <c r="AD175" s="396"/>
      <c r="AE175" s="396"/>
      <c r="AF175" s="43">
        <v>0</v>
      </c>
      <c r="AG175" s="42"/>
      <c r="AH175" s="43"/>
      <c r="AI175" s="396"/>
      <c r="AJ175" s="396"/>
      <c r="AK175" s="43">
        <v>0</v>
      </c>
      <c r="AL175" s="42"/>
      <c r="AM175" s="43"/>
      <c r="AN175" s="396"/>
      <c r="AO175" s="396"/>
      <c r="AP175" s="43">
        <v>0</v>
      </c>
      <c r="AQ175" s="42"/>
      <c r="AR175" s="43"/>
      <c r="AS175" s="396"/>
      <c r="AT175" s="396"/>
      <c r="AU175" s="43">
        <v>0</v>
      </c>
      <c r="AV175" s="42"/>
      <c r="AW175" s="43"/>
      <c r="AX175" s="396"/>
      <c r="AY175" s="396"/>
      <c r="AZ175" s="43">
        <v>0</v>
      </c>
      <c r="BA175" s="42"/>
      <c r="BB175" s="43"/>
      <c r="BC175" s="396"/>
      <c r="BD175" s="396"/>
      <c r="BE175" s="43">
        <v>0</v>
      </c>
      <c r="BF175" s="42"/>
      <c r="BG175" s="43"/>
      <c r="BH175" s="396"/>
      <c r="BI175" s="396"/>
      <c r="BJ175" s="43">
        <v>0</v>
      </c>
      <c r="BK175" s="42"/>
      <c r="BL175" s="43"/>
      <c r="BM175" s="396"/>
      <c r="BN175" s="396"/>
      <c r="BO175" s="43">
        <v>0</v>
      </c>
      <c r="BP175" s="42"/>
      <c r="BQ175" s="43"/>
      <c r="BR175" s="396"/>
      <c r="BS175" s="396"/>
      <c r="BT175" s="43">
        <f>SUM(L175:BO175)</f>
        <v>0</v>
      </c>
      <c r="BU175" s="42"/>
      <c r="BV175" s="43"/>
      <c r="BW175" s="396"/>
      <c r="BX175" s="396"/>
      <c r="BY175" s="43">
        <v>0</v>
      </c>
      <c r="BZ175" s="42"/>
      <c r="CA175" s="43"/>
      <c r="CB175" s="396"/>
      <c r="CC175" s="396"/>
      <c r="CD175" s="43">
        <v>0</v>
      </c>
      <c r="CE175" s="42"/>
      <c r="CF175" s="43"/>
      <c r="CG175" s="396"/>
      <c r="CH175" s="396"/>
      <c r="CI175" s="43">
        <v>0</v>
      </c>
      <c r="CJ175" s="42"/>
      <c r="CK175" s="43"/>
      <c r="CL175" s="396"/>
      <c r="CM175" s="396"/>
      <c r="CN175" s="43">
        <v>0</v>
      </c>
      <c r="CO175" s="42"/>
      <c r="CP175" s="43"/>
      <c r="CQ175" s="396"/>
      <c r="CR175" s="396"/>
      <c r="CS175" s="43">
        <v>0</v>
      </c>
      <c r="CT175" s="42"/>
      <c r="CU175" s="43"/>
      <c r="CV175" s="396"/>
      <c r="CW175" s="396"/>
      <c r="CX175" s="43">
        <v>0</v>
      </c>
      <c r="CY175" s="42"/>
      <c r="CZ175" s="43"/>
      <c r="DA175" s="396"/>
      <c r="DB175" s="396"/>
      <c r="DC175" s="43">
        <v>0</v>
      </c>
      <c r="DD175" s="42"/>
      <c r="DE175" s="43"/>
      <c r="DF175" s="396"/>
      <c r="DG175" s="396"/>
      <c r="DH175" s="43">
        <v>0</v>
      </c>
      <c r="DI175" s="42"/>
      <c r="DJ175" s="43"/>
      <c r="DK175" s="396"/>
      <c r="DL175" s="396"/>
      <c r="DM175" s="43">
        <v>0</v>
      </c>
      <c r="DN175" s="42"/>
      <c r="DO175" s="43"/>
      <c r="DP175" s="396"/>
      <c r="DQ175" s="396"/>
      <c r="DR175" s="43">
        <v>0</v>
      </c>
      <c r="DS175" s="42"/>
      <c r="DT175" s="43"/>
      <c r="DU175" s="396"/>
      <c r="DV175" s="396"/>
      <c r="DW175" s="43">
        <v>0</v>
      </c>
      <c r="DX175" s="42"/>
      <c r="DY175" s="43"/>
      <c r="DZ175" s="396"/>
      <c r="EA175" s="396"/>
      <c r="EB175" s="43">
        <v>0</v>
      </c>
      <c r="EC175" s="42"/>
      <c r="ED175" s="43"/>
      <c r="EE175" s="396"/>
      <c r="EF175" s="396"/>
      <c r="EG175" s="43">
        <v>0</v>
      </c>
      <c r="EH175" s="42"/>
      <c r="EI175" s="43"/>
      <c r="EJ175" s="396"/>
      <c r="EK175" s="396"/>
      <c r="EL175" s="43">
        <f t="shared" si="28"/>
        <v>0</v>
      </c>
      <c r="EM175" s="42"/>
      <c r="EN175" s="43"/>
      <c r="EO175" s="88"/>
      <c r="EQ175" s="80">
        <f t="shared" si="25"/>
        <v>0</v>
      </c>
      <c r="ER175" s="33"/>
    </row>
    <row r="176" spans="4:148" ht="12.75" customHeight="1" x14ac:dyDescent="0.3">
      <c r="D176" s="88" t="s">
        <v>320</v>
      </c>
      <c r="F176" s="346"/>
      <c r="G176" s="72">
        <v>0</v>
      </c>
      <c r="H176" s="71"/>
      <c r="I176" s="43"/>
      <c r="J176" s="396"/>
      <c r="K176" s="405"/>
      <c r="L176" s="72">
        <v>-111379</v>
      </c>
      <c r="M176" s="71"/>
      <c r="N176" s="43"/>
      <c r="O176" s="396"/>
      <c r="P176" s="405"/>
      <c r="Q176" s="72">
        <f>-12486</f>
        <v>-12486</v>
      </c>
      <c r="R176" s="71"/>
      <c r="S176" s="43"/>
      <c r="T176" s="396"/>
      <c r="U176" s="405"/>
      <c r="V176" s="72">
        <v>-10052</v>
      </c>
      <c r="W176" s="71"/>
      <c r="X176" s="43"/>
      <c r="Y176" s="396"/>
      <c r="Z176" s="405"/>
      <c r="AA176" s="72">
        <v>-28861</v>
      </c>
      <c r="AB176" s="71"/>
      <c r="AC176" s="43"/>
      <c r="AD176" s="396"/>
      <c r="AE176" s="405"/>
      <c r="AF176" s="72">
        <v>-33161</v>
      </c>
      <c r="AG176" s="71"/>
      <c r="AH176" s="43"/>
      <c r="AI176" s="396"/>
      <c r="AJ176" s="405"/>
      <c r="AK176" s="72">
        <v>-28535</v>
      </c>
      <c r="AL176" s="71"/>
      <c r="AM176" s="43"/>
      <c r="AN176" s="396"/>
      <c r="AO176" s="405"/>
      <c r="AP176" s="72">
        <v>-14856</v>
      </c>
      <c r="AQ176" s="71"/>
      <c r="AR176" s="43"/>
      <c r="AS176" s="396"/>
      <c r="AT176" s="405"/>
      <c r="AU176" s="72">
        <v>-7222</v>
      </c>
      <c r="AV176" s="71"/>
      <c r="AW176" s="43"/>
      <c r="AX176" s="396"/>
      <c r="AY176" s="405"/>
      <c r="AZ176" s="72">
        <v>-9251</v>
      </c>
      <c r="BA176" s="71"/>
      <c r="BB176" s="43"/>
      <c r="BC176" s="396"/>
      <c r="BD176" s="405"/>
      <c r="BE176" s="72">
        <v>0</v>
      </c>
      <c r="BF176" s="71"/>
      <c r="BG176" s="43"/>
      <c r="BH176" s="396"/>
      <c r="BI176" s="405"/>
      <c r="BJ176" s="72">
        <v>0</v>
      </c>
      <c r="BK176" s="71"/>
      <c r="BL176" s="43"/>
      <c r="BM176" s="396"/>
      <c r="BN176" s="405"/>
      <c r="BO176" s="72">
        <v>0</v>
      </c>
      <c r="BP176" s="71"/>
      <c r="BQ176" s="43"/>
      <c r="BR176" s="396"/>
      <c r="BS176" s="405"/>
      <c r="BT176" s="72">
        <f>SUM(L176:BO176)</f>
        <v>-255803</v>
      </c>
      <c r="BU176" s="71"/>
      <c r="BV176" s="43"/>
      <c r="BW176" s="396"/>
      <c r="BX176" s="405"/>
      <c r="BY176" s="72">
        <v>-442779</v>
      </c>
      <c r="BZ176" s="71"/>
      <c r="CA176" s="43"/>
      <c r="CB176" s="396"/>
      <c r="CC176" s="405"/>
      <c r="CD176" s="72">
        <v>0</v>
      </c>
      <c r="CE176" s="71"/>
      <c r="CF176" s="43"/>
      <c r="CG176" s="396"/>
      <c r="CH176" s="405"/>
      <c r="CI176" s="72">
        <v>0</v>
      </c>
      <c r="CJ176" s="71"/>
      <c r="CK176" s="43"/>
      <c r="CL176" s="396"/>
      <c r="CM176" s="405"/>
      <c r="CN176" s="72">
        <v>0</v>
      </c>
      <c r="CO176" s="71"/>
      <c r="CP176" s="43"/>
      <c r="CQ176" s="396"/>
      <c r="CR176" s="405"/>
      <c r="CS176" s="72">
        <v>0</v>
      </c>
      <c r="CT176" s="71"/>
      <c r="CU176" s="43"/>
      <c r="CV176" s="396"/>
      <c r="CW176" s="405"/>
      <c r="CX176" s="72">
        <v>-27779</v>
      </c>
      <c r="CY176" s="71"/>
      <c r="CZ176" s="43"/>
      <c r="DA176" s="396"/>
      <c r="DB176" s="405"/>
      <c r="DC176" s="72">
        <v>-116280</v>
      </c>
      <c r="DD176" s="71"/>
      <c r="DE176" s="43"/>
      <c r="DF176" s="396"/>
      <c r="DG176" s="405"/>
      <c r="DH176" s="72">
        <v>-158830</v>
      </c>
      <c r="DI176" s="71"/>
      <c r="DJ176" s="43"/>
      <c r="DK176" s="396"/>
      <c r="DL176" s="405"/>
      <c r="DM176" s="72">
        <v>-139890</v>
      </c>
      <c r="DN176" s="71"/>
      <c r="DO176" s="43"/>
      <c r="DP176" s="396"/>
      <c r="DQ176" s="405"/>
      <c r="DR176" s="72">
        <v>0</v>
      </c>
      <c r="DS176" s="71"/>
      <c r="DT176" s="43"/>
      <c r="DU176" s="396"/>
      <c r="DV176" s="405"/>
      <c r="DW176" s="72">
        <v>0</v>
      </c>
      <c r="DX176" s="71"/>
      <c r="DY176" s="43"/>
      <c r="DZ176" s="396"/>
      <c r="EA176" s="405"/>
      <c r="EB176" s="72">
        <v>0</v>
      </c>
      <c r="EC176" s="71"/>
      <c r="ED176" s="43"/>
      <c r="EE176" s="396"/>
      <c r="EF176" s="405"/>
      <c r="EG176" s="72">
        <v>0</v>
      </c>
      <c r="EH176" s="71"/>
      <c r="EI176" s="43"/>
      <c r="EJ176" s="396"/>
      <c r="EK176" s="405"/>
      <c r="EL176" s="72">
        <f t="shared" si="28"/>
        <v>-442779</v>
      </c>
      <c r="EM176" s="71"/>
      <c r="EN176" s="43"/>
      <c r="EO176" s="88"/>
      <c r="EQ176" s="80">
        <f t="shared" si="25"/>
        <v>0</v>
      </c>
      <c r="ER176" s="33"/>
    </row>
    <row r="177" spans="4:148" ht="12.75" customHeight="1" x14ac:dyDescent="0.3">
      <c r="D177" s="161"/>
      <c r="G177" s="43"/>
      <c r="H177" s="43"/>
      <c r="I177" s="43"/>
      <c r="J177" s="396"/>
      <c r="K177" s="43"/>
      <c r="L177" s="43"/>
      <c r="M177" s="43"/>
      <c r="N177" s="43"/>
      <c r="O177" s="396"/>
      <c r="P177" s="43"/>
      <c r="Q177" s="43"/>
      <c r="R177" s="43"/>
      <c r="S177" s="43"/>
      <c r="T177" s="396"/>
      <c r="U177" s="43"/>
      <c r="V177" s="43"/>
      <c r="W177" s="43"/>
      <c r="X177" s="43"/>
      <c r="Y177" s="396"/>
      <c r="Z177" s="43"/>
      <c r="AA177" s="43"/>
      <c r="AB177" s="43"/>
      <c r="AC177" s="43"/>
      <c r="AD177" s="396"/>
      <c r="AE177" s="43"/>
      <c r="AF177" s="43"/>
      <c r="AG177" s="43"/>
      <c r="AH177" s="43"/>
      <c r="AI177" s="396"/>
      <c r="AJ177" s="43"/>
      <c r="AK177" s="43"/>
      <c r="AL177" s="43"/>
      <c r="AM177" s="43"/>
      <c r="AN177" s="396"/>
      <c r="AO177" s="43"/>
      <c r="AP177" s="43"/>
      <c r="AQ177" s="43"/>
      <c r="AR177" s="43"/>
      <c r="AS177" s="396"/>
      <c r="AT177" s="43"/>
      <c r="AU177" s="43"/>
      <c r="AV177" s="43"/>
      <c r="AW177" s="43"/>
      <c r="AX177" s="396"/>
      <c r="AY177" s="43"/>
      <c r="AZ177" s="43"/>
      <c r="BA177" s="43"/>
      <c r="BB177" s="43"/>
      <c r="BC177" s="396"/>
      <c r="BD177" s="43"/>
      <c r="BE177" s="43"/>
      <c r="BF177" s="43"/>
      <c r="BG177" s="43"/>
      <c r="BH177" s="396"/>
      <c r="BI177" s="43"/>
      <c r="BJ177" s="43"/>
      <c r="BK177" s="43"/>
      <c r="BL177" s="43"/>
      <c r="BM177" s="396"/>
      <c r="BN177" s="43"/>
      <c r="BO177" s="43"/>
      <c r="BP177" s="43"/>
      <c r="BQ177" s="43"/>
      <c r="BR177" s="396"/>
      <c r="BS177" s="43"/>
      <c r="BT177" s="43"/>
      <c r="BU177" s="43"/>
      <c r="BV177" s="43"/>
      <c r="BW177" s="396"/>
      <c r="BX177" s="43"/>
      <c r="BY177" s="43"/>
      <c r="BZ177" s="43"/>
      <c r="CA177" s="43"/>
      <c r="CB177" s="396"/>
      <c r="CC177" s="43"/>
      <c r="CD177" s="43"/>
      <c r="CE177" s="43"/>
      <c r="CF177" s="43"/>
      <c r="CG177" s="396"/>
      <c r="CH177" s="43"/>
      <c r="CI177" s="43"/>
      <c r="CJ177" s="43"/>
      <c r="CK177" s="43"/>
      <c r="CL177" s="396"/>
      <c r="CM177" s="43"/>
      <c r="CN177" s="43"/>
      <c r="CO177" s="43"/>
      <c r="CP177" s="43"/>
      <c r="CQ177" s="396"/>
      <c r="CR177" s="43"/>
      <c r="CS177" s="43"/>
      <c r="CT177" s="43"/>
      <c r="CU177" s="43"/>
      <c r="CV177" s="396"/>
      <c r="CW177" s="43"/>
      <c r="CX177" s="43"/>
      <c r="CY177" s="43"/>
      <c r="CZ177" s="43"/>
      <c r="DA177" s="396"/>
      <c r="DB177" s="43"/>
      <c r="DC177" s="43"/>
      <c r="DD177" s="43"/>
      <c r="DE177" s="43"/>
      <c r="DF177" s="396"/>
      <c r="DG177" s="43"/>
      <c r="DH177" s="43"/>
      <c r="DI177" s="43"/>
      <c r="DJ177" s="43"/>
      <c r="DK177" s="396"/>
      <c r="DL177" s="43"/>
      <c r="DM177" s="43"/>
      <c r="DN177" s="43"/>
      <c r="DO177" s="43"/>
      <c r="DP177" s="396"/>
      <c r="DQ177" s="43"/>
      <c r="DR177" s="43"/>
      <c r="DS177" s="43"/>
      <c r="DT177" s="43"/>
      <c r="DU177" s="396"/>
      <c r="DV177" s="43"/>
      <c r="DW177" s="43"/>
      <c r="DX177" s="43"/>
      <c r="DY177" s="43"/>
      <c r="DZ177" s="396"/>
      <c r="EA177" s="43"/>
      <c r="EB177" s="43"/>
      <c r="EC177" s="43"/>
      <c r="ED177" s="43"/>
      <c r="EE177" s="396"/>
      <c r="EF177" s="43"/>
      <c r="EG177" s="43"/>
      <c r="EH177" s="43"/>
      <c r="EI177" s="43"/>
      <c r="EJ177" s="396"/>
      <c r="EK177" s="43"/>
      <c r="EL177" s="43"/>
      <c r="EM177" s="43"/>
      <c r="EN177" s="43"/>
      <c r="EO177" s="88"/>
      <c r="ER177" s="33"/>
    </row>
    <row r="178" spans="4:148" ht="12.75" customHeight="1" x14ac:dyDescent="0.3">
      <c r="D178" s="88" t="s">
        <v>347</v>
      </c>
      <c r="G178" s="43">
        <f>SUM(G179:G181)</f>
        <v>0</v>
      </c>
      <c r="H178" s="43"/>
      <c r="I178" s="43"/>
      <c r="J178" s="396"/>
      <c r="K178" s="43"/>
      <c r="L178" s="43">
        <f>SUM(L179:L181)</f>
        <v>8835000</v>
      </c>
      <c r="M178" s="43"/>
      <c r="N178" s="43"/>
      <c r="O178" s="396"/>
      <c r="P178" s="43"/>
      <c r="Q178" s="43">
        <f>SUM(Q179:Q181)</f>
        <v>6265000</v>
      </c>
      <c r="R178" s="43"/>
      <c r="S178" s="43"/>
      <c r="T178" s="396"/>
      <c r="U178" s="43"/>
      <c r="V178" s="43">
        <f>SUM(V179:V181)</f>
        <v>2080000</v>
      </c>
      <c r="W178" s="43"/>
      <c r="X178" s="43"/>
      <c r="Y178" s="396"/>
      <c r="Z178" s="43"/>
      <c r="AA178" s="43">
        <f>SUM(AA179:AA181)</f>
        <v>1065000</v>
      </c>
      <c r="AB178" s="43"/>
      <c r="AC178" s="43"/>
      <c r="AD178" s="396"/>
      <c r="AE178" s="43"/>
      <c r="AF178" s="43">
        <f>SUM(AF179:AF181)</f>
        <v>785000</v>
      </c>
      <c r="AG178" s="43"/>
      <c r="AH178" s="43"/>
      <c r="AI178" s="396"/>
      <c r="AJ178" s="43"/>
      <c r="AK178" s="43">
        <f>SUM(AK179:AK181)</f>
        <v>365000</v>
      </c>
      <c r="AL178" s="43"/>
      <c r="AM178" s="43"/>
      <c r="AN178" s="396"/>
      <c r="AO178" s="43"/>
      <c r="AP178" s="43">
        <f>SUM(AP179:AP181)</f>
        <v>300000</v>
      </c>
      <c r="AQ178" s="43"/>
      <c r="AR178" s="43"/>
      <c r="AS178" s="396"/>
      <c r="AT178" s="43"/>
      <c r="AU178" s="43">
        <f>SUM(AU179:AU181)</f>
        <v>3375000</v>
      </c>
      <c r="AV178" s="43"/>
      <c r="AW178" s="43"/>
      <c r="AX178" s="396"/>
      <c r="AY178" s="43"/>
      <c r="AZ178" s="43">
        <f>SUM(AZ179:AZ181)</f>
        <v>6885000</v>
      </c>
      <c r="BA178" s="43"/>
      <c r="BB178" s="43"/>
      <c r="BC178" s="396"/>
      <c r="BD178" s="43"/>
      <c r="BE178" s="43">
        <f>SUM(BE179:BE181)</f>
        <v>0</v>
      </c>
      <c r="BF178" s="43"/>
      <c r="BG178" s="43"/>
      <c r="BH178" s="396"/>
      <c r="BI178" s="43"/>
      <c r="BJ178" s="43">
        <f>SUM(BJ179:BJ181)</f>
        <v>0</v>
      </c>
      <c r="BK178" s="43"/>
      <c r="BL178" s="43"/>
      <c r="BM178" s="396"/>
      <c r="BN178" s="43"/>
      <c r="BO178" s="43">
        <f>SUM(BO179:BO181)</f>
        <v>0</v>
      </c>
      <c r="BP178" s="43"/>
      <c r="BQ178" s="43"/>
      <c r="BR178" s="396"/>
      <c r="BS178" s="43"/>
      <c r="BT178" s="43">
        <f>SUM(BT179:BT181)</f>
        <v>29955000</v>
      </c>
      <c r="BU178" s="43"/>
      <c r="BV178" s="43"/>
      <c r="BW178" s="396"/>
      <c r="BX178" s="43"/>
      <c r="BY178" s="43">
        <f>SUM(BY179:BY181)</f>
        <v>0</v>
      </c>
      <c r="BZ178" s="43"/>
      <c r="CA178" s="43"/>
      <c r="CB178" s="396"/>
      <c r="CC178" s="43"/>
      <c r="CD178" s="43">
        <f>SUM(CD179:CD181)</f>
        <v>0</v>
      </c>
      <c r="CE178" s="43"/>
      <c r="CF178" s="43"/>
      <c r="CG178" s="396"/>
      <c r="CH178" s="43"/>
      <c r="CI178" s="43">
        <f>SUM(CI179:CI181)</f>
        <v>0</v>
      </c>
      <c r="CJ178" s="43"/>
      <c r="CK178" s="43"/>
      <c r="CL178" s="396"/>
      <c r="CM178" s="43"/>
      <c r="CN178" s="43">
        <f>SUM(CN179:CN181)</f>
        <v>0</v>
      </c>
      <c r="CO178" s="43"/>
      <c r="CP178" s="43"/>
      <c r="CQ178" s="396"/>
      <c r="CR178" s="43"/>
      <c r="CS178" s="43">
        <f>SUM(CS179:CS181)</f>
        <v>0</v>
      </c>
      <c r="CT178" s="43"/>
      <c r="CU178" s="43"/>
      <c r="CV178" s="396"/>
      <c r="CW178" s="43"/>
      <c r="CX178" s="43">
        <f>SUM(CX179:CX181)</f>
        <v>0</v>
      </c>
      <c r="CY178" s="43"/>
      <c r="CZ178" s="43"/>
      <c r="DA178" s="396"/>
      <c r="DB178" s="43"/>
      <c r="DC178" s="43">
        <f>SUM(DC179:DC181)</f>
        <v>0</v>
      </c>
      <c r="DD178" s="43"/>
      <c r="DE178" s="43"/>
      <c r="DF178" s="396"/>
      <c r="DG178" s="43"/>
      <c r="DH178" s="43">
        <f>SUM(DH179:DH181)</f>
        <v>0</v>
      </c>
      <c r="DI178" s="43"/>
      <c r="DJ178" s="43"/>
      <c r="DK178" s="396"/>
      <c r="DL178" s="43"/>
      <c r="DM178" s="43">
        <f>SUM(DM179:DM181)</f>
        <v>0</v>
      </c>
      <c r="DN178" s="43"/>
      <c r="DO178" s="43"/>
      <c r="DP178" s="396"/>
      <c r="DQ178" s="43"/>
      <c r="DR178" s="43">
        <f>SUM(DR179:DR181)</f>
        <v>0</v>
      </c>
      <c r="DS178" s="43"/>
      <c r="DT178" s="43"/>
      <c r="DU178" s="396"/>
      <c r="DV178" s="43"/>
      <c r="DW178" s="43">
        <f>SUM(DW179:DW181)</f>
        <v>0</v>
      </c>
      <c r="DX178" s="43"/>
      <c r="DY178" s="43"/>
      <c r="DZ178" s="396"/>
      <c r="EA178" s="43"/>
      <c r="EB178" s="43">
        <f>SUM(EB179:EB181)</f>
        <v>0</v>
      </c>
      <c r="EC178" s="43"/>
      <c r="ED178" s="43"/>
      <c r="EE178" s="396"/>
      <c r="EF178" s="43"/>
      <c r="EG178" s="43">
        <f>SUM(EG179:EG181)</f>
        <v>0</v>
      </c>
      <c r="EH178" s="43"/>
      <c r="EI178" s="43"/>
      <c r="EJ178" s="396"/>
      <c r="EK178" s="43"/>
      <c r="EL178" s="43">
        <f>SUM(EL179:EL181)</f>
        <v>0</v>
      </c>
      <c r="EM178" s="43"/>
      <c r="EN178" s="43"/>
      <c r="EO178" s="88"/>
      <c r="EQ178" s="80">
        <f t="shared" si="25"/>
        <v>0</v>
      </c>
      <c r="ER178" s="33"/>
    </row>
    <row r="179" spans="4:148" ht="12.75" customHeight="1" x14ac:dyDescent="0.3">
      <c r="D179" s="88" t="s">
        <v>316</v>
      </c>
      <c r="F179" s="333"/>
      <c r="G179" s="394">
        <v>0</v>
      </c>
      <c r="H179" s="395"/>
      <c r="I179" s="43"/>
      <c r="J179" s="396"/>
      <c r="K179" s="397"/>
      <c r="L179" s="394">
        <f>8835000</f>
        <v>8835000</v>
      </c>
      <c r="M179" s="395"/>
      <c r="N179" s="43"/>
      <c r="O179" s="396"/>
      <c r="P179" s="397"/>
      <c r="Q179" s="394">
        <f>6265000-53762</f>
        <v>6211238</v>
      </c>
      <c r="R179" s="395"/>
      <c r="S179" s="43"/>
      <c r="T179" s="396"/>
      <c r="U179" s="397"/>
      <c r="V179" s="394">
        <f>2080000-31314</f>
        <v>2048686</v>
      </c>
      <c r="W179" s="395"/>
      <c r="X179" s="43"/>
      <c r="Y179" s="396"/>
      <c r="Z179" s="397"/>
      <c r="AA179" s="394">
        <f>1065000-13291</f>
        <v>1051709</v>
      </c>
      <c r="AB179" s="395"/>
      <c r="AC179" s="43"/>
      <c r="AD179" s="396"/>
      <c r="AE179" s="397"/>
      <c r="AF179" s="394">
        <f>785000-9704</f>
        <v>775296</v>
      </c>
      <c r="AG179" s="395"/>
      <c r="AH179" s="43"/>
      <c r="AI179" s="396"/>
      <c r="AJ179" s="397"/>
      <c r="AK179" s="394">
        <f>365000-4437</f>
        <v>360563</v>
      </c>
      <c r="AL179" s="395"/>
      <c r="AM179" s="43"/>
      <c r="AN179" s="396"/>
      <c r="AO179" s="397"/>
      <c r="AP179" s="394">
        <f>300000-5155</f>
        <v>294845</v>
      </c>
      <c r="AQ179" s="395"/>
      <c r="AR179" s="43"/>
      <c r="AS179" s="396"/>
      <c r="AT179" s="397"/>
      <c r="AU179" s="394">
        <f>3375000-90506</f>
        <v>3284494</v>
      </c>
      <c r="AV179" s="395"/>
      <c r="AW179" s="43"/>
      <c r="AX179" s="396"/>
      <c r="AY179" s="397"/>
      <c r="AZ179" s="394">
        <f>6885000-165439</f>
        <v>6719561</v>
      </c>
      <c r="BA179" s="395"/>
      <c r="BB179" s="43"/>
      <c r="BC179" s="396"/>
      <c r="BD179" s="397"/>
      <c r="BE179" s="394">
        <v>0</v>
      </c>
      <c r="BF179" s="395"/>
      <c r="BG179" s="43"/>
      <c r="BH179" s="396"/>
      <c r="BI179" s="397"/>
      <c r="BJ179" s="394">
        <v>0</v>
      </c>
      <c r="BK179" s="395"/>
      <c r="BL179" s="43"/>
      <c r="BM179" s="396"/>
      <c r="BN179" s="397"/>
      <c r="BO179" s="394">
        <v>0</v>
      </c>
      <c r="BP179" s="395"/>
      <c r="BQ179" s="43"/>
      <c r="BR179" s="396"/>
      <c r="BS179" s="397"/>
      <c r="BT179" s="394">
        <f>SUM(L179:BO179)</f>
        <v>29581392</v>
      </c>
      <c r="BU179" s="395"/>
      <c r="BV179" s="43"/>
      <c r="BW179" s="396"/>
      <c r="BX179" s="397"/>
      <c r="BY179" s="394">
        <v>0</v>
      </c>
      <c r="BZ179" s="395"/>
      <c r="CA179" s="43"/>
      <c r="CB179" s="396"/>
      <c r="CC179" s="397"/>
      <c r="CD179" s="394">
        <v>0</v>
      </c>
      <c r="CE179" s="395"/>
      <c r="CF179" s="43"/>
      <c r="CG179" s="396"/>
      <c r="CH179" s="397"/>
      <c r="CI179" s="394">
        <v>0</v>
      </c>
      <c r="CJ179" s="395"/>
      <c r="CK179" s="43"/>
      <c r="CL179" s="396"/>
      <c r="CM179" s="397"/>
      <c r="CN179" s="394">
        <v>0</v>
      </c>
      <c r="CO179" s="395"/>
      <c r="CP179" s="43"/>
      <c r="CQ179" s="396"/>
      <c r="CR179" s="397"/>
      <c r="CS179" s="394">
        <v>0</v>
      </c>
      <c r="CT179" s="395"/>
      <c r="CU179" s="43"/>
      <c r="CV179" s="396"/>
      <c r="CW179" s="397"/>
      <c r="CX179" s="394">
        <v>0</v>
      </c>
      <c r="CY179" s="395"/>
      <c r="CZ179" s="43"/>
      <c r="DA179" s="396"/>
      <c r="DB179" s="397"/>
      <c r="DC179" s="394">
        <v>0</v>
      </c>
      <c r="DD179" s="395"/>
      <c r="DE179" s="43"/>
      <c r="DF179" s="396"/>
      <c r="DG179" s="397"/>
      <c r="DH179" s="394">
        <v>0</v>
      </c>
      <c r="DI179" s="395"/>
      <c r="DJ179" s="43"/>
      <c r="DK179" s="396"/>
      <c r="DL179" s="397"/>
      <c r="DM179" s="394">
        <v>0</v>
      </c>
      <c r="DN179" s="395"/>
      <c r="DO179" s="43"/>
      <c r="DP179" s="396"/>
      <c r="DQ179" s="397"/>
      <c r="DR179" s="394">
        <v>0</v>
      </c>
      <c r="DS179" s="395"/>
      <c r="DT179" s="43"/>
      <c r="DU179" s="396"/>
      <c r="DV179" s="397"/>
      <c r="DW179" s="394">
        <v>0</v>
      </c>
      <c r="DX179" s="395"/>
      <c r="DY179" s="43"/>
      <c r="DZ179" s="396"/>
      <c r="EA179" s="397"/>
      <c r="EB179" s="394">
        <v>0</v>
      </c>
      <c r="EC179" s="395"/>
      <c r="ED179" s="43"/>
      <c r="EE179" s="396"/>
      <c r="EF179" s="397"/>
      <c r="EG179" s="394">
        <v>0</v>
      </c>
      <c r="EH179" s="395"/>
      <c r="EI179" s="43"/>
      <c r="EJ179" s="396"/>
      <c r="EK179" s="397"/>
      <c r="EL179" s="394">
        <f t="shared" ref="EL179:EL181" si="29">SUM(CD179:DR179)</f>
        <v>0</v>
      </c>
      <c r="EM179" s="395"/>
      <c r="EN179" s="43"/>
      <c r="EO179" s="88"/>
      <c r="EQ179" s="80">
        <f t="shared" si="25"/>
        <v>0</v>
      </c>
      <c r="ER179" s="33"/>
    </row>
    <row r="180" spans="4:148" ht="12.75" customHeight="1" x14ac:dyDescent="0.3">
      <c r="D180" s="88" t="s">
        <v>319</v>
      </c>
      <c r="F180" s="327"/>
      <c r="G180" s="43">
        <v>0</v>
      </c>
      <c r="H180" s="42"/>
      <c r="I180" s="43"/>
      <c r="J180" s="396"/>
      <c r="K180" s="396"/>
      <c r="L180" s="43">
        <v>0</v>
      </c>
      <c r="M180" s="42"/>
      <c r="N180" s="43"/>
      <c r="O180" s="396"/>
      <c r="P180" s="396"/>
      <c r="Q180" s="43">
        <v>53762</v>
      </c>
      <c r="R180" s="42"/>
      <c r="S180" s="43"/>
      <c r="T180" s="396"/>
      <c r="U180" s="396"/>
      <c r="V180" s="43">
        <v>31314</v>
      </c>
      <c r="W180" s="42"/>
      <c r="X180" s="43"/>
      <c r="Y180" s="396"/>
      <c r="Z180" s="396"/>
      <c r="AA180" s="43">
        <v>13291</v>
      </c>
      <c r="AB180" s="42"/>
      <c r="AC180" s="43"/>
      <c r="AD180" s="396"/>
      <c r="AE180" s="396"/>
      <c r="AF180" s="43">
        <v>9704</v>
      </c>
      <c r="AG180" s="42"/>
      <c r="AH180" s="43"/>
      <c r="AI180" s="396"/>
      <c r="AJ180" s="396"/>
      <c r="AK180" s="43">
        <v>4437</v>
      </c>
      <c r="AL180" s="42"/>
      <c r="AM180" s="43"/>
      <c r="AN180" s="396"/>
      <c r="AO180" s="396"/>
      <c r="AP180" s="43">
        <v>5155</v>
      </c>
      <c r="AQ180" s="42"/>
      <c r="AR180" s="43"/>
      <c r="AS180" s="396"/>
      <c r="AT180" s="396"/>
      <c r="AU180" s="43">
        <v>90506</v>
      </c>
      <c r="AV180" s="42"/>
      <c r="AW180" s="43"/>
      <c r="AX180" s="396"/>
      <c r="AY180" s="396"/>
      <c r="AZ180" s="43">
        <v>165439</v>
      </c>
      <c r="BA180" s="42"/>
      <c r="BB180" s="43"/>
      <c r="BC180" s="396"/>
      <c r="BD180" s="396"/>
      <c r="BE180" s="43">
        <v>0</v>
      </c>
      <c r="BF180" s="42"/>
      <c r="BG180" s="43"/>
      <c r="BH180" s="396"/>
      <c r="BI180" s="396"/>
      <c r="BJ180" s="43">
        <v>0</v>
      </c>
      <c r="BK180" s="42"/>
      <c r="BL180" s="43"/>
      <c r="BM180" s="396"/>
      <c r="BN180" s="396"/>
      <c r="BO180" s="43">
        <v>0</v>
      </c>
      <c r="BP180" s="42"/>
      <c r="BQ180" s="43"/>
      <c r="BR180" s="396"/>
      <c r="BS180" s="396"/>
      <c r="BT180" s="43">
        <f>SUM(L180:BO180)</f>
        <v>373608</v>
      </c>
      <c r="BU180" s="42"/>
      <c r="BV180" s="43"/>
      <c r="BW180" s="396"/>
      <c r="BX180" s="396"/>
      <c r="BY180" s="43">
        <v>0</v>
      </c>
      <c r="BZ180" s="42"/>
      <c r="CA180" s="43"/>
      <c r="CB180" s="396"/>
      <c r="CC180" s="396"/>
      <c r="CD180" s="43">
        <v>0</v>
      </c>
      <c r="CE180" s="42"/>
      <c r="CF180" s="43"/>
      <c r="CG180" s="396"/>
      <c r="CH180" s="396"/>
      <c r="CI180" s="43">
        <v>0</v>
      </c>
      <c r="CJ180" s="42"/>
      <c r="CK180" s="43"/>
      <c r="CL180" s="396"/>
      <c r="CM180" s="396"/>
      <c r="CN180" s="43">
        <v>0</v>
      </c>
      <c r="CO180" s="42"/>
      <c r="CP180" s="43"/>
      <c r="CQ180" s="396"/>
      <c r="CR180" s="396"/>
      <c r="CS180" s="43">
        <v>0</v>
      </c>
      <c r="CT180" s="42"/>
      <c r="CU180" s="43"/>
      <c r="CV180" s="396"/>
      <c r="CW180" s="396"/>
      <c r="CX180" s="43">
        <v>0</v>
      </c>
      <c r="CY180" s="42"/>
      <c r="CZ180" s="43"/>
      <c r="DA180" s="396"/>
      <c r="DB180" s="396"/>
      <c r="DC180" s="43">
        <v>0</v>
      </c>
      <c r="DD180" s="42"/>
      <c r="DE180" s="43"/>
      <c r="DF180" s="396"/>
      <c r="DG180" s="396"/>
      <c r="DH180" s="43">
        <v>0</v>
      </c>
      <c r="DI180" s="42"/>
      <c r="DJ180" s="43"/>
      <c r="DK180" s="396"/>
      <c r="DL180" s="396"/>
      <c r="DM180" s="43">
        <v>0</v>
      </c>
      <c r="DN180" s="42"/>
      <c r="DO180" s="43"/>
      <c r="DP180" s="396"/>
      <c r="DQ180" s="396"/>
      <c r="DR180" s="43">
        <v>0</v>
      </c>
      <c r="DS180" s="42"/>
      <c r="DT180" s="43"/>
      <c r="DU180" s="396"/>
      <c r="DV180" s="396"/>
      <c r="DW180" s="43">
        <v>0</v>
      </c>
      <c r="DX180" s="42"/>
      <c r="DY180" s="43"/>
      <c r="DZ180" s="396"/>
      <c r="EA180" s="396"/>
      <c r="EB180" s="43">
        <v>0</v>
      </c>
      <c r="EC180" s="42"/>
      <c r="ED180" s="43"/>
      <c r="EE180" s="396"/>
      <c r="EF180" s="396"/>
      <c r="EG180" s="43">
        <v>0</v>
      </c>
      <c r="EH180" s="42"/>
      <c r="EI180" s="43"/>
      <c r="EJ180" s="396"/>
      <c r="EK180" s="396"/>
      <c r="EL180" s="43">
        <f t="shared" si="29"/>
        <v>0</v>
      </c>
      <c r="EM180" s="42"/>
      <c r="EN180" s="43"/>
      <c r="EO180" s="88"/>
      <c r="EQ180" s="80">
        <f t="shared" si="25"/>
        <v>0</v>
      </c>
      <c r="ER180" s="33"/>
    </row>
    <row r="181" spans="4:148" ht="12.75" customHeight="1" x14ac:dyDescent="0.3">
      <c r="D181" s="88" t="s">
        <v>320</v>
      </c>
      <c r="F181" s="346"/>
      <c r="G181" s="72">
        <v>0</v>
      </c>
      <c r="H181" s="71"/>
      <c r="I181" s="43"/>
      <c r="J181" s="396"/>
      <c r="K181" s="405"/>
      <c r="L181" s="72">
        <v>0</v>
      </c>
      <c r="M181" s="71"/>
      <c r="N181" s="43"/>
      <c r="O181" s="396"/>
      <c r="P181" s="405"/>
      <c r="Q181" s="72">
        <v>0</v>
      </c>
      <c r="R181" s="71"/>
      <c r="S181" s="43"/>
      <c r="T181" s="396"/>
      <c r="U181" s="405"/>
      <c r="V181" s="72">
        <v>0</v>
      </c>
      <c r="W181" s="71"/>
      <c r="X181" s="43"/>
      <c r="Y181" s="396"/>
      <c r="Z181" s="405"/>
      <c r="AA181" s="72">
        <v>0</v>
      </c>
      <c r="AB181" s="71"/>
      <c r="AC181" s="43"/>
      <c r="AD181" s="396"/>
      <c r="AE181" s="405"/>
      <c r="AF181" s="72">
        <v>0</v>
      </c>
      <c r="AG181" s="71"/>
      <c r="AH181" s="43"/>
      <c r="AI181" s="396"/>
      <c r="AJ181" s="405"/>
      <c r="AK181" s="72">
        <v>0</v>
      </c>
      <c r="AL181" s="71"/>
      <c r="AM181" s="43"/>
      <c r="AN181" s="396"/>
      <c r="AO181" s="405"/>
      <c r="AP181" s="72">
        <v>0</v>
      </c>
      <c r="AQ181" s="71"/>
      <c r="AR181" s="43"/>
      <c r="AS181" s="396"/>
      <c r="AT181" s="405"/>
      <c r="AU181" s="72">
        <v>0</v>
      </c>
      <c r="AV181" s="71"/>
      <c r="AW181" s="43"/>
      <c r="AX181" s="396"/>
      <c r="AY181" s="405"/>
      <c r="AZ181" s="72">
        <v>0</v>
      </c>
      <c r="BA181" s="71"/>
      <c r="BB181" s="43"/>
      <c r="BC181" s="396"/>
      <c r="BD181" s="405"/>
      <c r="BE181" s="72">
        <v>0</v>
      </c>
      <c r="BF181" s="71"/>
      <c r="BG181" s="43"/>
      <c r="BH181" s="396"/>
      <c r="BI181" s="405"/>
      <c r="BJ181" s="72">
        <v>0</v>
      </c>
      <c r="BK181" s="71"/>
      <c r="BL181" s="43"/>
      <c r="BM181" s="396"/>
      <c r="BN181" s="405"/>
      <c r="BO181" s="72">
        <v>0</v>
      </c>
      <c r="BP181" s="71"/>
      <c r="BQ181" s="43"/>
      <c r="BR181" s="396"/>
      <c r="BS181" s="405"/>
      <c r="BT181" s="72">
        <f>SUM(L181:BO181)</f>
        <v>0</v>
      </c>
      <c r="BU181" s="71"/>
      <c r="BV181" s="43"/>
      <c r="BW181" s="396"/>
      <c r="BX181" s="405"/>
      <c r="BY181" s="72">
        <v>0</v>
      </c>
      <c r="BZ181" s="71"/>
      <c r="CA181" s="43"/>
      <c r="CB181" s="396"/>
      <c r="CC181" s="405"/>
      <c r="CD181" s="72">
        <v>0</v>
      </c>
      <c r="CE181" s="71"/>
      <c r="CF181" s="43"/>
      <c r="CG181" s="396"/>
      <c r="CH181" s="405"/>
      <c r="CI181" s="72">
        <v>0</v>
      </c>
      <c r="CJ181" s="71"/>
      <c r="CK181" s="43"/>
      <c r="CL181" s="396"/>
      <c r="CM181" s="405"/>
      <c r="CN181" s="72">
        <v>0</v>
      </c>
      <c r="CO181" s="71"/>
      <c r="CP181" s="43"/>
      <c r="CQ181" s="396"/>
      <c r="CR181" s="405"/>
      <c r="CS181" s="72">
        <v>0</v>
      </c>
      <c r="CT181" s="71"/>
      <c r="CU181" s="43"/>
      <c r="CV181" s="396"/>
      <c r="CW181" s="405"/>
      <c r="CX181" s="72">
        <v>0</v>
      </c>
      <c r="CY181" s="71"/>
      <c r="CZ181" s="43"/>
      <c r="DA181" s="396"/>
      <c r="DB181" s="405"/>
      <c r="DC181" s="72">
        <v>0</v>
      </c>
      <c r="DD181" s="71"/>
      <c r="DE181" s="43"/>
      <c r="DF181" s="396"/>
      <c r="DG181" s="405"/>
      <c r="DH181" s="72">
        <v>0</v>
      </c>
      <c r="DI181" s="71"/>
      <c r="DJ181" s="43"/>
      <c r="DK181" s="396"/>
      <c r="DL181" s="405"/>
      <c r="DM181" s="72">
        <v>0</v>
      </c>
      <c r="DN181" s="71"/>
      <c r="DO181" s="43"/>
      <c r="DP181" s="396"/>
      <c r="DQ181" s="405"/>
      <c r="DR181" s="72">
        <v>0</v>
      </c>
      <c r="DS181" s="71"/>
      <c r="DT181" s="43"/>
      <c r="DU181" s="396"/>
      <c r="DV181" s="405"/>
      <c r="DW181" s="72">
        <v>0</v>
      </c>
      <c r="DX181" s="71"/>
      <c r="DY181" s="43"/>
      <c r="DZ181" s="396"/>
      <c r="EA181" s="405"/>
      <c r="EB181" s="72">
        <v>0</v>
      </c>
      <c r="EC181" s="71"/>
      <c r="ED181" s="43"/>
      <c r="EE181" s="396"/>
      <c r="EF181" s="405"/>
      <c r="EG181" s="72">
        <v>0</v>
      </c>
      <c r="EH181" s="71"/>
      <c r="EI181" s="43"/>
      <c r="EJ181" s="396"/>
      <c r="EK181" s="405"/>
      <c r="EL181" s="72">
        <f t="shared" si="29"/>
        <v>0</v>
      </c>
      <c r="EM181" s="71"/>
      <c r="EN181" s="43"/>
      <c r="EO181" s="88"/>
      <c r="EQ181" s="80">
        <f t="shared" si="25"/>
        <v>0</v>
      </c>
      <c r="ER181" s="33"/>
    </row>
    <row r="182" spans="4:148" ht="12.75" customHeight="1" x14ac:dyDescent="0.3">
      <c r="D182" s="88"/>
      <c r="G182" s="43"/>
      <c r="H182" s="43"/>
      <c r="I182" s="43"/>
      <c r="J182" s="396"/>
      <c r="K182" s="43"/>
      <c r="L182" s="43"/>
      <c r="M182" s="43"/>
      <c r="N182" s="43"/>
      <c r="O182" s="396"/>
      <c r="P182" s="43"/>
      <c r="Q182" s="43"/>
      <c r="R182" s="43"/>
      <c r="S182" s="43"/>
      <c r="T182" s="396"/>
      <c r="U182" s="43"/>
      <c r="V182" s="43"/>
      <c r="W182" s="43"/>
      <c r="X182" s="43"/>
      <c r="Y182" s="396"/>
      <c r="Z182" s="43"/>
      <c r="AA182" s="43"/>
      <c r="AB182" s="43"/>
      <c r="AC182" s="43"/>
      <c r="AD182" s="396"/>
      <c r="AE182" s="43"/>
      <c r="AF182" s="43"/>
      <c r="AG182" s="43"/>
      <c r="AH182" s="43"/>
      <c r="AI182" s="396"/>
      <c r="AJ182" s="43"/>
      <c r="AK182" s="43"/>
      <c r="AL182" s="43"/>
      <c r="AM182" s="43"/>
      <c r="AN182" s="396"/>
      <c r="AO182" s="43"/>
      <c r="AP182" s="43"/>
      <c r="AQ182" s="43"/>
      <c r="AR182" s="43"/>
      <c r="AS182" s="396"/>
      <c r="AT182" s="43"/>
      <c r="AU182" s="43"/>
      <c r="AV182" s="43"/>
      <c r="AW182" s="43"/>
      <c r="AX182" s="396"/>
      <c r="AY182" s="43"/>
      <c r="AZ182" s="43"/>
      <c r="BA182" s="43"/>
      <c r="BB182" s="43"/>
      <c r="BC182" s="396"/>
      <c r="BD182" s="43"/>
      <c r="BE182" s="43"/>
      <c r="BF182" s="43"/>
      <c r="BG182" s="43"/>
      <c r="BH182" s="396"/>
      <c r="BI182" s="43"/>
      <c r="BJ182" s="43"/>
      <c r="BK182" s="43"/>
      <c r="BL182" s="43"/>
      <c r="BM182" s="396"/>
      <c r="BN182" s="43"/>
      <c r="BO182" s="43"/>
      <c r="BP182" s="43"/>
      <c r="BQ182" s="43"/>
      <c r="BR182" s="396"/>
      <c r="BS182" s="43"/>
      <c r="BT182" s="43"/>
      <c r="BU182" s="43"/>
      <c r="BV182" s="43"/>
      <c r="BW182" s="396"/>
      <c r="BX182" s="43"/>
      <c r="BY182" s="43"/>
      <c r="BZ182" s="43"/>
      <c r="CA182" s="43"/>
      <c r="CB182" s="396"/>
      <c r="CC182" s="43"/>
      <c r="CD182" s="43"/>
      <c r="CE182" s="43"/>
      <c r="CF182" s="43"/>
      <c r="CG182" s="396"/>
      <c r="CH182" s="43"/>
      <c r="CI182" s="43"/>
      <c r="CJ182" s="43"/>
      <c r="CK182" s="43"/>
      <c r="CL182" s="396"/>
      <c r="CM182" s="43"/>
      <c r="CN182" s="43"/>
      <c r="CO182" s="43"/>
      <c r="CP182" s="43"/>
      <c r="CQ182" s="396"/>
      <c r="CR182" s="43"/>
      <c r="CS182" s="43"/>
      <c r="CT182" s="43"/>
      <c r="CU182" s="43"/>
      <c r="CV182" s="396"/>
      <c r="CW182" s="43"/>
      <c r="CX182" s="43"/>
      <c r="CY182" s="43"/>
      <c r="CZ182" s="43"/>
      <c r="DA182" s="396"/>
      <c r="DB182" s="43"/>
      <c r="DC182" s="43"/>
      <c r="DD182" s="43"/>
      <c r="DE182" s="43"/>
      <c r="DF182" s="396"/>
      <c r="DG182" s="43"/>
      <c r="DH182" s="43"/>
      <c r="DI182" s="43"/>
      <c r="DJ182" s="43"/>
      <c r="DK182" s="396"/>
      <c r="DL182" s="43"/>
      <c r="DM182" s="43"/>
      <c r="DN182" s="43"/>
      <c r="DO182" s="43"/>
      <c r="DP182" s="396"/>
      <c r="DQ182" s="43"/>
      <c r="DR182" s="43"/>
      <c r="DS182" s="43"/>
      <c r="DT182" s="43"/>
      <c r="DU182" s="396"/>
      <c r="DV182" s="43"/>
      <c r="DW182" s="43"/>
      <c r="DX182" s="43"/>
      <c r="DY182" s="43"/>
      <c r="DZ182" s="396"/>
      <c r="EA182" s="43"/>
      <c r="EB182" s="43"/>
      <c r="EC182" s="43"/>
      <c r="ED182" s="43"/>
      <c r="EE182" s="396"/>
      <c r="EF182" s="43"/>
      <c r="EG182" s="43"/>
      <c r="EH182" s="43"/>
      <c r="EI182" s="43"/>
      <c r="EJ182" s="396"/>
      <c r="EK182" s="43"/>
      <c r="EL182" s="43"/>
      <c r="EM182" s="43"/>
      <c r="EN182" s="43"/>
      <c r="EO182" s="88"/>
      <c r="ER182" s="33"/>
    </row>
    <row r="183" spans="4:148" ht="12.75" customHeight="1" x14ac:dyDescent="0.3">
      <c r="D183" s="161" t="s">
        <v>608</v>
      </c>
      <c r="G183" s="43"/>
      <c r="H183" s="43"/>
      <c r="I183" s="43"/>
      <c r="J183" s="396"/>
      <c r="K183" s="43"/>
      <c r="L183" s="43"/>
      <c r="M183" s="43"/>
      <c r="N183" s="43"/>
      <c r="O183" s="396"/>
      <c r="P183" s="43"/>
      <c r="Q183" s="43"/>
      <c r="R183" s="43"/>
      <c r="S183" s="43"/>
      <c r="T183" s="396"/>
      <c r="U183" s="43"/>
      <c r="V183" s="43"/>
      <c r="W183" s="43"/>
      <c r="X183" s="43"/>
      <c r="Y183" s="396"/>
      <c r="Z183" s="43"/>
      <c r="AA183" s="43"/>
      <c r="AB183" s="43"/>
      <c r="AC183" s="43"/>
      <c r="AD183" s="396"/>
      <c r="AE183" s="43"/>
      <c r="AF183" s="43"/>
      <c r="AG183" s="43"/>
      <c r="AH183" s="43"/>
      <c r="AI183" s="396"/>
      <c r="AJ183" s="43"/>
      <c r="AK183" s="43"/>
      <c r="AL183" s="43"/>
      <c r="AM183" s="43"/>
      <c r="AN183" s="396"/>
      <c r="AO183" s="43"/>
      <c r="AP183" s="43"/>
      <c r="AQ183" s="43"/>
      <c r="AR183" s="43"/>
      <c r="AS183" s="396"/>
      <c r="AT183" s="43"/>
      <c r="AU183" s="43"/>
      <c r="AV183" s="43"/>
      <c r="AW183" s="43"/>
      <c r="AX183" s="396"/>
      <c r="AY183" s="43"/>
      <c r="AZ183" s="43"/>
      <c r="BA183" s="43"/>
      <c r="BB183" s="43"/>
      <c r="BC183" s="396"/>
      <c r="BD183" s="43"/>
      <c r="BE183" s="43"/>
      <c r="BF183" s="43"/>
      <c r="BG183" s="43"/>
      <c r="BH183" s="396"/>
      <c r="BI183" s="43"/>
      <c r="BJ183" s="43"/>
      <c r="BK183" s="43"/>
      <c r="BL183" s="43"/>
      <c r="BM183" s="396"/>
      <c r="BN183" s="43"/>
      <c r="BO183" s="43"/>
      <c r="BP183" s="43"/>
      <c r="BQ183" s="43"/>
      <c r="BR183" s="396"/>
      <c r="BS183" s="43"/>
      <c r="BT183" s="43"/>
      <c r="BU183" s="43"/>
      <c r="BV183" s="43"/>
      <c r="BW183" s="396"/>
      <c r="BX183" s="43"/>
      <c r="BY183" s="43"/>
      <c r="BZ183" s="43"/>
      <c r="CA183" s="43"/>
      <c r="CB183" s="396"/>
      <c r="CC183" s="43"/>
      <c r="CD183" s="43"/>
      <c r="CE183" s="43"/>
      <c r="CF183" s="43"/>
      <c r="CG183" s="396"/>
      <c r="CH183" s="43"/>
      <c r="CI183" s="43"/>
      <c r="CJ183" s="43"/>
      <c r="CK183" s="43"/>
      <c r="CL183" s="396"/>
      <c r="CM183" s="43"/>
      <c r="CN183" s="43"/>
      <c r="CO183" s="43"/>
      <c r="CP183" s="43"/>
      <c r="CQ183" s="396"/>
      <c r="CR183" s="43"/>
      <c r="CS183" s="43"/>
      <c r="CT183" s="43"/>
      <c r="CU183" s="43"/>
      <c r="CV183" s="396"/>
      <c r="CW183" s="43"/>
      <c r="CX183" s="43"/>
      <c r="CY183" s="43"/>
      <c r="CZ183" s="43"/>
      <c r="DA183" s="396"/>
      <c r="DB183" s="43"/>
      <c r="DC183" s="43"/>
      <c r="DD183" s="43"/>
      <c r="DE183" s="43"/>
      <c r="DF183" s="396"/>
      <c r="DG183" s="43"/>
      <c r="DH183" s="43"/>
      <c r="DI183" s="43"/>
      <c r="DJ183" s="43"/>
      <c r="DK183" s="396"/>
      <c r="DL183" s="43"/>
      <c r="DM183" s="43"/>
      <c r="DN183" s="43"/>
      <c r="DO183" s="43"/>
      <c r="DP183" s="396"/>
      <c r="DQ183" s="43"/>
      <c r="DR183" s="43"/>
      <c r="DS183" s="43"/>
      <c r="DT183" s="43"/>
      <c r="DU183" s="396"/>
      <c r="DV183" s="43"/>
      <c r="DW183" s="43"/>
      <c r="DX183" s="43"/>
      <c r="DY183" s="43"/>
      <c r="DZ183" s="396"/>
      <c r="EA183" s="43"/>
      <c r="EB183" s="43"/>
      <c r="EC183" s="43"/>
      <c r="ED183" s="43"/>
      <c r="EE183" s="396"/>
      <c r="EF183" s="43"/>
      <c r="EG183" s="43"/>
      <c r="EH183" s="43"/>
      <c r="EI183" s="43"/>
      <c r="EJ183" s="396"/>
      <c r="EK183" s="43"/>
      <c r="EL183" s="43"/>
      <c r="EM183" s="43"/>
      <c r="EN183" s="43"/>
      <c r="EO183" s="88"/>
      <c r="ER183" s="33"/>
    </row>
    <row r="184" spans="4:148" ht="12.75" customHeight="1" x14ac:dyDescent="0.3">
      <c r="D184" s="88" t="s">
        <v>609</v>
      </c>
      <c r="G184" s="43">
        <f>SUM(G185:G187)</f>
        <v>0</v>
      </c>
      <c r="H184" s="43"/>
      <c r="I184" s="43"/>
      <c r="J184" s="396"/>
      <c r="K184" s="43"/>
      <c r="L184" s="43">
        <f>SUM(L185:L187)</f>
        <v>0</v>
      </c>
      <c r="M184" s="43"/>
      <c r="N184" s="43"/>
      <c r="O184" s="396"/>
      <c r="P184" s="43"/>
      <c r="Q184" s="43">
        <f>SUM(Q185:Q187)</f>
        <v>0</v>
      </c>
      <c r="R184" s="43"/>
      <c r="S184" s="43"/>
      <c r="T184" s="396"/>
      <c r="U184" s="43"/>
      <c r="V184" s="43">
        <f>SUM(V185:V187)</f>
        <v>0</v>
      </c>
      <c r="W184" s="43"/>
      <c r="X184" s="43"/>
      <c r="Y184" s="396"/>
      <c r="Z184" s="43"/>
      <c r="AA184" s="43">
        <f>SUM(AA185:AA187)</f>
        <v>0</v>
      </c>
      <c r="AB184" s="43"/>
      <c r="AC184" s="43"/>
      <c r="AD184" s="396"/>
      <c r="AE184" s="43"/>
      <c r="AF184" s="43">
        <f>SUM(AF185:AF187)</f>
        <v>0</v>
      </c>
      <c r="AG184" s="43"/>
      <c r="AH184" s="43"/>
      <c r="AI184" s="396"/>
      <c r="AJ184" s="43"/>
      <c r="AK184" s="43">
        <f>SUM(AK185:AK187)</f>
        <v>0</v>
      </c>
      <c r="AL184" s="43"/>
      <c r="AM184" s="43"/>
      <c r="AN184" s="396"/>
      <c r="AO184" s="43"/>
      <c r="AP184" s="43">
        <f>SUM(AP185:AP187)</f>
        <v>0</v>
      </c>
      <c r="AQ184" s="43"/>
      <c r="AR184" s="43"/>
      <c r="AS184" s="396"/>
      <c r="AT184" s="43"/>
      <c r="AU184" s="43">
        <f>SUM(AU185:AU187)</f>
        <v>7490000</v>
      </c>
      <c r="AV184" s="43"/>
      <c r="AW184" s="43"/>
      <c r="AX184" s="396"/>
      <c r="AY184" s="43"/>
      <c r="AZ184" s="43">
        <f>SUM(AZ185:AZ187)</f>
        <v>0</v>
      </c>
      <c r="BA184" s="43"/>
      <c r="BB184" s="43"/>
      <c r="BC184" s="396"/>
      <c r="BD184" s="43"/>
      <c r="BE184" s="43">
        <f>SUM(BE185:BE187)</f>
        <v>0</v>
      </c>
      <c r="BF184" s="43"/>
      <c r="BG184" s="43"/>
      <c r="BH184" s="396"/>
      <c r="BI184" s="43"/>
      <c r="BJ184" s="43">
        <f>SUM(BJ185:BJ187)</f>
        <v>0</v>
      </c>
      <c r="BK184" s="43"/>
      <c r="BL184" s="43"/>
      <c r="BM184" s="396"/>
      <c r="BN184" s="43"/>
      <c r="BO184" s="43">
        <f>SUM(BO185:BO187)</f>
        <v>0</v>
      </c>
      <c r="BP184" s="43"/>
      <c r="BQ184" s="43"/>
      <c r="BR184" s="396"/>
      <c r="BS184" s="43"/>
      <c r="BT184" s="43">
        <f>SUM(BT185:BT187)</f>
        <v>7490000</v>
      </c>
      <c r="BU184" s="43"/>
      <c r="BV184" s="43"/>
      <c r="BW184" s="396"/>
      <c r="BX184" s="43"/>
      <c r="BY184" s="43">
        <f>SUM(BY185:BY187)</f>
        <v>0</v>
      </c>
      <c r="BZ184" s="43"/>
      <c r="CA184" s="43"/>
      <c r="CB184" s="396"/>
      <c r="CC184" s="43"/>
      <c r="CD184" s="43">
        <f>SUM(CD185:CD187)</f>
        <v>0</v>
      </c>
      <c r="CE184" s="43"/>
      <c r="CF184" s="43"/>
      <c r="CG184" s="396"/>
      <c r="CH184" s="43"/>
      <c r="CI184" s="43">
        <f>SUM(CI185:CI187)</f>
        <v>0</v>
      </c>
      <c r="CJ184" s="43"/>
      <c r="CK184" s="43"/>
      <c r="CL184" s="396"/>
      <c r="CM184" s="43"/>
      <c r="CN184" s="43">
        <f>SUM(CN185:CN187)</f>
        <v>0</v>
      </c>
      <c r="CO184" s="43"/>
      <c r="CP184" s="43"/>
      <c r="CQ184" s="396"/>
      <c r="CR184" s="43"/>
      <c r="CS184" s="43">
        <f>SUM(CS185:CS187)</f>
        <v>0</v>
      </c>
      <c r="CT184" s="43"/>
      <c r="CU184" s="43"/>
      <c r="CV184" s="396"/>
      <c r="CW184" s="43"/>
      <c r="CX184" s="43">
        <f>SUM(CX185:CX187)</f>
        <v>0</v>
      </c>
      <c r="CY184" s="43"/>
      <c r="CZ184" s="43"/>
      <c r="DA184" s="396"/>
      <c r="DB184" s="43"/>
      <c r="DC184" s="43">
        <f>SUM(DC185:DC187)</f>
        <v>0</v>
      </c>
      <c r="DD184" s="43"/>
      <c r="DE184" s="43"/>
      <c r="DF184" s="396"/>
      <c r="DG184" s="43"/>
      <c r="DH184" s="43">
        <f>SUM(DH185:DH187)</f>
        <v>0</v>
      </c>
      <c r="DI184" s="43"/>
      <c r="DJ184" s="43"/>
      <c r="DK184" s="396"/>
      <c r="DL184" s="43"/>
      <c r="DM184" s="43">
        <f>SUM(DM185:DM187)</f>
        <v>0</v>
      </c>
      <c r="DN184" s="43"/>
      <c r="DO184" s="43"/>
      <c r="DP184" s="396"/>
      <c r="DQ184" s="43"/>
      <c r="DR184" s="43">
        <f>SUM(DR185:DR187)</f>
        <v>0</v>
      </c>
      <c r="DS184" s="43"/>
      <c r="DT184" s="43"/>
      <c r="DU184" s="396"/>
      <c r="DV184" s="43"/>
      <c r="DW184" s="43">
        <f>SUM(DW185:DW187)</f>
        <v>0</v>
      </c>
      <c r="DX184" s="43"/>
      <c r="DY184" s="43"/>
      <c r="DZ184" s="396"/>
      <c r="EA184" s="43"/>
      <c r="EB184" s="43">
        <f>SUM(EB185:EB187)</f>
        <v>0</v>
      </c>
      <c r="EC184" s="43"/>
      <c r="ED184" s="43"/>
      <c r="EE184" s="396"/>
      <c r="EF184" s="43"/>
      <c r="EG184" s="43">
        <f>SUM(EG185:EG187)</f>
        <v>0</v>
      </c>
      <c r="EH184" s="43"/>
      <c r="EI184" s="43"/>
      <c r="EJ184" s="396"/>
      <c r="EK184" s="43"/>
      <c r="EL184" s="43">
        <f>SUM(EL185:EL187)</f>
        <v>0</v>
      </c>
      <c r="EM184" s="43"/>
      <c r="EN184" s="43"/>
      <c r="EO184" s="88"/>
      <c r="EQ184" s="80">
        <f t="shared" ref="EQ184:EQ187" si="30">EL184-BY184</f>
        <v>0</v>
      </c>
      <c r="ER184" s="33"/>
    </row>
    <row r="185" spans="4:148" ht="12.75" customHeight="1" x14ac:dyDescent="0.3">
      <c r="D185" s="88" t="s">
        <v>316</v>
      </c>
      <c r="F185" s="333"/>
      <c r="G185" s="394">
        <v>0</v>
      </c>
      <c r="H185" s="395"/>
      <c r="I185" s="43"/>
      <c r="J185" s="396"/>
      <c r="K185" s="397"/>
      <c r="L185" s="394">
        <v>0</v>
      </c>
      <c r="M185" s="395"/>
      <c r="N185" s="43"/>
      <c r="O185" s="396"/>
      <c r="P185" s="397"/>
      <c r="Q185" s="394">
        <v>0</v>
      </c>
      <c r="R185" s="395"/>
      <c r="S185" s="43"/>
      <c r="T185" s="396"/>
      <c r="U185" s="397"/>
      <c r="V185" s="394">
        <v>0</v>
      </c>
      <c r="W185" s="395"/>
      <c r="X185" s="43"/>
      <c r="Y185" s="396"/>
      <c r="Z185" s="397"/>
      <c r="AA185" s="394">
        <v>0</v>
      </c>
      <c r="AB185" s="395"/>
      <c r="AC185" s="43"/>
      <c r="AD185" s="396"/>
      <c r="AE185" s="397"/>
      <c r="AF185" s="394">
        <v>0</v>
      </c>
      <c r="AG185" s="395"/>
      <c r="AH185" s="43"/>
      <c r="AI185" s="396"/>
      <c r="AJ185" s="397"/>
      <c r="AK185" s="394">
        <v>0</v>
      </c>
      <c r="AL185" s="395"/>
      <c r="AM185" s="43"/>
      <c r="AN185" s="396"/>
      <c r="AO185" s="397"/>
      <c r="AP185" s="394">
        <v>0</v>
      </c>
      <c r="AQ185" s="395"/>
      <c r="AR185" s="43"/>
      <c r="AS185" s="396"/>
      <c r="AT185" s="397"/>
      <c r="AU185" s="394">
        <v>7490000</v>
      </c>
      <c r="AV185" s="395"/>
      <c r="AW185" s="43"/>
      <c r="AX185" s="396"/>
      <c r="AY185" s="397"/>
      <c r="AZ185" s="394">
        <v>0</v>
      </c>
      <c r="BA185" s="395"/>
      <c r="BB185" s="43"/>
      <c r="BC185" s="396"/>
      <c r="BD185" s="397"/>
      <c r="BE185" s="394">
        <v>0</v>
      </c>
      <c r="BF185" s="395"/>
      <c r="BG185" s="43"/>
      <c r="BH185" s="396"/>
      <c r="BI185" s="397"/>
      <c r="BJ185" s="394">
        <v>0</v>
      </c>
      <c r="BK185" s="395"/>
      <c r="BL185" s="43"/>
      <c r="BM185" s="396"/>
      <c r="BN185" s="397"/>
      <c r="BO185" s="394">
        <v>0</v>
      </c>
      <c r="BP185" s="395"/>
      <c r="BQ185" s="43"/>
      <c r="BR185" s="396"/>
      <c r="BS185" s="397"/>
      <c r="BT185" s="394">
        <f>SUM(L185:BO185)</f>
        <v>7490000</v>
      </c>
      <c r="BU185" s="395"/>
      <c r="BV185" s="43"/>
      <c r="BW185" s="396"/>
      <c r="BX185" s="397"/>
      <c r="BY185" s="394">
        <v>0</v>
      </c>
      <c r="BZ185" s="395"/>
      <c r="CA185" s="43"/>
      <c r="CB185" s="396"/>
      <c r="CC185" s="397"/>
      <c r="CD185" s="394">
        <v>0</v>
      </c>
      <c r="CE185" s="395"/>
      <c r="CF185" s="43"/>
      <c r="CG185" s="396"/>
      <c r="CH185" s="397"/>
      <c r="CI185" s="394">
        <v>0</v>
      </c>
      <c r="CJ185" s="395"/>
      <c r="CK185" s="43"/>
      <c r="CL185" s="396"/>
      <c r="CM185" s="397"/>
      <c r="CN185" s="394">
        <v>0</v>
      </c>
      <c r="CO185" s="395"/>
      <c r="CP185" s="43"/>
      <c r="CQ185" s="396"/>
      <c r="CR185" s="397"/>
      <c r="CS185" s="394">
        <v>0</v>
      </c>
      <c r="CT185" s="395"/>
      <c r="CU185" s="43"/>
      <c r="CV185" s="396"/>
      <c r="CW185" s="397"/>
      <c r="CX185" s="394">
        <v>0</v>
      </c>
      <c r="CY185" s="395"/>
      <c r="CZ185" s="43"/>
      <c r="DA185" s="396"/>
      <c r="DB185" s="397"/>
      <c r="DC185" s="394">
        <v>0</v>
      </c>
      <c r="DD185" s="395"/>
      <c r="DE185" s="43"/>
      <c r="DF185" s="396"/>
      <c r="DG185" s="397"/>
      <c r="DH185" s="394">
        <v>0</v>
      </c>
      <c r="DI185" s="395"/>
      <c r="DJ185" s="43"/>
      <c r="DK185" s="396"/>
      <c r="DL185" s="397"/>
      <c r="DM185" s="394">
        <v>0</v>
      </c>
      <c r="DN185" s="395"/>
      <c r="DO185" s="43"/>
      <c r="DP185" s="396"/>
      <c r="DQ185" s="397"/>
      <c r="DR185" s="394">
        <v>0</v>
      </c>
      <c r="DS185" s="395"/>
      <c r="DT185" s="43"/>
      <c r="DU185" s="396"/>
      <c r="DV185" s="397"/>
      <c r="DW185" s="394">
        <v>0</v>
      </c>
      <c r="DX185" s="395"/>
      <c r="DY185" s="43"/>
      <c r="DZ185" s="396"/>
      <c r="EA185" s="397"/>
      <c r="EB185" s="394">
        <v>0</v>
      </c>
      <c r="EC185" s="395"/>
      <c r="ED185" s="43"/>
      <c r="EE185" s="396"/>
      <c r="EF185" s="397"/>
      <c r="EG185" s="394">
        <v>0</v>
      </c>
      <c r="EH185" s="395"/>
      <c r="EI185" s="43"/>
      <c r="EJ185" s="396"/>
      <c r="EK185" s="397"/>
      <c r="EL185" s="394">
        <f t="shared" ref="EL185:EL187" si="31">SUM(CD185:DR185)</f>
        <v>0</v>
      </c>
      <c r="EM185" s="395"/>
      <c r="EN185" s="43"/>
      <c r="EO185" s="88"/>
      <c r="EQ185" s="80">
        <f t="shared" si="30"/>
        <v>0</v>
      </c>
      <c r="ER185" s="33"/>
    </row>
    <row r="186" spans="4:148" ht="12.75" customHeight="1" x14ac:dyDescent="0.3">
      <c r="D186" s="88" t="s">
        <v>319</v>
      </c>
      <c r="F186" s="327"/>
      <c r="G186" s="43">
        <v>0</v>
      </c>
      <c r="H186" s="42"/>
      <c r="I186" s="43"/>
      <c r="J186" s="396"/>
      <c r="K186" s="396"/>
      <c r="L186" s="43">
        <v>0</v>
      </c>
      <c r="M186" s="42"/>
      <c r="N186" s="43"/>
      <c r="O186" s="396"/>
      <c r="P186" s="396"/>
      <c r="Q186" s="43">
        <v>0</v>
      </c>
      <c r="R186" s="42"/>
      <c r="S186" s="43"/>
      <c r="T186" s="396"/>
      <c r="U186" s="396"/>
      <c r="V186" s="43">
        <v>0</v>
      </c>
      <c r="W186" s="42"/>
      <c r="X186" s="43"/>
      <c r="Y186" s="396"/>
      <c r="Z186" s="396"/>
      <c r="AA186" s="43">
        <v>0</v>
      </c>
      <c r="AB186" s="42"/>
      <c r="AC186" s="43"/>
      <c r="AD186" s="396"/>
      <c r="AE186" s="396"/>
      <c r="AF186" s="43">
        <v>0</v>
      </c>
      <c r="AG186" s="42"/>
      <c r="AH186" s="43"/>
      <c r="AI186" s="396"/>
      <c r="AJ186" s="396"/>
      <c r="AK186" s="43">
        <v>0</v>
      </c>
      <c r="AL186" s="42"/>
      <c r="AM186" s="43"/>
      <c r="AN186" s="396"/>
      <c r="AO186" s="396"/>
      <c r="AP186" s="43">
        <v>0</v>
      </c>
      <c r="AQ186" s="42"/>
      <c r="AR186" s="43"/>
      <c r="AS186" s="396"/>
      <c r="AT186" s="396"/>
      <c r="AU186" s="43">
        <v>0</v>
      </c>
      <c r="AV186" s="42"/>
      <c r="AW186" s="43"/>
      <c r="AX186" s="396"/>
      <c r="AY186" s="396"/>
      <c r="AZ186" s="43">
        <v>0</v>
      </c>
      <c r="BA186" s="42"/>
      <c r="BB186" s="43"/>
      <c r="BC186" s="396"/>
      <c r="BD186" s="396"/>
      <c r="BE186" s="43">
        <v>0</v>
      </c>
      <c r="BF186" s="42"/>
      <c r="BG186" s="43"/>
      <c r="BH186" s="396"/>
      <c r="BI186" s="396"/>
      <c r="BJ186" s="43">
        <v>0</v>
      </c>
      <c r="BK186" s="42"/>
      <c r="BL186" s="43"/>
      <c r="BM186" s="396"/>
      <c r="BN186" s="396"/>
      <c r="BO186" s="43">
        <v>0</v>
      </c>
      <c r="BP186" s="42"/>
      <c r="BQ186" s="43"/>
      <c r="BR186" s="396"/>
      <c r="BS186" s="396"/>
      <c r="BT186" s="43">
        <f>SUM(L186:BO186)</f>
        <v>0</v>
      </c>
      <c r="BU186" s="42"/>
      <c r="BV186" s="43"/>
      <c r="BW186" s="396"/>
      <c r="BX186" s="396"/>
      <c r="BY186" s="43">
        <v>0</v>
      </c>
      <c r="BZ186" s="42"/>
      <c r="CA186" s="43"/>
      <c r="CB186" s="396"/>
      <c r="CC186" s="396"/>
      <c r="CD186" s="43">
        <v>0</v>
      </c>
      <c r="CE186" s="42"/>
      <c r="CF186" s="43"/>
      <c r="CG186" s="396"/>
      <c r="CH186" s="396"/>
      <c r="CI186" s="43">
        <v>0</v>
      </c>
      <c r="CJ186" s="42"/>
      <c r="CK186" s="43"/>
      <c r="CL186" s="396"/>
      <c r="CM186" s="396"/>
      <c r="CN186" s="43">
        <v>0</v>
      </c>
      <c r="CO186" s="42"/>
      <c r="CP186" s="43"/>
      <c r="CQ186" s="396"/>
      <c r="CR186" s="396"/>
      <c r="CS186" s="43">
        <v>0</v>
      </c>
      <c r="CT186" s="42"/>
      <c r="CU186" s="43"/>
      <c r="CV186" s="396"/>
      <c r="CW186" s="396"/>
      <c r="CX186" s="43">
        <v>0</v>
      </c>
      <c r="CY186" s="42"/>
      <c r="CZ186" s="43"/>
      <c r="DA186" s="396"/>
      <c r="DB186" s="396"/>
      <c r="DC186" s="43">
        <v>0</v>
      </c>
      <c r="DD186" s="42"/>
      <c r="DE186" s="43"/>
      <c r="DF186" s="396"/>
      <c r="DG186" s="396"/>
      <c r="DH186" s="43">
        <v>0</v>
      </c>
      <c r="DI186" s="42"/>
      <c r="DJ186" s="43"/>
      <c r="DK186" s="396"/>
      <c r="DL186" s="396"/>
      <c r="DM186" s="43">
        <v>0</v>
      </c>
      <c r="DN186" s="42"/>
      <c r="DO186" s="43"/>
      <c r="DP186" s="396"/>
      <c r="DQ186" s="396"/>
      <c r="DR186" s="43">
        <v>0</v>
      </c>
      <c r="DS186" s="42"/>
      <c r="DT186" s="43"/>
      <c r="DU186" s="396"/>
      <c r="DV186" s="396"/>
      <c r="DW186" s="43">
        <v>0</v>
      </c>
      <c r="DX186" s="42"/>
      <c r="DY186" s="43"/>
      <c r="DZ186" s="396"/>
      <c r="EA186" s="396"/>
      <c r="EB186" s="43">
        <v>0</v>
      </c>
      <c r="EC186" s="42"/>
      <c r="ED186" s="43"/>
      <c r="EE186" s="396"/>
      <c r="EF186" s="396"/>
      <c r="EG186" s="43">
        <v>0</v>
      </c>
      <c r="EH186" s="42"/>
      <c r="EI186" s="43"/>
      <c r="EJ186" s="396"/>
      <c r="EK186" s="396"/>
      <c r="EL186" s="43">
        <f t="shared" si="31"/>
        <v>0</v>
      </c>
      <c r="EM186" s="42"/>
      <c r="EN186" s="43"/>
      <c r="EO186" s="88"/>
      <c r="EQ186" s="80">
        <f t="shared" si="30"/>
        <v>0</v>
      </c>
      <c r="ER186" s="33"/>
    </row>
    <row r="187" spans="4:148" ht="12.75" customHeight="1" x14ac:dyDescent="0.3">
      <c r="D187" s="88" t="s">
        <v>320</v>
      </c>
      <c r="F187" s="346"/>
      <c r="G187" s="72">
        <v>0</v>
      </c>
      <c r="H187" s="71"/>
      <c r="I187" s="43"/>
      <c r="J187" s="396"/>
      <c r="K187" s="405"/>
      <c r="L187" s="72">
        <v>0</v>
      </c>
      <c r="M187" s="71"/>
      <c r="N187" s="43"/>
      <c r="O187" s="396"/>
      <c r="P187" s="405"/>
      <c r="Q187" s="72">
        <v>0</v>
      </c>
      <c r="R187" s="71"/>
      <c r="S187" s="43"/>
      <c r="T187" s="396"/>
      <c r="U187" s="405"/>
      <c r="V187" s="72">
        <v>0</v>
      </c>
      <c r="W187" s="71"/>
      <c r="X187" s="43"/>
      <c r="Y187" s="396"/>
      <c r="Z187" s="405"/>
      <c r="AA187" s="72">
        <v>0</v>
      </c>
      <c r="AB187" s="71"/>
      <c r="AC187" s="43"/>
      <c r="AD187" s="396"/>
      <c r="AE187" s="405"/>
      <c r="AF187" s="72">
        <v>0</v>
      </c>
      <c r="AG187" s="71"/>
      <c r="AH187" s="43"/>
      <c r="AI187" s="396"/>
      <c r="AJ187" s="405"/>
      <c r="AK187" s="72">
        <v>0</v>
      </c>
      <c r="AL187" s="71"/>
      <c r="AM187" s="43"/>
      <c r="AN187" s="396"/>
      <c r="AO187" s="405"/>
      <c r="AP187" s="72">
        <v>0</v>
      </c>
      <c r="AQ187" s="71"/>
      <c r="AR187" s="43"/>
      <c r="AS187" s="396"/>
      <c r="AT187" s="405"/>
      <c r="AU187" s="72">
        <v>0</v>
      </c>
      <c r="AV187" s="71"/>
      <c r="AW187" s="43"/>
      <c r="AX187" s="396"/>
      <c r="AY187" s="405"/>
      <c r="AZ187" s="72">
        <v>0</v>
      </c>
      <c r="BA187" s="71"/>
      <c r="BB187" s="43"/>
      <c r="BC187" s="396"/>
      <c r="BD187" s="405"/>
      <c r="BE187" s="72">
        <v>0</v>
      </c>
      <c r="BF187" s="71"/>
      <c r="BG187" s="43"/>
      <c r="BH187" s="396"/>
      <c r="BI187" s="405"/>
      <c r="BJ187" s="72">
        <v>0</v>
      </c>
      <c r="BK187" s="71"/>
      <c r="BL187" s="43"/>
      <c r="BM187" s="396"/>
      <c r="BN187" s="405"/>
      <c r="BO187" s="72">
        <v>0</v>
      </c>
      <c r="BP187" s="71"/>
      <c r="BQ187" s="43"/>
      <c r="BR187" s="396"/>
      <c r="BS187" s="405"/>
      <c r="BT187" s="72">
        <f>SUM(L187:BO187)</f>
        <v>0</v>
      </c>
      <c r="BU187" s="71"/>
      <c r="BV187" s="43"/>
      <c r="BW187" s="396"/>
      <c r="BX187" s="405"/>
      <c r="BY187" s="72">
        <v>0</v>
      </c>
      <c r="BZ187" s="71"/>
      <c r="CA187" s="43"/>
      <c r="CB187" s="396"/>
      <c r="CC187" s="405"/>
      <c r="CD187" s="72">
        <v>0</v>
      </c>
      <c r="CE187" s="71"/>
      <c r="CF187" s="43"/>
      <c r="CG187" s="396"/>
      <c r="CH187" s="405"/>
      <c r="CI187" s="72">
        <v>0</v>
      </c>
      <c r="CJ187" s="71"/>
      <c r="CK187" s="43"/>
      <c r="CL187" s="396"/>
      <c r="CM187" s="405"/>
      <c r="CN187" s="72">
        <v>0</v>
      </c>
      <c r="CO187" s="71"/>
      <c r="CP187" s="43"/>
      <c r="CQ187" s="396"/>
      <c r="CR187" s="405"/>
      <c r="CS187" s="72">
        <v>0</v>
      </c>
      <c r="CT187" s="71"/>
      <c r="CU187" s="43"/>
      <c r="CV187" s="396"/>
      <c r="CW187" s="405"/>
      <c r="CX187" s="72">
        <v>0</v>
      </c>
      <c r="CY187" s="71"/>
      <c r="CZ187" s="43"/>
      <c r="DA187" s="396"/>
      <c r="DB187" s="405"/>
      <c r="DC187" s="72">
        <v>0</v>
      </c>
      <c r="DD187" s="71"/>
      <c r="DE187" s="43"/>
      <c r="DF187" s="396"/>
      <c r="DG187" s="405"/>
      <c r="DH187" s="72">
        <v>0</v>
      </c>
      <c r="DI187" s="71"/>
      <c r="DJ187" s="43"/>
      <c r="DK187" s="396"/>
      <c r="DL187" s="405"/>
      <c r="DM187" s="72">
        <v>0</v>
      </c>
      <c r="DN187" s="71"/>
      <c r="DO187" s="43"/>
      <c r="DP187" s="396"/>
      <c r="DQ187" s="405"/>
      <c r="DR187" s="72">
        <v>0</v>
      </c>
      <c r="DS187" s="71"/>
      <c r="DT187" s="43"/>
      <c r="DU187" s="396"/>
      <c r="DV187" s="405"/>
      <c r="DW187" s="72">
        <v>0</v>
      </c>
      <c r="DX187" s="71"/>
      <c r="DY187" s="43"/>
      <c r="DZ187" s="396"/>
      <c r="EA187" s="405"/>
      <c r="EB187" s="72">
        <v>0</v>
      </c>
      <c r="EC187" s="71"/>
      <c r="ED187" s="43"/>
      <c r="EE187" s="396"/>
      <c r="EF187" s="405"/>
      <c r="EG187" s="72">
        <v>0</v>
      </c>
      <c r="EH187" s="71"/>
      <c r="EI187" s="43"/>
      <c r="EJ187" s="396"/>
      <c r="EK187" s="405"/>
      <c r="EL187" s="72">
        <f t="shared" si="31"/>
        <v>0</v>
      </c>
      <c r="EM187" s="71"/>
      <c r="EN187" s="43"/>
      <c r="EO187" s="88"/>
      <c r="EQ187" s="80">
        <f t="shared" si="30"/>
        <v>0</v>
      </c>
      <c r="ER187" s="33"/>
    </row>
    <row r="188" spans="4:148" ht="12.75" customHeight="1" x14ac:dyDescent="0.3">
      <c r="D188" s="88"/>
      <c r="G188" s="43"/>
      <c r="H188" s="43"/>
      <c r="I188" s="43"/>
      <c r="J188" s="396"/>
      <c r="K188" s="43"/>
      <c r="L188" s="43"/>
      <c r="M188" s="43"/>
      <c r="N188" s="43"/>
      <c r="O188" s="396"/>
      <c r="P188" s="43"/>
      <c r="Q188" s="43"/>
      <c r="R188" s="43"/>
      <c r="S188" s="43"/>
      <c r="T188" s="396"/>
      <c r="U188" s="43"/>
      <c r="V188" s="43"/>
      <c r="W188" s="43"/>
      <c r="X188" s="43"/>
      <c r="Y188" s="396"/>
      <c r="Z188" s="43"/>
      <c r="AA188" s="43"/>
      <c r="AB188" s="43"/>
      <c r="AC188" s="43"/>
      <c r="AD188" s="396"/>
      <c r="AE188" s="43"/>
      <c r="AF188" s="43"/>
      <c r="AG188" s="43"/>
      <c r="AH188" s="43"/>
      <c r="AI188" s="396"/>
      <c r="AJ188" s="43"/>
      <c r="AK188" s="43"/>
      <c r="AL188" s="43"/>
      <c r="AM188" s="43"/>
      <c r="AN188" s="396"/>
      <c r="AO188" s="43"/>
      <c r="AP188" s="43"/>
      <c r="AQ188" s="43"/>
      <c r="AR188" s="43"/>
      <c r="AS188" s="396"/>
      <c r="AT188" s="43"/>
      <c r="AU188" s="43"/>
      <c r="AV188" s="43"/>
      <c r="AW188" s="43"/>
      <c r="AX188" s="396"/>
      <c r="AY188" s="43"/>
      <c r="AZ188" s="43"/>
      <c r="BA188" s="43"/>
      <c r="BB188" s="43"/>
      <c r="BC188" s="396"/>
      <c r="BD188" s="43"/>
      <c r="BE188" s="43"/>
      <c r="BF188" s="43"/>
      <c r="BG188" s="43"/>
      <c r="BH188" s="396"/>
      <c r="BI188" s="43"/>
      <c r="BJ188" s="43"/>
      <c r="BK188" s="43"/>
      <c r="BL188" s="43"/>
      <c r="BM188" s="396"/>
      <c r="BN188" s="43"/>
      <c r="BO188" s="43"/>
      <c r="BP188" s="43"/>
      <c r="BQ188" s="43"/>
      <c r="BR188" s="396"/>
      <c r="BS188" s="43"/>
      <c r="BT188" s="43"/>
      <c r="BU188" s="43"/>
      <c r="BV188" s="43"/>
      <c r="BW188" s="396"/>
      <c r="BX188" s="43"/>
      <c r="BY188" s="43"/>
      <c r="BZ188" s="43"/>
      <c r="CA188" s="43"/>
      <c r="CB188" s="396"/>
      <c r="CC188" s="43"/>
      <c r="CD188" s="43"/>
      <c r="CE188" s="43"/>
      <c r="CF188" s="43"/>
      <c r="CG188" s="396"/>
      <c r="CH188" s="43"/>
      <c r="CI188" s="43"/>
      <c r="CJ188" s="43"/>
      <c r="CK188" s="43"/>
      <c r="CL188" s="396"/>
      <c r="CM188" s="43"/>
      <c r="CN188" s="43"/>
      <c r="CO188" s="43"/>
      <c r="CP188" s="43"/>
      <c r="CQ188" s="396"/>
      <c r="CR188" s="43"/>
      <c r="CS188" s="43"/>
      <c r="CT188" s="43"/>
      <c r="CU188" s="43"/>
      <c r="CV188" s="396"/>
      <c r="CW188" s="43"/>
      <c r="CX188" s="43"/>
      <c r="CY188" s="43"/>
      <c r="CZ188" s="43"/>
      <c r="DA188" s="396"/>
      <c r="DB188" s="43"/>
      <c r="DC188" s="43"/>
      <c r="DD188" s="43"/>
      <c r="DE188" s="43"/>
      <c r="DF188" s="396"/>
      <c r="DG188" s="43"/>
      <c r="DH188" s="43"/>
      <c r="DI188" s="43"/>
      <c r="DJ188" s="43"/>
      <c r="DK188" s="396"/>
      <c r="DL188" s="43"/>
      <c r="DM188" s="43"/>
      <c r="DN188" s="43"/>
      <c r="DO188" s="43"/>
      <c r="DP188" s="396"/>
      <c r="DQ188" s="43"/>
      <c r="DR188" s="43"/>
      <c r="DS188" s="43"/>
      <c r="DT188" s="43"/>
      <c r="DU188" s="396"/>
      <c r="DV188" s="43"/>
      <c r="DW188" s="43"/>
      <c r="DX188" s="43"/>
      <c r="DY188" s="43"/>
      <c r="DZ188" s="396"/>
      <c r="EA188" s="43"/>
      <c r="EB188" s="43"/>
      <c r="EC188" s="43"/>
      <c r="ED188" s="43"/>
      <c r="EE188" s="396"/>
      <c r="EF188" s="43"/>
      <c r="EG188" s="43"/>
      <c r="EH188" s="43"/>
      <c r="EI188" s="43"/>
      <c r="EJ188" s="396"/>
      <c r="EK188" s="43"/>
      <c r="EL188" s="43"/>
      <c r="EM188" s="43"/>
      <c r="EN188" s="43"/>
      <c r="EO188" s="88"/>
      <c r="ER188" s="33"/>
    </row>
    <row r="189" spans="4:148" ht="12.75" customHeight="1" x14ac:dyDescent="0.3">
      <c r="D189" s="88" t="s">
        <v>610</v>
      </c>
      <c r="G189" s="43">
        <f>SUM(G190:G192)</f>
        <v>0</v>
      </c>
      <c r="H189" s="43"/>
      <c r="I189" s="43"/>
      <c r="J189" s="396"/>
      <c r="K189" s="43"/>
      <c r="L189" s="43">
        <f>SUM(L190:L192)</f>
        <v>0</v>
      </c>
      <c r="M189" s="43"/>
      <c r="N189" s="43"/>
      <c r="O189" s="396"/>
      <c r="P189" s="43"/>
      <c r="Q189" s="43">
        <f>SUM(Q190:Q192)</f>
        <v>0</v>
      </c>
      <c r="R189" s="43"/>
      <c r="S189" s="43"/>
      <c r="T189" s="396"/>
      <c r="U189" s="43"/>
      <c r="V189" s="43">
        <f>SUM(V190:V192)</f>
        <v>0</v>
      </c>
      <c r="W189" s="43"/>
      <c r="X189" s="43"/>
      <c r="Y189" s="396"/>
      <c r="Z189" s="43"/>
      <c r="AA189" s="43">
        <f>SUM(AA190:AA192)</f>
        <v>0</v>
      </c>
      <c r="AB189" s="43"/>
      <c r="AC189" s="43"/>
      <c r="AD189" s="396"/>
      <c r="AE189" s="43"/>
      <c r="AF189" s="43">
        <f>SUM(AF190:AF192)</f>
        <v>0</v>
      </c>
      <c r="AG189" s="43"/>
      <c r="AH189" s="43"/>
      <c r="AI189" s="396"/>
      <c r="AJ189" s="43"/>
      <c r="AK189" s="43">
        <f>SUM(AK190:AK192)</f>
        <v>0</v>
      </c>
      <c r="AL189" s="43"/>
      <c r="AM189" s="43"/>
      <c r="AN189" s="396"/>
      <c r="AO189" s="43"/>
      <c r="AP189" s="43">
        <f>SUM(AP190:AP192)</f>
        <v>0</v>
      </c>
      <c r="AQ189" s="43"/>
      <c r="AR189" s="43"/>
      <c r="AS189" s="396"/>
      <c r="AT189" s="43"/>
      <c r="AU189" s="43">
        <f>SUM(AU190:AU192)</f>
        <v>8866000</v>
      </c>
      <c r="AV189" s="43"/>
      <c r="AW189" s="43"/>
      <c r="AX189" s="396"/>
      <c r="AY189" s="43"/>
      <c r="AZ189" s="43">
        <f>SUM(AZ190:AZ192)</f>
        <v>0</v>
      </c>
      <c r="BA189" s="43"/>
      <c r="BB189" s="43"/>
      <c r="BC189" s="396"/>
      <c r="BD189" s="43"/>
      <c r="BE189" s="43">
        <f>SUM(BE190:BE192)</f>
        <v>0</v>
      </c>
      <c r="BF189" s="43"/>
      <c r="BG189" s="43"/>
      <c r="BH189" s="396"/>
      <c r="BI189" s="43"/>
      <c r="BJ189" s="43">
        <f>SUM(BJ190:BJ192)</f>
        <v>0</v>
      </c>
      <c r="BK189" s="43"/>
      <c r="BL189" s="43"/>
      <c r="BM189" s="396"/>
      <c r="BN189" s="43"/>
      <c r="BO189" s="43">
        <f>SUM(BO190:BO192)</f>
        <v>0</v>
      </c>
      <c r="BP189" s="43"/>
      <c r="BQ189" s="43"/>
      <c r="BR189" s="396"/>
      <c r="BS189" s="43"/>
      <c r="BT189" s="43">
        <f>SUM(BT190:BT192)</f>
        <v>8866000</v>
      </c>
      <c r="BU189" s="43"/>
      <c r="BV189" s="43"/>
      <c r="BW189" s="396"/>
      <c r="BX189" s="43"/>
      <c r="BY189" s="43">
        <f>SUM(BY190:BY192)</f>
        <v>0</v>
      </c>
      <c r="BZ189" s="43"/>
      <c r="CA189" s="43"/>
      <c r="CB189" s="396"/>
      <c r="CC189" s="43"/>
      <c r="CD189" s="43">
        <f>SUM(CD190:CD192)</f>
        <v>0</v>
      </c>
      <c r="CE189" s="43"/>
      <c r="CF189" s="43"/>
      <c r="CG189" s="396"/>
      <c r="CH189" s="43"/>
      <c r="CI189" s="43">
        <f>SUM(CI190:CI192)</f>
        <v>0</v>
      </c>
      <c r="CJ189" s="43"/>
      <c r="CK189" s="43"/>
      <c r="CL189" s="396"/>
      <c r="CM189" s="43"/>
      <c r="CN189" s="43">
        <f>SUM(CN190:CN192)</f>
        <v>0</v>
      </c>
      <c r="CO189" s="43"/>
      <c r="CP189" s="43"/>
      <c r="CQ189" s="396"/>
      <c r="CR189" s="43"/>
      <c r="CS189" s="43">
        <f>SUM(CS190:CS192)</f>
        <v>0</v>
      </c>
      <c r="CT189" s="43"/>
      <c r="CU189" s="43"/>
      <c r="CV189" s="396"/>
      <c r="CW189" s="43"/>
      <c r="CX189" s="43">
        <f>SUM(CX190:CX192)</f>
        <v>0</v>
      </c>
      <c r="CY189" s="43"/>
      <c r="CZ189" s="43"/>
      <c r="DA189" s="396"/>
      <c r="DB189" s="43"/>
      <c r="DC189" s="43">
        <f>SUM(DC190:DC192)</f>
        <v>0</v>
      </c>
      <c r="DD189" s="43"/>
      <c r="DE189" s="43"/>
      <c r="DF189" s="396"/>
      <c r="DG189" s="43"/>
      <c r="DH189" s="43">
        <f>SUM(DH190:DH192)</f>
        <v>0</v>
      </c>
      <c r="DI189" s="43"/>
      <c r="DJ189" s="43"/>
      <c r="DK189" s="396"/>
      <c r="DL189" s="43"/>
      <c r="DM189" s="43">
        <f>SUM(DM190:DM192)</f>
        <v>0</v>
      </c>
      <c r="DN189" s="43"/>
      <c r="DO189" s="43"/>
      <c r="DP189" s="396"/>
      <c r="DQ189" s="43"/>
      <c r="DR189" s="43">
        <f>SUM(DR190:DR192)</f>
        <v>0</v>
      </c>
      <c r="DS189" s="43"/>
      <c r="DT189" s="43"/>
      <c r="DU189" s="396"/>
      <c r="DV189" s="43"/>
      <c r="DW189" s="43">
        <f>SUM(DW190:DW192)</f>
        <v>0</v>
      </c>
      <c r="DX189" s="43"/>
      <c r="DY189" s="43"/>
      <c r="DZ189" s="396"/>
      <c r="EA189" s="43"/>
      <c r="EB189" s="43">
        <f>SUM(EB190:EB192)</f>
        <v>0</v>
      </c>
      <c r="EC189" s="43"/>
      <c r="ED189" s="43"/>
      <c r="EE189" s="396"/>
      <c r="EF189" s="43"/>
      <c r="EG189" s="43">
        <f>SUM(EG190:EG192)</f>
        <v>0</v>
      </c>
      <c r="EH189" s="43"/>
      <c r="EI189" s="43"/>
      <c r="EJ189" s="396"/>
      <c r="EK189" s="43"/>
      <c r="EL189" s="43">
        <f>SUM(EL190:EL192)</f>
        <v>0</v>
      </c>
      <c r="EM189" s="43"/>
      <c r="EN189" s="43"/>
      <c r="EO189" s="88"/>
      <c r="EQ189" s="80">
        <f t="shared" ref="EQ189:EQ192" si="32">EL189-BY189</f>
        <v>0</v>
      </c>
      <c r="ER189" s="33"/>
    </row>
    <row r="190" spans="4:148" ht="12.75" customHeight="1" x14ac:dyDescent="0.3">
      <c r="D190" s="88" t="s">
        <v>316</v>
      </c>
      <c r="F190" s="333"/>
      <c r="G190" s="394">
        <v>0</v>
      </c>
      <c r="H190" s="395"/>
      <c r="I190" s="43"/>
      <c r="J190" s="396"/>
      <c r="K190" s="397"/>
      <c r="L190" s="394">
        <v>0</v>
      </c>
      <c r="M190" s="395"/>
      <c r="N190" s="43"/>
      <c r="O190" s="396"/>
      <c r="P190" s="397"/>
      <c r="Q190" s="394">
        <v>0</v>
      </c>
      <c r="R190" s="395"/>
      <c r="S190" s="43"/>
      <c r="T190" s="396"/>
      <c r="U190" s="397"/>
      <c r="V190" s="394">
        <v>0</v>
      </c>
      <c r="W190" s="395"/>
      <c r="X190" s="43"/>
      <c r="Y190" s="396"/>
      <c r="Z190" s="397"/>
      <c r="AA190" s="394">
        <v>0</v>
      </c>
      <c r="AB190" s="395"/>
      <c r="AC190" s="43"/>
      <c r="AD190" s="396"/>
      <c r="AE190" s="397"/>
      <c r="AF190" s="394">
        <v>0</v>
      </c>
      <c r="AG190" s="395"/>
      <c r="AH190" s="43"/>
      <c r="AI190" s="396"/>
      <c r="AJ190" s="397"/>
      <c r="AK190" s="394">
        <v>0</v>
      </c>
      <c r="AL190" s="395"/>
      <c r="AM190" s="43"/>
      <c r="AN190" s="396"/>
      <c r="AO190" s="397"/>
      <c r="AP190" s="394">
        <v>0</v>
      </c>
      <c r="AQ190" s="395"/>
      <c r="AR190" s="43"/>
      <c r="AS190" s="396"/>
      <c r="AT190" s="397"/>
      <c r="AU190" s="394">
        <v>8866000</v>
      </c>
      <c r="AV190" s="395"/>
      <c r="AW190" s="43"/>
      <c r="AX190" s="396"/>
      <c r="AY190" s="397"/>
      <c r="AZ190" s="394">
        <v>0</v>
      </c>
      <c r="BA190" s="395"/>
      <c r="BB190" s="43"/>
      <c r="BC190" s="396"/>
      <c r="BD190" s="397"/>
      <c r="BE190" s="394">
        <v>0</v>
      </c>
      <c r="BF190" s="395"/>
      <c r="BG190" s="43"/>
      <c r="BH190" s="396"/>
      <c r="BI190" s="397"/>
      <c r="BJ190" s="394">
        <v>0</v>
      </c>
      <c r="BK190" s="395"/>
      <c r="BL190" s="43"/>
      <c r="BM190" s="396"/>
      <c r="BN190" s="397"/>
      <c r="BO190" s="394">
        <v>0</v>
      </c>
      <c r="BP190" s="395"/>
      <c r="BQ190" s="43"/>
      <c r="BR190" s="396"/>
      <c r="BS190" s="397"/>
      <c r="BT190" s="394">
        <f>SUM(L190:BO190)</f>
        <v>8866000</v>
      </c>
      <c r="BU190" s="395"/>
      <c r="BV190" s="43"/>
      <c r="BW190" s="396"/>
      <c r="BX190" s="397"/>
      <c r="BY190" s="394">
        <v>0</v>
      </c>
      <c r="BZ190" s="395"/>
      <c r="CA190" s="43"/>
      <c r="CB190" s="396"/>
      <c r="CC190" s="397"/>
      <c r="CD190" s="394">
        <v>0</v>
      </c>
      <c r="CE190" s="395"/>
      <c r="CF190" s="43"/>
      <c r="CG190" s="396"/>
      <c r="CH190" s="397"/>
      <c r="CI190" s="394">
        <v>0</v>
      </c>
      <c r="CJ190" s="395"/>
      <c r="CK190" s="43"/>
      <c r="CL190" s="396"/>
      <c r="CM190" s="397"/>
      <c r="CN190" s="394">
        <v>0</v>
      </c>
      <c r="CO190" s="395"/>
      <c r="CP190" s="43"/>
      <c r="CQ190" s="396"/>
      <c r="CR190" s="397"/>
      <c r="CS190" s="394">
        <v>0</v>
      </c>
      <c r="CT190" s="395"/>
      <c r="CU190" s="43"/>
      <c r="CV190" s="396"/>
      <c r="CW190" s="397"/>
      <c r="CX190" s="394">
        <v>0</v>
      </c>
      <c r="CY190" s="395"/>
      <c r="CZ190" s="43"/>
      <c r="DA190" s="396"/>
      <c r="DB190" s="397"/>
      <c r="DC190" s="394">
        <v>0</v>
      </c>
      <c r="DD190" s="395"/>
      <c r="DE190" s="43"/>
      <c r="DF190" s="396"/>
      <c r="DG190" s="397"/>
      <c r="DH190" s="394">
        <v>0</v>
      </c>
      <c r="DI190" s="395"/>
      <c r="DJ190" s="43"/>
      <c r="DK190" s="396"/>
      <c r="DL190" s="397"/>
      <c r="DM190" s="394">
        <v>0</v>
      </c>
      <c r="DN190" s="395"/>
      <c r="DO190" s="43"/>
      <c r="DP190" s="396"/>
      <c r="DQ190" s="397"/>
      <c r="DR190" s="394">
        <v>0</v>
      </c>
      <c r="DS190" s="395"/>
      <c r="DT190" s="43"/>
      <c r="DU190" s="396"/>
      <c r="DV190" s="397"/>
      <c r="DW190" s="394">
        <v>0</v>
      </c>
      <c r="DX190" s="395"/>
      <c r="DY190" s="43"/>
      <c r="DZ190" s="396"/>
      <c r="EA190" s="397"/>
      <c r="EB190" s="394">
        <v>0</v>
      </c>
      <c r="EC190" s="395"/>
      <c r="ED190" s="43"/>
      <c r="EE190" s="396"/>
      <c r="EF190" s="397"/>
      <c r="EG190" s="394">
        <v>0</v>
      </c>
      <c r="EH190" s="395"/>
      <c r="EI190" s="43"/>
      <c r="EJ190" s="396"/>
      <c r="EK190" s="397"/>
      <c r="EL190" s="394">
        <f t="shared" ref="EL190:EL192" si="33">SUM(CD190:DR190)</f>
        <v>0</v>
      </c>
      <c r="EM190" s="395"/>
      <c r="EN190" s="43"/>
      <c r="EO190" s="88"/>
      <c r="EQ190" s="80">
        <f t="shared" si="32"/>
        <v>0</v>
      </c>
      <c r="ER190" s="33"/>
    </row>
    <row r="191" spans="4:148" ht="12.75" customHeight="1" x14ac:dyDescent="0.3">
      <c r="D191" s="88" t="s">
        <v>319</v>
      </c>
      <c r="F191" s="327"/>
      <c r="G191" s="43">
        <v>0</v>
      </c>
      <c r="H191" s="42"/>
      <c r="I191" s="43"/>
      <c r="J191" s="396"/>
      <c r="K191" s="396"/>
      <c r="L191" s="43">
        <v>0</v>
      </c>
      <c r="M191" s="42"/>
      <c r="N191" s="43"/>
      <c r="O191" s="396"/>
      <c r="P191" s="396"/>
      <c r="Q191" s="43">
        <v>0</v>
      </c>
      <c r="R191" s="42"/>
      <c r="S191" s="43"/>
      <c r="T191" s="396"/>
      <c r="U191" s="396"/>
      <c r="V191" s="43">
        <v>0</v>
      </c>
      <c r="W191" s="42"/>
      <c r="X191" s="43"/>
      <c r="Y191" s="396"/>
      <c r="Z191" s="396"/>
      <c r="AA191" s="43">
        <v>0</v>
      </c>
      <c r="AB191" s="42"/>
      <c r="AC191" s="43"/>
      <c r="AD191" s="396"/>
      <c r="AE191" s="396"/>
      <c r="AF191" s="43">
        <v>0</v>
      </c>
      <c r="AG191" s="42"/>
      <c r="AH191" s="43"/>
      <c r="AI191" s="396"/>
      <c r="AJ191" s="396"/>
      <c r="AK191" s="43">
        <v>0</v>
      </c>
      <c r="AL191" s="42"/>
      <c r="AM191" s="43"/>
      <c r="AN191" s="396"/>
      <c r="AO191" s="396"/>
      <c r="AP191" s="43">
        <v>0</v>
      </c>
      <c r="AQ191" s="42"/>
      <c r="AR191" s="43"/>
      <c r="AS191" s="396"/>
      <c r="AT191" s="396"/>
      <c r="AU191" s="43">
        <v>0</v>
      </c>
      <c r="AV191" s="42"/>
      <c r="AW191" s="43"/>
      <c r="AX191" s="396"/>
      <c r="AY191" s="396"/>
      <c r="AZ191" s="43">
        <v>0</v>
      </c>
      <c r="BA191" s="42"/>
      <c r="BB191" s="43"/>
      <c r="BC191" s="396"/>
      <c r="BD191" s="396"/>
      <c r="BE191" s="43">
        <v>0</v>
      </c>
      <c r="BF191" s="42"/>
      <c r="BG191" s="43"/>
      <c r="BH191" s="396"/>
      <c r="BI191" s="396"/>
      <c r="BJ191" s="43">
        <v>0</v>
      </c>
      <c r="BK191" s="42"/>
      <c r="BL191" s="43"/>
      <c r="BM191" s="396"/>
      <c r="BN191" s="396"/>
      <c r="BO191" s="43">
        <v>0</v>
      </c>
      <c r="BP191" s="42"/>
      <c r="BQ191" s="43"/>
      <c r="BR191" s="396"/>
      <c r="BS191" s="396"/>
      <c r="BT191" s="43">
        <f>SUM(L191:BO191)</f>
        <v>0</v>
      </c>
      <c r="BU191" s="42"/>
      <c r="BV191" s="43"/>
      <c r="BW191" s="396"/>
      <c r="BX191" s="396"/>
      <c r="BY191" s="43">
        <v>0</v>
      </c>
      <c r="BZ191" s="42"/>
      <c r="CA191" s="43"/>
      <c r="CB191" s="396"/>
      <c r="CC191" s="396"/>
      <c r="CD191" s="43">
        <v>0</v>
      </c>
      <c r="CE191" s="42"/>
      <c r="CF191" s="43"/>
      <c r="CG191" s="396"/>
      <c r="CH191" s="396"/>
      <c r="CI191" s="43">
        <v>0</v>
      </c>
      <c r="CJ191" s="42"/>
      <c r="CK191" s="43"/>
      <c r="CL191" s="396"/>
      <c r="CM191" s="396"/>
      <c r="CN191" s="43">
        <v>0</v>
      </c>
      <c r="CO191" s="42"/>
      <c r="CP191" s="43"/>
      <c r="CQ191" s="396"/>
      <c r="CR191" s="396"/>
      <c r="CS191" s="43">
        <v>0</v>
      </c>
      <c r="CT191" s="42"/>
      <c r="CU191" s="43"/>
      <c r="CV191" s="396"/>
      <c r="CW191" s="396"/>
      <c r="CX191" s="43">
        <v>0</v>
      </c>
      <c r="CY191" s="42"/>
      <c r="CZ191" s="43"/>
      <c r="DA191" s="396"/>
      <c r="DB191" s="396"/>
      <c r="DC191" s="43">
        <v>0</v>
      </c>
      <c r="DD191" s="42"/>
      <c r="DE191" s="43"/>
      <c r="DF191" s="396"/>
      <c r="DG191" s="396"/>
      <c r="DH191" s="43">
        <v>0</v>
      </c>
      <c r="DI191" s="42"/>
      <c r="DJ191" s="43"/>
      <c r="DK191" s="396"/>
      <c r="DL191" s="396"/>
      <c r="DM191" s="43">
        <v>0</v>
      </c>
      <c r="DN191" s="42"/>
      <c r="DO191" s="43"/>
      <c r="DP191" s="396"/>
      <c r="DQ191" s="396"/>
      <c r="DR191" s="43">
        <v>0</v>
      </c>
      <c r="DS191" s="42"/>
      <c r="DT191" s="43"/>
      <c r="DU191" s="396"/>
      <c r="DV191" s="396"/>
      <c r="DW191" s="43">
        <v>0</v>
      </c>
      <c r="DX191" s="42"/>
      <c r="DY191" s="43"/>
      <c r="DZ191" s="396"/>
      <c r="EA191" s="396"/>
      <c r="EB191" s="43">
        <v>0</v>
      </c>
      <c r="EC191" s="42"/>
      <c r="ED191" s="43"/>
      <c r="EE191" s="396"/>
      <c r="EF191" s="396"/>
      <c r="EG191" s="43">
        <v>0</v>
      </c>
      <c r="EH191" s="42"/>
      <c r="EI191" s="43"/>
      <c r="EJ191" s="396"/>
      <c r="EK191" s="396"/>
      <c r="EL191" s="43">
        <f t="shared" si="33"/>
        <v>0</v>
      </c>
      <c r="EM191" s="42"/>
      <c r="EN191" s="43"/>
      <c r="EO191" s="88"/>
      <c r="EQ191" s="80">
        <f t="shared" si="32"/>
        <v>0</v>
      </c>
      <c r="ER191" s="33"/>
    </row>
    <row r="192" spans="4:148" ht="12.75" customHeight="1" x14ac:dyDescent="0.3">
      <c r="D192" s="88" t="s">
        <v>320</v>
      </c>
      <c r="F192" s="346"/>
      <c r="G192" s="72">
        <v>0</v>
      </c>
      <c r="H192" s="71"/>
      <c r="I192" s="43"/>
      <c r="J192" s="396"/>
      <c r="K192" s="405"/>
      <c r="L192" s="72">
        <v>0</v>
      </c>
      <c r="M192" s="71"/>
      <c r="N192" s="43"/>
      <c r="O192" s="396"/>
      <c r="P192" s="405"/>
      <c r="Q192" s="72">
        <v>0</v>
      </c>
      <c r="R192" s="71"/>
      <c r="S192" s="43"/>
      <c r="T192" s="396"/>
      <c r="U192" s="405"/>
      <c r="V192" s="72">
        <v>0</v>
      </c>
      <c r="W192" s="71"/>
      <c r="X192" s="43"/>
      <c r="Y192" s="396"/>
      <c r="Z192" s="405"/>
      <c r="AA192" s="72">
        <v>0</v>
      </c>
      <c r="AB192" s="71"/>
      <c r="AC192" s="43"/>
      <c r="AD192" s="396"/>
      <c r="AE192" s="405"/>
      <c r="AF192" s="72">
        <v>0</v>
      </c>
      <c r="AG192" s="71"/>
      <c r="AH192" s="43"/>
      <c r="AI192" s="396"/>
      <c r="AJ192" s="405"/>
      <c r="AK192" s="72">
        <v>0</v>
      </c>
      <c r="AL192" s="71"/>
      <c r="AM192" s="43"/>
      <c r="AN192" s="396"/>
      <c r="AO192" s="405"/>
      <c r="AP192" s="72">
        <v>0</v>
      </c>
      <c r="AQ192" s="71"/>
      <c r="AR192" s="43"/>
      <c r="AS192" s="396"/>
      <c r="AT192" s="405"/>
      <c r="AU192" s="72">
        <v>0</v>
      </c>
      <c r="AV192" s="71"/>
      <c r="AW192" s="43"/>
      <c r="AX192" s="396"/>
      <c r="AY192" s="405"/>
      <c r="AZ192" s="72">
        <v>0</v>
      </c>
      <c r="BA192" s="71"/>
      <c r="BB192" s="43"/>
      <c r="BC192" s="396"/>
      <c r="BD192" s="405"/>
      <c r="BE192" s="72">
        <v>0</v>
      </c>
      <c r="BF192" s="71"/>
      <c r="BG192" s="43"/>
      <c r="BH192" s="396"/>
      <c r="BI192" s="405"/>
      <c r="BJ192" s="72">
        <v>0</v>
      </c>
      <c r="BK192" s="71"/>
      <c r="BL192" s="43"/>
      <c r="BM192" s="396"/>
      <c r="BN192" s="405"/>
      <c r="BO192" s="72">
        <v>0</v>
      </c>
      <c r="BP192" s="71"/>
      <c r="BQ192" s="43"/>
      <c r="BR192" s="396"/>
      <c r="BS192" s="405"/>
      <c r="BT192" s="72">
        <f>SUM(L192:BO192)</f>
        <v>0</v>
      </c>
      <c r="BU192" s="71"/>
      <c r="BV192" s="43"/>
      <c r="BW192" s="396"/>
      <c r="BX192" s="405"/>
      <c r="BY192" s="72">
        <v>0</v>
      </c>
      <c r="BZ192" s="71"/>
      <c r="CA192" s="43"/>
      <c r="CB192" s="396"/>
      <c r="CC192" s="405"/>
      <c r="CD192" s="72">
        <v>0</v>
      </c>
      <c r="CE192" s="71"/>
      <c r="CF192" s="43"/>
      <c r="CG192" s="396"/>
      <c r="CH192" s="405"/>
      <c r="CI192" s="72">
        <v>0</v>
      </c>
      <c r="CJ192" s="71"/>
      <c r="CK192" s="43"/>
      <c r="CL192" s="396"/>
      <c r="CM192" s="405"/>
      <c r="CN192" s="72">
        <v>0</v>
      </c>
      <c r="CO192" s="71"/>
      <c r="CP192" s="43"/>
      <c r="CQ192" s="396"/>
      <c r="CR192" s="405"/>
      <c r="CS192" s="72">
        <v>0</v>
      </c>
      <c r="CT192" s="71"/>
      <c r="CU192" s="43"/>
      <c r="CV192" s="396"/>
      <c r="CW192" s="405"/>
      <c r="CX192" s="72">
        <v>0</v>
      </c>
      <c r="CY192" s="71"/>
      <c r="CZ192" s="43"/>
      <c r="DA192" s="396"/>
      <c r="DB192" s="405"/>
      <c r="DC192" s="72">
        <v>0</v>
      </c>
      <c r="DD192" s="71"/>
      <c r="DE192" s="43"/>
      <c r="DF192" s="396"/>
      <c r="DG192" s="405"/>
      <c r="DH192" s="72">
        <v>0</v>
      </c>
      <c r="DI192" s="71"/>
      <c r="DJ192" s="43"/>
      <c r="DK192" s="396"/>
      <c r="DL192" s="405"/>
      <c r="DM192" s="72">
        <v>0</v>
      </c>
      <c r="DN192" s="71"/>
      <c r="DO192" s="43"/>
      <c r="DP192" s="396"/>
      <c r="DQ192" s="405"/>
      <c r="DR192" s="72">
        <v>0</v>
      </c>
      <c r="DS192" s="71"/>
      <c r="DT192" s="43"/>
      <c r="DU192" s="396"/>
      <c r="DV192" s="405"/>
      <c r="DW192" s="72">
        <v>0</v>
      </c>
      <c r="DX192" s="71"/>
      <c r="DY192" s="43"/>
      <c r="DZ192" s="396"/>
      <c r="EA192" s="405"/>
      <c r="EB192" s="72">
        <v>0</v>
      </c>
      <c r="EC192" s="71"/>
      <c r="ED192" s="43"/>
      <c r="EE192" s="396"/>
      <c r="EF192" s="405"/>
      <c r="EG192" s="72">
        <v>0</v>
      </c>
      <c r="EH192" s="71"/>
      <c r="EI192" s="43"/>
      <c r="EJ192" s="396"/>
      <c r="EK192" s="405"/>
      <c r="EL192" s="72">
        <f t="shared" si="33"/>
        <v>0</v>
      </c>
      <c r="EM192" s="71"/>
      <c r="EN192" s="43"/>
      <c r="EO192" s="88"/>
      <c r="EQ192" s="80">
        <f t="shared" si="32"/>
        <v>0</v>
      </c>
      <c r="ER192" s="33"/>
    </row>
    <row r="193" spans="4:148" ht="12.75" customHeight="1" x14ac:dyDescent="0.3">
      <c r="D193" s="88"/>
      <c r="G193" s="43"/>
      <c r="H193" s="43"/>
      <c r="I193" s="43"/>
      <c r="J193" s="396"/>
      <c r="K193" s="43"/>
      <c r="L193" s="43"/>
      <c r="M193" s="43"/>
      <c r="N193" s="43"/>
      <c r="O193" s="396"/>
      <c r="P193" s="43"/>
      <c r="Q193" s="43"/>
      <c r="R193" s="43"/>
      <c r="S193" s="43"/>
      <c r="T193" s="396"/>
      <c r="U193" s="43"/>
      <c r="V193" s="43"/>
      <c r="W193" s="43"/>
      <c r="X193" s="43"/>
      <c r="Y193" s="396"/>
      <c r="Z193" s="43"/>
      <c r="AA193" s="43"/>
      <c r="AB193" s="43"/>
      <c r="AC193" s="43"/>
      <c r="AD193" s="396"/>
      <c r="AE193" s="43"/>
      <c r="AF193" s="43"/>
      <c r="AG193" s="43"/>
      <c r="AH193" s="43"/>
      <c r="AI193" s="396"/>
      <c r="AJ193" s="43"/>
      <c r="AK193" s="43"/>
      <c r="AL193" s="43"/>
      <c r="AM193" s="43"/>
      <c r="AN193" s="396"/>
      <c r="AO193" s="43"/>
      <c r="AP193" s="43"/>
      <c r="AQ193" s="43"/>
      <c r="AR193" s="43"/>
      <c r="AS193" s="396"/>
      <c r="AT193" s="43"/>
      <c r="AU193" s="43"/>
      <c r="AV193" s="43"/>
      <c r="AW193" s="43"/>
      <c r="AX193" s="396"/>
      <c r="AY193" s="43"/>
      <c r="AZ193" s="43"/>
      <c r="BA193" s="43"/>
      <c r="BB193" s="43"/>
      <c r="BC193" s="396"/>
      <c r="BD193" s="43"/>
      <c r="BE193" s="43"/>
      <c r="BF193" s="43"/>
      <c r="BG193" s="43"/>
      <c r="BH193" s="396"/>
      <c r="BI193" s="43"/>
      <c r="BJ193" s="43"/>
      <c r="BK193" s="43"/>
      <c r="BL193" s="43"/>
      <c r="BM193" s="396"/>
      <c r="BN193" s="43"/>
      <c r="BO193" s="43"/>
      <c r="BP193" s="43"/>
      <c r="BQ193" s="43"/>
      <c r="BR193" s="396"/>
      <c r="BS193" s="43"/>
      <c r="BT193" s="43"/>
      <c r="BU193" s="43"/>
      <c r="BV193" s="43"/>
      <c r="BW193" s="396"/>
      <c r="BX193" s="43"/>
      <c r="BY193" s="43"/>
      <c r="BZ193" s="43"/>
      <c r="CA193" s="43"/>
      <c r="CB193" s="396"/>
      <c r="CC193" s="43"/>
      <c r="CD193" s="43"/>
      <c r="CE193" s="43"/>
      <c r="CF193" s="43"/>
      <c r="CG193" s="396"/>
      <c r="CH193" s="43"/>
      <c r="CI193" s="43"/>
      <c r="CJ193" s="43"/>
      <c r="CK193" s="43"/>
      <c r="CL193" s="396"/>
      <c r="CM193" s="43"/>
      <c r="CN193" s="43"/>
      <c r="CO193" s="43"/>
      <c r="CP193" s="43"/>
      <c r="CQ193" s="396"/>
      <c r="CR193" s="43"/>
      <c r="CS193" s="43"/>
      <c r="CT193" s="43"/>
      <c r="CU193" s="43"/>
      <c r="CV193" s="396"/>
      <c r="CW193" s="43"/>
      <c r="CX193" s="43"/>
      <c r="CY193" s="43"/>
      <c r="CZ193" s="43"/>
      <c r="DA193" s="396"/>
      <c r="DB193" s="43"/>
      <c r="DC193" s="43"/>
      <c r="DD193" s="43"/>
      <c r="DE193" s="43"/>
      <c r="DF193" s="396"/>
      <c r="DG193" s="43"/>
      <c r="DH193" s="43"/>
      <c r="DI193" s="43"/>
      <c r="DJ193" s="43"/>
      <c r="DK193" s="396"/>
      <c r="DL193" s="43"/>
      <c r="DM193" s="43"/>
      <c r="DN193" s="43"/>
      <c r="DO193" s="43"/>
      <c r="DP193" s="396"/>
      <c r="DQ193" s="43"/>
      <c r="DR193" s="43"/>
      <c r="DS193" s="43"/>
      <c r="DT193" s="43"/>
      <c r="DU193" s="396"/>
      <c r="DV193" s="43"/>
      <c r="DW193" s="43"/>
      <c r="DX193" s="43"/>
      <c r="DY193" s="43"/>
      <c r="DZ193" s="396"/>
      <c r="EA193" s="43"/>
      <c r="EB193" s="43"/>
      <c r="EC193" s="43"/>
      <c r="ED193" s="43"/>
      <c r="EE193" s="396"/>
      <c r="EF193" s="43"/>
      <c r="EG193" s="43"/>
      <c r="EH193" s="43"/>
      <c r="EI193" s="43"/>
      <c r="EJ193" s="396"/>
      <c r="EK193" s="43"/>
      <c r="EL193" s="43"/>
      <c r="EM193" s="43"/>
      <c r="EN193" s="43"/>
      <c r="EO193" s="88"/>
      <c r="ER193" s="33"/>
    </row>
    <row r="194" spans="4:148" ht="12.75" customHeight="1" x14ac:dyDescent="0.3">
      <c r="D194" s="88" t="s">
        <v>611</v>
      </c>
      <c r="G194" s="43">
        <f>SUM(G195:G197)</f>
        <v>0</v>
      </c>
      <c r="H194" s="43"/>
      <c r="I194" s="43"/>
      <c r="J194" s="396"/>
      <c r="K194" s="43"/>
      <c r="L194" s="43">
        <f>SUM(L195:L197)</f>
        <v>0</v>
      </c>
      <c r="M194" s="43"/>
      <c r="N194" s="43"/>
      <c r="O194" s="396"/>
      <c r="P194" s="43"/>
      <c r="Q194" s="43">
        <f>SUM(Q195:Q197)</f>
        <v>0</v>
      </c>
      <c r="R194" s="43"/>
      <c r="S194" s="43"/>
      <c r="T194" s="396"/>
      <c r="U194" s="43"/>
      <c r="V194" s="43">
        <f>SUM(V195:V197)</f>
        <v>0</v>
      </c>
      <c r="W194" s="43"/>
      <c r="X194" s="43"/>
      <c r="Y194" s="396"/>
      <c r="Z194" s="43"/>
      <c r="AA194" s="43">
        <f>SUM(AA195:AA197)</f>
        <v>0</v>
      </c>
      <c r="AB194" s="43"/>
      <c r="AC194" s="43"/>
      <c r="AD194" s="396"/>
      <c r="AE194" s="43"/>
      <c r="AF194" s="43">
        <f>SUM(AF195:AF197)</f>
        <v>0</v>
      </c>
      <c r="AG194" s="43"/>
      <c r="AH194" s="43"/>
      <c r="AI194" s="396"/>
      <c r="AJ194" s="43"/>
      <c r="AK194" s="43">
        <f>SUM(AK195:AK197)</f>
        <v>0</v>
      </c>
      <c r="AL194" s="43"/>
      <c r="AM194" s="43"/>
      <c r="AN194" s="396"/>
      <c r="AO194" s="43"/>
      <c r="AP194" s="43">
        <f>SUM(AP195:AP197)</f>
        <v>0</v>
      </c>
      <c r="AQ194" s="43"/>
      <c r="AR194" s="43"/>
      <c r="AS194" s="396"/>
      <c r="AT194" s="43"/>
      <c r="AU194" s="43">
        <f>SUM(AU195:AU197)</f>
        <v>2479000</v>
      </c>
      <c r="AV194" s="43"/>
      <c r="AW194" s="43"/>
      <c r="AX194" s="396"/>
      <c r="AY194" s="43"/>
      <c r="AZ194" s="43">
        <f>SUM(AZ195:AZ197)</f>
        <v>0</v>
      </c>
      <c r="BA194" s="43"/>
      <c r="BB194" s="43"/>
      <c r="BC194" s="396"/>
      <c r="BD194" s="43"/>
      <c r="BE194" s="43">
        <f>SUM(BE195:BE197)</f>
        <v>0</v>
      </c>
      <c r="BF194" s="43"/>
      <c r="BG194" s="43"/>
      <c r="BH194" s="396"/>
      <c r="BI194" s="43"/>
      <c r="BJ194" s="43">
        <f>SUM(BJ195:BJ197)</f>
        <v>0</v>
      </c>
      <c r="BK194" s="43"/>
      <c r="BL194" s="43"/>
      <c r="BM194" s="396"/>
      <c r="BN194" s="43"/>
      <c r="BO194" s="43">
        <f>SUM(BO195:BO197)</f>
        <v>0</v>
      </c>
      <c r="BP194" s="43"/>
      <c r="BQ194" s="43"/>
      <c r="BR194" s="396"/>
      <c r="BS194" s="43"/>
      <c r="BT194" s="43">
        <f>SUM(BT195:BT197)</f>
        <v>2479000</v>
      </c>
      <c r="BU194" s="43"/>
      <c r="BV194" s="43"/>
      <c r="BW194" s="396"/>
      <c r="BX194" s="43"/>
      <c r="BY194" s="43">
        <f>SUM(BY195:BY197)</f>
        <v>0</v>
      </c>
      <c r="BZ194" s="43"/>
      <c r="CA194" s="43"/>
      <c r="CB194" s="396"/>
      <c r="CC194" s="43"/>
      <c r="CD194" s="43">
        <f>SUM(CD195:CD197)</f>
        <v>0</v>
      </c>
      <c r="CE194" s="43"/>
      <c r="CF194" s="43"/>
      <c r="CG194" s="396"/>
      <c r="CH194" s="43"/>
      <c r="CI194" s="43">
        <f>SUM(CI195:CI197)</f>
        <v>0</v>
      </c>
      <c r="CJ194" s="43"/>
      <c r="CK194" s="43"/>
      <c r="CL194" s="396"/>
      <c r="CM194" s="43"/>
      <c r="CN194" s="43">
        <f>SUM(CN195:CN197)</f>
        <v>0</v>
      </c>
      <c r="CO194" s="43"/>
      <c r="CP194" s="43"/>
      <c r="CQ194" s="396"/>
      <c r="CR194" s="43"/>
      <c r="CS194" s="43">
        <f>SUM(CS195:CS197)</f>
        <v>0</v>
      </c>
      <c r="CT194" s="43"/>
      <c r="CU194" s="43"/>
      <c r="CV194" s="396"/>
      <c r="CW194" s="43"/>
      <c r="CX194" s="43">
        <f>SUM(CX195:CX197)</f>
        <v>0</v>
      </c>
      <c r="CY194" s="43"/>
      <c r="CZ194" s="43"/>
      <c r="DA194" s="396"/>
      <c r="DB194" s="43"/>
      <c r="DC194" s="43">
        <f>SUM(DC195:DC197)</f>
        <v>0</v>
      </c>
      <c r="DD194" s="43"/>
      <c r="DE194" s="43"/>
      <c r="DF194" s="396"/>
      <c r="DG194" s="43"/>
      <c r="DH194" s="43">
        <f>SUM(DH195:DH197)</f>
        <v>0</v>
      </c>
      <c r="DI194" s="43"/>
      <c r="DJ194" s="43"/>
      <c r="DK194" s="396"/>
      <c r="DL194" s="43"/>
      <c r="DM194" s="43">
        <f>SUM(DM195:DM197)</f>
        <v>0</v>
      </c>
      <c r="DN194" s="43"/>
      <c r="DO194" s="43"/>
      <c r="DP194" s="396"/>
      <c r="DQ194" s="43"/>
      <c r="DR194" s="43">
        <f>SUM(DR195:DR197)</f>
        <v>0</v>
      </c>
      <c r="DS194" s="43"/>
      <c r="DT194" s="43"/>
      <c r="DU194" s="396"/>
      <c r="DV194" s="43"/>
      <c r="DW194" s="43">
        <f>SUM(DW195:DW197)</f>
        <v>0</v>
      </c>
      <c r="DX194" s="43"/>
      <c r="DY194" s="43"/>
      <c r="DZ194" s="396"/>
      <c r="EA194" s="43"/>
      <c r="EB194" s="43">
        <f>SUM(EB195:EB197)</f>
        <v>0</v>
      </c>
      <c r="EC194" s="43"/>
      <c r="ED194" s="43"/>
      <c r="EE194" s="396"/>
      <c r="EF194" s="43"/>
      <c r="EG194" s="43">
        <f>SUM(EG195:EG197)</f>
        <v>0</v>
      </c>
      <c r="EH194" s="43"/>
      <c r="EI194" s="43"/>
      <c r="EJ194" s="396"/>
      <c r="EK194" s="43"/>
      <c r="EL194" s="43">
        <f>SUM(EL195:EL197)</f>
        <v>0</v>
      </c>
      <c r="EM194" s="43"/>
      <c r="EN194" s="43"/>
      <c r="EO194" s="88"/>
      <c r="EQ194" s="80">
        <f t="shared" ref="EQ194:EQ197" si="34">EL194-BY194</f>
        <v>0</v>
      </c>
      <c r="ER194" s="33"/>
    </row>
    <row r="195" spans="4:148" ht="12.75" customHeight="1" x14ac:dyDescent="0.3">
      <c r="D195" s="88" t="s">
        <v>316</v>
      </c>
      <c r="F195" s="333"/>
      <c r="G195" s="394">
        <v>0</v>
      </c>
      <c r="H195" s="395"/>
      <c r="I195" s="43"/>
      <c r="J195" s="396"/>
      <c r="K195" s="397"/>
      <c r="L195" s="394">
        <v>0</v>
      </c>
      <c r="M195" s="395"/>
      <c r="N195" s="43"/>
      <c r="O195" s="396"/>
      <c r="P195" s="397"/>
      <c r="Q195" s="394">
        <v>0</v>
      </c>
      <c r="R195" s="395"/>
      <c r="S195" s="43"/>
      <c r="T195" s="396"/>
      <c r="U195" s="397"/>
      <c r="V195" s="394">
        <v>0</v>
      </c>
      <c r="W195" s="395"/>
      <c r="X195" s="43"/>
      <c r="Y195" s="396"/>
      <c r="Z195" s="397"/>
      <c r="AA195" s="394">
        <v>0</v>
      </c>
      <c r="AB195" s="395"/>
      <c r="AC195" s="43"/>
      <c r="AD195" s="396"/>
      <c r="AE195" s="397"/>
      <c r="AF195" s="394">
        <v>0</v>
      </c>
      <c r="AG195" s="395"/>
      <c r="AH195" s="43"/>
      <c r="AI195" s="396"/>
      <c r="AJ195" s="397"/>
      <c r="AK195" s="394">
        <v>0</v>
      </c>
      <c r="AL195" s="395"/>
      <c r="AM195" s="43"/>
      <c r="AN195" s="396"/>
      <c r="AO195" s="397"/>
      <c r="AP195" s="394">
        <v>0</v>
      </c>
      <c r="AQ195" s="395"/>
      <c r="AR195" s="43"/>
      <c r="AS195" s="396"/>
      <c r="AT195" s="397"/>
      <c r="AU195" s="394">
        <v>2479000</v>
      </c>
      <c r="AV195" s="395"/>
      <c r="AW195" s="43"/>
      <c r="AX195" s="396"/>
      <c r="AY195" s="397"/>
      <c r="AZ195" s="394">
        <v>0</v>
      </c>
      <c r="BA195" s="395"/>
      <c r="BB195" s="43"/>
      <c r="BC195" s="396"/>
      <c r="BD195" s="397"/>
      <c r="BE195" s="394">
        <v>0</v>
      </c>
      <c r="BF195" s="395"/>
      <c r="BG195" s="43"/>
      <c r="BH195" s="396"/>
      <c r="BI195" s="397"/>
      <c r="BJ195" s="394">
        <v>0</v>
      </c>
      <c r="BK195" s="395"/>
      <c r="BL195" s="43"/>
      <c r="BM195" s="396"/>
      <c r="BN195" s="397"/>
      <c r="BO195" s="394">
        <v>0</v>
      </c>
      <c r="BP195" s="395"/>
      <c r="BQ195" s="43"/>
      <c r="BR195" s="396"/>
      <c r="BS195" s="397"/>
      <c r="BT195" s="394">
        <f>SUM(L195:BO195)</f>
        <v>2479000</v>
      </c>
      <c r="BU195" s="395"/>
      <c r="BV195" s="43"/>
      <c r="BW195" s="396"/>
      <c r="BX195" s="397"/>
      <c r="BY195" s="394">
        <v>0</v>
      </c>
      <c r="BZ195" s="395"/>
      <c r="CA195" s="43"/>
      <c r="CB195" s="396"/>
      <c r="CC195" s="397"/>
      <c r="CD195" s="394">
        <v>0</v>
      </c>
      <c r="CE195" s="395"/>
      <c r="CF195" s="43"/>
      <c r="CG195" s="396"/>
      <c r="CH195" s="397"/>
      <c r="CI195" s="394">
        <v>0</v>
      </c>
      <c r="CJ195" s="395"/>
      <c r="CK195" s="43"/>
      <c r="CL195" s="396"/>
      <c r="CM195" s="397"/>
      <c r="CN195" s="394">
        <v>0</v>
      </c>
      <c r="CO195" s="395"/>
      <c r="CP195" s="43"/>
      <c r="CQ195" s="396"/>
      <c r="CR195" s="397"/>
      <c r="CS195" s="394">
        <v>0</v>
      </c>
      <c r="CT195" s="395"/>
      <c r="CU195" s="43"/>
      <c r="CV195" s="396"/>
      <c r="CW195" s="397"/>
      <c r="CX195" s="394">
        <v>0</v>
      </c>
      <c r="CY195" s="395"/>
      <c r="CZ195" s="43"/>
      <c r="DA195" s="396"/>
      <c r="DB195" s="397"/>
      <c r="DC195" s="394">
        <v>0</v>
      </c>
      <c r="DD195" s="395"/>
      <c r="DE195" s="43"/>
      <c r="DF195" s="396"/>
      <c r="DG195" s="397"/>
      <c r="DH195" s="394">
        <v>0</v>
      </c>
      <c r="DI195" s="395"/>
      <c r="DJ195" s="43"/>
      <c r="DK195" s="396"/>
      <c r="DL195" s="397"/>
      <c r="DM195" s="394">
        <v>0</v>
      </c>
      <c r="DN195" s="395"/>
      <c r="DO195" s="43"/>
      <c r="DP195" s="396"/>
      <c r="DQ195" s="397"/>
      <c r="DR195" s="394">
        <v>0</v>
      </c>
      <c r="DS195" s="395"/>
      <c r="DT195" s="43"/>
      <c r="DU195" s="396"/>
      <c r="DV195" s="397"/>
      <c r="DW195" s="394">
        <v>0</v>
      </c>
      <c r="DX195" s="395"/>
      <c r="DY195" s="43"/>
      <c r="DZ195" s="396"/>
      <c r="EA195" s="397"/>
      <c r="EB195" s="394">
        <v>0</v>
      </c>
      <c r="EC195" s="395"/>
      <c r="ED195" s="43"/>
      <c r="EE195" s="396"/>
      <c r="EF195" s="397"/>
      <c r="EG195" s="394">
        <v>0</v>
      </c>
      <c r="EH195" s="395"/>
      <c r="EI195" s="43"/>
      <c r="EJ195" s="396"/>
      <c r="EK195" s="397"/>
      <c r="EL195" s="394">
        <f t="shared" ref="EL195:EL197" si="35">SUM(CD195:DR195)</f>
        <v>0</v>
      </c>
      <c r="EM195" s="395"/>
      <c r="EN195" s="43"/>
      <c r="EO195" s="88"/>
      <c r="EQ195" s="80">
        <f t="shared" si="34"/>
        <v>0</v>
      </c>
      <c r="ER195" s="33"/>
    </row>
    <row r="196" spans="4:148" ht="12.75" customHeight="1" x14ac:dyDescent="0.3">
      <c r="D196" s="88" t="s">
        <v>319</v>
      </c>
      <c r="F196" s="327"/>
      <c r="G196" s="43">
        <v>0</v>
      </c>
      <c r="H196" s="42"/>
      <c r="I196" s="43"/>
      <c r="J196" s="396"/>
      <c r="K196" s="396"/>
      <c r="L196" s="43">
        <v>0</v>
      </c>
      <c r="M196" s="42"/>
      <c r="N196" s="43"/>
      <c r="O196" s="396"/>
      <c r="P196" s="396"/>
      <c r="Q196" s="43">
        <v>0</v>
      </c>
      <c r="R196" s="42"/>
      <c r="S196" s="43"/>
      <c r="T196" s="396"/>
      <c r="U196" s="396"/>
      <c r="V196" s="43">
        <v>0</v>
      </c>
      <c r="W196" s="42"/>
      <c r="X196" s="43"/>
      <c r="Y196" s="396"/>
      <c r="Z196" s="396"/>
      <c r="AA196" s="43">
        <v>0</v>
      </c>
      <c r="AB196" s="42"/>
      <c r="AC196" s="43"/>
      <c r="AD196" s="396"/>
      <c r="AE196" s="396"/>
      <c r="AF196" s="43">
        <v>0</v>
      </c>
      <c r="AG196" s="42"/>
      <c r="AH196" s="43"/>
      <c r="AI196" s="396"/>
      <c r="AJ196" s="396"/>
      <c r="AK196" s="43">
        <v>0</v>
      </c>
      <c r="AL196" s="42"/>
      <c r="AM196" s="43"/>
      <c r="AN196" s="396"/>
      <c r="AO196" s="396"/>
      <c r="AP196" s="43">
        <v>0</v>
      </c>
      <c r="AQ196" s="42"/>
      <c r="AR196" s="43"/>
      <c r="AS196" s="396"/>
      <c r="AT196" s="396"/>
      <c r="AU196" s="43">
        <v>0</v>
      </c>
      <c r="AV196" s="42"/>
      <c r="AW196" s="43"/>
      <c r="AX196" s="396"/>
      <c r="AY196" s="396"/>
      <c r="AZ196" s="43">
        <v>0</v>
      </c>
      <c r="BA196" s="42"/>
      <c r="BB196" s="43"/>
      <c r="BC196" s="396"/>
      <c r="BD196" s="396"/>
      <c r="BE196" s="43">
        <v>0</v>
      </c>
      <c r="BF196" s="42"/>
      <c r="BG196" s="43"/>
      <c r="BH196" s="396"/>
      <c r="BI196" s="396"/>
      <c r="BJ196" s="43">
        <v>0</v>
      </c>
      <c r="BK196" s="42"/>
      <c r="BL196" s="43"/>
      <c r="BM196" s="396"/>
      <c r="BN196" s="396"/>
      <c r="BO196" s="43">
        <v>0</v>
      </c>
      <c r="BP196" s="42"/>
      <c r="BQ196" s="43"/>
      <c r="BR196" s="396"/>
      <c r="BS196" s="396"/>
      <c r="BT196" s="43">
        <f>SUM(L196:BO196)</f>
        <v>0</v>
      </c>
      <c r="BU196" s="42"/>
      <c r="BV196" s="43"/>
      <c r="BW196" s="396"/>
      <c r="BX196" s="396"/>
      <c r="BY196" s="43">
        <v>0</v>
      </c>
      <c r="BZ196" s="42"/>
      <c r="CA196" s="43"/>
      <c r="CB196" s="396"/>
      <c r="CC196" s="396"/>
      <c r="CD196" s="43">
        <v>0</v>
      </c>
      <c r="CE196" s="42"/>
      <c r="CF196" s="43"/>
      <c r="CG196" s="396"/>
      <c r="CH196" s="396"/>
      <c r="CI196" s="43">
        <v>0</v>
      </c>
      <c r="CJ196" s="42"/>
      <c r="CK196" s="43"/>
      <c r="CL196" s="396"/>
      <c r="CM196" s="396"/>
      <c r="CN196" s="43">
        <v>0</v>
      </c>
      <c r="CO196" s="42"/>
      <c r="CP196" s="43"/>
      <c r="CQ196" s="396"/>
      <c r="CR196" s="396"/>
      <c r="CS196" s="43">
        <v>0</v>
      </c>
      <c r="CT196" s="42"/>
      <c r="CU196" s="43"/>
      <c r="CV196" s="396"/>
      <c r="CW196" s="396"/>
      <c r="CX196" s="43">
        <v>0</v>
      </c>
      <c r="CY196" s="42"/>
      <c r="CZ196" s="43"/>
      <c r="DA196" s="396"/>
      <c r="DB196" s="396"/>
      <c r="DC196" s="43">
        <v>0</v>
      </c>
      <c r="DD196" s="42"/>
      <c r="DE196" s="43"/>
      <c r="DF196" s="396"/>
      <c r="DG196" s="396"/>
      <c r="DH196" s="43">
        <v>0</v>
      </c>
      <c r="DI196" s="42"/>
      <c r="DJ196" s="43"/>
      <c r="DK196" s="396"/>
      <c r="DL196" s="396"/>
      <c r="DM196" s="43">
        <v>0</v>
      </c>
      <c r="DN196" s="42"/>
      <c r="DO196" s="43"/>
      <c r="DP196" s="396"/>
      <c r="DQ196" s="396"/>
      <c r="DR196" s="43">
        <v>0</v>
      </c>
      <c r="DS196" s="42"/>
      <c r="DT196" s="43"/>
      <c r="DU196" s="396"/>
      <c r="DV196" s="396"/>
      <c r="DW196" s="43">
        <v>0</v>
      </c>
      <c r="DX196" s="42"/>
      <c r="DY196" s="43"/>
      <c r="DZ196" s="396"/>
      <c r="EA196" s="396"/>
      <c r="EB196" s="43">
        <v>0</v>
      </c>
      <c r="EC196" s="42"/>
      <c r="ED196" s="43"/>
      <c r="EE196" s="396"/>
      <c r="EF196" s="396"/>
      <c r="EG196" s="43">
        <v>0</v>
      </c>
      <c r="EH196" s="42"/>
      <c r="EI196" s="43"/>
      <c r="EJ196" s="396"/>
      <c r="EK196" s="396"/>
      <c r="EL196" s="43">
        <f t="shared" si="35"/>
        <v>0</v>
      </c>
      <c r="EM196" s="42"/>
      <c r="EN196" s="43"/>
      <c r="EO196" s="88"/>
      <c r="EQ196" s="80">
        <f t="shared" si="34"/>
        <v>0</v>
      </c>
      <c r="ER196" s="33"/>
    </row>
    <row r="197" spans="4:148" ht="12.75" customHeight="1" x14ac:dyDescent="0.3">
      <c r="D197" s="88" t="s">
        <v>320</v>
      </c>
      <c r="F197" s="346"/>
      <c r="G197" s="72">
        <v>0</v>
      </c>
      <c r="H197" s="71"/>
      <c r="I197" s="43"/>
      <c r="J197" s="396"/>
      <c r="K197" s="405"/>
      <c r="L197" s="72">
        <v>0</v>
      </c>
      <c r="M197" s="71"/>
      <c r="N197" s="43"/>
      <c r="O197" s="396"/>
      <c r="P197" s="405"/>
      <c r="Q197" s="72">
        <v>0</v>
      </c>
      <c r="R197" s="71"/>
      <c r="S197" s="43"/>
      <c r="T197" s="396"/>
      <c r="U197" s="405"/>
      <c r="V197" s="72">
        <v>0</v>
      </c>
      <c r="W197" s="71"/>
      <c r="X197" s="43"/>
      <c r="Y197" s="396"/>
      <c r="Z197" s="405"/>
      <c r="AA197" s="72">
        <v>0</v>
      </c>
      <c r="AB197" s="71"/>
      <c r="AC197" s="43"/>
      <c r="AD197" s="396"/>
      <c r="AE197" s="405"/>
      <c r="AF197" s="72">
        <v>0</v>
      </c>
      <c r="AG197" s="71"/>
      <c r="AH197" s="43"/>
      <c r="AI197" s="396"/>
      <c r="AJ197" s="405"/>
      <c r="AK197" s="72">
        <v>0</v>
      </c>
      <c r="AL197" s="71"/>
      <c r="AM197" s="43"/>
      <c r="AN197" s="396"/>
      <c r="AO197" s="405"/>
      <c r="AP197" s="72">
        <v>0</v>
      </c>
      <c r="AQ197" s="71"/>
      <c r="AR197" s="43"/>
      <c r="AS197" s="396"/>
      <c r="AT197" s="405"/>
      <c r="AU197" s="72">
        <v>0</v>
      </c>
      <c r="AV197" s="71"/>
      <c r="AW197" s="43"/>
      <c r="AX197" s="396"/>
      <c r="AY197" s="405"/>
      <c r="AZ197" s="72">
        <v>0</v>
      </c>
      <c r="BA197" s="71"/>
      <c r="BB197" s="43"/>
      <c r="BC197" s="396"/>
      <c r="BD197" s="405"/>
      <c r="BE197" s="72">
        <v>0</v>
      </c>
      <c r="BF197" s="71"/>
      <c r="BG197" s="43"/>
      <c r="BH197" s="396"/>
      <c r="BI197" s="405"/>
      <c r="BJ197" s="72">
        <v>0</v>
      </c>
      <c r="BK197" s="71"/>
      <c r="BL197" s="43"/>
      <c r="BM197" s="396"/>
      <c r="BN197" s="405"/>
      <c r="BO197" s="72">
        <v>0</v>
      </c>
      <c r="BP197" s="71"/>
      <c r="BQ197" s="43"/>
      <c r="BR197" s="396"/>
      <c r="BS197" s="405"/>
      <c r="BT197" s="72">
        <f>SUM(L197:BO197)</f>
        <v>0</v>
      </c>
      <c r="BU197" s="71"/>
      <c r="BV197" s="43"/>
      <c r="BW197" s="396"/>
      <c r="BX197" s="405"/>
      <c r="BY197" s="72">
        <v>0</v>
      </c>
      <c r="BZ197" s="71"/>
      <c r="CA197" s="43"/>
      <c r="CB197" s="396"/>
      <c r="CC197" s="405"/>
      <c r="CD197" s="72">
        <v>0</v>
      </c>
      <c r="CE197" s="71"/>
      <c r="CF197" s="43"/>
      <c r="CG197" s="396"/>
      <c r="CH197" s="405"/>
      <c r="CI197" s="72">
        <v>0</v>
      </c>
      <c r="CJ197" s="71"/>
      <c r="CK197" s="43"/>
      <c r="CL197" s="396"/>
      <c r="CM197" s="405"/>
      <c r="CN197" s="72">
        <v>0</v>
      </c>
      <c r="CO197" s="71"/>
      <c r="CP197" s="43"/>
      <c r="CQ197" s="396"/>
      <c r="CR197" s="405"/>
      <c r="CS197" s="72">
        <v>0</v>
      </c>
      <c r="CT197" s="71"/>
      <c r="CU197" s="43"/>
      <c r="CV197" s="396"/>
      <c r="CW197" s="405"/>
      <c r="CX197" s="72">
        <v>0</v>
      </c>
      <c r="CY197" s="71"/>
      <c r="CZ197" s="43"/>
      <c r="DA197" s="396"/>
      <c r="DB197" s="405"/>
      <c r="DC197" s="72">
        <v>0</v>
      </c>
      <c r="DD197" s="71"/>
      <c r="DE197" s="43"/>
      <c r="DF197" s="396"/>
      <c r="DG197" s="405"/>
      <c r="DH197" s="72">
        <v>0</v>
      </c>
      <c r="DI197" s="71"/>
      <c r="DJ197" s="43"/>
      <c r="DK197" s="396"/>
      <c r="DL197" s="405"/>
      <c r="DM197" s="72">
        <v>0</v>
      </c>
      <c r="DN197" s="71"/>
      <c r="DO197" s="43"/>
      <c r="DP197" s="396"/>
      <c r="DQ197" s="405"/>
      <c r="DR197" s="72">
        <v>0</v>
      </c>
      <c r="DS197" s="71"/>
      <c r="DT197" s="43"/>
      <c r="DU197" s="396"/>
      <c r="DV197" s="405"/>
      <c r="DW197" s="72">
        <v>0</v>
      </c>
      <c r="DX197" s="71"/>
      <c r="DY197" s="43"/>
      <c r="DZ197" s="396"/>
      <c r="EA197" s="405"/>
      <c r="EB197" s="72">
        <v>0</v>
      </c>
      <c r="EC197" s="71"/>
      <c r="ED197" s="43"/>
      <c r="EE197" s="396"/>
      <c r="EF197" s="405"/>
      <c r="EG197" s="72">
        <v>0</v>
      </c>
      <c r="EH197" s="71"/>
      <c r="EI197" s="43"/>
      <c r="EJ197" s="396"/>
      <c r="EK197" s="405"/>
      <c r="EL197" s="72">
        <f t="shared" si="35"/>
        <v>0</v>
      </c>
      <c r="EM197" s="71"/>
      <c r="EN197" s="43"/>
      <c r="EO197" s="88"/>
      <c r="EQ197" s="80">
        <f t="shared" si="34"/>
        <v>0</v>
      </c>
      <c r="ER197" s="33"/>
    </row>
    <row r="198" spans="4:148" ht="12.75" customHeight="1" x14ac:dyDescent="0.3">
      <c r="D198" s="88"/>
      <c r="G198" s="43"/>
      <c r="H198" s="43"/>
      <c r="I198" s="43"/>
      <c r="J198" s="396"/>
      <c r="K198" s="43"/>
      <c r="L198" s="43"/>
      <c r="M198" s="43"/>
      <c r="N198" s="43"/>
      <c r="O198" s="396"/>
      <c r="P198" s="43"/>
      <c r="Q198" s="43"/>
      <c r="R198" s="43"/>
      <c r="S198" s="43"/>
      <c r="T198" s="396"/>
      <c r="U198" s="43"/>
      <c r="V198" s="43"/>
      <c r="W198" s="43"/>
      <c r="X198" s="43"/>
      <c r="Y198" s="396"/>
      <c r="Z198" s="43"/>
      <c r="AA198" s="43"/>
      <c r="AB198" s="43"/>
      <c r="AC198" s="43"/>
      <c r="AD198" s="396"/>
      <c r="AE198" s="43"/>
      <c r="AF198" s="43"/>
      <c r="AG198" s="43"/>
      <c r="AH198" s="43"/>
      <c r="AI198" s="396"/>
      <c r="AJ198" s="43"/>
      <c r="AK198" s="43"/>
      <c r="AL198" s="43"/>
      <c r="AM198" s="43"/>
      <c r="AN198" s="396"/>
      <c r="AO198" s="43"/>
      <c r="AP198" s="43"/>
      <c r="AQ198" s="43"/>
      <c r="AR198" s="43"/>
      <c r="AS198" s="396"/>
      <c r="AT198" s="43"/>
      <c r="AU198" s="43"/>
      <c r="AV198" s="43"/>
      <c r="AW198" s="43"/>
      <c r="AX198" s="396"/>
      <c r="AY198" s="43"/>
      <c r="AZ198" s="43"/>
      <c r="BA198" s="43"/>
      <c r="BB198" s="43"/>
      <c r="BC198" s="396"/>
      <c r="BD198" s="43"/>
      <c r="BE198" s="43"/>
      <c r="BF198" s="43"/>
      <c r="BG198" s="43"/>
      <c r="BH198" s="396"/>
      <c r="BI198" s="43"/>
      <c r="BJ198" s="43"/>
      <c r="BK198" s="43"/>
      <c r="BL198" s="43"/>
      <c r="BM198" s="396"/>
      <c r="BN198" s="43"/>
      <c r="BO198" s="43"/>
      <c r="BP198" s="43"/>
      <c r="BQ198" s="43"/>
      <c r="BR198" s="396"/>
      <c r="BS198" s="43"/>
      <c r="BT198" s="43"/>
      <c r="BU198" s="43"/>
      <c r="BV198" s="43"/>
      <c r="BW198" s="396"/>
      <c r="BX198" s="43"/>
      <c r="BY198" s="43"/>
      <c r="BZ198" s="43"/>
      <c r="CA198" s="43"/>
      <c r="CB198" s="396"/>
      <c r="CC198" s="43"/>
      <c r="CD198" s="43"/>
      <c r="CE198" s="43"/>
      <c r="CF198" s="43"/>
      <c r="CG198" s="396"/>
      <c r="CH198" s="43"/>
      <c r="CI198" s="43"/>
      <c r="CJ198" s="43"/>
      <c r="CK198" s="43"/>
      <c r="CL198" s="396"/>
      <c r="CM198" s="43"/>
      <c r="CN198" s="43"/>
      <c r="CO198" s="43"/>
      <c r="CP198" s="43"/>
      <c r="CQ198" s="396"/>
      <c r="CR198" s="43"/>
      <c r="CS198" s="43"/>
      <c r="CT198" s="43"/>
      <c r="CU198" s="43"/>
      <c r="CV198" s="396"/>
      <c r="CW198" s="43"/>
      <c r="CX198" s="43"/>
      <c r="CY198" s="43"/>
      <c r="CZ198" s="43"/>
      <c r="DA198" s="396"/>
      <c r="DB198" s="43"/>
      <c r="DC198" s="43"/>
      <c r="DD198" s="43"/>
      <c r="DE198" s="43"/>
      <c r="DF198" s="396"/>
      <c r="DG198" s="43"/>
      <c r="DH198" s="43"/>
      <c r="DI198" s="43"/>
      <c r="DJ198" s="43"/>
      <c r="DK198" s="396"/>
      <c r="DL198" s="43"/>
      <c r="DM198" s="43"/>
      <c r="DN198" s="43"/>
      <c r="DO198" s="43"/>
      <c r="DP198" s="396"/>
      <c r="DQ198" s="43"/>
      <c r="DR198" s="43"/>
      <c r="DS198" s="43"/>
      <c r="DT198" s="43"/>
      <c r="DU198" s="396"/>
      <c r="DV198" s="43"/>
      <c r="DW198" s="43"/>
      <c r="DX198" s="43"/>
      <c r="DY198" s="43"/>
      <c r="DZ198" s="396"/>
      <c r="EA198" s="43"/>
      <c r="EB198" s="43"/>
      <c r="EC198" s="43"/>
      <c r="ED198" s="43"/>
      <c r="EE198" s="396"/>
      <c r="EF198" s="43"/>
      <c r="EG198" s="43"/>
      <c r="EH198" s="43"/>
      <c r="EI198" s="43"/>
      <c r="EJ198" s="396"/>
      <c r="EK198" s="43"/>
      <c r="EL198" s="43"/>
      <c r="EM198" s="43"/>
      <c r="EN198" s="43"/>
      <c r="EO198" s="88"/>
      <c r="ER198" s="33"/>
    </row>
    <row r="199" spans="4:148" ht="12.75" customHeight="1" x14ac:dyDescent="0.3">
      <c r="D199" s="88" t="s">
        <v>612</v>
      </c>
      <c r="G199" s="43">
        <f>SUM(G200:G202)</f>
        <v>0</v>
      </c>
      <c r="H199" s="43"/>
      <c r="I199" s="43"/>
      <c r="J199" s="396"/>
      <c r="K199" s="43"/>
      <c r="L199" s="43">
        <f>SUM(L200:L202)</f>
        <v>0</v>
      </c>
      <c r="M199" s="43"/>
      <c r="N199" s="43"/>
      <c r="O199" s="396"/>
      <c r="P199" s="43"/>
      <c r="Q199" s="43">
        <f>SUM(Q200:Q202)</f>
        <v>0</v>
      </c>
      <c r="R199" s="43"/>
      <c r="S199" s="43"/>
      <c r="T199" s="396"/>
      <c r="U199" s="43"/>
      <c r="V199" s="43">
        <f>SUM(V200:V202)</f>
        <v>0</v>
      </c>
      <c r="W199" s="43"/>
      <c r="X199" s="43"/>
      <c r="Y199" s="396"/>
      <c r="Z199" s="43"/>
      <c r="AA199" s="43">
        <f>SUM(AA200:AA202)</f>
        <v>0</v>
      </c>
      <c r="AB199" s="43"/>
      <c r="AC199" s="43"/>
      <c r="AD199" s="396"/>
      <c r="AE199" s="43"/>
      <c r="AF199" s="43">
        <f>SUM(AF200:AF202)</f>
        <v>0</v>
      </c>
      <c r="AG199" s="43"/>
      <c r="AH199" s="43"/>
      <c r="AI199" s="396"/>
      <c r="AJ199" s="43"/>
      <c r="AK199" s="43">
        <f>SUM(AK200:AK202)</f>
        <v>0</v>
      </c>
      <c r="AL199" s="43"/>
      <c r="AM199" s="43"/>
      <c r="AN199" s="396"/>
      <c r="AO199" s="43"/>
      <c r="AP199" s="43">
        <f>SUM(AP200:AP202)</f>
        <v>0</v>
      </c>
      <c r="AQ199" s="43"/>
      <c r="AR199" s="43"/>
      <c r="AS199" s="396"/>
      <c r="AT199" s="43"/>
      <c r="AU199" s="43">
        <f>SUM(AU200:AU202)</f>
        <v>1551000</v>
      </c>
      <c r="AV199" s="43"/>
      <c r="AW199" s="43"/>
      <c r="AX199" s="396"/>
      <c r="AY199" s="43"/>
      <c r="AZ199" s="43">
        <f>SUM(AZ200:AZ202)</f>
        <v>0</v>
      </c>
      <c r="BA199" s="43"/>
      <c r="BB199" s="43"/>
      <c r="BC199" s="396"/>
      <c r="BD199" s="43"/>
      <c r="BE199" s="43">
        <f>SUM(BE200:BE202)</f>
        <v>0</v>
      </c>
      <c r="BF199" s="43"/>
      <c r="BG199" s="43"/>
      <c r="BH199" s="396"/>
      <c r="BI199" s="43"/>
      <c r="BJ199" s="43">
        <f>SUM(BJ200:BJ202)</f>
        <v>0</v>
      </c>
      <c r="BK199" s="43"/>
      <c r="BL199" s="43"/>
      <c r="BM199" s="396"/>
      <c r="BN199" s="43"/>
      <c r="BO199" s="43">
        <f>SUM(BO200:BO202)</f>
        <v>0</v>
      </c>
      <c r="BP199" s="43"/>
      <c r="BQ199" s="43"/>
      <c r="BR199" s="396"/>
      <c r="BS199" s="43"/>
      <c r="BT199" s="43">
        <f>SUM(BT200:BT202)</f>
        <v>1551000</v>
      </c>
      <c r="BU199" s="43"/>
      <c r="BV199" s="43"/>
      <c r="BW199" s="396"/>
      <c r="BX199" s="43"/>
      <c r="BY199" s="43">
        <f>SUM(BY200:BY202)</f>
        <v>0</v>
      </c>
      <c r="BZ199" s="43"/>
      <c r="CA199" s="43"/>
      <c r="CB199" s="396"/>
      <c r="CC199" s="43"/>
      <c r="CD199" s="43">
        <f>SUM(CD200:CD202)</f>
        <v>0</v>
      </c>
      <c r="CE199" s="43"/>
      <c r="CF199" s="43"/>
      <c r="CG199" s="396"/>
      <c r="CH199" s="43"/>
      <c r="CI199" s="43">
        <f>SUM(CI200:CI202)</f>
        <v>0</v>
      </c>
      <c r="CJ199" s="43"/>
      <c r="CK199" s="43"/>
      <c r="CL199" s="396"/>
      <c r="CM199" s="43"/>
      <c r="CN199" s="43">
        <f>SUM(CN200:CN202)</f>
        <v>0</v>
      </c>
      <c r="CO199" s="43"/>
      <c r="CP199" s="43"/>
      <c r="CQ199" s="396"/>
      <c r="CR199" s="43"/>
      <c r="CS199" s="43">
        <f>SUM(CS200:CS202)</f>
        <v>0</v>
      </c>
      <c r="CT199" s="43"/>
      <c r="CU199" s="43"/>
      <c r="CV199" s="396"/>
      <c r="CW199" s="43"/>
      <c r="CX199" s="43">
        <f>SUM(CX200:CX202)</f>
        <v>0</v>
      </c>
      <c r="CY199" s="43"/>
      <c r="CZ199" s="43"/>
      <c r="DA199" s="396"/>
      <c r="DB199" s="43"/>
      <c r="DC199" s="43">
        <f>SUM(DC200:DC202)</f>
        <v>0</v>
      </c>
      <c r="DD199" s="43"/>
      <c r="DE199" s="43"/>
      <c r="DF199" s="396"/>
      <c r="DG199" s="43"/>
      <c r="DH199" s="43">
        <f>SUM(DH200:DH202)</f>
        <v>0</v>
      </c>
      <c r="DI199" s="43"/>
      <c r="DJ199" s="43"/>
      <c r="DK199" s="396"/>
      <c r="DL199" s="43"/>
      <c r="DM199" s="43">
        <f>SUM(DM200:DM202)</f>
        <v>0</v>
      </c>
      <c r="DN199" s="43"/>
      <c r="DO199" s="43"/>
      <c r="DP199" s="396"/>
      <c r="DQ199" s="43"/>
      <c r="DR199" s="43">
        <f>SUM(DR200:DR202)</f>
        <v>0</v>
      </c>
      <c r="DS199" s="43"/>
      <c r="DT199" s="43"/>
      <c r="DU199" s="396"/>
      <c r="DV199" s="43"/>
      <c r="DW199" s="43">
        <f>SUM(DW200:DW202)</f>
        <v>0</v>
      </c>
      <c r="DX199" s="43"/>
      <c r="DY199" s="43"/>
      <c r="DZ199" s="396"/>
      <c r="EA199" s="43"/>
      <c r="EB199" s="43">
        <f>SUM(EB200:EB202)</f>
        <v>0</v>
      </c>
      <c r="EC199" s="43"/>
      <c r="ED199" s="43"/>
      <c r="EE199" s="396"/>
      <c r="EF199" s="43"/>
      <c r="EG199" s="43">
        <f>SUM(EG200:EG202)</f>
        <v>0</v>
      </c>
      <c r="EH199" s="43"/>
      <c r="EI199" s="43"/>
      <c r="EJ199" s="396"/>
      <c r="EK199" s="43"/>
      <c r="EL199" s="43">
        <f>SUM(EL200:EL202)</f>
        <v>0</v>
      </c>
      <c r="EM199" s="43"/>
      <c r="EN199" s="43"/>
      <c r="EO199" s="88"/>
      <c r="EQ199" s="80">
        <f t="shared" ref="EQ199:EQ202" si="36">EL199-BY199</f>
        <v>0</v>
      </c>
      <c r="ER199" s="33"/>
    </row>
    <row r="200" spans="4:148" ht="12.75" customHeight="1" x14ac:dyDescent="0.3">
      <c r="D200" s="88" t="s">
        <v>316</v>
      </c>
      <c r="F200" s="333"/>
      <c r="G200" s="394">
        <v>0</v>
      </c>
      <c r="H200" s="395"/>
      <c r="I200" s="43"/>
      <c r="J200" s="396"/>
      <c r="K200" s="397"/>
      <c r="L200" s="394">
        <v>0</v>
      </c>
      <c r="M200" s="395"/>
      <c r="N200" s="43"/>
      <c r="O200" s="396"/>
      <c r="P200" s="397"/>
      <c r="Q200" s="394">
        <v>0</v>
      </c>
      <c r="R200" s="395"/>
      <c r="S200" s="43"/>
      <c r="T200" s="396"/>
      <c r="U200" s="397"/>
      <c r="V200" s="394">
        <v>0</v>
      </c>
      <c r="W200" s="395"/>
      <c r="X200" s="43"/>
      <c r="Y200" s="396"/>
      <c r="Z200" s="397"/>
      <c r="AA200" s="394">
        <v>0</v>
      </c>
      <c r="AB200" s="395"/>
      <c r="AC200" s="43"/>
      <c r="AD200" s="396"/>
      <c r="AE200" s="397"/>
      <c r="AF200" s="394">
        <v>0</v>
      </c>
      <c r="AG200" s="395"/>
      <c r="AH200" s="43"/>
      <c r="AI200" s="396"/>
      <c r="AJ200" s="397"/>
      <c r="AK200" s="394">
        <v>0</v>
      </c>
      <c r="AL200" s="395"/>
      <c r="AM200" s="43"/>
      <c r="AN200" s="396"/>
      <c r="AO200" s="397"/>
      <c r="AP200" s="394">
        <v>0</v>
      </c>
      <c r="AQ200" s="395"/>
      <c r="AR200" s="43"/>
      <c r="AS200" s="396"/>
      <c r="AT200" s="397"/>
      <c r="AU200" s="394">
        <v>1551000</v>
      </c>
      <c r="AV200" s="395"/>
      <c r="AW200" s="43"/>
      <c r="AX200" s="396"/>
      <c r="AY200" s="397"/>
      <c r="AZ200" s="394">
        <v>0</v>
      </c>
      <c r="BA200" s="395"/>
      <c r="BB200" s="43"/>
      <c r="BC200" s="396"/>
      <c r="BD200" s="397"/>
      <c r="BE200" s="394">
        <v>0</v>
      </c>
      <c r="BF200" s="395"/>
      <c r="BG200" s="43"/>
      <c r="BH200" s="396"/>
      <c r="BI200" s="397"/>
      <c r="BJ200" s="394">
        <v>0</v>
      </c>
      <c r="BK200" s="395"/>
      <c r="BL200" s="43"/>
      <c r="BM200" s="396"/>
      <c r="BN200" s="397"/>
      <c r="BO200" s="394">
        <v>0</v>
      </c>
      <c r="BP200" s="395"/>
      <c r="BQ200" s="43"/>
      <c r="BR200" s="396"/>
      <c r="BS200" s="397"/>
      <c r="BT200" s="394">
        <f>SUM(L200:BO200)</f>
        <v>1551000</v>
      </c>
      <c r="BU200" s="395"/>
      <c r="BV200" s="43"/>
      <c r="BW200" s="396"/>
      <c r="BX200" s="397"/>
      <c r="BY200" s="394">
        <v>0</v>
      </c>
      <c r="BZ200" s="395"/>
      <c r="CA200" s="43"/>
      <c r="CB200" s="396"/>
      <c r="CC200" s="397"/>
      <c r="CD200" s="394">
        <v>0</v>
      </c>
      <c r="CE200" s="395"/>
      <c r="CF200" s="43"/>
      <c r="CG200" s="396"/>
      <c r="CH200" s="397"/>
      <c r="CI200" s="394">
        <v>0</v>
      </c>
      <c r="CJ200" s="395"/>
      <c r="CK200" s="43"/>
      <c r="CL200" s="396"/>
      <c r="CM200" s="397"/>
      <c r="CN200" s="394">
        <v>0</v>
      </c>
      <c r="CO200" s="395"/>
      <c r="CP200" s="43"/>
      <c r="CQ200" s="396"/>
      <c r="CR200" s="397"/>
      <c r="CS200" s="394">
        <v>0</v>
      </c>
      <c r="CT200" s="395"/>
      <c r="CU200" s="43"/>
      <c r="CV200" s="396"/>
      <c r="CW200" s="397"/>
      <c r="CX200" s="394">
        <v>0</v>
      </c>
      <c r="CY200" s="395"/>
      <c r="CZ200" s="43"/>
      <c r="DA200" s="396"/>
      <c r="DB200" s="397"/>
      <c r="DC200" s="394">
        <v>0</v>
      </c>
      <c r="DD200" s="395"/>
      <c r="DE200" s="43"/>
      <c r="DF200" s="396"/>
      <c r="DG200" s="397"/>
      <c r="DH200" s="394">
        <v>0</v>
      </c>
      <c r="DI200" s="395"/>
      <c r="DJ200" s="43"/>
      <c r="DK200" s="396"/>
      <c r="DL200" s="397"/>
      <c r="DM200" s="394">
        <v>0</v>
      </c>
      <c r="DN200" s="395"/>
      <c r="DO200" s="43"/>
      <c r="DP200" s="396"/>
      <c r="DQ200" s="397"/>
      <c r="DR200" s="394">
        <v>0</v>
      </c>
      <c r="DS200" s="395"/>
      <c r="DT200" s="43"/>
      <c r="DU200" s="396"/>
      <c r="DV200" s="397"/>
      <c r="DW200" s="394">
        <v>0</v>
      </c>
      <c r="DX200" s="395"/>
      <c r="DY200" s="43"/>
      <c r="DZ200" s="396"/>
      <c r="EA200" s="397"/>
      <c r="EB200" s="394">
        <v>0</v>
      </c>
      <c r="EC200" s="395"/>
      <c r="ED200" s="43"/>
      <c r="EE200" s="396"/>
      <c r="EF200" s="397"/>
      <c r="EG200" s="394">
        <v>0</v>
      </c>
      <c r="EH200" s="395"/>
      <c r="EI200" s="43"/>
      <c r="EJ200" s="396"/>
      <c r="EK200" s="397"/>
      <c r="EL200" s="394">
        <f t="shared" ref="EL200:EL202" si="37">SUM(CD200:DR200)</f>
        <v>0</v>
      </c>
      <c r="EM200" s="395"/>
      <c r="EN200" s="43"/>
      <c r="EO200" s="88"/>
      <c r="EQ200" s="80">
        <f t="shared" si="36"/>
        <v>0</v>
      </c>
      <c r="ER200" s="33"/>
    </row>
    <row r="201" spans="4:148" ht="12.75" customHeight="1" x14ac:dyDescent="0.3">
      <c r="D201" s="88" t="s">
        <v>319</v>
      </c>
      <c r="F201" s="327"/>
      <c r="G201" s="43">
        <v>0</v>
      </c>
      <c r="H201" s="42"/>
      <c r="I201" s="43"/>
      <c r="J201" s="396"/>
      <c r="K201" s="396"/>
      <c r="L201" s="43">
        <v>0</v>
      </c>
      <c r="M201" s="42"/>
      <c r="N201" s="43"/>
      <c r="O201" s="396"/>
      <c r="P201" s="396"/>
      <c r="Q201" s="43">
        <v>0</v>
      </c>
      <c r="R201" s="42"/>
      <c r="S201" s="43"/>
      <c r="T201" s="396"/>
      <c r="U201" s="396"/>
      <c r="V201" s="43">
        <v>0</v>
      </c>
      <c r="W201" s="42"/>
      <c r="X201" s="43"/>
      <c r="Y201" s="396"/>
      <c r="Z201" s="396"/>
      <c r="AA201" s="43">
        <v>0</v>
      </c>
      <c r="AB201" s="42"/>
      <c r="AC201" s="43"/>
      <c r="AD201" s="396"/>
      <c r="AE201" s="396"/>
      <c r="AF201" s="43">
        <v>0</v>
      </c>
      <c r="AG201" s="42"/>
      <c r="AH201" s="43"/>
      <c r="AI201" s="396"/>
      <c r="AJ201" s="396"/>
      <c r="AK201" s="43">
        <v>0</v>
      </c>
      <c r="AL201" s="42"/>
      <c r="AM201" s="43"/>
      <c r="AN201" s="396"/>
      <c r="AO201" s="396"/>
      <c r="AP201" s="43">
        <v>0</v>
      </c>
      <c r="AQ201" s="42"/>
      <c r="AR201" s="43"/>
      <c r="AS201" s="396"/>
      <c r="AT201" s="396"/>
      <c r="AU201" s="43">
        <v>0</v>
      </c>
      <c r="AV201" s="42"/>
      <c r="AW201" s="43"/>
      <c r="AX201" s="396"/>
      <c r="AY201" s="396"/>
      <c r="AZ201" s="43">
        <v>0</v>
      </c>
      <c r="BA201" s="42"/>
      <c r="BB201" s="43"/>
      <c r="BC201" s="396"/>
      <c r="BD201" s="396"/>
      <c r="BE201" s="43">
        <v>0</v>
      </c>
      <c r="BF201" s="42"/>
      <c r="BG201" s="43"/>
      <c r="BH201" s="396"/>
      <c r="BI201" s="396"/>
      <c r="BJ201" s="43">
        <v>0</v>
      </c>
      <c r="BK201" s="42"/>
      <c r="BL201" s="43"/>
      <c r="BM201" s="396"/>
      <c r="BN201" s="396"/>
      <c r="BO201" s="43">
        <v>0</v>
      </c>
      <c r="BP201" s="42"/>
      <c r="BQ201" s="43"/>
      <c r="BR201" s="396"/>
      <c r="BS201" s="396"/>
      <c r="BT201" s="43">
        <f>SUM(L201:BO201)</f>
        <v>0</v>
      </c>
      <c r="BU201" s="42"/>
      <c r="BV201" s="43"/>
      <c r="BW201" s="396"/>
      <c r="BX201" s="396"/>
      <c r="BY201" s="43">
        <v>0</v>
      </c>
      <c r="BZ201" s="42"/>
      <c r="CA201" s="43"/>
      <c r="CB201" s="396"/>
      <c r="CC201" s="396"/>
      <c r="CD201" s="43">
        <v>0</v>
      </c>
      <c r="CE201" s="42"/>
      <c r="CF201" s="43"/>
      <c r="CG201" s="396"/>
      <c r="CH201" s="396"/>
      <c r="CI201" s="43">
        <v>0</v>
      </c>
      <c r="CJ201" s="42"/>
      <c r="CK201" s="43"/>
      <c r="CL201" s="396"/>
      <c r="CM201" s="396"/>
      <c r="CN201" s="43">
        <v>0</v>
      </c>
      <c r="CO201" s="42"/>
      <c r="CP201" s="43"/>
      <c r="CQ201" s="396"/>
      <c r="CR201" s="396"/>
      <c r="CS201" s="43">
        <v>0</v>
      </c>
      <c r="CT201" s="42"/>
      <c r="CU201" s="43"/>
      <c r="CV201" s="396"/>
      <c r="CW201" s="396"/>
      <c r="CX201" s="43">
        <v>0</v>
      </c>
      <c r="CY201" s="42"/>
      <c r="CZ201" s="43"/>
      <c r="DA201" s="396"/>
      <c r="DB201" s="396"/>
      <c r="DC201" s="43">
        <v>0</v>
      </c>
      <c r="DD201" s="42"/>
      <c r="DE201" s="43"/>
      <c r="DF201" s="396"/>
      <c r="DG201" s="396"/>
      <c r="DH201" s="43">
        <v>0</v>
      </c>
      <c r="DI201" s="42"/>
      <c r="DJ201" s="43"/>
      <c r="DK201" s="396"/>
      <c r="DL201" s="396"/>
      <c r="DM201" s="43">
        <v>0</v>
      </c>
      <c r="DN201" s="42"/>
      <c r="DO201" s="43"/>
      <c r="DP201" s="396"/>
      <c r="DQ201" s="396"/>
      <c r="DR201" s="43">
        <v>0</v>
      </c>
      <c r="DS201" s="42"/>
      <c r="DT201" s="43"/>
      <c r="DU201" s="396"/>
      <c r="DV201" s="396"/>
      <c r="DW201" s="43">
        <v>0</v>
      </c>
      <c r="DX201" s="42"/>
      <c r="DY201" s="43"/>
      <c r="DZ201" s="396"/>
      <c r="EA201" s="396"/>
      <c r="EB201" s="43">
        <v>0</v>
      </c>
      <c r="EC201" s="42"/>
      <c r="ED201" s="43"/>
      <c r="EE201" s="396"/>
      <c r="EF201" s="396"/>
      <c r="EG201" s="43">
        <v>0</v>
      </c>
      <c r="EH201" s="42"/>
      <c r="EI201" s="43"/>
      <c r="EJ201" s="396"/>
      <c r="EK201" s="396"/>
      <c r="EL201" s="43">
        <f t="shared" si="37"/>
        <v>0</v>
      </c>
      <c r="EM201" s="42"/>
      <c r="EN201" s="43"/>
      <c r="EO201" s="88"/>
      <c r="EQ201" s="80">
        <f t="shared" si="36"/>
        <v>0</v>
      </c>
      <c r="ER201" s="33"/>
    </row>
    <row r="202" spans="4:148" ht="12.75" customHeight="1" x14ac:dyDescent="0.3">
      <c r="D202" s="88" t="s">
        <v>320</v>
      </c>
      <c r="F202" s="346"/>
      <c r="G202" s="72">
        <v>0</v>
      </c>
      <c r="H202" s="71"/>
      <c r="I202" s="43"/>
      <c r="J202" s="396"/>
      <c r="K202" s="405"/>
      <c r="L202" s="72">
        <v>0</v>
      </c>
      <c r="M202" s="71"/>
      <c r="N202" s="43"/>
      <c r="O202" s="396"/>
      <c r="P202" s="405"/>
      <c r="Q202" s="72">
        <v>0</v>
      </c>
      <c r="R202" s="71"/>
      <c r="S202" s="43"/>
      <c r="T202" s="396"/>
      <c r="U202" s="405"/>
      <c r="V202" s="72">
        <v>0</v>
      </c>
      <c r="W202" s="71"/>
      <c r="X202" s="43"/>
      <c r="Y202" s="396"/>
      <c r="Z202" s="405"/>
      <c r="AA202" s="72">
        <v>0</v>
      </c>
      <c r="AB202" s="71"/>
      <c r="AC202" s="43"/>
      <c r="AD202" s="396"/>
      <c r="AE202" s="405"/>
      <c r="AF202" s="72">
        <v>0</v>
      </c>
      <c r="AG202" s="71"/>
      <c r="AH202" s="43"/>
      <c r="AI202" s="396"/>
      <c r="AJ202" s="405"/>
      <c r="AK202" s="72">
        <v>0</v>
      </c>
      <c r="AL202" s="71"/>
      <c r="AM202" s="43"/>
      <c r="AN202" s="396"/>
      <c r="AO202" s="405"/>
      <c r="AP202" s="72">
        <v>0</v>
      </c>
      <c r="AQ202" s="71"/>
      <c r="AR202" s="43"/>
      <c r="AS202" s="396"/>
      <c r="AT202" s="405"/>
      <c r="AU202" s="72">
        <v>0</v>
      </c>
      <c r="AV202" s="71"/>
      <c r="AW202" s="43"/>
      <c r="AX202" s="396"/>
      <c r="AY202" s="405"/>
      <c r="AZ202" s="72">
        <v>0</v>
      </c>
      <c r="BA202" s="71"/>
      <c r="BB202" s="43"/>
      <c r="BC202" s="396"/>
      <c r="BD202" s="405"/>
      <c r="BE202" s="72">
        <v>0</v>
      </c>
      <c r="BF202" s="71"/>
      <c r="BG202" s="43"/>
      <c r="BH202" s="396"/>
      <c r="BI202" s="405"/>
      <c r="BJ202" s="72">
        <v>0</v>
      </c>
      <c r="BK202" s="71"/>
      <c r="BL202" s="43"/>
      <c r="BM202" s="396"/>
      <c r="BN202" s="405"/>
      <c r="BO202" s="72">
        <v>0</v>
      </c>
      <c r="BP202" s="71"/>
      <c r="BQ202" s="43"/>
      <c r="BR202" s="396"/>
      <c r="BS202" s="405"/>
      <c r="BT202" s="72">
        <f>SUM(L202:BO202)</f>
        <v>0</v>
      </c>
      <c r="BU202" s="71"/>
      <c r="BV202" s="43"/>
      <c r="BW202" s="396"/>
      <c r="BX202" s="405"/>
      <c r="BY202" s="72">
        <v>0</v>
      </c>
      <c r="BZ202" s="71"/>
      <c r="CA202" s="43"/>
      <c r="CB202" s="396"/>
      <c r="CC202" s="405"/>
      <c r="CD202" s="72">
        <v>0</v>
      </c>
      <c r="CE202" s="71"/>
      <c r="CF202" s="43"/>
      <c r="CG202" s="396"/>
      <c r="CH202" s="405"/>
      <c r="CI202" s="72">
        <v>0</v>
      </c>
      <c r="CJ202" s="71"/>
      <c r="CK202" s="43"/>
      <c r="CL202" s="396"/>
      <c r="CM202" s="405"/>
      <c r="CN202" s="72">
        <v>0</v>
      </c>
      <c r="CO202" s="71"/>
      <c r="CP202" s="43"/>
      <c r="CQ202" s="396"/>
      <c r="CR202" s="405"/>
      <c r="CS202" s="72">
        <v>0</v>
      </c>
      <c r="CT202" s="71"/>
      <c r="CU202" s="43"/>
      <c r="CV202" s="396"/>
      <c r="CW202" s="405"/>
      <c r="CX202" s="72">
        <v>0</v>
      </c>
      <c r="CY202" s="71"/>
      <c r="CZ202" s="43"/>
      <c r="DA202" s="396"/>
      <c r="DB202" s="405"/>
      <c r="DC202" s="72">
        <v>0</v>
      </c>
      <c r="DD202" s="71"/>
      <c r="DE202" s="43"/>
      <c r="DF202" s="396"/>
      <c r="DG202" s="405"/>
      <c r="DH202" s="72">
        <v>0</v>
      </c>
      <c r="DI202" s="71"/>
      <c r="DJ202" s="43"/>
      <c r="DK202" s="396"/>
      <c r="DL202" s="405"/>
      <c r="DM202" s="72">
        <v>0</v>
      </c>
      <c r="DN202" s="71"/>
      <c r="DO202" s="43"/>
      <c r="DP202" s="396"/>
      <c r="DQ202" s="405"/>
      <c r="DR202" s="72">
        <v>0</v>
      </c>
      <c r="DS202" s="71"/>
      <c r="DT202" s="43"/>
      <c r="DU202" s="396"/>
      <c r="DV202" s="405"/>
      <c r="DW202" s="72">
        <v>0</v>
      </c>
      <c r="DX202" s="71"/>
      <c r="DY202" s="43"/>
      <c r="DZ202" s="396"/>
      <c r="EA202" s="405"/>
      <c r="EB202" s="72">
        <v>0</v>
      </c>
      <c r="EC202" s="71"/>
      <c r="ED202" s="43"/>
      <c r="EE202" s="396"/>
      <c r="EF202" s="405"/>
      <c r="EG202" s="72">
        <v>0</v>
      </c>
      <c r="EH202" s="71"/>
      <c r="EI202" s="43"/>
      <c r="EJ202" s="396"/>
      <c r="EK202" s="405"/>
      <c r="EL202" s="72">
        <f t="shared" si="37"/>
        <v>0</v>
      </c>
      <c r="EM202" s="71"/>
      <c r="EN202" s="43"/>
      <c r="EO202" s="88"/>
      <c r="EQ202" s="80">
        <f t="shared" si="36"/>
        <v>0</v>
      </c>
      <c r="ER202" s="33"/>
    </row>
    <row r="203" spans="4:148" ht="12.75" hidden="1" customHeight="1" x14ac:dyDescent="0.3">
      <c r="D203" s="88"/>
      <c r="G203" s="43"/>
      <c r="H203" s="43"/>
      <c r="I203" s="43"/>
      <c r="J203" s="396"/>
      <c r="K203" s="43"/>
      <c r="L203" s="43"/>
      <c r="M203" s="43"/>
      <c r="N203" s="43"/>
      <c r="O203" s="396"/>
      <c r="P203" s="43"/>
      <c r="Q203" s="43"/>
      <c r="R203" s="43"/>
      <c r="S203" s="43"/>
      <c r="T203" s="396"/>
      <c r="U203" s="43"/>
      <c r="V203" s="43"/>
      <c r="W203" s="43"/>
      <c r="X203" s="43"/>
      <c r="Y203" s="396"/>
      <c r="Z203" s="43"/>
      <c r="AA203" s="43"/>
      <c r="AB203" s="43"/>
      <c r="AC203" s="43"/>
      <c r="AD203" s="396"/>
      <c r="AE203" s="43"/>
      <c r="AF203" s="43"/>
      <c r="AG203" s="43"/>
      <c r="AH203" s="43"/>
      <c r="AI203" s="396"/>
      <c r="AJ203" s="43"/>
      <c r="AK203" s="43"/>
      <c r="AL203" s="43"/>
      <c r="AM203" s="43"/>
      <c r="AN203" s="396"/>
      <c r="AO203" s="43"/>
      <c r="AP203" s="43"/>
      <c r="AQ203" s="43"/>
      <c r="AR203" s="43"/>
      <c r="AS203" s="396"/>
      <c r="AT203" s="43"/>
      <c r="AU203" s="43"/>
      <c r="AV203" s="43"/>
      <c r="AW203" s="43"/>
      <c r="AX203" s="396"/>
      <c r="AY203" s="43"/>
      <c r="AZ203" s="43"/>
      <c r="BA203" s="43"/>
      <c r="BB203" s="43"/>
      <c r="BC203" s="396"/>
      <c r="BD203" s="43"/>
      <c r="BE203" s="43"/>
      <c r="BF203" s="43"/>
      <c r="BG203" s="43"/>
      <c r="BH203" s="396"/>
      <c r="BI203" s="43"/>
      <c r="BJ203" s="43"/>
      <c r="BK203" s="43"/>
      <c r="BL203" s="43"/>
      <c r="BM203" s="396"/>
      <c r="BN203" s="43"/>
      <c r="BO203" s="43"/>
      <c r="BP203" s="43"/>
      <c r="BQ203" s="43"/>
      <c r="BR203" s="396"/>
      <c r="BS203" s="43"/>
      <c r="BT203" s="43"/>
      <c r="BU203" s="43"/>
      <c r="BV203" s="43"/>
      <c r="BW203" s="396"/>
      <c r="BX203" s="43"/>
      <c r="BY203" s="43"/>
      <c r="BZ203" s="43"/>
      <c r="CA203" s="43"/>
      <c r="CB203" s="396"/>
      <c r="CC203" s="43"/>
      <c r="CD203" s="43"/>
      <c r="CE203" s="43"/>
      <c r="CF203" s="43"/>
      <c r="CG203" s="396"/>
      <c r="CH203" s="43"/>
      <c r="CI203" s="43"/>
      <c r="CJ203" s="43"/>
      <c r="CK203" s="43"/>
      <c r="CL203" s="396"/>
      <c r="CM203" s="43"/>
      <c r="CN203" s="43"/>
      <c r="CO203" s="43"/>
      <c r="CP203" s="43"/>
      <c r="CQ203" s="396"/>
      <c r="CR203" s="43"/>
      <c r="CS203" s="43"/>
      <c r="CT203" s="43"/>
      <c r="CU203" s="43"/>
      <c r="CV203" s="396"/>
      <c r="CW203" s="43"/>
      <c r="CX203" s="43"/>
      <c r="CY203" s="43"/>
      <c r="CZ203" s="43"/>
      <c r="DA203" s="396"/>
      <c r="DB203" s="43"/>
      <c r="DC203" s="43"/>
      <c r="DD203" s="43"/>
      <c r="DE203" s="43"/>
      <c r="DF203" s="396"/>
      <c r="DG203" s="43"/>
      <c r="DH203" s="43"/>
      <c r="DI203" s="43"/>
      <c r="DJ203" s="43"/>
      <c r="DK203" s="396"/>
      <c r="DL203" s="43"/>
      <c r="DM203" s="43"/>
      <c r="DN203" s="43"/>
      <c r="DO203" s="43"/>
      <c r="DP203" s="396"/>
      <c r="DQ203" s="43"/>
      <c r="DR203" s="43"/>
      <c r="DS203" s="43"/>
      <c r="DT203" s="43"/>
      <c r="DU203" s="396"/>
      <c r="DV203" s="43"/>
      <c r="DW203" s="43"/>
      <c r="DX203" s="43"/>
      <c r="DY203" s="43"/>
      <c r="DZ203" s="396"/>
      <c r="EA203" s="43"/>
      <c r="EB203" s="43"/>
      <c r="EC203" s="43"/>
      <c r="ED203" s="43"/>
      <c r="EE203" s="396"/>
      <c r="EF203" s="43"/>
      <c r="EG203" s="43"/>
      <c r="EH203" s="43"/>
      <c r="EI203" s="43"/>
      <c r="EJ203" s="396"/>
      <c r="EK203" s="43"/>
      <c r="EL203" s="43"/>
      <c r="EM203" s="43"/>
      <c r="EN203" s="43"/>
      <c r="EO203" s="88"/>
      <c r="ER203" s="33"/>
    </row>
    <row r="204" spans="4:148" ht="12.75" hidden="1" customHeight="1" x14ac:dyDescent="0.3">
      <c r="D204" s="88" t="s">
        <v>348</v>
      </c>
      <c r="G204" s="43">
        <f>SUM(G205:G207)</f>
        <v>0</v>
      </c>
      <c r="H204" s="43"/>
      <c r="I204" s="43"/>
      <c r="J204" s="396"/>
      <c r="K204" s="43"/>
      <c r="L204" s="43">
        <f>SUM(L205:L207)</f>
        <v>0</v>
      </c>
      <c r="M204" s="43"/>
      <c r="N204" s="43"/>
      <c r="O204" s="396"/>
      <c r="P204" s="43"/>
      <c r="Q204" s="43">
        <f>SUM(Q205:Q207)</f>
        <v>0</v>
      </c>
      <c r="R204" s="43"/>
      <c r="S204" s="43"/>
      <c r="T204" s="396"/>
      <c r="U204" s="43"/>
      <c r="V204" s="43">
        <f>SUM(V205:V207)</f>
        <v>0</v>
      </c>
      <c r="W204" s="43"/>
      <c r="X204" s="43"/>
      <c r="Y204" s="396"/>
      <c r="Z204" s="43"/>
      <c r="AA204" s="43">
        <f>SUM(AA205:AA207)</f>
        <v>0</v>
      </c>
      <c r="AB204" s="43"/>
      <c r="AC204" s="43"/>
      <c r="AD204" s="396"/>
      <c r="AE204" s="43"/>
      <c r="AF204" s="43">
        <f>SUM(AF205:AF207)</f>
        <v>0</v>
      </c>
      <c r="AG204" s="43"/>
      <c r="AH204" s="43"/>
      <c r="AI204" s="396"/>
      <c r="AJ204" s="43"/>
      <c r="AK204" s="43">
        <f>SUM(AK205:AK207)</f>
        <v>0</v>
      </c>
      <c r="AL204" s="43"/>
      <c r="AM204" s="43"/>
      <c r="AN204" s="396"/>
      <c r="AO204" s="43"/>
      <c r="AP204" s="43">
        <f>SUM(AP205:AP207)</f>
        <v>0</v>
      </c>
      <c r="AQ204" s="43"/>
      <c r="AR204" s="43"/>
      <c r="AS204" s="396"/>
      <c r="AT204" s="43"/>
      <c r="AU204" s="43">
        <f>SUM(AU205:AU207)</f>
        <v>0</v>
      </c>
      <c r="AV204" s="43"/>
      <c r="AW204" s="43"/>
      <c r="AX204" s="396"/>
      <c r="AY204" s="43"/>
      <c r="AZ204" s="43">
        <f>SUM(AZ205:AZ207)</f>
        <v>0</v>
      </c>
      <c r="BA204" s="43"/>
      <c r="BB204" s="43"/>
      <c r="BC204" s="396"/>
      <c r="BD204" s="43"/>
      <c r="BE204" s="43">
        <f>SUM(BE205:BE207)</f>
        <v>0</v>
      </c>
      <c r="BF204" s="43"/>
      <c r="BG204" s="43"/>
      <c r="BH204" s="396"/>
      <c r="BI204" s="43"/>
      <c r="BJ204" s="43">
        <f>SUM(BJ205:BJ207)</f>
        <v>0</v>
      </c>
      <c r="BK204" s="43"/>
      <c r="BL204" s="43"/>
      <c r="BM204" s="396"/>
      <c r="BN204" s="43"/>
      <c r="BO204" s="43">
        <f>SUM(BO205:BO207)</f>
        <v>0</v>
      </c>
      <c r="BP204" s="43"/>
      <c r="BQ204" s="43"/>
      <c r="BR204" s="396"/>
      <c r="BS204" s="43"/>
      <c r="BT204" s="43">
        <f>SUM(BT205:BT207)</f>
        <v>0</v>
      </c>
      <c r="BU204" s="43"/>
      <c r="BV204" s="43"/>
      <c r="BW204" s="396"/>
      <c r="BX204" s="43"/>
      <c r="BY204" s="43">
        <f>SUM(BY205:BY207)</f>
        <v>0</v>
      </c>
      <c r="BZ204" s="43"/>
      <c r="CA204" s="43"/>
      <c r="CB204" s="396"/>
      <c r="CC204" s="43"/>
      <c r="CD204" s="43">
        <f>SUM(CD205:CD207)</f>
        <v>0</v>
      </c>
      <c r="CE204" s="43"/>
      <c r="CF204" s="43"/>
      <c r="CG204" s="396"/>
      <c r="CH204" s="43"/>
      <c r="CI204" s="43">
        <f>SUM(CI205:CI207)</f>
        <v>0</v>
      </c>
      <c r="CJ204" s="43"/>
      <c r="CK204" s="43"/>
      <c r="CL204" s="396"/>
      <c r="CM204" s="43"/>
      <c r="CN204" s="43">
        <f>SUM(CN205:CN207)</f>
        <v>0</v>
      </c>
      <c r="CO204" s="43"/>
      <c r="CP204" s="43"/>
      <c r="CQ204" s="396"/>
      <c r="CR204" s="43"/>
      <c r="CS204" s="43">
        <f>SUM(CS205:CS207)</f>
        <v>0</v>
      </c>
      <c r="CT204" s="43"/>
      <c r="CU204" s="43"/>
      <c r="CV204" s="396"/>
      <c r="CW204" s="43"/>
      <c r="CX204" s="43">
        <f>SUM(CX205:CX207)</f>
        <v>0</v>
      </c>
      <c r="CY204" s="43"/>
      <c r="CZ204" s="43"/>
      <c r="DA204" s="396"/>
      <c r="DB204" s="43"/>
      <c r="DC204" s="43">
        <f>SUM(DC205:DC207)</f>
        <v>0</v>
      </c>
      <c r="DD204" s="43"/>
      <c r="DE204" s="43"/>
      <c r="DF204" s="396"/>
      <c r="DG204" s="43"/>
      <c r="DH204" s="43">
        <f>SUM(DH205:DH207)</f>
        <v>0</v>
      </c>
      <c r="DI204" s="43"/>
      <c r="DJ204" s="43"/>
      <c r="DK204" s="396"/>
      <c r="DL204" s="43"/>
      <c r="DM204" s="43">
        <f>SUM(DM205:DM207)</f>
        <v>0</v>
      </c>
      <c r="DN204" s="43"/>
      <c r="DO204" s="43"/>
      <c r="DP204" s="396"/>
      <c r="DQ204" s="43"/>
      <c r="DR204" s="43">
        <f>SUM(DR205:DR207)</f>
        <v>0</v>
      </c>
      <c r="DS204" s="43"/>
      <c r="DT204" s="43"/>
      <c r="DU204" s="396"/>
      <c r="DV204" s="43"/>
      <c r="DW204" s="43">
        <f>SUM(DW205:DW207)</f>
        <v>0</v>
      </c>
      <c r="DX204" s="43"/>
      <c r="DY204" s="43"/>
      <c r="DZ204" s="396"/>
      <c r="EA204" s="43"/>
      <c r="EB204" s="43">
        <f>SUM(EB205:EB207)</f>
        <v>0</v>
      </c>
      <c r="EC204" s="43"/>
      <c r="ED204" s="43"/>
      <c r="EE204" s="396"/>
      <c r="EF204" s="43"/>
      <c r="EG204" s="43">
        <f>SUM(EG205:EG207)</f>
        <v>0</v>
      </c>
      <c r="EH204" s="43"/>
      <c r="EI204" s="43"/>
      <c r="EJ204" s="396"/>
      <c r="EK204" s="43"/>
      <c r="EL204" s="43">
        <f>SUM(EL205:EL207)</f>
        <v>0</v>
      </c>
      <c r="EM204" s="43"/>
      <c r="EN204" s="43"/>
      <c r="EO204" s="88"/>
      <c r="EQ204" s="80">
        <f t="shared" ref="EQ204:EQ207" si="38">EL204-BY204</f>
        <v>0</v>
      </c>
      <c r="ER204" s="33"/>
    </row>
    <row r="205" spans="4:148" ht="12.75" hidden="1" customHeight="1" x14ac:dyDescent="0.3">
      <c r="D205" s="88" t="s">
        <v>316</v>
      </c>
      <c r="F205" s="333"/>
      <c r="G205" s="394">
        <v>0</v>
      </c>
      <c r="H205" s="395"/>
      <c r="I205" s="43"/>
      <c r="J205" s="396"/>
      <c r="K205" s="397"/>
      <c r="L205" s="394">
        <v>0</v>
      </c>
      <c r="M205" s="395"/>
      <c r="N205" s="43"/>
      <c r="O205" s="396"/>
      <c r="P205" s="397"/>
      <c r="Q205" s="394">
        <v>0</v>
      </c>
      <c r="R205" s="395"/>
      <c r="S205" s="43"/>
      <c r="T205" s="396"/>
      <c r="U205" s="397"/>
      <c r="V205" s="394">
        <v>0</v>
      </c>
      <c r="W205" s="395"/>
      <c r="X205" s="43"/>
      <c r="Y205" s="396"/>
      <c r="Z205" s="397"/>
      <c r="AA205" s="394">
        <v>0</v>
      </c>
      <c r="AB205" s="395"/>
      <c r="AC205" s="43"/>
      <c r="AD205" s="396"/>
      <c r="AE205" s="397"/>
      <c r="AF205" s="394">
        <v>0</v>
      </c>
      <c r="AG205" s="395"/>
      <c r="AH205" s="43"/>
      <c r="AI205" s="396"/>
      <c r="AJ205" s="397"/>
      <c r="AK205" s="394">
        <v>0</v>
      </c>
      <c r="AL205" s="395"/>
      <c r="AM205" s="43"/>
      <c r="AN205" s="396"/>
      <c r="AO205" s="397"/>
      <c r="AP205" s="394">
        <v>0</v>
      </c>
      <c r="AQ205" s="395"/>
      <c r="AR205" s="43"/>
      <c r="AS205" s="396"/>
      <c r="AT205" s="397"/>
      <c r="AU205" s="394">
        <v>0</v>
      </c>
      <c r="AV205" s="395"/>
      <c r="AW205" s="43"/>
      <c r="AX205" s="396"/>
      <c r="AY205" s="397"/>
      <c r="AZ205" s="394">
        <v>0</v>
      </c>
      <c r="BA205" s="395"/>
      <c r="BB205" s="43"/>
      <c r="BC205" s="396"/>
      <c r="BD205" s="397"/>
      <c r="BE205" s="394">
        <v>0</v>
      </c>
      <c r="BF205" s="395"/>
      <c r="BG205" s="43"/>
      <c r="BH205" s="396"/>
      <c r="BI205" s="397"/>
      <c r="BJ205" s="394">
        <v>0</v>
      </c>
      <c r="BK205" s="395"/>
      <c r="BL205" s="43"/>
      <c r="BM205" s="396"/>
      <c r="BN205" s="397"/>
      <c r="BO205" s="394">
        <v>0</v>
      </c>
      <c r="BP205" s="395"/>
      <c r="BQ205" s="43"/>
      <c r="BR205" s="396"/>
      <c r="BS205" s="397"/>
      <c r="BT205" s="394">
        <f>SUM(L205:BO205)</f>
        <v>0</v>
      </c>
      <c r="BU205" s="395"/>
      <c r="BV205" s="43"/>
      <c r="BW205" s="396"/>
      <c r="BX205" s="397"/>
      <c r="BY205" s="394">
        <v>0</v>
      </c>
      <c r="BZ205" s="395"/>
      <c r="CA205" s="43"/>
      <c r="CB205" s="396"/>
      <c r="CC205" s="397"/>
      <c r="CD205" s="394">
        <v>0</v>
      </c>
      <c r="CE205" s="395"/>
      <c r="CF205" s="43"/>
      <c r="CG205" s="396"/>
      <c r="CH205" s="397"/>
      <c r="CI205" s="394">
        <v>0</v>
      </c>
      <c r="CJ205" s="395"/>
      <c r="CK205" s="43"/>
      <c r="CL205" s="396"/>
      <c r="CM205" s="397"/>
      <c r="CN205" s="394">
        <v>0</v>
      </c>
      <c r="CO205" s="395"/>
      <c r="CP205" s="43"/>
      <c r="CQ205" s="396"/>
      <c r="CR205" s="397"/>
      <c r="CS205" s="394">
        <v>0</v>
      </c>
      <c r="CT205" s="395"/>
      <c r="CU205" s="43"/>
      <c r="CV205" s="396"/>
      <c r="CW205" s="397"/>
      <c r="CX205" s="394">
        <v>0</v>
      </c>
      <c r="CY205" s="395"/>
      <c r="CZ205" s="43"/>
      <c r="DA205" s="396"/>
      <c r="DB205" s="397"/>
      <c r="DC205" s="394">
        <v>0</v>
      </c>
      <c r="DD205" s="395"/>
      <c r="DE205" s="43"/>
      <c r="DF205" s="396"/>
      <c r="DG205" s="397"/>
      <c r="DH205" s="394">
        <v>0</v>
      </c>
      <c r="DI205" s="395"/>
      <c r="DJ205" s="43"/>
      <c r="DK205" s="396"/>
      <c r="DL205" s="397"/>
      <c r="DM205" s="394">
        <v>0</v>
      </c>
      <c r="DN205" s="395"/>
      <c r="DO205" s="43"/>
      <c r="DP205" s="396"/>
      <c r="DQ205" s="397"/>
      <c r="DR205" s="394">
        <v>0</v>
      </c>
      <c r="DS205" s="395"/>
      <c r="DT205" s="43"/>
      <c r="DU205" s="396"/>
      <c r="DV205" s="397"/>
      <c r="DW205" s="394">
        <v>0</v>
      </c>
      <c r="DX205" s="395"/>
      <c r="DY205" s="43"/>
      <c r="DZ205" s="396"/>
      <c r="EA205" s="397"/>
      <c r="EB205" s="394">
        <v>0</v>
      </c>
      <c r="EC205" s="395"/>
      <c r="ED205" s="43"/>
      <c r="EE205" s="396"/>
      <c r="EF205" s="397"/>
      <c r="EG205" s="394">
        <v>0</v>
      </c>
      <c r="EH205" s="395"/>
      <c r="EI205" s="43"/>
      <c r="EJ205" s="396"/>
      <c r="EK205" s="397"/>
      <c r="EL205" s="394">
        <f>SUM(CD205:CD205)</f>
        <v>0</v>
      </c>
      <c r="EM205" s="395"/>
      <c r="EN205" s="43"/>
      <c r="EO205" s="88"/>
      <c r="EQ205" s="80">
        <f t="shared" si="38"/>
        <v>0</v>
      </c>
      <c r="ER205" s="33"/>
    </row>
    <row r="206" spans="4:148" ht="12.75" hidden="1" customHeight="1" x14ac:dyDescent="0.3">
      <c r="D206" s="88" t="s">
        <v>319</v>
      </c>
      <c r="F206" s="327"/>
      <c r="G206" s="43">
        <v>0</v>
      </c>
      <c r="H206" s="42"/>
      <c r="I206" s="43"/>
      <c r="J206" s="396"/>
      <c r="K206" s="396"/>
      <c r="L206" s="43">
        <v>0</v>
      </c>
      <c r="M206" s="42"/>
      <c r="N206" s="43"/>
      <c r="O206" s="396"/>
      <c r="P206" s="396"/>
      <c r="Q206" s="43">
        <v>0</v>
      </c>
      <c r="R206" s="42"/>
      <c r="S206" s="43"/>
      <c r="T206" s="396"/>
      <c r="U206" s="396"/>
      <c r="V206" s="43">
        <v>0</v>
      </c>
      <c r="W206" s="42"/>
      <c r="X206" s="43"/>
      <c r="Y206" s="396"/>
      <c r="Z206" s="396"/>
      <c r="AA206" s="43">
        <v>0</v>
      </c>
      <c r="AB206" s="42"/>
      <c r="AC206" s="43"/>
      <c r="AD206" s="396"/>
      <c r="AE206" s="396"/>
      <c r="AF206" s="43">
        <v>0</v>
      </c>
      <c r="AG206" s="42"/>
      <c r="AH206" s="43"/>
      <c r="AI206" s="396"/>
      <c r="AJ206" s="396"/>
      <c r="AK206" s="43">
        <v>0</v>
      </c>
      <c r="AL206" s="42"/>
      <c r="AM206" s="43"/>
      <c r="AN206" s="396"/>
      <c r="AO206" s="396"/>
      <c r="AP206" s="43">
        <v>0</v>
      </c>
      <c r="AQ206" s="42"/>
      <c r="AR206" s="43"/>
      <c r="AS206" s="396"/>
      <c r="AT206" s="396"/>
      <c r="AU206" s="43">
        <v>0</v>
      </c>
      <c r="AV206" s="42"/>
      <c r="AW206" s="43"/>
      <c r="AX206" s="396"/>
      <c r="AY206" s="396"/>
      <c r="AZ206" s="43">
        <v>0</v>
      </c>
      <c r="BA206" s="42"/>
      <c r="BB206" s="43"/>
      <c r="BC206" s="396"/>
      <c r="BD206" s="396"/>
      <c r="BE206" s="43">
        <v>0</v>
      </c>
      <c r="BF206" s="42"/>
      <c r="BG206" s="43"/>
      <c r="BH206" s="396"/>
      <c r="BI206" s="396"/>
      <c r="BJ206" s="43">
        <v>0</v>
      </c>
      <c r="BK206" s="42"/>
      <c r="BL206" s="43"/>
      <c r="BM206" s="396"/>
      <c r="BN206" s="396"/>
      <c r="BO206" s="43">
        <v>0</v>
      </c>
      <c r="BP206" s="42"/>
      <c r="BQ206" s="43"/>
      <c r="BR206" s="396"/>
      <c r="BS206" s="396"/>
      <c r="BT206" s="43">
        <f>SUM(L206:BO206)</f>
        <v>0</v>
      </c>
      <c r="BU206" s="42"/>
      <c r="BV206" s="43"/>
      <c r="BW206" s="396"/>
      <c r="BX206" s="396"/>
      <c r="BY206" s="43">
        <v>0</v>
      </c>
      <c r="BZ206" s="42"/>
      <c r="CA206" s="43"/>
      <c r="CB206" s="396"/>
      <c r="CC206" s="396"/>
      <c r="CD206" s="43">
        <v>0</v>
      </c>
      <c r="CE206" s="42"/>
      <c r="CF206" s="43"/>
      <c r="CG206" s="396"/>
      <c r="CH206" s="396"/>
      <c r="CI206" s="43">
        <v>0</v>
      </c>
      <c r="CJ206" s="42"/>
      <c r="CK206" s="43"/>
      <c r="CL206" s="396"/>
      <c r="CM206" s="396"/>
      <c r="CN206" s="43">
        <v>0</v>
      </c>
      <c r="CO206" s="42"/>
      <c r="CP206" s="43"/>
      <c r="CQ206" s="396"/>
      <c r="CR206" s="396"/>
      <c r="CS206" s="43">
        <v>0</v>
      </c>
      <c r="CT206" s="42"/>
      <c r="CU206" s="43"/>
      <c r="CV206" s="396"/>
      <c r="CW206" s="396"/>
      <c r="CX206" s="43">
        <v>0</v>
      </c>
      <c r="CY206" s="42"/>
      <c r="CZ206" s="43"/>
      <c r="DA206" s="396"/>
      <c r="DB206" s="396"/>
      <c r="DC206" s="43">
        <v>0</v>
      </c>
      <c r="DD206" s="42"/>
      <c r="DE206" s="43"/>
      <c r="DF206" s="396"/>
      <c r="DG206" s="396"/>
      <c r="DH206" s="43">
        <v>0</v>
      </c>
      <c r="DI206" s="42"/>
      <c r="DJ206" s="43"/>
      <c r="DK206" s="396"/>
      <c r="DL206" s="396"/>
      <c r="DM206" s="43">
        <v>0</v>
      </c>
      <c r="DN206" s="42"/>
      <c r="DO206" s="43"/>
      <c r="DP206" s="396"/>
      <c r="DQ206" s="396"/>
      <c r="DR206" s="43">
        <v>0</v>
      </c>
      <c r="DS206" s="42"/>
      <c r="DT206" s="43"/>
      <c r="DU206" s="396"/>
      <c r="DV206" s="396"/>
      <c r="DW206" s="43">
        <v>0</v>
      </c>
      <c r="DX206" s="42"/>
      <c r="DY206" s="43"/>
      <c r="DZ206" s="396"/>
      <c r="EA206" s="396"/>
      <c r="EB206" s="43">
        <v>0</v>
      </c>
      <c r="EC206" s="42"/>
      <c r="ED206" s="43"/>
      <c r="EE206" s="396"/>
      <c r="EF206" s="396"/>
      <c r="EG206" s="43">
        <v>0</v>
      </c>
      <c r="EH206" s="42"/>
      <c r="EI206" s="43"/>
      <c r="EJ206" s="396"/>
      <c r="EK206" s="396"/>
      <c r="EL206" s="43">
        <f>SUM(CD206:CD206)</f>
        <v>0</v>
      </c>
      <c r="EM206" s="42"/>
      <c r="EN206" s="43"/>
      <c r="EO206" s="88"/>
      <c r="EQ206" s="80">
        <f t="shared" si="38"/>
        <v>0</v>
      </c>
      <c r="ER206" s="33"/>
    </row>
    <row r="207" spans="4:148" ht="12.75" hidden="1" customHeight="1" x14ac:dyDescent="0.3">
      <c r="D207" s="88" t="s">
        <v>320</v>
      </c>
      <c r="F207" s="346"/>
      <c r="G207" s="72">
        <v>0</v>
      </c>
      <c r="H207" s="71"/>
      <c r="I207" s="43"/>
      <c r="J207" s="396"/>
      <c r="K207" s="405"/>
      <c r="L207" s="72">
        <v>0</v>
      </c>
      <c r="M207" s="71"/>
      <c r="N207" s="43"/>
      <c r="O207" s="396"/>
      <c r="P207" s="405"/>
      <c r="Q207" s="72">
        <v>0</v>
      </c>
      <c r="R207" s="71"/>
      <c r="S207" s="43"/>
      <c r="T207" s="396"/>
      <c r="U207" s="405"/>
      <c r="V207" s="72">
        <v>0</v>
      </c>
      <c r="W207" s="71"/>
      <c r="X207" s="43"/>
      <c r="Y207" s="396"/>
      <c r="Z207" s="405"/>
      <c r="AA207" s="72">
        <v>0</v>
      </c>
      <c r="AB207" s="71"/>
      <c r="AC207" s="43"/>
      <c r="AD207" s="396"/>
      <c r="AE207" s="405"/>
      <c r="AF207" s="72">
        <v>0</v>
      </c>
      <c r="AG207" s="71"/>
      <c r="AH207" s="43"/>
      <c r="AI207" s="396"/>
      <c r="AJ207" s="405"/>
      <c r="AK207" s="72">
        <v>0</v>
      </c>
      <c r="AL207" s="71"/>
      <c r="AM207" s="43"/>
      <c r="AN207" s="396"/>
      <c r="AO207" s="405"/>
      <c r="AP207" s="72">
        <v>0</v>
      </c>
      <c r="AQ207" s="71"/>
      <c r="AR207" s="43"/>
      <c r="AS207" s="396"/>
      <c r="AT207" s="405"/>
      <c r="AU207" s="72">
        <v>0</v>
      </c>
      <c r="AV207" s="71"/>
      <c r="AW207" s="43"/>
      <c r="AX207" s="396"/>
      <c r="AY207" s="405"/>
      <c r="AZ207" s="72">
        <v>0</v>
      </c>
      <c r="BA207" s="71"/>
      <c r="BB207" s="43"/>
      <c r="BC207" s="396"/>
      <c r="BD207" s="405"/>
      <c r="BE207" s="72">
        <v>0</v>
      </c>
      <c r="BF207" s="71"/>
      <c r="BG207" s="43"/>
      <c r="BH207" s="396"/>
      <c r="BI207" s="405"/>
      <c r="BJ207" s="72">
        <v>0</v>
      </c>
      <c r="BK207" s="71"/>
      <c r="BL207" s="43"/>
      <c r="BM207" s="396"/>
      <c r="BN207" s="405"/>
      <c r="BO207" s="72">
        <v>0</v>
      </c>
      <c r="BP207" s="71"/>
      <c r="BQ207" s="43"/>
      <c r="BR207" s="396"/>
      <c r="BS207" s="405"/>
      <c r="BT207" s="72">
        <f>SUM(L207:BO207)</f>
        <v>0</v>
      </c>
      <c r="BU207" s="71"/>
      <c r="BV207" s="43"/>
      <c r="BW207" s="396"/>
      <c r="BX207" s="405"/>
      <c r="BY207" s="72">
        <v>0</v>
      </c>
      <c r="BZ207" s="71"/>
      <c r="CA207" s="43"/>
      <c r="CB207" s="396"/>
      <c r="CC207" s="405"/>
      <c r="CD207" s="72">
        <v>0</v>
      </c>
      <c r="CE207" s="71"/>
      <c r="CF207" s="43"/>
      <c r="CG207" s="396"/>
      <c r="CH207" s="405"/>
      <c r="CI207" s="72">
        <v>0</v>
      </c>
      <c r="CJ207" s="71"/>
      <c r="CK207" s="43"/>
      <c r="CL207" s="396"/>
      <c r="CM207" s="405"/>
      <c r="CN207" s="72">
        <v>0</v>
      </c>
      <c r="CO207" s="71"/>
      <c r="CP207" s="43"/>
      <c r="CQ207" s="396"/>
      <c r="CR207" s="405"/>
      <c r="CS207" s="72">
        <v>0</v>
      </c>
      <c r="CT207" s="71"/>
      <c r="CU207" s="43"/>
      <c r="CV207" s="396"/>
      <c r="CW207" s="405"/>
      <c r="CX207" s="72">
        <v>0</v>
      </c>
      <c r="CY207" s="71"/>
      <c r="CZ207" s="43"/>
      <c r="DA207" s="396"/>
      <c r="DB207" s="405"/>
      <c r="DC207" s="72">
        <v>0</v>
      </c>
      <c r="DD207" s="71"/>
      <c r="DE207" s="43"/>
      <c r="DF207" s="396"/>
      <c r="DG207" s="405"/>
      <c r="DH207" s="72">
        <v>0</v>
      </c>
      <c r="DI207" s="71"/>
      <c r="DJ207" s="43"/>
      <c r="DK207" s="396"/>
      <c r="DL207" s="405"/>
      <c r="DM207" s="72">
        <v>0</v>
      </c>
      <c r="DN207" s="71"/>
      <c r="DO207" s="43"/>
      <c r="DP207" s="396"/>
      <c r="DQ207" s="405"/>
      <c r="DR207" s="72">
        <v>0</v>
      </c>
      <c r="DS207" s="71"/>
      <c r="DT207" s="43"/>
      <c r="DU207" s="396"/>
      <c r="DV207" s="405"/>
      <c r="DW207" s="72">
        <v>0</v>
      </c>
      <c r="DX207" s="71"/>
      <c r="DY207" s="43"/>
      <c r="DZ207" s="396"/>
      <c r="EA207" s="405"/>
      <c r="EB207" s="72">
        <v>0</v>
      </c>
      <c r="EC207" s="71"/>
      <c r="ED207" s="43"/>
      <c r="EE207" s="396"/>
      <c r="EF207" s="405"/>
      <c r="EG207" s="72">
        <v>0</v>
      </c>
      <c r="EH207" s="71"/>
      <c r="EI207" s="43"/>
      <c r="EJ207" s="396"/>
      <c r="EK207" s="405"/>
      <c r="EL207" s="72">
        <f>SUM(CD207:CD207)</f>
        <v>0</v>
      </c>
      <c r="EM207" s="71"/>
      <c r="EN207" s="43"/>
      <c r="EO207" s="88"/>
      <c r="EQ207" s="80">
        <f t="shared" si="38"/>
        <v>0</v>
      </c>
      <c r="ER207" s="33"/>
    </row>
    <row r="208" spans="4:148" ht="14.25" customHeight="1" x14ac:dyDescent="0.3">
      <c r="D208" s="665"/>
      <c r="E208" s="411"/>
      <c r="F208" s="82"/>
      <c r="G208" s="75"/>
      <c r="H208" s="75"/>
      <c r="I208" s="75"/>
      <c r="J208" s="412"/>
      <c r="K208" s="75"/>
      <c r="L208" s="75"/>
      <c r="M208" s="75"/>
      <c r="N208" s="75"/>
      <c r="O208" s="412"/>
      <c r="P208" s="75"/>
      <c r="Q208" s="75"/>
      <c r="R208" s="75"/>
      <c r="S208" s="75"/>
      <c r="T208" s="412"/>
      <c r="U208" s="75"/>
      <c r="V208" s="75"/>
      <c r="W208" s="75"/>
      <c r="X208" s="75"/>
      <c r="Y208" s="412"/>
      <c r="Z208" s="75"/>
      <c r="AA208" s="75"/>
      <c r="AB208" s="75"/>
      <c r="AC208" s="75"/>
      <c r="AD208" s="412"/>
      <c r="AE208" s="75"/>
      <c r="AF208" s="75"/>
      <c r="AG208" s="75"/>
      <c r="AH208" s="75"/>
      <c r="AI208" s="412"/>
      <c r="AJ208" s="75"/>
      <c r="AK208" s="75"/>
      <c r="AL208" s="75"/>
      <c r="AM208" s="75"/>
      <c r="AN208" s="412"/>
      <c r="AO208" s="75"/>
      <c r="AP208" s="75"/>
      <c r="AQ208" s="75"/>
      <c r="AR208" s="75"/>
      <c r="AS208" s="412"/>
      <c r="AT208" s="75"/>
      <c r="AU208" s="75"/>
      <c r="AV208" s="75"/>
      <c r="AW208" s="75"/>
      <c r="AX208" s="412"/>
      <c r="AY208" s="75"/>
      <c r="AZ208" s="75"/>
      <c r="BA208" s="75"/>
      <c r="BB208" s="75"/>
      <c r="BC208" s="412"/>
      <c r="BD208" s="75"/>
      <c r="BE208" s="75"/>
      <c r="BF208" s="75"/>
      <c r="BG208" s="75"/>
      <c r="BH208" s="412"/>
      <c r="BI208" s="75"/>
      <c r="BJ208" s="75"/>
      <c r="BK208" s="75"/>
      <c r="BL208" s="75"/>
      <c r="BM208" s="412"/>
      <c r="BN208" s="75"/>
      <c r="BO208" s="75"/>
      <c r="BP208" s="75"/>
      <c r="BQ208" s="75"/>
      <c r="BR208" s="412"/>
      <c r="BS208" s="75"/>
      <c r="BT208" s="75"/>
      <c r="BU208" s="75"/>
      <c r="BV208" s="75"/>
      <c r="BW208" s="412"/>
      <c r="BX208" s="75"/>
      <c r="BY208" s="75"/>
      <c r="BZ208" s="75"/>
      <c r="CA208" s="75"/>
      <c r="CB208" s="412"/>
      <c r="CC208" s="75"/>
      <c r="CD208" s="75"/>
      <c r="CE208" s="75"/>
      <c r="CF208" s="75"/>
      <c r="CG208" s="412"/>
      <c r="CH208" s="75"/>
      <c r="CI208" s="75"/>
      <c r="CJ208" s="75"/>
      <c r="CK208" s="75"/>
      <c r="CL208" s="412"/>
      <c r="CM208" s="75"/>
      <c r="CN208" s="75"/>
      <c r="CO208" s="75"/>
      <c r="CP208" s="75"/>
      <c r="CQ208" s="412"/>
      <c r="CR208" s="75"/>
      <c r="CS208" s="75"/>
      <c r="CT208" s="75"/>
      <c r="CU208" s="75"/>
      <c r="CV208" s="412"/>
      <c r="CW208" s="75"/>
      <c r="CX208" s="75"/>
      <c r="CY208" s="75"/>
      <c r="CZ208" s="75"/>
      <c r="DA208" s="412"/>
      <c r="DB208" s="75"/>
      <c r="DC208" s="75"/>
      <c r="DD208" s="75"/>
      <c r="DE208" s="75"/>
      <c r="DF208" s="412"/>
      <c r="DG208" s="75"/>
      <c r="DH208" s="75"/>
      <c r="DI208" s="75"/>
      <c r="DJ208" s="75"/>
      <c r="DK208" s="412"/>
      <c r="DL208" s="75"/>
      <c r="DM208" s="75"/>
      <c r="DN208" s="75"/>
      <c r="DO208" s="75"/>
      <c r="DP208" s="412"/>
      <c r="DQ208" s="75"/>
      <c r="DR208" s="75"/>
      <c r="DS208" s="75"/>
      <c r="DT208" s="75"/>
      <c r="DU208" s="412"/>
      <c r="DV208" s="75"/>
      <c r="DW208" s="75"/>
      <c r="DX208" s="75"/>
      <c r="DY208" s="75"/>
      <c r="DZ208" s="412"/>
      <c r="EA208" s="75"/>
      <c r="EB208" s="75"/>
      <c r="EC208" s="75"/>
      <c r="ED208" s="75"/>
      <c r="EE208" s="412"/>
      <c r="EF208" s="75"/>
      <c r="EG208" s="75"/>
      <c r="EH208" s="75"/>
      <c r="EI208" s="75"/>
      <c r="EJ208" s="412"/>
      <c r="EK208" s="75"/>
      <c r="EL208" s="75"/>
      <c r="EM208" s="75"/>
      <c r="EN208" s="76"/>
      <c r="EO208" s="88"/>
      <c r="ER208" s="33"/>
    </row>
    <row r="209" spans="3:148" ht="12" customHeight="1" x14ac:dyDescent="0.3">
      <c r="C209" s="43"/>
      <c r="D209" s="413"/>
      <c r="E209" s="80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1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R209" s="33"/>
    </row>
    <row r="210" spans="3:148" ht="12" hidden="1" customHeight="1" x14ac:dyDescent="0.3">
      <c r="C210" s="43"/>
      <c r="D210" s="43"/>
      <c r="E210" s="80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R210" s="33"/>
    </row>
    <row r="211" spans="3:148" hidden="1" x14ac:dyDescent="0.3">
      <c r="E211" s="666"/>
      <c r="F211" s="666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R211" s="33"/>
    </row>
    <row r="212" spans="3:148" ht="15.5" x14ac:dyDescent="0.35">
      <c r="D212" s="381" t="s">
        <v>349</v>
      </c>
      <c r="E212" s="381"/>
      <c r="F212" s="381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5"/>
      <c r="BT212" s="75"/>
      <c r="BU212" s="75"/>
      <c r="BV212" s="75"/>
      <c r="BW212" s="75"/>
      <c r="BX212" s="75"/>
      <c r="BY212" s="75"/>
      <c r="BZ212" s="75"/>
      <c r="CA212" s="75"/>
      <c r="CB212" s="75"/>
      <c r="CC212" s="75"/>
      <c r="CD212" s="75"/>
      <c r="CE212" s="75"/>
      <c r="CF212" s="75"/>
      <c r="CG212" s="75"/>
      <c r="CH212" s="75"/>
      <c r="CI212" s="75"/>
      <c r="CJ212" s="75"/>
      <c r="CK212" s="75"/>
      <c r="CL212" s="75"/>
      <c r="CM212" s="75"/>
      <c r="CN212" s="75"/>
      <c r="CO212" s="75"/>
      <c r="CP212" s="75"/>
      <c r="CQ212" s="75"/>
      <c r="CR212" s="75"/>
      <c r="CS212" s="75"/>
      <c r="CT212" s="75"/>
      <c r="CU212" s="75"/>
      <c r="CV212" s="75"/>
      <c r="CW212" s="75"/>
      <c r="CX212" s="75"/>
      <c r="CY212" s="75"/>
      <c r="CZ212" s="75"/>
      <c r="DA212" s="75"/>
      <c r="DB212" s="75"/>
      <c r="DC212" s="75"/>
      <c r="DD212" s="75"/>
      <c r="DE212" s="75"/>
      <c r="DF212" s="75"/>
      <c r="DG212" s="75"/>
      <c r="DH212" s="75"/>
      <c r="DI212" s="75"/>
      <c r="DJ212" s="75"/>
      <c r="DK212" s="75"/>
      <c r="DL212" s="75"/>
      <c r="DM212" s="75"/>
      <c r="DN212" s="75"/>
      <c r="DO212" s="75"/>
      <c r="DP212" s="75"/>
      <c r="DQ212" s="75"/>
      <c r="DR212" s="75"/>
      <c r="DS212" s="75"/>
      <c r="DT212" s="75"/>
      <c r="DU212" s="75"/>
      <c r="DV212" s="75"/>
      <c r="DW212" s="75"/>
      <c r="DX212" s="75"/>
      <c r="DY212" s="75"/>
      <c r="DZ212" s="75"/>
      <c r="EA212" s="75"/>
      <c r="EB212" s="75"/>
      <c r="EC212" s="75"/>
      <c r="ED212" s="75"/>
      <c r="EE212" s="75"/>
      <c r="EF212" s="75"/>
      <c r="EG212" s="75"/>
      <c r="EH212" s="75"/>
      <c r="EI212" s="75"/>
      <c r="EJ212" s="75"/>
      <c r="EK212" s="75"/>
      <c r="EL212" s="75"/>
      <c r="EM212" s="75"/>
      <c r="EN212" s="75"/>
      <c r="ER212" s="33"/>
    </row>
    <row r="213" spans="3:148" ht="15" customHeight="1" x14ac:dyDescent="0.3">
      <c r="D213" s="667"/>
      <c r="E213" s="698" t="str">
        <f>G8</f>
        <v>2023/24</v>
      </c>
      <c r="F213" s="699"/>
      <c r="G213" s="699"/>
      <c r="H213" s="699"/>
      <c r="I213" s="699"/>
      <c r="J213" s="699"/>
      <c r="K213" s="699"/>
      <c r="L213" s="699"/>
      <c r="M213" s="699"/>
      <c r="N213" s="699"/>
      <c r="O213" s="699"/>
      <c r="P213" s="699"/>
      <c r="Q213" s="699"/>
      <c r="R213" s="699"/>
      <c r="S213" s="699"/>
      <c r="T213" s="699"/>
      <c r="U213" s="699"/>
      <c r="V213" s="699"/>
      <c r="W213" s="699"/>
      <c r="X213" s="699"/>
      <c r="Y213" s="699"/>
      <c r="Z213" s="699"/>
      <c r="AA213" s="699"/>
      <c r="AB213" s="699"/>
      <c r="AC213" s="699"/>
      <c r="AD213" s="699"/>
      <c r="AE213" s="699"/>
      <c r="AF213" s="699"/>
      <c r="AG213" s="699"/>
      <c r="AH213" s="699"/>
      <c r="AI213" s="699"/>
      <c r="AJ213" s="699"/>
      <c r="AK213" s="699"/>
      <c r="AL213" s="699"/>
      <c r="AM213" s="699"/>
      <c r="AN213" s="699"/>
      <c r="AO213" s="699"/>
      <c r="AP213" s="699"/>
      <c r="AQ213" s="699"/>
      <c r="AR213" s="699"/>
      <c r="AS213" s="699"/>
      <c r="AT213" s="699"/>
      <c r="AU213" s="699"/>
      <c r="AV213" s="699"/>
      <c r="AW213" s="699"/>
      <c r="AX213" s="699"/>
      <c r="AY213" s="699"/>
      <c r="AZ213" s="699"/>
      <c r="BA213" s="699"/>
      <c r="BB213" s="699"/>
      <c r="BC213" s="699"/>
      <c r="BD213" s="699"/>
      <c r="BE213" s="699"/>
      <c r="BF213" s="699"/>
      <c r="BG213" s="699"/>
      <c r="BH213" s="699"/>
      <c r="BI213" s="699"/>
      <c r="BJ213" s="699"/>
      <c r="BK213" s="699"/>
      <c r="BL213" s="699"/>
      <c r="BM213" s="699"/>
      <c r="BN213" s="699"/>
      <c r="BO213" s="699"/>
      <c r="BP213" s="699"/>
      <c r="BQ213" s="699"/>
      <c r="BR213" s="699"/>
      <c r="BS213" s="699"/>
      <c r="BT213" s="699"/>
      <c r="BU213" s="699"/>
      <c r="BV213" s="734"/>
      <c r="BW213" s="21"/>
      <c r="BX213" s="414"/>
      <c r="BY213" s="735" t="str">
        <f>BY8</f>
        <v>2022/23</v>
      </c>
      <c r="BZ213" s="735"/>
      <c r="CA213" s="735"/>
      <c r="CB213" s="735"/>
      <c r="CC213" s="735"/>
      <c r="CD213" s="735"/>
      <c r="CE213" s="735"/>
      <c r="CF213" s="735"/>
      <c r="CG213" s="735"/>
      <c r="CH213" s="735"/>
      <c r="CI213" s="735"/>
      <c r="CJ213" s="735"/>
      <c r="CK213" s="735"/>
      <c r="CL213" s="735"/>
      <c r="CM213" s="735"/>
      <c r="CN213" s="735"/>
      <c r="CO213" s="735"/>
      <c r="CP213" s="735"/>
      <c r="CQ213" s="735"/>
      <c r="CR213" s="735"/>
      <c r="CS213" s="735"/>
      <c r="CT213" s="735"/>
      <c r="CU213" s="735"/>
      <c r="CV213" s="735"/>
      <c r="CW213" s="735"/>
      <c r="CX213" s="735"/>
      <c r="CY213" s="735"/>
      <c r="CZ213" s="735"/>
      <c r="DA213" s="735"/>
      <c r="DB213" s="735"/>
      <c r="DC213" s="735"/>
      <c r="DD213" s="735"/>
      <c r="DE213" s="735"/>
      <c r="DF213" s="735"/>
      <c r="DG213" s="735"/>
      <c r="DH213" s="735"/>
      <c r="DI213" s="735"/>
      <c r="DJ213" s="735"/>
      <c r="DK213" s="735"/>
      <c r="DL213" s="735"/>
      <c r="DM213" s="735"/>
      <c r="DN213" s="735"/>
      <c r="DO213" s="735"/>
      <c r="DP213" s="735"/>
      <c r="DQ213" s="735"/>
      <c r="DR213" s="735"/>
      <c r="DS213" s="735"/>
      <c r="DT213" s="735"/>
      <c r="DU213" s="735"/>
      <c r="DV213" s="735"/>
      <c r="DW213" s="735"/>
      <c r="DX213" s="735"/>
      <c r="DY213" s="735"/>
      <c r="DZ213" s="735"/>
      <c r="EA213" s="735"/>
      <c r="EB213" s="735"/>
      <c r="EC213" s="735"/>
      <c r="ED213" s="735"/>
      <c r="EE213" s="735"/>
      <c r="EF213" s="735"/>
      <c r="EG213" s="735"/>
      <c r="EH213" s="735"/>
      <c r="EI213" s="735"/>
      <c r="EJ213" s="735"/>
      <c r="EK213" s="735"/>
      <c r="EL213" s="735"/>
      <c r="EM213" s="735"/>
      <c r="EN213" s="736"/>
      <c r="EO213" s="88"/>
      <c r="ER213" s="33"/>
    </row>
    <row r="214" spans="3:148" ht="18" customHeight="1" x14ac:dyDescent="0.3">
      <c r="D214" s="668"/>
      <c r="G214" s="92" t="str">
        <f>G9</f>
        <v>Revised</v>
      </c>
      <c r="H214" s="37"/>
      <c r="I214" s="37"/>
      <c r="J214" s="321"/>
      <c r="K214" s="37"/>
      <c r="L214" s="37" t="s">
        <v>3</v>
      </c>
      <c r="M214" s="37"/>
      <c r="N214" s="37"/>
      <c r="O214" s="321"/>
      <c r="P214" s="37"/>
      <c r="Q214" s="37" t="s">
        <v>4</v>
      </c>
      <c r="R214" s="37"/>
      <c r="S214" s="37"/>
      <c r="T214" s="321"/>
      <c r="U214" s="37"/>
      <c r="V214" s="37" t="s">
        <v>5</v>
      </c>
      <c r="W214" s="37"/>
      <c r="X214" s="37"/>
      <c r="Y214" s="321"/>
      <c r="Z214" s="37"/>
      <c r="AA214" s="37" t="s">
        <v>6</v>
      </c>
      <c r="AB214" s="37"/>
      <c r="AC214" s="37"/>
      <c r="AD214" s="321"/>
      <c r="AE214" s="37"/>
      <c r="AF214" s="37" t="s">
        <v>7</v>
      </c>
      <c r="AG214" s="37"/>
      <c r="AH214" s="37"/>
      <c r="AI214" s="321"/>
      <c r="AJ214" s="37"/>
      <c r="AK214" s="37" t="s">
        <v>8</v>
      </c>
      <c r="AL214" s="37"/>
      <c r="AM214" s="37"/>
      <c r="AN214" s="321"/>
      <c r="AO214" s="37"/>
      <c r="AP214" s="37" t="s">
        <v>9</v>
      </c>
      <c r="AQ214" s="37"/>
      <c r="AR214" s="37"/>
      <c r="AS214" s="321"/>
      <c r="AT214" s="37"/>
      <c r="AU214" s="37" t="s">
        <v>10</v>
      </c>
      <c r="AV214" s="37"/>
      <c r="AW214" s="37"/>
      <c r="AX214" s="321"/>
      <c r="AY214" s="37"/>
      <c r="AZ214" s="37" t="s">
        <v>11</v>
      </c>
      <c r="BA214" s="37"/>
      <c r="BB214" s="37"/>
      <c r="BC214" s="321"/>
      <c r="BD214" s="37"/>
      <c r="BE214" s="37" t="s">
        <v>12</v>
      </c>
      <c r="BF214" s="37"/>
      <c r="BG214" s="37"/>
      <c r="BH214" s="321"/>
      <c r="BI214" s="92"/>
      <c r="BJ214" s="92" t="s">
        <v>13</v>
      </c>
      <c r="BK214" s="92"/>
      <c r="BL214" s="106"/>
      <c r="BM214" s="321"/>
      <c r="BN214" s="92"/>
      <c r="BO214" s="92" t="s">
        <v>14</v>
      </c>
      <c r="BP214" s="92"/>
      <c r="BQ214" s="106"/>
      <c r="BR214" s="321"/>
      <c r="BS214" s="92"/>
      <c r="BT214" s="37" t="s">
        <v>15</v>
      </c>
      <c r="BU214" s="37"/>
      <c r="BV214" s="37"/>
      <c r="BW214" s="191"/>
      <c r="BX214" s="37"/>
      <c r="BY214" s="92" t="str">
        <f>BY9</f>
        <v>Preliminary</v>
      </c>
      <c r="BZ214" s="37"/>
      <c r="CA214" s="37"/>
      <c r="CB214" s="321"/>
      <c r="CC214" s="37"/>
      <c r="CD214" s="37" t="s">
        <v>3</v>
      </c>
      <c r="CE214" s="37"/>
      <c r="CF214" s="37"/>
      <c r="CG214" s="321"/>
      <c r="CH214" s="37"/>
      <c r="CI214" s="37" t="s">
        <v>4</v>
      </c>
      <c r="CJ214" s="37"/>
      <c r="CK214" s="37"/>
      <c r="CL214" s="321"/>
      <c r="CM214" s="37"/>
      <c r="CN214" s="37" t="s">
        <v>5</v>
      </c>
      <c r="CO214" s="37"/>
      <c r="CP214" s="37"/>
      <c r="CQ214" s="321"/>
      <c r="CR214" s="37"/>
      <c r="CS214" s="37" t="s">
        <v>6</v>
      </c>
      <c r="CT214" s="37"/>
      <c r="CU214" s="37"/>
      <c r="CV214" s="321"/>
      <c r="CW214" s="37"/>
      <c r="CX214" s="37" t="s">
        <v>7</v>
      </c>
      <c r="CY214" s="37"/>
      <c r="CZ214" s="37"/>
      <c r="DA214" s="321"/>
      <c r="DB214" s="37"/>
      <c r="DC214" s="37" t="s">
        <v>8</v>
      </c>
      <c r="DD214" s="37"/>
      <c r="DE214" s="37"/>
      <c r="DF214" s="321"/>
      <c r="DG214" s="37"/>
      <c r="DH214" s="37" t="s">
        <v>9</v>
      </c>
      <c r="DI214" s="37"/>
      <c r="DJ214" s="37"/>
      <c r="DK214" s="321"/>
      <c r="DL214" s="37"/>
      <c r="DM214" s="37" t="s">
        <v>10</v>
      </c>
      <c r="DN214" s="37"/>
      <c r="DO214" s="37"/>
      <c r="DP214" s="321"/>
      <c r="DQ214" s="37"/>
      <c r="DR214" s="37" t="s">
        <v>11</v>
      </c>
      <c r="DS214" s="37"/>
      <c r="DT214" s="37"/>
      <c r="DU214" s="321"/>
      <c r="DV214" s="37"/>
      <c r="DW214" s="37" t="s">
        <v>12</v>
      </c>
      <c r="DX214" s="37"/>
      <c r="DY214" s="37"/>
      <c r="DZ214" s="321"/>
      <c r="EA214" s="37"/>
      <c r="EB214" s="37" t="s">
        <v>13</v>
      </c>
      <c r="EC214" s="37"/>
      <c r="ED214" s="37"/>
      <c r="EE214" s="321"/>
      <c r="EF214" s="92"/>
      <c r="EG214" s="92" t="s">
        <v>14</v>
      </c>
      <c r="EH214" s="92"/>
      <c r="EI214" s="92"/>
      <c r="EJ214" s="321"/>
      <c r="EK214" s="92"/>
      <c r="EL214" s="37" t="s">
        <v>15</v>
      </c>
      <c r="EM214" s="37"/>
      <c r="EN214" s="37"/>
      <c r="EO214" s="88"/>
      <c r="ER214" s="33"/>
    </row>
    <row r="215" spans="3:148" x14ac:dyDescent="0.3">
      <c r="D215" s="322" t="s">
        <v>17</v>
      </c>
      <c r="E215" s="384"/>
      <c r="F215" s="385"/>
      <c r="G215" s="324" t="s">
        <v>19</v>
      </c>
      <c r="H215" s="324"/>
      <c r="I215" s="96"/>
      <c r="J215" s="151"/>
      <c r="K215" s="324"/>
      <c r="L215" s="324"/>
      <c r="M215" s="324"/>
      <c r="N215" s="324"/>
      <c r="O215" s="151"/>
      <c r="P215" s="324"/>
      <c r="Q215" s="324"/>
      <c r="R215" s="324"/>
      <c r="S215" s="324"/>
      <c r="T215" s="151"/>
      <c r="U215" s="324"/>
      <c r="V215" s="324"/>
      <c r="W215" s="324"/>
      <c r="X215" s="324"/>
      <c r="Y215" s="151"/>
      <c r="Z215" s="324"/>
      <c r="AA215" s="324"/>
      <c r="AB215" s="324"/>
      <c r="AC215" s="324"/>
      <c r="AD215" s="151"/>
      <c r="AE215" s="324"/>
      <c r="AF215" s="324"/>
      <c r="AG215" s="324"/>
      <c r="AH215" s="324"/>
      <c r="AI215" s="151"/>
      <c r="AJ215" s="324"/>
      <c r="AK215" s="324"/>
      <c r="AL215" s="324"/>
      <c r="AM215" s="324"/>
      <c r="AN215" s="151"/>
      <c r="AO215" s="324"/>
      <c r="AP215" s="324"/>
      <c r="AQ215" s="324"/>
      <c r="AR215" s="324"/>
      <c r="AS215" s="151"/>
      <c r="AT215" s="324"/>
      <c r="AU215" s="324"/>
      <c r="AV215" s="324"/>
      <c r="AW215" s="324"/>
      <c r="AX215" s="151"/>
      <c r="AY215" s="324"/>
      <c r="AZ215" s="324"/>
      <c r="BA215" s="324"/>
      <c r="BB215" s="324"/>
      <c r="BC215" s="151"/>
      <c r="BD215" s="324"/>
      <c r="BE215" s="324"/>
      <c r="BF215" s="324"/>
      <c r="BG215" s="324"/>
      <c r="BH215" s="151"/>
      <c r="BI215" s="324"/>
      <c r="BJ215" s="324"/>
      <c r="BK215" s="324"/>
      <c r="BL215" s="96"/>
      <c r="BM215" s="151"/>
      <c r="BN215" s="324"/>
      <c r="BO215" s="324"/>
      <c r="BP215" s="324"/>
      <c r="BQ215" s="96"/>
      <c r="BR215" s="151"/>
      <c r="BS215" s="324"/>
      <c r="BT215" s="324"/>
      <c r="BU215" s="324"/>
      <c r="BV215" s="96"/>
      <c r="BW215" s="151"/>
      <c r="BX215" s="324"/>
      <c r="BY215" s="324" t="s">
        <v>47</v>
      </c>
      <c r="BZ215" s="324"/>
      <c r="CA215" s="324"/>
      <c r="CB215" s="151"/>
      <c r="CC215" s="324"/>
      <c r="CD215" s="324"/>
      <c r="CE215" s="324"/>
      <c r="CF215" s="324"/>
      <c r="CG215" s="151"/>
      <c r="CH215" s="324"/>
      <c r="CI215" s="324"/>
      <c r="CJ215" s="324"/>
      <c r="CK215" s="324"/>
      <c r="CL215" s="151"/>
      <c r="CM215" s="324"/>
      <c r="CN215" s="324"/>
      <c r="CO215" s="324"/>
      <c r="CP215" s="324"/>
      <c r="CQ215" s="151"/>
      <c r="CR215" s="324"/>
      <c r="CS215" s="324"/>
      <c r="CT215" s="324"/>
      <c r="CU215" s="324"/>
      <c r="CV215" s="151"/>
      <c r="CW215" s="324"/>
      <c r="CX215" s="324"/>
      <c r="CY215" s="324"/>
      <c r="CZ215" s="324"/>
      <c r="DA215" s="151"/>
      <c r="DB215" s="324"/>
      <c r="DC215" s="324"/>
      <c r="DD215" s="324"/>
      <c r="DE215" s="96"/>
      <c r="DF215" s="151"/>
      <c r="DG215" s="324"/>
      <c r="DH215" s="324"/>
      <c r="DI215" s="324"/>
      <c r="DJ215" s="324"/>
      <c r="DK215" s="151"/>
      <c r="DL215" s="324"/>
      <c r="DM215" s="324"/>
      <c r="DN215" s="324"/>
      <c r="DO215" s="324"/>
      <c r="DP215" s="151"/>
      <c r="DQ215" s="324"/>
      <c r="DR215" s="324"/>
      <c r="DS215" s="324"/>
      <c r="DT215" s="324"/>
      <c r="DU215" s="151"/>
      <c r="DV215" s="324"/>
      <c r="DW215" s="324"/>
      <c r="DX215" s="324"/>
      <c r="DY215" s="324"/>
      <c r="DZ215" s="151"/>
      <c r="EA215" s="324"/>
      <c r="EB215" s="324"/>
      <c r="EC215" s="324"/>
      <c r="ED215" s="324"/>
      <c r="EE215" s="151"/>
      <c r="EF215" s="324"/>
      <c r="EG215" s="324"/>
      <c r="EH215" s="324"/>
      <c r="EI215" s="324"/>
      <c r="EJ215" s="151"/>
      <c r="EK215" s="324"/>
      <c r="EL215" s="324"/>
      <c r="EM215" s="324"/>
      <c r="EN215" s="325"/>
      <c r="EO215" s="88"/>
      <c r="ER215" s="33"/>
    </row>
    <row r="216" spans="3:148" x14ac:dyDescent="0.3">
      <c r="D216" s="88"/>
      <c r="E216" s="669"/>
      <c r="F216" s="189"/>
      <c r="G216" s="43"/>
      <c r="H216" s="43"/>
      <c r="I216" s="43"/>
      <c r="J216" s="396"/>
      <c r="K216" s="189"/>
      <c r="L216" s="43"/>
      <c r="M216" s="43"/>
      <c r="N216" s="43"/>
      <c r="O216" s="396"/>
      <c r="P216" s="189"/>
      <c r="Q216" s="43"/>
      <c r="R216" s="43"/>
      <c r="S216" s="43"/>
      <c r="T216" s="396"/>
      <c r="U216" s="189"/>
      <c r="V216" s="43"/>
      <c r="W216" s="43"/>
      <c r="X216" s="43"/>
      <c r="Y216" s="396"/>
      <c r="Z216" s="189"/>
      <c r="AA216" s="43"/>
      <c r="AB216" s="43"/>
      <c r="AC216" s="43"/>
      <c r="AD216" s="396"/>
      <c r="AE216" s="189"/>
      <c r="AF216" s="43"/>
      <c r="AG216" s="43"/>
      <c r="AH216" s="43"/>
      <c r="AI216" s="396"/>
      <c r="AJ216" s="189"/>
      <c r="AK216" s="43"/>
      <c r="AL216" s="43"/>
      <c r="AM216" s="43"/>
      <c r="AN216" s="396"/>
      <c r="AO216" s="189"/>
      <c r="AP216" s="43"/>
      <c r="AQ216" s="43"/>
      <c r="AR216" s="43"/>
      <c r="AS216" s="396"/>
      <c r="AT216" s="189"/>
      <c r="AU216" s="43"/>
      <c r="AV216" s="43"/>
      <c r="AW216" s="43"/>
      <c r="AX216" s="396"/>
      <c r="AY216" s="189"/>
      <c r="AZ216" s="43"/>
      <c r="BA216" s="43"/>
      <c r="BB216" s="43"/>
      <c r="BC216" s="396"/>
      <c r="BD216" s="189"/>
      <c r="BE216" s="43"/>
      <c r="BF216" s="43"/>
      <c r="BG216" s="43"/>
      <c r="BH216" s="396"/>
      <c r="BI216" s="189"/>
      <c r="BJ216" s="43"/>
      <c r="BK216" s="43"/>
      <c r="BL216" s="43"/>
      <c r="BM216" s="396"/>
      <c r="BN216" s="189"/>
      <c r="BO216" s="43"/>
      <c r="BP216" s="43"/>
      <c r="BQ216" s="43"/>
      <c r="BR216" s="396"/>
      <c r="BS216" s="189"/>
      <c r="BT216" s="43"/>
      <c r="BU216" s="43"/>
      <c r="BV216" s="43"/>
      <c r="BW216" s="396"/>
      <c r="BX216" s="189"/>
      <c r="BY216" s="43"/>
      <c r="BZ216" s="43"/>
      <c r="CA216" s="43"/>
      <c r="CB216" s="396"/>
      <c r="CC216" s="189"/>
      <c r="CD216" s="43"/>
      <c r="CE216" s="43"/>
      <c r="CF216" s="43"/>
      <c r="CG216" s="396"/>
      <c r="CH216" s="189"/>
      <c r="CI216" s="43"/>
      <c r="CJ216" s="43"/>
      <c r="CK216" s="43"/>
      <c r="CL216" s="396"/>
      <c r="CM216" s="189"/>
      <c r="CN216" s="43"/>
      <c r="CO216" s="43"/>
      <c r="CP216" s="43"/>
      <c r="CQ216" s="396"/>
      <c r="CR216" s="189"/>
      <c r="CS216" s="43"/>
      <c r="CT216" s="43"/>
      <c r="CU216" s="43"/>
      <c r="CV216" s="396"/>
      <c r="CW216" s="189"/>
      <c r="CX216" s="43"/>
      <c r="CY216" s="43"/>
      <c r="CZ216" s="43"/>
      <c r="DA216" s="396"/>
      <c r="DB216" s="189"/>
      <c r="DC216" s="43"/>
      <c r="DD216" s="43"/>
      <c r="DE216" s="42"/>
      <c r="DF216" s="396"/>
      <c r="DG216" s="189"/>
      <c r="DH216" s="43"/>
      <c r="DI216" s="43"/>
      <c r="DJ216" s="43"/>
      <c r="DK216" s="396"/>
      <c r="DL216" s="189"/>
      <c r="DM216" s="43"/>
      <c r="DN216" s="43"/>
      <c r="DO216" s="43"/>
      <c r="DP216" s="396"/>
      <c r="DQ216" s="189"/>
      <c r="DR216" s="43"/>
      <c r="DS216" s="43"/>
      <c r="DT216" s="43"/>
      <c r="DU216" s="396"/>
      <c r="DV216" s="189"/>
      <c r="DW216" s="43"/>
      <c r="DX216" s="43"/>
      <c r="DY216" s="43"/>
      <c r="DZ216" s="396"/>
      <c r="EA216" s="189"/>
      <c r="EB216" s="43"/>
      <c r="EC216" s="43"/>
      <c r="ED216" s="43"/>
      <c r="EE216" s="396"/>
      <c r="EF216" s="189"/>
      <c r="EG216" s="43"/>
      <c r="EH216" s="43"/>
      <c r="EI216" s="43"/>
      <c r="EJ216" s="396"/>
      <c r="EK216" s="189"/>
      <c r="EL216" s="43"/>
      <c r="EM216" s="43"/>
      <c r="EN216" s="43"/>
      <c r="EO216" s="88"/>
      <c r="ER216" s="33"/>
    </row>
    <row r="217" spans="3:148" hidden="1" x14ac:dyDescent="0.3">
      <c r="D217" s="88" t="s">
        <v>350</v>
      </c>
      <c r="F217" s="194"/>
      <c r="G217" s="72">
        <v>0</v>
      </c>
      <c r="H217" s="72"/>
      <c r="I217" s="43"/>
      <c r="J217" s="396"/>
      <c r="K217" s="194"/>
      <c r="L217" s="72">
        <f>SUM(L218:L219)</f>
        <v>0</v>
      </c>
      <c r="M217" s="72"/>
      <c r="N217" s="43"/>
      <c r="O217" s="396"/>
      <c r="P217" s="194"/>
      <c r="Q217" s="72">
        <f>SUM(Q218:Q219)</f>
        <v>0</v>
      </c>
      <c r="R217" s="72"/>
      <c r="S217" s="43"/>
      <c r="T217" s="396"/>
      <c r="U217" s="194"/>
      <c r="V217" s="72">
        <f>SUM(V218:V219)</f>
        <v>0</v>
      </c>
      <c r="W217" s="72"/>
      <c r="X217" s="43"/>
      <c r="Y217" s="396"/>
      <c r="Z217" s="194"/>
      <c r="AA217" s="72">
        <f>SUM(AA218:AA219)</f>
        <v>0</v>
      </c>
      <c r="AB217" s="72"/>
      <c r="AC217" s="43"/>
      <c r="AD217" s="396"/>
      <c r="AE217" s="194"/>
      <c r="AF217" s="72">
        <f>SUM(AF218:AF219)</f>
        <v>0</v>
      </c>
      <c r="AG217" s="72"/>
      <c r="AH217" s="43"/>
      <c r="AI217" s="396"/>
      <c r="AJ217" s="194"/>
      <c r="AK217" s="72">
        <f>SUM(AK218:AK219)</f>
        <v>0</v>
      </c>
      <c r="AL217" s="72"/>
      <c r="AM217" s="43"/>
      <c r="AN217" s="396"/>
      <c r="AO217" s="194"/>
      <c r="AP217" s="72">
        <f>SUM(AP218:AP219)</f>
        <v>0</v>
      </c>
      <c r="AQ217" s="72"/>
      <c r="AR217" s="43"/>
      <c r="AS217" s="396"/>
      <c r="AT217" s="194"/>
      <c r="AU217" s="72">
        <f>SUM(AU218:AU219)</f>
        <v>0</v>
      </c>
      <c r="AV217" s="72"/>
      <c r="AW217" s="43"/>
      <c r="AX217" s="396"/>
      <c r="AY217" s="194"/>
      <c r="AZ217" s="72">
        <f>SUM(AZ218:AZ219)</f>
        <v>0</v>
      </c>
      <c r="BA217" s="72"/>
      <c r="BB217" s="43"/>
      <c r="BC217" s="396"/>
      <c r="BD217" s="194"/>
      <c r="BE217" s="72">
        <f>SUM(BE218:BE219)</f>
        <v>0</v>
      </c>
      <c r="BF217" s="72"/>
      <c r="BG217" s="43"/>
      <c r="BH217" s="396"/>
      <c r="BI217" s="194"/>
      <c r="BJ217" s="72">
        <f>SUM(BJ218:BJ219)</f>
        <v>0</v>
      </c>
      <c r="BK217" s="72"/>
      <c r="BL217" s="43"/>
      <c r="BM217" s="396"/>
      <c r="BN217" s="194"/>
      <c r="BO217" s="72">
        <f>SUM(BO218:BO219)</f>
        <v>0</v>
      </c>
      <c r="BP217" s="72"/>
      <c r="BQ217" s="43"/>
      <c r="BR217" s="396"/>
      <c r="BS217" s="194"/>
      <c r="BT217" s="72">
        <f>SUM(BT218:BT219)</f>
        <v>0</v>
      </c>
      <c r="BU217" s="72"/>
      <c r="BV217" s="43"/>
      <c r="BW217" s="396"/>
      <c r="BX217" s="194"/>
      <c r="BY217" s="72">
        <f>SUM(BY218:BY219)</f>
        <v>0</v>
      </c>
      <c r="BZ217" s="72"/>
      <c r="CA217" s="43"/>
      <c r="CB217" s="396"/>
      <c r="CC217" s="194"/>
      <c r="CD217" s="72">
        <f>SUM(CD218:CD219)</f>
        <v>0</v>
      </c>
      <c r="CE217" s="72"/>
      <c r="CF217" s="43"/>
      <c r="CG217" s="396"/>
      <c r="CH217" s="194"/>
      <c r="CI217" s="72">
        <f>SUM(CI218:CI219)</f>
        <v>0</v>
      </c>
      <c r="CJ217" s="72"/>
      <c r="CK217" s="43"/>
      <c r="CL217" s="396"/>
      <c r="CM217" s="194"/>
      <c r="CN217" s="72">
        <f>SUM(CN218:CN219)</f>
        <v>0</v>
      </c>
      <c r="CO217" s="72"/>
      <c r="CP217" s="43"/>
      <c r="CQ217" s="396"/>
      <c r="CR217" s="194"/>
      <c r="CS217" s="72">
        <f>SUM(CS218:CS219)</f>
        <v>0</v>
      </c>
      <c r="CT217" s="72"/>
      <c r="CU217" s="43"/>
      <c r="CV217" s="396"/>
      <c r="CW217" s="194"/>
      <c r="CX217" s="72">
        <f>SUM(CX218:CX219)</f>
        <v>0</v>
      </c>
      <c r="CY217" s="72"/>
      <c r="CZ217" s="43"/>
      <c r="DA217" s="396"/>
      <c r="DB217" s="194"/>
      <c r="DC217" s="72">
        <f>SUM(DC218:DC219)</f>
        <v>0</v>
      </c>
      <c r="DD217" s="72"/>
      <c r="DE217" s="43"/>
      <c r="DF217" s="396"/>
      <c r="DG217" s="194"/>
      <c r="DH217" s="72">
        <f>SUM(DH218:DH219)</f>
        <v>0</v>
      </c>
      <c r="DI217" s="72"/>
      <c r="DJ217" s="43"/>
      <c r="DK217" s="396"/>
      <c r="DL217" s="194"/>
      <c r="DM217" s="72">
        <f>SUM(DM218:DM219)</f>
        <v>0</v>
      </c>
      <c r="DN217" s="72"/>
      <c r="DO217" s="43"/>
      <c r="DP217" s="396"/>
      <c r="DQ217" s="194"/>
      <c r="DR217" s="72">
        <f>SUM(DR218:DR219)</f>
        <v>0</v>
      </c>
      <c r="DS217" s="72"/>
      <c r="DT217" s="43"/>
      <c r="DU217" s="396"/>
      <c r="DV217" s="194"/>
      <c r="DW217" s="72">
        <f>SUM(DW218:DW219)</f>
        <v>0</v>
      </c>
      <c r="DX217" s="72"/>
      <c r="DY217" s="43"/>
      <c r="DZ217" s="396"/>
      <c r="EA217" s="194"/>
      <c r="EB217" s="72">
        <f>SUM(EB218:EB219)</f>
        <v>0</v>
      </c>
      <c r="EC217" s="72"/>
      <c r="ED217" s="43"/>
      <c r="EE217" s="396"/>
      <c r="EF217" s="194"/>
      <c r="EG217" s="72">
        <f>SUM(EG218:EG219)</f>
        <v>0</v>
      </c>
      <c r="EH217" s="72"/>
      <c r="EI217" s="43"/>
      <c r="EJ217" s="396"/>
      <c r="EK217" s="194"/>
      <c r="EL217" s="72">
        <f>SUM(EL218:EL219)</f>
        <v>0</v>
      </c>
      <c r="EM217" s="72"/>
      <c r="EN217" s="43"/>
      <c r="EO217" s="88"/>
      <c r="EQ217" s="80">
        <f t="shared" si="25"/>
        <v>0</v>
      </c>
      <c r="ER217" s="33"/>
    </row>
    <row r="218" spans="3:148" ht="12.75" hidden="1" customHeight="1" x14ac:dyDescent="0.3">
      <c r="D218" s="88" t="s">
        <v>351</v>
      </c>
      <c r="F218" s="333"/>
      <c r="G218" s="394">
        <v>0</v>
      </c>
      <c r="H218" s="395"/>
      <c r="I218" s="43"/>
      <c r="J218" s="396"/>
      <c r="K218" s="333"/>
      <c r="L218" s="394">
        <v>0</v>
      </c>
      <c r="M218" s="395"/>
      <c r="N218" s="43"/>
      <c r="O218" s="396"/>
      <c r="P218" s="333"/>
      <c r="Q218" s="394">
        <v>0</v>
      </c>
      <c r="R218" s="395"/>
      <c r="S218" s="43"/>
      <c r="T218" s="396"/>
      <c r="U218" s="194"/>
      <c r="V218" s="394">
        <v>0</v>
      </c>
      <c r="W218" s="72"/>
      <c r="X218" s="43"/>
      <c r="Y218" s="396"/>
      <c r="Z218" s="333"/>
      <c r="AA218" s="394">
        <v>0</v>
      </c>
      <c r="AB218" s="395"/>
      <c r="AC218" s="43"/>
      <c r="AD218" s="396"/>
      <c r="AE218" s="333"/>
      <c r="AF218" s="394">
        <v>0</v>
      </c>
      <c r="AG218" s="395"/>
      <c r="AH218" s="43"/>
      <c r="AI218" s="396"/>
      <c r="AJ218" s="333"/>
      <c r="AK218" s="394">
        <v>0</v>
      </c>
      <c r="AL218" s="395"/>
      <c r="AM218" s="43"/>
      <c r="AN218" s="396"/>
      <c r="AO218" s="333"/>
      <c r="AP218" s="394">
        <v>0</v>
      </c>
      <c r="AQ218" s="395"/>
      <c r="AR218" s="43"/>
      <c r="AS218" s="396"/>
      <c r="AT218" s="333"/>
      <c r="AU218" s="394">
        <v>0</v>
      </c>
      <c r="AV218" s="395"/>
      <c r="AW218" s="43"/>
      <c r="AX218" s="396"/>
      <c r="AY218" s="333"/>
      <c r="AZ218" s="394">
        <v>0</v>
      </c>
      <c r="BA218" s="395"/>
      <c r="BB218" s="43"/>
      <c r="BC218" s="396"/>
      <c r="BD218" s="333"/>
      <c r="BE218" s="394">
        <v>0</v>
      </c>
      <c r="BF218" s="395"/>
      <c r="BG218" s="43"/>
      <c r="BH218" s="396"/>
      <c r="BI218" s="333"/>
      <c r="BJ218" s="394">
        <v>0</v>
      </c>
      <c r="BK218" s="395"/>
      <c r="BL218" s="43"/>
      <c r="BM218" s="396"/>
      <c r="BN218" s="333"/>
      <c r="BO218" s="394">
        <v>0</v>
      </c>
      <c r="BP218" s="395"/>
      <c r="BQ218" s="43"/>
      <c r="BR218" s="396"/>
      <c r="BS218" s="333"/>
      <c r="BT218" s="394">
        <f>SUM(L218:BO218)</f>
        <v>0</v>
      </c>
      <c r="BU218" s="395"/>
      <c r="BV218" s="43"/>
      <c r="BW218" s="396"/>
      <c r="BX218" s="397"/>
      <c r="BY218" s="394">
        <f>SUM(Q218:BT218)</f>
        <v>0</v>
      </c>
      <c r="BZ218" s="395"/>
      <c r="CA218" s="43"/>
      <c r="CB218" s="396"/>
      <c r="CC218" s="333"/>
      <c r="CD218" s="394">
        <v>0</v>
      </c>
      <c r="CE218" s="395"/>
      <c r="CF218" s="43"/>
      <c r="CG218" s="396"/>
      <c r="CH218" s="333"/>
      <c r="CI218" s="394">
        <v>0</v>
      </c>
      <c r="CJ218" s="395"/>
      <c r="CK218" s="43"/>
      <c r="CL218" s="396"/>
      <c r="CM218" s="194"/>
      <c r="CN218" s="394">
        <v>0</v>
      </c>
      <c r="CO218" s="72"/>
      <c r="CP218" s="43"/>
      <c r="CQ218" s="396"/>
      <c r="CR218" s="333"/>
      <c r="CS218" s="394">
        <v>0</v>
      </c>
      <c r="CT218" s="395"/>
      <c r="CU218" s="43"/>
      <c r="CV218" s="396"/>
      <c r="CW218" s="333"/>
      <c r="CX218" s="394">
        <v>0</v>
      </c>
      <c r="CY218" s="395"/>
      <c r="CZ218" s="43"/>
      <c r="DA218" s="396"/>
      <c r="DB218" s="333"/>
      <c r="DC218" s="394">
        <v>0</v>
      </c>
      <c r="DD218" s="395"/>
      <c r="DE218" s="43"/>
      <c r="DF218" s="396"/>
      <c r="DG218" s="333"/>
      <c r="DH218" s="394">
        <v>0</v>
      </c>
      <c r="DI218" s="395"/>
      <c r="DJ218" s="43"/>
      <c r="DK218" s="396"/>
      <c r="DL218" s="333"/>
      <c r="DM218" s="394">
        <v>0</v>
      </c>
      <c r="DN218" s="395"/>
      <c r="DO218" s="43"/>
      <c r="DP218" s="396"/>
      <c r="DQ218" s="333"/>
      <c r="DR218" s="394">
        <v>0</v>
      </c>
      <c r="DS218" s="395"/>
      <c r="DT218" s="43"/>
      <c r="DU218" s="396"/>
      <c r="DV218" s="333"/>
      <c r="DW218" s="394">
        <v>0</v>
      </c>
      <c r="DX218" s="395"/>
      <c r="DY218" s="43"/>
      <c r="DZ218" s="396"/>
      <c r="EA218" s="333"/>
      <c r="EB218" s="394">
        <v>0</v>
      </c>
      <c r="EC218" s="395"/>
      <c r="ED218" s="43"/>
      <c r="EE218" s="396"/>
      <c r="EF218" s="333"/>
      <c r="EG218" s="394">
        <v>0</v>
      </c>
      <c r="EH218" s="395"/>
      <c r="EI218" s="43"/>
      <c r="EJ218" s="396"/>
      <c r="EK218" s="333"/>
      <c r="EL218" s="394">
        <f>SUM(CD218:EG218)</f>
        <v>0</v>
      </c>
      <c r="EM218" s="395"/>
      <c r="EN218" s="43"/>
      <c r="EO218" s="88"/>
      <c r="EQ218" s="80">
        <f t="shared" si="25"/>
        <v>0</v>
      </c>
      <c r="ER218" s="33"/>
    </row>
    <row r="219" spans="3:148" hidden="1" x14ac:dyDescent="0.3">
      <c r="D219" s="88" t="s">
        <v>352</v>
      </c>
      <c r="F219" s="346"/>
      <c r="G219" s="72">
        <v>0</v>
      </c>
      <c r="H219" s="71"/>
      <c r="I219" s="43"/>
      <c r="J219" s="396"/>
      <c r="K219" s="346"/>
      <c r="L219" s="72">
        <v>0</v>
      </c>
      <c r="M219" s="71"/>
      <c r="N219" s="43"/>
      <c r="O219" s="396"/>
      <c r="P219" s="346"/>
      <c r="Q219" s="72">
        <v>0</v>
      </c>
      <c r="R219" s="71"/>
      <c r="S219" s="43"/>
      <c r="T219" s="396"/>
      <c r="U219" s="346"/>
      <c r="V219" s="72">
        <v>0</v>
      </c>
      <c r="W219" s="71"/>
      <c r="X219" s="43"/>
      <c r="Y219" s="396"/>
      <c r="Z219" s="346"/>
      <c r="AA219" s="72">
        <v>0</v>
      </c>
      <c r="AB219" s="71"/>
      <c r="AC219" s="43"/>
      <c r="AD219" s="396"/>
      <c r="AE219" s="346"/>
      <c r="AF219" s="72">
        <v>0</v>
      </c>
      <c r="AG219" s="71"/>
      <c r="AH219" s="43"/>
      <c r="AI219" s="396"/>
      <c r="AJ219" s="346"/>
      <c r="AK219" s="72">
        <v>0</v>
      </c>
      <c r="AL219" s="71"/>
      <c r="AM219" s="43"/>
      <c r="AN219" s="396"/>
      <c r="AO219" s="346"/>
      <c r="AP219" s="72">
        <v>0</v>
      </c>
      <c r="AQ219" s="71"/>
      <c r="AR219" s="43"/>
      <c r="AS219" s="396"/>
      <c r="AT219" s="405"/>
      <c r="AU219" s="72">
        <v>0</v>
      </c>
      <c r="AV219" s="71"/>
      <c r="AW219" s="43"/>
      <c r="AX219" s="396"/>
      <c r="AY219" s="405"/>
      <c r="AZ219" s="72">
        <v>0</v>
      </c>
      <c r="BA219" s="71"/>
      <c r="BB219" s="43"/>
      <c r="BC219" s="396"/>
      <c r="BD219" s="346"/>
      <c r="BE219" s="72">
        <v>0</v>
      </c>
      <c r="BF219" s="71"/>
      <c r="BG219" s="43"/>
      <c r="BH219" s="396"/>
      <c r="BI219" s="405"/>
      <c r="BJ219" s="72">
        <v>0</v>
      </c>
      <c r="BK219" s="71"/>
      <c r="BL219" s="43"/>
      <c r="BM219" s="396"/>
      <c r="BN219" s="405"/>
      <c r="BO219" s="72">
        <v>0</v>
      </c>
      <c r="BP219" s="71"/>
      <c r="BQ219" s="43"/>
      <c r="BR219" s="396"/>
      <c r="BS219" s="346"/>
      <c r="BT219" s="72">
        <f>SUM(L219:BO219)</f>
        <v>0</v>
      </c>
      <c r="BU219" s="71"/>
      <c r="BV219" s="43"/>
      <c r="BW219" s="396"/>
      <c r="BX219" s="346"/>
      <c r="BY219" s="72">
        <v>0</v>
      </c>
      <c r="BZ219" s="71"/>
      <c r="CA219" s="43"/>
      <c r="CB219" s="396"/>
      <c r="CC219" s="346"/>
      <c r="CD219" s="72">
        <v>0</v>
      </c>
      <c r="CE219" s="71"/>
      <c r="CF219" s="43"/>
      <c r="CG219" s="396"/>
      <c r="CH219" s="346"/>
      <c r="CI219" s="72">
        <v>0</v>
      </c>
      <c r="CJ219" s="71"/>
      <c r="CK219" s="43"/>
      <c r="CL219" s="396"/>
      <c r="CM219" s="346"/>
      <c r="CN219" s="72">
        <v>0</v>
      </c>
      <c r="CO219" s="71"/>
      <c r="CP219" s="43"/>
      <c r="CQ219" s="396"/>
      <c r="CR219" s="346"/>
      <c r="CS219" s="72">
        <v>0</v>
      </c>
      <c r="CT219" s="71"/>
      <c r="CU219" s="43"/>
      <c r="CV219" s="396"/>
      <c r="CW219" s="346"/>
      <c r="CX219" s="72">
        <v>0</v>
      </c>
      <c r="CY219" s="71"/>
      <c r="CZ219" s="43"/>
      <c r="DA219" s="396"/>
      <c r="DB219" s="346"/>
      <c r="DC219" s="72">
        <v>0</v>
      </c>
      <c r="DD219" s="71"/>
      <c r="DE219" s="43"/>
      <c r="DF219" s="396"/>
      <c r="DG219" s="346"/>
      <c r="DH219" s="72">
        <v>0</v>
      </c>
      <c r="DI219" s="71"/>
      <c r="DJ219" s="43"/>
      <c r="DK219" s="396"/>
      <c r="DL219" s="405"/>
      <c r="DM219" s="72">
        <v>0</v>
      </c>
      <c r="DN219" s="71"/>
      <c r="DO219" s="43"/>
      <c r="DP219" s="396"/>
      <c r="DQ219" s="405"/>
      <c r="DR219" s="72">
        <v>0</v>
      </c>
      <c r="DS219" s="71"/>
      <c r="DT219" s="43"/>
      <c r="DU219" s="396"/>
      <c r="DV219" s="346"/>
      <c r="DW219" s="72">
        <v>0</v>
      </c>
      <c r="DX219" s="71"/>
      <c r="DY219" s="43"/>
      <c r="DZ219" s="396"/>
      <c r="EA219" s="405"/>
      <c r="EB219" s="72">
        <v>0</v>
      </c>
      <c r="EC219" s="71"/>
      <c r="ED219" s="43"/>
      <c r="EE219" s="396"/>
      <c r="EF219" s="405"/>
      <c r="EG219" s="72">
        <v>0</v>
      </c>
      <c r="EH219" s="71"/>
      <c r="EI219" s="43"/>
      <c r="EJ219" s="396"/>
      <c r="EK219" s="346"/>
      <c r="EL219" s="72">
        <f>SUM(CD219:EG219)</f>
        <v>0</v>
      </c>
      <c r="EM219" s="71"/>
      <c r="EN219" s="43"/>
      <c r="EO219" s="88"/>
      <c r="EQ219" s="80">
        <f t="shared" si="25"/>
        <v>0</v>
      </c>
      <c r="ER219" s="33"/>
    </row>
    <row r="220" spans="3:148" hidden="1" x14ac:dyDescent="0.3">
      <c r="D220" s="88"/>
      <c r="G220" s="43"/>
      <c r="H220" s="43"/>
      <c r="I220" s="43"/>
      <c r="J220" s="396"/>
      <c r="K220" s="43"/>
      <c r="L220" s="43"/>
      <c r="M220" s="43"/>
      <c r="N220" s="43"/>
      <c r="O220" s="396"/>
      <c r="P220" s="43"/>
      <c r="Q220" s="43"/>
      <c r="R220" s="43"/>
      <c r="S220" s="43"/>
      <c r="T220" s="396"/>
      <c r="U220" s="43"/>
      <c r="V220" s="43"/>
      <c r="W220" s="43"/>
      <c r="X220" s="43"/>
      <c r="Y220" s="396"/>
      <c r="Z220" s="43"/>
      <c r="AA220" s="43"/>
      <c r="AB220" s="43"/>
      <c r="AC220" s="43"/>
      <c r="AD220" s="396"/>
      <c r="AE220" s="43"/>
      <c r="AF220" s="43"/>
      <c r="AG220" s="43"/>
      <c r="AH220" s="43"/>
      <c r="AI220" s="396"/>
      <c r="AJ220" s="43"/>
      <c r="AK220" s="43"/>
      <c r="AL220" s="43"/>
      <c r="AM220" s="43"/>
      <c r="AN220" s="396"/>
      <c r="AO220" s="43"/>
      <c r="AP220" s="43"/>
      <c r="AQ220" s="43"/>
      <c r="AR220" s="43"/>
      <c r="AS220" s="396"/>
      <c r="AT220" s="43"/>
      <c r="AU220" s="43"/>
      <c r="AV220" s="43"/>
      <c r="AW220" s="43"/>
      <c r="AX220" s="396"/>
      <c r="AY220" s="43"/>
      <c r="AZ220" s="43"/>
      <c r="BA220" s="43"/>
      <c r="BB220" s="43"/>
      <c r="BC220" s="396"/>
      <c r="BD220" s="43"/>
      <c r="BE220" s="43"/>
      <c r="BF220" s="43"/>
      <c r="BG220" s="43"/>
      <c r="BH220" s="396"/>
      <c r="BI220" s="43"/>
      <c r="BJ220" s="43"/>
      <c r="BK220" s="43"/>
      <c r="BL220" s="43"/>
      <c r="BM220" s="396"/>
      <c r="BN220" s="43"/>
      <c r="BO220" s="43"/>
      <c r="BP220" s="43"/>
      <c r="BQ220" s="43"/>
      <c r="BR220" s="396"/>
      <c r="BS220" s="43"/>
      <c r="BT220" s="43"/>
      <c r="BU220" s="43"/>
      <c r="BV220" s="43"/>
      <c r="BW220" s="396"/>
      <c r="BX220" s="43"/>
      <c r="BY220" s="43"/>
      <c r="BZ220" s="43"/>
      <c r="CA220" s="43"/>
      <c r="CB220" s="396"/>
      <c r="CC220" s="43"/>
      <c r="CD220" s="43"/>
      <c r="CE220" s="43"/>
      <c r="CF220" s="43"/>
      <c r="CG220" s="396"/>
      <c r="CH220" s="43"/>
      <c r="CI220" s="43"/>
      <c r="CJ220" s="43"/>
      <c r="CK220" s="43"/>
      <c r="CL220" s="396"/>
      <c r="CM220" s="43"/>
      <c r="CN220" s="43"/>
      <c r="CO220" s="43"/>
      <c r="CP220" s="43"/>
      <c r="CQ220" s="396"/>
      <c r="CR220" s="43"/>
      <c r="CS220" s="43"/>
      <c r="CT220" s="43"/>
      <c r="CU220" s="43"/>
      <c r="CV220" s="396"/>
      <c r="CW220" s="43"/>
      <c r="CX220" s="43"/>
      <c r="CY220" s="43"/>
      <c r="CZ220" s="43"/>
      <c r="DA220" s="396"/>
      <c r="DB220" s="43"/>
      <c r="DC220" s="43"/>
      <c r="DD220" s="43"/>
      <c r="DE220" s="43"/>
      <c r="DF220" s="396"/>
      <c r="DG220" s="43"/>
      <c r="DH220" s="43"/>
      <c r="DI220" s="43"/>
      <c r="DJ220" s="43"/>
      <c r="DK220" s="396"/>
      <c r="DL220" s="43"/>
      <c r="DM220" s="43"/>
      <c r="DN220" s="43"/>
      <c r="DO220" s="43"/>
      <c r="DP220" s="396"/>
      <c r="DQ220" s="43"/>
      <c r="DR220" s="43"/>
      <c r="DS220" s="43"/>
      <c r="DT220" s="43"/>
      <c r="DU220" s="396"/>
      <c r="DV220" s="43"/>
      <c r="DW220" s="43"/>
      <c r="DX220" s="43"/>
      <c r="DY220" s="43"/>
      <c r="DZ220" s="396"/>
      <c r="EA220" s="43"/>
      <c r="EB220" s="43"/>
      <c r="EC220" s="43"/>
      <c r="ED220" s="43"/>
      <c r="EE220" s="396"/>
      <c r="EF220" s="43"/>
      <c r="EG220" s="43"/>
      <c r="EH220" s="43"/>
      <c r="EI220" s="43"/>
      <c r="EJ220" s="396"/>
      <c r="EK220" s="43"/>
      <c r="EL220" s="43"/>
      <c r="EM220" s="43"/>
      <c r="EN220" s="43"/>
      <c r="EO220" s="88"/>
      <c r="EQ220" s="80">
        <f t="shared" si="25"/>
        <v>0</v>
      </c>
      <c r="ER220" s="33"/>
    </row>
    <row r="221" spans="3:148" hidden="1" x14ac:dyDescent="0.3">
      <c r="D221" s="88" t="s">
        <v>353</v>
      </c>
      <c r="G221" s="43">
        <f>SUM(G222:G228)</f>
        <v>0</v>
      </c>
      <c r="H221" s="43"/>
      <c r="I221" s="43"/>
      <c r="J221" s="396"/>
      <c r="L221" s="43">
        <f>SUM(L222:L228)</f>
        <v>0</v>
      </c>
      <c r="M221" s="43"/>
      <c r="N221" s="43"/>
      <c r="O221" s="396"/>
      <c r="Q221" s="43">
        <f>SUM(Q222:Q228)</f>
        <v>0</v>
      </c>
      <c r="R221" s="43"/>
      <c r="S221" s="43"/>
      <c r="T221" s="396"/>
      <c r="V221" s="43">
        <f>SUM(V222:V228)</f>
        <v>0</v>
      </c>
      <c r="W221" s="43"/>
      <c r="X221" s="43"/>
      <c r="Y221" s="396"/>
      <c r="AA221" s="43">
        <f>SUM(AA222:AA228)</f>
        <v>0</v>
      </c>
      <c r="AB221" s="43"/>
      <c r="AC221" s="43"/>
      <c r="AD221" s="396"/>
      <c r="AF221" s="43">
        <f>SUM(AF222:AF228)</f>
        <v>0</v>
      </c>
      <c r="AG221" s="43"/>
      <c r="AH221" s="43"/>
      <c r="AI221" s="396"/>
      <c r="AK221" s="43">
        <f>SUM(AK222:AK228)</f>
        <v>0</v>
      </c>
      <c r="AL221" s="43"/>
      <c r="AM221" s="43"/>
      <c r="AN221" s="396"/>
      <c r="AP221" s="43">
        <f>SUM(AP222:AP228)</f>
        <v>0</v>
      </c>
      <c r="AQ221" s="43"/>
      <c r="AR221" s="43"/>
      <c r="AS221" s="396"/>
      <c r="AU221" s="43">
        <f>SUM(AU222:AU228)</f>
        <v>0</v>
      </c>
      <c r="AV221" s="43"/>
      <c r="AW221" s="43"/>
      <c r="AX221" s="396"/>
      <c r="AZ221" s="43">
        <f>SUM(AZ222:AZ228)</f>
        <v>0</v>
      </c>
      <c r="BA221" s="43"/>
      <c r="BB221" s="43"/>
      <c r="BC221" s="396"/>
      <c r="BE221" s="43">
        <f>SUM(BE222:BE228)</f>
        <v>0</v>
      </c>
      <c r="BF221" s="43"/>
      <c r="BG221" s="43"/>
      <c r="BH221" s="396"/>
      <c r="BJ221" s="43">
        <f>SUM(BJ222:BJ228)</f>
        <v>0</v>
      </c>
      <c r="BK221" s="43"/>
      <c r="BL221" s="43"/>
      <c r="BM221" s="396"/>
      <c r="BO221" s="43">
        <f>SUM(BO222:BO228)</f>
        <v>0</v>
      </c>
      <c r="BP221" s="43"/>
      <c r="BQ221" s="43"/>
      <c r="BR221" s="396"/>
      <c r="BT221" s="43">
        <f>SUM(BT222:BT228)</f>
        <v>0</v>
      </c>
      <c r="BU221" s="43"/>
      <c r="BV221" s="43"/>
      <c r="BW221" s="396"/>
      <c r="BY221" s="43">
        <f>SUM(BY222:BY228)</f>
        <v>0</v>
      </c>
      <c r="BZ221" s="43"/>
      <c r="CA221" s="43"/>
      <c r="CB221" s="396"/>
      <c r="CD221" s="43">
        <f>SUM(CD222:CD228)</f>
        <v>0</v>
      </c>
      <c r="CE221" s="43"/>
      <c r="CF221" s="43"/>
      <c r="CG221" s="396"/>
      <c r="CI221" s="43">
        <f>SUM(CI222:CI228)</f>
        <v>0</v>
      </c>
      <c r="CJ221" s="43"/>
      <c r="CK221" s="43"/>
      <c r="CL221" s="396"/>
      <c r="CN221" s="43">
        <f>SUM(CN222:CN228)</f>
        <v>0</v>
      </c>
      <c r="CO221" s="43"/>
      <c r="CP221" s="43"/>
      <c r="CQ221" s="396"/>
      <c r="CS221" s="43">
        <f>SUM(CS222:CS228)</f>
        <v>0</v>
      </c>
      <c r="CT221" s="43"/>
      <c r="CU221" s="43"/>
      <c r="CV221" s="396"/>
      <c r="CX221" s="43">
        <f>SUM(CX222:CX228)</f>
        <v>0</v>
      </c>
      <c r="CY221" s="43"/>
      <c r="CZ221" s="43"/>
      <c r="DA221" s="396"/>
      <c r="DC221" s="43">
        <f>SUM(DC222:DC228)</f>
        <v>0</v>
      </c>
      <c r="DD221" s="43"/>
      <c r="DE221" s="43"/>
      <c r="DF221" s="396"/>
      <c r="DH221" s="43">
        <f>SUM(DH222:DH228)</f>
        <v>0</v>
      </c>
      <c r="DI221" s="43"/>
      <c r="DJ221" s="43"/>
      <c r="DK221" s="396"/>
      <c r="DM221" s="43">
        <f>SUM(DM222:DM228)</f>
        <v>0</v>
      </c>
      <c r="DN221" s="43"/>
      <c r="DO221" s="43"/>
      <c r="DP221" s="396"/>
      <c r="DR221" s="43">
        <f>SUM(DR222:DR228)</f>
        <v>0</v>
      </c>
      <c r="DS221" s="43"/>
      <c r="DT221" s="43"/>
      <c r="DU221" s="396"/>
      <c r="DW221" s="43">
        <f>SUM(DW222:DW228)</f>
        <v>0</v>
      </c>
      <c r="DX221" s="43"/>
      <c r="DY221" s="43"/>
      <c r="DZ221" s="396"/>
      <c r="EB221" s="43">
        <f>SUM(EB222:EB228)</f>
        <v>0</v>
      </c>
      <c r="EC221" s="43"/>
      <c r="ED221" s="43"/>
      <c r="EE221" s="396"/>
      <c r="EG221" s="43">
        <f>SUM(EG222:EG228)</f>
        <v>0</v>
      </c>
      <c r="EH221" s="43"/>
      <c r="EI221" s="43"/>
      <c r="EJ221" s="396"/>
      <c r="EL221" s="43">
        <f>SUM(EL222:EL228)</f>
        <v>0</v>
      </c>
      <c r="EM221" s="43"/>
      <c r="EN221" s="43"/>
      <c r="EO221" s="88"/>
      <c r="EQ221" s="80">
        <f t="shared" si="25"/>
        <v>0</v>
      </c>
      <c r="ER221" s="33"/>
    </row>
    <row r="222" spans="3:148" hidden="1" x14ac:dyDescent="0.3">
      <c r="D222" s="88" t="s">
        <v>354</v>
      </c>
      <c r="F222" s="670"/>
      <c r="G222" s="394">
        <v>0</v>
      </c>
      <c r="H222" s="395"/>
      <c r="I222" s="43"/>
      <c r="J222" s="396"/>
      <c r="K222" s="670"/>
      <c r="L222" s="394">
        <v>0</v>
      </c>
      <c r="M222" s="395"/>
      <c r="N222" s="43"/>
      <c r="O222" s="396"/>
      <c r="P222" s="670"/>
      <c r="Q222" s="394">
        <v>0</v>
      </c>
      <c r="R222" s="395"/>
      <c r="S222" s="43"/>
      <c r="T222" s="396"/>
      <c r="U222" s="670"/>
      <c r="V222" s="394">
        <v>0</v>
      </c>
      <c r="W222" s="395"/>
      <c r="X222" s="43"/>
      <c r="Y222" s="396"/>
      <c r="Z222" s="670"/>
      <c r="AA222" s="394">
        <v>0</v>
      </c>
      <c r="AB222" s="395"/>
      <c r="AC222" s="43"/>
      <c r="AD222" s="396"/>
      <c r="AE222" s="333"/>
      <c r="AF222" s="671">
        <v>0</v>
      </c>
      <c r="AG222" s="395"/>
      <c r="AH222" s="43"/>
      <c r="AI222" s="396"/>
      <c r="AJ222" s="670"/>
      <c r="AK222" s="394">
        <v>0</v>
      </c>
      <c r="AL222" s="395"/>
      <c r="AM222" s="43"/>
      <c r="AN222" s="396"/>
      <c r="AO222" s="670"/>
      <c r="AP222" s="394">
        <v>0</v>
      </c>
      <c r="AQ222" s="395"/>
      <c r="AR222" s="43"/>
      <c r="AS222" s="396"/>
      <c r="AT222" s="670"/>
      <c r="AU222" s="394">
        <v>0</v>
      </c>
      <c r="AV222" s="395"/>
      <c r="AW222" s="43"/>
      <c r="AX222" s="396"/>
      <c r="AY222" s="670"/>
      <c r="AZ222" s="394">
        <v>0</v>
      </c>
      <c r="BA222" s="395"/>
      <c r="BB222" s="43"/>
      <c r="BC222" s="396"/>
      <c r="BD222" s="670"/>
      <c r="BE222" s="394">
        <v>0</v>
      </c>
      <c r="BF222" s="395"/>
      <c r="BG222" s="43"/>
      <c r="BH222" s="396"/>
      <c r="BI222" s="670"/>
      <c r="BJ222" s="394">
        <v>0</v>
      </c>
      <c r="BK222" s="395"/>
      <c r="BL222" s="43"/>
      <c r="BM222" s="396"/>
      <c r="BN222" s="670"/>
      <c r="BO222" s="394">
        <v>0</v>
      </c>
      <c r="BP222" s="395"/>
      <c r="BQ222" s="43"/>
      <c r="BR222" s="396"/>
      <c r="BS222" s="670"/>
      <c r="BT222" s="394">
        <f>SUM(L222:BO222)</f>
        <v>0</v>
      </c>
      <c r="BU222" s="395"/>
      <c r="BV222" s="43"/>
      <c r="BW222" s="396"/>
      <c r="BX222" s="670"/>
      <c r="BY222" s="394">
        <v>0</v>
      </c>
      <c r="BZ222" s="395"/>
      <c r="CA222" s="43"/>
      <c r="CB222" s="396"/>
      <c r="CC222" s="670"/>
      <c r="CD222" s="394">
        <v>0</v>
      </c>
      <c r="CE222" s="395"/>
      <c r="CF222" s="43"/>
      <c r="CG222" s="396"/>
      <c r="CH222" s="670"/>
      <c r="CI222" s="394">
        <v>0</v>
      </c>
      <c r="CJ222" s="395"/>
      <c r="CK222" s="43"/>
      <c r="CL222" s="396"/>
      <c r="CM222" s="670"/>
      <c r="CN222" s="394">
        <v>0</v>
      </c>
      <c r="CO222" s="395"/>
      <c r="CP222" s="43"/>
      <c r="CQ222" s="396"/>
      <c r="CR222" s="670"/>
      <c r="CS222" s="394">
        <v>0</v>
      </c>
      <c r="CT222" s="395"/>
      <c r="CU222" s="43"/>
      <c r="CV222" s="396"/>
      <c r="CW222" s="333"/>
      <c r="CX222" s="671">
        <v>0</v>
      </c>
      <c r="CY222" s="395"/>
      <c r="CZ222" s="43"/>
      <c r="DA222" s="396"/>
      <c r="DB222" s="670"/>
      <c r="DC222" s="394">
        <v>0</v>
      </c>
      <c r="DD222" s="395"/>
      <c r="DE222" s="43"/>
      <c r="DF222" s="396"/>
      <c r="DG222" s="670"/>
      <c r="DH222" s="394">
        <v>0</v>
      </c>
      <c r="DI222" s="395"/>
      <c r="DJ222" s="43"/>
      <c r="DK222" s="396"/>
      <c r="DL222" s="670"/>
      <c r="DM222" s="394">
        <v>0</v>
      </c>
      <c r="DN222" s="395"/>
      <c r="DO222" s="43"/>
      <c r="DP222" s="396"/>
      <c r="DQ222" s="670"/>
      <c r="DR222" s="394">
        <v>0</v>
      </c>
      <c r="DS222" s="395"/>
      <c r="DT222" s="43"/>
      <c r="DU222" s="396"/>
      <c r="DV222" s="670"/>
      <c r="DW222" s="394">
        <v>0</v>
      </c>
      <c r="DX222" s="395"/>
      <c r="DY222" s="43"/>
      <c r="DZ222" s="396"/>
      <c r="EA222" s="670"/>
      <c r="EB222" s="394">
        <v>0</v>
      </c>
      <c r="EC222" s="395"/>
      <c r="ED222" s="43"/>
      <c r="EE222" s="396"/>
      <c r="EF222" s="670"/>
      <c r="EG222" s="394">
        <v>0</v>
      </c>
      <c r="EH222" s="395"/>
      <c r="EI222" s="43"/>
      <c r="EJ222" s="396"/>
      <c r="EK222" s="670"/>
      <c r="EL222" s="394">
        <f t="shared" ref="EL222:EL228" si="39">SUM(CD222:EG222)</f>
        <v>0</v>
      </c>
      <c r="EM222" s="395"/>
      <c r="EN222" s="43"/>
      <c r="EO222" s="88"/>
      <c r="EQ222" s="80">
        <f t="shared" si="25"/>
        <v>0</v>
      </c>
      <c r="ER222" s="33"/>
    </row>
    <row r="223" spans="3:148" hidden="1" x14ac:dyDescent="0.3">
      <c r="D223" s="88" t="s">
        <v>355</v>
      </c>
      <c r="F223" s="672"/>
      <c r="G223" s="43">
        <v>0</v>
      </c>
      <c r="H223" s="42"/>
      <c r="I223" s="43"/>
      <c r="J223" s="396"/>
      <c r="K223" s="672"/>
      <c r="L223" s="43">
        <v>0</v>
      </c>
      <c r="M223" s="42"/>
      <c r="N223" s="43"/>
      <c r="O223" s="396"/>
      <c r="P223" s="672"/>
      <c r="Q223" s="43">
        <v>0</v>
      </c>
      <c r="R223" s="42"/>
      <c r="S223" s="43"/>
      <c r="T223" s="396"/>
      <c r="U223" s="672"/>
      <c r="V223" s="43">
        <v>0</v>
      </c>
      <c r="W223" s="42"/>
      <c r="X223" s="43"/>
      <c r="Y223" s="396"/>
      <c r="Z223" s="672"/>
      <c r="AA223" s="43">
        <v>0</v>
      </c>
      <c r="AB223" s="42"/>
      <c r="AC223" s="43"/>
      <c r="AD223" s="396"/>
      <c r="AE223" s="327"/>
      <c r="AF223" s="120">
        <v>0</v>
      </c>
      <c r="AG223" s="42"/>
      <c r="AH223" s="43"/>
      <c r="AI223" s="396"/>
      <c r="AJ223" s="672"/>
      <c r="AK223" s="43">
        <v>0</v>
      </c>
      <c r="AL223" s="42"/>
      <c r="AM223" s="43"/>
      <c r="AN223" s="396"/>
      <c r="AO223" s="672"/>
      <c r="AP223" s="43">
        <v>0</v>
      </c>
      <c r="AQ223" s="42"/>
      <c r="AR223" s="43"/>
      <c r="AS223" s="396"/>
      <c r="AT223" s="672"/>
      <c r="AU223" s="43">
        <v>0</v>
      </c>
      <c r="AV223" s="42"/>
      <c r="AW223" s="43"/>
      <c r="AX223" s="396"/>
      <c r="AY223" s="672"/>
      <c r="AZ223" s="43">
        <v>0</v>
      </c>
      <c r="BA223" s="42"/>
      <c r="BB223" s="43"/>
      <c r="BC223" s="396"/>
      <c r="BD223" s="672"/>
      <c r="BE223" s="43">
        <v>0</v>
      </c>
      <c r="BF223" s="42"/>
      <c r="BG223" s="43"/>
      <c r="BH223" s="396"/>
      <c r="BI223" s="672"/>
      <c r="BJ223" s="43">
        <v>0</v>
      </c>
      <c r="BK223" s="42"/>
      <c r="BL223" s="43"/>
      <c r="BM223" s="396"/>
      <c r="BN223" s="672"/>
      <c r="BO223" s="43">
        <v>0</v>
      </c>
      <c r="BP223" s="42"/>
      <c r="BQ223" s="43"/>
      <c r="BR223" s="396"/>
      <c r="BS223" s="672"/>
      <c r="BT223" s="43">
        <f t="shared" ref="BT223:BT228" si="40">SUM(L223:BO223)</f>
        <v>0</v>
      </c>
      <c r="BU223" s="42"/>
      <c r="BV223" s="43"/>
      <c r="BW223" s="396"/>
      <c r="BX223" s="672"/>
      <c r="BY223" s="43">
        <v>0</v>
      </c>
      <c r="BZ223" s="42"/>
      <c r="CA223" s="43"/>
      <c r="CB223" s="396"/>
      <c r="CC223" s="672"/>
      <c r="CD223" s="43">
        <v>0</v>
      </c>
      <c r="CE223" s="42"/>
      <c r="CF223" s="43"/>
      <c r="CG223" s="396"/>
      <c r="CH223" s="672"/>
      <c r="CI223" s="43">
        <v>0</v>
      </c>
      <c r="CJ223" s="42"/>
      <c r="CK223" s="43"/>
      <c r="CL223" s="396"/>
      <c r="CM223" s="672"/>
      <c r="CN223" s="43">
        <v>0</v>
      </c>
      <c r="CO223" s="42"/>
      <c r="CP223" s="43"/>
      <c r="CQ223" s="396"/>
      <c r="CR223" s="672"/>
      <c r="CS223" s="43">
        <v>0</v>
      </c>
      <c r="CT223" s="42"/>
      <c r="CU223" s="43"/>
      <c r="CV223" s="396"/>
      <c r="CW223" s="327"/>
      <c r="CX223" s="120">
        <v>0</v>
      </c>
      <c r="CY223" s="42"/>
      <c r="CZ223" s="43"/>
      <c r="DA223" s="396"/>
      <c r="DB223" s="672"/>
      <c r="DC223" s="43">
        <v>0</v>
      </c>
      <c r="DD223" s="42"/>
      <c r="DE223" s="43"/>
      <c r="DF223" s="396"/>
      <c r="DG223" s="672"/>
      <c r="DH223" s="43">
        <v>0</v>
      </c>
      <c r="DI223" s="42"/>
      <c r="DJ223" s="43"/>
      <c r="DK223" s="396"/>
      <c r="DL223" s="672"/>
      <c r="DM223" s="43">
        <v>0</v>
      </c>
      <c r="DN223" s="42"/>
      <c r="DO223" s="43"/>
      <c r="DP223" s="396"/>
      <c r="DQ223" s="672"/>
      <c r="DR223" s="43">
        <v>0</v>
      </c>
      <c r="DS223" s="42"/>
      <c r="DT223" s="43"/>
      <c r="DU223" s="396"/>
      <c r="DV223" s="672"/>
      <c r="DW223" s="43">
        <v>0</v>
      </c>
      <c r="DX223" s="42"/>
      <c r="DY223" s="43"/>
      <c r="DZ223" s="396"/>
      <c r="EA223" s="672"/>
      <c r="EB223" s="43">
        <v>0</v>
      </c>
      <c r="EC223" s="42"/>
      <c r="ED223" s="43"/>
      <c r="EE223" s="396"/>
      <c r="EF223" s="672"/>
      <c r="EG223" s="43">
        <v>0</v>
      </c>
      <c r="EH223" s="42"/>
      <c r="EI223" s="43"/>
      <c r="EJ223" s="396"/>
      <c r="EK223" s="672"/>
      <c r="EL223" s="43">
        <f>SUM(CD223:EG223)</f>
        <v>0</v>
      </c>
      <c r="EM223" s="42"/>
      <c r="EN223" s="43"/>
      <c r="EO223" s="88"/>
      <c r="EQ223" s="80">
        <f t="shared" si="25"/>
        <v>0</v>
      </c>
      <c r="ER223" s="33"/>
    </row>
    <row r="224" spans="3:148" hidden="1" x14ac:dyDescent="0.3">
      <c r="D224" s="88" t="s">
        <v>356</v>
      </c>
      <c r="F224" s="672"/>
      <c r="G224" s="43">
        <v>0</v>
      </c>
      <c r="H224" s="42"/>
      <c r="I224" s="43"/>
      <c r="J224" s="396"/>
      <c r="K224" s="672"/>
      <c r="L224" s="43">
        <v>0</v>
      </c>
      <c r="M224" s="42"/>
      <c r="N224" s="43"/>
      <c r="O224" s="396"/>
      <c r="P224" s="672"/>
      <c r="Q224" s="43">
        <v>0</v>
      </c>
      <c r="R224" s="42"/>
      <c r="S224" s="43"/>
      <c r="T224" s="396"/>
      <c r="U224" s="672"/>
      <c r="V224" s="43">
        <v>0</v>
      </c>
      <c r="W224" s="42"/>
      <c r="X224" s="43"/>
      <c r="Y224" s="396"/>
      <c r="Z224" s="672"/>
      <c r="AA224" s="43">
        <v>0</v>
      </c>
      <c r="AB224" s="42"/>
      <c r="AC224" s="43"/>
      <c r="AD224" s="396"/>
      <c r="AE224" s="327"/>
      <c r="AF224" s="120">
        <v>0</v>
      </c>
      <c r="AG224" s="42"/>
      <c r="AH224" s="43"/>
      <c r="AI224" s="396"/>
      <c r="AJ224" s="672"/>
      <c r="AK224" s="43">
        <v>0</v>
      </c>
      <c r="AL224" s="42"/>
      <c r="AM224" s="43"/>
      <c r="AN224" s="396"/>
      <c r="AO224" s="672"/>
      <c r="AP224" s="43">
        <v>0</v>
      </c>
      <c r="AQ224" s="42"/>
      <c r="AR224" s="43"/>
      <c r="AS224" s="396"/>
      <c r="AT224" s="672"/>
      <c r="AU224" s="43">
        <v>0</v>
      </c>
      <c r="AV224" s="42"/>
      <c r="AW224" s="43"/>
      <c r="AX224" s="396"/>
      <c r="AY224" s="672"/>
      <c r="AZ224" s="43">
        <v>0</v>
      </c>
      <c r="BA224" s="42"/>
      <c r="BB224" s="43"/>
      <c r="BC224" s="396"/>
      <c r="BD224" s="672"/>
      <c r="BE224" s="43">
        <v>0</v>
      </c>
      <c r="BF224" s="42"/>
      <c r="BG224" s="43"/>
      <c r="BH224" s="396"/>
      <c r="BI224" s="672"/>
      <c r="BJ224" s="43">
        <v>0</v>
      </c>
      <c r="BK224" s="42"/>
      <c r="BL224" s="43"/>
      <c r="BM224" s="396"/>
      <c r="BN224" s="672"/>
      <c r="BO224" s="43">
        <v>0</v>
      </c>
      <c r="BP224" s="42"/>
      <c r="BQ224" s="43"/>
      <c r="BR224" s="396"/>
      <c r="BS224" s="672"/>
      <c r="BT224" s="43">
        <f>SUM(L224:BO224)</f>
        <v>0</v>
      </c>
      <c r="BU224" s="42"/>
      <c r="BV224" s="43"/>
      <c r="BW224" s="396"/>
      <c r="BX224" s="672"/>
      <c r="BY224" s="43">
        <v>0</v>
      </c>
      <c r="BZ224" s="42"/>
      <c r="CA224" s="43"/>
      <c r="CB224" s="396"/>
      <c r="CC224" s="672"/>
      <c r="CD224" s="43">
        <v>0</v>
      </c>
      <c r="CE224" s="42"/>
      <c r="CF224" s="43"/>
      <c r="CG224" s="396"/>
      <c r="CH224" s="672"/>
      <c r="CI224" s="43">
        <v>0</v>
      </c>
      <c r="CJ224" s="42"/>
      <c r="CK224" s="43"/>
      <c r="CL224" s="396"/>
      <c r="CM224" s="672"/>
      <c r="CN224" s="43">
        <v>0</v>
      </c>
      <c r="CO224" s="42"/>
      <c r="CP224" s="43"/>
      <c r="CQ224" s="396"/>
      <c r="CR224" s="672"/>
      <c r="CS224" s="43">
        <v>0</v>
      </c>
      <c r="CT224" s="42"/>
      <c r="CU224" s="43"/>
      <c r="CV224" s="396"/>
      <c r="CW224" s="327"/>
      <c r="CX224" s="120">
        <v>0</v>
      </c>
      <c r="CY224" s="42"/>
      <c r="CZ224" s="43"/>
      <c r="DA224" s="396"/>
      <c r="DB224" s="672"/>
      <c r="DC224" s="43">
        <v>0</v>
      </c>
      <c r="DD224" s="42"/>
      <c r="DE224" s="43"/>
      <c r="DF224" s="396"/>
      <c r="DG224" s="672"/>
      <c r="DH224" s="43">
        <v>0</v>
      </c>
      <c r="DI224" s="42"/>
      <c r="DJ224" s="43"/>
      <c r="DK224" s="396"/>
      <c r="DL224" s="672"/>
      <c r="DM224" s="43">
        <v>0</v>
      </c>
      <c r="DN224" s="42"/>
      <c r="DO224" s="43"/>
      <c r="DP224" s="396"/>
      <c r="DQ224" s="672"/>
      <c r="DR224" s="43">
        <v>0</v>
      </c>
      <c r="DS224" s="42"/>
      <c r="DT224" s="43"/>
      <c r="DU224" s="396"/>
      <c r="DV224" s="672"/>
      <c r="DW224" s="43">
        <v>0</v>
      </c>
      <c r="DX224" s="42"/>
      <c r="DY224" s="43"/>
      <c r="DZ224" s="396"/>
      <c r="EA224" s="672"/>
      <c r="EB224" s="43">
        <v>0</v>
      </c>
      <c r="EC224" s="42"/>
      <c r="ED224" s="43"/>
      <c r="EE224" s="396"/>
      <c r="EF224" s="672"/>
      <c r="EG224" s="43">
        <v>0</v>
      </c>
      <c r="EH224" s="42"/>
      <c r="EI224" s="43"/>
      <c r="EJ224" s="396"/>
      <c r="EK224" s="672"/>
      <c r="EL224" s="43">
        <f t="shared" si="39"/>
        <v>0</v>
      </c>
      <c r="EM224" s="42"/>
      <c r="EN224" s="43"/>
      <c r="EO224" s="88"/>
      <c r="EQ224" s="80">
        <f t="shared" si="25"/>
        <v>0</v>
      </c>
      <c r="ER224" s="33"/>
    </row>
    <row r="225" spans="4:148" hidden="1" x14ac:dyDescent="0.3">
      <c r="D225" s="88" t="s">
        <v>357</v>
      </c>
      <c r="F225" s="327"/>
      <c r="G225" s="43">
        <v>0</v>
      </c>
      <c r="H225" s="42"/>
      <c r="I225" s="43"/>
      <c r="J225" s="396"/>
      <c r="K225" s="327"/>
      <c r="L225" s="43">
        <v>0</v>
      </c>
      <c r="M225" s="42"/>
      <c r="N225" s="43"/>
      <c r="O225" s="396"/>
      <c r="P225" s="327"/>
      <c r="Q225" s="43">
        <v>0</v>
      </c>
      <c r="R225" s="42"/>
      <c r="S225" s="43"/>
      <c r="T225" s="396"/>
      <c r="U225" s="327"/>
      <c r="V225" s="43">
        <v>0</v>
      </c>
      <c r="W225" s="42"/>
      <c r="X225" s="43"/>
      <c r="Y225" s="396"/>
      <c r="Z225" s="327"/>
      <c r="AA225" s="43">
        <v>0</v>
      </c>
      <c r="AB225" s="42"/>
      <c r="AC225" s="43"/>
      <c r="AD225" s="396"/>
      <c r="AE225" s="327"/>
      <c r="AF225" s="43">
        <v>0</v>
      </c>
      <c r="AG225" s="42"/>
      <c r="AH225" s="43"/>
      <c r="AI225" s="396"/>
      <c r="AJ225" s="327"/>
      <c r="AK225" s="43">
        <v>0</v>
      </c>
      <c r="AL225" s="42"/>
      <c r="AM225" s="43"/>
      <c r="AN225" s="396"/>
      <c r="AO225" s="327"/>
      <c r="AP225" s="43">
        <v>0</v>
      </c>
      <c r="AQ225" s="42"/>
      <c r="AR225" s="43"/>
      <c r="AS225" s="396"/>
      <c r="AT225" s="327"/>
      <c r="AU225" s="43">
        <v>0</v>
      </c>
      <c r="AV225" s="42"/>
      <c r="AW225" s="43"/>
      <c r="AX225" s="396"/>
      <c r="AY225" s="327"/>
      <c r="AZ225" s="43">
        <v>0</v>
      </c>
      <c r="BA225" s="42"/>
      <c r="BB225" s="43"/>
      <c r="BC225" s="396"/>
      <c r="BD225" s="327"/>
      <c r="BE225" s="43">
        <v>0</v>
      </c>
      <c r="BF225" s="42"/>
      <c r="BG225" s="43"/>
      <c r="BH225" s="396"/>
      <c r="BI225" s="327"/>
      <c r="BJ225" s="43">
        <v>0</v>
      </c>
      <c r="BK225" s="42"/>
      <c r="BL225" s="43"/>
      <c r="BM225" s="396"/>
      <c r="BN225" s="327"/>
      <c r="BO225" s="43">
        <v>0</v>
      </c>
      <c r="BP225" s="42"/>
      <c r="BQ225" s="43"/>
      <c r="BR225" s="396"/>
      <c r="BS225" s="327"/>
      <c r="BT225" s="43">
        <f t="shared" si="40"/>
        <v>0</v>
      </c>
      <c r="BU225" s="42"/>
      <c r="BV225" s="43"/>
      <c r="BW225" s="396"/>
      <c r="BX225" s="327"/>
      <c r="BY225" s="43">
        <v>0</v>
      </c>
      <c r="BZ225" s="42"/>
      <c r="CA225" s="43"/>
      <c r="CB225" s="396"/>
      <c r="CC225" s="327"/>
      <c r="CD225" s="43">
        <v>0</v>
      </c>
      <c r="CE225" s="42"/>
      <c r="CF225" s="43"/>
      <c r="CG225" s="396"/>
      <c r="CH225" s="327"/>
      <c r="CI225" s="43">
        <v>0</v>
      </c>
      <c r="CJ225" s="42"/>
      <c r="CK225" s="43"/>
      <c r="CL225" s="396"/>
      <c r="CM225" s="327"/>
      <c r="CN225" s="43">
        <v>0</v>
      </c>
      <c r="CO225" s="42"/>
      <c r="CP225" s="43"/>
      <c r="CQ225" s="396"/>
      <c r="CR225" s="327"/>
      <c r="CS225" s="43">
        <v>0</v>
      </c>
      <c r="CT225" s="42"/>
      <c r="CU225" s="43"/>
      <c r="CV225" s="396"/>
      <c r="CW225" s="327"/>
      <c r="CX225" s="43">
        <v>0</v>
      </c>
      <c r="CY225" s="42"/>
      <c r="CZ225" s="43"/>
      <c r="DA225" s="396"/>
      <c r="DB225" s="327"/>
      <c r="DC225" s="43">
        <v>0</v>
      </c>
      <c r="DD225" s="42"/>
      <c r="DE225" s="43"/>
      <c r="DF225" s="396"/>
      <c r="DG225" s="327"/>
      <c r="DH225" s="43">
        <v>0</v>
      </c>
      <c r="DI225" s="42"/>
      <c r="DJ225" s="43"/>
      <c r="DK225" s="396"/>
      <c r="DL225" s="327"/>
      <c r="DM225" s="43">
        <v>0</v>
      </c>
      <c r="DN225" s="42"/>
      <c r="DO225" s="43"/>
      <c r="DP225" s="396"/>
      <c r="DQ225" s="327"/>
      <c r="DR225" s="43">
        <v>0</v>
      </c>
      <c r="DS225" s="42"/>
      <c r="DT225" s="43"/>
      <c r="DU225" s="396"/>
      <c r="DV225" s="327"/>
      <c r="DW225" s="43">
        <v>0</v>
      </c>
      <c r="DX225" s="42"/>
      <c r="DY225" s="43"/>
      <c r="DZ225" s="396"/>
      <c r="EA225" s="327"/>
      <c r="EB225" s="43">
        <v>0</v>
      </c>
      <c r="EC225" s="42"/>
      <c r="ED225" s="43"/>
      <c r="EE225" s="396"/>
      <c r="EF225" s="327"/>
      <c r="EG225" s="43">
        <v>0</v>
      </c>
      <c r="EH225" s="42"/>
      <c r="EI225" s="43"/>
      <c r="EJ225" s="396"/>
      <c r="EK225" s="327"/>
      <c r="EL225" s="43">
        <f t="shared" si="39"/>
        <v>0</v>
      </c>
      <c r="EM225" s="42"/>
      <c r="EN225" s="43"/>
      <c r="EO225" s="88"/>
      <c r="EQ225" s="80">
        <f t="shared" si="25"/>
        <v>0</v>
      </c>
      <c r="ER225" s="33"/>
    </row>
    <row r="226" spans="4:148" ht="12.75" hidden="1" customHeight="1" x14ac:dyDescent="0.3">
      <c r="D226" s="88" t="s">
        <v>358</v>
      </c>
      <c r="F226" s="327"/>
      <c r="G226" s="43">
        <v>0</v>
      </c>
      <c r="H226" s="42"/>
      <c r="I226" s="43"/>
      <c r="J226" s="396"/>
      <c r="K226" s="327"/>
      <c r="L226" s="43"/>
      <c r="M226" s="42"/>
      <c r="N226" s="43"/>
      <c r="O226" s="396"/>
      <c r="P226" s="327"/>
      <c r="Q226" s="43"/>
      <c r="R226" s="42"/>
      <c r="S226" s="43"/>
      <c r="T226" s="396"/>
      <c r="U226" s="327"/>
      <c r="V226" s="43"/>
      <c r="W226" s="42"/>
      <c r="X226" s="43"/>
      <c r="Y226" s="396"/>
      <c r="Z226" s="327"/>
      <c r="AA226" s="43"/>
      <c r="AB226" s="42"/>
      <c r="AC226" s="43"/>
      <c r="AD226" s="396"/>
      <c r="AE226" s="327"/>
      <c r="AF226" s="43"/>
      <c r="AG226" s="42"/>
      <c r="AH226" s="43"/>
      <c r="AI226" s="396"/>
      <c r="AJ226" s="327"/>
      <c r="AK226" s="43"/>
      <c r="AL226" s="42"/>
      <c r="AM226" s="43"/>
      <c r="AN226" s="396"/>
      <c r="AO226" s="327"/>
      <c r="AP226" s="43"/>
      <c r="AQ226" s="42"/>
      <c r="AR226" s="43"/>
      <c r="AS226" s="396"/>
      <c r="AT226" s="327"/>
      <c r="AU226" s="43"/>
      <c r="AV226" s="42"/>
      <c r="AW226" s="43"/>
      <c r="AX226" s="396"/>
      <c r="AY226" s="327"/>
      <c r="AZ226" s="43"/>
      <c r="BA226" s="42"/>
      <c r="BB226" s="43"/>
      <c r="BC226" s="396"/>
      <c r="BD226" s="327"/>
      <c r="BE226" s="43"/>
      <c r="BF226" s="42"/>
      <c r="BG226" s="43"/>
      <c r="BH226" s="396"/>
      <c r="BI226" s="327"/>
      <c r="BJ226" s="43">
        <v>0</v>
      </c>
      <c r="BK226" s="42"/>
      <c r="BL226" s="43"/>
      <c r="BM226" s="396"/>
      <c r="BN226" s="327"/>
      <c r="BO226" s="43">
        <v>0</v>
      </c>
      <c r="BP226" s="42"/>
      <c r="BQ226" s="43"/>
      <c r="BR226" s="396"/>
      <c r="BS226" s="327"/>
      <c r="BT226" s="43">
        <f t="shared" si="40"/>
        <v>0</v>
      </c>
      <c r="BU226" s="42"/>
      <c r="BV226" s="43"/>
      <c r="BW226" s="396"/>
      <c r="BX226" s="327"/>
      <c r="BY226" s="43">
        <v>0</v>
      </c>
      <c r="BZ226" s="42"/>
      <c r="CA226" s="43"/>
      <c r="CB226" s="396"/>
      <c r="CC226" s="327"/>
      <c r="CD226" s="43"/>
      <c r="CE226" s="42"/>
      <c r="CF226" s="43"/>
      <c r="CG226" s="396"/>
      <c r="CH226" s="327"/>
      <c r="CI226" s="43"/>
      <c r="CJ226" s="42"/>
      <c r="CK226" s="43"/>
      <c r="CL226" s="396"/>
      <c r="CM226" s="327"/>
      <c r="CN226" s="43"/>
      <c r="CO226" s="42"/>
      <c r="CP226" s="43"/>
      <c r="CQ226" s="396"/>
      <c r="CR226" s="327"/>
      <c r="CS226" s="43"/>
      <c r="CT226" s="42"/>
      <c r="CU226" s="43"/>
      <c r="CV226" s="396"/>
      <c r="CW226" s="327"/>
      <c r="CX226" s="43"/>
      <c r="CY226" s="42"/>
      <c r="CZ226" s="43"/>
      <c r="DA226" s="396"/>
      <c r="DB226" s="327"/>
      <c r="DC226" s="43"/>
      <c r="DD226" s="42"/>
      <c r="DE226" s="43"/>
      <c r="DF226" s="396"/>
      <c r="DG226" s="327"/>
      <c r="DH226" s="43"/>
      <c r="DI226" s="42"/>
      <c r="DJ226" s="43"/>
      <c r="DK226" s="396"/>
      <c r="DL226" s="327"/>
      <c r="DM226" s="43"/>
      <c r="DN226" s="42"/>
      <c r="DO226" s="43"/>
      <c r="DP226" s="396"/>
      <c r="DQ226" s="327"/>
      <c r="DR226" s="43"/>
      <c r="DS226" s="42"/>
      <c r="DT226" s="43"/>
      <c r="DU226" s="396"/>
      <c r="DV226" s="327"/>
      <c r="DW226" s="43"/>
      <c r="DX226" s="42"/>
      <c r="DY226" s="43"/>
      <c r="DZ226" s="396"/>
      <c r="EA226" s="327"/>
      <c r="EB226" s="43">
        <v>0</v>
      </c>
      <c r="EC226" s="42"/>
      <c r="ED226" s="43"/>
      <c r="EE226" s="396"/>
      <c r="EF226" s="327"/>
      <c r="EG226" s="43">
        <v>0</v>
      </c>
      <c r="EH226" s="42"/>
      <c r="EI226" s="43"/>
      <c r="EJ226" s="396"/>
      <c r="EK226" s="327"/>
      <c r="EL226" s="43">
        <f t="shared" si="39"/>
        <v>0</v>
      </c>
      <c r="EM226" s="42"/>
      <c r="EN226" s="43"/>
      <c r="EO226" s="88"/>
      <c r="EQ226" s="80">
        <f t="shared" si="25"/>
        <v>0</v>
      </c>
      <c r="ER226" s="33"/>
    </row>
    <row r="227" spans="4:148" ht="12.75" hidden="1" customHeight="1" x14ac:dyDescent="0.3">
      <c r="D227" s="88" t="s">
        <v>359</v>
      </c>
      <c r="F227" s="327"/>
      <c r="G227" s="43">
        <v>0</v>
      </c>
      <c r="H227" s="42"/>
      <c r="I227" s="43"/>
      <c r="J227" s="396"/>
      <c r="K227" s="327"/>
      <c r="L227" s="43"/>
      <c r="M227" s="42"/>
      <c r="N227" s="43"/>
      <c r="O227" s="396"/>
      <c r="P227" s="327"/>
      <c r="Q227" s="43"/>
      <c r="R227" s="42"/>
      <c r="S227" s="43"/>
      <c r="T227" s="396"/>
      <c r="U227" s="327"/>
      <c r="V227" s="43"/>
      <c r="W227" s="42"/>
      <c r="X227" s="43"/>
      <c r="Y227" s="396"/>
      <c r="Z227" s="327"/>
      <c r="AA227" s="43"/>
      <c r="AB227" s="42"/>
      <c r="AC227" s="43"/>
      <c r="AD227" s="396"/>
      <c r="AE227" s="327"/>
      <c r="AF227" s="43"/>
      <c r="AG227" s="42"/>
      <c r="AH227" s="43"/>
      <c r="AI227" s="396"/>
      <c r="AJ227" s="327"/>
      <c r="AK227" s="43"/>
      <c r="AL227" s="42"/>
      <c r="AM227" s="43"/>
      <c r="AN227" s="396"/>
      <c r="AO227" s="327"/>
      <c r="AP227" s="43"/>
      <c r="AQ227" s="42"/>
      <c r="AR227" s="43"/>
      <c r="AS227" s="396"/>
      <c r="AT227" s="327"/>
      <c r="AU227" s="43"/>
      <c r="AV227" s="42"/>
      <c r="AW227" s="43"/>
      <c r="AX227" s="396"/>
      <c r="AY227" s="327"/>
      <c r="AZ227" s="43"/>
      <c r="BA227" s="42"/>
      <c r="BB227" s="43"/>
      <c r="BC227" s="396"/>
      <c r="BD227" s="327"/>
      <c r="BE227" s="43"/>
      <c r="BF227" s="42"/>
      <c r="BG227" s="43"/>
      <c r="BH227" s="396"/>
      <c r="BI227" s="327"/>
      <c r="BJ227" s="43">
        <v>0</v>
      </c>
      <c r="BK227" s="42"/>
      <c r="BL227" s="43"/>
      <c r="BM227" s="396"/>
      <c r="BN227" s="327"/>
      <c r="BO227" s="43">
        <v>0</v>
      </c>
      <c r="BP227" s="42"/>
      <c r="BQ227" s="43"/>
      <c r="BR227" s="396"/>
      <c r="BS227" s="327"/>
      <c r="BT227" s="43">
        <f t="shared" si="40"/>
        <v>0</v>
      </c>
      <c r="BU227" s="42"/>
      <c r="BV227" s="43"/>
      <c r="BW227" s="396"/>
      <c r="BX227" s="327"/>
      <c r="BY227" s="43">
        <v>0</v>
      </c>
      <c r="BZ227" s="42"/>
      <c r="CA227" s="43"/>
      <c r="CB227" s="396"/>
      <c r="CC227" s="327"/>
      <c r="CD227" s="43"/>
      <c r="CE227" s="42"/>
      <c r="CF227" s="43"/>
      <c r="CG227" s="396"/>
      <c r="CH227" s="327"/>
      <c r="CI227" s="43"/>
      <c r="CJ227" s="42"/>
      <c r="CK227" s="43"/>
      <c r="CL227" s="396"/>
      <c r="CM227" s="327"/>
      <c r="CN227" s="43"/>
      <c r="CO227" s="42"/>
      <c r="CP227" s="43"/>
      <c r="CQ227" s="396"/>
      <c r="CR227" s="327"/>
      <c r="CS227" s="43"/>
      <c r="CT227" s="42"/>
      <c r="CU227" s="43"/>
      <c r="CV227" s="396"/>
      <c r="CW227" s="327"/>
      <c r="CX227" s="43"/>
      <c r="CY227" s="42"/>
      <c r="CZ227" s="43"/>
      <c r="DA227" s="396"/>
      <c r="DB227" s="327"/>
      <c r="DC227" s="43"/>
      <c r="DD227" s="42"/>
      <c r="DE227" s="43"/>
      <c r="DF227" s="396"/>
      <c r="DG227" s="327"/>
      <c r="DH227" s="43"/>
      <c r="DI227" s="42"/>
      <c r="DJ227" s="43"/>
      <c r="DK227" s="396"/>
      <c r="DL227" s="327"/>
      <c r="DM227" s="43"/>
      <c r="DN227" s="42"/>
      <c r="DO227" s="43"/>
      <c r="DP227" s="396"/>
      <c r="DQ227" s="327"/>
      <c r="DR227" s="43"/>
      <c r="DS227" s="42"/>
      <c r="DT227" s="43"/>
      <c r="DU227" s="396"/>
      <c r="DV227" s="327"/>
      <c r="DW227" s="43"/>
      <c r="DX227" s="42"/>
      <c r="DY227" s="43"/>
      <c r="DZ227" s="396"/>
      <c r="EA227" s="327"/>
      <c r="EB227" s="43">
        <v>0</v>
      </c>
      <c r="EC227" s="42"/>
      <c r="ED227" s="43"/>
      <c r="EE227" s="396"/>
      <c r="EF227" s="327"/>
      <c r="EG227" s="43">
        <v>0</v>
      </c>
      <c r="EH227" s="42"/>
      <c r="EI227" s="43"/>
      <c r="EJ227" s="396"/>
      <c r="EK227" s="327"/>
      <c r="EL227" s="43">
        <f t="shared" si="39"/>
        <v>0</v>
      </c>
      <c r="EM227" s="42"/>
      <c r="EN227" s="43"/>
      <c r="EO227" s="88"/>
      <c r="EQ227" s="80">
        <f t="shared" si="25"/>
        <v>0</v>
      </c>
      <c r="ER227" s="33"/>
    </row>
    <row r="228" spans="4:148" ht="12.75" hidden="1" customHeight="1" x14ac:dyDescent="0.3">
      <c r="D228" s="88" t="s">
        <v>360</v>
      </c>
      <c r="F228" s="346"/>
      <c r="G228" s="72">
        <v>0</v>
      </c>
      <c r="H228" s="71"/>
      <c r="I228" s="43"/>
      <c r="J228" s="396"/>
      <c r="K228" s="346"/>
      <c r="L228" s="72">
        <v>0</v>
      </c>
      <c r="M228" s="71"/>
      <c r="N228" s="43"/>
      <c r="O228" s="396"/>
      <c r="P228" s="346"/>
      <c r="Q228" s="72">
        <v>0</v>
      </c>
      <c r="R228" s="71"/>
      <c r="S228" s="43"/>
      <c r="T228" s="396"/>
      <c r="U228" s="346"/>
      <c r="V228" s="72">
        <v>0</v>
      </c>
      <c r="W228" s="71"/>
      <c r="X228" s="43"/>
      <c r="Y228" s="396"/>
      <c r="Z228" s="346"/>
      <c r="AA228" s="72">
        <v>0</v>
      </c>
      <c r="AB228" s="71"/>
      <c r="AC228" s="43"/>
      <c r="AD228" s="396"/>
      <c r="AE228" s="346"/>
      <c r="AF228" s="72">
        <v>0</v>
      </c>
      <c r="AG228" s="71"/>
      <c r="AH228" s="43"/>
      <c r="AI228" s="396"/>
      <c r="AJ228" s="346"/>
      <c r="AK228" s="72">
        <v>0</v>
      </c>
      <c r="AL228" s="71"/>
      <c r="AM228" s="43"/>
      <c r="AN228" s="396"/>
      <c r="AO228" s="346"/>
      <c r="AP228" s="72">
        <v>0</v>
      </c>
      <c r="AQ228" s="71"/>
      <c r="AR228" s="43"/>
      <c r="AS228" s="396"/>
      <c r="AT228" s="346"/>
      <c r="AU228" s="72">
        <v>0</v>
      </c>
      <c r="AV228" s="71"/>
      <c r="AW228" s="43"/>
      <c r="AX228" s="396"/>
      <c r="AY228" s="346"/>
      <c r="AZ228" s="72">
        <v>0</v>
      </c>
      <c r="BA228" s="71"/>
      <c r="BB228" s="43"/>
      <c r="BC228" s="396"/>
      <c r="BD228" s="346"/>
      <c r="BE228" s="72">
        <v>0</v>
      </c>
      <c r="BF228" s="71"/>
      <c r="BG228" s="43"/>
      <c r="BH228" s="396"/>
      <c r="BI228" s="346"/>
      <c r="BJ228" s="72">
        <v>0</v>
      </c>
      <c r="BK228" s="71"/>
      <c r="BL228" s="43"/>
      <c r="BM228" s="396"/>
      <c r="BN228" s="346"/>
      <c r="BO228" s="72">
        <v>0</v>
      </c>
      <c r="BP228" s="71"/>
      <c r="BQ228" s="43"/>
      <c r="BR228" s="396"/>
      <c r="BS228" s="346"/>
      <c r="BT228" s="72">
        <f t="shared" si="40"/>
        <v>0</v>
      </c>
      <c r="BU228" s="71"/>
      <c r="BV228" s="43"/>
      <c r="BW228" s="396"/>
      <c r="BX228" s="346"/>
      <c r="BY228" s="72"/>
      <c r="BZ228" s="71"/>
      <c r="CA228" s="43"/>
      <c r="CB228" s="396"/>
      <c r="CC228" s="346"/>
      <c r="CD228" s="72">
        <v>0</v>
      </c>
      <c r="CE228" s="71"/>
      <c r="CF228" s="43"/>
      <c r="CG228" s="396"/>
      <c r="CH228" s="346"/>
      <c r="CI228" s="72">
        <v>0</v>
      </c>
      <c r="CJ228" s="71"/>
      <c r="CK228" s="43"/>
      <c r="CL228" s="396"/>
      <c r="CM228" s="346"/>
      <c r="CN228" s="72">
        <v>0</v>
      </c>
      <c r="CO228" s="71"/>
      <c r="CP228" s="43"/>
      <c r="CQ228" s="396"/>
      <c r="CR228" s="346"/>
      <c r="CS228" s="72">
        <v>0</v>
      </c>
      <c r="CT228" s="71"/>
      <c r="CU228" s="43"/>
      <c r="CV228" s="396"/>
      <c r="CW228" s="346"/>
      <c r="CX228" s="72">
        <v>0</v>
      </c>
      <c r="CY228" s="71"/>
      <c r="CZ228" s="43"/>
      <c r="DA228" s="396"/>
      <c r="DB228" s="346"/>
      <c r="DC228" s="72">
        <v>0</v>
      </c>
      <c r="DD228" s="71"/>
      <c r="DE228" s="43"/>
      <c r="DF228" s="396"/>
      <c r="DG228" s="346"/>
      <c r="DH228" s="72">
        <v>0</v>
      </c>
      <c r="DI228" s="71"/>
      <c r="DJ228" s="43"/>
      <c r="DK228" s="396"/>
      <c r="DL228" s="346"/>
      <c r="DM228" s="72">
        <v>0</v>
      </c>
      <c r="DN228" s="71"/>
      <c r="DO228" s="43"/>
      <c r="DP228" s="396"/>
      <c r="DQ228" s="346"/>
      <c r="DR228" s="72">
        <v>0</v>
      </c>
      <c r="DS228" s="71"/>
      <c r="DT228" s="43"/>
      <c r="DU228" s="396"/>
      <c r="DV228" s="346"/>
      <c r="DW228" s="72">
        <v>0</v>
      </c>
      <c r="DX228" s="71"/>
      <c r="DY228" s="43"/>
      <c r="DZ228" s="396"/>
      <c r="EA228" s="346"/>
      <c r="EB228" s="72">
        <v>0</v>
      </c>
      <c r="EC228" s="71"/>
      <c r="ED228" s="43"/>
      <c r="EE228" s="396"/>
      <c r="EF228" s="346"/>
      <c r="EG228" s="72">
        <v>0</v>
      </c>
      <c r="EH228" s="71"/>
      <c r="EI228" s="43"/>
      <c r="EJ228" s="396"/>
      <c r="EK228" s="346"/>
      <c r="EL228" s="72">
        <f t="shared" si="39"/>
        <v>0</v>
      </c>
      <c r="EM228" s="71"/>
      <c r="EN228" s="43"/>
      <c r="EO228" s="88"/>
      <c r="EQ228" s="80">
        <f t="shared" si="25"/>
        <v>0</v>
      </c>
      <c r="ER228" s="33"/>
    </row>
    <row r="229" spans="4:148" hidden="1" x14ac:dyDescent="0.3">
      <c r="D229" s="88"/>
      <c r="E229" s="669"/>
      <c r="F229" s="189"/>
      <c r="G229" s="43"/>
      <c r="H229" s="43"/>
      <c r="I229" s="43"/>
      <c r="J229" s="396"/>
      <c r="K229" s="189"/>
      <c r="L229" s="43"/>
      <c r="M229" s="43"/>
      <c r="N229" s="43"/>
      <c r="O229" s="396"/>
      <c r="P229" s="189"/>
      <c r="Q229" s="43"/>
      <c r="R229" s="43"/>
      <c r="S229" s="43"/>
      <c r="T229" s="396"/>
      <c r="U229" s="189"/>
      <c r="V229" s="43"/>
      <c r="W229" s="43"/>
      <c r="X229" s="43"/>
      <c r="Y229" s="396"/>
      <c r="Z229" s="189"/>
      <c r="AA229" s="43"/>
      <c r="AB229" s="43"/>
      <c r="AC229" s="43"/>
      <c r="AD229" s="396"/>
      <c r="AE229" s="189"/>
      <c r="AF229" s="43"/>
      <c r="AG229" s="43"/>
      <c r="AH229" s="43"/>
      <c r="AI229" s="396"/>
      <c r="AJ229" s="189"/>
      <c r="AK229" s="43"/>
      <c r="AL229" s="43"/>
      <c r="AM229" s="43"/>
      <c r="AN229" s="396"/>
      <c r="AO229" s="189"/>
      <c r="AP229" s="43"/>
      <c r="AQ229" s="43"/>
      <c r="AR229" s="43"/>
      <c r="AS229" s="396"/>
      <c r="AT229" s="189"/>
      <c r="AU229" s="43"/>
      <c r="AV229" s="43"/>
      <c r="AW229" s="43"/>
      <c r="AX229" s="396"/>
      <c r="AY229" s="189"/>
      <c r="AZ229" s="43"/>
      <c r="BA229" s="43"/>
      <c r="BB229" s="43"/>
      <c r="BC229" s="396"/>
      <c r="BD229" s="189"/>
      <c r="BE229" s="43"/>
      <c r="BF229" s="43"/>
      <c r="BG229" s="43"/>
      <c r="BH229" s="396"/>
      <c r="BI229" s="189"/>
      <c r="BJ229" s="43"/>
      <c r="BK229" s="43"/>
      <c r="BL229" s="43"/>
      <c r="BM229" s="396"/>
      <c r="BN229" s="189"/>
      <c r="BO229" s="43"/>
      <c r="BP229" s="43"/>
      <c r="BQ229" s="43"/>
      <c r="BR229" s="396"/>
      <c r="BS229" s="189"/>
      <c r="BT229" s="43"/>
      <c r="BU229" s="43"/>
      <c r="BV229" s="43"/>
      <c r="BW229" s="396"/>
      <c r="BX229" s="189"/>
      <c r="BY229" s="43"/>
      <c r="BZ229" s="43"/>
      <c r="CA229" s="43"/>
      <c r="CB229" s="396"/>
      <c r="CC229" s="189"/>
      <c r="CD229" s="43"/>
      <c r="CE229" s="43"/>
      <c r="CF229" s="43"/>
      <c r="CG229" s="396"/>
      <c r="CH229" s="189"/>
      <c r="CI229" s="43"/>
      <c r="CJ229" s="43"/>
      <c r="CK229" s="43"/>
      <c r="CL229" s="396"/>
      <c r="CM229" s="189"/>
      <c r="CN229" s="43"/>
      <c r="CO229" s="43"/>
      <c r="CP229" s="43"/>
      <c r="CQ229" s="396"/>
      <c r="CR229" s="189"/>
      <c r="CS229" s="43"/>
      <c r="CT229" s="43"/>
      <c r="CU229" s="43"/>
      <c r="CV229" s="396"/>
      <c r="CW229" s="189"/>
      <c r="CX229" s="43"/>
      <c r="CY229" s="43"/>
      <c r="CZ229" s="43"/>
      <c r="DA229" s="396"/>
      <c r="DB229" s="189"/>
      <c r="DC229" s="43"/>
      <c r="DD229" s="43"/>
      <c r="DE229" s="43"/>
      <c r="DF229" s="396"/>
      <c r="DG229" s="189"/>
      <c r="DH229" s="43"/>
      <c r="DI229" s="43"/>
      <c r="DJ229" s="43"/>
      <c r="DK229" s="396"/>
      <c r="DL229" s="189"/>
      <c r="DM229" s="43"/>
      <c r="DN229" s="43"/>
      <c r="DO229" s="43"/>
      <c r="DP229" s="396"/>
      <c r="DQ229" s="189"/>
      <c r="DR229" s="43"/>
      <c r="DS229" s="43"/>
      <c r="DT229" s="43"/>
      <c r="DU229" s="396"/>
      <c r="DV229" s="189"/>
      <c r="DW229" s="43"/>
      <c r="DX229" s="43"/>
      <c r="DY229" s="43"/>
      <c r="DZ229" s="396"/>
      <c r="EA229" s="189"/>
      <c r="EB229" s="43"/>
      <c r="EC229" s="43"/>
      <c r="ED229" s="43"/>
      <c r="EE229" s="396"/>
      <c r="EF229" s="189"/>
      <c r="EG229" s="43"/>
      <c r="EH229" s="43"/>
      <c r="EI229" s="43"/>
      <c r="EJ229" s="396"/>
      <c r="EK229" s="189"/>
      <c r="EL229" s="43"/>
      <c r="EM229" s="43"/>
      <c r="EN229" s="43"/>
      <c r="EO229" s="88"/>
      <c r="EQ229" s="80">
        <f t="shared" si="25"/>
        <v>0</v>
      </c>
      <c r="ER229" s="33"/>
    </row>
    <row r="230" spans="4:148" x14ac:dyDescent="0.3">
      <c r="D230" s="185" t="s">
        <v>309</v>
      </c>
      <c r="E230" s="669"/>
      <c r="F230" s="189"/>
      <c r="G230" s="35">
        <f>SUM(G231:G234)</f>
        <v>23139322</v>
      </c>
      <c r="H230" s="43"/>
      <c r="I230" s="43"/>
      <c r="J230" s="396"/>
      <c r="K230" s="189"/>
      <c r="L230" s="35">
        <f>SUM(L231:L234)</f>
        <v>0</v>
      </c>
      <c r="M230" s="43"/>
      <c r="N230" s="43"/>
      <c r="O230" s="396"/>
      <c r="P230" s="189"/>
      <c r="Q230" s="35">
        <f>SUM(Q231:Q234)</f>
        <v>0</v>
      </c>
      <c r="R230" s="43"/>
      <c r="S230" s="43"/>
      <c r="T230" s="396"/>
      <c r="U230" s="189"/>
      <c r="V230" s="35">
        <f>SUM(V231:V234)</f>
        <v>0</v>
      </c>
      <c r="W230" s="43"/>
      <c r="X230" s="43"/>
      <c r="Y230" s="396"/>
      <c r="Z230" s="189"/>
      <c r="AA230" s="35">
        <f>SUM(AA231:AA234)</f>
        <v>0</v>
      </c>
      <c r="AB230" s="43"/>
      <c r="AC230" s="43"/>
      <c r="AD230" s="396"/>
      <c r="AE230" s="189"/>
      <c r="AF230" s="35">
        <f>SUM(AF231:AF234)</f>
        <v>1123720</v>
      </c>
      <c r="AG230" s="43"/>
      <c r="AH230" s="43"/>
      <c r="AI230" s="396"/>
      <c r="AJ230" s="189"/>
      <c r="AK230" s="35">
        <f>SUM(AK231:AK234)</f>
        <v>5676622</v>
      </c>
      <c r="AL230" s="43"/>
      <c r="AM230" s="42"/>
      <c r="AN230" s="396"/>
      <c r="AO230" s="189"/>
      <c r="AP230" s="35">
        <f>SUM(AP231:AP234)</f>
        <v>16338980</v>
      </c>
      <c r="AQ230" s="43"/>
      <c r="AR230" s="43"/>
      <c r="AS230" s="396"/>
      <c r="AT230" s="189"/>
      <c r="AU230" s="35">
        <f>SUM(AU231:AU234)</f>
        <v>11348344</v>
      </c>
      <c r="AV230" s="43"/>
      <c r="AW230" s="43"/>
      <c r="AX230" s="396"/>
      <c r="AY230" s="189"/>
      <c r="AZ230" s="35">
        <f>SUM(AZ231:AZ234)</f>
        <v>7102562</v>
      </c>
      <c r="BA230" s="43"/>
      <c r="BB230" s="43"/>
      <c r="BC230" s="396"/>
      <c r="BD230" s="189"/>
      <c r="BE230" s="35">
        <f>SUM(BE231:BE234)</f>
        <v>0</v>
      </c>
      <c r="BF230" s="43"/>
      <c r="BG230" s="43"/>
      <c r="BH230" s="396"/>
      <c r="BI230" s="189"/>
      <c r="BJ230" s="35">
        <f>SUM(BJ231:BJ234)</f>
        <v>0</v>
      </c>
      <c r="BK230" s="43"/>
      <c r="BL230" s="43"/>
      <c r="BM230" s="396"/>
      <c r="BN230" s="189"/>
      <c r="BO230" s="35">
        <f>SUM(BO231:BO234)</f>
        <v>0</v>
      </c>
      <c r="BP230" s="43"/>
      <c r="BQ230" s="43"/>
      <c r="BR230" s="396"/>
      <c r="BS230" s="189"/>
      <c r="BT230" s="35">
        <f>SUM(BT231:BT234)</f>
        <v>41590228</v>
      </c>
      <c r="BU230" s="43"/>
      <c r="BV230" s="43"/>
      <c r="BW230" s="396"/>
      <c r="BX230" s="189"/>
      <c r="BY230" s="35">
        <f>SUM(BY231:BY234)</f>
        <v>8874774</v>
      </c>
      <c r="BZ230" s="43"/>
      <c r="CA230" s="43"/>
      <c r="CB230" s="396"/>
      <c r="CC230" s="189"/>
      <c r="CD230" s="35">
        <f>SUM(CD231:CD234)</f>
        <v>3409508</v>
      </c>
      <c r="CE230" s="43"/>
      <c r="CF230" s="43"/>
      <c r="CG230" s="396"/>
      <c r="CH230" s="189"/>
      <c r="CI230" s="35">
        <f>SUM(CI231:CI234)</f>
        <v>4054354</v>
      </c>
      <c r="CJ230" s="43"/>
      <c r="CK230" s="43"/>
      <c r="CL230" s="396"/>
      <c r="CM230" s="189"/>
      <c r="CN230" s="35">
        <f>SUM(CN231:CN234)</f>
        <v>1410912</v>
      </c>
      <c r="CO230" s="43"/>
      <c r="CP230" s="43"/>
      <c r="CQ230" s="396"/>
      <c r="CR230" s="189"/>
      <c r="CS230" s="35">
        <f>SUM(CS231:CS234)</f>
        <v>0</v>
      </c>
      <c r="CT230" s="43"/>
      <c r="CU230" s="43"/>
      <c r="CV230" s="396"/>
      <c r="CW230" s="189"/>
      <c r="CX230" s="35">
        <f>SUM(CX231:CX234)</f>
        <v>0</v>
      </c>
      <c r="CY230" s="43"/>
      <c r="CZ230" s="43"/>
      <c r="DA230" s="396"/>
      <c r="DB230" s="189"/>
      <c r="DC230" s="35">
        <f>SUM(DC231:DC234)</f>
        <v>0</v>
      </c>
      <c r="DD230" s="43"/>
      <c r="DE230" s="42"/>
      <c r="DF230" s="396"/>
      <c r="DG230" s="189"/>
      <c r="DH230" s="35">
        <f>SUM(DH231:DH234)</f>
        <v>0</v>
      </c>
      <c r="DI230" s="43"/>
      <c r="DJ230" s="43"/>
      <c r="DK230" s="396"/>
      <c r="DL230" s="189"/>
      <c r="DM230" s="35">
        <f>SUM(DM231:DM234)</f>
        <v>0</v>
      </c>
      <c r="DN230" s="43"/>
      <c r="DO230" s="43"/>
      <c r="DP230" s="396"/>
      <c r="DQ230" s="189"/>
      <c r="DR230" s="35">
        <f>SUM(DR231:DR234)</f>
        <v>0</v>
      </c>
      <c r="DS230" s="43"/>
      <c r="DT230" s="43"/>
      <c r="DU230" s="396"/>
      <c r="DV230" s="189"/>
      <c r="DW230" s="35">
        <f>SUM(DW231:DW234)</f>
        <v>0</v>
      </c>
      <c r="DX230" s="43"/>
      <c r="DY230" s="43"/>
      <c r="DZ230" s="396"/>
      <c r="EA230" s="189"/>
      <c r="EB230" s="35">
        <f>SUM(EB231:EB234)</f>
        <v>0</v>
      </c>
      <c r="EC230" s="43"/>
      <c r="ED230" s="43"/>
      <c r="EE230" s="396"/>
      <c r="EF230" s="189"/>
      <c r="EG230" s="35">
        <f>SUM(EG231:EG234)</f>
        <v>0</v>
      </c>
      <c r="EH230" s="43"/>
      <c r="EI230" s="43"/>
      <c r="EJ230" s="396"/>
      <c r="EK230" s="189"/>
      <c r="EL230" s="35">
        <f>SUM(EL231:EL234)</f>
        <v>8874774</v>
      </c>
      <c r="EM230" s="43"/>
      <c r="EN230" s="43"/>
      <c r="EO230" s="88"/>
      <c r="EQ230" s="33">
        <f t="shared" si="25"/>
        <v>0</v>
      </c>
      <c r="ER230" s="33"/>
    </row>
    <row r="231" spans="4:148" x14ac:dyDescent="0.3">
      <c r="D231" s="88" t="s">
        <v>316</v>
      </c>
      <c r="E231" s="669"/>
      <c r="F231" s="670"/>
      <c r="G231" s="394">
        <f>G237+G243+G249+G255+G261+G267+G273+G279+G285+G291+G297+G303+G308+G313+G318+G323+G328+G333+G338+G343+G348+G353+G358+G363</f>
        <v>14801498</v>
      </c>
      <c r="H231" s="395"/>
      <c r="I231" s="43"/>
      <c r="J231" s="396"/>
      <c r="K231" s="670"/>
      <c r="L231" s="394">
        <f>L237+L243+L249+L255+L261+L267+L273+L279+L285+L291+L297+L303+L308+L313+L318+L323+L328+L333+L338+L343+L348+L353+L358+L363</f>
        <v>0</v>
      </c>
      <c r="M231" s="395"/>
      <c r="N231" s="43"/>
      <c r="O231" s="396"/>
      <c r="P231" s="670"/>
      <c r="Q231" s="394">
        <f>Q237+Q243+Q249+Q255+Q261+Q267+Q273+Q279+Q285+Q291+Q297+Q303+Q308+Q313+Q318+Q323+Q328+Q333+Q338+Q343+Q348+Q353+Q358+Q363</f>
        <v>0</v>
      </c>
      <c r="R231" s="395"/>
      <c r="S231" s="43"/>
      <c r="T231" s="396"/>
      <c r="U231" s="670"/>
      <c r="V231" s="394">
        <f>V237+V243+V249+V255+V261+V267+V273+V279+V285+V291+V297+V303+V308+V313+V318+V323+V328+V333+V338+V343+V348+V353+V358+V363</f>
        <v>0</v>
      </c>
      <c r="W231" s="395"/>
      <c r="X231" s="43"/>
      <c r="Y231" s="396"/>
      <c r="Z231" s="670"/>
      <c r="AA231" s="394">
        <f>AA237+AA243+AA249+AA255+AA261+AA267+AA273+AA279+AA285+AA291+AA297+AA303+AA308+AA313+AA318+AA323+AA328+AA333+AA338+AA343+AA348+AA353+AA358+AA363</f>
        <v>0</v>
      </c>
      <c r="AB231" s="395"/>
      <c r="AC231" s="43"/>
      <c r="AD231" s="396"/>
      <c r="AE231" s="670"/>
      <c r="AF231" s="394">
        <f>AF237+AF243+AF249+AF255+AF261+AF267+AF273+AF279+AF285+AF291+AF297+AF303+AF308+AF313+AF318+AF323+AF328+AF333+AF338+AF343+AF348+AF353+AF358+AF363</f>
        <v>932637</v>
      </c>
      <c r="AG231" s="395"/>
      <c r="AH231" s="43"/>
      <c r="AI231" s="396"/>
      <c r="AJ231" s="670"/>
      <c r="AK231" s="394">
        <f>AK237+AK243+AK249+AK255+AK261+AK267+AK273+AK279+AK285+AK291+AK297+AK303+AK308+AK313+AK318+AK323+AK328+AK333+AK338+AK343+AK348+AK353+AK358+AK363</f>
        <v>4357622</v>
      </c>
      <c r="AL231" s="395"/>
      <c r="AM231" s="42"/>
      <c r="AN231" s="396"/>
      <c r="AO231" s="670"/>
      <c r="AP231" s="394">
        <f>AP237+AP243+AP249+AP255+AP261+AP267+AP273+AP279+AP285+AP291+AP297+AP303+AP308+AP313+AP318+AP323+AP328+AP333+AP338+AP343+AP348+AP353+AP358+AP363</f>
        <v>9511239</v>
      </c>
      <c r="AQ231" s="395"/>
      <c r="AR231" s="43"/>
      <c r="AS231" s="396"/>
      <c r="AT231" s="670"/>
      <c r="AU231" s="394">
        <f>AU237+AU243+AU249+AU255+AU261+AU267+AU273+AU279+AU285+AU291+AU297+AU303+AU308+AU313+AU318+AU323+AU328+AU333+AU338+AU343+AU348+AU353+AU358+AU363</f>
        <v>5831178</v>
      </c>
      <c r="AV231" s="395"/>
      <c r="AW231" s="43"/>
      <c r="AX231" s="396"/>
      <c r="AY231" s="670"/>
      <c r="AZ231" s="394">
        <f>AZ237+AZ243+AZ249+AZ255+AZ261+AZ267+AZ273+AZ279+AZ285+AZ291+AZ297+AZ303+AZ308+AZ313+AZ318+AZ323+AZ328+AZ333+AZ338+AZ343+AZ348+AZ353+AZ358+AZ363</f>
        <v>5808853</v>
      </c>
      <c r="BA231" s="395"/>
      <c r="BB231" s="43"/>
      <c r="BC231" s="396"/>
      <c r="BD231" s="670"/>
      <c r="BE231" s="394">
        <f>BE237+BE243+BE249+BE255+BE261+BE267+BE273+BE279+BE285+BE291+BE297+BE303+BE308+BE313+BE318+BE323+BE328+BE333+BE338+BE343+BE348+BE353+BE358+BE363</f>
        <v>0</v>
      </c>
      <c r="BF231" s="395"/>
      <c r="BG231" s="43"/>
      <c r="BH231" s="396"/>
      <c r="BI231" s="670"/>
      <c r="BJ231" s="394">
        <f>BJ237+BJ243+BJ249+BJ255+BJ261+BJ267+BJ273+BJ279+BJ285+BJ291+BJ297+BJ303+BJ308+BJ313+BJ318+BJ323+BJ328+BJ333+BJ338+BJ343+BJ348+BJ353+BJ358+BJ363</f>
        <v>0</v>
      </c>
      <c r="BK231" s="395"/>
      <c r="BL231" s="43"/>
      <c r="BM231" s="396"/>
      <c r="BN231" s="670"/>
      <c r="BO231" s="394">
        <f>BO237+BO243+BO249+BO255+BO261+BO267+BO273+BO279+BO285+BO291+BO297+BO303+BO308+BO313+BO318+BO323+BO328+BO333+BO338+BO343+BO348+BO353+BO358+BO363</f>
        <v>0</v>
      </c>
      <c r="BP231" s="395"/>
      <c r="BQ231" s="43"/>
      <c r="BR231" s="396"/>
      <c r="BS231" s="670"/>
      <c r="BT231" s="394">
        <f>BT237+BT243+BT249+BT255+BT261+BT267+BT273+BT279+BT285+BT291+BT297+BT303+BT308+BT313+BT318+BT323+BT328+BT333+BT338+BT343+BT348+BT353+BT358+BT363</f>
        <v>26441529</v>
      </c>
      <c r="BU231" s="395"/>
      <c r="BV231" s="43"/>
      <c r="BW231" s="396"/>
      <c r="BX231" s="670"/>
      <c r="BY231" s="394">
        <f>BY237+BY243+BY249+BY255+BY261+BY267+BY273+BY279+BY285+BY291+BY297+BY303+BY308+BY313+BY318+BY323+BY328+BY333+BY338+BY343+BY348+BY353+BY358+BY363</f>
        <v>7781514</v>
      </c>
      <c r="BZ231" s="395"/>
      <c r="CA231" s="43"/>
      <c r="CB231" s="396"/>
      <c r="CC231" s="670"/>
      <c r="CD231" s="394">
        <f>CD237+CD243+CD249+CD255+CD261+CD267+CD273+CD279+CD285+CD291+CD297+CD303+CD308+CD313+CD318+CD323+CD328+CD333+CD338+CD343+CD348+CD353+CD358+CD363</f>
        <v>3072259</v>
      </c>
      <c r="CE231" s="395"/>
      <c r="CF231" s="43"/>
      <c r="CG231" s="396"/>
      <c r="CH231" s="670"/>
      <c r="CI231" s="394">
        <f>CI237+CI243+CI249+CI255+CI261+CI267+CI273+CI279+CI285+CI291+CI297+CI303+CI308+CI313+CI318+CI323+CI328+CI333+CI338+CI343+CI348+CI353+CI358+CI363</f>
        <v>3449042</v>
      </c>
      <c r="CJ231" s="395"/>
      <c r="CK231" s="43"/>
      <c r="CL231" s="396"/>
      <c r="CM231" s="670"/>
      <c r="CN231" s="394">
        <f>CN237+CN243+CN249+CN255+CN261+CN267+CN273+CN279+CN285+CN291+CN297+CN303+CN308+CN313+CN318+CN323+CN328+CN333+CN338+CN343+CN348+CN353+CN358+CN363</f>
        <v>1260213</v>
      </c>
      <c r="CO231" s="395"/>
      <c r="CP231" s="43"/>
      <c r="CQ231" s="396"/>
      <c r="CR231" s="670"/>
      <c r="CS231" s="394">
        <f>CS237+CS243+CS249+CS255+CS261+CS267+CS273+CS279+CS285+CS291+CS297+CS303+CS308+CS313+CS318+CS323+CS328+CS333+CS338+CS343+CS348+CS353+CS358+CS363</f>
        <v>0</v>
      </c>
      <c r="CT231" s="395"/>
      <c r="CU231" s="43"/>
      <c r="CV231" s="396"/>
      <c r="CW231" s="670"/>
      <c r="CX231" s="394">
        <f>CX237+CX243+CX249+CX255+CX261+CX267+CX273+CX279+CX285+CX291+CX297+CX303+CX308+CX313+CX318+CX323+CX328+CX333+CX338+CX343+CX348+CX353+CX358+CX363</f>
        <v>0</v>
      </c>
      <c r="CY231" s="395"/>
      <c r="CZ231" s="43"/>
      <c r="DA231" s="396"/>
      <c r="DB231" s="670"/>
      <c r="DC231" s="394">
        <f>DC237+DC243+DC249+DC255+DC261+DC267+DC273+DC279+DC285+DC291+DC297+DC303+DC308+DC313+DC318+DC323+DC328+DC333+DC338+DC343+DC348+DC353+DC358+DC363</f>
        <v>0</v>
      </c>
      <c r="DD231" s="395"/>
      <c r="DE231" s="42"/>
      <c r="DF231" s="396"/>
      <c r="DG231" s="670"/>
      <c r="DH231" s="394">
        <f>DH237+DH243+DH249+DH255+DH261+DH267+DH273+DH279+DH285+DH291+DH297+DH303+DH308+DH313+DH318+DH323+DH328+DH333+DH338+DH343+DH348+DH353+DH358+DH363</f>
        <v>0</v>
      </c>
      <c r="DI231" s="395"/>
      <c r="DJ231" s="43"/>
      <c r="DK231" s="396"/>
      <c r="DL231" s="670"/>
      <c r="DM231" s="394">
        <f>DM237+DM243+DM249+DM255+DM261+DM267+DM273+DM279+DM285+DM291+DM297+DM303+DM308+DM313+DM318+DM323+DM328+DM333+DM338+DM343+DM348+DM353+DM358+DM363</f>
        <v>0</v>
      </c>
      <c r="DN231" s="395"/>
      <c r="DO231" s="43"/>
      <c r="DP231" s="396"/>
      <c r="DQ231" s="670"/>
      <c r="DR231" s="394">
        <f>DR237+DR243+DR249+DR255+DR261+DR267+DR273+DR279+DR285+DR291+DR297+DR303+DR308+DR313+DR318+DR323+DR328+DR333+DR338+DR343+DR348+DR353+DR358+DR363</f>
        <v>0</v>
      </c>
      <c r="DS231" s="395"/>
      <c r="DT231" s="43"/>
      <c r="DU231" s="396"/>
      <c r="DV231" s="670"/>
      <c r="DW231" s="394">
        <f>DW237+DW243+DW249+DW255+DW261+DW267+DW273+DW279+DW285+DW291+DW297+DW303+DW308+DW313+DW318+DW323+DW328+DW333+DW338+DW343+DW348+DW353+DW358+DW363</f>
        <v>0</v>
      </c>
      <c r="DX231" s="395"/>
      <c r="DY231" s="43"/>
      <c r="DZ231" s="396"/>
      <c r="EA231" s="670"/>
      <c r="EB231" s="394">
        <f>EB237+EB243+EB249+EB255+EB261+EB267+EB273+EB279+EB285+EB291+EB297+EB303+EB308+EB313+EB318+EB323+EB328+EB333+EB338+EB343+EB348+EB353+EB358+EB363</f>
        <v>0</v>
      </c>
      <c r="EC231" s="395"/>
      <c r="ED231" s="43"/>
      <c r="EE231" s="396"/>
      <c r="EF231" s="670"/>
      <c r="EG231" s="394">
        <f>EG237+EG243+EG249+EG255+EG261+EG267+EG273+EG279+EG285+EG291+EG297+EG303+EG308+EG313+EG318+EG323+EG328+EG333+EG338+EG343+EG348+EG353+EG358+EG363</f>
        <v>0</v>
      </c>
      <c r="EH231" s="395"/>
      <c r="EI231" s="43"/>
      <c r="EJ231" s="396"/>
      <c r="EK231" s="670"/>
      <c r="EL231" s="394">
        <f>EL237+EL243+EL249+EL255+EL261+EL267+EL273+EL279+EL285+EL291+EL297+EL303+EL308+EL313+EL318+EL323+EL328+EL333+EL338+EL343+EL348+EL353+EL358+EL363</f>
        <v>7781514</v>
      </c>
      <c r="EM231" s="395"/>
      <c r="EN231" s="43"/>
      <c r="EO231" s="88"/>
      <c r="EQ231" s="80">
        <f t="shared" si="25"/>
        <v>0</v>
      </c>
      <c r="ER231" s="33"/>
    </row>
    <row r="232" spans="4:148" x14ac:dyDescent="0.3">
      <c r="D232" s="88" t="s">
        <v>319</v>
      </c>
      <c r="E232" s="669"/>
      <c r="F232" s="672"/>
      <c r="G232" s="43">
        <f>G238+G244+G250+G256+G262+G268+G274+G280+G286+G292+G298+G304+G309+G314+G319+G324+G329+G334+G339+G344+G349+G354+G359+G364</f>
        <v>4259144</v>
      </c>
      <c r="H232" s="42"/>
      <c r="I232" s="43"/>
      <c r="J232" s="396"/>
      <c r="K232" s="672"/>
      <c r="L232" s="43">
        <f>L238+L244+L250+L256+L262+L268+L274+L280+L286+L292+L298+L304+L309+L314+L319+L324+L329+L334+L339+L344+L349+L354+L359+L364</f>
        <v>0</v>
      </c>
      <c r="M232" s="42"/>
      <c r="N232" s="43"/>
      <c r="O232" s="396"/>
      <c r="P232" s="672"/>
      <c r="Q232" s="43">
        <f>Q238+Q244+Q250+Q256+Q262+Q268+Q274+Q280+Q286+Q292+Q298+Q304+Q309+Q314+Q319+Q324+Q329+Q334+Q339+Q344+Q349+Q354+Q359+Q364</f>
        <v>0</v>
      </c>
      <c r="R232" s="42"/>
      <c r="S232" s="43"/>
      <c r="T232" s="396"/>
      <c r="U232" s="672"/>
      <c r="V232" s="43">
        <f>V238+V244+V250+V256+V262+V268+V274+V280+V286+V292+V298+V304+V309+V314+V319+V324+V329+V334+V339+V344+V349+V354+V359+V364</f>
        <v>0</v>
      </c>
      <c r="W232" s="42"/>
      <c r="X232" s="43"/>
      <c r="Y232" s="396"/>
      <c r="Z232" s="672"/>
      <c r="AA232" s="43">
        <f>AA238+AA244+AA250+AA256+AA262+AA268+AA274+AA280+AA286+AA292+AA298+AA304+AA309+AA314+AA319+AA324+AA329+AA334+AA339+AA344+AA349+AA354+AA359+AA364</f>
        <v>0</v>
      </c>
      <c r="AB232" s="42"/>
      <c r="AC232" s="43"/>
      <c r="AD232" s="396"/>
      <c r="AE232" s="672"/>
      <c r="AF232" s="43">
        <f>AF238+AF244+AF250+AF256+AF262+AF268+AF274+AF280+AF286+AF292+AF298+AF304+AF309+AF314+AF319+AF324+AF329+AF334+AF339+AF344+AF349+AF354+AF359+AF364</f>
        <v>191083</v>
      </c>
      <c r="AG232" s="42"/>
      <c r="AH232" s="43"/>
      <c r="AI232" s="396"/>
      <c r="AJ232" s="672"/>
      <c r="AK232" s="43">
        <f>AK238+AK244+AK250+AK256+AK262+AK268+AK274+AK280+AK286+AK292+AK298+AK304+AK309+AK314+AK319+AK324+AK329+AK334+AK339+AK344+AK349+AK354+AK359+AK364</f>
        <v>1319000</v>
      </c>
      <c r="AL232" s="42"/>
      <c r="AM232" s="43"/>
      <c r="AN232" s="396"/>
      <c r="AO232" s="672"/>
      <c r="AP232" s="43">
        <f>AP238+AP244+AP250+AP256+AP262+AP268+AP274+AP280+AP286+AP292+AP298+AP304+AP309+AP314+AP319+AP324+AP329+AP334+AP339+AP344+AP349+AP354+AP359+AP364</f>
        <v>2749061</v>
      </c>
      <c r="AQ232" s="42"/>
      <c r="AR232" s="43"/>
      <c r="AS232" s="396"/>
      <c r="AT232" s="672"/>
      <c r="AU232" s="43">
        <f>AU238+AU244+AU250+AU256+AU262+AU268+AU274+AU280+AU286+AU292+AU298+AU304+AU309+AU314+AU319+AU324+AU329+AU334+AU339+AU344+AU349+AU354+AU359+AU364</f>
        <v>1936647</v>
      </c>
      <c r="AV232" s="42"/>
      <c r="AW232" s="43"/>
      <c r="AX232" s="396"/>
      <c r="AY232" s="672"/>
      <c r="AZ232" s="43">
        <f>AZ238+AZ244+AZ250+AZ256+AZ262+AZ268+AZ274+AZ280+AZ286+AZ292+AZ298+AZ304+AZ309+AZ314+AZ319+AZ324+AZ329+AZ334+AZ339+AZ344+AZ349+AZ354+AZ359+AZ364</f>
        <v>1293709</v>
      </c>
      <c r="BA232" s="42"/>
      <c r="BB232" s="43"/>
      <c r="BC232" s="396"/>
      <c r="BD232" s="672"/>
      <c r="BE232" s="43">
        <f>BE238+BE244+BE250+BE256+BE262+BE268+BE274+BE280+BE286+BE292+BE298+BE304+BE309+BE314+BE319+BE324+BE329+BE334+BE339+BE344+BE349+BE354+BE359+BE364</f>
        <v>0</v>
      </c>
      <c r="BF232" s="42"/>
      <c r="BG232" s="43"/>
      <c r="BH232" s="396"/>
      <c r="BI232" s="672"/>
      <c r="BJ232" s="43">
        <f>BJ238+BJ244+BJ250+BJ256+BJ262+BJ268+BJ274+BJ280+BJ286+BJ292+BJ298+BJ304+BJ309+BJ314+BJ319+BJ324+BJ329+BJ334+BJ339+BJ344+BJ349+BJ354+BJ359+BJ364</f>
        <v>0</v>
      </c>
      <c r="BK232" s="42"/>
      <c r="BL232" s="43"/>
      <c r="BM232" s="396"/>
      <c r="BN232" s="672"/>
      <c r="BO232" s="43">
        <f>BO238+BO244+BO250+BO256+BO262+BO268+BO274+BO280+BO286+BO292+BO298+BO304+BO309+BO314+BO319+BO324+BO329+BO334+BO339+BO344+BO349+BO354+BO359+BO364</f>
        <v>0</v>
      </c>
      <c r="BP232" s="42"/>
      <c r="BQ232" s="43"/>
      <c r="BR232" s="396"/>
      <c r="BS232" s="672"/>
      <c r="BT232" s="43">
        <f>BT238+BT244+BT250+BT256+BT262+BT268+BT274+BT280+BT286+BT292+BT298+BT304+BT309+BT314+BT319+BT324+BT329+BT334+BT339+BT344+BT349+BT354+BT359+BT364</f>
        <v>7489500</v>
      </c>
      <c r="BU232" s="42"/>
      <c r="BV232" s="43"/>
      <c r="BW232" s="396"/>
      <c r="BX232" s="672"/>
      <c r="BY232" s="43">
        <f>BY238+BY244+BY250+BY256+BY262+BY268+BY274+BY280+BY286+BY292+BY298+BY304+BY309+BY314+BY319+BY324+BY329+BY334+BY339+BY344+BY349+BY354+BY359+BY364</f>
        <v>1093260</v>
      </c>
      <c r="BZ232" s="42"/>
      <c r="CA232" s="43"/>
      <c r="CB232" s="396"/>
      <c r="CC232" s="672"/>
      <c r="CD232" s="43">
        <f>CD238+CD244+CD250+CD256+CD262+CD268+CD274+CD280+CD286+CD292+CD298+CD304+CD309+CD314+CD319+CD324+CD329+CD334+CD339+CD344+CD349+CD354+CD359+CD364</f>
        <v>337249</v>
      </c>
      <c r="CE232" s="42"/>
      <c r="CF232" s="43"/>
      <c r="CG232" s="396"/>
      <c r="CH232" s="672"/>
      <c r="CI232" s="43">
        <f>CI238+CI244+CI250+CI256+CI262+CI268+CI274+CI280+CI286+CI292+CI298+CI304+CI309+CI314+CI319+CI324+CI329+CI334+CI339+CI344+CI349+CI354+CI359+CI364</f>
        <v>605312</v>
      </c>
      <c r="CJ232" s="42"/>
      <c r="CK232" s="43"/>
      <c r="CL232" s="396"/>
      <c r="CM232" s="672"/>
      <c r="CN232" s="43">
        <f>CN238+CN244+CN250+CN256+CN262+CN268+CN274+CN280+CN286+CN292+CN298+CN304+CN309+CN314+CN319+CN324+CN329+CN334+CN339+CN344+CN349+CN354+CN359+CN364</f>
        <v>150699</v>
      </c>
      <c r="CO232" s="42"/>
      <c r="CP232" s="43"/>
      <c r="CQ232" s="396"/>
      <c r="CR232" s="672"/>
      <c r="CS232" s="43">
        <f>CS238+CS244+CS250+CS256+CS262+CS268+CS274+CS280+CS286+CS292+CS298+CS304+CS309+CS314+CS319+CS324+CS329+CS334+CS339+CS344+CS349+CS354+CS359+CS364</f>
        <v>0</v>
      </c>
      <c r="CT232" s="42"/>
      <c r="CU232" s="43"/>
      <c r="CV232" s="396"/>
      <c r="CW232" s="672"/>
      <c r="CX232" s="43">
        <f>CX238+CX244+CX250+CX256+CX262+CX268+CX274+CX280+CX286+CX292+CX298+CX304+CX309+CX314+CX319+CX324+CX329+CX334+CX339+CX344+CX349+CX354+CX359+CX364</f>
        <v>0</v>
      </c>
      <c r="CY232" s="42"/>
      <c r="CZ232" s="43"/>
      <c r="DA232" s="396"/>
      <c r="DB232" s="672"/>
      <c r="DC232" s="43">
        <f>DC238+DC244+DC250+DC256+DC262+DC268+DC274+DC280+DC286+DC292+DC298+DC304+DC309+DC314+DC319+DC324+DC329+DC334+DC339+DC344+DC349+DC354+DC359+DC364</f>
        <v>0</v>
      </c>
      <c r="DD232" s="42"/>
      <c r="DE232" s="43"/>
      <c r="DF232" s="396"/>
      <c r="DG232" s="672"/>
      <c r="DH232" s="43">
        <f>DH238+DH244+DH250+DH256+DH262+DH268+DH274+DH280+DH286+DH292+DH298+DH304+DH309+DH314+DH319+DH324+DH329+DH334+DH339+DH344+DH349+DH354+DH359+DH364</f>
        <v>0</v>
      </c>
      <c r="DI232" s="42"/>
      <c r="DJ232" s="43"/>
      <c r="DK232" s="396"/>
      <c r="DL232" s="672"/>
      <c r="DM232" s="43">
        <f>DM238+DM244+DM250+DM256+DM262+DM268+DM274+DM280+DM286+DM292+DM298+DM304+DM309+DM314+DM319+DM324+DM329+DM334+DM339+DM344+DM349+DM354+DM359+DM364</f>
        <v>0</v>
      </c>
      <c r="DN232" s="42"/>
      <c r="DO232" s="43"/>
      <c r="DP232" s="396"/>
      <c r="DQ232" s="672"/>
      <c r="DR232" s="43">
        <f>DR238+DR244+DR250+DR256+DR262+DR268+DR274+DR280+DR286+DR292+DR298+DR304+DR309+DR314+DR319+DR324+DR329+DR334+DR339+DR344+DR349+DR354+DR359+DR364</f>
        <v>0</v>
      </c>
      <c r="DS232" s="42"/>
      <c r="DT232" s="43"/>
      <c r="DU232" s="396"/>
      <c r="DV232" s="672"/>
      <c r="DW232" s="43">
        <f>DW238+DW244+DW250+DW256+DW262+DW268+DW274+DW280+DW286+DW292+DW298+DW304+DW309+DW314+DW319+DW324+DW329+DW334+DW339+DW344+DW349+DW354+DW359+DW364</f>
        <v>0</v>
      </c>
      <c r="DX232" s="42"/>
      <c r="DY232" s="43"/>
      <c r="DZ232" s="396"/>
      <c r="EA232" s="672"/>
      <c r="EB232" s="43">
        <f>EB238+EB244+EB250+EB256+EB262+EB268+EB274+EB280+EB286+EB292+EB298+EB304+EB309+EB314+EB319+EB324+EB329+EB334+EB339+EB344+EB349+EB354+EB359+EB364</f>
        <v>0</v>
      </c>
      <c r="EC232" s="42"/>
      <c r="ED232" s="43"/>
      <c r="EE232" s="396"/>
      <c r="EF232" s="672"/>
      <c r="EG232" s="43">
        <f>EG238+EG244+EG250+EG256+EG262+EG268+EG274+EG280+EG286+EG292+EG298+EG304+EG309+EG314+EG319+EG324+EG329+EG334+EG339+EG344+EG349+EG354+EG359+EG364</f>
        <v>0</v>
      </c>
      <c r="EH232" s="42"/>
      <c r="EI232" s="43"/>
      <c r="EJ232" s="396"/>
      <c r="EK232" s="672"/>
      <c r="EL232" s="43">
        <f>EL238+EL244+EL250+EL256+EL262+EL268+EL274+EL280+EL286+EL292+EL298+EL304+EL309+EL314+EL319+EL324+EL329+EL334+EL339+EL344+EL349+EL354+EL359+EL364</f>
        <v>1093260</v>
      </c>
      <c r="EM232" s="42"/>
      <c r="EN232" s="43"/>
      <c r="EO232" s="88"/>
      <c r="EQ232" s="80">
        <f t="shared" si="25"/>
        <v>0</v>
      </c>
      <c r="ER232" s="33"/>
    </row>
    <row r="233" spans="4:148" x14ac:dyDescent="0.3">
      <c r="D233" s="88" t="s">
        <v>334</v>
      </c>
      <c r="E233" s="669"/>
      <c r="F233" s="672"/>
      <c r="G233" s="43">
        <f>G239+G245+G251+G257+G263+G269+G275+G281+G287+G293+G299+G305+G310+G315+G320+G325+G330+G335+G340+G345+G350+G355+G360+G365</f>
        <v>0</v>
      </c>
      <c r="H233" s="42"/>
      <c r="I233" s="43"/>
      <c r="J233" s="396"/>
      <c r="K233" s="672"/>
      <c r="L233" s="43">
        <f>L239+L245+L251+L257+L263+L269+L275+L281+L287+L293+L299+L305+L310+L315+L320+L325+L330+L335+L340+L345+L350+L355+L360+L365</f>
        <v>0</v>
      </c>
      <c r="M233" s="42"/>
      <c r="N233" s="43"/>
      <c r="O233" s="396"/>
      <c r="P233" s="672"/>
      <c r="Q233" s="43">
        <f>Q239+Q245+Q251+Q257+Q263+Q269+Q275+Q281+Q287+Q293+Q299+Q305+Q310+Q315+Q320+Q325+Q330+Q335+Q340+Q345+Q350+Q355+Q360+Q365</f>
        <v>0</v>
      </c>
      <c r="R233" s="42"/>
      <c r="S233" s="43"/>
      <c r="T233" s="396"/>
      <c r="U233" s="672"/>
      <c r="V233" s="43">
        <f>V239+V245+V251+V257+V263+V269+V275+V281+V287+V293+V299+V305+V310+V315+V320+V325+V330+V335+V340+V345+V350+V355+V360+V365</f>
        <v>0</v>
      </c>
      <c r="W233" s="42"/>
      <c r="X233" s="43"/>
      <c r="Y233" s="396"/>
      <c r="Z233" s="672"/>
      <c r="AA233" s="43">
        <f>AA239+AA245+AA251+AA257+AA263+AA269+AA275+AA281+AA287+AA293+AA299+AA305+AA310+AA315+AA320+AA325+AA330+AA335+AA340+AA345+AA350+AA355+AA360+AA365</f>
        <v>0</v>
      </c>
      <c r="AB233" s="42"/>
      <c r="AC233" s="43"/>
      <c r="AD233" s="396"/>
      <c r="AE233" s="672"/>
      <c r="AF233" s="43">
        <f>AF239+AF245+AF251+AF257+AF263+AF269+AF275+AF281+AF287+AF293+AF299+AF305+AF310+AF315+AF320+AF325+AF330+AF335+AF340+AF345+AF350+AF355+AF360+AF365</f>
        <v>0</v>
      </c>
      <c r="AG233" s="42"/>
      <c r="AH233" s="43"/>
      <c r="AI233" s="396"/>
      <c r="AJ233" s="672"/>
      <c r="AK233" s="43">
        <f>AK239+AK245+AK251+AK257+AK263+AK269+AK275+AK281+AK287+AK293+AK299+AK305+AK310+AK315+AK320+AK325+AK330+AK335+AK340+AK345+AK350+AK355+AK360+AK365</f>
        <v>0</v>
      </c>
      <c r="AL233" s="42"/>
      <c r="AM233" s="43"/>
      <c r="AN233" s="396"/>
      <c r="AO233" s="672"/>
      <c r="AP233" s="43">
        <f>AP239+AP245+AP251+AP257+AP263+AP269+AP275+AP281+AP287+AP293+AP299+AP305+AP310+AP315+AP320+AP325+AP330+AP335+AP340+AP345+AP350+AP355+AP360+AP365</f>
        <v>0</v>
      </c>
      <c r="AQ233" s="42"/>
      <c r="AR233" s="43"/>
      <c r="AS233" s="396"/>
      <c r="AT233" s="672"/>
      <c r="AU233" s="43">
        <f>AU239+AU245+AU251+AU257+AU263+AU269+AU275+AU281+AU287+AU293+AU299+AU305+AU310+AU315+AU320+AU325+AU330+AU335+AU340+AU345+AU350+AU355+AU360+AU365</f>
        <v>-2029</v>
      </c>
      <c r="AV233" s="42"/>
      <c r="AW233" s="43"/>
      <c r="AX233" s="396"/>
      <c r="AY233" s="672"/>
      <c r="AZ233" s="43">
        <f>AZ239+AZ245+AZ251+AZ257+AZ263+AZ269+AZ275+AZ281+AZ287+AZ293+AZ299+AZ305+AZ310+AZ315+AZ320+AZ325+AZ330+AZ335+AZ340+AZ345+AZ350+AZ355+AZ360+AZ365</f>
        <v>0</v>
      </c>
      <c r="BA233" s="42"/>
      <c r="BB233" s="43"/>
      <c r="BC233" s="396"/>
      <c r="BD233" s="672"/>
      <c r="BE233" s="43">
        <f>BE239+BE245+BE251+BE257+BE263+BE269+BE275+BE281+BE287+BE293+BE299+BE305+BE310+BE315+BE320+BE325+BE330+BE335+BE340+BE345+BE350+BE355+BE360+BE365</f>
        <v>0</v>
      </c>
      <c r="BF233" s="42"/>
      <c r="BG233" s="43"/>
      <c r="BH233" s="396"/>
      <c r="BI233" s="672"/>
      <c r="BJ233" s="43">
        <f>BJ239+BJ245+BJ251+BJ257+BJ263+BJ269+BJ275+BJ281+BJ287+BJ293+BJ299+BJ305+BJ310+BJ315+BJ320+BJ325+BJ330+BJ335+BJ340+BJ345+BJ350+BJ355+BJ360+BJ365</f>
        <v>0</v>
      </c>
      <c r="BK233" s="42"/>
      <c r="BL233" s="43"/>
      <c r="BM233" s="396"/>
      <c r="BN233" s="672"/>
      <c r="BO233" s="43">
        <f>BO239+BO245+BO251+BO257+BO263+BO269+BO275+BO281+BO287+BO293+BO299+BO305+BO310+BO315+BO320+BO325+BO330+BO335+BO340+BO345+BO350+BO355+BO360+BO365</f>
        <v>0</v>
      </c>
      <c r="BP233" s="42"/>
      <c r="BQ233" s="43"/>
      <c r="BR233" s="396"/>
      <c r="BS233" s="672"/>
      <c r="BT233" s="43">
        <f>BT239+BT245+BT251+BT257+BT263+BT269+BT275+BT281+BT287+BT293+BT299+BT305+BT310+BT315+BT320+BT325+BT330+BT335+BT340+BT345+BT350+BT355+BT360+BT365</f>
        <v>-2029</v>
      </c>
      <c r="BU233" s="42"/>
      <c r="BV233" s="43"/>
      <c r="BW233" s="396"/>
      <c r="BX233" s="672"/>
      <c r="BY233" s="43">
        <f>BY239+BY245+BY251+BY257+BY263+BY269+BY275+BY281+BY287+BY293+BY299+BY305+BY310+BY315+BY320+BY325+BY330+BY335+BY340+BY345+BY350+BY355+BY360+BY365</f>
        <v>0</v>
      </c>
      <c r="BZ233" s="42"/>
      <c r="CA233" s="43"/>
      <c r="CB233" s="396"/>
      <c r="CC233" s="672"/>
      <c r="CD233" s="43">
        <f>CD239+CD245+CD251+CD257+CD263+CD269+CD275+CD281+CD287+CD293+CD299+CD305+CD310+CD315+CD320+CD325+CD330+CD335+CD340+CD345+CD350+CD355+CD360+CD365</f>
        <v>0</v>
      </c>
      <c r="CE233" s="42"/>
      <c r="CF233" s="43"/>
      <c r="CG233" s="396"/>
      <c r="CH233" s="672"/>
      <c r="CI233" s="43">
        <f>CI239+CI245+CI251+CI257+CI263+CI269+CI275+CI281+CI287+CI293+CI299+CI305+CI310+CI315+CI320+CI325+CI330+CI335+CI340+CI345+CI350+CI355+CI360+CI365</f>
        <v>0</v>
      </c>
      <c r="CJ233" s="42"/>
      <c r="CK233" s="43"/>
      <c r="CL233" s="396"/>
      <c r="CM233" s="672"/>
      <c r="CN233" s="43">
        <f>CN239+CN245+CN251+CN257+CN263+CN269+CN275+CN281+CN287+CN293+CN299+CN305+CN310+CN315+CN320+CN325+CN330+CN335+CN340+CN345+CN350+CN355+CN360+CN365</f>
        <v>0</v>
      </c>
      <c r="CO233" s="42"/>
      <c r="CP233" s="43"/>
      <c r="CQ233" s="396"/>
      <c r="CR233" s="672"/>
      <c r="CS233" s="43">
        <f>CS239+CS245+CS251+CS257+CS263+CS269+CS275+CS281+CS287+CS293+CS299+CS305+CS310+CS315+CS320+CS325+CS330+CS335+CS340+CS345+CS350+CS355+CS360+CS365</f>
        <v>0</v>
      </c>
      <c r="CT233" s="42"/>
      <c r="CU233" s="43"/>
      <c r="CV233" s="396"/>
      <c r="CW233" s="672"/>
      <c r="CX233" s="43">
        <f>CX239+CX245+CX251+CX257+CX263+CX269+CX275+CX281+CX287+CX293+CX299+CX305+CX310+CX315+CX320+CX325+CX330+CX335+CX340+CX345+CX350+CX355+CX360+CX365</f>
        <v>0</v>
      </c>
      <c r="CY233" s="42"/>
      <c r="CZ233" s="43"/>
      <c r="DA233" s="396"/>
      <c r="DB233" s="672"/>
      <c r="DC233" s="43">
        <f>DC239+DC245+DC251+DC257+DC263+DC269+DC275+DC281+DC287+DC293+DC299+DC305+DC310+DC315+DC320+DC325+DC330+DC335+DC340+DC345+DC350+DC355+DC360+DC365</f>
        <v>0</v>
      </c>
      <c r="DD233" s="42"/>
      <c r="DE233" s="43"/>
      <c r="DF233" s="396"/>
      <c r="DG233" s="672"/>
      <c r="DH233" s="43">
        <f>DH239+DH245+DH251+DH257+DH263+DH269+DH275+DH281+DH287+DH293+DH299+DH305+DH310+DH315+DH320+DH325+DH330+DH335+DH340+DH345+DH350+DH355+DH360+DH365</f>
        <v>0</v>
      </c>
      <c r="DI233" s="42"/>
      <c r="DJ233" s="43"/>
      <c r="DK233" s="396"/>
      <c r="DL233" s="672"/>
      <c r="DM233" s="43">
        <f>DM239+DM245+DM251+DM257+DM263+DM269+DM275+DM281+DM287+DM293+DM299+DM305+DM310+DM315+DM320+DM325+DM330+DM335+DM340+DM345+DM350+DM355+DM360+DM365</f>
        <v>0</v>
      </c>
      <c r="DN233" s="42"/>
      <c r="DO233" s="43"/>
      <c r="DP233" s="396"/>
      <c r="DQ233" s="672"/>
      <c r="DR233" s="43">
        <f>DR239+DR245+DR251+DR257+DR263+DR269+DR275+DR281+DR287+DR293+DR299+DR305+DR310+DR315+DR320+DR325+DR330+DR335+DR340+DR345+DR350+DR355+DR360+DR365</f>
        <v>0</v>
      </c>
      <c r="DS233" s="42"/>
      <c r="DT233" s="43"/>
      <c r="DU233" s="396"/>
      <c r="DV233" s="672"/>
      <c r="DW233" s="43">
        <f>DW239+DW245+DW251+DW257+DW263+DW269+DW275+DW281+DW287+DW293+DW299+DW305+DW310+DW315+DW320+DW325+DW330+DW335+DW340+DW345+DW350+DW355+DW360+DW365</f>
        <v>0</v>
      </c>
      <c r="DX233" s="42"/>
      <c r="DY233" s="43"/>
      <c r="DZ233" s="396"/>
      <c r="EA233" s="672"/>
      <c r="EB233" s="43">
        <f>EB239+EB245+EB251+EB257+EB263+EB269+EB275+EB281+EB287+EB293+EB299+EB305+EB310+EB315+EB320+EB325+EB330+EB335+EB340+EB345+EB350+EB355+EB360+EB365</f>
        <v>0</v>
      </c>
      <c r="EC233" s="42"/>
      <c r="ED233" s="43"/>
      <c r="EE233" s="396"/>
      <c r="EF233" s="672"/>
      <c r="EG233" s="43">
        <f>EG239+EG245+EG251+EG257+EG263+EG269+EG275+EG281+EG287+EG293+EG299+EG305+EG310+EG315+EG320+EG325+EG330+EG335+EG340+EG345+EG350+EG355+EG360+EG365</f>
        <v>0</v>
      </c>
      <c r="EH233" s="42"/>
      <c r="EI233" s="43"/>
      <c r="EJ233" s="396"/>
      <c r="EK233" s="672"/>
      <c r="EL233" s="43">
        <f>EL239+EL245+EL251+EL257+EL263+EL269+EL275+EL281+EL287+EL293+EL299+EL305+EL310+EL315+EL320+EL325+EL330+EL335+EL340+EL345+EL350+EL355+EL360+EL365</f>
        <v>0</v>
      </c>
      <c r="EM233" s="42"/>
      <c r="EN233" s="43"/>
      <c r="EO233" s="88"/>
      <c r="EQ233" s="80">
        <f t="shared" ref="EQ233:EQ310" si="41">EL233-BY233</f>
        <v>0</v>
      </c>
      <c r="ER233" s="33"/>
    </row>
    <row r="234" spans="4:148" x14ac:dyDescent="0.3">
      <c r="D234" s="88" t="s">
        <v>321</v>
      </c>
      <c r="E234" s="669"/>
      <c r="F234" s="673"/>
      <c r="G234" s="72">
        <f>G240+G246+G252+G258+G264+G270+G276+G282+G288+G294+G300</f>
        <v>4078680</v>
      </c>
      <c r="H234" s="71"/>
      <c r="I234" s="43"/>
      <c r="J234" s="396"/>
      <c r="K234" s="673"/>
      <c r="L234" s="72">
        <f>L252+L282</f>
        <v>0</v>
      </c>
      <c r="M234" s="71"/>
      <c r="N234" s="43"/>
      <c r="O234" s="396"/>
      <c r="P234" s="673"/>
      <c r="Q234" s="72">
        <f>Q252+Q282</f>
        <v>0</v>
      </c>
      <c r="R234" s="71"/>
      <c r="S234" s="43"/>
      <c r="T234" s="396"/>
      <c r="U234" s="673"/>
      <c r="V234" s="72">
        <f>V252+V282</f>
        <v>0</v>
      </c>
      <c r="W234" s="71"/>
      <c r="X234" s="43"/>
      <c r="Y234" s="396"/>
      <c r="Z234" s="673"/>
      <c r="AA234" s="72">
        <f>AA252+AA282</f>
        <v>0</v>
      </c>
      <c r="AB234" s="71"/>
      <c r="AC234" s="43"/>
      <c r="AD234" s="396"/>
      <c r="AE234" s="673"/>
      <c r="AF234" s="72">
        <f>AF252+AF282</f>
        <v>0</v>
      </c>
      <c r="AG234" s="71"/>
      <c r="AH234" s="43"/>
      <c r="AI234" s="396"/>
      <c r="AJ234" s="673"/>
      <c r="AK234" s="72">
        <f>AK252+AK282</f>
        <v>0</v>
      </c>
      <c r="AL234" s="71"/>
      <c r="AM234" s="43"/>
      <c r="AN234" s="396"/>
      <c r="AO234" s="673"/>
      <c r="AP234" s="72">
        <f>AP240+AP246+AP252+AP258+AP264+AP270+AP276+AP282+AP288+AP294+AP300</f>
        <v>4078680</v>
      </c>
      <c r="AQ234" s="71"/>
      <c r="AR234" s="43"/>
      <c r="AS234" s="396"/>
      <c r="AT234" s="673"/>
      <c r="AU234" s="72">
        <f>AU240+AU246+AU252+AU258+AU264+AU270+AU276+AU282+AU288+AU294+AU300</f>
        <v>3582548</v>
      </c>
      <c r="AV234" s="71"/>
      <c r="AW234" s="43"/>
      <c r="AX234" s="396"/>
      <c r="AY234" s="673"/>
      <c r="AZ234" s="72">
        <f>AZ252+AZ282</f>
        <v>0</v>
      </c>
      <c r="BA234" s="71"/>
      <c r="BB234" s="43"/>
      <c r="BC234" s="396"/>
      <c r="BD234" s="673"/>
      <c r="BE234" s="72">
        <f>BE252+BE282</f>
        <v>0</v>
      </c>
      <c r="BF234" s="71"/>
      <c r="BG234" s="43"/>
      <c r="BH234" s="396"/>
      <c r="BI234" s="673"/>
      <c r="BJ234" s="72">
        <f>BJ252+BJ282</f>
        <v>0</v>
      </c>
      <c r="BK234" s="71"/>
      <c r="BL234" s="43"/>
      <c r="BM234" s="396"/>
      <c r="BN234" s="673"/>
      <c r="BO234" s="72">
        <f>BO252+BO282</f>
        <v>0</v>
      </c>
      <c r="BP234" s="71"/>
      <c r="BQ234" s="43"/>
      <c r="BR234" s="396"/>
      <c r="BS234" s="673"/>
      <c r="BT234" s="72">
        <f>BT240+BT246+BT252+BT258+BT264+BT270+BT276+BT282+BT288+BT294+BT300</f>
        <v>7661228</v>
      </c>
      <c r="BU234" s="71"/>
      <c r="BV234" s="43"/>
      <c r="BW234" s="396"/>
      <c r="BX234" s="673"/>
      <c r="BY234" s="72">
        <f>BY240+BY246+BY252+BY258+BY264+BY270+BY276+BY282+BY288+BY294+BY300</f>
        <v>0</v>
      </c>
      <c r="BZ234" s="71"/>
      <c r="CA234" s="43"/>
      <c r="CB234" s="396"/>
      <c r="CC234" s="673"/>
      <c r="CD234" s="72">
        <f>CD252+CD282</f>
        <v>0</v>
      </c>
      <c r="CE234" s="71"/>
      <c r="CF234" s="43"/>
      <c r="CG234" s="396"/>
      <c r="CH234" s="673"/>
      <c r="CI234" s="72">
        <f>CI252+CI282</f>
        <v>0</v>
      </c>
      <c r="CJ234" s="71"/>
      <c r="CK234" s="43"/>
      <c r="CL234" s="396"/>
      <c r="CM234" s="673"/>
      <c r="CN234" s="72">
        <f>CN252+CN282</f>
        <v>0</v>
      </c>
      <c r="CO234" s="71"/>
      <c r="CP234" s="43"/>
      <c r="CQ234" s="396"/>
      <c r="CR234" s="673"/>
      <c r="CS234" s="72">
        <f>CS252+CS282</f>
        <v>0</v>
      </c>
      <c r="CT234" s="71"/>
      <c r="CU234" s="43"/>
      <c r="CV234" s="396"/>
      <c r="CW234" s="673"/>
      <c r="CX234" s="72">
        <f>CX252+CX282</f>
        <v>0</v>
      </c>
      <c r="CY234" s="71"/>
      <c r="CZ234" s="43"/>
      <c r="DA234" s="396"/>
      <c r="DB234" s="673"/>
      <c r="DC234" s="72">
        <f>DC252+DC282</f>
        <v>0</v>
      </c>
      <c r="DD234" s="71"/>
      <c r="DE234" s="43"/>
      <c r="DF234" s="396"/>
      <c r="DG234" s="673"/>
      <c r="DH234" s="72">
        <f>DH240+DH246+DH252+DH258+DH264+DH270+DH276+DH282+DH288+DH294+DH300</f>
        <v>0</v>
      </c>
      <c r="DI234" s="71"/>
      <c r="DJ234" s="43"/>
      <c r="DK234" s="396"/>
      <c r="DL234" s="673"/>
      <c r="DM234" s="72">
        <f>DM252+DM282</f>
        <v>0</v>
      </c>
      <c r="DN234" s="71"/>
      <c r="DO234" s="43"/>
      <c r="DP234" s="396"/>
      <c r="DQ234" s="673"/>
      <c r="DR234" s="72">
        <f>DR252+DR282</f>
        <v>0</v>
      </c>
      <c r="DS234" s="71"/>
      <c r="DT234" s="43"/>
      <c r="DU234" s="396"/>
      <c r="DV234" s="673"/>
      <c r="DW234" s="72">
        <f>DW252+DW282</f>
        <v>0</v>
      </c>
      <c r="DX234" s="71"/>
      <c r="DY234" s="43"/>
      <c r="DZ234" s="396"/>
      <c r="EA234" s="673"/>
      <c r="EB234" s="72">
        <f>EB252+EB282</f>
        <v>0</v>
      </c>
      <c r="EC234" s="71"/>
      <c r="ED234" s="43"/>
      <c r="EE234" s="396"/>
      <c r="EF234" s="673"/>
      <c r="EG234" s="72">
        <f>EG252+EG282</f>
        <v>0</v>
      </c>
      <c r="EH234" s="71"/>
      <c r="EI234" s="43"/>
      <c r="EJ234" s="396"/>
      <c r="EK234" s="673"/>
      <c r="EL234" s="72">
        <f>EL240+EL246+EL252+EL258+EL264+EL270+EL276+EL282+EL288+EL294+EL300</f>
        <v>0</v>
      </c>
      <c r="EM234" s="71"/>
      <c r="EN234" s="43"/>
      <c r="EO234" s="88"/>
      <c r="EQ234" s="80">
        <f t="shared" si="41"/>
        <v>0</v>
      </c>
      <c r="ER234" s="33"/>
    </row>
    <row r="235" spans="4:148" x14ac:dyDescent="0.3">
      <c r="D235" s="88"/>
      <c r="E235" s="669"/>
      <c r="F235" s="189"/>
      <c r="G235" s="43"/>
      <c r="H235" s="43"/>
      <c r="I235" s="43"/>
      <c r="J235" s="396"/>
      <c r="K235" s="189"/>
      <c r="L235" s="43"/>
      <c r="M235" s="43"/>
      <c r="N235" s="43"/>
      <c r="O235" s="396"/>
      <c r="P235" s="189"/>
      <c r="Q235" s="43"/>
      <c r="R235" s="43"/>
      <c r="S235" s="43"/>
      <c r="T235" s="396"/>
      <c r="U235" s="189"/>
      <c r="V235" s="43"/>
      <c r="W235" s="43"/>
      <c r="X235" s="43"/>
      <c r="Y235" s="396"/>
      <c r="Z235" s="189"/>
      <c r="AA235" s="43"/>
      <c r="AB235" s="43"/>
      <c r="AC235" s="43"/>
      <c r="AD235" s="396"/>
      <c r="AE235" s="189"/>
      <c r="AF235" s="43"/>
      <c r="AG235" s="43"/>
      <c r="AH235" s="43"/>
      <c r="AI235" s="396"/>
      <c r="AJ235" s="189"/>
      <c r="AK235" s="43"/>
      <c r="AL235" s="43"/>
      <c r="AM235" s="43"/>
      <c r="AN235" s="396"/>
      <c r="AO235" s="189"/>
      <c r="AP235" s="43"/>
      <c r="AQ235" s="43"/>
      <c r="AR235" s="43"/>
      <c r="AS235" s="396"/>
      <c r="AT235" s="189"/>
      <c r="AU235" s="43"/>
      <c r="AV235" s="43"/>
      <c r="AW235" s="43"/>
      <c r="AX235" s="396"/>
      <c r="AY235" s="189"/>
      <c r="AZ235" s="43"/>
      <c r="BA235" s="43"/>
      <c r="BB235" s="43"/>
      <c r="BC235" s="396"/>
      <c r="BD235" s="189"/>
      <c r="BE235" s="43"/>
      <c r="BF235" s="43"/>
      <c r="BG235" s="43"/>
      <c r="BH235" s="396"/>
      <c r="BI235" s="189"/>
      <c r="BJ235" s="43"/>
      <c r="BK235" s="43"/>
      <c r="BL235" s="43"/>
      <c r="BM235" s="396"/>
      <c r="BN235" s="189"/>
      <c r="BO235" s="43"/>
      <c r="BP235" s="43"/>
      <c r="BQ235" s="43"/>
      <c r="BR235" s="396"/>
      <c r="BS235" s="189"/>
      <c r="BT235" s="43"/>
      <c r="BU235" s="43"/>
      <c r="BV235" s="43"/>
      <c r="BW235" s="396"/>
      <c r="BX235" s="189"/>
      <c r="BY235" s="43"/>
      <c r="BZ235" s="43"/>
      <c r="CA235" s="43"/>
      <c r="CB235" s="396"/>
      <c r="CC235" s="189"/>
      <c r="CD235" s="43"/>
      <c r="CE235" s="43"/>
      <c r="CF235" s="43"/>
      <c r="CG235" s="396"/>
      <c r="CH235" s="189"/>
      <c r="CI235" s="43"/>
      <c r="CJ235" s="43"/>
      <c r="CK235" s="43"/>
      <c r="CL235" s="396"/>
      <c r="CM235" s="189"/>
      <c r="CN235" s="43"/>
      <c r="CO235" s="43"/>
      <c r="CP235" s="43"/>
      <c r="CQ235" s="396"/>
      <c r="CR235" s="189"/>
      <c r="CS235" s="43"/>
      <c r="CT235" s="43"/>
      <c r="CU235" s="43"/>
      <c r="CV235" s="396"/>
      <c r="CW235" s="189"/>
      <c r="CX235" s="43"/>
      <c r="CY235" s="43"/>
      <c r="CZ235" s="43"/>
      <c r="DA235" s="396"/>
      <c r="DB235" s="189"/>
      <c r="DC235" s="43"/>
      <c r="DD235" s="43"/>
      <c r="DE235" s="43"/>
      <c r="DF235" s="396"/>
      <c r="DG235" s="189"/>
      <c r="DH235" s="43"/>
      <c r="DI235" s="43"/>
      <c r="DJ235" s="43"/>
      <c r="DK235" s="396"/>
      <c r="DL235" s="189"/>
      <c r="DM235" s="43"/>
      <c r="DN235" s="43"/>
      <c r="DO235" s="43"/>
      <c r="DP235" s="396"/>
      <c r="DQ235" s="189"/>
      <c r="DR235" s="43"/>
      <c r="DS235" s="43"/>
      <c r="DT235" s="43"/>
      <c r="DU235" s="396"/>
      <c r="DV235" s="189"/>
      <c r="DW235" s="43"/>
      <c r="DX235" s="43"/>
      <c r="DY235" s="43"/>
      <c r="DZ235" s="396"/>
      <c r="EA235" s="189"/>
      <c r="EB235" s="43"/>
      <c r="EC235" s="43"/>
      <c r="ED235" s="43"/>
      <c r="EE235" s="396"/>
      <c r="EF235" s="189"/>
      <c r="EG235" s="43"/>
      <c r="EH235" s="43"/>
      <c r="EI235" s="43"/>
      <c r="EJ235" s="396"/>
      <c r="EK235" s="189"/>
      <c r="EL235" s="43"/>
      <c r="EM235" s="43"/>
      <c r="EN235" s="43"/>
      <c r="EO235" s="88"/>
      <c r="ER235" s="33"/>
    </row>
    <row r="236" spans="4:148" hidden="1" x14ac:dyDescent="0.3">
      <c r="D236" s="88" t="s">
        <v>318</v>
      </c>
      <c r="G236" s="43">
        <f>SUM(G237:G240)</f>
        <v>0</v>
      </c>
      <c r="H236" s="43"/>
      <c r="I236" s="43"/>
      <c r="J236" s="396"/>
      <c r="K236" s="43"/>
      <c r="L236" s="43">
        <f>SUM(L237:L240)</f>
        <v>0</v>
      </c>
      <c r="M236" s="43"/>
      <c r="N236" s="43"/>
      <c r="O236" s="396"/>
      <c r="P236" s="43"/>
      <c r="Q236" s="43">
        <f>SUM(Q237:Q240)</f>
        <v>0</v>
      </c>
      <c r="R236" s="43"/>
      <c r="S236" s="43"/>
      <c r="T236" s="396"/>
      <c r="U236" s="43"/>
      <c r="V236" s="43">
        <f>SUM(V237:V240)</f>
        <v>0</v>
      </c>
      <c r="W236" s="43"/>
      <c r="X236" s="43"/>
      <c r="Y236" s="396"/>
      <c r="Z236" s="43"/>
      <c r="AA236" s="43">
        <f>SUM(AA237:AA240)</f>
        <v>0</v>
      </c>
      <c r="AB236" s="43"/>
      <c r="AC236" s="43"/>
      <c r="AD236" s="396"/>
      <c r="AE236" s="43"/>
      <c r="AF236" s="43">
        <f>SUM(AF237:AF240)</f>
        <v>0</v>
      </c>
      <c r="AG236" s="43"/>
      <c r="AH236" s="43"/>
      <c r="AI236" s="396"/>
      <c r="AJ236" s="43"/>
      <c r="AK236" s="43">
        <f>SUM(AK237:AK240)</f>
        <v>0</v>
      </c>
      <c r="AL236" s="43"/>
      <c r="AM236" s="43"/>
      <c r="AN236" s="396"/>
      <c r="AO236" s="43"/>
      <c r="AP236" s="43">
        <f>SUM(AP237:AP240)</f>
        <v>0</v>
      </c>
      <c r="AQ236" s="43"/>
      <c r="AR236" s="43"/>
      <c r="AS236" s="396"/>
      <c r="AT236" s="43"/>
      <c r="AU236" s="43">
        <f>SUM(AU237:AU240)</f>
        <v>0</v>
      </c>
      <c r="AV236" s="43"/>
      <c r="AW236" s="43"/>
      <c r="AX236" s="396"/>
      <c r="AY236" s="43"/>
      <c r="AZ236" s="43">
        <f>SUM(AZ237:AZ240)</f>
        <v>0</v>
      </c>
      <c r="BA236" s="43"/>
      <c r="BB236" s="43"/>
      <c r="BC236" s="396"/>
      <c r="BD236" s="43"/>
      <c r="BE236" s="43">
        <f>SUM(BE237:BE240)</f>
        <v>0</v>
      </c>
      <c r="BF236" s="43"/>
      <c r="BG236" s="43"/>
      <c r="BH236" s="396"/>
      <c r="BI236" s="43"/>
      <c r="BJ236" s="43">
        <f>SUM(BJ237:BJ240)</f>
        <v>0</v>
      </c>
      <c r="BK236" s="43"/>
      <c r="BL236" s="43"/>
      <c r="BM236" s="396"/>
      <c r="BN236" s="43"/>
      <c r="BO236" s="43">
        <f>SUM(BO237:BO240)</f>
        <v>0</v>
      </c>
      <c r="BP236" s="43"/>
      <c r="BQ236" s="43"/>
      <c r="BR236" s="396"/>
      <c r="BS236" s="43"/>
      <c r="BT236" s="43">
        <f>SUM(BT237:BT240)</f>
        <v>0</v>
      </c>
      <c r="BU236" s="43"/>
      <c r="BV236" s="43"/>
      <c r="BW236" s="396"/>
      <c r="BX236" s="43"/>
      <c r="BY236" s="43">
        <f>SUM(BY237:BY240)</f>
        <v>0</v>
      </c>
      <c r="BZ236" s="43"/>
      <c r="CA236" s="43"/>
      <c r="CB236" s="396"/>
      <c r="CC236" s="43"/>
      <c r="CD236" s="43">
        <f>SUM(CD237:CD240)</f>
        <v>0</v>
      </c>
      <c r="CE236" s="43"/>
      <c r="CF236" s="43"/>
      <c r="CG236" s="396"/>
      <c r="CH236" s="43"/>
      <c r="CI236" s="43">
        <f>SUM(CI237:CI240)</f>
        <v>0</v>
      </c>
      <c r="CJ236" s="43"/>
      <c r="CK236" s="43"/>
      <c r="CL236" s="396"/>
      <c r="CM236" s="43"/>
      <c r="CN236" s="43">
        <f>SUM(CN237:CN240)</f>
        <v>0</v>
      </c>
      <c r="CO236" s="43"/>
      <c r="CP236" s="43"/>
      <c r="CQ236" s="396"/>
      <c r="CR236" s="43"/>
      <c r="CS236" s="43">
        <f>SUM(CS237:CS240)</f>
        <v>0</v>
      </c>
      <c r="CT236" s="43"/>
      <c r="CU236" s="43"/>
      <c r="CV236" s="396"/>
      <c r="CW236" s="43"/>
      <c r="CX236" s="43">
        <f>SUM(CX237:CX240)</f>
        <v>0</v>
      </c>
      <c r="CY236" s="43"/>
      <c r="CZ236" s="43"/>
      <c r="DA236" s="396"/>
      <c r="DB236" s="43"/>
      <c r="DC236" s="43">
        <f>SUM(DC237:DC240)</f>
        <v>0</v>
      </c>
      <c r="DD236" s="43"/>
      <c r="DE236" s="43"/>
      <c r="DF236" s="396"/>
      <c r="DG236" s="43"/>
      <c r="DH236" s="43">
        <f>SUM(DH237:DH240)</f>
        <v>0</v>
      </c>
      <c r="DI236" s="43"/>
      <c r="DJ236" s="43"/>
      <c r="DK236" s="396"/>
      <c r="DL236" s="43"/>
      <c r="DM236" s="43">
        <f>SUM(DM237:DM240)</f>
        <v>0</v>
      </c>
      <c r="DN236" s="43"/>
      <c r="DO236" s="43"/>
      <c r="DP236" s="396"/>
      <c r="DQ236" s="43"/>
      <c r="DR236" s="43">
        <f>SUM(DR237:DR240)</f>
        <v>0</v>
      </c>
      <c r="DS236" s="43"/>
      <c r="DT236" s="43"/>
      <c r="DU236" s="396"/>
      <c r="DV236" s="43"/>
      <c r="DW236" s="43">
        <f>SUM(DW237:DW240)</f>
        <v>0</v>
      </c>
      <c r="DX236" s="43"/>
      <c r="DY236" s="43"/>
      <c r="DZ236" s="396"/>
      <c r="EA236" s="43"/>
      <c r="EB236" s="43">
        <f>SUM(EB237:EB240)</f>
        <v>0</v>
      </c>
      <c r="EC236" s="43"/>
      <c r="ED236" s="43"/>
      <c r="EE236" s="396"/>
      <c r="EF236" s="43"/>
      <c r="EG236" s="43">
        <f>SUM(EG237:EG240)</f>
        <v>0</v>
      </c>
      <c r="EH236" s="43"/>
      <c r="EI236" s="43"/>
      <c r="EJ236" s="396"/>
      <c r="EK236" s="43"/>
      <c r="EL236" s="43">
        <f>SUM(EL237:EL240)</f>
        <v>0</v>
      </c>
      <c r="EM236" s="43"/>
      <c r="EN236" s="43"/>
      <c r="EO236" s="88"/>
      <c r="EQ236" s="80">
        <f t="shared" si="41"/>
        <v>0</v>
      </c>
      <c r="ER236" s="33"/>
    </row>
    <row r="237" spans="4:148" hidden="1" x14ac:dyDescent="0.3">
      <c r="D237" s="88" t="s">
        <v>316</v>
      </c>
      <c r="F237" s="333"/>
      <c r="G237" s="394">
        <v>0</v>
      </c>
      <c r="H237" s="395"/>
      <c r="I237" s="43"/>
      <c r="J237" s="396"/>
      <c r="K237" s="397"/>
      <c r="L237" s="394">
        <v>0</v>
      </c>
      <c r="M237" s="395"/>
      <c r="N237" s="43"/>
      <c r="O237" s="396"/>
      <c r="P237" s="397"/>
      <c r="Q237" s="394">
        <v>0</v>
      </c>
      <c r="R237" s="395"/>
      <c r="S237" s="43"/>
      <c r="T237" s="396"/>
      <c r="U237" s="397"/>
      <c r="V237" s="394">
        <v>0</v>
      </c>
      <c r="W237" s="395"/>
      <c r="X237" s="43"/>
      <c r="Y237" s="396"/>
      <c r="Z237" s="397"/>
      <c r="AA237" s="394">
        <v>0</v>
      </c>
      <c r="AB237" s="395"/>
      <c r="AC237" s="43"/>
      <c r="AD237" s="396"/>
      <c r="AE237" s="397"/>
      <c r="AF237" s="394">
        <v>0</v>
      </c>
      <c r="AG237" s="395"/>
      <c r="AH237" s="43"/>
      <c r="AI237" s="396"/>
      <c r="AJ237" s="397"/>
      <c r="AK237" s="394">
        <v>0</v>
      </c>
      <c r="AL237" s="395"/>
      <c r="AM237" s="43"/>
      <c r="AN237" s="396"/>
      <c r="AO237" s="397"/>
      <c r="AP237" s="394">
        <v>0</v>
      </c>
      <c r="AQ237" s="395"/>
      <c r="AR237" s="43"/>
      <c r="AS237" s="396"/>
      <c r="AT237" s="397"/>
      <c r="AU237" s="394">
        <v>0</v>
      </c>
      <c r="AV237" s="395"/>
      <c r="AW237" s="43"/>
      <c r="AX237" s="396"/>
      <c r="AY237" s="397"/>
      <c r="AZ237" s="394">
        <v>0</v>
      </c>
      <c r="BA237" s="395"/>
      <c r="BB237" s="43"/>
      <c r="BC237" s="396"/>
      <c r="BD237" s="397"/>
      <c r="BE237" s="394">
        <v>0</v>
      </c>
      <c r="BF237" s="395"/>
      <c r="BG237" s="43"/>
      <c r="BH237" s="396"/>
      <c r="BI237" s="397"/>
      <c r="BJ237" s="394">
        <v>0</v>
      </c>
      <c r="BK237" s="395"/>
      <c r="BL237" s="43"/>
      <c r="BM237" s="396"/>
      <c r="BN237" s="397"/>
      <c r="BO237" s="394">
        <v>0</v>
      </c>
      <c r="BP237" s="395"/>
      <c r="BQ237" s="43"/>
      <c r="BR237" s="396"/>
      <c r="BS237" s="397"/>
      <c r="BT237" s="394">
        <f>SUM(L237:BO237)</f>
        <v>0</v>
      </c>
      <c r="BU237" s="395"/>
      <c r="BV237" s="43"/>
      <c r="BW237" s="396"/>
      <c r="BX237" s="397"/>
      <c r="BY237" s="394">
        <v>0</v>
      </c>
      <c r="BZ237" s="395"/>
      <c r="CA237" s="43"/>
      <c r="CB237" s="396"/>
      <c r="CC237" s="397"/>
      <c r="CD237" s="394">
        <v>0</v>
      </c>
      <c r="CE237" s="395"/>
      <c r="CF237" s="43"/>
      <c r="CG237" s="396"/>
      <c r="CH237" s="397"/>
      <c r="CI237" s="394">
        <v>0</v>
      </c>
      <c r="CJ237" s="395"/>
      <c r="CK237" s="43"/>
      <c r="CL237" s="396"/>
      <c r="CM237" s="397"/>
      <c r="CN237" s="394">
        <v>0</v>
      </c>
      <c r="CO237" s="395"/>
      <c r="CP237" s="43"/>
      <c r="CQ237" s="396"/>
      <c r="CR237" s="397"/>
      <c r="CS237" s="394">
        <v>0</v>
      </c>
      <c r="CT237" s="395"/>
      <c r="CU237" s="43"/>
      <c r="CV237" s="396"/>
      <c r="CW237" s="397"/>
      <c r="CX237" s="394">
        <v>0</v>
      </c>
      <c r="CY237" s="395"/>
      <c r="CZ237" s="43"/>
      <c r="DA237" s="396"/>
      <c r="DB237" s="397"/>
      <c r="DC237" s="394">
        <v>0</v>
      </c>
      <c r="DD237" s="395"/>
      <c r="DE237" s="43"/>
      <c r="DF237" s="396"/>
      <c r="DG237" s="397"/>
      <c r="DH237" s="394">
        <v>0</v>
      </c>
      <c r="DI237" s="395"/>
      <c r="DJ237" s="43"/>
      <c r="DK237" s="396"/>
      <c r="DL237" s="397"/>
      <c r="DM237" s="394">
        <v>0</v>
      </c>
      <c r="DN237" s="395"/>
      <c r="DO237" s="43"/>
      <c r="DP237" s="396"/>
      <c r="DQ237" s="397"/>
      <c r="DR237" s="394">
        <v>0</v>
      </c>
      <c r="DS237" s="395"/>
      <c r="DT237" s="43"/>
      <c r="DU237" s="396"/>
      <c r="DV237" s="397"/>
      <c r="DW237" s="394">
        <v>0</v>
      </c>
      <c r="DX237" s="395"/>
      <c r="DY237" s="43"/>
      <c r="DZ237" s="396"/>
      <c r="EA237" s="397"/>
      <c r="EB237" s="394">
        <v>0</v>
      </c>
      <c r="EC237" s="395"/>
      <c r="ED237" s="43"/>
      <c r="EE237" s="396"/>
      <c r="EF237" s="397"/>
      <c r="EG237" s="394">
        <v>0</v>
      </c>
      <c r="EH237" s="395"/>
      <c r="EI237" s="43"/>
      <c r="EJ237" s="396"/>
      <c r="EK237" s="397"/>
      <c r="EL237" s="394">
        <f>SUM(CD237:EG237)</f>
        <v>0</v>
      </c>
      <c r="EM237" s="395"/>
      <c r="EN237" s="43"/>
      <c r="EO237" s="88"/>
      <c r="EQ237" s="80">
        <f t="shared" si="41"/>
        <v>0</v>
      </c>
      <c r="ER237" s="33"/>
    </row>
    <row r="238" spans="4:148" hidden="1" x14ac:dyDescent="0.3">
      <c r="D238" s="88" t="s">
        <v>319</v>
      </c>
      <c r="F238" s="327"/>
      <c r="G238" s="43">
        <v>0</v>
      </c>
      <c r="H238" s="42"/>
      <c r="I238" s="43"/>
      <c r="J238" s="396"/>
      <c r="K238" s="396"/>
      <c r="L238" s="43">
        <v>0</v>
      </c>
      <c r="M238" s="42"/>
      <c r="N238" s="43"/>
      <c r="O238" s="396"/>
      <c r="P238" s="396"/>
      <c r="Q238" s="43">
        <v>0</v>
      </c>
      <c r="R238" s="42"/>
      <c r="S238" s="43"/>
      <c r="T238" s="396"/>
      <c r="U238" s="396"/>
      <c r="V238" s="43">
        <v>0</v>
      </c>
      <c r="W238" s="42"/>
      <c r="X238" s="43"/>
      <c r="Y238" s="396"/>
      <c r="Z238" s="396"/>
      <c r="AA238" s="43">
        <v>0</v>
      </c>
      <c r="AB238" s="42"/>
      <c r="AC238" s="43"/>
      <c r="AD238" s="396"/>
      <c r="AE238" s="396"/>
      <c r="AF238" s="43">
        <v>0</v>
      </c>
      <c r="AG238" s="42"/>
      <c r="AH238" s="43"/>
      <c r="AI238" s="396"/>
      <c r="AJ238" s="396"/>
      <c r="AK238" s="43">
        <v>0</v>
      </c>
      <c r="AL238" s="42"/>
      <c r="AM238" s="43"/>
      <c r="AN238" s="396"/>
      <c r="AO238" s="396"/>
      <c r="AP238" s="43">
        <v>0</v>
      </c>
      <c r="AQ238" s="42"/>
      <c r="AR238" s="43"/>
      <c r="AS238" s="396"/>
      <c r="AT238" s="396"/>
      <c r="AU238" s="43">
        <v>0</v>
      </c>
      <c r="AV238" s="42"/>
      <c r="AW238" s="43"/>
      <c r="AX238" s="396"/>
      <c r="AY238" s="396"/>
      <c r="AZ238" s="43">
        <v>0</v>
      </c>
      <c r="BA238" s="42"/>
      <c r="BB238" s="43"/>
      <c r="BC238" s="396"/>
      <c r="BD238" s="396"/>
      <c r="BE238" s="43">
        <v>0</v>
      </c>
      <c r="BF238" s="42"/>
      <c r="BG238" s="43"/>
      <c r="BH238" s="396"/>
      <c r="BI238" s="396"/>
      <c r="BJ238" s="43">
        <v>0</v>
      </c>
      <c r="BK238" s="42"/>
      <c r="BL238" s="43"/>
      <c r="BM238" s="396"/>
      <c r="BN238" s="396"/>
      <c r="BO238" s="43">
        <v>0</v>
      </c>
      <c r="BP238" s="42"/>
      <c r="BQ238" s="43"/>
      <c r="BR238" s="396"/>
      <c r="BS238" s="396"/>
      <c r="BT238" s="43">
        <f>SUM(L238:BO238)</f>
        <v>0</v>
      </c>
      <c r="BU238" s="42"/>
      <c r="BV238" s="43"/>
      <c r="BW238" s="396"/>
      <c r="BX238" s="396"/>
      <c r="BY238" s="43">
        <v>0</v>
      </c>
      <c r="BZ238" s="42"/>
      <c r="CA238" s="43"/>
      <c r="CB238" s="396"/>
      <c r="CC238" s="396"/>
      <c r="CD238" s="43">
        <v>0</v>
      </c>
      <c r="CE238" s="42"/>
      <c r="CF238" s="43"/>
      <c r="CG238" s="396"/>
      <c r="CH238" s="396"/>
      <c r="CI238" s="43">
        <v>0</v>
      </c>
      <c r="CJ238" s="42"/>
      <c r="CK238" s="43"/>
      <c r="CL238" s="396"/>
      <c r="CM238" s="396"/>
      <c r="CN238" s="43">
        <v>0</v>
      </c>
      <c r="CO238" s="42"/>
      <c r="CP238" s="43"/>
      <c r="CQ238" s="396"/>
      <c r="CR238" s="396"/>
      <c r="CS238" s="43">
        <v>0</v>
      </c>
      <c r="CT238" s="42"/>
      <c r="CU238" s="43"/>
      <c r="CV238" s="396"/>
      <c r="CW238" s="396"/>
      <c r="CX238" s="43">
        <v>0</v>
      </c>
      <c r="CY238" s="42"/>
      <c r="CZ238" s="43"/>
      <c r="DA238" s="396"/>
      <c r="DB238" s="396"/>
      <c r="DC238" s="43">
        <v>0</v>
      </c>
      <c r="DD238" s="42"/>
      <c r="DE238" s="43"/>
      <c r="DF238" s="396"/>
      <c r="DG238" s="396"/>
      <c r="DH238" s="43">
        <v>0</v>
      </c>
      <c r="DI238" s="42"/>
      <c r="DJ238" s="43"/>
      <c r="DK238" s="396"/>
      <c r="DL238" s="396"/>
      <c r="DM238" s="43">
        <v>0</v>
      </c>
      <c r="DN238" s="42"/>
      <c r="DO238" s="43"/>
      <c r="DP238" s="396"/>
      <c r="DQ238" s="396"/>
      <c r="DR238" s="43">
        <v>0</v>
      </c>
      <c r="DS238" s="42"/>
      <c r="DT238" s="43"/>
      <c r="DU238" s="396"/>
      <c r="DV238" s="396"/>
      <c r="DW238" s="43">
        <v>0</v>
      </c>
      <c r="DX238" s="42"/>
      <c r="DY238" s="43"/>
      <c r="DZ238" s="396"/>
      <c r="EA238" s="396"/>
      <c r="EB238" s="43">
        <v>0</v>
      </c>
      <c r="EC238" s="42"/>
      <c r="ED238" s="43"/>
      <c r="EE238" s="396"/>
      <c r="EF238" s="396"/>
      <c r="EG238" s="43">
        <v>0</v>
      </c>
      <c r="EH238" s="42"/>
      <c r="EI238" s="43"/>
      <c r="EJ238" s="396"/>
      <c r="EK238" s="396"/>
      <c r="EL238" s="43">
        <f>SUM(CD238:EG238)</f>
        <v>0</v>
      </c>
      <c r="EM238" s="42"/>
      <c r="EN238" s="43"/>
      <c r="EO238" s="88"/>
      <c r="EQ238" s="80">
        <f t="shared" si="41"/>
        <v>0</v>
      </c>
      <c r="ER238" s="33"/>
    </row>
    <row r="239" spans="4:148" hidden="1" x14ac:dyDescent="0.3">
      <c r="D239" s="88" t="s">
        <v>320</v>
      </c>
      <c r="F239" s="327"/>
      <c r="G239" s="43">
        <v>0</v>
      </c>
      <c r="H239" s="42"/>
      <c r="I239" s="43"/>
      <c r="J239" s="396"/>
      <c r="K239" s="396"/>
      <c r="L239" s="43">
        <v>0</v>
      </c>
      <c r="M239" s="42"/>
      <c r="N239" s="43"/>
      <c r="O239" s="396"/>
      <c r="P239" s="396"/>
      <c r="Q239" s="43">
        <v>0</v>
      </c>
      <c r="R239" s="42"/>
      <c r="S239" s="43"/>
      <c r="T239" s="396"/>
      <c r="U239" s="396"/>
      <c r="V239" s="43">
        <v>0</v>
      </c>
      <c r="W239" s="42"/>
      <c r="X239" s="43"/>
      <c r="Y239" s="396"/>
      <c r="Z239" s="396"/>
      <c r="AA239" s="43">
        <v>0</v>
      </c>
      <c r="AB239" s="42"/>
      <c r="AC239" s="43"/>
      <c r="AD239" s="396"/>
      <c r="AE239" s="396"/>
      <c r="AF239" s="43">
        <v>0</v>
      </c>
      <c r="AG239" s="42"/>
      <c r="AH239" s="43"/>
      <c r="AI239" s="396"/>
      <c r="AJ239" s="396"/>
      <c r="AK239" s="43">
        <v>0</v>
      </c>
      <c r="AL239" s="42"/>
      <c r="AM239" s="43"/>
      <c r="AN239" s="396"/>
      <c r="AO239" s="396"/>
      <c r="AP239" s="43">
        <v>0</v>
      </c>
      <c r="AQ239" s="42"/>
      <c r="AR239" s="43"/>
      <c r="AS239" s="396"/>
      <c r="AT239" s="396"/>
      <c r="AU239" s="43">
        <v>0</v>
      </c>
      <c r="AV239" s="42"/>
      <c r="AW239" s="43"/>
      <c r="AX239" s="396"/>
      <c r="AY239" s="396"/>
      <c r="AZ239" s="43">
        <v>0</v>
      </c>
      <c r="BA239" s="42"/>
      <c r="BB239" s="43"/>
      <c r="BC239" s="396"/>
      <c r="BD239" s="396"/>
      <c r="BE239" s="43">
        <v>0</v>
      </c>
      <c r="BF239" s="42"/>
      <c r="BG239" s="43"/>
      <c r="BH239" s="396"/>
      <c r="BI239" s="396"/>
      <c r="BJ239" s="43">
        <v>0</v>
      </c>
      <c r="BK239" s="42"/>
      <c r="BL239" s="43"/>
      <c r="BM239" s="396"/>
      <c r="BN239" s="396"/>
      <c r="BO239" s="43">
        <v>0</v>
      </c>
      <c r="BP239" s="42"/>
      <c r="BQ239" s="43"/>
      <c r="BR239" s="396"/>
      <c r="BS239" s="396"/>
      <c r="BT239" s="43">
        <f>SUM(L239:BO239)</f>
        <v>0</v>
      </c>
      <c r="BU239" s="42"/>
      <c r="BV239" s="43"/>
      <c r="BW239" s="396"/>
      <c r="BX239" s="396"/>
      <c r="BY239" s="43">
        <v>0</v>
      </c>
      <c r="BZ239" s="42"/>
      <c r="CA239" s="43"/>
      <c r="CB239" s="396"/>
      <c r="CC239" s="396"/>
      <c r="CD239" s="43">
        <v>0</v>
      </c>
      <c r="CE239" s="42"/>
      <c r="CF239" s="43"/>
      <c r="CG239" s="396"/>
      <c r="CH239" s="396"/>
      <c r="CI239" s="43">
        <v>0</v>
      </c>
      <c r="CJ239" s="42"/>
      <c r="CK239" s="43"/>
      <c r="CL239" s="396"/>
      <c r="CM239" s="396"/>
      <c r="CN239" s="43">
        <v>0</v>
      </c>
      <c r="CO239" s="42"/>
      <c r="CP239" s="43"/>
      <c r="CQ239" s="396"/>
      <c r="CR239" s="396"/>
      <c r="CS239" s="43">
        <v>0</v>
      </c>
      <c r="CT239" s="42"/>
      <c r="CU239" s="43"/>
      <c r="CV239" s="396"/>
      <c r="CW239" s="396"/>
      <c r="CX239" s="43">
        <v>0</v>
      </c>
      <c r="CY239" s="42"/>
      <c r="CZ239" s="43"/>
      <c r="DA239" s="396"/>
      <c r="DB239" s="396"/>
      <c r="DC239" s="43">
        <v>0</v>
      </c>
      <c r="DD239" s="42"/>
      <c r="DE239" s="43"/>
      <c r="DF239" s="396"/>
      <c r="DG239" s="396"/>
      <c r="DH239" s="43">
        <v>0</v>
      </c>
      <c r="DI239" s="42"/>
      <c r="DJ239" s="43"/>
      <c r="DK239" s="396"/>
      <c r="DL239" s="396"/>
      <c r="DM239" s="43">
        <v>0</v>
      </c>
      <c r="DN239" s="42"/>
      <c r="DO239" s="43"/>
      <c r="DP239" s="396"/>
      <c r="DQ239" s="396"/>
      <c r="DR239" s="43">
        <v>0</v>
      </c>
      <c r="DS239" s="42"/>
      <c r="DT239" s="43"/>
      <c r="DU239" s="396"/>
      <c r="DV239" s="396"/>
      <c r="DW239" s="43">
        <v>0</v>
      </c>
      <c r="DX239" s="42"/>
      <c r="DY239" s="43"/>
      <c r="DZ239" s="396"/>
      <c r="EA239" s="396"/>
      <c r="EB239" s="43">
        <v>0</v>
      </c>
      <c r="EC239" s="42"/>
      <c r="ED239" s="43"/>
      <c r="EE239" s="396"/>
      <c r="EF239" s="396"/>
      <c r="EG239" s="43">
        <v>0</v>
      </c>
      <c r="EH239" s="42"/>
      <c r="EI239" s="43"/>
      <c r="EJ239" s="396"/>
      <c r="EK239" s="396"/>
      <c r="EL239" s="43">
        <f>SUM(CD239:EG239)</f>
        <v>0</v>
      </c>
      <c r="EM239" s="42"/>
      <c r="EN239" s="43"/>
      <c r="EO239" s="88"/>
      <c r="ER239" s="33"/>
    </row>
    <row r="240" spans="4:148" hidden="1" x14ac:dyDescent="0.3">
      <c r="D240" s="88" t="s">
        <v>321</v>
      </c>
      <c r="F240" s="346"/>
      <c r="G240" s="72">
        <v>0</v>
      </c>
      <c r="H240" s="71"/>
      <c r="I240" s="43"/>
      <c r="J240" s="396"/>
      <c r="K240" s="405"/>
      <c r="L240" s="72">
        <v>0</v>
      </c>
      <c r="M240" s="71"/>
      <c r="N240" s="43"/>
      <c r="O240" s="396"/>
      <c r="P240" s="405"/>
      <c r="Q240" s="72">
        <v>0</v>
      </c>
      <c r="R240" s="71"/>
      <c r="S240" s="43"/>
      <c r="T240" s="396"/>
      <c r="U240" s="405"/>
      <c r="V240" s="72">
        <v>0</v>
      </c>
      <c r="W240" s="71"/>
      <c r="X240" s="43"/>
      <c r="Y240" s="396"/>
      <c r="Z240" s="405"/>
      <c r="AA240" s="72">
        <v>0</v>
      </c>
      <c r="AB240" s="71"/>
      <c r="AC240" s="43"/>
      <c r="AD240" s="396"/>
      <c r="AE240" s="405"/>
      <c r="AF240" s="72">
        <v>0</v>
      </c>
      <c r="AG240" s="71"/>
      <c r="AH240" s="43"/>
      <c r="AI240" s="396"/>
      <c r="AJ240" s="405"/>
      <c r="AK240" s="72">
        <v>0</v>
      </c>
      <c r="AL240" s="71"/>
      <c r="AM240" s="43"/>
      <c r="AN240" s="396"/>
      <c r="AO240" s="405"/>
      <c r="AP240" s="72">
        <v>0</v>
      </c>
      <c r="AQ240" s="71"/>
      <c r="AR240" s="43"/>
      <c r="AS240" s="396"/>
      <c r="AT240" s="405"/>
      <c r="AU240" s="72">
        <v>0</v>
      </c>
      <c r="AV240" s="71"/>
      <c r="AW240" s="43"/>
      <c r="AX240" s="396"/>
      <c r="AY240" s="405"/>
      <c r="AZ240" s="72">
        <v>0</v>
      </c>
      <c r="BA240" s="71"/>
      <c r="BB240" s="43"/>
      <c r="BC240" s="396"/>
      <c r="BD240" s="405"/>
      <c r="BE240" s="72">
        <v>0</v>
      </c>
      <c r="BF240" s="71"/>
      <c r="BG240" s="43"/>
      <c r="BH240" s="396"/>
      <c r="BI240" s="405"/>
      <c r="BJ240" s="72">
        <v>0</v>
      </c>
      <c r="BK240" s="71"/>
      <c r="BL240" s="43"/>
      <c r="BM240" s="396"/>
      <c r="BN240" s="405"/>
      <c r="BO240" s="72">
        <v>0</v>
      </c>
      <c r="BP240" s="71"/>
      <c r="BQ240" s="43"/>
      <c r="BR240" s="396"/>
      <c r="BS240" s="405"/>
      <c r="BT240" s="72">
        <f>SUM(L240:BO240)</f>
        <v>0</v>
      </c>
      <c r="BU240" s="71"/>
      <c r="BV240" s="43"/>
      <c r="BW240" s="396"/>
      <c r="BX240" s="405"/>
      <c r="BY240" s="72">
        <v>0</v>
      </c>
      <c r="BZ240" s="71"/>
      <c r="CA240" s="43"/>
      <c r="CB240" s="396"/>
      <c r="CC240" s="405"/>
      <c r="CD240" s="72">
        <v>0</v>
      </c>
      <c r="CE240" s="71"/>
      <c r="CF240" s="43"/>
      <c r="CG240" s="396"/>
      <c r="CH240" s="405"/>
      <c r="CI240" s="72">
        <v>0</v>
      </c>
      <c r="CJ240" s="71"/>
      <c r="CK240" s="43"/>
      <c r="CL240" s="396"/>
      <c r="CM240" s="405"/>
      <c r="CN240" s="72">
        <v>0</v>
      </c>
      <c r="CO240" s="71"/>
      <c r="CP240" s="43"/>
      <c r="CQ240" s="396"/>
      <c r="CR240" s="405"/>
      <c r="CS240" s="72">
        <v>0</v>
      </c>
      <c r="CT240" s="71"/>
      <c r="CU240" s="43"/>
      <c r="CV240" s="396"/>
      <c r="CW240" s="405"/>
      <c r="CX240" s="72">
        <v>0</v>
      </c>
      <c r="CY240" s="71"/>
      <c r="CZ240" s="43"/>
      <c r="DA240" s="396"/>
      <c r="DB240" s="405"/>
      <c r="DC240" s="72">
        <v>0</v>
      </c>
      <c r="DD240" s="71"/>
      <c r="DE240" s="43"/>
      <c r="DF240" s="396"/>
      <c r="DG240" s="405"/>
      <c r="DH240" s="72">
        <v>0</v>
      </c>
      <c r="DI240" s="71"/>
      <c r="DJ240" s="43"/>
      <c r="DK240" s="396"/>
      <c r="DL240" s="405"/>
      <c r="DM240" s="72">
        <v>0</v>
      </c>
      <c r="DN240" s="71"/>
      <c r="DO240" s="43"/>
      <c r="DP240" s="396"/>
      <c r="DQ240" s="405"/>
      <c r="DR240" s="72">
        <v>0</v>
      </c>
      <c r="DS240" s="71"/>
      <c r="DT240" s="43"/>
      <c r="DU240" s="396"/>
      <c r="DV240" s="405"/>
      <c r="DW240" s="72">
        <v>0</v>
      </c>
      <c r="DX240" s="71"/>
      <c r="DY240" s="43"/>
      <c r="DZ240" s="396"/>
      <c r="EA240" s="405"/>
      <c r="EB240" s="72">
        <v>0</v>
      </c>
      <c r="EC240" s="71"/>
      <c r="ED240" s="43"/>
      <c r="EE240" s="396"/>
      <c r="EF240" s="405"/>
      <c r="EG240" s="72">
        <v>0</v>
      </c>
      <c r="EH240" s="71"/>
      <c r="EI240" s="43"/>
      <c r="EJ240" s="396"/>
      <c r="EK240" s="405"/>
      <c r="EL240" s="72">
        <f>SUM(CD240:EG240)</f>
        <v>0</v>
      </c>
      <c r="EM240" s="71"/>
      <c r="EN240" s="43"/>
      <c r="EO240" s="88"/>
      <c r="EQ240" s="80">
        <f t="shared" si="41"/>
        <v>0</v>
      </c>
      <c r="ER240" s="33"/>
    </row>
    <row r="241" spans="4:148" hidden="1" x14ac:dyDescent="0.3">
      <c r="D241" s="88"/>
      <c r="G241" s="43"/>
      <c r="H241" s="43"/>
      <c r="I241" s="43"/>
      <c r="J241" s="396"/>
      <c r="K241" s="43"/>
      <c r="L241" s="43"/>
      <c r="M241" s="43"/>
      <c r="N241" s="43"/>
      <c r="O241" s="396"/>
      <c r="P241" s="43"/>
      <c r="Q241" s="43"/>
      <c r="R241" s="43"/>
      <c r="S241" s="43"/>
      <c r="T241" s="396"/>
      <c r="U241" s="43"/>
      <c r="V241" s="43"/>
      <c r="W241" s="43"/>
      <c r="X241" s="43"/>
      <c r="Y241" s="396"/>
      <c r="Z241" s="43"/>
      <c r="AA241" s="43"/>
      <c r="AB241" s="43"/>
      <c r="AC241" s="43"/>
      <c r="AD241" s="396"/>
      <c r="AE241" s="43"/>
      <c r="AF241" s="43"/>
      <c r="AG241" s="43"/>
      <c r="AH241" s="43"/>
      <c r="AI241" s="396"/>
      <c r="AJ241" s="43"/>
      <c r="AK241" s="43"/>
      <c r="AL241" s="43"/>
      <c r="AM241" s="43"/>
      <c r="AN241" s="396"/>
      <c r="AO241" s="43"/>
      <c r="AP241" s="43"/>
      <c r="AQ241" s="43"/>
      <c r="AR241" s="43"/>
      <c r="AS241" s="396"/>
      <c r="AT241" s="43"/>
      <c r="AU241" s="43"/>
      <c r="AV241" s="43"/>
      <c r="AW241" s="43"/>
      <c r="AX241" s="396"/>
      <c r="AY241" s="43"/>
      <c r="AZ241" s="43"/>
      <c r="BA241" s="43"/>
      <c r="BB241" s="43"/>
      <c r="BC241" s="396"/>
      <c r="BD241" s="43"/>
      <c r="BE241" s="43"/>
      <c r="BF241" s="43"/>
      <c r="BG241" s="43"/>
      <c r="BH241" s="396"/>
      <c r="BI241" s="43"/>
      <c r="BJ241" s="43"/>
      <c r="BK241" s="43"/>
      <c r="BL241" s="43"/>
      <c r="BM241" s="396"/>
      <c r="BN241" s="43"/>
      <c r="BO241" s="43"/>
      <c r="BP241" s="43"/>
      <c r="BQ241" s="43"/>
      <c r="BR241" s="396"/>
      <c r="BS241" s="43"/>
      <c r="BT241" s="43"/>
      <c r="BU241" s="43"/>
      <c r="BV241" s="43"/>
      <c r="BW241" s="396"/>
      <c r="BX241" s="43"/>
      <c r="BY241" s="43"/>
      <c r="BZ241" s="43"/>
      <c r="CA241" s="43"/>
      <c r="CB241" s="396"/>
      <c r="CC241" s="43"/>
      <c r="CD241" s="43"/>
      <c r="CE241" s="43"/>
      <c r="CF241" s="43"/>
      <c r="CG241" s="396"/>
      <c r="CH241" s="43"/>
      <c r="CI241" s="43"/>
      <c r="CJ241" s="43"/>
      <c r="CK241" s="43"/>
      <c r="CL241" s="396"/>
      <c r="CM241" s="43"/>
      <c r="CN241" s="43"/>
      <c r="CO241" s="43"/>
      <c r="CP241" s="43"/>
      <c r="CQ241" s="396"/>
      <c r="CR241" s="43"/>
      <c r="CS241" s="43"/>
      <c r="CT241" s="43"/>
      <c r="CU241" s="43"/>
      <c r="CV241" s="396"/>
      <c r="CW241" s="43"/>
      <c r="CX241" s="43"/>
      <c r="CY241" s="43"/>
      <c r="CZ241" s="43"/>
      <c r="DA241" s="396"/>
      <c r="DB241" s="43"/>
      <c r="DC241" s="43"/>
      <c r="DD241" s="43"/>
      <c r="DE241" s="43"/>
      <c r="DF241" s="396"/>
      <c r="DG241" s="43"/>
      <c r="DH241" s="43"/>
      <c r="DI241" s="43"/>
      <c r="DJ241" s="43"/>
      <c r="DK241" s="396"/>
      <c r="DL241" s="43"/>
      <c r="DM241" s="43"/>
      <c r="DN241" s="43"/>
      <c r="DO241" s="43"/>
      <c r="DP241" s="396"/>
      <c r="DQ241" s="43"/>
      <c r="DR241" s="43"/>
      <c r="DS241" s="43"/>
      <c r="DT241" s="43"/>
      <c r="DU241" s="396"/>
      <c r="DV241" s="43"/>
      <c r="DW241" s="43"/>
      <c r="DX241" s="43"/>
      <c r="DY241" s="43"/>
      <c r="DZ241" s="396"/>
      <c r="EA241" s="43"/>
      <c r="EB241" s="43"/>
      <c r="EC241" s="43"/>
      <c r="ED241" s="43"/>
      <c r="EE241" s="396"/>
      <c r="EF241" s="43"/>
      <c r="EG241" s="43"/>
      <c r="EH241" s="43"/>
      <c r="EI241" s="43"/>
      <c r="EJ241" s="396"/>
      <c r="EK241" s="43"/>
      <c r="EL241" s="43"/>
      <c r="EM241" s="43"/>
      <c r="EN241" s="43"/>
      <c r="EO241" s="88"/>
      <c r="ER241" s="33"/>
    </row>
    <row r="242" spans="4:148" hidden="1" x14ac:dyDescent="0.3">
      <c r="D242" s="88" t="s">
        <v>322</v>
      </c>
      <c r="G242" s="43">
        <f>SUM(G243:G246)</f>
        <v>0</v>
      </c>
      <c r="H242" s="43"/>
      <c r="I242" s="43"/>
      <c r="J242" s="396"/>
      <c r="K242" s="43"/>
      <c r="L242" s="43">
        <f>SUM(L243:L246)</f>
        <v>0</v>
      </c>
      <c r="M242" s="43"/>
      <c r="N242" s="43"/>
      <c r="O242" s="396"/>
      <c r="P242" s="43"/>
      <c r="Q242" s="43">
        <f>SUM(Q243:Q246)</f>
        <v>0</v>
      </c>
      <c r="R242" s="43"/>
      <c r="S242" s="43"/>
      <c r="T242" s="396"/>
      <c r="U242" s="43"/>
      <c r="V242" s="43">
        <f>SUM(V243:V246)</f>
        <v>0</v>
      </c>
      <c r="W242" s="43"/>
      <c r="X242" s="43"/>
      <c r="Y242" s="396"/>
      <c r="Z242" s="43"/>
      <c r="AA242" s="43">
        <f>SUM(AA243:AA246)</f>
        <v>0</v>
      </c>
      <c r="AB242" s="43"/>
      <c r="AC242" s="43"/>
      <c r="AD242" s="396"/>
      <c r="AE242" s="43"/>
      <c r="AF242" s="43">
        <f>SUM(AF243:AF246)</f>
        <v>0</v>
      </c>
      <c r="AG242" s="43"/>
      <c r="AH242" s="43"/>
      <c r="AI242" s="396"/>
      <c r="AJ242" s="43"/>
      <c r="AK242" s="43">
        <f>SUM(AK243:AK246)</f>
        <v>0</v>
      </c>
      <c r="AL242" s="43"/>
      <c r="AM242" s="43"/>
      <c r="AN242" s="396"/>
      <c r="AO242" s="43"/>
      <c r="AP242" s="43">
        <f>SUM(AP243:AP246)</f>
        <v>0</v>
      </c>
      <c r="AQ242" s="43"/>
      <c r="AR242" s="43"/>
      <c r="AS242" s="396"/>
      <c r="AT242" s="43"/>
      <c r="AU242" s="43">
        <f>SUM(AU243:AU246)</f>
        <v>0</v>
      </c>
      <c r="AV242" s="43"/>
      <c r="AW242" s="43"/>
      <c r="AX242" s="396"/>
      <c r="AY242" s="43"/>
      <c r="AZ242" s="43">
        <f>SUM(AZ243:AZ246)</f>
        <v>0</v>
      </c>
      <c r="BA242" s="43"/>
      <c r="BB242" s="43"/>
      <c r="BC242" s="396"/>
      <c r="BD242" s="43"/>
      <c r="BE242" s="43">
        <f>SUM(BE243:BE246)</f>
        <v>0</v>
      </c>
      <c r="BF242" s="43"/>
      <c r="BG242" s="43"/>
      <c r="BH242" s="396"/>
      <c r="BI242" s="43"/>
      <c r="BJ242" s="43">
        <f>SUM(BJ243:BJ246)</f>
        <v>0</v>
      </c>
      <c r="BK242" s="43"/>
      <c r="BL242" s="43"/>
      <c r="BM242" s="396"/>
      <c r="BN242" s="43"/>
      <c r="BO242" s="43">
        <f>SUM(BO243:BO246)</f>
        <v>0</v>
      </c>
      <c r="BP242" s="43"/>
      <c r="BQ242" s="43"/>
      <c r="BR242" s="396"/>
      <c r="BS242" s="43"/>
      <c r="BT242" s="43">
        <f>SUM(BT243:BT246)</f>
        <v>0</v>
      </c>
      <c r="BU242" s="43"/>
      <c r="BV242" s="43"/>
      <c r="BW242" s="396"/>
      <c r="BX242" s="43"/>
      <c r="BY242" s="43">
        <f>SUM(BY243:BY246)</f>
        <v>0</v>
      </c>
      <c r="BZ242" s="43"/>
      <c r="CA242" s="43"/>
      <c r="CB242" s="396"/>
      <c r="CC242" s="43"/>
      <c r="CD242" s="43">
        <f>SUM(CD243:CD246)</f>
        <v>0</v>
      </c>
      <c r="CE242" s="43"/>
      <c r="CF242" s="43"/>
      <c r="CG242" s="396"/>
      <c r="CH242" s="43"/>
      <c r="CI242" s="43">
        <f>SUM(CI243:CI246)</f>
        <v>0</v>
      </c>
      <c r="CJ242" s="43"/>
      <c r="CK242" s="43"/>
      <c r="CL242" s="396"/>
      <c r="CM242" s="43"/>
      <c r="CN242" s="43">
        <f>SUM(CN243:CN246)</f>
        <v>0</v>
      </c>
      <c r="CO242" s="43"/>
      <c r="CP242" s="43"/>
      <c r="CQ242" s="396"/>
      <c r="CR242" s="43"/>
      <c r="CS242" s="43">
        <f>SUM(CS243:CS246)</f>
        <v>0</v>
      </c>
      <c r="CT242" s="43"/>
      <c r="CU242" s="43"/>
      <c r="CV242" s="396"/>
      <c r="CW242" s="43"/>
      <c r="CX242" s="43">
        <f>SUM(CX243:CX246)</f>
        <v>0</v>
      </c>
      <c r="CY242" s="43"/>
      <c r="CZ242" s="43"/>
      <c r="DA242" s="396"/>
      <c r="DB242" s="43"/>
      <c r="DC242" s="43">
        <f>SUM(DC243:DC246)</f>
        <v>0</v>
      </c>
      <c r="DD242" s="43"/>
      <c r="DE242" s="43"/>
      <c r="DF242" s="396"/>
      <c r="DG242" s="43"/>
      <c r="DH242" s="43">
        <f>SUM(DH243:DH246)</f>
        <v>0</v>
      </c>
      <c r="DI242" s="43"/>
      <c r="DJ242" s="43"/>
      <c r="DK242" s="396"/>
      <c r="DL242" s="43"/>
      <c r="DM242" s="43">
        <f>SUM(DM243:DM246)</f>
        <v>0</v>
      </c>
      <c r="DN242" s="43"/>
      <c r="DO242" s="43"/>
      <c r="DP242" s="396"/>
      <c r="DQ242" s="43"/>
      <c r="DR242" s="43">
        <f>SUM(DR243:DR246)</f>
        <v>0</v>
      </c>
      <c r="DS242" s="43"/>
      <c r="DT242" s="43"/>
      <c r="DU242" s="396"/>
      <c r="DV242" s="43"/>
      <c r="DW242" s="43">
        <f>SUM(DW243:DW246)</f>
        <v>0</v>
      </c>
      <c r="DX242" s="43"/>
      <c r="DY242" s="43"/>
      <c r="DZ242" s="396"/>
      <c r="EA242" s="43"/>
      <c r="EB242" s="43">
        <f>SUM(EB243:EB246)</f>
        <v>0</v>
      </c>
      <c r="EC242" s="43"/>
      <c r="ED242" s="43"/>
      <c r="EE242" s="396"/>
      <c r="EF242" s="43"/>
      <c r="EG242" s="43">
        <f>SUM(EG243:EG246)</f>
        <v>0</v>
      </c>
      <c r="EH242" s="43"/>
      <c r="EI242" s="43"/>
      <c r="EJ242" s="396"/>
      <c r="EK242" s="43"/>
      <c r="EL242" s="43">
        <f>SUM(EL243:EL246)</f>
        <v>0</v>
      </c>
      <c r="EM242" s="43"/>
      <c r="EN242" s="43"/>
      <c r="EO242" s="88"/>
      <c r="EQ242" s="80">
        <f t="shared" si="41"/>
        <v>0</v>
      </c>
      <c r="ER242" s="33"/>
    </row>
    <row r="243" spans="4:148" hidden="1" x14ac:dyDescent="0.3">
      <c r="D243" s="88" t="s">
        <v>316</v>
      </c>
      <c r="F243" s="333"/>
      <c r="G243" s="394">
        <v>0</v>
      </c>
      <c r="H243" s="395"/>
      <c r="I243" s="43"/>
      <c r="J243" s="396"/>
      <c r="K243" s="397"/>
      <c r="L243" s="394">
        <v>0</v>
      </c>
      <c r="M243" s="395"/>
      <c r="N243" s="43"/>
      <c r="O243" s="396"/>
      <c r="P243" s="397"/>
      <c r="Q243" s="394">
        <v>0</v>
      </c>
      <c r="R243" s="395"/>
      <c r="S243" s="43"/>
      <c r="T243" s="396"/>
      <c r="U243" s="397"/>
      <c r="V243" s="394">
        <v>0</v>
      </c>
      <c r="W243" s="395"/>
      <c r="X243" s="43"/>
      <c r="Y243" s="396"/>
      <c r="Z243" s="397"/>
      <c r="AA243" s="394">
        <v>0</v>
      </c>
      <c r="AB243" s="395"/>
      <c r="AC243" s="43"/>
      <c r="AD243" s="396"/>
      <c r="AE243" s="397"/>
      <c r="AF243" s="394">
        <v>0</v>
      </c>
      <c r="AG243" s="395"/>
      <c r="AH243" s="43"/>
      <c r="AI243" s="396"/>
      <c r="AJ243" s="397"/>
      <c r="AK243" s="394">
        <v>0</v>
      </c>
      <c r="AL243" s="395"/>
      <c r="AM243" s="43"/>
      <c r="AN243" s="396"/>
      <c r="AO243" s="397"/>
      <c r="AP243" s="394">
        <v>0</v>
      </c>
      <c r="AQ243" s="395"/>
      <c r="AR243" s="43"/>
      <c r="AS243" s="396"/>
      <c r="AT243" s="397"/>
      <c r="AU243" s="394">
        <v>0</v>
      </c>
      <c r="AV243" s="395"/>
      <c r="AW243" s="43"/>
      <c r="AX243" s="396"/>
      <c r="AY243" s="397"/>
      <c r="AZ243" s="394">
        <v>0</v>
      </c>
      <c r="BA243" s="395"/>
      <c r="BB243" s="43"/>
      <c r="BC243" s="396"/>
      <c r="BD243" s="397"/>
      <c r="BE243" s="394">
        <v>0</v>
      </c>
      <c r="BF243" s="395"/>
      <c r="BG243" s="43"/>
      <c r="BH243" s="396"/>
      <c r="BI243" s="397"/>
      <c r="BJ243" s="394">
        <v>0</v>
      </c>
      <c r="BK243" s="395"/>
      <c r="BL243" s="43"/>
      <c r="BM243" s="396"/>
      <c r="BN243" s="397"/>
      <c r="BO243" s="394">
        <v>0</v>
      </c>
      <c r="BP243" s="395"/>
      <c r="BQ243" s="43"/>
      <c r="BR243" s="396"/>
      <c r="BS243" s="397"/>
      <c r="BT243" s="394">
        <f>SUM(L243:BO243)</f>
        <v>0</v>
      </c>
      <c r="BU243" s="395"/>
      <c r="BV243" s="43"/>
      <c r="BW243" s="396"/>
      <c r="BX243" s="397"/>
      <c r="BY243" s="394">
        <v>0</v>
      </c>
      <c r="BZ243" s="395"/>
      <c r="CA243" s="43"/>
      <c r="CB243" s="396"/>
      <c r="CC243" s="397"/>
      <c r="CD243" s="394">
        <v>0</v>
      </c>
      <c r="CE243" s="395"/>
      <c r="CF243" s="43"/>
      <c r="CG243" s="396"/>
      <c r="CH243" s="397"/>
      <c r="CI243" s="394">
        <v>0</v>
      </c>
      <c r="CJ243" s="395"/>
      <c r="CK243" s="43"/>
      <c r="CL243" s="396"/>
      <c r="CM243" s="397"/>
      <c r="CN243" s="394">
        <v>0</v>
      </c>
      <c r="CO243" s="395"/>
      <c r="CP243" s="43"/>
      <c r="CQ243" s="396"/>
      <c r="CR243" s="397"/>
      <c r="CS243" s="394">
        <v>0</v>
      </c>
      <c r="CT243" s="395"/>
      <c r="CU243" s="43"/>
      <c r="CV243" s="396"/>
      <c r="CW243" s="397"/>
      <c r="CX243" s="394">
        <v>0</v>
      </c>
      <c r="CY243" s="395"/>
      <c r="CZ243" s="43"/>
      <c r="DA243" s="396"/>
      <c r="DB243" s="397"/>
      <c r="DC243" s="394">
        <v>0</v>
      </c>
      <c r="DD243" s="395"/>
      <c r="DE243" s="43"/>
      <c r="DF243" s="396"/>
      <c r="DG243" s="397"/>
      <c r="DH243" s="394">
        <v>0</v>
      </c>
      <c r="DI243" s="395"/>
      <c r="DJ243" s="43"/>
      <c r="DK243" s="396"/>
      <c r="DL243" s="397"/>
      <c r="DM243" s="394">
        <v>0</v>
      </c>
      <c r="DN243" s="395"/>
      <c r="DO243" s="43"/>
      <c r="DP243" s="396"/>
      <c r="DQ243" s="397"/>
      <c r="DR243" s="394">
        <v>0</v>
      </c>
      <c r="DS243" s="395"/>
      <c r="DT243" s="43"/>
      <c r="DU243" s="396"/>
      <c r="DV243" s="397"/>
      <c r="DW243" s="394">
        <v>0</v>
      </c>
      <c r="DX243" s="395"/>
      <c r="DY243" s="43"/>
      <c r="DZ243" s="396"/>
      <c r="EA243" s="397"/>
      <c r="EB243" s="394">
        <v>0</v>
      </c>
      <c r="EC243" s="395"/>
      <c r="ED243" s="43"/>
      <c r="EE243" s="396"/>
      <c r="EF243" s="397"/>
      <c r="EG243" s="394">
        <v>0</v>
      </c>
      <c r="EH243" s="395"/>
      <c r="EI243" s="43"/>
      <c r="EJ243" s="396"/>
      <c r="EK243" s="397"/>
      <c r="EL243" s="394">
        <f>SUM(CD243:EG243)</f>
        <v>0</v>
      </c>
      <c r="EM243" s="395"/>
      <c r="EN243" s="43"/>
      <c r="EO243" s="88"/>
      <c r="EQ243" s="80">
        <f t="shared" si="41"/>
        <v>0</v>
      </c>
      <c r="ER243" s="33"/>
    </row>
    <row r="244" spans="4:148" hidden="1" x14ac:dyDescent="0.3">
      <c r="D244" s="88" t="s">
        <v>319</v>
      </c>
      <c r="F244" s="327"/>
      <c r="G244" s="43">
        <v>0</v>
      </c>
      <c r="H244" s="42"/>
      <c r="I244" s="43"/>
      <c r="J244" s="396"/>
      <c r="K244" s="396"/>
      <c r="L244" s="43">
        <v>0</v>
      </c>
      <c r="M244" s="42"/>
      <c r="N244" s="43"/>
      <c r="O244" s="396"/>
      <c r="P244" s="396"/>
      <c r="Q244" s="43">
        <v>0</v>
      </c>
      <c r="R244" s="42"/>
      <c r="S244" s="43"/>
      <c r="T244" s="396"/>
      <c r="U244" s="396"/>
      <c r="V244" s="43">
        <v>0</v>
      </c>
      <c r="W244" s="42"/>
      <c r="X244" s="43"/>
      <c r="Y244" s="396"/>
      <c r="Z244" s="396"/>
      <c r="AA244" s="43">
        <v>0</v>
      </c>
      <c r="AB244" s="42"/>
      <c r="AC244" s="43"/>
      <c r="AD244" s="396"/>
      <c r="AE244" s="396"/>
      <c r="AF244" s="43">
        <v>0</v>
      </c>
      <c r="AG244" s="42"/>
      <c r="AH244" s="43"/>
      <c r="AI244" s="396"/>
      <c r="AJ244" s="396"/>
      <c r="AK244" s="43">
        <v>0</v>
      </c>
      <c r="AL244" s="42"/>
      <c r="AM244" s="43"/>
      <c r="AN244" s="396"/>
      <c r="AO244" s="396"/>
      <c r="AP244" s="43">
        <v>0</v>
      </c>
      <c r="AQ244" s="42"/>
      <c r="AR244" s="43"/>
      <c r="AS244" s="396"/>
      <c r="AT244" s="396"/>
      <c r="AU244" s="43">
        <v>0</v>
      </c>
      <c r="AV244" s="42"/>
      <c r="AW244" s="43"/>
      <c r="AX244" s="396"/>
      <c r="AY244" s="396"/>
      <c r="AZ244" s="43">
        <v>0</v>
      </c>
      <c r="BA244" s="42"/>
      <c r="BB244" s="43"/>
      <c r="BC244" s="396"/>
      <c r="BD244" s="396"/>
      <c r="BE244" s="43">
        <v>0</v>
      </c>
      <c r="BF244" s="42"/>
      <c r="BG244" s="43"/>
      <c r="BH244" s="396"/>
      <c r="BI244" s="396"/>
      <c r="BJ244" s="43">
        <v>0</v>
      </c>
      <c r="BK244" s="42"/>
      <c r="BL244" s="43"/>
      <c r="BM244" s="396"/>
      <c r="BN244" s="396"/>
      <c r="BO244" s="43">
        <v>0</v>
      </c>
      <c r="BP244" s="42"/>
      <c r="BQ244" s="43"/>
      <c r="BR244" s="396"/>
      <c r="BS244" s="396"/>
      <c r="BT244" s="43">
        <f>SUM(L244:BO244)</f>
        <v>0</v>
      </c>
      <c r="BU244" s="42"/>
      <c r="BV244" s="43"/>
      <c r="BW244" s="396"/>
      <c r="BX244" s="396"/>
      <c r="BY244" s="43">
        <v>0</v>
      </c>
      <c r="BZ244" s="42"/>
      <c r="CA244" s="43"/>
      <c r="CB244" s="396"/>
      <c r="CC244" s="396"/>
      <c r="CD244" s="43">
        <v>0</v>
      </c>
      <c r="CE244" s="42"/>
      <c r="CF244" s="43"/>
      <c r="CG244" s="396"/>
      <c r="CH244" s="396"/>
      <c r="CI244" s="43">
        <v>0</v>
      </c>
      <c r="CJ244" s="42"/>
      <c r="CK244" s="43"/>
      <c r="CL244" s="396"/>
      <c r="CM244" s="396"/>
      <c r="CN244" s="43">
        <v>0</v>
      </c>
      <c r="CO244" s="42"/>
      <c r="CP244" s="43"/>
      <c r="CQ244" s="396"/>
      <c r="CR244" s="396"/>
      <c r="CS244" s="43">
        <v>0</v>
      </c>
      <c r="CT244" s="42"/>
      <c r="CU244" s="43"/>
      <c r="CV244" s="396"/>
      <c r="CW244" s="396"/>
      <c r="CX244" s="43">
        <v>0</v>
      </c>
      <c r="CY244" s="42"/>
      <c r="CZ244" s="43"/>
      <c r="DA244" s="396"/>
      <c r="DB244" s="396"/>
      <c r="DC244" s="43">
        <v>0</v>
      </c>
      <c r="DD244" s="42"/>
      <c r="DE244" s="43"/>
      <c r="DF244" s="396"/>
      <c r="DG244" s="396"/>
      <c r="DH244" s="43">
        <v>0</v>
      </c>
      <c r="DI244" s="42"/>
      <c r="DJ244" s="43"/>
      <c r="DK244" s="396"/>
      <c r="DL244" s="396"/>
      <c r="DM244" s="43">
        <v>0</v>
      </c>
      <c r="DN244" s="42"/>
      <c r="DO244" s="43"/>
      <c r="DP244" s="396"/>
      <c r="DQ244" s="396"/>
      <c r="DR244" s="43">
        <v>0</v>
      </c>
      <c r="DS244" s="42"/>
      <c r="DT244" s="43"/>
      <c r="DU244" s="396"/>
      <c r="DV244" s="396"/>
      <c r="DW244" s="43">
        <v>0</v>
      </c>
      <c r="DX244" s="42"/>
      <c r="DY244" s="43"/>
      <c r="DZ244" s="396"/>
      <c r="EA244" s="396"/>
      <c r="EB244" s="43">
        <v>0</v>
      </c>
      <c r="EC244" s="42"/>
      <c r="ED244" s="43"/>
      <c r="EE244" s="396"/>
      <c r="EF244" s="396"/>
      <c r="EG244" s="43">
        <v>0</v>
      </c>
      <c r="EH244" s="42"/>
      <c r="EI244" s="43"/>
      <c r="EJ244" s="396"/>
      <c r="EK244" s="396"/>
      <c r="EL244" s="43">
        <f>SUM(CD244:EG244)</f>
        <v>0</v>
      </c>
      <c r="EM244" s="42"/>
      <c r="EN244" s="43"/>
      <c r="EO244" s="88"/>
      <c r="EQ244" s="80">
        <f t="shared" si="41"/>
        <v>0</v>
      </c>
      <c r="ER244" s="33"/>
    </row>
    <row r="245" spans="4:148" hidden="1" x14ac:dyDescent="0.3">
      <c r="D245" s="88" t="s">
        <v>320</v>
      </c>
      <c r="F245" s="327"/>
      <c r="G245" s="43">
        <v>0</v>
      </c>
      <c r="H245" s="42"/>
      <c r="I245" s="43"/>
      <c r="J245" s="396"/>
      <c r="K245" s="396"/>
      <c r="L245" s="43">
        <v>0</v>
      </c>
      <c r="M245" s="42"/>
      <c r="N245" s="43"/>
      <c r="O245" s="396"/>
      <c r="P245" s="396"/>
      <c r="Q245" s="43">
        <v>0</v>
      </c>
      <c r="R245" s="42"/>
      <c r="S245" s="43"/>
      <c r="T245" s="396"/>
      <c r="U245" s="396"/>
      <c r="V245" s="43">
        <v>0</v>
      </c>
      <c r="W245" s="42"/>
      <c r="X245" s="43"/>
      <c r="Y245" s="396"/>
      <c r="Z245" s="396"/>
      <c r="AA245" s="43">
        <v>0</v>
      </c>
      <c r="AB245" s="42"/>
      <c r="AC245" s="43"/>
      <c r="AD245" s="396"/>
      <c r="AE245" s="396"/>
      <c r="AF245" s="43">
        <v>0</v>
      </c>
      <c r="AG245" s="42"/>
      <c r="AH245" s="43"/>
      <c r="AI245" s="396"/>
      <c r="AJ245" s="396"/>
      <c r="AK245" s="43">
        <v>0</v>
      </c>
      <c r="AL245" s="42"/>
      <c r="AM245" s="43"/>
      <c r="AN245" s="396"/>
      <c r="AO245" s="396"/>
      <c r="AP245" s="43">
        <v>0</v>
      </c>
      <c r="AQ245" s="42"/>
      <c r="AR245" s="43"/>
      <c r="AS245" s="396"/>
      <c r="AT245" s="396"/>
      <c r="AU245" s="43">
        <v>0</v>
      </c>
      <c r="AV245" s="42"/>
      <c r="AW245" s="43"/>
      <c r="AX245" s="396"/>
      <c r="AY245" s="396"/>
      <c r="AZ245" s="43">
        <v>0</v>
      </c>
      <c r="BA245" s="42"/>
      <c r="BB245" s="43"/>
      <c r="BC245" s="396"/>
      <c r="BD245" s="396"/>
      <c r="BE245" s="43">
        <v>0</v>
      </c>
      <c r="BF245" s="42"/>
      <c r="BG245" s="43"/>
      <c r="BH245" s="396"/>
      <c r="BI245" s="396"/>
      <c r="BJ245" s="43">
        <v>0</v>
      </c>
      <c r="BK245" s="42"/>
      <c r="BL245" s="43"/>
      <c r="BM245" s="396"/>
      <c r="BN245" s="396"/>
      <c r="BO245" s="43">
        <v>0</v>
      </c>
      <c r="BP245" s="42"/>
      <c r="BQ245" s="43"/>
      <c r="BR245" s="396"/>
      <c r="BS245" s="396"/>
      <c r="BT245" s="43">
        <f>SUM(L245:BO245)</f>
        <v>0</v>
      </c>
      <c r="BU245" s="42"/>
      <c r="BV245" s="43"/>
      <c r="BW245" s="396"/>
      <c r="BX245" s="396"/>
      <c r="BY245" s="43">
        <v>0</v>
      </c>
      <c r="BZ245" s="42"/>
      <c r="CA245" s="43"/>
      <c r="CB245" s="396"/>
      <c r="CC245" s="396"/>
      <c r="CD245" s="43">
        <v>0</v>
      </c>
      <c r="CE245" s="42"/>
      <c r="CF245" s="43"/>
      <c r="CG245" s="396"/>
      <c r="CH245" s="396"/>
      <c r="CI245" s="43">
        <v>0</v>
      </c>
      <c r="CJ245" s="42"/>
      <c r="CK245" s="43"/>
      <c r="CL245" s="396"/>
      <c r="CM245" s="396"/>
      <c r="CN245" s="43">
        <v>0</v>
      </c>
      <c r="CO245" s="42"/>
      <c r="CP245" s="43"/>
      <c r="CQ245" s="396"/>
      <c r="CR245" s="396"/>
      <c r="CS245" s="43">
        <v>0</v>
      </c>
      <c r="CT245" s="42"/>
      <c r="CU245" s="43"/>
      <c r="CV245" s="396"/>
      <c r="CW245" s="396"/>
      <c r="CX245" s="43">
        <v>0</v>
      </c>
      <c r="CY245" s="42"/>
      <c r="CZ245" s="43"/>
      <c r="DA245" s="396"/>
      <c r="DB245" s="396"/>
      <c r="DC245" s="43">
        <v>0</v>
      </c>
      <c r="DD245" s="42"/>
      <c r="DE245" s="43"/>
      <c r="DF245" s="396"/>
      <c r="DG245" s="396"/>
      <c r="DH245" s="43">
        <v>0</v>
      </c>
      <c r="DI245" s="42"/>
      <c r="DJ245" s="43"/>
      <c r="DK245" s="396"/>
      <c r="DL245" s="396"/>
      <c r="DM245" s="43">
        <v>0</v>
      </c>
      <c r="DN245" s="42"/>
      <c r="DO245" s="43"/>
      <c r="DP245" s="396"/>
      <c r="DQ245" s="396"/>
      <c r="DR245" s="43">
        <v>0</v>
      </c>
      <c r="DS245" s="42"/>
      <c r="DT245" s="43"/>
      <c r="DU245" s="396"/>
      <c r="DV245" s="396"/>
      <c r="DW245" s="43">
        <v>0</v>
      </c>
      <c r="DX245" s="42"/>
      <c r="DY245" s="43"/>
      <c r="DZ245" s="396"/>
      <c r="EA245" s="396"/>
      <c r="EB245" s="43">
        <v>0</v>
      </c>
      <c r="EC245" s="42"/>
      <c r="ED245" s="43"/>
      <c r="EE245" s="396"/>
      <c r="EF245" s="396"/>
      <c r="EG245" s="43">
        <v>0</v>
      </c>
      <c r="EH245" s="42"/>
      <c r="EI245" s="43"/>
      <c r="EJ245" s="396"/>
      <c r="EK245" s="396"/>
      <c r="EL245" s="43">
        <f>SUM(CD245:EG245)</f>
        <v>0</v>
      </c>
      <c r="EM245" s="42"/>
      <c r="EN245" s="43"/>
      <c r="EO245" s="88"/>
      <c r="ER245" s="33"/>
    </row>
    <row r="246" spans="4:148" hidden="1" x14ac:dyDescent="0.3">
      <c r="D246" s="88" t="s">
        <v>321</v>
      </c>
      <c r="F246" s="346"/>
      <c r="G246" s="72">
        <v>0</v>
      </c>
      <c r="H246" s="71"/>
      <c r="I246" s="43"/>
      <c r="J246" s="396"/>
      <c r="K246" s="405"/>
      <c r="L246" s="72">
        <v>0</v>
      </c>
      <c r="M246" s="71"/>
      <c r="N246" s="43"/>
      <c r="O246" s="396"/>
      <c r="P246" s="405"/>
      <c r="Q246" s="72">
        <v>0</v>
      </c>
      <c r="R246" s="71"/>
      <c r="S246" s="43"/>
      <c r="T246" s="396"/>
      <c r="U246" s="405"/>
      <c r="V246" s="72">
        <v>0</v>
      </c>
      <c r="W246" s="71"/>
      <c r="X246" s="43"/>
      <c r="Y246" s="396"/>
      <c r="Z246" s="405"/>
      <c r="AA246" s="72">
        <v>0</v>
      </c>
      <c r="AB246" s="71"/>
      <c r="AC246" s="43"/>
      <c r="AD246" s="396"/>
      <c r="AE246" s="405"/>
      <c r="AF246" s="72">
        <v>0</v>
      </c>
      <c r="AG246" s="71"/>
      <c r="AH246" s="43"/>
      <c r="AI246" s="396"/>
      <c r="AJ246" s="405"/>
      <c r="AK246" s="72">
        <v>0</v>
      </c>
      <c r="AL246" s="71"/>
      <c r="AM246" s="43"/>
      <c r="AN246" s="396"/>
      <c r="AO246" s="405"/>
      <c r="AP246" s="72">
        <v>0</v>
      </c>
      <c r="AQ246" s="71"/>
      <c r="AR246" s="43"/>
      <c r="AS246" s="396"/>
      <c r="AT246" s="405"/>
      <c r="AU246" s="72">
        <v>0</v>
      </c>
      <c r="AV246" s="71"/>
      <c r="AW246" s="43"/>
      <c r="AX246" s="396"/>
      <c r="AY246" s="405"/>
      <c r="AZ246" s="72">
        <v>0</v>
      </c>
      <c r="BA246" s="71"/>
      <c r="BB246" s="43"/>
      <c r="BC246" s="396"/>
      <c r="BD246" s="405"/>
      <c r="BE246" s="72">
        <v>0</v>
      </c>
      <c r="BF246" s="71"/>
      <c r="BG246" s="43"/>
      <c r="BH246" s="396"/>
      <c r="BI246" s="405"/>
      <c r="BJ246" s="72">
        <v>0</v>
      </c>
      <c r="BK246" s="71"/>
      <c r="BL246" s="43"/>
      <c r="BM246" s="396"/>
      <c r="BN246" s="405"/>
      <c r="BO246" s="72">
        <v>0</v>
      </c>
      <c r="BP246" s="71"/>
      <c r="BQ246" s="43"/>
      <c r="BR246" s="396"/>
      <c r="BS246" s="405"/>
      <c r="BT246" s="72">
        <f>SUM(L246:BO246)</f>
        <v>0</v>
      </c>
      <c r="BU246" s="71"/>
      <c r="BV246" s="43"/>
      <c r="BW246" s="396"/>
      <c r="BX246" s="405"/>
      <c r="BY246" s="72">
        <v>0</v>
      </c>
      <c r="BZ246" s="71"/>
      <c r="CA246" s="43"/>
      <c r="CB246" s="396"/>
      <c r="CC246" s="405"/>
      <c r="CD246" s="72">
        <v>0</v>
      </c>
      <c r="CE246" s="71"/>
      <c r="CF246" s="43"/>
      <c r="CG246" s="396"/>
      <c r="CH246" s="405"/>
      <c r="CI246" s="72">
        <v>0</v>
      </c>
      <c r="CJ246" s="71"/>
      <c r="CK246" s="43"/>
      <c r="CL246" s="396"/>
      <c r="CM246" s="405"/>
      <c r="CN246" s="72">
        <v>0</v>
      </c>
      <c r="CO246" s="71"/>
      <c r="CP246" s="43"/>
      <c r="CQ246" s="396"/>
      <c r="CR246" s="405"/>
      <c r="CS246" s="72">
        <v>0</v>
      </c>
      <c r="CT246" s="71"/>
      <c r="CU246" s="43"/>
      <c r="CV246" s="396"/>
      <c r="CW246" s="405"/>
      <c r="CX246" s="72">
        <v>0</v>
      </c>
      <c r="CY246" s="71"/>
      <c r="CZ246" s="43"/>
      <c r="DA246" s="396"/>
      <c r="DB246" s="405"/>
      <c r="DC246" s="72">
        <v>0</v>
      </c>
      <c r="DD246" s="71"/>
      <c r="DE246" s="43"/>
      <c r="DF246" s="396"/>
      <c r="DG246" s="405"/>
      <c r="DH246" s="72">
        <v>0</v>
      </c>
      <c r="DI246" s="71"/>
      <c r="DJ246" s="43"/>
      <c r="DK246" s="396"/>
      <c r="DL246" s="405"/>
      <c r="DM246" s="72">
        <v>0</v>
      </c>
      <c r="DN246" s="71"/>
      <c r="DO246" s="43"/>
      <c r="DP246" s="396"/>
      <c r="DQ246" s="405"/>
      <c r="DR246" s="72">
        <v>0</v>
      </c>
      <c r="DS246" s="71"/>
      <c r="DT246" s="43"/>
      <c r="DU246" s="396"/>
      <c r="DV246" s="405"/>
      <c r="DW246" s="72">
        <v>0</v>
      </c>
      <c r="DX246" s="71"/>
      <c r="DY246" s="43"/>
      <c r="DZ246" s="396"/>
      <c r="EA246" s="405"/>
      <c r="EB246" s="72">
        <v>0</v>
      </c>
      <c r="EC246" s="71"/>
      <c r="ED246" s="43"/>
      <c r="EE246" s="396"/>
      <c r="EF246" s="405"/>
      <c r="EG246" s="72">
        <v>0</v>
      </c>
      <c r="EH246" s="71"/>
      <c r="EI246" s="43"/>
      <c r="EJ246" s="396"/>
      <c r="EK246" s="405"/>
      <c r="EL246" s="72">
        <f>SUM(CD246:EG246)</f>
        <v>0</v>
      </c>
      <c r="EM246" s="71"/>
      <c r="EN246" s="43"/>
      <c r="EO246" s="88"/>
      <c r="EQ246" s="80">
        <f t="shared" si="41"/>
        <v>0</v>
      </c>
      <c r="ER246" s="33"/>
    </row>
    <row r="247" spans="4:148" ht="12.75" hidden="1" customHeight="1" x14ac:dyDescent="0.3">
      <c r="D247" s="88"/>
      <c r="E247" s="669"/>
      <c r="F247" s="189"/>
      <c r="G247" s="43"/>
      <c r="H247" s="43"/>
      <c r="I247" s="43"/>
      <c r="J247" s="396"/>
      <c r="K247" s="189"/>
      <c r="L247" s="43"/>
      <c r="M247" s="43"/>
      <c r="N247" s="43"/>
      <c r="O247" s="396"/>
      <c r="P247" s="189"/>
      <c r="Q247" s="43"/>
      <c r="R247" s="43"/>
      <c r="S247" s="43"/>
      <c r="T247" s="396"/>
      <c r="U247" s="189"/>
      <c r="V247" s="43"/>
      <c r="W247" s="43"/>
      <c r="X247" s="43"/>
      <c r="Y247" s="396"/>
      <c r="Z247" s="189"/>
      <c r="AA247" s="43"/>
      <c r="AB247" s="43"/>
      <c r="AC247" s="43"/>
      <c r="AD247" s="396"/>
      <c r="AE247" s="189"/>
      <c r="AF247" s="43"/>
      <c r="AG247" s="43"/>
      <c r="AH247" s="43"/>
      <c r="AI247" s="396"/>
      <c r="AJ247" s="189"/>
      <c r="AK247" s="43"/>
      <c r="AL247" s="43"/>
      <c r="AM247" s="43"/>
      <c r="AN247" s="396"/>
      <c r="AO247" s="189"/>
      <c r="AP247" s="43"/>
      <c r="AQ247" s="43"/>
      <c r="AR247" s="43"/>
      <c r="AS247" s="396"/>
      <c r="AT247" s="189"/>
      <c r="AU247" s="43"/>
      <c r="AV247" s="43"/>
      <c r="AW247" s="43"/>
      <c r="AX247" s="396"/>
      <c r="AY247" s="189"/>
      <c r="AZ247" s="43"/>
      <c r="BA247" s="43"/>
      <c r="BB247" s="43"/>
      <c r="BC247" s="396"/>
      <c r="BD247" s="189"/>
      <c r="BE247" s="43"/>
      <c r="BF247" s="43"/>
      <c r="BG247" s="43"/>
      <c r="BH247" s="396"/>
      <c r="BI247" s="189"/>
      <c r="BJ247" s="43"/>
      <c r="BK247" s="43"/>
      <c r="BL247" s="43"/>
      <c r="BM247" s="396"/>
      <c r="BN247" s="189"/>
      <c r="BO247" s="43"/>
      <c r="BP247" s="43"/>
      <c r="BQ247" s="43"/>
      <c r="BR247" s="396"/>
      <c r="BS247" s="189"/>
      <c r="BT247" s="43"/>
      <c r="BU247" s="43"/>
      <c r="BV247" s="43"/>
      <c r="BW247" s="396"/>
      <c r="BX247" s="189"/>
      <c r="BY247" s="43"/>
      <c r="BZ247" s="43"/>
      <c r="CA247" s="43"/>
      <c r="CB247" s="396"/>
      <c r="CC247" s="189"/>
      <c r="CD247" s="43"/>
      <c r="CE247" s="43"/>
      <c r="CF247" s="43"/>
      <c r="CG247" s="396"/>
      <c r="CH247" s="189"/>
      <c r="CI247" s="43"/>
      <c r="CJ247" s="43"/>
      <c r="CK247" s="43"/>
      <c r="CL247" s="396"/>
      <c r="CM247" s="189"/>
      <c r="CN247" s="43"/>
      <c r="CO247" s="43"/>
      <c r="CP247" s="43"/>
      <c r="CQ247" s="396"/>
      <c r="CR247" s="189"/>
      <c r="CS247" s="43"/>
      <c r="CT247" s="43"/>
      <c r="CU247" s="43"/>
      <c r="CV247" s="396"/>
      <c r="CW247" s="189"/>
      <c r="CX247" s="43"/>
      <c r="CY247" s="43"/>
      <c r="CZ247" s="43"/>
      <c r="DA247" s="396"/>
      <c r="DB247" s="189"/>
      <c r="DC247" s="43"/>
      <c r="DD247" s="43"/>
      <c r="DE247" s="43"/>
      <c r="DF247" s="396"/>
      <c r="DG247" s="189"/>
      <c r="DH247" s="43"/>
      <c r="DI247" s="43"/>
      <c r="DJ247" s="43"/>
      <c r="DK247" s="396"/>
      <c r="DL247" s="189"/>
      <c r="DM247" s="43"/>
      <c r="DN247" s="43"/>
      <c r="DO247" s="43"/>
      <c r="DP247" s="396"/>
      <c r="DQ247" s="189"/>
      <c r="DR247" s="43"/>
      <c r="DS247" s="43"/>
      <c r="DT247" s="43"/>
      <c r="DU247" s="396"/>
      <c r="DV247" s="189"/>
      <c r="DW247" s="43"/>
      <c r="DX247" s="43"/>
      <c r="DY247" s="43"/>
      <c r="DZ247" s="396"/>
      <c r="EA247" s="189"/>
      <c r="EB247" s="43"/>
      <c r="EC247" s="43"/>
      <c r="ED247" s="43"/>
      <c r="EE247" s="396"/>
      <c r="EF247" s="189"/>
      <c r="EG247" s="43"/>
      <c r="EH247" s="43"/>
      <c r="EI247" s="43"/>
      <c r="EJ247" s="396"/>
      <c r="EK247" s="189"/>
      <c r="EL247" s="43"/>
      <c r="EM247" s="43"/>
      <c r="EN247" s="43"/>
      <c r="EO247" s="88"/>
      <c r="ER247" s="33"/>
    </row>
    <row r="248" spans="4:148" ht="12.75" hidden="1" customHeight="1" x14ac:dyDescent="0.3">
      <c r="D248" s="88" t="s">
        <v>323</v>
      </c>
      <c r="E248" s="669"/>
      <c r="F248" s="189"/>
      <c r="G248" s="43">
        <f>SUM(G249:G251)</f>
        <v>0</v>
      </c>
      <c r="H248" s="43"/>
      <c r="I248" s="43"/>
      <c r="J248" s="396"/>
      <c r="K248" s="43"/>
      <c r="L248" s="43">
        <f>SUM(L249:L251)</f>
        <v>0</v>
      </c>
      <c r="M248" s="43"/>
      <c r="N248" s="43"/>
      <c r="O248" s="396"/>
      <c r="P248" s="189"/>
      <c r="Q248" s="43">
        <f>SUM(Q249:Q251)</f>
        <v>0</v>
      </c>
      <c r="R248" s="43"/>
      <c r="S248" s="43"/>
      <c r="T248" s="396"/>
      <c r="U248" s="189"/>
      <c r="V248" s="43">
        <f>SUM(V249:V251)</f>
        <v>0</v>
      </c>
      <c r="W248" s="43"/>
      <c r="X248" s="43"/>
      <c r="Y248" s="396"/>
      <c r="Z248" s="189"/>
      <c r="AA248" s="43">
        <f>SUM(AA249:AA251)</f>
        <v>0</v>
      </c>
      <c r="AB248" s="43"/>
      <c r="AC248" s="43"/>
      <c r="AD248" s="396"/>
      <c r="AE248" s="189"/>
      <c r="AF248" s="43">
        <f>SUM(AF249:AF251)</f>
        <v>0</v>
      </c>
      <c r="AG248" s="43"/>
      <c r="AH248" s="43"/>
      <c r="AI248" s="396"/>
      <c r="AJ248" s="189"/>
      <c r="AK248" s="43">
        <f>SUM(AK249:AK251)</f>
        <v>0</v>
      </c>
      <c r="AL248" s="43"/>
      <c r="AM248" s="43"/>
      <c r="AN248" s="396"/>
      <c r="AO248" s="189"/>
      <c r="AP248" s="43">
        <f>SUM(AP249:AP251)</f>
        <v>0</v>
      </c>
      <c r="AQ248" s="43"/>
      <c r="AR248" s="43"/>
      <c r="AS248" s="396"/>
      <c r="AT248" s="189"/>
      <c r="AU248" s="43">
        <f>SUM(AU249:AU251)</f>
        <v>0</v>
      </c>
      <c r="AV248" s="43"/>
      <c r="AW248" s="43"/>
      <c r="AX248" s="396"/>
      <c r="AY248" s="189"/>
      <c r="AZ248" s="43">
        <f>SUM(AZ249:AZ251)</f>
        <v>0</v>
      </c>
      <c r="BA248" s="43"/>
      <c r="BB248" s="43"/>
      <c r="BC248" s="396"/>
      <c r="BD248" s="189"/>
      <c r="BE248" s="43">
        <f>SUM(BE249:BE251)</f>
        <v>0</v>
      </c>
      <c r="BF248" s="43"/>
      <c r="BG248" s="43"/>
      <c r="BH248" s="396"/>
      <c r="BI248" s="189"/>
      <c r="BJ248" s="43">
        <f>SUM(BJ249:BJ251)</f>
        <v>0</v>
      </c>
      <c r="BK248" s="43"/>
      <c r="BL248" s="43"/>
      <c r="BM248" s="396"/>
      <c r="BN248" s="189"/>
      <c r="BO248" s="43">
        <f>SUM(BO249:BO251)</f>
        <v>0</v>
      </c>
      <c r="BP248" s="43"/>
      <c r="BQ248" s="43"/>
      <c r="BR248" s="396"/>
      <c r="BS248" s="189"/>
      <c r="BT248" s="43">
        <f>SUM(BT249:BT252)</f>
        <v>0</v>
      </c>
      <c r="BU248" s="43"/>
      <c r="BV248" s="43"/>
      <c r="BW248" s="396"/>
      <c r="BX248" s="189"/>
      <c r="BY248" s="43">
        <f>SUM(BY249:BY251)</f>
        <v>0</v>
      </c>
      <c r="BZ248" s="43"/>
      <c r="CA248" s="43"/>
      <c r="CB248" s="396"/>
      <c r="CC248" s="43"/>
      <c r="CD248" s="43">
        <f>SUM(CD249:CD251)</f>
        <v>0</v>
      </c>
      <c r="CE248" s="43"/>
      <c r="CF248" s="43"/>
      <c r="CG248" s="396"/>
      <c r="CH248" s="189"/>
      <c r="CI248" s="43">
        <f>SUM(CI249:CI251)</f>
        <v>0</v>
      </c>
      <c r="CJ248" s="43"/>
      <c r="CK248" s="43"/>
      <c r="CL248" s="396"/>
      <c r="CM248" s="189"/>
      <c r="CN248" s="43">
        <f>SUM(CN249:CN251)</f>
        <v>0</v>
      </c>
      <c r="CO248" s="43"/>
      <c r="CP248" s="43"/>
      <c r="CQ248" s="396"/>
      <c r="CR248" s="189"/>
      <c r="CS248" s="43">
        <f>SUM(CS249:CS251)</f>
        <v>0</v>
      </c>
      <c r="CT248" s="43"/>
      <c r="CU248" s="43"/>
      <c r="CV248" s="396"/>
      <c r="CW248" s="189"/>
      <c r="CX248" s="43">
        <f>SUM(CX249:CX251)</f>
        <v>0</v>
      </c>
      <c r="CY248" s="43"/>
      <c r="CZ248" s="43"/>
      <c r="DA248" s="396"/>
      <c r="DB248" s="189"/>
      <c r="DC248" s="43">
        <f>SUM(DC249:DC251)</f>
        <v>0</v>
      </c>
      <c r="DD248" s="43"/>
      <c r="DE248" s="43"/>
      <c r="DF248" s="396"/>
      <c r="DG248" s="189"/>
      <c r="DH248" s="43">
        <f>SUM(DH249:DH251)</f>
        <v>0</v>
      </c>
      <c r="DI248" s="43"/>
      <c r="DJ248" s="43"/>
      <c r="DK248" s="396"/>
      <c r="DL248" s="189"/>
      <c r="DM248" s="43">
        <f>SUM(DM249:DM251)</f>
        <v>0</v>
      </c>
      <c r="DN248" s="43"/>
      <c r="DO248" s="43"/>
      <c r="DP248" s="396"/>
      <c r="DQ248" s="189"/>
      <c r="DR248" s="43">
        <f>SUM(DR249:DR251)</f>
        <v>0</v>
      </c>
      <c r="DS248" s="43"/>
      <c r="DT248" s="43"/>
      <c r="DU248" s="396"/>
      <c r="DV248" s="189"/>
      <c r="DW248" s="43">
        <f>SUM(DW249:DW251)</f>
        <v>0</v>
      </c>
      <c r="DX248" s="43"/>
      <c r="DY248" s="43"/>
      <c r="DZ248" s="396"/>
      <c r="EA248" s="189"/>
      <c r="EB248" s="43">
        <f>SUM(EB249:EB251)</f>
        <v>0</v>
      </c>
      <c r="EC248" s="43"/>
      <c r="ED248" s="43"/>
      <c r="EE248" s="396"/>
      <c r="EF248" s="189"/>
      <c r="EG248" s="43">
        <f>SUM(EG249:EG251)</f>
        <v>0</v>
      </c>
      <c r="EH248" s="43"/>
      <c r="EI248" s="43"/>
      <c r="EJ248" s="396"/>
      <c r="EK248" s="189"/>
      <c r="EL248" s="43">
        <f>SUM(EL249:EL252)</f>
        <v>0</v>
      </c>
      <c r="EM248" s="43"/>
      <c r="EN248" s="43"/>
      <c r="EO248" s="88"/>
      <c r="EQ248" s="80">
        <f t="shared" si="41"/>
        <v>0</v>
      </c>
      <c r="ER248" s="33"/>
    </row>
    <row r="249" spans="4:148" ht="12.75" hidden="1" customHeight="1" x14ac:dyDescent="0.3">
      <c r="D249" s="88" t="s">
        <v>316</v>
      </c>
      <c r="E249" s="669"/>
      <c r="F249" s="333"/>
      <c r="G249" s="394">
        <v>0</v>
      </c>
      <c r="H249" s="395"/>
      <c r="I249" s="43"/>
      <c r="J249" s="396"/>
      <c r="K249" s="333"/>
      <c r="L249" s="394">
        <v>0</v>
      </c>
      <c r="M249" s="395"/>
      <c r="N249" s="43"/>
      <c r="O249" s="396"/>
      <c r="P249" s="333"/>
      <c r="Q249" s="394">
        <v>0</v>
      </c>
      <c r="R249" s="395"/>
      <c r="S249" s="43"/>
      <c r="T249" s="396"/>
      <c r="U249" s="333"/>
      <c r="V249" s="394">
        <v>0</v>
      </c>
      <c r="W249" s="395"/>
      <c r="X249" s="43"/>
      <c r="Y249" s="396"/>
      <c r="Z249" s="333"/>
      <c r="AA249" s="394">
        <v>0</v>
      </c>
      <c r="AB249" s="395"/>
      <c r="AC249" s="43"/>
      <c r="AD249" s="396"/>
      <c r="AE249" s="333"/>
      <c r="AF249" s="394">
        <v>0</v>
      </c>
      <c r="AG249" s="395"/>
      <c r="AH249" s="43"/>
      <c r="AI249" s="396"/>
      <c r="AJ249" s="333"/>
      <c r="AK249" s="394">
        <v>0</v>
      </c>
      <c r="AL249" s="395"/>
      <c r="AM249" s="43"/>
      <c r="AN249" s="396"/>
      <c r="AO249" s="333"/>
      <c r="AP249" s="394">
        <v>0</v>
      </c>
      <c r="AQ249" s="395"/>
      <c r="AR249" s="43"/>
      <c r="AS249" s="396"/>
      <c r="AT249" s="333"/>
      <c r="AU249" s="394">
        <v>0</v>
      </c>
      <c r="AV249" s="395"/>
      <c r="AW249" s="43"/>
      <c r="AX249" s="396"/>
      <c r="AY249" s="333"/>
      <c r="AZ249" s="394">
        <v>0</v>
      </c>
      <c r="BA249" s="395"/>
      <c r="BB249" s="43"/>
      <c r="BC249" s="396"/>
      <c r="BD249" s="333"/>
      <c r="BE249" s="394">
        <v>0</v>
      </c>
      <c r="BF249" s="395"/>
      <c r="BG249" s="43"/>
      <c r="BH249" s="396"/>
      <c r="BI249" s="333"/>
      <c r="BJ249" s="394">
        <v>0</v>
      </c>
      <c r="BK249" s="395"/>
      <c r="BL249" s="43"/>
      <c r="BM249" s="396"/>
      <c r="BN249" s="333"/>
      <c r="BO249" s="394">
        <v>0</v>
      </c>
      <c r="BP249" s="395"/>
      <c r="BQ249" s="43"/>
      <c r="BR249" s="396"/>
      <c r="BS249" s="397"/>
      <c r="BT249" s="394">
        <f>SUM(L249:BO249)</f>
        <v>0</v>
      </c>
      <c r="BU249" s="395"/>
      <c r="BV249" s="43"/>
      <c r="BW249" s="396"/>
      <c r="BX249" s="397"/>
      <c r="BY249" s="394">
        <v>0</v>
      </c>
      <c r="BZ249" s="395"/>
      <c r="CA249" s="43"/>
      <c r="CB249" s="396"/>
      <c r="CC249" s="397"/>
      <c r="CD249" s="394">
        <v>0</v>
      </c>
      <c r="CE249" s="395"/>
      <c r="CF249" s="43"/>
      <c r="CG249" s="396"/>
      <c r="CH249" s="397"/>
      <c r="CI249" s="394">
        <v>0</v>
      </c>
      <c r="CJ249" s="395"/>
      <c r="CK249" s="43"/>
      <c r="CL249" s="396"/>
      <c r="CM249" s="397"/>
      <c r="CN249" s="394">
        <v>0</v>
      </c>
      <c r="CO249" s="395"/>
      <c r="CP249" s="43"/>
      <c r="CQ249" s="396"/>
      <c r="CR249" s="397"/>
      <c r="CS249" s="394">
        <v>0</v>
      </c>
      <c r="CT249" s="395"/>
      <c r="CU249" s="43"/>
      <c r="CV249" s="396"/>
      <c r="CW249" s="397"/>
      <c r="CX249" s="394">
        <v>0</v>
      </c>
      <c r="CY249" s="395"/>
      <c r="CZ249" s="43"/>
      <c r="DA249" s="396"/>
      <c r="DB249" s="397"/>
      <c r="DC249" s="394">
        <v>0</v>
      </c>
      <c r="DD249" s="395"/>
      <c r="DE249" s="43"/>
      <c r="DF249" s="396"/>
      <c r="DG249" s="397"/>
      <c r="DH249" s="394">
        <v>0</v>
      </c>
      <c r="DI249" s="395"/>
      <c r="DJ249" s="43"/>
      <c r="DK249" s="396"/>
      <c r="DL249" s="397"/>
      <c r="DM249" s="394">
        <v>0</v>
      </c>
      <c r="DN249" s="395"/>
      <c r="DO249" s="43"/>
      <c r="DP249" s="396"/>
      <c r="DQ249" s="397"/>
      <c r="DR249" s="394">
        <v>0</v>
      </c>
      <c r="DS249" s="395"/>
      <c r="DT249" s="43"/>
      <c r="DU249" s="396"/>
      <c r="DV249" s="397"/>
      <c r="DW249" s="394">
        <v>0</v>
      </c>
      <c r="DX249" s="395"/>
      <c r="DY249" s="43"/>
      <c r="DZ249" s="396"/>
      <c r="EA249" s="397"/>
      <c r="EB249" s="394">
        <v>0</v>
      </c>
      <c r="EC249" s="395"/>
      <c r="ED249" s="43"/>
      <c r="EE249" s="396"/>
      <c r="EF249" s="397"/>
      <c r="EG249" s="394">
        <v>0</v>
      </c>
      <c r="EH249" s="395"/>
      <c r="EI249" s="43"/>
      <c r="EJ249" s="396"/>
      <c r="EK249" s="397"/>
      <c r="EL249" s="394">
        <f>SUM(CD249:EG249)</f>
        <v>0</v>
      </c>
      <c r="EM249" s="395"/>
      <c r="EN249" s="43"/>
      <c r="EO249" s="88"/>
      <c r="EQ249" s="80">
        <f t="shared" si="41"/>
        <v>0</v>
      </c>
      <c r="ER249" s="33"/>
    </row>
    <row r="250" spans="4:148" ht="12.75" hidden="1" customHeight="1" x14ac:dyDescent="0.3">
      <c r="D250" s="88" t="s">
        <v>319</v>
      </c>
      <c r="E250" s="669"/>
      <c r="F250" s="327"/>
      <c r="G250" s="43">
        <v>0</v>
      </c>
      <c r="H250" s="42"/>
      <c r="I250" s="43"/>
      <c r="J250" s="396"/>
      <c r="K250" s="327"/>
      <c r="L250" s="43">
        <v>0</v>
      </c>
      <c r="M250" s="42"/>
      <c r="N250" s="43"/>
      <c r="O250" s="396"/>
      <c r="P250" s="327"/>
      <c r="Q250" s="43">
        <v>0</v>
      </c>
      <c r="R250" s="42"/>
      <c r="S250" s="43"/>
      <c r="T250" s="396"/>
      <c r="U250" s="327"/>
      <c r="V250" s="43">
        <v>0</v>
      </c>
      <c r="W250" s="42"/>
      <c r="X250" s="43"/>
      <c r="Y250" s="396"/>
      <c r="Z250" s="327"/>
      <c r="AA250" s="43">
        <v>0</v>
      </c>
      <c r="AB250" s="42"/>
      <c r="AC250" s="43"/>
      <c r="AD250" s="396"/>
      <c r="AE250" s="327"/>
      <c r="AF250" s="43">
        <v>0</v>
      </c>
      <c r="AG250" s="42"/>
      <c r="AH250" s="43"/>
      <c r="AI250" s="396"/>
      <c r="AJ250" s="327"/>
      <c r="AK250" s="43">
        <v>0</v>
      </c>
      <c r="AL250" s="42"/>
      <c r="AM250" s="43"/>
      <c r="AN250" s="396"/>
      <c r="AO250" s="327"/>
      <c r="AP250" s="43">
        <v>0</v>
      </c>
      <c r="AQ250" s="42"/>
      <c r="AR250" s="43"/>
      <c r="AS250" s="396"/>
      <c r="AT250" s="327"/>
      <c r="AU250" s="43">
        <v>0</v>
      </c>
      <c r="AV250" s="42"/>
      <c r="AW250" s="43"/>
      <c r="AX250" s="396"/>
      <c r="AY250" s="327"/>
      <c r="AZ250" s="43">
        <v>0</v>
      </c>
      <c r="BA250" s="42"/>
      <c r="BB250" s="43"/>
      <c r="BC250" s="396"/>
      <c r="BD250" s="327"/>
      <c r="BE250" s="43">
        <v>0</v>
      </c>
      <c r="BF250" s="42"/>
      <c r="BG250" s="43"/>
      <c r="BH250" s="396"/>
      <c r="BI250" s="327"/>
      <c r="BJ250" s="43">
        <v>0</v>
      </c>
      <c r="BK250" s="42"/>
      <c r="BL250" s="43"/>
      <c r="BM250" s="396"/>
      <c r="BN250" s="327"/>
      <c r="BO250" s="43">
        <v>0</v>
      </c>
      <c r="BP250" s="42"/>
      <c r="BQ250" s="43"/>
      <c r="BR250" s="396"/>
      <c r="BS250" s="396"/>
      <c r="BT250" s="43">
        <f>SUM(L250:BO250)</f>
        <v>0</v>
      </c>
      <c r="BU250" s="42"/>
      <c r="BV250" s="43"/>
      <c r="BW250" s="396"/>
      <c r="BX250" s="396"/>
      <c r="BY250" s="43">
        <v>0</v>
      </c>
      <c r="BZ250" s="42"/>
      <c r="CA250" s="43"/>
      <c r="CB250" s="396"/>
      <c r="CC250" s="396"/>
      <c r="CD250" s="43">
        <v>0</v>
      </c>
      <c r="CE250" s="42"/>
      <c r="CF250" s="43"/>
      <c r="CG250" s="396"/>
      <c r="CH250" s="396"/>
      <c r="CI250" s="43">
        <v>0</v>
      </c>
      <c r="CJ250" s="42"/>
      <c r="CK250" s="43"/>
      <c r="CL250" s="396"/>
      <c r="CM250" s="396"/>
      <c r="CN250" s="43">
        <v>0</v>
      </c>
      <c r="CO250" s="42"/>
      <c r="CP250" s="43"/>
      <c r="CQ250" s="396"/>
      <c r="CR250" s="396"/>
      <c r="CS250" s="43">
        <v>0</v>
      </c>
      <c r="CT250" s="42"/>
      <c r="CU250" s="43"/>
      <c r="CV250" s="396"/>
      <c r="CW250" s="396"/>
      <c r="CX250" s="43">
        <v>0</v>
      </c>
      <c r="CY250" s="42"/>
      <c r="CZ250" s="43"/>
      <c r="DA250" s="396"/>
      <c r="DB250" s="396"/>
      <c r="DC250" s="43">
        <v>0</v>
      </c>
      <c r="DD250" s="42"/>
      <c r="DE250" s="43"/>
      <c r="DF250" s="396"/>
      <c r="DG250" s="396"/>
      <c r="DH250" s="43">
        <v>0</v>
      </c>
      <c r="DI250" s="42"/>
      <c r="DJ250" s="43"/>
      <c r="DK250" s="396"/>
      <c r="DL250" s="396"/>
      <c r="DM250" s="43">
        <v>0</v>
      </c>
      <c r="DN250" s="42"/>
      <c r="DO250" s="43"/>
      <c r="DP250" s="396"/>
      <c r="DQ250" s="396"/>
      <c r="DR250" s="43">
        <v>0</v>
      </c>
      <c r="DS250" s="42"/>
      <c r="DT250" s="43"/>
      <c r="DU250" s="396"/>
      <c r="DV250" s="396"/>
      <c r="DW250" s="43">
        <v>0</v>
      </c>
      <c r="DX250" s="42"/>
      <c r="DY250" s="43"/>
      <c r="DZ250" s="396"/>
      <c r="EA250" s="396"/>
      <c r="EB250" s="43">
        <v>0</v>
      </c>
      <c r="EC250" s="42"/>
      <c r="ED250" s="43"/>
      <c r="EE250" s="396"/>
      <c r="EF250" s="396"/>
      <c r="EG250" s="43">
        <v>0</v>
      </c>
      <c r="EH250" s="42"/>
      <c r="EI250" s="43"/>
      <c r="EJ250" s="396"/>
      <c r="EK250" s="396"/>
      <c r="EL250" s="43">
        <f>SUM(CD250:EG250)</f>
        <v>0</v>
      </c>
      <c r="EM250" s="42"/>
      <c r="EN250" s="43"/>
      <c r="EO250" s="88"/>
      <c r="EQ250" s="80">
        <f t="shared" si="41"/>
        <v>0</v>
      </c>
      <c r="ER250" s="33"/>
    </row>
    <row r="251" spans="4:148" ht="12.75" hidden="1" customHeight="1" x14ac:dyDescent="0.3">
      <c r="D251" s="88" t="s">
        <v>320</v>
      </c>
      <c r="E251" s="669"/>
      <c r="F251" s="327"/>
      <c r="G251" s="43">
        <v>0</v>
      </c>
      <c r="H251" s="42"/>
      <c r="I251" s="43"/>
      <c r="J251" s="396"/>
      <c r="K251" s="327"/>
      <c r="L251" s="43">
        <v>0</v>
      </c>
      <c r="M251" s="42"/>
      <c r="N251" s="43"/>
      <c r="O251" s="396"/>
      <c r="P251" s="327"/>
      <c r="Q251" s="43">
        <v>0</v>
      </c>
      <c r="R251" s="42"/>
      <c r="S251" s="43"/>
      <c r="T251" s="396"/>
      <c r="U251" s="327"/>
      <c r="V251" s="43">
        <v>0</v>
      </c>
      <c r="W251" s="42"/>
      <c r="X251" s="43"/>
      <c r="Y251" s="396"/>
      <c r="Z251" s="327"/>
      <c r="AA251" s="43">
        <v>0</v>
      </c>
      <c r="AB251" s="42"/>
      <c r="AC251" s="43"/>
      <c r="AD251" s="396"/>
      <c r="AE251" s="327"/>
      <c r="AF251" s="43">
        <v>0</v>
      </c>
      <c r="AG251" s="42"/>
      <c r="AH251" s="43"/>
      <c r="AI251" s="396"/>
      <c r="AJ251" s="327"/>
      <c r="AK251" s="43">
        <v>0</v>
      </c>
      <c r="AL251" s="42"/>
      <c r="AM251" s="43"/>
      <c r="AN251" s="396"/>
      <c r="AO251" s="327"/>
      <c r="AP251" s="43">
        <v>0</v>
      </c>
      <c r="AQ251" s="42"/>
      <c r="AR251" s="43"/>
      <c r="AS251" s="396"/>
      <c r="AT251" s="327"/>
      <c r="AU251" s="43">
        <v>0</v>
      </c>
      <c r="AV251" s="42"/>
      <c r="AW251" s="43"/>
      <c r="AX251" s="396"/>
      <c r="AY251" s="327"/>
      <c r="AZ251" s="43">
        <v>0</v>
      </c>
      <c r="BA251" s="42"/>
      <c r="BB251" s="43"/>
      <c r="BC251" s="396"/>
      <c r="BD251" s="327"/>
      <c r="BE251" s="43">
        <v>0</v>
      </c>
      <c r="BF251" s="42"/>
      <c r="BG251" s="43"/>
      <c r="BH251" s="396"/>
      <c r="BI251" s="327"/>
      <c r="BJ251" s="43">
        <v>0</v>
      </c>
      <c r="BK251" s="42"/>
      <c r="BL251" s="43"/>
      <c r="BM251" s="396"/>
      <c r="BN251" s="327"/>
      <c r="BO251" s="43">
        <v>0</v>
      </c>
      <c r="BP251" s="42"/>
      <c r="BQ251" s="43"/>
      <c r="BR251" s="396"/>
      <c r="BS251" s="396"/>
      <c r="BT251" s="43">
        <f>SUM(L251:BO251)</f>
        <v>0</v>
      </c>
      <c r="BU251" s="42"/>
      <c r="BV251" s="43"/>
      <c r="BW251" s="396"/>
      <c r="BX251" s="396"/>
      <c r="BY251" s="43">
        <v>0</v>
      </c>
      <c r="BZ251" s="42"/>
      <c r="CA251" s="43"/>
      <c r="CB251" s="396"/>
      <c r="CC251" s="396"/>
      <c r="CD251" s="43">
        <v>0</v>
      </c>
      <c r="CE251" s="42"/>
      <c r="CF251" s="43"/>
      <c r="CG251" s="396"/>
      <c r="CH251" s="396"/>
      <c r="CI251" s="43">
        <v>0</v>
      </c>
      <c r="CJ251" s="42"/>
      <c r="CK251" s="43"/>
      <c r="CL251" s="396"/>
      <c r="CM251" s="396"/>
      <c r="CN251" s="43">
        <v>0</v>
      </c>
      <c r="CO251" s="42"/>
      <c r="CP251" s="43"/>
      <c r="CQ251" s="396"/>
      <c r="CR251" s="396"/>
      <c r="CS251" s="43">
        <v>0</v>
      </c>
      <c r="CT251" s="42"/>
      <c r="CU251" s="43"/>
      <c r="CV251" s="396"/>
      <c r="CW251" s="396"/>
      <c r="CX251" s="43">
        <v>0</v>
      </c>
      <c r="CY251" s="42"/>
      <c r="CZ251" s="43"/>
      <c r="DA251" s="396"/>
      <c r="DB251" s="396"/>
      <c r="DC251" s="43">
        <v>0</v>
      </c>
      <c r="DD251" s="42"/>
      <c r="DE251" s="43"/>
      <c r="DF251" s="396"/>
      <c r="DG251" s="396"/>
      <c r="DH251" s="43">
        <v>0</v>
      </c>
      <c r="DI251" s="42"/>
      <c r="DJ251" s="43"/>
      <c r="DK251" s="396"/>
      <c r="DL251" s="396"/>
      <c r="DM251" s="43">
        <v>0</v>
      </c>
      <c r="DN251" s="42"/>
      <c r="DO251" s="43"/>
      <c r="DP251" s="396"/>
      <c r="DQ251" s="396"/>
      <c r="DR251" s="43">
        <v>0</v>
      </c>
      <c r="DS251" s="42"/>
      <c r="DT251" s="43"/>
      <c r="DU251" s="396"/>
      <c r="DV251" s="396"/>
      <c r="DW251" s="43">
        <v>0</v>
      </c>
      <c r="DX251" s="42"/>
      <c r="DY251" s="43"/>
      <c r="DZ251" s="396"/>
      <c r="EA251" s="396"/>
      <c r="EB251" s="43">
        <v>0</v>
      </c>
      <c r="EC251" s="42"/>
      <c r="ED251" s="43"/>
      <c r="EE251" s="396"/>
      <c r="EF251" s="396"/>
      <c r="EG251" s="43">
        <v>0</v>
      </c>
      <c r="EH251" s="42"/>
      <c r="EI251" s="43"/>
      <c r="EJ251" s="396"/>
      <c r="EK251" s="396"/>
      <c r="EL251" s="43">
        <f>SUM(CD251:EG251)</f>
        <v>0</v>
      </c>
      <c r="EM251" s="42"/>
      <c r="EN251" s="43"/>
      <c r="EO251" s="88"/>
      <c r="EQ251" s="80">
        <f t="shared" si="41"/>
        <v>0</v>
      </c>
      <c r="ER251" s="33"/>
    </row>
    <row r="252" spans="4:148" ht="12.75" hidden="1" customHeight="1" x14ac:dyDescent="0.3">
      <c r="D252" s="88" t="s">
        <v>321</v>
      </c>
      <c r="E252" s="669"/>
      <c r="F252" s="346"/>
      <c r="G252" s="72">
        <v>0</v>
      </c>
      <c r="H252" s="71"/>
      <c r="I252" s="43"/>
      <c r="J252" s="396"/>
      <c r="K252" s="346"/>
      <c r="L252" s="72">
        <v>0</v>
      </c>
      <c r="M252" s="71"/>
      <c r="N252" s="43"/>
      <c r="O252" s="396"/>
      <c r="P252" s="346"/>
      <c r="Q252" s="72">
        <v>0</v>
      </c>
      <c r="R252" s="71"/>
      <c r="S252" s="43"/>
      <c r="T252" s="396"/>
      <c r="U252" s="346"/>
      <c r="V252" s="72">
        <v>0</v>
      </c>
      <c r="W252" s="71"/>
      <c r="X252" s="43"/>
      <c r="Y252" s="396"/>
      <c r="Z252" s="346"/>
      <c r="AA252" s="72">
        <v>0</v>
      </c>
      <c r="AB252" s="71"/>
      <c r="AC252" s="43"/>
      <c r="AD252" s="396"/>
      <c r="AE252" s="346"/>
      <c r="AF252" s="72">
        <v>0</v>
      </c>
      <c r="AG252" s="71"/>
      <c r="AH252" s="43"/>
      <c r="AI252" s="396"/>
      <c r="AJ252" s="346"/>
      <c r="AK252" s="72">
        <v>0</v>
      </c>
      <c r="AL252" s="71"/>
      <c r="AM252" s="43"/>
      <c r="AN252" s="396"/>
      <c r="AO252" s="346"/>
      <c r="AP252" s="72">
        <v>0</v>
      </c>
      <c r="AQ252" s="71"/>
      <c r="AR252" s="43"/>
      <c r="AS252" s="396"/>
      <c r="AT252" s="346"/>
      <c r="AU252" s="72">
        <v>0</v>
      </c>
      <c r="AV252" s="71"/>
      <c r="AW252" s="43"/>
      <c r="AX252" s="396"/>
      <c r="AY252" s="346"/>
      <c r="AZ252" s="72">
        <v>0</v>
      </c>
      <c r="BA252" s="71"/>
      <c r="BB252" s="43"/>
      <c r="BC252" s="396"/>
      <c r="BD252" s="346"/>
      <c r="BE252" s="72">
        <v>0</v>
      </c>
      <c r="BF252" s="71"/>
      <c r="BG252" s="43"/>
      <c r="BH252" s="396"/>
      <c r="BI252" s="346"/>
      <c r="BJ252" s="72">
        <v>0</v>
      </c>
      <c r="BK252" s="71"/>
      <c r="BL252" s="43"/>
      <c r="BM252" s="396"/>
      <c r="BN252" s="346"/>
      <c r="BO252" s="72">
        <v>0</v>
      </c>
      <c r="BP252" s="71"/>
      <c r="BQ252" s="43"/>
      <c r="BR252" s="396"/>
      <c r="BS252" s="405"/>
      <c r="BT252" s="72">
        <f>SUM(L252:BO252)</f>
        <v>0</v>
      </c>
      <c r="BU252" s="71"/>
      <c r="BV252" s="43"/>
      <c r="BW252" s="396"/>
      <c r="BX252" s="405"/>
      <c r="BY252" s="72">
        <v>0</v>
      </c>
      <c r="BZ252" s="71"/>
      <c r="CA252" s="43"/>
      <c r="CB252" s="396"/>
      <c r="CC252" s="405"/>
      <c r="CD252" s="72">
        <v>0</v>
      </c>
      <c r="CE252" s="71"/>
      <c r="CF252" s="43"/>
      <c r="CG252" s="396"/>
      <c r="CH252" s="405"/>
      <c r="CI252" s="72">
        <v>0</v>
      </c>
      <c r="CJ252" s="71"/>
      <c r="CK252" s="43"/>
      <c r="CL252" s="396"/>
      <c r="CM252" s="405"/>
      <c r="CN252" s="72">
        <v>0</v>
      </c>
      <c r="CO252" s="71"/>
      <c r="CP252" s="43"/>
      <c r="CQ252" s="396"/>
      <c r="CR252" s="405"/>
      <c r="CS252" s="72">
        <v>0</v>
      </c>
      <c r="CT252" s="71"/>
      <c r="CU252" s="43"/>
      <c r="CV252" s="396"/>
      <c r="CW252" s="405"/>
      <c r="CX252" s="72">
        <v>0</v>
      </c>
      <c r="CY252" s="71"/>
      <c r="CZ252" s="43"/>
      <c r="DA252" s="396"/>
      <c r="DB252" s="405"/>
      <c r="DC252" s="72">
        <v>0</v>
      </c>
      <c r="DD252" s="71"/>
      <c r="DE252" s="43"/>
      <c r="DF252" s="396"/>
      <c r="DG252" s="405"/>
      <c r="DH252" s="72">
        <v>0</v>
      </c>
      <c r="DI252" s="71"/>
      <c r="DJ252" s="43"/>
      <c r="DK252" s="396"/>
      <c r="DL252" s="405"/>
      <c r="DM252" s="72">
        <v>0</v>
      </c>
      <c r="DN252" s="71"/>
      <c r="DO252" s="43"/>
      <c r="DP252" s="396"/>
      <c r="DQ252" s="405"/>
      <c r="DR252" s="72">
        <v>0</v>
      </c>
      <c r="DS252" s="71"/>
      <c r="DT252" s="43"/>
      <c r="DU252" s="396"/>
      <c r="DV252" s="405"/>
      <c r="DW252" s="72">
        <v>0</v>
      </c>
      <c r="DX252" s="71"/>
      <c r="DY252" s="43"/>
      <c r="DZ252" s="396"/>
      <c r="EA252" s="405"/>
      <c r="EB252" s="72">
        <v>0</v>
      </c>
      <c r="EC252" s="71"/>
      <c r="ED252" s="43"/>
      <c r="EE252" s="396"/>
      <c r="EF252" s="405"/>
      <c r="EG252" s="72">
        <v>0</v>
      </c>
      <c r="EH252" s="71"/>
      <c r="EI252" s="43"/>
      <c r="EJ252" s="396"/>
      <c r="EK252" s="405"/>
      <c r="EL252" s="72">
        <f>SUM(CD252:EG252)</f>
        <v>0</v>
      </c>
      <c r="EM252" s="71"/>
      <c r="EN252" s="43"/>
      <c r="EO252" s="88"/>
      <c r="EQ252" s="80">
        <f t="shared" si="41"/>
        <v>0</v>
      </c>
      <c r="ER252" s="33"/>
    </row>
    <row r="253" spans="4:148" ht="12.75" hidden="1" customHeight="1" x14ac:dyDescent="0.3">
      <c r="D253" s="88"/>
      <c r="E253" s="669"/>
      <c r="F253" s="189"/>
      <c r="G253" s="43"/>
      <c r="H253" s="43"/>
      <c r="I253" s="43"/>
      <c r="J253" s="396"/>
      <c r="K253" s="189"/>
      <c r="L253" s="43"/>
      <c r="M253" s="43"/>
      <c r="N253" s="43"/>
      <c r="O253" s="396"/>
      <c r="P253" s="189"/>
      <c r="Q253" s="43"/>
      <c r="R253" s="43"/>
      <c r="S253" s="43"/>
      <c r="T253" s="396"/>
      <c r="U253" s="189"/>
      <c r="V253" s="43"/>
      <c r="W253" s="43"/>
      <c r="X253" s="43"/>
      <c r="Y253" s="396"/>
      <c r="Z253" s="189"/>
      <c r="AA253" s="43"/>
      <c r="AB253" s="43"/>
      <c r="AC253" s="43"/>
      <c r="AD253" s="396"/>
      <c r="AE253" s="189"/>
      <c r="AF253" s="43"/>
      <c r="AG253" s="43"/>
      <c r="AH253" s="43"/>
      <c r="AI253" s="396"/>
      <c r="AJ253" s="189"/>
      <c r="AK253" s="43"/>
      <c r="AL253" s="43"/>
      <c r="AM253" s="43"/>
      <c r="AN253" s="396"/>
      <c r="AO253" s="189"/>
      <c r="AP253" s="43"/>
      <c r="AQ253" s="43"/>
      <c r="AR253" s="43"/>
      <c r="AS253" s="396"/>
      <c r="AT253" s="189"/>
      <c r="AU253" s="43"/>
      <c r="AV253" s="43"/>
      <c r="AW253" s="43"/>
      <c r="AX253" s="396"/>
      <c r="AY253" s="189"/>
      <c r="AZ253" s="43"/>
      <c r="BA253" s="43"/>
      <c r="BB253" s="43"/>
      <c r="BC253" s="396"/>
      <c r="BD253" s="189"/>
      <c r="BE253" s="43"/>
      <c r="BF253" s="43"/>
      <c r="BG253" s="43"/>
      <c r="BH253" s="396"/>
      <c r="BI253" s="189"/>
      <c r="BJ253" s="43"/>
      <c r="BK253" s="43"/>
      <c r="BL253" s="43"/>
      <c r="BM253" s="396"/>
      <c r="BN253" s="189"/>
      <c r="BO253" s="43"/>
      <c r="BP253" s="43"/>
      <c r="BQ253" s="43"/>
      <c r="BR253" s="396"/>
      <c r="BS253" s="189"/>
      <c r="BT253" s="43"/>
      <c r="BU253" s="43"/>
      <c r="BV253" s="43"/>
      <c r="BW253" s="396"/>
      <c r="BX253" s="189"/>
      <c r="BY253" s="43"/>
      <c r="BZ253" s="43"/>
      <c r="CA253" s="43"/>
      <c r="CB253" s="396"/>
      <c r="CC253" s="189"/>
      <c r="CD253" s="43"/>
      <c r="CE253" s="43"/>
      <c r="CF253" s="43"/>
      <c r="CG253" s="396"/>
      <c r="CH253" s="189"/>
      <c r="CI253" s="43"/>
      <c r="CJ253" s="43"/>
      <c r="CK253" s="43"/>
      <c r="CL253" s="396"/>
      <c r="CM253" s="189"/>
      <c r="CN253" s="43"/>
      <c r="CO253" s="43"/>
      <c r="CP253" s="43"/>
      <c r="CQ253" s="396"/>
      <c r="CR253" s="189"/>
      <c r="CS253" s="43"/>
      <c r="CT253" s="43"/>
      <c r="CU253" s="43"/>
      <c r="CV253" s="396"/>
      <c r="CW253" s="189"/>
      <c r="CX253" s="43"/>
      <c r="CY253" s="43"/>
      <c r="CZ253" s="43"/>
      <c r="DA253" s="396"/>
      <c r="DB253" s="189"/>
      <c r="DC253" s="43"/>
      <c r="DD253" s="43"/>
      <c r="DE253" s="43"/>
      <c r="DF253" s="396"/>
      <c r="DG253" s="189"/>
      <c r="DH253" s="43"/>
      <c r="DI253" s="43"/>
      <c r="DJ253" s="43"/>
      <c r="DK253" s="396"/>
      <c r="DL253" s="189"/>
      <c r="DM253" s="43"/>
      <c r="DN253" s="43"/>
      <c r="DO253" s="43"/>
      <c r="DP253" s="396"/>
      <c r="DQ253" s="189"/>
      <c r="DR253" s="43"/>
      <c r="DS253" s="43"/>
      <c r="DT253" s="43"/>
      <c r="DU253" s="396"/>
      <c r="DV253" s="189"/>
      <c r="DW253" s="43"/>
      <c r="DX253" s="43"/>
      <c r="DY253" s="43"/>
      <c r="DZ253" s="396"/>
      <c r="EA253" s="189"/>
      <c r="EB253" s="43"/>
      <c r="EC253" s="43"/>
      <c r="ED253" s="43"/>
      <c r="EE253" s="396"/>
      <c r="EF253" s="189"/>
      <c r="EG253" s="43"/>
      <c r="EH253" s="43"/>
      <c r="EI253" s="43"/>
      <c r="EJ253" s="396"/>
      <c r="EK253" s="189"/>
      <c r="EL253" s="43"/>
      <c r="EM253" s="43"/>
      <c r="EN253" s="43"/>
      <c r="EO253" s="88"/>
      <c r="ER253" s="33"/>
    </row>
    <row r="254" spans="4:148" ht="12.75" customHeight="1" x14ac:dyDescent="0.3">
      <c r="D254" s="88" t="s">
        <v>324</v>
      </c>
      <c r="E254" s="669"/>
      <c r="G254" s="43">
        <f>SUM(G255:G258)</f>
        <v>1559152</v>
      </c>
      <c r="H254" s="43"/>
      <c r="I254" s="43"/>
      <c r="J254" s="396"/>
      <c r="L254" s="43">
        <f>SUM(L255:L258)</f>
        <v>0</v>
      </c>
      <c r="M254" s="43"/>
      <c r="N254" s="43"/>
      <c r="O254" s="396"/>
      <c r="Q254" s="43">
        <f>SUM(Q255:Q258)</f>
        <v>0</v>
      </c>
      <c r="R254" s="43"/>
      <c r="S254" s="43"/>
      <c r="T254" s="396"/>
      <c r="V254" s="43">
        <f>SUM(V255:V258)</f>
        <v>0</v>
      </c>
      <c r="W254" s="43"/>
      <c r="X254" s="43"/>
      <c r="Y254" s="396"/>
      <c r="AA254" s="43">
        <f>SUM(AA255:AA258)</f>
        <v>0</v>
      </c>
      <c r="AB254" s="43"/>
      <c r="AC254" s="43"/>
      <c r="AD254" s="396"/>
      <c r="AF254" s="43">
        <f>SUM(AF255:AF258)</f>
        <v>0</v>
      </c>
      <c r="AG254" s="43"/>
      <c r="AH254" s="43"/>
      <c r="AI254" s="396"/>
      <c r="AK254" s="43">
        <f>SUM(AK255:AK258)</f>
        <v>0</v>
      </c>
      <c r="AL254" s="43"/>
      <c r="AM254" s="43"/>
      <c r="AN254" s="396"/>
      <c r="AP254" s="43">
        <f>SUM(AP255:AP258)</f>
        <v>1559152</v>
      </c>
      <c r="AQ254" s="43"/>
      <c r="AR254" s="43"/>
      <c r="AS254" s="396"/>
      <c r="AU254" s="43">
        <f>SUM(AU255:AU258)</f>
        <v>5197248</v>
      </c>
      <c r="AV254" s="43"/>
      <c r="AW254" s="43"/>
      <c r="AX254" s="396"/>
      <c r="AZ254" s="43">
        <f>SUM(AZ255:AZ258)</f>
        <v>0</v>
      </c>
      <c r="BA254" s="43"/>
      <c r="BB254" s="43"/>
      <c r="BC254" s="396"/>
      <c r="BE254" s="43">
        <f>SUM(BE255:BE258)</f>
        <v>0</v>
      </c>
      <c r="BF254" s="43"/>
      <c r="BG254" s="43"/>
      <c r="BH254" s="396"/>
      <c r="BJ254" s="43">
        <f>SUM(BJ255:BJ258)</f>
        <v>0</v>
      </c>
      <c r="BK254" s="43"/>
      <c r="BL254" s="43"/>
      <c r="BM254" s="396"/>
      <c r="BO254" s="43">
        <f>SUM(BO255:BO258)</f>
        <v>0</v>
      </c>
      <c r="BP254" s="43"/>
      <c r="BQ254" s="43"/>
      <c r="BR254" s="396"/>
      <c r="BT254" s="43">
        <f>SUM(BT255:BT258)</f>
        <v>6756400</v>
      </c>
      <c r="BU254" s="43"/>
      <c r="BV254" s="43"/>
      <c r="BW254" s="396"/>
      <c r="BY254" s="43">
        <f>SUM(BY255:BY258)</f>
        <v>0</v>
      </c>
      <c r="BZ254" s="43"/>
      <c r="CA254" s="43"/>
      <c r="CB254" s="396"/>
      <c r="CD254" s="43">
        <f>SUM(CD255:CD258)</f>
        <v>0</v>
      </c>
      <c r="CE254" s="43"/>
      <c r="CF254" s="43"/>
      <c r="CG254" s="396"/>
      <c r="CI254" s="43">
        <f>SUM(CI255:CI258)</f>
        <v>0</v>
      </c>
      <c r="CJ254" s="43"/>
      <c r="CK254" s="43"/>
      <c r="CL254" s="396"/>
      <c r="CN254" s="43">
        <f>SUM(CN255:CN258)</f>
        <v>0</v>
      </c>
      <c r="CO254" s="43"/>
      <c r="CP254" s="43"/>
      <c r="CQ254" s="396"/>
      <c r="CS254" s="43">
        <f>SUM(CS255:CS258)</f>
        <v>0</v>
      </c>
      <c r="CT254" s="43"/>
      <c r="CU254" s="43"/>
      <c r="CV254" s="396"/>
      <c r="CX254" s="43">
        <f>SUM(CX255:CX258)</f>
        <v>0</v>
      </c>
      <c r="CY254" s="43"/>
      <c r="CZ254" s="43"/>
      <c r="DA254" s="396"/>
      <c r="DC254" s="43">
        <f>SUM(DC255:DC258)</f>
        <v>0</v>
      </c>
      <c r="DD254" s="43"/>
      <c r="DE254" s="43"/>
      <c r="DF254" s="396"/>
      <c r="DH254" s="43">
        <f>SUM(DH255:DH258)</f>
        <v>0</v>
      </c>
      <c r="DI254" s="43"/>
      <c r="DJ254" s="43"/>
      <c r="DK254" s="396"/>
      <c r="DM254" s="43">
        <f>SUM(DM255:DM258)</f>
        <v>0</v>
      </c>
      <c r="DN254" s="43"/>
      <c r="DO254" s="43"/>
      <c r="DP254" s="396"/>
      <c r="DR254" s="43">
        <f>SUM(DR255:DR258)</f>
        <v>0</v>
      </c>
      <c r="DS254" s="43"/>
      <c r="DT254" s="43"/>
      <c r="DU254" s="396"/>
      <c r="DW254" s="43">
        <f>SUM(DW255:DW258)</f>
        <v>0</v>
      </c>
      <c r="DX254" s="43"/>
      <c r="DY254" s="43"/>
      <c r="DZ254" s="396"/>
      <c r="EB254" s="43">
        <f>SUM(EB255:EB258)</f>
        <v>0</v>
      </c>
      <c r="EC254" s="43"/>
      <c r="ED254" s="43"/>
      <c r="EE254" s="396"/>
      <c r="EG254" s="43">
        <f>SUM(EG255:EG258)</f>
        <v>0</v>
      </c>
      <c r="EH254" s="43"/>
      <c r="EI254" s="43"/>
      <c r="EJ254" s="396"/>
      <c r="EL254" s="43">
        <f>SUM(EL255:EL258)</f>
        <v>0</v>
      </c>
      <c r="EM254" s="43"/>
      <c r="EN254" s="43"/>
      <c r="EO254" s="88"/>
      <c r="EQ254" s="80">
        <f t="shared" si="41"/>
        <v>0</v>
      </c>
      <c r="ER254" s="33"/>
    </row>
    <row r="255" spans="4:148" ht="12.75" customHeight="1" x14ac:dyDescent="0.3">
      <c r="D255" s="88" t="s">
        <v>316</v>
      </c>
      <c r="E255" s="669"/>
      <c r="F255" s="333"/>
      <c r="G255" s="394">
        <v>908274</v>
      </c>
      <c r="H255" s="395"/>
      <c r="I255" s="43"/>
      <c r="J255" s="396"/>
      <c r="K255" s="333"/>
      <c r="L255" s="394">
        <v>0</v>
      </c>
      <c r="M255" s="395"/>
      <c r="N255" s="43"/>
      <c r="O255" s="396"/>
      <c r="P255" s="333"/>
      <c r="Q255" s="394">
        <v>0</v>
      </c>
      <c r="R255" s="395"/>
      <c r="S255" s="43"/>
      <c r="T255" s="396"/>
      <c r="U255" s="333"/>
      <c r="V255" s="394">
        <v>0</v>
      </c>
      <c r="W255" s="395"/>
      <c r="X255" s="43"/>
      <c r="Y255" s="396"/>
      <c r="Z255" s="333"/>
      <c r="AA255" s="394">
        <v>0</v>
      </c>
      <c r="AB255" s="395"/>
      <c r="AC255" s="43"/>
      <c r="AD255" s="396"/>
      <c r="AE255" s="333"/>
      <c r="AF255" s="394">
        <v>0</v>
      </c>
      <c r="AG255" s="395"/>
      <c r="AH255" s="43"/>
      <c r="AI255" s="396"/>
      <c r="AJ255" s="333"/>
      <c r="AK255" s="394">
        <v>0</v>
      </c>
      <c r="AL255" s="395"/>
      <c r="AM255" s="43"/>
      <c r="AN255" s="396"/>
      <c r="AO255" s="333"/>
      <c r="AP255" s="394">
        <f>1102295-194021</f>
        <v>908274</v>
      </c>
      <c r="AQ255" s="395"/>
      <c r="AR255" s="43"/>
      <c r="AS255" s="396"/>
      <c r="AT255" s="333"/>
      <c r="AU255" s="394">
        <f>3659205-643297</f>
        <v>3015908</v>
      </c>
      <c r="AV255" s="395"/>
      <c r="AW255" s="43"/>
      <c r="AX255" s="396"/>
      <c r="AY255" s="333"/>
      <c r="AZ255" s="394">
        <v>0</v>
      </c>
      <c r="BA255" s="395"/>
      <c r="BB255" s="43"/>
      <c r="BC255" s="396"/>
      <c r="BD255" s="333"/>
      <c r="BE255" s="394">
        <v>0</v>
      </c>
      <c r="BF255" s="395"/>
      <c r="BG255" s="43"/>
      <c r="BH255" s="396"/>
      <c r="BI255" s="333"/>
      <c r="BJ255" s="394">
        <v>0</v>
      </c>
      <c r="BK255" s="395"/>
      <c r="BL255" s="43"/>
      <c r="BM255" s="396"/>
      <c r="BN255" s="333"/>
      <c r="BO255" s="394">
        <v>0</v>
      </c>
      <c r="BP255" s="395"/>
      <c r="BQ255" s="43"/>
      <c r="BR255" s="396"/>
      <c r="BS255" s="333"/>
      <c r="BT255" s="394">
        <f>SUM(L255:BO255)</f>
        <v>3924182</v>
      </c>
      <c r="BU255" s="395"/>
      <c r="BV255" s="43"/>
      <c r="BW255" s="396"/>
      <c r="BX255" s="333"/>
      <c r="BY255" s="394">
        <v>0</v>
      </c>
      <c r="BZ255" s="395"/>
      <c r="CA255" s="43"/>
      <c r="CB255" s="396"/>
      <c r="CC255" s="333"/>
      <c r="CD255" s="394">
        <v>0</v>
      </c>
      <c r="CE255" s="395"/>
      <c r="CF255" s="43"/>
      <c r="CG255" s="396"/>
      <c r="CH255" s="333"/>
      <c r="CI255" s="394">
        <v>0</v>
      </c>
      <c r="CJ255" s="395"/>
      <c r="CK255" s="43"/>
      <c r="CL255" s="396"/>
      <c r="CM255" s="333"/>
      <c r="CN255" s="394">
        <v>0</v>
      </c>
      <c r="CO255" s="395"/>
      <c r="CP255" s="43"/>
      <c r="CQ255" s="396"/>
      <c r="CR255" s="333"/>
      <c r="CS255" s="394">
        <v>0</v>
      </c>
      <c r="CT255" s="395"/>
      <c r="CU255" s="43"/>
      <c r="CV255" s="396"/>
      <c r="CW255" s="333"/>
      <c r="CX255" s="394">
        <v>0</v>
      </c>
      <c r="CY255" s="395"/>
      <c r="CZ255" s="43"/>
      <c r="DA255" s="396"/>
      <c r="DB255" s="333"/>
      <c r="DC255" s="394">
        <v>0</v>
      </c>
      <c r="DD255" s="395"/>
      <c r="DE255" s="43"/>
      <c r="DF255" s="396"/>
      <c r="DG255" s="333"/>
      <c r="DH255" s="394">
        <v>0</v>
      </c>
      <c r="DI255" s="395"/>
      <c r="DJ255" s="43"/>
      <c r="DK255" s="396"/>
      <c r="DL255" s="333"/>
      <c r="DM255" s="394">
        <v>0</v>
      </c>
      <c r="DN255" s="395"/>
      <c r="DO255" s="43"/>
      <c r="DP255" s="396"/>
      <c r="DQ255" s="333"/>
      <c r="DR255" s="394">
        <v>0</v>
      </c>
      <c r="DS255" s="395"/>
      <c r="DT255" s="43"/>
      <c r="DU255" s="396"/>
      <c r="DV255" s="333"/>
      <c r="DW255" s="394">
        <v>0</v>
      </c>
      <c r="DX255" s="395"/>
      <c r="DY255" s="43"/>
      <c r="DZ255" s="396"/>
      <c r="EA255" s="333"/>
      <c r="EB255" s="394">
        <v>0</v>
      </c>
      <c r="EC255" s="395"/>
      <c r="ED255" s="43"/>
      <c r="EE255" s="396"/>
      <c r="EF255" s="333"/>
      <c r="EG255" s="394">
        <v>0</v>
      </c>
      <c r="EH255" s="395"/>
      <c r="EI255" s="43"/>
      <c r="EJ255" s="396"/>
      <c r="EK255" s="333"/>
      <c r="EL255" s="394">
        <f t="shared" ref="EL255:EL258" si="42">SUM(CD255:DR255)</f>
        <v>0</v>
      </c>
      <c r="EM255" s="395"/>
      <c r="EN255" s="43"/>
      <c r="EO255" s="88"/>
      <c r="EQ255" s="80">
        <f t="shared" si="41"/>
        <v>0</v>
      </c>
      <c r="ER255" s="33"/>
    </row>
    <row r="256" spans="4:148" ht="12.75" customHeight="1" x14ac:dyDescent="0.3">
      <c r="D256" s="88" t="s">
        <v>319</v>
      </c>
      <c r="E256" s="669"/>
      <c r="F256" s="327"/>
      <c r="G256" s="43">
        <v>194021</v>
      </c>
      <c r="H256" s="42"/>
      <c r="I256" s="43"/>
      <c r="J256" s="396"/>
      <c r="K256" s="327"/>
      <c r="L256" s="43">
        <v>0</v>
      </c>
      <c r="M256" s="42"/>
      <c r="N256" s="43"/>
      <c r="O256" s="396"/>
      <c r="P256" s="327"/>
      <c r="Q256" s="43">
        <v>0</v>
      </c>
      <c r="R256" s="42"/>
      <c r="S256" s="43"/>
      <c r="T256" s="396"/>
      <c r="U256" s="327"/>
      <c r="V256" s="43">
        <v>0</v>
      </c>
      <c r="W256" s="42"/>
      <c r="X256" s="43"/>
      <c r="Y256" s="396"/>
      <c r="Z256" s="327"/>
      <c r="AA256" s="43">
        <v>0</v>
      </c>
      <c r="AB256" s="42"/>
      <c r="AC256" s="43"/>
      <c r="AD256" s="396"/>
      <c r="AE256" s="327"/>
      <c r="AF256" s="43">
        <v>0</v>
      </c>
      <c r="AG256" s="42"/>
      <c r="AH256" s="43"/>
      <c r="AI256" s="396"/>
      <c r="AJ256" s="327"/>
      <c r="AK256" s="43">
        <v>0</v>
      </c>
      <c r="AL256" s="42"/>
      <c r="AM256" s="43"/>
      <c r="AN256" s="396"/>
      <c r="AO256" s="327"/>
      <c r="AP256" s="43">
        <v>194021</v>
      </c>
      <c r="AQ256" s="42"/>
      <c r="AR256" s="43"/>
      <c r="AS256" s="396"/>
      <c r="AT256" s="327"/>
      <c r="AU256" s="43">
        <v>643297</v>
      </c>
      <c r="AV256" s="42"/>
      <c r="AW256" s="43"/>
      <c r="AX256" s="396"/>
      <c r="AY256" s="327"/>
      <c r="AZ256" s="43">
        <v>0</v>
      </c>
      <c r="BA256" s="42"/>
      <c r="BB256" s="43"/>
      <c r="BC256" s="396"/>
      <c r="BD256" s="327"/>
      <c r="BE256" s="43">
        <v>0</v>
      </c>
      <c r="BF256" s="42"/>
      <c r="BG256" s="43"/>
      <c r="BH256" s="396"/>
      <c r="BI256" s="327"/>
      <c r="BJ256" s="43">
        <v>0</v>
      </c>
      <c r="BK256" s="42"/>
      <c r="BL256" s="43"/>
      <c r="BM256" s="396"/>
      <c r="BN256" s="327"/>
      <c r="BO256" s="43">
        <v>0</v>
      </c>
      <c r="BP256" s="42"/>
      <c r="BQ256" s="43"/>
      <c r="BR256" s="396"/>
      <c r="BS256" s="327"/>
      <c r="BT256" s="43">
        <f>SUM(L256:BO256)</f>
        <v>837318</v>
      </c>
      <c r="BU256" s="42"/>
      <c r="BV256" s="43"/>
      <c r="BW256" s="396"/>
      <c r="BX256" s="327"/>
      <c r="BY256" s="43">
        <v>0</v>
      </c>
      <c r="BZ256" s="42"/>
      <c r="CA256" s="43"/>
      <c r="CB256" s="396"/>
      <c r="CC256" s="327"/>
      <c r="CD256" s="43">
        <v>0</v>
      </c>
      <c r="CE256" s="42"/>
      <c r="CF256" s="43"/>
      <c r="CG256" s="396"/>
      <c r="CH256" s="327"/>
      <c r="CI256" s="43">
        <v>0</v>
      </c>
      <c r="CJ256" s="42"/>
      <c r="CK256" s="43"/>
      <c r="CL256" s="396"/>
      <c r="CM256" s="327"/>
      <c r="CN256" s="43">
        <v>0</v>
      </c>
      <c r="CO256" s="42"/>
      <c r="CP256" s="43"/>
      <c r="CQ256" s="396"/>
      <c r="CR256" s="327"/>
      <c r="CS256" s="43">
        <v>0</v>
      </c>
      <c r="CT256" s="42"/>
      <c r="CU256" s="43"/>
      <c r="CV256" s="396"/>
      <c r="CW256" s="327"/>
      <c r="CX256" s="43">
        <v>0</v>
      </c>
      <c r="CY256" s="42"/>
      <c r="CZ256" s="43"/>
      <c r="DA256" s="396"/>
      <c r="DB256" s="327"/>
      <c r="DC256" s="43">
        <v>0</v>
      </c>
      <c r="DD256" s="42"/>
      <c r="DE256" s="43"/>
      <c r="DF256" s="396"/>
      <c r="DG256" s="327"/>
      <c r="DH256" s="43">
        <v>0</v>
      </c>
      <c r="DI256" s="42"/>
      <c r="DJ256" s="43"/>
      <c r="DK256" s="396"/>
      <c r="DL256" s="327"/>
      <c r="DM256" s="43">
        <v>0</v>
      </c>
      <c r="DN256" s="42"/>
      <c r="DO256" s="43"/>
      <c r="DP256" s="396"/>
      <c r="DQ256" s="327"/>
      <c r="DR256" s="43">
        <v>0</v>
      </c>
      <c r="DS256" s="42"/>
      <c r="DT256" s="43"/>
      <c r="DU256" s="396"/>
      <c r="DV256" s="327"/>
      <c r="DW256" s="43">
        <v>0</v>
      </c>
      <c r="DX256" s="42"/>
      <c r="DY256" s="43"/>
      <c r="DZ256" s="396"/>
      <c r="EA256" s="327"/>
      <c r="EB256" s="43">
        <v>0</v>
      </c>
      <c r="EC256" s="42"/>
      <c r="ED256" s="43"/>
      <c r="EE256" s="396"/>
      <c r="EF256" s="327"/>
      <c r="EG256" s="43">
        <v>0</v>
      </c>
      <c r="EH256" s="42"/>
      <c r="EI256" s="43"/>
      <c r="EJ256" s="396"/>
      <c r="EK256" s="327"/>
      <c r="EL256" s="43">
        <f t="shared" si="42"/>
        <v>0</v>
      </c>
      <c r="EM256" s="42"/>
      <c r="EN256" s="43"/>
      <c r="EO256" s="88"/>
      <c r="EQ256" s="80">
        <f t="shared" si="41"/>
        <v>0</v>
      </c>
      <c r="ER256" s="33"/>
    </row>
    <row r="257" spans="4:148" ht="12.75" customHeight="1" x14ac:dyDescent="0.3">
      <c r="D257" s="88" t="s">
        <v>320</v>
      </c>
      <c r="E257" s="669"/>
      <c r="F257" s="327"/>
      <c r="G257" s="43">
        <v>0</v>
      </c>
      <c r="H257" s="42"/>
      <c r="I257" s="43"/>
      <c r="J257" s="396"/>
      <c r="K257" s="327"/>
      <c r="L257" s="43"/>
      <c r="M257" s="42"/>
      <c r="N257" s="43"/>
      <c r="O257" s="396"/>
      <c r="P257" s="327"/>
      <c r="Q257" s="43"/>
      <c r="R257" s="42"/>
      <c r="S257" s="43"/>
      <c r="T257" s="396"/>
      <c r="U257" s="327"/>
      <c r="V257" s="43"/>
      <c r="W257" s="42"/>
      <c r="X257" s="43"/>
      <c r="Y257" s="396"/>
      <c r="Z257" s="327"/>
      <c r="AA257" s="43"/>
      <c r="AB257" s="42"/>
      <c r="AC257" s="43"/>
      <c r="AD257" s="396"/>
      <c r="AE257" s="327"/>
      <c r="AF257" s="43"/>
      <c r="AG257" s="42"/>
      <c r="AH257" s="43"/>
      <c r="AI257" s="396"/>
      <c r="AJ257" s="327"/>
      <c r="AK257" s="43"/>
      <c r="AL257" s="42"/>
      <c r="AM257" s="43"/>
      <c r="AN257" s="396"/>
      <c r="AO257" s="327"/>
      <c r="AP257" s="43">
        <v>0</v>
      </c>
      <c r="AQ257" s="42"/>
      <c r="AR257" s="43"/>
      <c r="AS257" s="396"/>
      <c r="AT257" s="327"/>
      <c r="AU257" s="43">
        <v>0</v>
      </c>
      <c r="AV257" s="42"/>
      <c r="AW257" s="43"/>
      <c r="AX257" s="396"/>
      <c r="AY257" s="327"/>
      <c r="AZ257" s="43"/>
      <c r="BA257" s="42"/>
      <c r="BB257" s="43"/>
      <c r="BC257" s="396"/>
      <c r="BD257" s="327"/>
      <c r="BE257" s="43"/>
      <c r="BF257" s="42"/>
      <c r="BG257" s="43"/>
      <c r="BH257" s="396"/>
      <c r="BI257" s="327"/>
      <c r="BJ257" s="43"/>
      <c r="BK257" s="42"/>
      <c r="BL257" s="43"/>
      <c r="BM257" s="396"/>
      <c r="BN257" s="327"/>
      <c r="BO257" s="43"/>
      <c r="BP257" s="42"/>
      <c r="BQ257" s="43"/>
      <c r="BR257" s="396"/>
      <c r="BS257" s="327"/>
      <c r="BT257" s="43">
        <f>SUM(L257:BO257)</f>
        <v>0</v>
      </c>
      <c r="BU257" s="42"/>
      <c r="BV257" s="43"/>
      <c r="BW257" s="396"/>
      <c r="BX257" s="327"/>
      <c r="BY257" s="43">
        <v>0</v>
      </c>
      <c r="BZ257" s="42"/>
      <c r="CA257" s="43"/>
      <c r="CB257" s="396"/>
      <c r="CC257" s="327"/>
      <c r="CD257" s="43"/>
      <c r="CE257" s="42"/>
      <c r="CF257" s="43"/>
      <c r="CG257" s="396"/>
      <c r="CH257" s="327"/>
      <c r="CI257" s="43"/>
      <c r="CJ257" s="42"/>
      <c r="CK257" s="43"/>
      <c r="CL257" s="396"/>
      <c r="CM257" s="327"/>
      <c r="CN257" s="43"/>
      <c r="CO257" s="42"/>
      <c r="CP257" s="43"/>
      <c r="CQ257" s="396"/>
      <c r="CR257" s="327"/>
      <c r="CS257" s="43"/>
      <c r="CT257" s="42"/>
      <c r="CU257" s="43"/>
      <c r="CV257" s="396"/>
      <c r="CW257" s="327"/>
      <c r="CX257" s="43"/>
      <c r="CY257" s="42"/>
      <c r="CZ257" s="43"/>
      <c r="DA257" s="396"/>
      <c r="DB257" s="327"/>
      <c r="DC257" s="43"/>
      <c r="DD257" s="42"/>
      <c r="DE257" s="43"/>
      <c r="DF257" s="396"/>
      <c r="DG257" s="327"/>
      <c r="DH257" s="43"/>
      <c r="DI257" s="42"/>
      <c r="DJ257" s="43"/>
      <c r="DK257" s="396"/>
      <c r="DL257" s="327"/>
      <c r="DM257" s="43">
        <v>0</v>
      </c>
      <c r="DN257" s="42"/>
      <c r="DO257" s="43"/>
      <c r="DP257" s="396"/>
      <c r="DQ257" s="327"/>
      <c r="DR257" s="43"/>
      <c r="DS257" s="42"/>
      <c r="DT257" s="43"/>
      <c r="DU257" s="396"/>
      <c r="DV257" s="327"/>
      <c r="DW257" s="43"/>
      <c r="DX257" s="42"/>
      <c r="DY257" s="43"/>
      <c r="DZ257" s="396"/>
      <c r="EA257" s="327"/>
      <c r="EB257" s="43"/>
      <c r="EC257" s="42"/>
      <c r="ED257" s="43"/>
      <c r="EE257" s="396"/>
      <c r="EF257" s="327"/>
      <c r="EG257" s="43"/>
      <c r="EH257" s="42"/>
      <c r="EI257" s="43"/>
      <c r="EJ257" s="396"/>
      <c r="EK257" s="327"/>
      <c r="EL257" s="43">
        <f t="shared" si="42"/>
        <v>0</v>
      </c>
      <c r="EM257" s="42"/>
      <c r="EN257" s="43"/>
      <c r="EO257" s="88"/>
      <c r="EQ257" s="80">
        <f t="shared" si="41"/>
        <v>0</v>
      </c>
      <c r="ER257" s="33"/>
    </row>
    <row r="258" spans="4:148" ht="12.75" customHeight="1" x14ac:dyDescent="0.3">
      <c r="D258" s="88" t="s">
        <v>321</v>
      </c>
      <c r="E258" s="669"/>
      <c r="F258" s="346"/>
      <c r="G258" s="72">
        <v>456857</v>
      </c>
      <c r="H258" s="71"/>
      <c r="I258" s="43"/>
      <c r="J258" s="396"/>
      <c r="K258" s="346"/>
      <c r="L258" s="72">
        <v>0</v>
      </c>
      <c r="M258" s="71"/>
      <c r="N258" s="43"/>
      <c r="O258" s="396"/>
      <c r="P258" s="346"/>
      <c r="Q258" s="72">
        <v>0</v>
      </c>
      <c r="R258" s="71"/>
      <c r="S258" s="43"/>
      <c r="T258" s="396"/>
      <c r="U258" s="346"/>
      <c r="V258" s="72">
        <v>0</v>
      </c>
      <c r="W258" s="71"/>
      <c r="X258" s="43"/>
      <c r="Y258" s="396"/>
      <c r="Z258" s="346"/>
      <c r="AA258" s="72">
        <v>0</v>
      </c>
      <c r="AB258" s="71"/>
      <c r="AC258" s="43"/>
      <c r="AD258" s="396"/>
      <c r="AE258" s="346"/>
      <c r="AF258" s="72">
        <v>0</v>
      </c>
      <c r="AG258" s="71"/>
      <c r="AH258" s="43"/>
      <c r="AI258" s="396"/>
      <c r="AJ258" s="346"/>
      <c r="AK258" s="72">
        <v>0</v>
      </c>
      <c r="AL258" s="71"/>
      <c r="AM258" s="43"/>
      <c r="AN258" s="396"/>
      <c r="AO258" s="346"/>
      <c r="AP258" s="72">
        <v>456857</v>
      </c>
      <c r="AQ258" s="71"/>
      <c r="AR258" s="43"/>
      <c r="AS258" s="396"/>
      <c r="AT258" s="346"/>
      <c r="AU258" s="72">
        <v>1538043</v>
      </c>
      <c r="AV258" s="71"/>
      <c r="AW258" s="43"/>
      <c r="AX258" s="396"/>
      <c r="AY258" s="346"/>
      <c r="AZ258" s="72">
        <v>0</v>
      </c>
      <c r="BA258" s="71"/>
      <c r="BB258" s="43"/>
      <c r="BC258" s="396"/>
      <c r="BD258" s="346"/>
      <c r="BE258" s="72">
        <v>0</v>
      </c>
      <c r="BF258" s="71"/>
      <c r="BG258" s="43"/>
      <c r="BH258" s="396"/>
      <c r="BI258" s="346"/>
      <c r="BJ258" s="72">
        <v>0</v>
      </c>
      <c r="BK258" s="71"/>
      <c r="BL258" s="43"/>
      <c r="BM258" s="396"/>
      <c r="BN258" s="346"/>
      <c r="BO258" s="72">
        <v>0</v>
      </c>
      <c r="BP258" s="71"/>
      <c r="BQ258" s="43"/>
      <c r="BR258" s="396"/>
      <c r="BS258" s="346"/>
      <c r="BT258" s="72">
        <f>SUM(L258:BO258)</f>
        <v>1994900</v>
      </c>
      <c r="BU258" s="71"/>
      <c r="BV258" s="43"/>
      <c r="BW258" s="396"/>
      <c r="BX258" s="346"/>
      <c r="BY258" s="72">
        <v>0</v>
      </c>
      <c r="BZ258" s="71"/>
      <c r="CA258" s="43"/>
      <c r="CB258" s="396"/>
      <c r="CC258" s="346"/>
      <c r="CD258" s="72">
        <v>0</v>
      </c>
      <c r="CE258" s="71"/>
      <c r="CF258" s="43"/>
      <c r="CG258" s="396"/>
      <c r="CH258" s="346"/>
      <c r="CI258" s="72">
        <v>0</v>
      </c>
      <c r="CJ258" s="71"/>
      <c r="CK258" s="43"/>
      <c r="CL258" s="396"/>
      <c r="CM258" s="346"/>
      <c r="CN258" s="72">
        <v>0</v>
      </c>
      <c r="CO258" s="71"/>
      <c r="CP258" s="43"/>
      <c r="CQ258" s="396"/>
      <c r="CR258" s="346"/>
      <c r="CS258" s="72">
        <v>0</v>
      </c>
      <c r="CT258" s="71"/>
      <c r="CU258" s="43"/>
      <c r="CV258" s="396"/>
      <c r="CW258" s="346"/>
      <c r="CX258" s="72">
        <v>0</v>
      </c>
      <c r="CY258" s="71"/>
      <c r="CZ258" s="43"/>
      <c r="DA258" s="396"/>
      <c r="DB258" s="346"/>
      <c r="DC258" s="72">
        <v>0</v>
      </c>
      <c r="DD258" s="71"/>
      <c r="DE258" s="43"/>
      <c r="DF258" s="396"/>
      <c r="DG258" s="346"/>
      <c r="DH258" s="72">
        <v>0</v>
      </c>
      <c r="DI258" s="71"/>
      <c r="DJ258" s="43"/>
      <c r="DK258" s="396"/>
      <c r="DL258" s="346"/>
      <c r="DM258" s="72">
        <v>0</v>
      </c>
      <c r="DN258" s="71"/>
      <c r="DO258" s="43"/>
      <c r="DP258" s="396"/>
      <c r="DQ258" s="346"/>
      <c r="DR258" s="72">
        <v>0</v>
      </c>
      <c r="DS258" s="71"/>
      <c r="DT258" s="43"/>
      <c r="DU258" s="396"/>
      <c r="DV258" s="346"/>
      <c r="DW258" s="72">
        <v>0</v>
      </c>
      <c r="DX258" s="71"/>
      <c r="DY258" s="43"/>
      <c r="DZ258" s="396"/>
      <c r="EA258" s="346"/>
      <c r="EB258" s="72">
        <v>0</v>
      </c>
      <c r="EC258" s="71"/>
      <c r="ED258" s="43"/>
      <c r="EE258" s="396"/>
      <c r="EF258" s="346"/>
      <c r="EG258" s="72">
        <v>0</v>
      </c>
      <c r="EH258" s="71"/>
      <c r="EI258" s="43"/>
      <c r="EJ258" s="396"/>
      <c r="EK258" s="346"/>
      <c r="EL258" s="72">
        <f t="shared" si="42"/>
        <v>0</v>
      </c>
      <c r="EM258" s="71"/>
      <c r="EN258" s="43"/>
      <c r="EO258" s="88"/>
      <c r="EQ258" s="80">
        <f t="shared" si="41"/>
        <v>0</v>
      </c>
      <c r="ER258" s="33"/>
    </row>
    <row r="259" spans="4:148" ht="12.75" customHeight="1" x14ac:dyDescent="0.3">
      <c r="D259" s="88"/>
      <c r="E259" s="669"/>
      <c r="G259" s="43"/>
      <c r="H259" s="43"/>
      <c r="I259" s="43"/>
      <c r="J259" s="396"/>
      <c r="L259" s="43"/>
      <c r="M259" s="43"/>
      <c r="N259" s="43"/>
      <c r="O259" s="396"/>
      <c r="Q259" s="43"/>
      <c r="R259" s="43"/>
      <c r="S259" s="43"/>
      <c r="T259" s="396"/>
      <c r="V259" s="43"/>
      <c r="W259" s="43"/>
      <c r="X259" s="43"/>
      <c r="Y259" s="396"/>
      <c r="AA259" s="43"/>
      <c r="AB259" s="43"/>
      <c r="AC259" s="43"/>
      <c r="AD259" s="396"/>
      <c r="AF259" s="43"/>
      <c r="AG259" s="43"/>
      <c r="AH259" s="43"/>
      <c r="AI259" s="396"/>
      <c r="AK259" s="43"/>
      <c r="AL259" s="43"/>
      <c r="AM259" s="43"/>
      <c r="AN259" s="396"/>
      <c r="AP259" s="43"/>
      <c r="AQ259" s="43"/>
      <c r="AR259" s="43"/>
      <c r="AS259" s="396"/>
      <c r="AU259" s="43"/>
      <c r="AV259" s="43"/>
      <c r="AW259" s="43"/>
      <c r="AX259" s="396"/>
      <c r="AZ259" s="43"/>
      <c r="BA259" s="43"/>
      <c r="BB259" s="43"/>
      <c r="BC259" s="396"/>
      <c r="BE259" s="43"/>
      <c r="BF259" s="43"/>
      <c r="BG259" s="43"/>
      <c r="BH259" s="396"/>
      <c r="BJ259" s="43"/>
      <c r="BK259" s="43"/>
      <c r="BL259" s="43"/>
      <c r="BM259" s="396"/>
      <c r="BO259" s="43"/>
      <c r="BP259" s="43"/>
      <c r="BQ259" s="43"/>
      <c r="BR259" s="396"/>
      <c r="BT259" s="43"/>
      <c r="BU259" s="43"/>
      <c r="BV259" s="43"/>
      <c r="BW259" s="396"/>
      <c r="BY259" s="43"/>
      <c r="BZ259" s="43"/>
      <c r="CA259" s="43"/>
      <c r="CB259" s="396"/>
      <c r="CD259" s="43"/>
      <c r="CE259" s="43"/>
      <c r="CF259" s="43"/>
      <c r="CG259" s="396"/>
      <c r="CI259" s="43"/>
      <c r="CJ259" s="43"/>
      <c r="CK259" s="43"/>
      <c r="CL259" s="396"/>
      <c r="CN259" s="43"/>
      <c r="CO259" s="43"/>
      <c r="CP259" s="43"/>
      <c r="CQ259" s="396"/>
      <c r="CS259" s="43"/>
      <c r="CT259" s="43"/>
      <c r="CU259" s="43"/>
      <c r="CV259" s="396"/>
      <c r="CX259" s="43"/>
      <c r="CY259" s="43"/>
      <c r="CZ259" s="43"/>
      <c r="DA259" s="396"/>
      <c r="DC259" s="43"/>
      <c r="DD259" s="43"/>
      <c r="DE259" s="43"/>
      <c r="DF259" s="396"/>
      <c r="DH259" s="43"/>
      <c r="DI259" s="43"/>
      <c r="DJ259" s="43"/>
      <c r="DK259" s="396"/>
      <c r="DM259" s="43"/>
      <c r="DN259" s="43"/>
      <c r="DO259" s="43"/>
      <c r="DP259" s="396"/>
      <c r="DR259" s="43"/>
      <c r="DS259" s="43"/>
      <c r="DT259" s="43"/>
      <c r="DU259" s="396"/>
      <c r="DW259" s="43"/>
      <c r="DX259" s="43"/>
      <c r="DY259" s="43"/>
      <c r="DZ259" s="396"/>
      <c r="EB259" s="43"/>
      <c r="EC259" s="43"/>
      <c r="ED259" s="43"/>
      <c r="EE259" s="396"/>
      <c r="EG259" s="43"/>
      <c r="EH259" s="43"/>
      <c r="EI259" s="43"/>
      <c r="EJ259" s="396"/>
      <c r="EL259" s="43"/>
      <c r="EM259" s="43"/>
      <c r="EN259" s="43"/>
      <c r="EO259" s="88"/>
      <c r="ER259" s="33"/>
    </row>
    <row r="260" spans="4:148" ht="12.75" customHeight="1" x14ac:dyDescent="0.3">
      <c r="D260" s="88" t="s">
        <v>624</v>
      </c>
      <c r="G260" s="43">
        <f>SUM(G261:G264)</f>
        <v>10665160</v>
      </c>
      <c r="H260" s="43"/>
      <c r="I260" s="43"/>
      <c r="J260" s="396"/>
      <c r="K260" s="43"/>
      <c r="L260" s="43">
        <f>SUM(L261:L264)</f>
        <v>0</v>
      </c>
      <c r="M260" s="43"/>
      <c r="N260" s="43"/>
      <c r="O260" s="396"/>
      <c r="P260" s="43"/>
      <c r="Q260" s="43">
        <f>SUM(Q261:Q264)</f>
        <v>0</v>
      </c>
      <c r="R260" s="43"/>
      <c r="S260" s="43"/>
      <c r="T260" s="396"/>
      <c r="U260" s="43"/>
      <c r="V260" s="43">
        <f>SUM(V261:V264)</f>
        <v>0</v>
      </c>
      <c r="W260" s="43"/>
      <c r="X260" s="43"/>
      <c r="Y260" s="396"/>
      <c r="Z260" s="43"/>
      <c r="AA260" s="43">
        <f>SUM(AA261:AA264)</f>
        <v>0</v>
      </c>
      <c r="AB260" s="43"/>
      <c r="AC260" s="43"/>
      <c r="AD260" s="396"/>
      <c r="AE260" s="43"/>
      <c r="AF260" s="43">
        <f>SUM(AF261:AF264)</f>
        <v>0</v>
      </c>
      <c r="AG260" s="43"/>
      <c r="AH260" s="43"/>
      <c r="AI260" s="396"/>
      <c r="AJ260" s="43"/>
      <c r="AK260" s="43">
        <f>SUM(AK261:AK264)</f>
        <v>0</v>
      </c>
      <c r="AL260" s="43"/>
      <c r="AM260" s="43"/>
      <c r="AN260" s="396"/>
      <c r="AO260" s="43"/>
      <c r="AP260" s="43">
        <f>SUM(AP261:AP264)</f>
        <v>10665160</v>
      </c>
      <c r="AQ260" s="43"/>
      <c r="AR260" s="43"/>
      <c r="AS260" s="396"/>
      <c r="AT260" s="43"/>
      <c r="AU260" s="43">
        <f>SUM(AU261:AU264)</f>
        <v>6017861</v>
      </c>
      <c r="AV260" s="43"/>
      <c r="AW260" s="43"/>
      <c r="AX260" s="396"/>
      <c r="AY260" s="43"/>
      <c r="AZ260" s="43">
        <f>SUM(AZ261:AZ264)</f>
        <v>0</v>
      </c>
      <c r="BA260" s="43"/>
      <c r="BB260" s="43"/>
      <c r="BC260" s="396"/>
      <c r="BD260" s="43"/>
      <c r="BE260" s="43">
        <f>SUM(BE261:BE264)</f>
        <v>0</v>
      </c>
      <c r="BF260" s="43"/>
      <c r="BG260" s="43"/>
      <c r="BH260" s="396"/>
      <c r="BI260" s="43"/>
      <c r="BJ260" s="43">
        <f>SUM(BJ261:BJ264)</f>
        <v>0</v>
      </c>
      <c r="BK260" s="43"/>
      <c r="BL260" s="43"/>
      <c r="BM260" s="396"/>
      <c r="BN260" s="43"/>
      <c r="BO260" s="43">
        <f>SUM(BO261:BO264)</f>
        <v>0</v>
      </c>
      <c r="BP260" s="43"/>
      <c r="BQ260" s="43"/>
      <c r="BR260" s="396"/>
      <c r="BS260" s="43"/>
      <c r="BT260" s="43">
        <f>SUM(BT261:BT264)</f>
        <v>16683021</v>
      </c>
      <c r="BU260" s="43"/>
      <c r="BV260" s="43"/>
      <c r="BW260" s="396"/>
      <c r="BX260" s="43"/>
      <c r="BY260" s="43">
        <f>SUM(BY261:BY264)</f>
        <v>0</v>
      </c>
      <c r="BZ260" s="43"/>
      <c r="CA260" s="43"/>
      <c r="CB260" s="396"/>
      <c r="CC260" s="43"/>
      <c r="CD260" s="43">
        <f>SUM(CD261:CD264)</f>
        <v>0</v>
      </c>
      <c r="CE260" s="43"/>
      <c r="CF260" s="43"/>
      <c r="CG260" s="396"/>
      <c r="CH260" s="43"/>
      <c r="CI260" s="43">
        <f>SUM(CI261:CI264)</f>
        <v>0</v>
      </c>
      <c r="CJ260" s="43"/>
      <c r="CK260" s="43"/>
      <c r="CL260" s="396"/>
      <c r="CM260" s="43"/>
      <c r="CN260" s="43">
        <f>SUM(CN261:CN264)</f>
        <v>0</v>
      </c>
      <c r="CO260" s="43"/>
      <c r="CP260" s="43"/>
      <c r="CQ260" s="396"/>
      <c r="CR260" s="43"/>
      <c r="CS260" s="43">
        <f>SUM(CS261:CS264)</f>
        <v>0</v>
      </c>
      <c r="CT260" s="43"/>
      <c r="CU260" s="43"/>
      <c r="CV260" s="396"/>
      <c r="CW260" s="43"/>
      <c r="CX260" s="43">
        <f>SUM(CX261:CX264)</f>
        <v>0</v>
      </c>
      <c r="CY260" s="43"/>
      <c r="CZ260" s="43"/>
      <c r="DA260" s="396"/>
      <c r="DB260" s="43"/>
      <c r="DC260" s="43">
        <f>SUM(DC261:DC264)</f>
        <v>0</v>
      </c>
      <c r="DD260" s="43"/>
      <c r="DE260" s="43"/>
      <c r="DF260" s="396"/>
      <c r="DG260" s="43"/>
      <c r="DH260" s="43">
        <f>SUM(DH261:DH264)</f>
        <v>0</v>
      </c>
      <c r="DI260" s="43"/>
      <c r="DJ260" s="43"/>
      <c r="DK260" s="396"/>
      <c r="DL260" s="43"/>
      <c r="DM260" s="43">
        <f>SUM(DM261:DM264)</f>
        <v>0</v>
      </c>
      <c r="DN260" s="43"/>
      <c r="DO260" s="43"/>
      <c r="DP260" s="396"/>
      <c r="DQ260" s="43"/>
      <c r="DR260" s="43">
        <f>SUM(DR261:DR264)</f>
        <v>0</v>
      </c>
      <c r="DS260" s="43"/>
      <c r="DT260" s="43"/>
      <c r="DU260" s="396"/>
      <c r="DV260" s="43"/>
      <c r="DW260" s="43">
        <f>SUM(DW261:DW264)</f>
        <v>0</v>
      </c>
      <c r="DX260" s="43"/>
      <c r="DY260" s="43"/>
      <c r="DZ260" s="396"/>
      <c r="EA260" s="43"/>
      <c r="EB260" s="43">
        <f>SUM(EB261:EB264)</f>
        <v>0</v>
      </c>
      <c r="EC260" s="43"/>
      <c r="ED260" s="43"/>
      <c r="EE260" s="396"/>
      <c r="EF260" s="43"/>
      <c r="EG260" s="43">
        <f>SUM(EG261:EG264)</f>
        <v>0</v>
      </c>
      <c r="EH260" s="43"/>
      <c r="EI260" s="43"/>
      <c r="EJ260" s="396"/>
      <c r="EK260" s="43"/>
      <c r="EL260" s="43">
        <f>SUM(EL261:EL264)</f>
        <v>0</v>
      </c>
      <c r="EM260" s="43"/>
      <c r="EN260" s="43"/>
      <c r="EO260" s="88"/>
      <c r="EQ260" s="80">
        <f t="shared" si="41"/>
        <v>0</v>
      </c>
      <c r="ER260" s="33"/>
    </row>
    <row r="261" spans="4:148" ht="12.75" customHeight="1" x14ac:dyDescent="0.3">
      <c r="D261" s="88" t="s">
        <v>316</v>
      </c>
      <c r="F261" s="333"/>
      <c r="G261" s="394">
        <v>4581259</v>
      </c>
      <c r="H261" s="395"/>
      <c r="I261" s="43"/>
      <c r="J261" s="396"/>
      <c r="K261" s="397"/>
      <c r="L261" s="394">
        <v>0</v>
      </c>
      <c r="M261" s="395"/>
      <c r="N261" s="43"/>
      <c r="O261" s="396"/>
      <c r="P261" s="397"/>
      <c r="Q261" s="394">
        <v>0</v>
      </c>
      <c r="R261" s="395"/>
      <c r="S261" s="43"/>
      <c r="T261" s="396"/>
      <c r="U261" s="397"/>
      <c r="V261" s="394">
        <v>0</v>
      </c>
      <c r="W261" s="395"/>
      <c r="X261" s="43"/>
      <c r="Y261" s="396"/>
      <c r="Z261" s="397"/>
      <c r="AA261" s="394">
        <v>0</v>
      </c>
      <c r="AB261" s="395"/>
      <c r="AC261" s="43"/>
      <c r="AD261" s="396"/>
      <c r="AE261" s="397"/>
      <c r="AF261" s="394">
        <v>0</v>
      </c>
      <c r="AG261" s="395"/>
      <c r="AH261" s="43"/>
      <c r="AI261" s="396"/>
      <c r="AJ261" s="397"/>
      <c r="AK261" s="394">
        <v>0</v>
      </c>
      <c r="AL261" s="395"/>
      <c r="AM261" s="43"/>
      <c r="AN261" s="396"/>
      <c r="AO261" s="397"/>
      <c r="AP261" s="394">
        <f>7073683-2492424</f>
        <v>4581259</v>
      </c>
      <c r="AQ261" s="395"/>
      <c r="AR261" s="43"/>
      <c r="AS261" s="396"/>
      <c r="AT261" s="397"/>
      <c r="AU261" s="394">
        <f>3974884-1293350</f>
        <v>2681534</v>
      </c>
      <c r="AV261" s="395"/>
      <c r="AW261" s="43"/>
      <c r="AX261" s="396"/>
      <c r="AY261" s="397"/>
      <c r="AZ261" s="394">
        <v>0</v>
      </c>
      <c r="BA261" s="395"/>
      <c r="BB261" s="43"/>
      <c r="BC261" s="396"/>
      <c r="BD261" s="397"/>
      <c r="BE261" s="394">
        <v>0</v>
      </c>
      <c r="BF261" s="395"/>
      <c r="BG261" s="43"/>
      <c r="BH261" s="396"/>
      <c r="BI261" s="397"/>
      <c r="BJ261" s="394">
        <v>0</v>
      </c>
      <c r="BK261" s="395"/>
      <c r="BL261" s="43"/>
      <c r="BM261" s="396"/>
      <c r="BN261" s="397"/>
      <c r="BO261" s="394">
        <v>0</v>
      </c>
      <c r="BP261" s="395"/>
      <c r="BQ261" s="43"/>
      <c r="BR261" s="396"/>
      <c r="BS261" s="397"/>
      <c r="BT261" s="394">
        <f>SUM(L261:BO261)</f>
        <v>7262793</v>
      </c>
      <c r="BU261" s="395"/>
      <c r="BV261" s="43"/>
      <c r="BW261" s="396"/>
      <c r="BX261" s="397"/>
      <c r="BY261" s="394">
        <v>0</v>
      </c>
      <c r="BZ261" s="395"/>
      <c r="CA261" s="43"/>
      <c r="CB261" s="396"/>
      <c r="CC261" s="397"/>
      <c r="CD261" s="394">
        <v>0</v>
      </c>
      <c r="CE261" s="395"/>
      <c r="CF261" s="43"/>
      <c r="CG261" s="396"/>
      <c r="CH261" s="397"/>
      <c r="CI261" s="394">
        <v>0</v>
      </c>
      <c r="CJ261" s="395"/>
      <c r="CK261" s="43"/>
      <c r="CL261" s="396"/>
      <c r="CM261" s="397"/>
      <c r="CN261" s="394">
        <v>0</v>
      </c>
      <c r="CO261" s="395"/>
      <c r="CP261" s="43"/>
      <c r="CQ261" s="396"/>
      <c r="CR261" s="397"/>
      <c r="CS261" s="394">
        <v>0</v>
      </c>
      <c r="CT261" s="395"/>
      <c r="CU261" s="43"/>
      <c r="CV261" s="396"/>
      <c r="CW261" s="397"/>
      <c r="CX261" s="394">
        <v>0</v>
      </c>
      <c r="CY261" s="395"/>
      <c r="CZ261" s="43"/>
      <c r="DA261" s="396"/>
      <c r="DB261" s="397"/>
      <c r="DC261" s="394">
        <v>0</v>
      </c>
      <c r="DD261" s="395"/>
      <c r="DE261" s="43"/>
      <c r="DF261" s="396"/>
      <c r="DG261" s="397"/>
      <c r="DH261" s="394">
        <v>0</v>
      </c>
      <c r="DI261" s="395"/>
      <c r="DJ261" s="43"/>
      <c r="DK261" s="396"/>
      <c r="DL261" s="397"/>
      <c r="DM261" s="394">
        <v>0</v>
      </c>
      <c r="DN261" s="395"/>
      <c r="DO261" s="43"/>
      <c r="DP261" s="396"/>
      <c r="DQ261" s="397"/>
      <c r="DR261" s="394">
        <v>0</v>
      </c>
      <c r="DS261" s="395"/>
      <c r="DT261" s="43"/>
      <c r="DU261" s="396"/>
      <c r="DV261" s="397"/>
      <c r="DW261" s="394">
        <v>0</v>
      </c>
      <c r="DX261" s="395"/>
      <c r="DY261" s="43"/>
      <c r="DZ261" s="396"/>
      <c r="EA261" s="397"/>
      <c r="EB261" s="394">
        <v>0</v>
      </c>
      <c r="EC261" s="395"/>
      <c r="ED261" s="43"/>
      <c r="EE261" s="396"/>
      <c r="EF261" s="397"/>
      <c r="EG261" s="394">
        <v>0</v>
      </c>
      <c r="EH261" s="395"/>
      <c r="EI261" s="43"/>
      <c r="EJ261" s="396"/>
      <c r="EK261" s="397"/>
      <c r="EL261" s="394">
        <f t="shared" ref="EL261:EL264" si="43">SUM(CD261:DR261)</f>
        <v>0</v>
      </c>
      <c r="EM261" s="395"/>
      <c r="EN261" s="43"/>
      <c r="EO261" s="88"/>
      <c r="EQ261" s="80">
        <f t="shared" si="41"/>
        <v>0</v>
      </c>
      <c r="ER261" s="33"/>
    </row>
    <row r="262" spans="4:148" ht="12.75" customHeight="1" x14ac:dyDescent="0.3">
      <c r="D262" s="88" t="s">
        <v>319</v>
      </c>
      <c r="F262" s="327"/>
      <c r="G262" s="43">
        <v>2492424</v>
      </c>
      <c r="H262" s="42"/>
      <c r="I262" s="43"/>
      <c r="J262" s="396"/>
      <c r="K262" s="396"/>
      <c r="L262" s="43">
        <v>0</v>
      </c>
      <c r="M262" s="42"/>
      <c r="N262" s="43"/>
      <c r="O262" s="396"/>
      <c r="P262" s="396"/>
      <c r="Q262" s="43">
        <v>0</v>
      </c>
      <c r="R262" s="42"/>
      <c r="S262" s="43"/>
      <c r="T262" s="396"/>
      <c r="U262" s="396"/>
      <c r="V262" s="43">
        <v>0</v>
      </c>
      <c r="W262" s="42"/>
      <c r="X262" s="43"/>
      <c r="Y262" s="396"/>
      <c r="Z262" s="396"/>
      <c r="AA262" s="43">
        <v>0</v>
      </c>
      <c r="AB262" s="42"/>
      <c r="AC262" s="43"/>
      <c r="AD262" s="396"/>
      <c r="AE262" s="396"/>
      <c r="AF262" s="43">
        <v>0</v>
      </c>
      <c r="AG262" s="42"/>
      <c r="AH262" s="43"/>
      <c r="AI262" s="396"/>
      <c r="AJ262" s="396"/>
      <c r="AK262" s="43">
        <v>0</v>
      </c>
      <c r="AL262" s="42"/>
      <c r="AM262" s="43"/>
      <c r="AN262" s="396"/>
      <c r="AO262" s="396"/>
      <c r="AP262" s="43">
        <v>2492424</v>
      </c>
      <c r="AQ262" s="42"/>
      <c r="AR262" s="43"/>
      <c r="AS262" s="396"/>
      <c r="AT262" s="396"/>
      <c r="AU262" s="43">
        <v>1293350</v>
      </c>
      <c r="AV262" s="42"/>
      <c r="AW262" s="43"/>
      <c r="AX262" s="396"/>
      <c r="AY262" s="396"/>
      <c r="AZ262" s="43">
        <v>0</v>
      </c>
      <c r="BA262" s="42"/>
      <c r="BB262" s="43"/>
      <c r="BC262" s="396"/>
      <c r="BD262" s="396"/>
      <c r="BE262" s="43">
        <v>0</v>
      </c>
      <c r="BF262" s="42"/>
      <c r="BG262" s="43"/>
      <c r="BH262" s="396"/>
      <c r="BI262" s="396"/>
      <c r="BJ262" s="43">
        <v>0</v>
      </c>
      <c r="BK262" s="42"/>
      <c r="BL262" s="43"/>
      <c r="BM262" s="396"/>
      <c r="BN262" s="396"/>
      <c r="BO262" s="43">
        <v>0</v>
      </c>
      <c r="BP262" s="42"/>
      <c r="BQ262" s="43"/>
      <c r="BR262" s="396"/>
      <c r="BS262" s="396"/>
      <c r="BT262" s="43">
        <f>SUM(L262:BO262)</f>
        <v>3785774</v>
      </c>
      <c r="BU262" s="42"/>
      <c r="BV262" s="43"/>
      <c r="BW262" s="396"/>
      <c r="BX262" s="396"/>
      <c r="BY262" s="43">
        <v>0</v>
      </c>
      <c r="BZ262" s="42"/>
      <c r="CA262" s="43"/>
      <c r="CB262" s="396"/>
      <c r="CC262" s="396"/>
      <c r="CD262" s="43">
        <v>0</v>
      </c>
      <c r="CE262" s="42"/>
      <c r="CF262" s="43"/>
      <c r="CG262" s="396"/>
      <c r="CH262" s="396"/>
      <c r="CI262" s="43">
        <v>0</v>
      </c>
      <c r="CJ262" s="42"/>
      <c r="CK262" s="43"/>
      <c r="CL262" s="396"/>
      <c r="CM262" s="396"/>
      <c r="CN262" s="43">
        <v>0</v>
      </c>
      <c r="CO262" s="42"/>
      <c r="CP262" s="43"/>
      <c r="CQ262" s="396"/>
      <c r="CR262" s="396"/>
      <c r="CS262" s="43">
        <v>0</v>
      </c>
      <c r="CT262" s="42"/>
      <c r="CU262" s="43"/>
      <c r="CV262" s="396"/>
      <c r="CW262" s="396"/>
      <c r="CX262" s="43">
        <v>0</v>
      </c>
      <c r="CY262" s="42"/>
      <c r="CZ262" s="43"/>
      <c r="DA262" s="396"/>
      <c r="DB262" s="396"/>
      <c r="DC262" s="43">
        <v>0</v>
      </c>
      <c r="DD262" s="42"/>
      <c r="DE262" s="43"/>
      <c r="DF262" s="396"/>
      <c r="DG262" s="396"/>
      <c r="DH262" s="43">
        <v>0</v>
      </c>
      <c r="DI262" s="42"/>
      <c r="DJ262" s="43"/>
      <c r="DK262" s="396"/>
      <c r="DL262" s="396"/>
      <c r="DM262" s="43">
        <v>0</v>
      </c>
      <c r="DN262" s="42"/>
      <c r="DO262" s="43"/>
      <c r="DP262" s="396"/>
      <c r="DQ262" s="396"/>
      <c r="DR262" s="43">
        <v>0</v>
      </c>
      <c r="DS262" s="42"/>
      <c r="DT262" s="43"/>
      <c r="DU262" s="396"/>
      <c r="DV262" s="396"/>
      <c r="DW262" s="43">
        <v>0</v>
      </c>
      <c r="DX262" s="42"/>
      <c r="DY262" s="43"/>
      <c r="DZ262" s="396"/>
      <c r="EA262" s="396"/>
      <c r="EB262" s="43">
        <v>0</v>
      </c>
      <c r="EC262" s="42"/>
      <c r="ED262" s="43"/>
      <c r="EE262" s="396"/>
      <c r="EF262" s="396"/>
      <c r="EG262" s="43">
        <v>0</v>
      </c>
      <c r="EH262" s="42"/>
      <c r="EI262" s="43"/>
      <c r="EJ262" s="396"/>
      <c r="EK262" s="396"/>
      <c r="EL262" s="43">
        <f t="shared" si="43"/>
        <v>0</v>
      </c>
      <c r="EM262" s="42"/>
      <c r="EN262" s="43"/>
      <c r="EO262" s="88"/>
      <c r="EQ262" s="80">
        <f t="shared" si="41"/>
        <v>0</v>
      </c>
      <c r="ER262" s="33"/>
    </row>
    <row r="263" spans="4:148" ht="12.75" customHeight="1" x14ac:dyDescent="0.3">
      <c r="D263" s="88" t="s">
        <v>320</v>
      </c>
      <c r="F263" s="327"/>
      <c r="G263" s="43">
        <v>0</v>
      </c>
      <c r="H263" s="42"/>
      <c r="I263" s="43"/>
      <c r="J263" s="396"/>
      <c r="K263" s="396"/>
      <c r="L263" s="43"/>
      <c r="M263" s="42"/>
      <c r="N263" s="43"/>
      <c r="O263" s="396"/>
      <c r="P263" s="396"/>
      <c r="Q263" s="43"/>
      <c r="R263" s="42"/>
      <c r="S263" s="43"/>
      <c r="T263" s="396"/>
      <c r="U263" s="396"/>
      <c r="V263" s="43"/>
      <c r="W263" s="42"/>
      <c r="X263" s="43"/>
      <c r="Y263" s="396"/>
      <c r="Z263" s="396"/>
      <c r="AA263" s="43"/>
      <c r="AB263" s="42"/>
      <c r="AC263" s="43"/>
      <c r="AD263" s="396"/>
      <c r="AE263" s="396"/>
      <c r="AF263" s="43"/>
      <c r="AG263" s="42"/>
      <c r="AH263" s="43"/>
      <c r="AI263" s="396"/>
      <c r="AJ263" s="396"/>
      <c r="AK263" s="43"/>
      <c r="AL263" s="42"/>
      <c r="AM263" s="43"/>
      <c r="AN263" s="396"/>
      <c r="AO263" s="396"/>
      <c r="AP263" s="43">
        <v>0</v>
      </c>
      <c r="AQ263" s="42"/>
      <c r="AR263" s="43"/>
      <c r="AS263" s="396"/>
      <c r="AT263" s="396"/>
      <c r="AU263" s="43">
        <v>0</v>
      </c>
      <c r="AV263" s="42"/>
      <c r="AW263" s="43"/>
      <c r="AX263" s="396"/>
      <c r="AY263" s="396"/>
      <c r="AZ263" s="43"/>
      <c r="BA263" s="42"/>
      <c r="BB263" s="43"/>
      <c r="BC263" s="396"/>
      <c r="BD263" s="396"/>
      <c r="BE263" s="43"/>
      <c r="BF263" s="42"/>
      <c r="BG263" s="43"/>
      <c r="BH263" s="396"/>
      <c r="BI263" s="396"/>
      <c r="BJ263" s="43"/>
      <c r="BK263" s="42"/>
      <c r="BL263" s="43"/>
      <c r="BM263" s="396"/>
      <c r="BN263" s="396"/>
      <c r="BO263" s="43"/>
      <c r="BP263" s="42"/>
      <c r="BQ263" s="43"/>
      <c r="BR263" s="396"/>
      <c r="BS263" s="396"/>
      <c r="BT263" s="43">
        <f>SUM(L263:BO263)</f>
        <v>0</v>
      </c>
      <c r="BU263" s="42"/>
      <c r="BV263" s="43"/>
      <c r="BW263" s="396"/>
      <c r="BX263" s="396"/>
      <c r="BY263" s="43">
        <v>0</v>
      </c>
      <c r="BZ263" s="42"/>
      <c r="CA263" s="43"/>
      <c r="CB263" s="396"/>
      <c r="CC263" s="396"/>
      <c r="CD263" s="43"/>
      <c r="CE263" s="42"/>
      <c r="CF263" s="43"/>
      <c r="CG263" s="396"/>
      <c r="CH263" s="396"/>
      <c r="CI263" s="43"/>
      <c r="CJ263" s="42"/>
      <c r="CK263" s="43"/>
      <c r="CL263" s="396"/>
      <c r="CM263" s="396"/>
      <c r="CN263" s="43"/>
      <c r="CO263" s="42"/>
      <c r="CP263" s="43"/>
      <c r="CQ263" s="396"/>
      <c r="CR263" s="396"/>
      <c r="CS263" s="43"/>
      <c r="CT263" s="42"/>
      <c r="CU263" s="43"/>
      <c r="CV263" s="396"/>
      <c r="CW263" s="396"/>
      <c r="CX263" s="43"/>
      <c r="CY263" s="42"/>
      <c r="CZ263" s="43"/>
      <c r="DA263" s="396"/>
      <c r="DB263" s="396"/>
      <c r="DC263" s="43"/>
      <c r="DD263" s="42"/>
      <c r="DE263" s="43"/>
      <c r="DF263" s="396"/>
      <c r="DG263" s="396"/>
      <c r="DH263" s="43"/>
      <c r="DI263" s="42"/>
      <c r="DJ263" s="43"/>
      <c r="DK263" s="396"/>
      <c r="DL263" s="396"/>
      <c r="DM263" s="43">
        <v>0</v>
      </c>
      <c r="DN263" s="42"/>
      <c r="DO263" s="43"/>
      <c r="DP263" s="396"/>
      <c r="DQ263" s="396"/>
      <c r="DR263" s="43"/>
      <c r="DS263" s="42"/>
      <c r="DT263" s="43"/>
      <c r="DU263" s="396"/>
      <c r="DV263" s="396"/>
      <c r="DW263" s="43"/>
      <c r="DX263" s="42"/>
      <c r="DY263" s="43"/>
      <c r="DZ263" s="396"/>
      <c r="EA263" s="396"/>
      <c r="EB263" s="43"/>
      <c r="EC263" s="42"/>
      <c r="ED263" s="43"/>
      <c r="EE263" s="396"/>
      <c r="EF263" s="396"/>
      <c r="EG263" s="43"/>
      <c r="EH263" s="42"/>
      <c r="EI263" s="43"/>
      <c r="EJ263" s="396"/>
      <c r="EK263" s="396"/>
      <c r="EL263" s="43">
        <f t="shared" si="43"/>
        <v>0</v>
      </c>
      <c r="EM263" s="42"/>
      <c r="EN263" s="43"/>
      <c r="EO263" s="88"/>
      <c r="EQ263" s="80">
        <f t="shared" si="41"/>
        <v>0</v>
      </c>
      <c r="ER263" s="33"/>
    </row>
    <row r="264" spans="4:148" ht="12.75" customHeight="1" x14ac:dyDescent="0.3">
      <c r="D264" s="88" t="s">
        <v>321</v>
      </c>
      <c r="F264" s="346"/>
      <c r="G264" s="72">
        <v>3591477</v>
      </c>
      <c r="H264" s="71"/>
      <c r="I264" s="43"/>
      <c r="J264" s="396"/>
      <c r="K264" s="405"/>
      <c r="L264" s="72">
        <v>0</v>
      </c>
      <c r="M264" s="71"/>
      <c r="N264" s="43"/>
      <c r="O264" s="396"/>
      <c r="P264" s="405"/>
      <c r="Q264" s="72">
        <v>0</v>
      </c>
      <c r="R264" s="71"/>
      <c r="S264" s="43"/>
      <c r="T264" s="396"/>
      <c r="U264" s="405"/>
      <c r="V264" s="72">
        <v>0</v>
      </c>
      <c r="W264" s="71"/>
      <c r="X264" s="43"/>
      <c r="Y264" s="396"/>
      <c r="Z264" s="405"/>
      <c r="AA264" s="72">
        <v>0</v>
      </c>
      <c r="AB264" s="71"/>
      <c r="AC264" s="43"/>
      <c r="AD264" s="396"/>
      <c r="AE264" s="405"/>
      <c r="AF264" s="72">
        <v>0</v>
      </c>
      <c r="AG264" s="71"/>
      <c r="AH264" s="43"/>
      <c r="AI264" s="396"/>
      <c r="AJ264" s="405"/>
      <c r="AK264" s="72">
        <v>0</v>
      </c>
      <c r="AL264" s="71"/>
      <c r="AM264" s="43"/>
      <c r="AN264" s="396"/>
      <c r="AO264" s="405"/>
      <c r="AP264" s="72">
        <v>3591477</v>
      </c>
      <c r="AQ264" s="71"/>
      <c r="AR264" s="43"/>
      <c r="AS264" s="396"/>
      <c r="AT264" s="405"/>
      <c r="AU264" s="72">
        <v>2042977</v>
      </c>
      <c r="AV264" s="71"/>
      <c r="AW264" s="43"/>
      <c r="AX264" s="396"/>
      <c r="AY264" s="405"/>
      <c r="AZ264" s="72">
        <v>0</v>
      </c>
      <c r="BA264" s="71"/>
      <c r="BB264" s="43"/>
      <c r="BC264" s="396"/>
      <c r="BD264" s="405"/>
      <c r="BE264" s="72">
        <v>0</v>
      </c>
      <c r="BF264" s="71"/>
      <c r="BG264" s="43"/>
      <c r="BH264" s="396"/>
      <c r="BI264" s="405"/>
      <c r="BJ264" s="72">
        <v>0</v>
      </c>
      <c r="BK264" s="71"/>
      <c r="BL264" s="43"/>
      <c r="BM264" s="396"/>
      <c r="BN264" s="405"/>
      <c r="BO264" s="72">
        <v>0</v>
      </c>
      <c r="BP264" s="71"/>
      <c r="BQ264" s="43"/>
      <c r="BR264" s="396"/>
      <c r="BS264" s="405"/>
      <c r="BT264" s="72">
        <f>SUM(L264:BO264)</f>
        <v>5634454</v>
      </c>
      <c r="BU264" s="71"/>
      <c r="BV264" s="43"/>
      <c r="BW264" s="396"/>
      <c r="BX264" s="405"/>
      <c r="BY264" s="72">
        <v>0</v>
      </c>
      <c r="BZ264" s="71"/>
      <c r="CA264" s="43"/>
      <c r="CB264" s="396"/>
      <c r="CC264" s="405"/>
      <c r="CD264" s="72">
        <v>0</v>
      </c>
      <c r="CE264" s="71"/>
      <c r="CF264" s="43"/>
      <c r="CG264" s="396"/>
      <c r="CH264" s="405"/>
      <c r="CI264" s="72">
        <v>0</v>
      </c>
      <c r="CJ264" s="71"/>
      <c r="CK264" s="43"/>
      <c r="CL264" s="396"/>
      <c r="CM264" s="405"/>
      <c r="CN264" s="72">
        <v>0</v>
      </c>
      <c r="CO264" s="71"/>
      <c r="CP264" s="43"/>
      <c r="CQ264" s="396"/>
      <c r="CR264" s="405"/>
      <c r="CS264" s="72">
        <v>0</v>
      </c>
      <c r="CT264" s="71"/>
      <c r="CU264" s="43"/>
      <c r="CV264" s="396"/>
      <c r="CW264" s="405"/>
      <c r="CX264" s="72">
        <v>0</v>
      </c>
      <c r="CY264" s="71"/>
      <c r="CZ264" s="43"/>
      <c r="DA264" s="396"/>
      <c r="DB264" s="405"/>
      <c r="DC264" s="72">
        <v>0</v>
      </c>
      <c r="DD264" s="71"/>
      <c r="DE264" s="43"/>
      <c r="DF264" s="396"/>
      <c r="DG264" s="405"/>
      <c r="DH264" s="72">
        <v>0</v>
      </c>
      <c r="DI264" s="71"/>
      <c r="DJ264" s="43"/>
      <c r="DK264" s="396"/>
      <c r="DL264" s="405"/>
      <c r="DM264" s="72">
        <v>0</v>
      </c>
      <c r="DN264" s="71"/>
      <c r="DO264" s="43"/>
      <c r="DP264" s="396"/>
      <c r="DQ264" s="405"/>
      <c r="DR264" s="72">
        <v>0</v>
      </c>
      <c r="DS264" s="71"/>
      <c r="DT264" s="43"/>
      <c r="DU264" s="396"/>
      <c r="DV264" s="405"/>
      <c r="DW264" s="72">
        <v>0</v>
      </c>
      <c r="DX264" s="71"/>
      <c r="DY264" s="43"/>
      <c r="DZ264" s="396"/>
      <c r="EA264" s="405"/>
      <c r="EB264" s="72">
        <v>0</v>
      </c>
      <c r="EC264" s="71"/>
      <c r="ED264" s="43"/>
      <c r="EE264" s="396"/>
      <c r="EF264" s="405"/>
      <c r="EG264" s="72">
        <v>0</v>
      </c>
      <c r="EH264" s="71"/>
      <c r="EI264" s="43"/>
      <c r="EJ264" s="396"/>
      <c r="EK264" s="405"/>
      <c r="EL264" s="72">
        <f t="shared" si="43"/>
        <v>0</v>
      </c>
      <c r="EM264" s="71"/>
      <c r="EN264" s="43"/>
      <c r="EO264" s="88"/>
      <c r="EQ264" s="80">
        <f t="shared" si="41"/>
        <v>0</v>
      </c>
      <c r="ER264" s="33"/>
    </row>
    <row r="265" spans="4:148" ht="12.75" hidden="1" customHeight="1" x14ac:dyDescent="0.3">
      <c r="D265" s="88"/>
      <c r="E265" s="669"/>
      <c r="G265" s="43"/>
      <c r="H265" s="43"/>
      <c r="I265" s="43"/>
      <c r="J265" s="396"/>
      <c r="L265" s="43"/>
      <c r="M265" s="43"/>
      <c r="N265" s="43"/>
      <c r="O265" s="396"/>
      <c r="Q265" s="43"/>
      <c r="R265" s="43"/>
      <c r="S265" s="43"/>
      <c r="T265" s="396"/>
      <c r="V265" s="43"/>
      <c r="W265" s="43"/>
      <c r="X265" s="43"/>
      <c r="Y265" s="396"/>
      <c r="AA265" s="43"/>
      <c r="AB265" s="43"/>
      <c r="AC265" s="43"/>
      <c r="AD265" s="396"/>
      <c r="AF265" s="43"/>
      <c r="AG265" s="43"/>
      <c r="AH265" s="43"/>
      <c r="AI265" s="396"/>
      <c r="AK265" s="43"/>
      <c r="AL265" s="43"/>
      <c r="AM265" s="43"/>
      <c r="AN265" s="396"/>
      <c r="AP265" s="43"/>
      <c r="AQ265" s="43"/>
      <c r="AR265" s="43"/>
      <c r="AS265" s="396"/>
      <c r="AU265" s="43"/>
      <c r="AV265" s="43"/>
      <c r="AW265" s="43"/>
      <c r="AX265" s="396"/>
      <c r="AZ265" s="43"/>
      <c r="BA265" s="43"/>
      <c r="BB265" s="43"/>
      <c r="BC265" s="396"/>
      <c r="BE265" s="43"/>
      <c r="BF265" s="43"/>
      <c r="BG265" s="43"/>
      <c r="BH265" s="396"/>
      <c r="BJ265" s="43"/>
      <c r="BK265" s="43"/>
      <c r="BL265" s="43"/>
      <c r="BM265" s="396"/>
      <c r="BO265" s="43"/>
      <c r="BP265" s="43"/>
      <c r="BQ265" s="43"/>
      <c r="BR265" s="396"/>
      <c r="BT265" s="43"/>
      <c r="BU265" s="43"/>
      <c r="BV265" s="43"/>
      <c r="BW265" s="396"/>
      <c r="BY265" s="43"/>
      <c r="BZ265" s="43"/>
      <c r="CA265" s="43"/>
      <c r="CB265" s="396"/>
      <c r="CD265" s="43"/>
      <c r="CE265" s="43"/>
      <c r="CF265" s="43"/>
      <c r="CG265" s="396"/>
      <c r="CI265" s="43"/>
      <c r="CJ265" s="43"/>
      <c r="CK265" s="43"/>
      <c r="CL265" s="396"/>
      <c r="CN265" s="43"/>
      <c r="CO265" s="43"/>
      <c r="CP265" s="43"/>
      <c r="CQ265" s="396"/>
      <c r="CS265" s="43"/>
      <c r="CT265" s="43"/>
      <c r="CU265" s="43"/>
      <c r="CV265" s="396"/>
      <c r="CX265" s="43"/>
      <c r="CY265" s="43"/>
      <c r="CZ265" s="43"/>
      <c r="DA265" s="396"/>
      <c r="DC265" s="43"/>
      <c r="DD265" s="43"/>
      <c r="DE265" s="43"/>
      <c r="DF265" s="396"/>
      <c r="DH265" s="43"/>
      <c r="DI265" s="43"/>
      <c r="DJ265" s="43"/>
      <c r="DK265" s="396"/>
      <c r="DM265" s="43"/>
      <c r="DN265" s="43"/>
      <c r="DO265" s="43"/>
      <c r="DP265" s="396"/>
      <c r="DR265" s="43"/>
      <c r="DS265" s="43"/>
      <c r="DT265" s="43"/>
      <c r="DU265" s="396"/>
      <c r="DW265" s="43"/>
      <c r="DX265" s="43"/>
      <c r="DY265" s="43"/>
      <c r="DZ265" s="396"/>
      <c r="EB265" s="43"/>
      <c r="EC265" s="43"/>
      <c r="ED265" s="43"/>
      <c r="EE265" s="396"/>
      <c r="EG265" s="43"/>
      <c r="EH265" s="43"/>
      <c r="EI265" s="43"/>
      <c r="EJ265" s="396"/>
      <c r="EL265" s="43"/>
      <c r="EM265" s="43"/>
      <c r="EN265" s="43"/>
      <c r="EO265" s="88"/>
      <c r="ER265" s="33"/>
    </row>
    <row r="266" spans="4:148" ht="12.75" hidden="1" customHeight="1" x14ac:dyDescent="0.3">
      <c r="D266" s="88" t="s">
        <v>327</v>
      </c>
      <c r="G266" s="43">
        <f>SUM(G267:G270)</f>
        <v>0</v>
      </c>
      <c r="H266" s="43"/>
      <c r="I266" s="43"/>
      <c r="J266" s="396"/>
      <c r="K266" s="43"/>
      <c r="L266" s="43">
        <f>SUM(L267:L270)</f>
        <v>0</v>
      </c>
      <c r="M266" s="43"/>
      <c r="N266" s="43"/>
      <c r="O266" s="396"/>
      <c r="P266" s="43"/>
      <c r="Q266" s="43">
        <f>SUM(Q267:Q270)</f>
        <v>0</v>
      </c>
      <c r="R266" s="43"/>
      <c r="S266" s="43"/>
      <c r="T266" s="396"/>
      <c r="U266" s="43"/>
      <c r="V266" s="43">
        <f>SUM(V267:V270)</f>
        <v>0</v>
      </c>
      <c r="W266" s="43"/>
      <c r="X266" s="43"/>
      <c r="Y266" s="396"/>
      <c r="Z266" s="43"/>
      <c r="AA266" s="43">
        <f>SUM(AA267:AA270)</f>
        <v>0</v>
      </c>
      <c r="AB266" s="43"/>
      <c r="AC266" s="43"/>
      <c r="AD266" s="396"/>
      <c r="AE266" s="43"/>
      <c r="AF266" s="43">
        <f>SUM(AF267:AF270)</f>
        <v>0</v>
      </c>
      <c r="AG266" s="43"/>
      <c r="AH266" s="43"/>
      <c r="AI266" s="396"/>
      <c r="AJ266" s="43"/>
      <c r="AK266" s="43">
        <f>SUM(AK267:AK270)</f>
        <v>0</v>
      </c>
      <c r="AL266" s="43"/>
      <c r="AM266" s="43"/>
      <c r="AN266" s="396"/>
      <c r="AO266" s="43"/>
      <c r="AP266" s="43">
        <f>SUM(AP267:AP270)</f>
        <v>0</v>
      </c>
      <c r="AQ266" s="43"/>
      <c r="AR266" s="43"/>
      <c r="AS266" s="396"/>
      <c r="AT266" s="43"/>
      <c r="AU266" s="43">
        <f>SUM(AU267:AU270)</f>
        <v>0</v>
      </c>
      <c r="AV266" s="43"/>
      <c r="AW266" s="43"/>
      <c r="AX266" s="396"/>
      <c r="AY266" s="43"/>
      <c r="AZ266" s="43">
        <f>SUM(AZ267:AZ270)</f>
        <v>0</v>
      </c>
      <c r="BA266" s="43"/>
      <c r="BB266" s="43"/>
      <c r="BC266" s="396"/>
      <c r="BD266" s="43"/>
      <c r="BE266" s="43">
        <f>SUM(BE267:BE270)</f>
        <v>0</v>
      </c>
      <c r="BF266" s="43"/>
      <c r="BG266" s="43"/>
      <c r="BH266" s="396"/>
      <c r="BI266" s="43"/>
      <c r="BJ266" s="43">
        <f>SUM(BJ267:BJ270)</f>
        <v>0</v>
      </c>
      <c r="BK266" s="43"/>
      <c r="BL266" s="43"/>
      <c r="BM266" s="396"/>
      <c r="BN266" s="43"/>
      <c r="BO266" s="43">
        <f>SUM(BO267:BO270)</f>
        <v>0</v>
      </c>
      <c r="BP266" s="43"/>
      <c r="BQ266" s="43"/>
      <c r="BR266" s="396"/>
      <c r="BS266" s="43"/>
      <c r="BT266" s="43">
        <f>SUM(BT267:BT270)</f>
        <v>0</v>
      </c>
      <c r="BU266" s="43"/>
      <c r="BV266" s="43"/>
      <c r="BW266" s="396"/>
      <c r="BX266" s="43"/>
      <c r="BY266" s="43">
        <f>SUM(BY267:BY270)</f>
        <v>0</v>
      </c>
      <c r="BZ266" s="43"/>
      <c r="CA266" s="43"/>
      <c r="CB266" s="396"/>
      <c r="CC266" s="43"/>
      <c r="CD266" s="43">
        <f>SUM(CD267:CD270)</f>
        <v>0</v>
      </c>
      <c r="CE266" s="43"/>
      <c r="CF266" s="43"/>
      <c r="CG266" s="396"/>
      <c r="CH266" s="43"/>
      <c r="CI266" s="43">
        <f>SUM(CI267:CI270)</f>
        <v>0</v>
      </c>
      <c r="CJ266" s="43"/>
      <c r="CK266" s="43"/>
      <c r="CL266" s="396"/>
      <c r="CM266" s="43"/>
      <c r="CN266" s="43">
        <f>SUM(CN267:CN270)</f>
        <v>0</v>
      </c>
      <c r="CO266" s="43"/>
      <c r="CP266" s="43"/>
      <c r="CQ266" s="396"/>
      <c r="CR266" s="43"/>
      <c r="CS266" s="43">
        <f>SUM(CS267:CS270)</f>
        <v>0</v>
      </c>
      <c r="CT266" s="43"/>
      <c r="CU266" s="43"/>
      <c r="CV266" s="396"/>
      <c r="CW266" s="43"/>
      <c r="CX266" s="43">
        <f>SUM(CX267:CX270)</f>
        <v>0</v>
      </c>
      <c r="CY266" s="43"/>
      <c r="CZ266" s="43"/>
      <c r="DA266" s="396"/>
      <c r="DB266" s="43"/>
      <c r="DC266" s="43">
        <f>SUM(DC267:DC270)</f>
        <v>0</v>
      </c>
      <c r="DD266" s="43"/>
      <c r="DE266" s="43"/>
      <c r="DF266" s="396"/>
      <c r="DG266" s="43"/>
      <c r="DH266" s="43">
        <f>SUM(DH267:DH270)</f>
        <v>0</v>
      </c>
      <c r="DI266" s="43"/>
      <c r="DJ266" s="43"/>
      <c r="DK266" s="396"/>
      <c r="DL266" s="43"/>
      <c r="DM266" s="43">
        <f>SUM(DM267:DM270)</f>
        <v>0</v>
      </c>
      <c r="DN266" s="43"/>
      <c r="DO266" s="43"/>
      <c r="DP266" s="396"/>
      <c r="DQ266" s="43"/>
      <c r="DR266" s="43">
        <f>SUM(DR267:DR270)</f>
        <v>0</v>
      </c>
      <c r="DS266" s="43"/>
      <c r="DT266" s="43"/>
      <c r="DU266" s="396"/>
      <c r="DV266" s="43"/>
      <c r="DW266" s="43">
        <f>SUM(DW267:DW270)</f>
        <v>0</v>
      </c>
      <c r="DX266" s="43"/>
      <c r="DY266" s="43"/>
      <c r="DZ266" s="396"/>
      <c r="EA266" s="43"/>
      <c r="EB266" s="43">
        <f>SUM(EB267:EB270)</f>
        <v>0</v>
      </c>
      <c r="EC266" s="43"/>
      <c r="ED266" s="43"/>
      <c r="EE266" s="396"/>
      <c r="EF266" s="43"/>
      <c r="EG266" s="43">
        <f>SUM(EG267:EG270)</f>
        <v>0</v>
      </c>
      <c r="EH266" s="43"/>
      <c r="EI266" s="43"/>
      <c r="EJ266" s="396"/>
      <c r="EK266" s="43"/>
      <c r="EL266" s="43">
        <f>SUM(EL267:EL270)</f>
        <v>0</v>
      </c>
      <c r="EM266" s="43"/>
      <c r="EN266" s="43"/>
      <c r="EO266" s="88"/>
      <c r="EQ266" s="80">
        <f t="shared" si="41"/>
        <v>0</v>
      </c>
      <c r="ER266" s="33"/>
    </row>
    <row r="267" spans="4:148" ht="12.75" hidden="1" customHeight="1" x14ac:dyDescent="0.3">
      <c r="D267" s="88" t="s">
        <v>316</v>
      </c>
      <c r="F267" s="333"/>
      <c r="G267" s="394">
        <v>0</v>
      </c>
      <c r="H267" s="395"/>
      <c r="I267" s="43"/>
      <c r="J267" s="396"/>
      <c r="K267" s="397"/>
      <c r="L267" s="394">
        <v>0</v>
      </c>
      <c r="M267" s="395"/>
      <c r="N267" s="43"/>
      <c r="O267" s="396"/>
      <c r="P267" s="397"/>
      <c r="Q267" s="394">
        <v>0</v>
      </c>
      <c r="R267" s="395"/>
      <c r="S267" s="43"/>
      <c r="T267" s="396"/>
      <c r="U267" s="397"/>
      <c r="V267" s="394">
        <v>0</v>
      </c>
      <c r="W267" s="395"/>
      <c r="X267" s="43"/>
      <c r="Y267" s="396"/>
      <c r="Z267" s="397"/>
      <c r="AA267" s="394">
        <v>0</v>
      </c>
      <c r="AB267" s="395"/>
      <c r="AC267" s="43"/>
      <c r="AD267" s="396"/>
      <c r="AE267" s="397"/>
      <c r="AF267" s="394">
        <v>0</v>
      </c>
      <c r="AG267" s="395"/>
      <c r="AH267" s="43"/>
      <c r="AI267" s="396"/>
      <c r="AJ267" s="397"/>
      <c r="AK267" s="394">
        <v>0</v>
      </c>
      <c r="AL267" s="395"/>
      <c r="AM267" s="43"/>
      <c r="AN267" s="396"/>
      <c r="AO267" s="397"/>
      <c r="AP267" s="394">
        <v>0</v>
      </c>
      <c r="AQ267" s="395"/>
      <c r="AR267" s="43"/>
      <c r="AS267" s="396"/>
      <c r="AT267" s="397"/>
      <c r="AU267" s="394">
        <v>0</v>
      </c>
      <c r="AV267" s="395"/>
      <c r="AW267" s="43"/>
      <c r="AX267" s="396"/>
      <c r="AY267" s="397"/>
      <c r="AZ267" s="394">
        <v>0</v>
      </c>
      <c r="BA267" s="395"/>
      <c r="BB267" s="43"/>
      <c r="BC267" s="396"/>
      <c r="BD267" s="397"/>
      <c r="BE267" s="394">
        <v>0</v>
      </c>
      <c r="BF267" s="395"/>
      <c r="BG267" s="43"/>
      <c r="BH267" s="396"/>
      <c r="BI267" s="397"/>
      <c r="BJ267" s="394">
        <v>0</v>
      </c>
      <c r="BK267" s="395"/>
      <c r="BL267" s="43"/>
      <c r="BM267" s="396"/>
      <c r="BN267" s="397"/>
      <c r="BO267" s="394">
        <v>0</v>
      </c>
      <c r="BP267" s="395"/>
      <c r="BQ267" s="43"/>
      <c r="BR267" s="396"/>
      <c r="BS267" s="397"/>
      <c r="BT267" s="394">
        <f>SUM(L267:BO267)</f>
        <v>0</v>
      </c>
      <c r="BU267" s="395"/>
      <c r="BV267" s="43"/>
      <c r="BW267" s="396"/>
      <c r="BX267" s="397"/>
      <c r="BY267" s="394">
        <v>0</v>
      </c>
      <c r="BZ267" s="395"/>
      <c r="CA267" s="43"/>
      <c r="CB267" s="396"/>
      <c r="CC267" s="397"/>
      <c r="CD267" s="394">
        <v>0</v>
      </c>
      <c r="CE267" s="395"/>
      <c r="CF267" s="43"/>
      <c r="CG267" s="396"/>
      <c r="CH267" s="397"/>
      <c r="CI267" s="394">
        <v>0</v>
      </c>
      <c r="CJ267" s="395"/>
      <c r="CK267" s="43"/>
      <c r="CL267" s="396"/>
      <c r="CM267" s="397"/>
      <c r="CN267" s="394">
        <v>0</v>
      </c>
      <c r="CO267" s="395"/>
      <c r="CP267" s="43"/>
      <c r="CQ267" s="396"/>
      <c r="CR267" s="397"/>
      <c r="CS267" s="394">
        <v>0</v>
      </c>
      <c r="CT267" s="395"/>
      <c r="CU267" s="43"/>
      <c r="CV267" s="396"/>
      <c r="CW267" s="397"/>
      <c r="CX267" s="394">
        <v>0</v>
      </c>
      <c r="CY267" s="395"/>
      <c r="CZ267" s="43"/>
      <c r="DA267" s="396"/>
      <c r="DB267" s="397"/>
      <c r="DC267" s="394">
        <v>0</v>
      </c>
      <c r="DD267" s="395"/>
      <c r="DE267" s="43"/>
      <c r="DF267" s="396"/>
      <c r="DG267" s="397"/>
      <c r="DH267" s="394">
        <v>0</v>
      </c>
      <c r="DI267" s="395"/>
      <c r="DJ267" s="43"/>
      <c r="DK267" s="396"/>
      <c r="DL267" s="397"/>
      <c r="DM267" s="394">
        <v>0</v>
      </c>
      <c r="DN267" s="395"/>
      <c r="DO267" s="43"/>
      <c r="DP267" s="396"/>
      <c r="DQ267" s="397"/>
      <c r="DR267" s="394">
        <v>0</v>
      </c>
      <c r="DS267" s="395"/>
      <c r="DT267" s="43"/>
      <c r="DU267" s="396"/>
      <c r="DV267" s="397"/>
      <c r="DW267" s="394">
        <v>0</v>
      </c>
      <c r="DX267" s="395"/>
      <c r="DY267" s="43"/>
      <c r="DZ267" s="396"/>
      <c r="EA267" s="397"/>
      <c r="EB267" s="394">
        <v>0</v>
      </c>
      <c r="EC267" s="395"/>
      <c r="ED267" s="43"/>
      <c r="EE267" s="396"/>
      <c r="EF267" s="397"/>
      <c r="EG267" s="394">
        <v>0</v>
      </c>
      <c r="EH267" s="395"/>
      <c r="EI267" s="43"/>
      <c r="EJ267" s="396"/>
      <c r="EK267" s="397"/>
      <c r="EL267" s="394">
        <f>SUM(CD267:EG267)</f>
        <v>0</v>
      </c>
      <c r="EM267" s="395"/>
      <c r="EN267" s="43"/>
      <c r="EO267" s="88"/>
      <c r="EQ267" s="80">
        <f t="shared" si="41"/>
        <v>0</v>
      </c>
      <c r="ER267" s="33"/>
    </row>
    <row r="268" spans="4:148" ht="12.75" hidden="1" customHeight="1" x14ac:dyDescent="0.3">
      <c r="D268" s="88" t="s">
        <v>319</v>
      </c>
      <c r="F268" s="327"/>
      <c r="G268" s="43">
        <v>0</v>
      </c>
      <c r="H268" s="42"/>
      <c r="I268" s="43"/>
      <c r="J268" s="396"/>
      <c r="K268" s="396"/>
      <c r="L268" s="43">
        <v>0</v>
      </c>
      <c r="M268" s="42"/>
      <c r="N268" s="43"/>
      <c r="O268" s="396"/>
      <c r="P268" s="396"/>
      <c r="Q268" s="43">
        <v>0</v>
      </c>
      <c r="R268" s="42"/>
      <c r="S268" s="43"/>
      <c r="T268" s="396"/>
      <c r="U268" s="396"/>
      <c r="V268" s="43">
        <v>0</v>
      </c>
      <c r="W268" s="42"/>
      <c r="X268" s="43"/>
      <c r="Y268" s="396"/>
      <c r="Z268" s="396"/>
      <c r="AA268" s="43">
        <v>0</v>
      </c>
      <c r="AB268" s="42"/>
      <c r="AC268" s="43"/>
      <c r="AD268" s="396"/>
      <c r="AE268" s="396"/>
      <c r="AF268" s="43">
        <v>0</v>
      </c>
      <c r="AG268" s="42"/>
      <c r="AH268" s="43"/>
      <c r="AI268" s="396"/>
      <c r="AJ268" s="396"/>
      <c r="AK268" s="43">
        <v>0</v>
      </c>
      <c r="AL268" s="42"/>
      <c r="AM268" s="43"/>
      <c r="AN268" s="396"/>
      <c r="AO268" s="396"/>
      <c r="AP268" s="43">
        <v>0</v>
      </c>
      <c r="AQ268" s="42"/>
      <c r="AR268" s="43"/>
      <c r="AS268" s="396"/>
      <c r="AT268" s="396"/>
      <c r="AU268" s="43">
        <v>0</v>
      </c>
      <c r="AV268" s="42"/>
      <c r="AW268" s="43"/>
      <c r="AX268" s="396"/>
      <c r="AY268" s="396"/>
      <c r="AZ268" s="43">
        <v>0</v>
      </c>
      <c r="BA268" s="42"/>
      <c r="BB268" s="43"/>
      <c r="BC268" s="396"/>
      <c r="BD268" s="396"/>
      <c r="BE268" s="43">
        <v>0</v>
      </c>
      <c r="BF268" s="42"/>
      <c r="BG268" s="43"/>
      <c r="BH268" s="396"/>
      <c r="BI268" s="396"/>
      <c r="BJ268" s="43">
        <v>0</v>
      </c>
      <c r="BK268" s="42"/>
      <c r="BL268" s="43"/>
      <c r="BM268" s="396"/>
      <c r="BN268" s="396"/>
      <c r="BO268" s="43">
        <v>0</v>
      </c>
      <c r="BP268" s="42"/>
      <c r="BQ268" s="43"/>
      <c r="BR268" s="396"/>
      <c r="BS268" s="396"/>
      <c r="BT268" s="43">
        <f>SUM(L268:BO268)</f>
        <v>0</v>
      </c>
      <c r="BU268" s="42"/>
      <c r="BV268" s="43"/>
      <c r="BW268" s="396"/>
      <c r="BX268" s="396"/>
      <c r="BY268" s="43">
        <v>0</v>
      </c>
      <c r="BZ268" s="42"/>
      <c r="CA268" s="43"/>
      <c r="CB268" s="396"/>
      <c r="CC268" s="396"/>
      <c r="CD268" s="43">
        <v>0</v>
      </c>
      <c r="CE268" s="42"/>
      <c r="CF268" s="43"/>
      <c r="CG268" s="396"/>
      <c r="CH268" s="396"/>
      <c r="CI268" s="43">
        <v>0</v>
      </c>
      <c r="CJ268" s="42"/>
      <c r="CK268" s="43"/>
      <c r="CL268" s="396"/>
      <c r="CM268" s="396"/>
      <c r="CN268" s="43">
        <v>0</v>
      </c>
      <c r="CO268" s="42"/>
      <c r="CP268" s="43"/>
      <c r="CQ268" s="396"/>
      <c r="CR268" s="396"/>
      <c r="CS268" s="43">
        <v>0</v>
      </c>
      <c r="CT268" s="42"/>
      <c r="CU268" s="43"/>
      <c r="CV268" s="396"/>
      <c r="CW268" s="396"/>
      <c r="CX268" s="43">
        <v>0</v>
      </c>
      <c r="CY268" s="42"/>
      <c r="CZ268" s="43"/>
      <c r="DA268" s="396"/>
      <c r="DB268" s="396"/>
      <c r="DC268" s="43">
        <v>0</v>
      </c>
      <c r="DD268" s="42"/>
      <c r="DE268" s="43"/>
      <c r="DF268" s="396"/>
      <c r="DG268" s="396"/>
      <c r="DH268" s="43">
        <v>0</v>
      </c>
      <c r="DI268" s="42"/>
      <c r="DJ268" s="43"/>
      <c r="DK268" s="396"/>
      <c r="DL268" s="396"/>
      <c r="DM268" s="43">
        <v>0</v>
      </c>
      <c r="DN268" s="42"/>
      <c r="DO268" s="43"/>
      <c r="DP268" s="396"/>
      <c r="DQ268" s="396"/>
      <c r="DR268" s="43">
        <v>0</v>
      </c>
      <c r="DS268" s="42"/>
      <c r="DT268" s="43"/>
      <c r="DU268" s="396"/>
      <c r="DV268" s="396"/>
      <c r="DW268" s="43">
        <v>0</v>
      </c>
      <c r="DX268" s="42"/>
      <c r="DY268" s="43"/>
      <c r="DZ268" s="396"/>
      <c r="EA268" s="396"/>
      <c r="EB268" s="43">
        <v>0</v>
      </c>
      <c r="EC268" s="42"/>
      <c r="ED268" s="43"/>
      <c r="EE268" s="396"/>
      <c r="EF268" s="396"/>
      <c r="EG268" s="43">
        <v>0</v>
      </c>
      <c r="EH268" s="42"/>
      <c r="EI268" s="43"/>
      <c r="EJ268" s="396"/>
      <c r="EK268" s="396"/>
      <c r="EL268" s="43">
        <f>SUM(CD268:EG268)</f>
        <v>0</v>
      </c>
      <c r="EM268" s="42"/>
      <c r="EN268" s="43"/>
      <c r="EO268" s="88"/>
      <c r="EQ268" s="80">
        <f t="shared" si="41"/>
        <v>0</v>
      </c>
      <c r="ER268" s="33"/>
    </row>
    <row r="269" spans="4:148" ht="12.75" hidden="1" customHeight="1" x14ac:dyDescent="0.3">
      <c r="D269" s="88" t="s">
        <v>320</v>
      </c>
      <c r="F269" s="327"/>
      <c r="G269" s="43"/>
      <c r="H269" s="42"/>
      <c r="I269" s="43"/>
      <c r="J269" s="396"/>
      <c r="K269" s="396"/>
      <c r="L269" s="43"/>
      <c r="M269" s="42"/>
      <c r="N269" s="43"/>
      <c r="O269" s="396"/>
      <c r="P269" s="396"/>
      <c r="Q269" s="43"/>
      <c r="R269" s="42"/>
      <c r="S269" s="43"/>
      <c r="T269" s="396"/>
      <c r="U269" s="396"/>
      <c r="V269" s="43"/>
      <c r="W269" s="42"/>
      <c r="X269" s="43"/>
      <c r="Y269" s="396"/>
      <c r="Z269" s="396"/>
      <c r="AA269" s="43"/>
      <c r="AB269" s="42"/>
      <c r="AC269" s="43"/>
      <c r="AD269" s="396"/>
      <c r="AE269" s="396"/>
      <c r="AF269" s="43"/>
      <c r="AG269" s="42"/>
      <c r="AH269" s="43"/>
      <c r="AI269" s="396"/>
      <c r="AJ269" s="396"/>
      <c r="AK269" s="43"/>
      <c r="AL269" s="42"/>
      <c r="AM269" s="43"/>
      <c r="AN269" s="396"/>
      <c r="AO269" s="396"/>
      <c r="AP269" s="43"/>
      <c r="AQ269" s="42"/>
      <c r="AR269" s="43"/>
      <c r="AS269" s="396"/>
      <c r="AT269" s="396"/>
      <c r="AU269" s="43"/>
      <c r="AV269" s="42"/>
      <c r="AW269" s="43"/>
      <c r="AX269" s="396"/>
      <c r="AY269" s="396"/>
      <c r="AZ269" s="43"/>
      <c r="BA269" s="42"/>
      <c r="BB269" s="43"/>
      <c r="BC269" s="396"/>
      <c r="BD269" s="396"/>
      <c r="BE269" s="43"/>
      <c r="BF269" s="42"/>
      <c r="BG269" s="43"/>
      <c r="BH269" s="396"/>
      <c r="BI269" s="396"/>
      <c r="BJ269" s="43"/>
      <c r="BK269" s="42"/>
      <c r="BL269" s="43"/>
      <c r="BM269" s="396"/>
      <c r="BN269" s="396"/>
      <c r="BO269" s="43"/>
      <c r="BP269" s="42"/>
      <c r="BQ269" s="43"/>
      <c r="BR269" s="396"/>
      <c r="BS269" s="396"/>
      <c r="BT269" s="43">
        <f>SUM(L269:BO269)</f>
        <v>0</v>
      </c>
      <c r="BU269" s="42"/>
      <c r="BV269" s="43"/>
      <c r="BW269" s="396"/>
      <c r="BX269" s="396"/>
      <c r="BY269" s="43"/>
      <c r="BZ269" s="42"/>
      <c r="CA269" s="43"/>
      <c r="CB269" s="396"/>
      <c r="CC269" s="396"/>
      <c r="CD269" s="43"/>
      <c r="CE269" s="42"/>
      <c r="CF269" s="43"/>
      <c r="CG269" s="396"/>
      <c r="CH269" s="396"/>
      <c r="CI269" s="43"/>
      <c r="CJ269" s="42"/>
      <c r="CK269" s="43"/>
      <c r="CL269" s="396"/>
      <c r="CM269" s="396"/>
      <c r="CN269" s="43"/>
      <c r="CO269" s="42"/>
      <c r="CP269" s="43"/>
      <c r="CQ269" s="396"/>
      <c r="CR269" s="396"/>
      <c r="CS269" s="43"/>
      <c r="CT269" s="42"/>
      <c r="CU269" s="43"/>
      <c r="CV269" s="396"/>
      <c r="CW269" s="396"/>
      <c r="CX269" s="43"/>
      <c r="CY269" s="42"/>
      <c r="CZ269" s="43"/>
      <c r="DA269" s="396"/>
      <c r="DB269" s="396"/>
      <c r="DC269" s="43"/>
      <c r="DD269" s="42"/>
      <c r="DE269" s="43"/>
      <c r="DF269" s="396"/>
      <c r="DG269" s="396"/>
      <c r="DH269" s="43"/>
      <c r="DI269" s="42"/>
      <c r="DJ269" s="43"/>
      <c r="DK269" s="396"/>
      <c r="DL269" s="396"/>
      <c r="DM269" s="43"/>
      <c r="DN269" s="42"/>
      <c r="DO269" s="43"/>
      <c r="DP269" s="396"/>
      <c r="DQ269" s="396"/>
      <c r="DR269" s="43"/>
      <c r="DS269" s="42"/>
      <c r="DT269" s="43"/>
      <c r="DU269" s="396"/>
      <c r="DV269" s="396"/>
      <c r="DW269" s="43"/>
      <c r="DX269" s="42"/>
      <c r="DY269" s="43"/>
      <c r="DZ269" s="396"/>
      <c r="EA269" s="396"/>
      <c r="EB269" s="43"/>
      <c r="EC269" s="42"/>
      <c r="ED269" s="43"/>
      <c r="EE269" s="396"/>
      <c r="EF269" s="396"/>
      <c r="EG269" s="43"/>
      <c r="EH269" s="42"/>
      <c r="EI269" s="43"/>
      <c r="EJ269" s="396"/>
      <c r="EK269" s="396"/>
      <c r="EL269" s="43">
        <f>SUM(CD269:EG269)</f>
        <v>0</v>
      </c>
      <c r="EM269" s="42"/>
      <c r="EN269" s="43"/>
      <c r="EO269" s="88"/>
      <c r="ER269" s="33"/>
    </row>
    <row r="270" spans="4:148" ht="12.75" hidden="1" customHeight="1" x14ac:dyDescent="0.3">
      <c r="D270" s="88" t="s">
        <v>321</v>
      </c>
      <c r="F270" s="346"/>
      <c r="G270" s="72">
        <v>0</v>
      </c>
      <c r="H270" s="71"/>
      <c r="I270" s="43"/>
      <c r="J270" s="396"/>
      <c r="K270" s="405"/>
      <c r="L270" s="72">
        <v>0</v>
      </c>
      <c r="M270" s="71"/>
      <c r="N270" s="43"/>
      <c r="O270" s="396"/>
      <c r="P270" s="405"/>
      <c r="Q270" s="72">
        <v>0</v>
      </c>
      <c r="R270" s="71"/>
      <c r="S270" s="43"/>
      <c r="T270" s="396"/>
      <c r="U270" s="405"/>
      <c r="V270" s="72">
        <v>0</v>
      </c>
      <c r="W270" s="71"/>
      <c r="X270" s="43"/>
      <c r="Y270" s="396"/>
      <c r="Z270" s="405"/>
      <c r="AA270" s="72">
        <v>0</v>
      </c>
      <c r="AB270" s="71"/>
      <c r="AC270" s="43"/>
      <c r="AD270" s="396"/>
      <c r="AE270" s="405"/>
      <c r="AF270" s="72">
        <v>0</v>
      </c>
      <c r="AG270" s="71"/>
      <c r="AH270" s="43"/>
      <c r="AI270" s="396"/>
      <c r="AJ270" s="405"/>
      <c r="AK270" s="72">
        <v>0</v>
      </c>
      <c r="AL270" s="71"/>
      <c r="AM270" s="43"/>
      <c r="AN270" s="396"/>
      <c r="AO270" s="405"/>
      <c r="AP270" s="72">
        <v>0</v>
      </c>
      <c r="AQ270" s="71"/>
      <c r="AR270" s="43"/>
      <c r="AS270" s="396"/>
      <c r="AT270" s="405"/>
      <c r="AU270" s="72">
        <v>0</v>
      </c>
      <c r="AV270" s="71"/>
      <c r="AW270" s="43"/>
      <c r="AX270" s="396"/>
      <c r="AY270" s="405"/>
      <c r="AZ270" s="72">
        <v>0</v>
      </c>
      <c r="BA270" s="71"/>
      <c r="BB270" s="43"/>
      <c r="BC270" s="396"/>
      <c r="BD270" s="405"/>
      <c r="BE270" s="72">
        <v>0</v>
      </c>
      <c r="BF270" s="71"/>
      <c r="BG270" s="43"/>
      <c r="BH270" s="396"/>
      <c r="BI270" s="405"/>
      <c r="BJ270" s="72">
        <v>0</v>
      </c>
      <c r="BK270" s="71"/>
      <c r="BL270" s="43"/>
      <c r="BM270" s="396"/>
      <c r="BN270" s="405"/>
      <c r="BO270" s="72">
        <v>0</v>
      </c>
      <c r="BP270" s="71"/>
      <c r="BQ270" s="43"/>
      <c r="BR270" s="396"/>
      <c r="BS270" s="405"/>
      <c r="BT270" s="72">
        <f>SUM(L270:BO270)</f>
        <v>0</v>
      </c>
      <c r="BU270" s="71"/>
      <c r="BV270" s="43"/>
      <c r="BW270" s="396"/>
      <c r="BX270" s="405"/>
      <c r="BY270" s="72">
        <v>0</v>
      </c>
      <c r="BZ270" s="71"/>
      <c r="CA270" s="43"/>
      <c r="CB270" s="396"/>
      <c r="CC270" s="405"/>
      <c r="CD270" s="72">
        <v>0</v>
      </c>
      <c r="CE270" s="71"/>
      <c r="CF270" s="43"/>
      <c r="CG270" s="396"/>
      <c r="CH270" s="405"/>
      <c r="CI270" s="72">
        <v>0</v>
      </c>
      <c r="CJ270" s="71"/>
      <c r="CK270" s="43"/>
      <c r="CL270" s="396"/>
      <c r="CM270" s="405"/>
      <c r="CN270" s="72">
        <v>0</v>
      </c>
      <c r="CO270" s="71"/>
      <c r="CP270" s="43"/>
      <c r="CQ270" s="396"/>
      <c r="CR270" s="405"/>
      <c r="CS270" s="72">
        <v>0</v>
      </c>
      <c r="CT270" s="71"/>
      <c r="CU270" s="43"/>
      <c r="CV270" s="396"/>
      <c r="CW270" s="405"/>
      <c r="CX270" s="72">
        <v>0</v>
      </c>
      <c r="CY270" s="71"/>
      <c r="CZ270" s="43"/>
      <c r="DA270" s="396"/>
      <c r="DB270" s="405"/>
      <c r="DC270" s="72">
        <v>0</v>
      </c>
      <c r="DD270" s="71"/>
      <c r="DE270" s="43"/>
      <c r="DF270" s="396"/>
      <c r="DG270" s="405"/>
      <c r="DH270" s="72">
        <v>0</v>
      </c>
      <c r="DI270" s="71"/>
      <c r="DJ270" s="43"/>
      <c r="DK270" s="396"/>
      <c r="DL270" s="405"/>
      <c r="DM270" s="72">
        <v>0</v>
      </c>
      <c r="DN270" s="71"/>
      <c r="DO270" s="43"/>
      <c r="DP270" s="396"/>
      <c r="DQ270" s="405"/>
      <c r="DR270" s="72">
        <v>0</v>
      </c>
      <c r="DS270" s="71"/>
      <c r="DT270" s="43"/>
      <c r="DU270" s="396"/>
      <c r="DV270" s="405"/>
      <c r="DW270" s="72">
        <v>0</v>
      </c>
      <c r="DX270" s="71"/>
      <c r="DY270" s="43"/>
      <c r="DZ270" s="396"/>
      <c r="EA270" s="405"/>
      <c r="EB270" s="72">
        <v>0</v>
      </c>
      <c r="EC270" s="71"/>
      <c r="ED270" s="43"/>
      <c r="EE270" s="396"/>
      <c r="EF270" s="405"/>
      <c r="EG270" s="72">
        <v>0</v>
      </c>
      <c r="EH270" s="71"/>
      <c r="EI270" s="43"/>
      <c r="EJ270" s="396"/>
      <c r="EK270" s="405"/>
      <c r="EL270" s="72">
        <f>SUM(CD270:EG270)</f>
        <v>0</v>
      </c>
      <c r="EM270" s="71"/>
      <c r="EN270" s="43"/>
      <c r="EO270" s="88"/>
      <c r="EQ270" s="80">
        <f t="shared" si="41"/>
        <v>0</v>
      </c>
      <c r="ER270" s="33"/>
    </row>
    <row r="271" spans="4:148" ht="12.75" hidden="1" customHeight="1" x14ac:dyDescent="0.3">
      <c r="D271" s="88"/>
      <c r="E271" s="669"/>
      <c r="F271" s="189"/>
      <c r="G271" s="43"/>
      <c r="H271" s="43"/>
      <c r="I271" s="43"/>
      <c r="J271" s="396"/>
      <c r="K271" s="189"/>
      <c r="L271" s="43"/>
      <c r="M271" s="43"/>
      <c r="N271" s="43"/>
      <c r="O271" s="396"/>
      <c r="P271" s="189"/>
      <c r="Q271" s="43"/>
      <c r="R271" s="43"/>
      <c r="S271" s="43"/>
      <c r="T271" s="396"/>
      <c r="U271" s="189"/>
      <c r="V271" s="43"/>
      <c r="W271" s="43"/>
      <c r="X271" s="43"/>
      <c r="Y271" s="396"/>
      <c r="Z271" s="189"/>
      <c r="AA271" s="43"/>
      <c r="AB271" s="43"/>
      <c r="AC271" s="43"/>
      <c r="AD271" s="396"/>
      <c r="AE271" s="189"/>
      <c r="AF271" s="43"/>
      <c r="AG271" s="43"/>
      <c r="AH271" s="43"/>
      <c r="AI271" s="396"/>
      <c r="AJ271" s="189"/>
      <c r="AK271" s="43"/>
      <c r="AL271" s="43"/>
      <c r="AM271" s="43"/>
      <c r="AN271" s="396"/>
      <c r="AO271" s="189"/>
      <c r="AP271" s="43"/>
      <c r="AQ271" s="43"/>
      <c r="AR271" s="43"/>
      <c r="AS271" s="396"/>
      <c r="AT271" s="189"/>
      <c r="AU271" s="43"/>
      <c r="AV271" s="43"/>
      <c r="AW271" s="43"/>
      <c r="AX271" s="396"/>
      <c r="AY271" s="189"/>
      <c r="AZ271" s="43"/>
      <c r="BA271" s="43"/>
      <c r="BB271" s="43"/>
      <c r="BC271" s="396"/>
      <c r="BD271" s="189"/>
      <c r="BE271" s="43"/>
      <c r="BF271" s="43"/>
      <c r="BG271" s="43"/>
      <c r="BH271" s="396"/>
      <c r="BI271" s="189"/>
      <c r="BJ271" s="43"/>
      <c r="BK271" s="43"/>
      <c r="BL271" s="43"/>
      <c r="BM271" s="396"/>
      <c r="BN271" s="189"/>
      <c r="BO271" s="43"/>
      <c r="BP271" s="43"/>
      <c r="BQ271" s="43"/>
      <c r="BR271" s="396"/>
      <c r="BS271" s="189"/>
      <c r="BT271" s="43"/>
      <c r="BU271" s="43"/>
      <c r="BV271" s="43"/>
      <c r="BW271" s="396"/>
      <c r="BX271" s="189"/>
      <c r="BY271" s="43"/>
      <c r="BZ271" s="43"/>
      <c r="CA271" s="43"/>
      <c r="CB271" s="396"/>
      <c r="CC271" s="189"/>
      <c r="CD271" s="43"/>
      <c r="CE271" s="43"/>
      <c r="CF271" s="43"/>
      <c r="CG271" s="396"/>
      <c r="CH271" s="189"/>
      <c r="CI271" s="43"/>
      <c r="CJ271" s="43"/>
      <c r="CK271" s="43"/>
      <c r="CL271" s="396"/>
      <c r="CM271" s="189"/>
      <c r="CN271" s="43"/>
      <c r="CO271" s="43"/>
      <c r="CP271" s="43"/>
      <c r="CQ271" s="396"/>
      <c r="CR271" s="189"/>
      <c r="CS271" s="43"/>
      <c r="CT271" s="43"/>
      <c r="CU271" s="43"/>
      <c r="CV271" s="396"/>
      <c r="CW271" s="189"/>
      <c r="CX271" s="43"/>
      <c r="CY271" s="43"/>
      <c r="CZ271" s="43"/>
      <c r="DA271" s="396"/>
      <c r="DB271" s="189"/>
      <c r="DC271" s="43"/>
      <c r="DD271" s="43"/>
      <c r="DE271" s="43"/>
      <c r="DF271" s="396"/>
      <c r="DG271" s="189"/>
      <c r="DH271" s="43"/>
      <c r="DI271" s="43"/>
      <c r="DJ271" s="43"/>
      <c r="DK271" s="396"/>
      <c r="DL271" s="189"/>
      <c r="DM271" s="43"/>
      <c r="DN271" s="43"/>
      <c r="DO271" s="43"/>
      <c r="DP271" s="396"/>
      <c r="DQ271" s="189"/>
      <c r="DR271" s="43"/>
      <c r="DS271" s="43"/>
      <c r="DT271" s="43"/>
      <c r="DU271" s="396"/>
      <c r="DV271" s="189"/>
      <c r="DW271" s="43"/>
      <c r="DX271" s="43"/>
      <c r="DY271" s="43"/>
      <c r="DZ271" s="396"/>
      <c r="EA271" s="189"/>
      <c r="EB271" s="43"/>
      <c r="EC271" s="43"/>
      <c r="ED271" s="43"/>
      <c r="EE271" s="396"/>
      <c r="EF271" s="189"/>
      <c r="EG271" s="43"/>
      <c r="EH271" s="43"/>
      <c r="EI271" s="43"/>
      <c r="EJ271" s="396"/>
      <c r="EK271" s="189"/>
      <c r="EL271" s="43"/>
      <c r="EM271" s="43"/>
      <c r="EN271" s="43"/>
      <c r="EO271" s="88"/>
      <c r="ER271" s="33"/>
    </row>
    <row r="272" spans="4:148" ht="12.75" hidden="1" customHeight="1" x14ac:dyDescent="0.3">
      <c r="D272" s="88" t="s">
        <v>328</v>
      </c>
      <c r="E272" s="669"/>
      <c r="F272" s="189"/>
      <c r="G272" s="43">
        <v>0</v>
      </c>
      <c r="H272" s="43"/>
      <c r="I272" s="43"/>
      <c r="J272" s="396"/>
      <c r="K272" s="189"/>
      <c r="L272" s="43">
        <v>0</v>
      </c>
      <c r="M272" s="43"/>
      <c r="N272" s="43"/>
      <c r="O272" s="396"/>
      <c r="P272" s="189"/>
      <c r="Q272" s="43">
        <v>0</v>
      </c>
      <c r="R272" s="43"/>
      <c r="S272" s="43"/>
      <c r="T272" s="396"/>
      <c r="U272" s="189"/>
      <c r="V272" s="43">
        <v>0</v>
      </c>
      <c r="W272" s="43"/>
      <c r="X272" s="43"/>
      <c r="Y272" s="396"/>
      <c r="Z272" s="189"/>
      <c r="AA272" s="43">
        <v>0</v>
      </c>
      <c r="AB272" s="43"/>
      <c r="AC272" s="43"/>
      <c r="AD272" s="396"/>
      <c r="AE272" s="189"/>
      <c r="AF272" s="43">
        <v>0</v>
      </c>
      <c r="AG272" s="43"/>
      <c r="AH272" s="43"/>
      <c r="AI272" s="396"/>
      <c r="AJ272" s="189"/>
      <c r="AK272" s="43">
        <v>0</v>
      </c>
      <c r="AL272" s="43"/>
      <c r="AM272" s="43"/>
      <c r="AN272" s="396"/>
      <c r="AO272" s="189"/>
      <c r="AP272" s="43">
        <v>0</v>
      </c>
      <c r="AQ272" s="43"/>
      <c r="AR272" s="43"/>
      <c r="AS272" s="396"/>
      <c r="AT272" s="189"/>
      <c r="AU272" s="43">
        <v>0</v>
      </c>
      <c r="AV272" s="43"/>
      <c r="AW272" s="43"/>
      <c r="AX272" s="396"/>
      <c r="AY272" s="189"/>
      <c r="AZ272" s="43">
        <v>0</v>
      </c>
      <c r="BA272" s="43"/>
      <c r="BB272" s="43"/>
      <c r="BC272" s="396"/>
      <c r="BD272" s="189"/>
      <c r="BE272" s="43">
        <v>0</v>
      </c>
      <c r="BF272" s="43"/>
      <c r="BG272" s="43"/>
      <c r="BH272" s="396"/>
      <c r="BI272" s="189"/>
      <c r="BJ272" s="43">
        <v>0</v>
      </c>
      <c r="BK272" s="43"/>
      <c r="BL272" s="43"/>
      <c r="BM272" s="396"/>
      <c r="BN272" s="189"/>
      <c r="BO272" s="43">
        <v>0</v>
      </c>
      <c r="BP272" s="43"/>
      <c r="BQ272" s="43"/>
      <c r="BR272" s="396"/>
      <c r="BS272" s="189"/>
      <c r="BT272" s="43">
        <f>SUM(BT273:BT276)</f>
        <v>0</v>
      </c>
      <c r="BU272" s="43"/>
      <c r="BV272" s="43"/>
      <c r="BW272" s="396"/>
      <c r="BX272" s="189"/>
      <c r="BY272" s="43">
        <v>0</v>
      </c>
      <c r="BZ272" s="43"/>
      <c r="CA272" s="43"/>
      <c r="CB272" s="396"/>
      <c r="CC272" s="189"/>
      <c r="CD272" s="43">
        <v>0</v>
      </c>
      <c r="CE272" s="43"/>
      <c r="CF272" s="43"/>
      <c r="CG272" s="396"/>
      <c r="CH272" s="189"/>
      <c r="CI272" s="43">
        <v>0</v>
      </c>
      <c r="CJ272" s="43"/>
      <c r="CK272" s="43"/>
      <c r="CL272" s="396"/>
      <c r="CM272" s="189"/>
      <c r="CN272" s="43">
        <v>0</v>
      </c>
      <c r="CO272" s="43"/>
      <c r="CP272" s="43"/>
      <c r="CQ272" s="396"/>
      <c r="CR272" s="189"/>
      <c r="CS272" s="43">
        <v>0</v>
      </c>
      <c r="CT272" s="43"/>
      <c r="CU272" s="43"/>
      <c r="CV272" s="396"/>
      <c r="CW272" s="189"/>
      <c r="CX272" s="43">
        <v>0</v>
      </c>
      <c r="CY272" s="43"/>
      <c r="CZ272" s="43"/>
      <c r="DA272" s="396"/>
      <c r="DB272" s="189"/>
      <c r="DC272" s="43">
        <v>0</v>
      </c>
      <c r="DD272" s="43"/>
      <c r="DE272" s="43"/>
      <c r="DF272" s="396"/>
      <c r="DG272" s="189"/>
      <c r="DH272" s="43">
        <v>0</v>
      </c>
      <c r="DI272" s="43"/>
      <c r="DJ272" s="43"/>
      <c r="DK272" s="396"/>
      <c r="DL272" s="189"/>
      <c r="DM272" s="43">
        <v>0</v>
      </c>
      <c r="DN272" s="43"/>
      <c r="DO272" s="43"/>
      <c r="DP272" s="396"/>
      <c r="DQ272" s="189"/>
      <c r="DR272" s="43">
        <v>0</v>
      </c>
      <c r="DS272" s="43"/>
      <c r="DT272" s="43"/>
      <c r="DU272" s="396"/>
      <c r="DV272" s="189"/>
      <c r="DW272" s="43">
        <v>0</v>
      </c>
      <c r="DX272" s="43"/>
      <c r="DY272" s="43"/>
      <c r="DZ272" s="396"/>
      <c r="EA272" s="189"/>
      <c r="EB272" s="43">
        <v>0</v>
      </c>
      <c r="EC272" s="43"/>
      <c r="ED272" s="43"/>
      <c r="EE272" s="396"/>
      <c r="EF272" s="189"/>
      <c r="EG272" s="43">
        <v>0</v>
      </c>
      <c r="EH272" s="43"/>
      <c r="EI272" s="43"/>
      <c r="EJ272" s="396"/>
      <c r="EK272" s="189"/>
      <c r="EL272" s="43">
        <f>SUM(EL273:EL276)</f>
        <v>0</v>
      </c>
      <c r="EM272" s="43"/>
      <c r="EN272" s="43"/>
      <c r="EO272" s="88"/>
      <c r="EQ272" s="80">
        <f t="shared" si="41"/>
        <v>0</v>
      </c>
      <c r="ER272" s="33"/>
    </row>
    <row r="273" spans="4:148" ht="12.75" hidden="1" customHeight="1" x14ac:dyDescent="0.3">
      <c r="D273" s="88" t="s">
        <v>316</v>
      </c>
      <c r="E273" s="669"/>
      <c r="F273" s="670"/>
      <c r="G273" s="394">
        <v>0</v>
      </c>
      <c r="H273" s="395"/>
      <c r="I273" s="43"/>
      <c r="J273" s="396"/>
      <c r="K273" s="670"/>
      <c r="L273" s="394">
        <v>0</v>
      </c>
      <c r="M273" s="395"/>
      <c r="N273" s="43"/>
      <c r="O273" s="396"/>
      <c r="P273" s="670"/>
      <c r="Q273" s="394">
        <v>0</v>
      </c>
      <c r="R273" s="395"/>
      <c r="S273" s="43"/>
      <c r="T273" s="396"/>
      <c r="U273" s="670"/>
      <c r="V273" s="394">
        <v>0</v>
      </c>
      <c r="W273" s="395"/>
      <c r="X273" s="43"/>
      <c r="Y273" s="396"/>
      <c r="Z273" s="670"/>
      <c r="AA273" s="394">
        <v>0</v>
      </c>
      <c r="AB273" s="395"/>
      <c r="AC273" s="43"/>
      <c r="AD273" s="396"/>
      <c r="AE273" s="670"/>
      <c r="AF273" s="394">
        <v>0</v>
      </c>
      <c r="AG273" s="395"/>
      <c r="AH273" s="43"/>
      <c r="AI273" s="396"/>
      <c r="AJ273" s="670"/>
      <c r="AK273" s="394">
        <v>0</v>
      </c>
      <c r="AL273" s="395"/>
      <c r="AM273" s="43"/>
      <c r="AN273" s="396"/>
      <c r="AO273" s="670"/>
      <c r="AP273" s="394">
        <v>0</v>
      </c>
      <c r="AQ273" s="395"/>
      <c r="AR273" s="43"/>
      <c r="AS273" s="396"/>
      <c r="AT273" s="670"/>
      <c r="AU273" s="394">
        <v>0</v>
      </c>
      <c r="AV273" s="395"/>
      <c r="AW273" s="43"/>
      <c r="AX273" s="396"/>
      <c r="AY273" s="670"/>
      <c r="AZ273" s="394">
        <v>0</v>
      </c>
      <c r="BA273" s="395"/>
      <c r="BB273" s="43"/>
      <c r="BC273" s="396"/>
      <c r="BD273" s="670"/>
      <c r="BE273" s="394">
        <v>0</v>
      </c>
      <c r="BF273" s="395"/>
      <c r="BG273" s="43"/>
      <c r="BH273" s="396"/>
      <c r="BI273" s="670"/>
      <c r="BJ273" s="394">
        <v>0</v>
      </c>
      <c r="BK273" s="395"/>
      <c r="BL273" s="43"/>
      <c r="BM273" s="396"/>
      <c r="BN273" s="670"/>
      <c r="BO273" s="394">
        <v>0</v>
      </c>
      <c r="BP273" s="395"/>
      <c r="BQ273" s="43"/>
      <c r="BR273" s="396"/>
      <c r="BS273" s="670"/>
      <c r="BT273" s="394">
        <f>SUM(L273:BO273)</f>
        <v>0</v>
      </c>
      <c r="BU273" s="395"/>
      <c r="BV273" s="43"/>
      <c r="BW273" s="396"/>
      <c r="BX273" s="670"/>
      <c r="BY273" s="394">
        <v>0</v>
      </c>
      <c r="BZ273" s="395"/>
      <c r="CA273" s="43"/>
      <c r="CB273" s="396"/>
      <c r="CC273" s="670"/>
      <c r="CD273" s="394">
        <v>0</v>
      </c>
      <c r="CE273" s="395"/>
      <c r="CF273" s="43"/>
      <c r="CG273" s="396"/>
      <c r="CH273" s="670"/>
      <c r="CI273" s="394">
        <v>0</v>
      </c>
      <c r="CJ273" s="395"/>
      <c r="CK273" s="43"/>
      <c r="CL273" s="396"/>
      <c r="CM273" s="670"/>
      <c r="CN273" s="394">
        <v>0</v>
      </c>
      <c r="CO273" s="395"/>
      <c r="CP273" s="43"/>
      <c r="CQ273" s="396"/>
      <c r="CR273" s="670"/>
      <c r="CS273" s="394">
        <v>0</v>
      </c>
      <c r="CT273" s="395"/>
      <c r="CU273" s="43"/>
      <c r="CV273" s="396"/>
      <c r="CW273" s="670"/>
      <c r="CX273" s="394">
        <v>0</v>
      </c>
      <c r="CY273" s="395"/>
      <c r="CZ273" s="43"/>
      <c r="DA273" s="396"/>
      <c r="DB273" s="670"/>
      <c r="DC273" s="394">
        <v>0</v>
      </c>
      <c r="DD273" s="395"/>
      <c r="DE273" s="43"/>
      <c r="DF273" s="396"/>
      <c r="DG273" s="670"/>
      <c r="DH273" s="394">
        <v>0</v>
      </c>
      <c r="DI273" s="395"/>
      <c r="DJ273" s="43"/>
      <c r="DK273" s="396"/>
      <c r="DL273" s="670"/>
      <c r="DM273" s="394">
        <v>0</v>
      </c>
      <c r="DN273" s="395"/>
      <c r="DO273" s="43"/>
      <c r="DP273" s="396"/>
      <c r="DQ273" s="670"/>
      <c r="DR273" s="394">
        <v>0</v>
      </c>
      <c r="DS273" s="395"/>
      <c r="DT273" s="43"/>
      <c r="DU273" s="396"/>
      <c r="DV273" s="670"/>
      <c r="DW273" s="394">
        <v>0</v>
      </c>
      <c r="DX273" s="395"/>
      <c r="DY273" s="43"/>
      <c r="DZ273" s="396"/>
      <c r="EA273" s="670"/>
      <c r="EB273" s="394">
        <v>0</v>
      </c>
      <c r="EC273" s="395"/>
      <c r="ED273" s="43"/>
      <c r="EE273" s="396"/>
      <c r="EF273" s="670"/>
      <c r="EG273" s="394">
        <v>0</v>
      </c>
      <c r="EH273" s="395"/>
      <c r="EI273" s="43"/>
      <c r="EJ273" s="396"/>
      <c r="EK273" s="670"/>
      <c r="EL273" s="394">
        <f>SUM(CD273:EG273)</f>
        <v>0</v>
      </c>
      <c r="EM273" s="395"/>
      <c r="EN273" s="43"/>
      <c r="EO273" s="88"/>
      <c r="EQ273" s="80">
        <f t="shared" si="41"/>
        <v>0</v>
      </c>
      <c r="ER273" s="33"/>
    </row>
    <row r="274" spans="4:148" ht="12.75" hidden="1" customHeight="1" x14ac:dyDescent="0.3">
      <c r="D274" s="88" t="s">
        <v>319</v>
      </c>
      <c r="E274" s="669"/>
      <c r="F274" s="672"/>
      <c r="G274" s="43">
        <v>0</v>
      </c>
      <c r="H274" s="42"/>
      <c r="I274" s="43"/>
      <c r="J274" s="396"/>
      <c r="K274" s="672"/>
      <c r="L274" s="43">
        <v>0</v>
      </c>
      <c r="M274" s="42"/>
      <c r="N274" s="43"/>
      <c r="O274" s="396"/>
      <c r="P274" s="672"/>
      <c r="Q274" s="43">
        <v>0</v>
      </c>
      <c r="R274" s="42"/>
      <c r="S274" s="43"/>
      <c r="T274" s="396"/>
      <c r="U274" s="672"/>
      <c r="V274" s="43">
        <v>0</v>
      </c>
      <c r="W274" s="42"/>
      <c r="X274" s="43"/>
      <c r="Y274" s="396"/>
      <c r="Z274" s="672"/>
      <c r="AA274" s="43">
        <v>0</v>
      </c>
      <c r="AB274" s="42"/>
      <c r="AC274" s="43"/>
      <c r="AD274" s="396"/>
      <c r="AE274" s="672"/>
      <c r="AF274" s="43">
        <v>0</v>
      </c>
      <c r="AG274" s="42"/>
      <c r="AH274" s="43"/>
      <c r="AI274" s="396"/>
      <c r="AJ274" s="672"/>
      <c r="AK274" s="43">
        <v>0</v>
      </c>
      <c r="AL274" s="42"/>
      <c r="AM274" s="43"/>
      <c r="AN274" s="396"/>
      <c r="AO274" s="672"/>
      <c r="AP274" s="43">
        <v>0</v>
      </c>
      <c r="AQ274" s="42"/>
      <c r="AR274" s="43"/>
      <c r="AS274" s="396"/>
      <c r="AT274" s="672"/>
      <c r="AU274" s="43">
        <v>0</v>
      </c>
      <c r="AV274" s="42"/>
      <c r="AW274" s="43"/>
      <c r="AX274" s="396"/>
      <c r="AY274" s="672"/>
      <c r="AZ274" s="43">
        <v>0</v>
      </c>
      <c r="BA274" s="42"/>
      <c r="BB274" s="43"/>
      <c r="BC274" s="396"/>
      <c r="BD274" s="672"/>
      <c r="BE274" s="43">
        <v>0</v>
      </c>
      <c r="BF274" s="42"/>
      <c r="BG274" s="43"/>
      <c r="BH274" s="396"/>
      <c r="BI274" s="672"/>
      <c r="BJ274" s="43">
        <v>0</v>
      </c>
      <c r="BK274" s="42"/>
      <c r="BL274" s="43"/>
      <c r="BM274" s="396"/>
      <c r="BN274" s="672"/>
      <c r="BO274" s="43">
        <v>0</v>
      </c>
      <c r="BP274" s="42"/>
      <c r="BQ274" s="43"/>
      <c r="BR274" s="396"/>
      <c r="BS274" s="672"/>
      <c r="BT274" s="43">
        <f>SUM(L274:BO274)</f>
        <v>0</v>
      </c>
      <c r="BU274" s="42"/>
      <c r="BV274" s="43"/>
      <c r="BW274" s="396"/>
      <c r="BX274" s="672"/>
      <c r="BY274" s="43">
        <v>0</v>
      </c>
      <c r="BZ274" s="42"/>
      <c r="CA274" s="43"/>
      <c r="CB274" s="396"/>
      <c r="CC274" s="672"/>
      <c r="CD274" s="43">
        <v>0</v>
      </c>
      <c r="CE274" s="42"/>
      <c r="CF274" s="43"/>
      <c r="CG274" s="396"/>
      <c r="CH274" s="672"/>
      <c r="CI274" s="43">
        <v>0</v>
      </c>
      <c r="CJ274" s="42"/>
      <c r="CK274" s="43"/>
      <c r="CL274" s="396"/>
      <c r="CM274" s="672"/>
      <c r="CN274" s="43">
        <v>0</v>
      </c>
      <c r="CO274" s="42"/>
      <c r="CP274" s="43"/>
      <c r="CQ274" s="396"/>
      <c r="CR274" s="672"/>
      <c r="CS274" s="43">
        <v>0</v>
      </c>
      <c r="CT274" s="42"/>
      <c r="CU274" s="43"/>
      <c r="CV274" s="396"/>
      <c r="CW274" s="672"/>
      <c r="CX274" s="43">
        <v>0</v>
      </c>
      <c r="CY274" s="42"/>
      <c r="CZ274" s="43"/>
      <c r="DA274" s="396"/>
      <c r="DB274" s="672"/>
      <c r="DC274" s="43">
        <v>0</v>
      </c>
      <c r="DD274" s="42"/>
      <c r="DE274" s="43"/>
      <c r="DF274" s="396"/>
      <c r="DG274" s="672"/>
      <c r="DH274" s="43">
        <v>0</v>
      </c>
      <c r="DI274" s="42"/>
      <c r="DJ274" s="43"/>
      <c r="DK274" s="396"/>
      <c r="DL274" s="672"/>
      <c r="DM274" s="43">
        <v>0</v>
      </c>
      <c r="DN274" s="42"/>
      <c r="DO274" s="43"/>
      <c r="DP274" s="396"/>
      <c r="DQ274" s="672"/>
      <c r="DR274" s="43">
        <v>0</v>
      </c>
      <c r="DS274" s="42"/>
      <c r="DT274" s="43"/>
      <c r="DU274" s="396"/>
      <c r="DV274" s="672"/>
      <c r="DW274" s="43">
        <v>0</v>
      </c>
      <c r="DX274" s="42"/>
      <c r="DY274" s="43"/>
      <c r="DZ274" s="396"/>
      <c r="EA274" s="672"/>
      <c r="EB274" s="43">
        <v>0</v>
      </c>
      <c r="EC274" s="42"/>
      <c r="ED274" s="43"/>
      <c r="EE274" s="396"/>
      <c r="EF274" s="672"/>
      <c r="EG274" s="43">
        <v>0</v>
      </c>
      <c r="EH274" s="42"/>
      <c r="EI274" s="43"/>
      <c r="EJ274" s="396"/>
      <c r="EK274" s="672"/>
      <c r="EL274" s="43">
        <f>SUM(CD274:EG274)</f>
        <v>0</v>
      </c>
      <c r="EM274" s="42"/>
      <c r="EN274" s="43"/>
      <c r="EO274" s="88"/>
      <c r="EQ274" s="80">
        <f t="shared" si="41"/>
        <v>0</v>
      </c>
      <c r="ER274" s="33"/>
    </row>
    <row r="275" spans="4:148" ht="12.75" hidden="1" customHeight="1" x14ac:dyDescent="0.3">
      <c r="D275" s="88" t="s">
        <v>320</v>
      </c>
      <c r="E275" s="669"/>
      <c r="F275" s="672"/>
      <c r="G275" s="43">
        <v>0</v>
      </c>
      <c r="H275" s="42"/>
      <c r="I275" s="43"/>
      <c r="J275" s="396"/>
      <c r="K275" s="672"/>
      <c r="L275" s="43">
        <v>0</v>
      </c>
      <c r="M275" s="42"/>
      <c r="N275" s="43"/>
      <c r="O275" s="396"/>
      <c r="P275" s="672"/>
      <c r="Q275" s="43">
        <v>0</v>
      </c>
      <c r="R275" s="42"/>
      <c r="S275" s="43"/>
      <c r="T275" s="396"/>
      <c r="U275" s="672"/>
      <c r="V275" s="43">
        <v>0</v>
      </c>
      <c r="W275" s="42"/>
      <c r="X275" s="43"/>
      <c r="Y275" s="396"/>
      <c r="Z275" s="672"/>
      <c r="AA275" s="43">
        <v>0</v>
      </c>
      <c r="AB275" s="42"/>
      <c r="AC275" s="43"/>
      <c r="AD275" s="396"/>
      <c r="AE275" s="672"/>
      <c r="AF275" s="43">
        <v>0</v>
      </c>
      <c r="AG275" s="42"/>
      <c r="AH275" s="43"/>
      <c r="AI275" s="396"/>
      <c r="AJ275" s="672"/>
      <c r="AK275" s="43">
        <v>0</v>
      </c>
      <c r="AL275" s="42"/>
      <c r="AM275" s="43"/>
      <c r="AN275" s="396"/>
      <c r="AO275" s="672"/>
      <c r="AP275" s="43">
        <v>0</v>
      </c>
      <c r="AQ275" s="42"/>
      <c r="AR275" s="43"/>
      <c r="AS275" s="396"/>
      <c r="AT275" s="672"/>
      <c r="AU275" s="43">
        <v>0</v>
      </c>
      <c r="AV275" s="42"/>
      <c r="AW275" s="43"/>
      <c r="AX275" s="396"/>
      <c r="AY275" s="672"/>
      <c r="AZ275" s="43">
        <v>0</v>
      </c>
      <c r="BA275" s="42"/>
      <c r="BB275" s="43"/>
      <c r="BC275" s="396"/>
      <c r="BD275" s="672"/>
      <c r="BE275" s="43">
        <v>0</v>
      </c>
      <c r="BF275" s="42"/>
      <c r="BG275" s="43"/>
      <c r="BH275" s="396"/>
      <c r="BI275" s="672"/>
      <c r="BJ275" s="43">
        <v>0</v>
      </c>
      <c r="BK275" s="42"/>
      <c r="BL275" s="43"/>
      <c r="BM275" s="396"/>
      <c r="BN275" s="672"/>
      <c r="BO275" s="43">
        <v>0</v>
      </c>
      <c r="BP275" s="42"/>
      <c r="BQ275" s="43"/>
      <c r="BR275" s="396"/>
      <c r="BS275" s="672"/>
      <c r="BT275" s="43">
        <f>SUM(L275:BO275)</f>
        <v>0</v>
      </c>
      <c r="BU275" s="42"/>
      <c r="BV275" s="43"/>
      <c r="BW275" s="396"/>
      <c r="BX275" s="672"/>
      <c r="BY275" s="43">
        <v>0</v>
      </c>
      <c r="BZ275" s="42"/>
      <c r="CA275" s="43"/>
      <c r="CB275" s="396"/>
      <c r="CC275" s="672"/>
      <c r="CD275" s="43">
        <v>0</v>
      </c>
      <c r="CE275" s="42"/>
      <c r="CF275" s="43"/>
      <c r="CG275" s="396"/>
      <c r="CH275" s="672"/>
      <c r="CI275" s="43">
        <v>0</v>
      </c>
      <c r="CJ275" s="42"/>
      <c r="CK275" s="43"/>
      <c r="CL275" s="396"/>
      <c r="CM275" s="672"/>
      <c r="CN275" s="43">
        <v>0</v>
      </c>
      <c r="CO275" s="42"/>
      <c r="CP275" s="43"/>
      <c r="CQ275" s="396"/>
      <c r="CR275" s="672"/>
      <c r="CS275" s="43">
        <v>0</v>
      </c>
      <c r="CT275" s="42"/>
      <c r="CU275" s="43"/>
      <c r="CV275" s="396"/>
      <c r="CW275" s="672"/>
      <c r="CX275" s="43">
        <v>0</v>
      </c>
      <c r="CY275" s="42"/>
      <c r="CZ275" s="43"/>
      <c r="DA275" s="396"/>
      <c r="DB275" s="672"/>
      <c r="DC275" s="43">
        <v>0</v>
      </c>
      <c r="DD275" s="42"/>
      <c r="DE275" s="43"/>
      <c r="DF275" s="396"/>
      <c r="DG275" s="672"/>
      <c r="DH275" s="43">
        <v>0</v>
      </c>
      <c r="DI275" s="42"/>
      <c r="DJ275" s="43"/>
      <c r="DK275" s="396"/>
      <c r="DL275" s="672"/>
      <c r="DM275" s="43">
        <v>0</v>
      </c>
      <c r="DN275" s="42"/>
      <c r="DO275" s="43"/>
      <c r="DP275" s="396"/>
      <c r="DQ275" s="672"/>
      <c r="DR275" s="43">
        <v>0</v>
      </c>
      <c r="DS275" s="42"/>
      <c r="DT275" s="43"/>
      <c r="DU275" s="396"/>
      <c r="DV275" s="672"/>
      <c r="DW275" s="43">
        <v>0</v>
      </c>
      <c r="DX275" s="42"/>
      <c r="DY275" s="43"/>
      <c r="DZ275" s="396"/>
      <c r="EA275" s="672"/>
      <c r="EB275" s="43">
        <v>0</v>
      </c>
      <c r="EC275" s="42"/>
      <c r="ED275" s="43"/>
      <c r="EE275" s="396"/>
      <c r="EF275" s="672"/>
      <c r="EG275" s="43">
        <v>0</v>
      </c>
      <c r="EH275" s="42"/>
      <c r="EI275" s="43"/>
      <c r="EJ275" s="396"/>
      <c r="EK275" s="672"/>
      <c r="EL275" s="43">
        <f>SUM(CD275:EG275)</f>
        <v>0</v>
      </c>
      <c r="EM275" s="42"/>
      <c r="EN275" s="43"/>
      <c r="EO275" s="88"/>
      <c r="EQ275" s="80">
        <f t="shared" si="41"/>
        <v>0</v>
      </c>
      <c r="ER275" s="33"/>
    </row>
    <row r="276" spans="4:148" ht="12.75" hidden="1" customHeight="1" x14ac:dyDescent="0.3">
      <c r="D276" s="88" t="s">
        <v>321</v>
      </c>
      <c r="E276" s="669"/>
      <c r="F276" s="674"/>
      <c r="G276" s="72">
        <v>0</v>
      </c>
      <c r="H276" s="71"/>
      <c r="I276" s="43"/>
      <c r="J276" s="396"/>
      <c r="K276" s="346"/>
      <c r="L276" s="72">
        <v>0</v>
      </c>
      <c r="M276" s="71"/>
      <c r="N276" s="43"/>
      <c r="O276" s="396"/>
      <c r="P276" s="346"/>
      <c r="Q276" s="72">
        <v>0</v>
      </c>
      <c r="R276" s="71"/>
      <c r="S276" s="43"/>
      <c r="T276" s="396"/>
      <c r="U276" s="346"/>
      <c r="V276" s="72">
        <v>0</v>
      </c>
      <c r="W276" s="71"/>
      <c r="X276" s="43"/>
      <c r="Y276" s="396"/>
      <c r="Z276" s="346"/>
      <c r="AA276" s="72">
        <v>0</v>
      </c>
      <c r="AB276" s="71"/>
      <c r="AC276" s="43"/>
      <c r="AD276" s="396"/>
      <c r="AE276" s="346"/>
      <c r="AF276" s="72">
        <v>0</v>
      </c>
      <c r="AG276" s="71"/>
      <c r="AH276" s="43"/>
      <c r="AI276" s="396"/>
      <c r="AJ276" s="346"/>
      <c r="AK276" s="72">
        <v>0</v>
      </c>
      <c r="AL276" s="71"/>
      <c r="AM276" s="43"/>
      <c r="AN276" s="396"/>
      <c r="AO276" s="346"/>
      <c r="AP276" s="72">
        <v>0</v>
      </c>
      <c r="AQ276" s="71"/>
      <c r="AR276" s="43"/>
      <c r="AS276" s="396"/>
      <c r="AT276" s="405"/>
      <c r="AU276" s="72">
        <v>0</v>
      </c>
      <c r="AV276" s="71"/>
      <c r="AW276" s="43"/>
      <c r="AX276" s="396"/>
      <c r="AY276" s="405"/>
      <c r="AZ276" s="72">
        <v>0</v>
      </c>
      <c r="BA276" s="71"/>
      <c r="BB276" s="43"/>
      <c r="BC276" s="396"/>
      <c r="BD276" s="405"/>
      <c r="BE276" s="72">
        <v>0</v>
      </c>
      <c r="BF276" s="71"/>
      <c r="BG276" s="43"/>
      <c r="BH276" s="396"/>
      <c r="BI276" s="405"/>
      <c r="BJ276" s="72">
        <v>0</v>
      </c>
      <c r="BK276" s="71"/>
      <c r="BL276" s="43"/>
      <c r="BM276" s="396"/>
      <c r="BN276" s="405"/>
      <c r="BO276" s="72">
        <v>0</v>
      </c>
      <c r="BP276" s="71"/>
      <c r="BQ276" s="43"/>
      <c r="BR276" s="396"/>
      <c r="BS276" s="405"/>
      <c r="BT276" s="72">
        <f>SUM(L276:BO276)</f>
        <v>0</v>
      </c>
      <c r="BU276" s="71"/>
      <c r="BV276" s="43"/>
      <c r="BW276" s="396"/>
      <c r="BX276" s="405"/>
      <c r="BY276" s="72">
        <v>0</v>
      </c>
      <c r="BZ276" s="71"/>
      <c r="CA276" s="43"/>
      <c r="CB276" s="396"/>
      <c r="CC276" s="346"/>
      <c r="CD276" s="72">
        <v>0</v>
      </c>
      <c r="CE276" s="71"/>
      <c r="CF276" s="43"/>
      <c r="CG276" s="396"/>
      <c r="CH276" s="346"/>
      <c r="CI276" s="72">
        <v>0</v>
      </c>
      <c r="CJ276" s="71"/>
      <c r="CK276" s="43"/>
      <c r="CL276" s="396"/>
      <c r="CM276" s="346"/>
      <c r="CN276" s="72">
        <v>0</v>
      </c>
      <c r="CO276" s="71"/>
      <c r="CP276" s="43"/>
      <c r="CQ276" s="396"/>
      <c r="CR276" s="346"/>
      <c r="CS276" s="72">
        <v>0</v>
      </c>
      <c r="CT276" s="71"/>
      <c r="CU276" s="43"/>
      <c r="CV276" s="396"/>
      <c r="CW276" s="346"/>
      <c r="CX276" s="72">
        <v>0</v>
      </c>
      <c r="CY276" s="71"/>
      <c r="CZ276" s="43"/>
      <c r="DA276" s="396"/>
      <c r="DB276" s="346"/>
      <c r="DC276" s="72">
        <v>0</v>
      </c>
      <c r="DD276" s="71"/>
      <c r="DE276" s="43"/>
      <c r="DF276" s="396"/>
      <c r="DG276" s="346"/>
      <c r="DH276" s="72">
        <v>0</v>
      </c>
      <c r="DI276" s="71"/>
      <c r="DJ276" s="43"/>
      <c r="DK276" s="396"/>
      <c r="DL276" s="405"/>
      <c r="DM276" s="72">
        <v>0</v>
      </c>
      <c r="DN276" s="71"/>
      <c r="DO276" s="43"/>
      <c r="DP276" s="396"/>
      <c r="DQ276" s="405"/>
      <c r="DR276" s="72">
        <v>0</v>
      </c>
      <c r="DS276" s="71"/>
      <c r="DT276" s="43"/>
      <c r="DU276" s="396"/>
      <c r="DV276" s="405"/>
      <c r="DW276" s="72">
        <v>0</v>
      </c>
      <c r="DX276" s="71"/>
      <c r="DY276" s="43"/>
      <c r="DZ276" s="396"/>
      <c r="EA276" s="405"/>
      <c r="EB276" s="72">
        <v>0</v>
      </c>
      <c r="EC276" s="71"/>
      <c r="ED276" s="43"/>
      <c r="EE276" s="396"/>
      <c r="EF276" s="405"/>
      <c r="EG276" s="72">
        <v>0</v>
      </c>
      <c r="EH276" s="71"/>
      <c r="EI276" s="43"/>
      <c r="EJ276" s="396"/>
      <c r="EK276" s="405"/>
      <c r="EL276" s="72">
        <f>SUM(CD276:EG276)</f>
        <v>0</v>
      </c>
      <c r="EM276" s="71"/>
      <c r="EN276" s="43"/>
      <c r="EO276" s="88"/>
      <c r="EQ276" s="80">
        <f t="shared" si="41"/>
        <v>0</v>
      </c>
      <c r="ER276" s="33"/>
    </row>
    <row r="277" spans="4:148" ht="12.75" customHeight="1" x14ac:dyDescent="0.3">
      <c r="D277" s="88"/>
      <c r="E277" s="669"/>
      <c r="F277" s="189"/>
      <c r="G277" s="43"/>
      <c r="H277" s="43"/>
      <c r="I277" s="43"/>
      <c r="J277" s="396"/>
      <c r="K277" s="189"/>
      <c r="L277" s="43"/>
      <c r="M277" s="43"/>
      <c r="N277" s="43"/>
      <c r="O277" s="396"/>
      <c r="P277" s="189"/>
      <c r="Q277" s="43"/>
      <c r="R277" s="43"/>
      <c r="S277" s="43"/>
      <c r="T277" s="396"/>
      <c r="U277" s="189"/>
      <c r="V277" s="43"/>
      <c r="W277" s="43"/>
      <c r="X277" s="43"/>
      <c r="Y277" s="396"/>
      <c r="Z277" s="189"/>
      <c r="AA277" s="43"/>
      <c r="AB277" s="43"/>
      <c r="AC277" s="43"/>
      <c r="AD277" s="396"/>
      <c r="AE277" s="189"/>
      <c r="AF277" s="43"/>
      <c r="AG277" s="43"/>
      <c r="AH277" s="43"/>
      <c r="AI277" s="396"/>
      <c r="AJ277" s="189"/>
      <c r="AK277" s="43"/>
      <c r="AL277" s="43"/>
      <c r="AM277" s="43"/>
      <c r="AN277" s="396"/>
      <c r="AO277" s="189"/>
      <c r="AP277" s="43"/>
      <c r="AQ277" s="43"/>
      <c r="AR277" s="43"/>
      <c r="AS277" s="396"/>
      <c r="AT277" s="189"/>
      <c r="AU277" s="43"/>
      <c r="AV277" s="43"/>
      <c r="AW277" s="43"/>
      <c r="AX277" s="396"/>
      <c r="AY277" s="189"/>
      <c r="AZ277" s="43"/>
      <c r="BA277" s="43"/>
      <c r="BB277" s="43"/>
      <c r="BC277" s="396"/>
      <c r="BD277" s="189"/>
      <c r="BE277" s="43"/>
      <c r="BF277" s="43"/>
      <c r="BG277" s="43"/>
      <c r="BH277" s="396"/>
      <c r="BI277" s="189"/>
      <c r="BJ277" s="43"/>
      <c r="BK277" s="43"/>
      <c r="BL277" s="43"/>
      <c r="BM277" s="396"/>
      <c r="BN277" s="189"/>
      <c r="BO277" s="43"/>
      <c r="BP277" s="43"/>
      <c r="BQ277" s="43"/>
      <c r="BR277" s="396"/>
      <c r="BS277" s="189"/>
      <c r="BT277" s="43"/>
      <c r="BU277" s="43"/>
      <c r="BV277" s="43"/>
      <c r="BW277" s="396"/>
      <c r="BX277" s="189"/>
      <c r="BY277" s="43"/>
      <c r="BZ277" s="43"/>
      <c r="CA277" s="43"/>
      <c r="CB277" s="396"/>
      <c r="CC277" s="189"/>
      <c r="CD277" s="43"/>
      <c r="CE277" s="43"/>
      <c r="CF277" s="43"/>
      <c r="CG277" s="396"/>
      <c r="CH277" s="189"/>
      <c r="CI277" s="43"/>
      <c r="CJ277" s="43"/>
      <c r="CK277" s="43"/>
      <c r="CL277" s="396"/>
      <c r="CM277" s="189"/>
      <c r="CN277" s="43"/>
      <c r="CO277" s="43"/>
      <c r="CP277" s="43"/>
      <c r="CQ277" s="396"/>
      <c r="CR277" s="189"/>
      <c r="CS277" s="43"/>
      <c r="CT277" s="43"/>
      <c r="CU277" s="43"/>
      <c r="CV277" s="396"/>
      <c r="CW277" s="189"/>
      <c r="CX277" s="43"/>
      <c r="CY277" s="43"/>
      <c r="CZ277" s="43"/>
      <c r="DA277" s="396"/>
      <c r="DB277" s="189"/>
      <c r="DC277" s="43"/>
      <c r="DD277" s="43"/>
      <c r="DE277" s="43"/>
      <c r="DF277" s="396"/>
      <c r="DG277" s="189"/>
      <c r="DH277" s="43"/>
      <c r="DI277" s="43"/>
      <c r="DJ277" s="43"/>
      <c r="DK277" s="396"/>
      <c r="DL277" s="189"/>
      <c r="DM277" s="43"/>
      <c r="DN277" s="43"/>
      <c r="DO277" s="43"/>
      <c r="DP277" s="396"/>
      <c r="DQ277" s="189"/>
      <c r="DR277" s="43"/>
      <c r="DS277" s="43"/>
      <c r="DT277" s="43"/>
      <c r="DU277" s="396"/>
      <c r="DV277" s="189"/>
      <c r="DW277" s="43"/>
      <c r="DX277" s="43"/>
      <c r="DY277" s="43"/>
      <c r="DZ277" s="396"/>
      <c r="EA277" s="189"/>
      <c r="EB277" s="43"/>
      <c r="EC277" s="43"/>
      <c r="ED277" s="43"/>
      <c r="EE277" s="396"/>
      <c r="EF277" s="189"/>
      <c r="EG277" s="43"/>
      <c r="EH277" s="43"/>
      <c r="EI277" s="43"/>
      <c r="EJ277" s="396"/>
      <c r="EK277" s="189"/>
      <c r="EL277" s="43"/>
      <c r="EM277" s="43"/>
      <c r="EN277" s="43"/>
      <c r="EO277" s="88"/>
      <c r="EQ277" s="80">
        <f t="shared" si="41"/>
        <v>0</v>
      </c>
      <c r="ER277" s="33"/>
    </row>
    <row r="278" spans="4:148" ht="12.75" customHeight="1" x14ac:dyDescent="0.3">
      <c r="D278" s="88" t="s">
        <v>620</v>
      </c>
      <c r="E278" s="669"/>
      <c r="F278" s="189"/>
      <c r="G278" s="43">
        <f>SUM(G279:G282)</f>
        <v>4114668</v>
      </c>
      <c r="H278" s="43"/>
      <c r="I278" s="43"/>
      <c r="J278" s="396"/>
      <c r="K278" s="189"/>
      <c r="L278" s="43">
        <f>SUM(L279:L282)</f>
        <v>0</v>
      </c>
      <c r="M278" s="43"/>
      <c r="N278" s="43"/>
      <c r="O278" s="396"/>
      <c r="P278" s="189"/>
      <c r="Q278" s="43">
        <f>SUM(Q279:Q282)</f>
        <v>0</v>
      </c>
      <c r="R278" s="43"/>
      <c r="S278" s="43"/>
      <c r="T278" s="396"/>
      <c r="U278" s="189"/>
      <c r="V278" s="43">
        <f>SUM(V279:V282)</f>
        <v>0</v>
      </c>
      <c r="W278" s="43"/>
      <c r="X278" s="43"/>
      <c r="Y278" s="396"/>
      <c r="Z278" s="189"/>
      <c r="AA278" s="43">
        <f>SUM(AA279:AA282)</f>
        <v>0</v>
      </c>
      <c r="AB278" s="43"/>
      <c r="AC278" s="43"/>
      <c r="AD278" s="396"/>
      <c r="AE278" s="189"/>
      <c r="AF278" s="43">
        <f>SUM(AF279:AF282)</f>
        <v>0</v>
      </c>
      <c r="AG278" s="43"/>
      <c r="AH278" s="43"/>
      <c r="AI278" s="396"/>
      <c r="AJ278" s="189"/>
      <c r="AK278" s="43">
        <f>SUM(AK279:AK282)</f>
        <v>0</v>
      </c>
      <c r="AL278" s="43"/>
      <c r="AM278" s="43"/>
      <c r="AN278" s="396"/>
      <c r="AO278" s="189"/>
      <c r="AP278" s="43">
        <f>SUM(AP279:AP282)</f>
        <v>4114668</v>
      </c>
      <c r="AQ278" s="43"/>
      <c r="AR278" s="43"/>
      <c r="AS278" s="396"/>
      <c r="AT278" s="189"/>
      <c r="AU278" s="43">
        <f>SUM(AU279:AU282)</f>
        <v>0</v>
      </c>
      <c r="AV278" s="43"/>
      <c r="AW278" s="43"/>
      <c r="AX278" s="396"/>
      <c r="AY278" s="189"/>
      <c r="AZ278" s="43">
        <f>SUM(AZ279:AZ282)</f>
        <v>0</v>
      </c>
      <c r="BA278" s="43"/>
      <c r="BB278" s="43"/>
      <c r="BC278" s="396"/>
      <c r="BD278" s="189"/>
      <c r="BE278" s="43">
        <f>SUM(BE279:BE282)</f>
        <v>0</v>
      </c>
      <c r="BF278" s="43"/>
      <c r="BG278" s="43"/>
      <c r="BH278" s="396"/>
      <c r="BI278" s="189"/>
      <c r="BJ278" s="43">
        <f>SUM(BJ279:BJ282)</f>
        <v>0</v>
      </c>
      <c r="BK278" s="43"/>
      <c r="BL278" s="43"/>
      <c r="BM278" s="396"/>
      <c r="BN278" s="189"/>
      <c r="BO278" s="43">
        <f>SUM(BO279:BO282)</f>
        <v>0</v>
      </c>
      <c r="BP278" s="43"/>
      <c r="BQ278" s="43"/>
      <c r="BR278" s="396"/>
      <c r="BS278" s="189"/>
      <c r="BT278" s="43">
        <f>SUM(BT279:BT282)</f>
        <v>4114668</v>
      </c>
      <c r="BU278" s="43"/>
      <c r="BV278" s="43"/>
      <c r="BW278" s="396"/>
      <c r="BX278" s="189"/>
      <c r="BY278" s="43">
        <f>SUM(BY279:BY282)</f>
        <v>0</v>
      </c>
      <c r="BZ278" s="43"/>
      <c r="CA278" s="43"/>
      <c r="CB278" s="396"/>
      <c r="CC278" s="189"/>
      <c r="CD278" s="43">
        <f>SUM(CD279:CD282)</f>
        <v>0</v>
      </c>
      <c r="CE278" s="43"/>
      <c r="CF278" s="43"/>
      <c r="CG278" s="396"/>
      <c r="CH278" s="189"/>
      <c r="CI278" s="43">
        <f>SUM(CI279:CI282)</f>
        <v>0</v>
      </c>
      <c r="CJ278" s="43"/>
      <c r="CK278" s="43"/>
      <c r="CL278" s="396"/>
      <c r="CM278" s="189"/>
      <c r="CN278" s="43">
        <f>SUM(CN279:CN282)</f>
        <v>0</v>
      </c>
      <c r="CO278" s="43"/>
      <c r="CP278" s="43"/>
      <c r="CQ278" s="396"/>
      <c r="CR278" s="189"/>
      <c r="CS278" s="43">
        <f>SUM(CS279:CS282)</f>
        <v>0</v>
      </c>
      <c r="CT278" s="43"/>
      <c r="CU278" s="43"/>
      <c r="CV278" s="396"/>
      <c r="CW278" s="189"/>
      <c r="CX278" s="43">
        <f>SUM(CX279:CX282)</f>
        <v>0</v>
      </c>
      <c r="CY278" s="43"/>
      <c r="CZ278" s="43"/>
      <c r="DA278" s="396"/>
      <c r="DB278" s="189"/>
      <c r="DC278" s="43">
        <f>SUM(DC279:DC282)</f>
        <v>0</v>
      </c>
      <c r="DD278" s="43"/>
      <c r="DE278" s="43"/>
      <c r="DF278" s="396"/>
      <c r="DG278" s="189"/>
      <c r="DH278" s="43">
        <f>SUM(DH279:DH282)</f>
        <v>0</v>
      </c>
      <c r="DI278" s="43"/>
      <c r="DJ278" s="43"/>
      <c r="DK278" s="396"/>
      <c r="DL278" s="189"/>
      <c r="DM278" s="43">
        <f>SUM(DM279:DM282)</f>
        <v>0</v>
      </c>
      <c r="DN278" s="43"/>
      <c r="DO278" s="43"/>
      <c r="DP278" s="396"/>
      <c r="DQ278" s="189"/>
      <c r="DR278" s="43">
        <f>SUM(DR279:DR282)</f>
        <v>0</v>
      </c>
      <c r="DS278" s="43"/>
      <c r="DT278" s="43"/>
      <c r="DU278" s="396"/>
      <c r="DV278" s="189"/>
      <c r="DW278" s="43">
        <f>SUM(DW279:DW282)</f>
        <v>0</v>
      </c>
      <c r="DX278" s="43"/>
      <c r="DY278" s="43"/>
      <c r="DZ278" s="396"/>
      <c r="EA278" s="189"/>
      <c r="EB278" s="43">
        <f>SUM(EB279:EB282)</f>
        <v>0</v>
      </c>
      <c r="EC278" s="43"/>
      <c r="ED278" s="43"/>
      <c r="EE278" s="396"/>
      <c r="EF278" s="189"/>
      <c r="EG278" s="43">
        <f>SUM(EG279:EG282)</f>
        <v>0</v>
      </c>
      <c r="EH278" s="43"/>
      <c r="EI278" s="43"/>
      <c r="EJ278" s="396"/>
      <c r="EK278" s="189"/>
      <c r="EL278" s="43">
        <f>SUM(EL279:EL282)</f>
        <v>0</v>
      </c>
      <c r="EM278" s="43"/>
      <c r="EN278" s="43"/>
      <c r="EO278" s="88"/>
      <c r="EQ278" s="80">
        <f t="shared" si="41"/>
        <v>0</v>
      </c>
      <c r="ER278" s="33"/>
    </row>
    <row r="279" spans="4:148" ht="12.75" customHeight="1" x14ac:dyDescent="0.3">
      <c r="D279" s="88" t="s">
        <v>316</v>
      </c>
      <c r="E279" s="669"/>
      <c r="F279" s="670"/>
      <c r="G279" s="394">
        <v>4021706</v>
      </c>
      <c r="H279" s="395"/>
      <c r="I279" s="43"/>
      <c r="J279" s="396"/>
      <c r="K279" s="670"/>
      <c r="L279" s="394">
        <v>0</v>
      </c>
      <c r="M279" s="395"/>
      <c r="N279" s="43"/>
      <c r="O279" s="396"/>
      <c r="P279" s="670"/>
      <c r="Q279" s="394">
        <v>0</v>
      </c>
      <c r="R279" s="395"/>
      <c r="S279" s="43"/>
      <c r="T279" s="396"/>
      <c r="U279" s="670"/>
      <c r="V279" s="394">
        <v>0</v>
      </c>
      <c r="W279" s="395"/>
      <c r="X279" s="43"/>
      <c r="Y279" s="396"/>
      <c r="Z279" s="670"/>
      <c r="AA279" s="394">
        <v>0</v>
      </c>
      <c r="AB279" s="395"/>
      <c r="AC279" s="43"/>
      <c r="AD279" s="396"/>
      <c r="AE279" s="670"/>
      <c r="AF279" s="394">
        <v>0</v>
      </c>
      <c r="AG279" s="395"/>
      <c r="AH279" s="43"/>
      <c r="AI279" s="396"/>
      <c r="AJ279" s="670"/>
      <c r="AK279" s="394">
        <v>0</v>
      </c>
      <c r="AL279" s="395"/>
      <c r="AM279" s="43"/>
      <c r="AN279" s="396"/>
      <c r="AO279" s="670"/>
      <c r="AP279" s="394">
        <f>4084322-62616</f>
        <v>4021706</v>
      </c>
      <c r="AQ279" s="395"/>
      <c r="AR279" s="43"/>
      <c r="AS279" s="396"/>
      <c r="AT279" s="670"/>
      <c r="AU279" s="394">
        <v>0</v>
      </c>
      <c r="AV279" s="395"/>
      <c r="AW279" s="43"/>
      <c r="AX279" s="396"/>
      <c r="AY279" s="670"/>
      <c r="AZ279" s="394">
        <v>0</v>
      </c>
      <c r="BA279" s="395"/>
      <c r="BB279" s="43"/>
      <c r="BC279" s="396"/>
      <c r="BD279" s="670"/>
      <c r="BE279" s="394">
        <v>0</v>
      </c>
      <c r="BF279" s="395"/>
      <c r="BG279" s="43"/>
      <c r="BH279" s="396"/>
      <c r="BI279" s="670"/>
      <c r="BJ279" s="394">
        <v>0</v>
      </c>
      <c r="BK279" s="395"/>
      <c r="BL279" s="43"/>
      <c r="BM279" s="396"/>
      <c r="BN279" s="670"/>
      <c r="BO279" s="394">
        <v>0</v>
      </c>
      <c r="BP279" s="395"/>
      <c r="BQ279" s="43"/>
      <c r="BR279" s="396"/>
      <c r="BS279" s="670"/>
      <c r="BT279" s="394">
        <f>SUM(L279:BO279)</f>
        <v>4021706</v>
      </c>
      <c r="BU279" s="395"/>
      <c r="BV279" s="43"/>
      <c r="BW279" s="396"/>
      <c r="BX279" s="670"/>
      <c r="BY279" s="394">
        <v>0</v>
      </c>
      <c r="BZ279" s="395"/>
      <c r="CA279" s="43"/>
      <c r="CB279" s="396"/>
      <c r="CC279" s="670"/>
      <c r="CD279" s="394">
        <v>0</v>
      </c>
      <c r="CE279" s="395"/>
      <c r="CF279" s="43"/>
      <c r="CG279" s="396"/>
      <c r="CH279" s="670"/>
      <c r="CI279" s="394">
        <v>0</v>
      </c>
      <c r="CJ279" s="395"/>
      <c r="CK279" s="43"/>
      <c r="CL279" s="396"/>
      <c r="CM279" s="670"/>
      <c r="CN279" s="394">
        <v>0</v>
      </c>
      <c r="CO279" s="395"/>
      <c r="CP279" s="43"/>
      <c r="CQ279" s="396"/>
      <c r="CR279" s="670"/>
      <c r="CS279" s="394">
        <v>0</v>
      </c>
      <c r="CT279" s="395"/>
      <c r="CU279" s="43"/>
      <c r="CV279" s="396"/>
      <c r="CW279" s="670"/>
      <c r="CX279" s="394">
        <v>0</v>
      </c>
      <c r="CY279" s="395"/>
      <c r="CZ279" s="43"/>
      <c r="DA279" s="396"/>
      <c r="DB279" s="670"/>
      <c r="DC279" s="394">
        <v>0</v>
      </c>
      <c r="DD279" s="395"/>
      <c r="DE279" s="43"/>
      <c r="DF279" s="396"/>
      <c r="DG279" s="670"/>
      <c r="DH279" s="394">
        <v>0</v>
      </c>
      <c r="DI279" s="395"/>
      <c r="DJ279" s="43"/>
      <c r="DK279" s="396"/>
      <c r="DL279" s="670"/>
      <c r="DM279" s="394">
        <v>0</v>
      </c>
      <c r="DN279" s="395"/>
      <c r="DO279" s="43"/>
      <c r="DP279" s="396"/>
      <c r="DQ279" s="670"/>
      <c r="DR279" s="394">
        <v>0</v>
      </c>
      <c r="DS279" s="395"/>
      <c r="DT279" s="43"/>
      <c r="DU279" s="396"/>
      <c r="DV279" s="670"/>
      <c r="DW279" s="394">
        <v>0</v>
      </c>
      <c r="DX279" s="395"/>
      <c r="DY279" s="43"/>
      <c r="DZ279" s="396"/>
      <c r="EA279" s="670"/>
      <c r="EB279" s="394">
        <v>0</v>
      </c>
      <c r="EC279" s="395"/>
      <c r="ED279" s="43"/>
      <c r="EE279" s="396"/>
      <c r="EF279" s="670"/>
      <c r="EG279" s="394">
        <v>0</v>
      </c>
      <c r="EH279" s="395"/>
      <c r="EI279" s="43"/>
      <c r="EJ279" s="396"/>
      <c r="EK279" s="670"/>
      <c r="EL279" s="394">
        <f t="shared" ref="EL279:EL282" si="44">SUM(CD279:DR279)</f>
        <v>0</v>
      </c>
      <c r="EM279" s="395"/>
      <c r="EN279" s="43"/>
      <c r="EO279" s="88"/>
      <c r="EQ279" s="80">
        <f t="shared" si="41"/>
        <v>0</v>
      </c>
      <c r="ER279" s="33"/>
    </row>
    <row r="280" spans="4:148" ht="12.75" customHeight="1" x14ac:dyDescent="0.3">
      <c r="D280" s="88" t="s">
        <v>319</v>
      </c>
      <c r="E280" s="669"/>
      <c r="F280" s="672"/>
      <c r="G280" s="43">
        <v>62616</v>
      </c>
      <c r="H280" s="42"/>
      <c r="I280" s="43"/>
      <c r="J280" s="396"/>
      <c r="K280" s="672"/>
      <c r="L280" s="43">
        <v>0</v>
      </c>
      <c r="M280" s="42"/>
      <c r="N280" s="43"/>
      <c r="O280" s="396"/>
      <c r="P280" s="672"/>
      <c r="Q280" s="43">
        <v>0</v>
      </c>
      <c r="R280" s="42"/>
      <c r="S280" s="43"/>
      <c r="T280" s="396"/>
      <c r="U280" s="672"/>
      <c r="V280" s="43">
        <v>0</v>
      </c>
      <c r="W280" s="42"/>
      <c r="X280" s="43"/>
      <c r="Y280" s="396"/>
      <c r="Z280" s="672"/>
      <c r="AA280" s="43">
        <v>0</v>
      </c>
      <c r="AB280" s="42"/>
      <c r="AC280" s="43"/>
      <c r="AD280" s="396"/>
      <c r="AE280" s="672"/>
      <c r="AF280" s="43">
        <v>0</v>
      </c>
      <c r="AG280" s="42"/>
      <c r="AH280" s="43"/>
      <c r="AI280" s="396"/>
      <c r="AJ280" s="672"/>
      <c r="AK280" s="43">
        <v>0</v>
      </c>
      <c r="AL280" s="42"/>
      <c r="AM280" s="43"/>
      <c r="AN280" s="396"/>
      <c r="AO280" s="672"/>
      <c r="AP280" s="43">
        <v>62616</v>
      </c>
      <c r="AQ280" s="42"/>
      <c r="AR280" s="43"/>
      <c r="AS280" s="396"/>
      <c r="AT280" s="672"/>
      <c r="AU280" s="43">
        <v>0</v>
      </c>
      <c r="AV280" s="42"/>
      <c r="AW280" s="43"/>
      <c r="AX280" s="396"/>
      <c r="AY280" s="672"/>
      <c r="AZ280" s="43">
        <v>0</v>
      </c>
      <c r="BA280" s="42"/>
      <c r="BB280" s="43"/>
      <c r="BC280" s="396"/>
      <c r="BD280" s="672"/>
      <c r="BE280" s="43">
        <v>0</v>
      </c>
      <c r="BF280" s="42"/>
      <c r="BG280" s="43"/>
      <c r="BH280" s="396"/>
      <c r="BI280" s="672"/>
      <c r="BJ280" s="43">
        <v>0</v>
      </c>
      <c r="BK280" s="42"/>
      <c r="BL280" s="43"/>
      <c r="BM280" s="396"/>
      <c r="BN280" s="672"/>
      <c r="BO280" s="43">
        <v>0</v>
      </c>
      <c r="BP280" s="42"/>
      <c r="BQ280" s="43"/>
      <c r="BR280" s="396"/>
      <c r="BS280" s="672"/>
      <c r="BT280" s="43">
        <f>SUM(L280:BO280)</f>
        <v>62616</v>
      </c>
      <c r="BU280" s="42"/>
      <c r="BV280" s="43"/>
      <c r="BW280" s="396"/>
      <c r="BX280" s="672"/>
      <c r="BY280" s="43">
        <v>0</v>
      </c>
      <c r="BZ280" s="42"/>
      <c r="CA280" s="43"/>
      <c r="CB280" s="396"/>
      <c r="CC280" s="672"/>
      <c r="CD280" s="43">
        <v>0</v>
      </c>
      <c r="CE280" s="42"/>
      <c r="CF280" s="43"/>
      <c r="CG280" s="396"/>
      <c r="CH280" s="672"/>
      <c r="CI280" s="43">
        <v>0</v>
      </c>
      <c r="CJ280" s="42"/>
      <c r="CK280" s="43"/>
      <c r="CL280" s="396"/>
      <c r="CM280" s="672"/>
      <c r="CN280" s="43">
        <v>0</v>
      </c>
      <c r="CO280" s="42"/>
      <c r="CP280" s="43"/>
      <c r="CQ280" s="396"/>
      <c r="CR280" s="672"/>
      <c r="CS280" s="43">
        <v>0</v>
      </c>
      <c r="CT280" s="42"/>
      <c r="CU280" s="43"/>
      <c r="CV280" s="396"/>
      <c r="CW280" s="672"/>
      <c r="CX280" s="43">
        <v>0</v>
      </c>
      <c r="CY280" s="42"/>
      <c r="CZ280" s="43"/>
      <c r="DA280" s="396"/>
      <c r="DB280" s="672"/>
      <c r="DC280" s="43">
        <v>0</v>
      </c>
      <c r="DD280" s="42"/>
      <c r="DE280" s="43"/>
      <c r="DF280" s="396"/>
      <c r="DG280" s="672"/>
      <c r="DH280" s="43">
        <v>0</v>
      </c>
      <c r="DI280" s="42"/>
      <c r="DJ280" s="43"/>
      <c r="DK280" s="396"/>
      <c r="DL280" s="672"/>
      <c r="DM280" s="43">
        <v>0</v>
      </c>
      <c r="DN280" s="42"/>
      <c r="DO280" s="43"/>
      <c r="DP280" s="396"/>
      <c r="DQ280" s="672"/>
      <c r="DR280" s="43">
        <v>0</v>
      </c>
      <c r="DS280" s="42"/>
      <c r="DT280" s="43"/>
      <c r="DU280" s="396"/>
      <c r="DV280" s="672"/>
      <c r="DW280" s="43">
        <v>0</v>
      </c>
      <c r="DX280" s="42"/>
      <c r="DY280" s="43"/>
      <c r="DZ280" s="396"/>
      <c r="EA280" s="672"/>
      <c r="EB280" s="43">
        <v>0</v>
      </c>
      <c r="EC280" s="42"/>
      <c r="ED280" s="43"/>
      <c r="EE280" s="396"/>
      <c r="EF280" s="672"/>
      <c r="EG280" s="43">
        <v>0</v>
      </c>
      <c r="EH280" s="42"/>
      <c r="EI280" s="43"/>
      <c r="EJ280" s="396"/>
      <c r="EK280" s="672"/>
      <c r="EL280" s="43">
        <f t="shared" si="44"/>
        <v>0</v>
      </c>
      <c r="EM280" s="42"/>
      <c r="EN280" s="43"/>
      <c r="EO280" s="88"/>
      <c r="EQ280" s="80">
        <f t="shared" si="41"/>
        <v>0</v>
      </c>
      <c r="ER280" s="33"/>
    </row>
    <row r="281" spans="4:148" ht="12.75" customHeight="1" x14ac:dyDescent="0.3">
      <c r="D281" s="88" t="s">
        <v>320</v>
      </c>
      <c r="E281" s="669"/>
      <c r="F281" s="672"/>
      <c r="G281" s="43">
        <v>0</v>
      </c>
      <c r="H281" s="42"/>
      <c r="I281" s="43"/>
      <c r="J281" s="396"/>
      <c r="K281" s="672"/>
      <c r="L281" s="43">
        <v>0</v>
      </c>
      <c r="M281" s="42"/>
      <c r="N281" s="43"/>
      <c r="O281" s="396"/>
      <c r="P281" s="672"/>
      <c r="Q281" s="43">
        <v>0</v>
      </c>
      <c r="R281" s="42"/>
      <c r="S281" s="43"/>
      <c r="T281" s="396"/>
      <c r="U281" s="672"/>
      <c r="V281" s="43">
        <v>0</v>
      </c>
      <c r="W281" s="42"/>
      <c r="X281" s="43"/>
      <c r="Y281" s="396"/>
      <c r="Z281" s="672"/>
      <c r="AA281" s="43">
        <v>0</v>
      </c>
      <c r="AB281" s="42"/>
      <c r="AC281" s="43"/>
      <c r="AD281" s="396"/>
      <c r="AE281" s="672"/>
      <c r="AF281" s="43">
        <v>0</v>
      </c>
      <c r="AG281" s="42"/>
      <c r="AH281" s="43"/>
      <c r="AI281" s="396"/>
      <c r="AJ281" s="672"/>
      <c r="AK281" s="43">
        <v>0</v>
      </c>
      <c r="AL281" s="42"/>
      <c r="AM281" s="43"/>
      <c r="AN281" s="396"/>
      <c r="AO281" s="672"/>
      <c r="AP281" s="43">
        <v>0</v>
      </c>
      <c r="AQ281" s="42"/>
      <c r="AR281" s="43"/>
      <c r="AS281" s="396"/>
      <c r="AT281" s="672"/>
      <c r="AU281" s="43">
        <v>0</v>
      </c>
      <c r="AV281" s="42"/>
      <c r="AW281" s="43"/>
      <c r="AX281" s="396"/>
      <c r="AY281" s="672"/>
      <c r="AZ281" s="43">
        <v>0</v>
      </c>
      <c r="BA281" s="42"/>
      <c r="BB281" s="43"/>
      <c r="BC281" s="396"/>
      <c r="BD281" s="672"/>
      <c r="BE281" s="43">
        <v>0</v>
      </c>
      <c r="BF281" s="42"/>
      <c r="BG281" s="43"/>
      <c r="BH281" s="396"/>
      <c r="BI281" s="672"/>
      <c r="BJ281" s="43">
        <v>0</v>
      </c>
      <c r="BK281" s="42"/>
      <c r="BL281" s="43"/>
      <c r="BM281" s="396"/>
      <c r="BN281" s="672"/>
      <c r="BO281" s="43">
        <v>0</v>
      </c>
      <c r="BP281" s="42"/>
      <c r="BQ281" s="43"/>
      <c r="BR281" s="396"/>
      <c r="BS281" s="672"/>
      <c r="BT281" s="43">
        <f>SUM(L281:BO281)</f>
        <v>0</v>
      </c>
      <c r="BU281" s="42"/>
      <c r="BV281" s="43"/>
      <c r="BW281" s="396"/>
      <c r="BX281" s="672"/>
      <c r="BY281" s="43">
        <v>0</v>
      </c>
      <c r="BZ281" s="42"/>
      <c r="CA281" s="43"/>
      <c r="CB281" s="396"/>
      <c r="CC281" s="672"/>
      <c r="CD281" s="43">
        <v>0</v>
      </c>
      <c r="CE281" s="42"/>
      <c r="CF281" s="43"/>
      <c r="CG281" s="396"/>
      <c r="CH281" s="672"/>
      <c r="CI281" s="43">
        <v>0</v>
      </c>
      <c r="CJ281" s="42"/>
      <c r="CK281" s="43"/>
      <c r="CL281" s="396"/>
      <c r="CM281" s="672"/>
      <c r="CN281" s="43">
        <v>0</v>
      </c>
      <c r="CO281" s="42"/>
      <c r="CP281" s="43"/>
      <c r="CQ281" s="396"/>
      <c r="CR281" s="672"/>
      <c r="CS281" s="43">
        <v>0</v>
      </c>
      <c r="CT281" s="42"/>
      <c r="CU281" s="43"/>
      <c r="CV281" s="396"/>
      <c r="CW281" s="672"/>
      <c r="CX281" s="43">
        <v>0</v>
      </c>
      <c r="CY281" s="42"/>
      <c r="CZ281" s="43"/>
      <c r="DA281" s="396"/>
      <c r="DB281" s="672"/>
      <c r="DC281" s="43">
        <v>0</v>
      </c>
      <c r="DD281" s="42"/>
      <c r="DE281" s="43"/>
      <c r="DF281" s="396"/>
      <c r="DG281" s="672"/>
      <c r="DH281" s="43">
        <v>0</v>
      </c>
      <c r="DI281" s="42"/>
      <c r="DJ281" s="43"/>
      <c r="DK281" s="396"/>
      <c r="DL281" s="672"/>
      <c r="DM281" s="43">
        <v>0</v>
      </c>
      <c r="DN281" s="42"/>
      <c r="DO281" s="43"/>
      <c r="DP281" s="396"/>
      <c r="DQ281" s="672"/>
      <c r="DR281" s="43">
        <v>0</v>
      </c>
      <c r="DS281" s="42"/>
      <c r="DT281" s="43"/>
      <c r="DU281" s="396"/>
      <c r="DV281" s="672"/>
      <c r="DW281" s="43">
        <v>0</v>
      </c>
      <c r="DX281" s="42"/>
      <c r="DY281" s="43"/>
      <c r="DZ281" s="396"/>
      <c r="EA281" s="672"/>
      <c r="EB281" s="43">
        <v>0</v>
      </c>
      <c r="EC281" s="42"/>
      <c r="ED281" s="43"/>
      <c r="EE281" s="396"/>
      <c r="EF281" s="672"/>
      <c r="EG281" s="43">
        <v>0</v>
      </c>
      <c r="EH281" s="42"/>
      <c r="EI281" s="43"/>
      <c r="EJ281" s="396"/>
      <c r="EK281" s="672"/>
      <c r="EL281" s="43">
        <f t="shared" si="44"/>
        <v>0</v>
      </c>
      <c r="EM281" s="42"/>
      <c r="EN281" s="43"/>
      <c r="EO281" s="88"/>
      <c r="EQ281" s="80">
        <f t="shared" si="41"/>
        <v>0</v>
      </c>
      <c r="ER281" s="33"/>
    </row>
    <row r="282" spans="4:148" ht="12.75" customHeight="1" x14ac:dyDescent="0.3">
      <c r="D282" s="88" t="s">
        <v>321</v>
      </c>
      <c r="E282" s="669"/>
      <c r="F282" s="346"/>
      <c r="G282" s="72">
        <v>30346</v>
      </c>
      <c r="H282" s="71"/>
      <c r="I282" s="43"/>
      <c r="J282" s="396"/>
      <c r="K282" s="346"/>
      <c r="L282" s="72">
        <v>0</v>
      </c>
      <c r="M282" s="71"/>
      <c r="N282" s="43"/>
      <c r="O282" s="396"/>
      <c r="P282" s="346"/>
      <c r="Q282" s="72">
        <v>0</v>
      </c>
      <c r="R282" s="71"/>
      <c r="S282" s="43"/>
      <c r="T282" s="396"/>
      <c r="U282" s="346"/>
      <c r="V282" s="72">
        <v>0</v>
      </c>
      <c r="W282" s="71"/>
      <c r="X282" s="43"/>
      <c r="Y282" s="396"/>
      <c r="Z282" s="346"/>
      <c r="AA282" s="72">
        <v>0</v>
      </c>
      <c r="AB282" s="71"/>
      <c r="AC282" s="43"/>
      <c r="AD282" s="396"/>
      <c r="AE282" s="346"/>
      <c r="AF282" s="72">
        <v>0</v>
      </c>
      <c r="AG282" s="71"/>
      <c r="AH282" s="43"/>
      <c r="AI282" s="396"/>
      <c r="AJ282" s="346"/>
      <c r="AK282" s="72">
        <v>0</v>
      </c>
      <c r="AL282" s="71"/>
      <c r="AM282" s="43"/>
      <c r="AN282" s="396"/>
      <c r="AO282" s="346"/>
      <c r="AP282" s="72">
        <v>30346</v>
      </c>
      <c r="AQ282" s="71"/>
      <c r="AR282" s="43"/>
      <c r="AS282" s="396"/>
      <c r="AT282" s="405"/>
      <c r="AU282" s="72">
        <v>0</v>
      </c>
      <c r="AV282" s="71"/>
      <c r="AW282" s="43"/>
      <c r="AX282" s="396"/>
      <c r="AY282" s="405"/>
      <c r="AZ282" s="72">
        <v>0</v>
      </c>
      <c r="BA282" s="71"/>
      <c r="BB282" s="43"/>
      <c r="BC282" s="396"/>
      <c r="BD282" s="405"/>
      <c r="BE282" s="72">
        <v>0</v>
      </c>
      <c r="BF282" s="71"/>
      <c r="BG282" s="43"/>
      <c r="BH282" s="396"/>
      <c r="BI282" s="405"/>
      <c r="BJ282" s="72">
        <v>0</v>
      </c>
      <c r="BK282" s="71"/>
      <c r="BL282" s="43"/>
      <c r="BM282" s="396"/>
      <c r="BN282" s="405"/>
      <c r="BO282" s="72">
        <v>0</v>
      </c>
      <c r="BP282" s="71"/>
      <c r="BQ282" s="43"/>
      <c r="BR282" s="396"/>
      <c r="BS282" s="405"/>
      <c r="BT282" s="72">
        <f>SUM(L282:BO282)</f>
        <v>30346</v>
      </c>
      <c r="BU282" s="71"/>
      <c r="BV282" s="43"/>
      <c r="BW282" s="396"/>
      <c r="BX282" s="405"/>
      <c r="BY282" s="72">
        <v>0</v>
      </c>
      <c r="BZ282" s="71"/>
      <c r="CA282" s="43"/>
      <c r="CB282" s="396"/>
      <c r="CC282" s="346"/>
      <c r="CD282" s="72">
        <v>0</v>
      </c>
      <c r="CE282" s="71"/>
      <c r="CF282" s="43"/>
      <c r="CG282" s="396"/>
      <c r="CH282" s="346"/>
      <c r="CI282" s="72">
        <v>0</v>
      </c>
      <c r="CJ282" s="71"/>
      <c r="CK282" s="43"/>
      <c r="CL282" s="396"/>
      <c r="CM282" s="346"/>
      <c r="CN282" s="72">
        <v>0</v>
      </c>
      <c r="CO282" s="71"/>
      <c r="CP282" s="43"/>
      <c r="CQ282" s="396"/>
      <c r="CR282" s="346"/>
      <c r="CS282" s="72">
        <v>0</v>
      </c>
      <c r="CT282" s="71"/>
      <c r="CU282" s="43"/>
      <c r="CV282" s="396"/>
      <c r="CW282" s="346"/>
      <c r="CX282" s="72">
        <v>0</v>
      </c>
      <c r="CY282" s="71"/>
      <c r="CZ282" s="43"/>
      <c r="DA282" s="396"/>
      <c r="DB282" s="346"/>
      <c r="DC282" s="72">
        <v>0</v>
      </c>
      <c r="DD282" s="71"/>
      <c r="DE282" s="43"/>
      <c r="DF282" s="396"/>
      <c r="DG282" s="346"/>
      <c r="DH282" s="72">
        <v>0</v>
      </c>
      <c r="DI282" s="71"/>
      <c r="DJ282" s="43"/>
      <c r="DK282" s="396"/>
      <c r="DL282" s="405"/>
      <c r="DM282" s="72">
        <v>0</v>
      </c>
      <c r="DN282" s="71"/>
      <c r="DO282" s="43"/>
      <c r="DP282" s="396"/>
      <c r="DQ282" s="405"/>
      <c r="DR282" s="72">
        <v>0</v>
      </c>
      <c r="DS282" s="71"/>
      <c r="DT282" s="43"/>
      <c r="DU282" s="396"/>
      <c r="DV282" s="405"/>
      <c r="DW282" s="72">
        <v>0</v>
      </c>
      <c r="DX282" s="71"/>
      <c r="DY282" s="43"/>
      <c r="DZ282" s="396"/>
      <c r="EA282" s="405"/>
      <c r="EB282" s="72">
        <v>0</v>
      </c>
      <c r="EC282" s="71"/>
      <c r="ED282" s="43"/>
      <c r="EE282" s="396"/>
      <c r="EF282" s="405"/>
      <c r="EG282" s="72">
        <v>0</v>
      </c>
      <c r="EH282" s="71"/>
      <c r="EI282" s="43"/>
      <c r="EJ282" s="396"/>
      <c r="EK282" s="405"/>
      <c r="EL282" s="72">
        <f t="shared" si="44"/>
        <v>0</v>
      </c>
      <c r="EM282" s="71"/>
      <c r="EN282" s="43"/>
      <c r="EO282" s="88"/>
      <c r="EQ282" s="80">
        <f t="shared" si="41"/>
        <v>0</v>
      </c>
      <c r="ER282" s="33"/>
    </row>
    <row r="283" spans="4:148" ht="12.75" customHeight="1" x14ac:dyDescent="0.3">
      <c r="D283" s="88"/>
      <c r="E283" s="669"/>
      <c r="F283" s="189"/>
      <c r="G283" s="43"/>
      <c r="H283" s="43"/>
      <c r="I283" s="43"/>
      <c r="J283" s="396"/>
      <c r="K283" s="189"/>
      <c r="L283" s="43"/>
      <c r="M283" s="43"/>
      <c r="N283" s="43"/>
      <c r="O283" s="396"/>
      <c r="P283" s="189"/>
      <c r="Q283" s="43"/>
      <c r="R283" s="43"/>
      <c r="S283" s="43"/>
      <c r="T283" s="396"/>
      <c r="U283" s="189"/>
      <c r="V283" s="43"/>
      <c r="W283" s="43"/>
      <c r="X283" s="43"/>
      <c r="Y283" s="396"/>
      <c r="Z283" s="189"/>
      <c r="AA283" s="43"/>
      <c r="AB283" s="43"/>
      <c r="AC283" s="43"/>
      <c r="AD283" s="396"/>
      <c r="AE283" s="189"/>
      <c r="AF283" s="43"/>
      <c r="AG283" s="43"/>
      <c r="AH283" s="43"/>
      <c r="AI283" s="396"/>
      <c r="AJ283" s="189"/>
      <c r="AK283" s="43"/>
      <c r="AL283" s="43"/>
      <c r="AM283" s="43"/>
      <c r="AN283" s="396"/>
      <c r="AO283" s="189"/>
      <c r="AP283" s="43"/>
      <c r="AQ283" s="43"/>
      <c r="AR283" s="43"/>
      <c r="AS283" s="396"/>
      <c r="AT283" s="189"/>
      <c r="AU283" s="43"/>
      <c r="AV283" s="43"/>
      <c r="AW283" s="43"/>
      <c r="AX283" s="396"/>
      <c r="AY283" s="189"/>
      <c r="AZ283" s="43"/>
      <c r="BA283" s="43"/>
      <c r="BB283" s="43"/>
      <c r="BC283" s="396"/>
      <c r="BD283" s="189"/>
      <c r="BE283" s="43"/>
      <c r="BF283" s="43"/>
      <c r="BG283" s="43"/>
      <c r="BH283" s="396"/>
      <c r="BI283" s="189"/>
      <c r="BJ283" s="43"/>
      <c r="BK283" s="43"/>
      <c r="BL283" s="43"/>
      <c r="BM283" s="396"/>
      <c r="BN283" s="189"/>
      <c r="BO283" s="43"/>
      <c r="BP283" s="43"/>
      <c r="BQ283" s="43"/>
      <c r="BR283" s="396"/>
      <c r="BS283" s="189"/>
      <c r="BT283" s="43"/>
      <c r="BU283" s="43"/>
      <c r="BV283" s="43"/>
      <c r="BW283" s="396"/>
      <c r="BX283" s="189"/>
      <c r="BY283" s="43"/>
      <c r="BZ283" s="43"/>
      <c r="CA283" s="43"/>
      <c r="CB283" s="396"/>
      <c r="CC283" s="189"/>
      <c r="CD283" s="43"/>
      <c r="CE283" s="43"/>
      <c r="CF283" s="43"/>
      <c r="CG283" s="396"/>
      <c r="CH283" s="189"/>
      <c r="CI283" s="43"/>
      <c r="CJ283" s="43"/>
      <c r="CK283" s="43"/>
      <c r="CL283" s="396"/>
      <c r="CM283" s="189"/>
      <c r="CN283" s="43"/>
      <c r="CO283" s="43"/>
      <c r="CP283" s="43"/>
      <c r="CQ283" s="396"/>
      <c r="CR283" s="189"/>
      <c r="CS283" s="43"/>
      <c r="CT283" s="43"/>
      <c r="CU283" s="43"/>
      <c r="CV283" s="396"/>
      <c r="CW283" s="189"/>
      <c r="CX283" s="43"/>
      <c r="CY283" s="43"/>
      <c r="CZ283" s="43"/>
      <c r="DA283" s="396"/>
      <c r="DB283" s="189"/>
      <c r="DC283" s="43"/>
      <c r="DD283" s="43"/>
      <c r="DE283" s="43"/>
      <c r="DF283" s="396"/>
      <c r="DG283" s="189"/>
      <c r="DH283" s="43"/>
      <c r="DI283" s="43"/>
      <c r="DJ283" s="43"/>
      <c r="DK283" s="396"/>
      <c r="DL283" s="189"/>
      <c r="DM283" s="43"/>
      <c r="DN283" s="43"/>
      <c r="DO283" s="43"/>
      <c r="DP283" s="396"/>
      <c r="DQ283" s="189"/>
      <c r="DR283" s="43"/>
      <c r="DS283" s="43"/>
      <c r="DT283" s="43"/>
      <c r="DU283" s="396"/>
      <c r="DV283" s="189"/>
      <c r="DW283" s="43"/>
      <c r="DX283" s="43"/>
      <c r="DY283" s="43"/>
      <c r="DZ283" s="396"/>
      <c r="EA283" s="189"/>
      <c r="EB283" s="43"/>
      <c r="EC283" s="43"/>
      <c r="ED283" s="43"/>
      <c r="EE283" s="396"/>
      <c r="EF283" s="189"/>
      <c r="EG283" s="43"/>
      <c r="EH283" s="43"/>
      <c r="EI283" s="43"/>
      <c r="EJ283" s="396"/>
      <c r="EK283" s="189"/>
      <c r="EL283" s="43"/>
      <c r="EM283" s="43"/>
      <c r="EN283" s="43"/>
      <c r="EO283" s="88"/>
      <c r="EQ283" s="80">
        <f t="shared" si="41"/>
        <v>0</v>
      </c>
      <c r="ER283" s="33"/>
    </row>
    <row r="284" spans="4:148" ht="12.75" hidden="1" customHeight="1" x14ac:dyDescent="0.3">
      <c r="D284" s="88" t="s">
        <v>329</v>
      </c>
      <c r="E284" s="669"/>
      <c r="F284" s="189"/>
      <c r="G284" s="43">
        <f>SUM(G285:G288)</f>
        <v>0</v>
      </c>
      <c r="H284" s="43"/>
      <c r="I284" s="43"/>
      <c r="J284" s="396"/>
      <c r="K284" s="189"/>
      <c r="L284" s="43">
        <f>SUM(L285:L288)</f>
        <v>0</v>
      </c>
      <c r="M284" s="43"/>
      <c r="N284" s="43"/>
      <c r="O284" s="396"/>
      <c r="P284" s="189"/>
      <c r="Q284" s="43">
        <f>SUM(Q285:Q288)</f>
        <v>0</v>
      </c>
      <c r="R284" s="43"/>
      <c r="S284" s="43"/>
      <c r="T284" s="396"/>
      <c r="U284" s="189"/>
      <c r="V284" s="43">
        <f>SUM(V285:V288)</f>
        <v>0</v>
      </c>
      <c r="W284" s="43"/>
      <c r="X284" s="43"/>
      <c r="Y284" s="396"/>
      <c r="Z284" s="189"/>
      <c r="AA284" s="43">
        <f>SUM(AA285:AA288)</f>
        <v>0</v>
      </c>
      <c r="AB284" s="43"/>
      <c r="AC284" s="43"/>
      <c r="AD284" s="396"/>
      <c r="AE284" s="189"/>
      <c r="AF284" s="43">
        <f>SUM(AF285:AF288)</f>
        <v>0</v>
      </c>
      <c r="AG284" s="43"/>
      <c r="AH284" s="43"/>
      <c r="AI284" s="396"/>
      <c r="AJ284" s="189"/>
      <c r="AK284" s="43">
        <f>SUM(AK285:AK288)</f>
        <v>0</v>
      </c>
      <c r="AL284" s="43"/>
      <c r="AM284" s="43"/>
      <c r="AN284" s="396"/>
      <c r="AO284" s="189"/>
      <c r="AP284" s="43">
        <f>SUM(AP285:AP288)</f>
        <v>0</v>
      </c>
      <c r="AQ284" s="43"/>
      <c r="AR284" s="43"/>
      <c r="AS284" s="396"/>
      <c r="AT284" s="189"/>
      <c r="AU284" s="43">
        <f>SUM(AU285:AU288)</f>
        <v>0</v>
      </c>
      <c r="AV284" s="43"/>
      <c r="AW284" s="43"/>
      <c r="AX284" s="396"/>
      <c r="AY284" s="189"/>
      <c r="AZ284" s="43">
        <f>SUM(AZ285:AZ288)</f>
        <v>0</v>
      </c>
      <c r="BA284" s="43"/>
      <c r="BB284" s="43"/>
      <c r="BC284" s="396"/>
      <c r="BD284" s="189"/>
      <c r="BE284" s="43">
        <f>SUM(BE285:BE288)</f>
        <v>0</v>
      </c>
      <c r="BF284" s="43"/>
      <c r="BG284" s="43"/>
      <c r="BH284" s="396"/>
      <c r="BI284" s="189"/>
      <c r="BJ284" s="43">
        <f>SUM(BJ285:BJ288)</f>
        <v>0</v>
      </c>
      <c r="BK284" s="43"/>
      <c r="BL284" s="43"/>
      <c r="BM284" s="396"/>
      <c r="BN284" s="189"/>
      <c r="BO284" s="43">
        <f>SUM(BO285:BO288)</f>
        <v>0</v>
      </c>
      <c r="BP284" s="43"/>
      <c r="BQ284" s="43"/>
      <c r="BR284" s="396"/>
      <c r="BS284" s="189"/>
      <c r="BT284" s="43">
        <f>SUM(BT285:BT288)</f>
        <v>0</v>
      </c>
      <c r="BU284" s="43"/>
      <c r="BV284" s="43"/>
      <c r="BW284" s="396"/>
      <c r="BX284" s="189"/>
      <c r="BY284" s="43">
        <f>SUM(BY285:BY288)</f>
        <v>0</v>
      </c>
      <c r="BZ284" s="43"/>
      <c r="CA284" s="43"/>
      <c r="CB284" s="396"/>
      <c r="CC284" s="189"/>
      <c r="CD284" s="43">
        <f>SUM(CD285:CD288)</f>
        <v>0</v>
      </c>
      <c r="CE284" s="43"/>
      <c r="CF284" s="43"/>
      <c r="CG284" s="396"/>
      <c r="CH284" s="189"/>
      <c r="CI284" s="43">
        <f>SUM(CI285:CI288)</f>
        <v>0</v>
      </c>
      <c r="CJ284" s="43"/>
      <c r="CK284" s="43"/>
      <c r="CL284" s="396"/>
      <c r="CM284" s="189"/>
      <c r="CN284" s="43">
        <f>SUM(CN285:CN288)</f>
        <v>0</v>
      </c>
      <c r="CO284" s="43"/>
      <c r="CP284" s="43"/>
      <c r="CQ284" s="396"/>
      <c r="CR284" s="189"/>
      <c r="CS284" s="43">
        <f>SUM(CS285:CS288)</f>
        <v>0</v>
      </c>
      <c r="CT284" s="43"/>
      <c r="CU284" s="43"/>
      <c r="CV284" s="396"/>
      <c r="CW284" s="189"/>
      <c r="CX284" s="43">
        <f>SUM(CX285:CX288)</f>
        <v>0</v>
      </c>
      <c r="CY284" s="43"/>
      <c r="CZ284" s="43"/>
      <c r="DA284" s="396"/>
      <c r="DB284" s="189"/>
      <c r="DC284" s="43">
        <f>SUM(DC285:DC288)</f>
        <v>0</v>
      </c>
      <c r="DD284" s="43"/>
      <c r="DE284" s="43"/>
      <c r="DF284" s="396"/>
      <c r="DG284" s="189"/>
      <c r="DH284" s="43">
        <f>SUM(DH285:DH288)</f>
        <v>0</v>
      </c>
      <c r="DI284" s="43"/>
      <c r="DJ284" s="43"/>
      <c r="DK284" s="396"/>
      <c r="DL284" s="189"/>
      <c r="DM284" s="43">
        <f>SUM(DM285:DM288)</f>
        <v>0</v>
      </c>
      <c r="DN284" s="43"/>
      <c r="DO284" s="43"/>
      <c r="DP284" s="396"/>
      <c r="DQ284" s="189"/>
      <c r="DR284" s="43">
        <f>SUM(DR285:DR288)</f>
        <v>0</v>
      </c>
      <c r="DS284" s="43"/>
      <c r="DT284" s="43"/>
      <c r="DU284" s="396"/>
      <c r="DV284" s="189"/>
      <c r="DW284" s="43">
        <f>SUM(DW285:DW288)</f>
        <v>0</v>
      </c>
      <c r="DX284" s="43"/>
      <c r="DY284" s="43"/>
      <c r="DZ284" s="396"/>
      <c r="EA284" s="189"/>
      <c r="EB284" s="43">
        <f>SUM(EB285:EB288)</f>
        <v>0</v>
      </c>
      <c r="EC284" s="43"/>
      <c r="ED284" s="43"/>
      <c r="EE284" s="396"/>
      <c r="EF284" s="189"/>
      <c r="EG284" s="43">
        <f>SUM(EG285:EG288)</f>
        <v>0</v>
      </c>
      <c r="EH284" s="43"/>
      <c r="EI284" s="43"/>
      <c r="EJ284" s="396"/>
      <c r="EK284" s="189"/>
      <c r="EL284" s="43">
        <f>SUM(EL285:EL288)</f>
        <v>0</v>
      </c>
      <c r="EM284" s="43"/>
      <c r="EN284" s="43"/>
      <c r="EO284" s="88"/>
      <c r="EQ284" s="80">
        <f t="shared" si="41"/>
        <v>0</v>
      </c>
      <c r="ER284" s="33"/>
    </row>
    <row r="285" spans="4:148" ht="12.75" hidden="1" customHeight="1" x14ac:dyDescent="0.3">
      <c r="D285" s="88" t="s">
        <v>316</v>
      </c>
      <c r="E285" s="669"/>
      <c r="F285" s="670"/>
      <c r="G285" s="394">
        <v>0</v>
      </c>
      <c r="H285" s="395"/>
      <c r="I285" s="43"/>
      <c r="J285" s="396"/>
      <c r="K285" s="670"/>
      <c r="L285" s="394">
        <v>0</v>
      </c>
      <c r="M285" s="395"/>
      <c r="N285" s="43"/>
      <c r="O285" s="396"/>
      <c r="P285" s="670"/>
      <c r="Q285" s="394">
        <v>0</v>
      </c>
      <c r="R285" s="395"/>
      <c r="S285" s="43"/>
      <c r="T285" s="396"/>
      <c r="U285" s="670"/>
      <c r="V285" s="394">
        <v>0</v>
      </c>
      <c r="W285" s="395"/>
      <c r="X285" s="43"/>
      <c r="Y285" s="396"/>
      <c r="Z285" s="670"/>
      <c r="AA285" s="394">
        <v>0</v>
      </c>
      <c r="AB285" s="395"/>
      <c r="AC285" s="43"/>
      <c r="AD285" s="396"/>
      <c r="AE285" s="670"/>
      <c r="AF285" s="394">
        <v>0</v>
      </c>
      <c r="AG285" s="395"/>
      <c r="AH285" s="43"/>
      <c r="AI285" s="396"/>
      <c r="AJ285" s="670"/>
      <c r="AK285" s="394">
        <v>0</v>
      </c>
      <c r="AL285" s="395"/>
      <c r="AM285" s="43"/>
      <c r="AN285" s="396"/>
      <c r="AO285" s="670"/>
      <c r="AP285" s="394">
        <v>0</v>
      </c>
      <c r="AQ285" s="395"/>
      <c r="AR285" s="43"/>
      <c r="AS285" s="396"/>
      <c r="AT285" s="670"/>
      <c r="AU285" s="394">
        <v>0</v>
      </c>
      <c r="AV285" s="395"/>
      <c r="AW285" s="43"/>
      <c r="AX285" s="396"/>
      <c r="AY285" s="670"/>
      <c r="AZ285" s="394">
        <v>0</v>
      </c>
      <c r="BA285" s="395"/>
      <c r="BB285" s="43"/>
      <c r="BC285" s="396"/>
      <c r="BD285" s="670"/>
      <c r="BE285" s="394">
        <v>0</v>
      </c>
      <c r="BF285" s="395"/>
      <c r="BG285" s="43"/>
      <c r="BH285" s="396"/>
      <c r="BI285" s="670"/>
      <c r="BJ285" s="394">
        <v>0</v>
      </c>
      <c r="BK285" s="395"/>
      <c r="BL285" s="43"/>
      <c r="BM285" s="396"/>
      <c r="BN285" s="670"/>
      <c r="BO285" s="394">
        <v>0</v>
      </c>
      <c r="BP285" s="395"/>
      <c r="BQ285" s="43"/>
      <c r="BR285" s="396"/>
      <c r="BS285" s="670"/>
      <c r="BT285" s="394">
        <f>SUM(L285:BO285)</f>
        <v>0</v>
      </c>
      <c r="BU285" s="395"/>
      <c r="BV285" s="43"/>
      <c r="BW285" s="396"/>
      <c r="BX285" s="670"/>
      <c r="BY285" s="394">
        <v>0</v>
      </c>
      <c r="BZ285" s="395"/>
      <c r="CA285" s="43"/>
      <c r="CB285" s="396"/>
      <c r="CC285" s="670"/>
      <c r="CD285" s="394">
        <v>0</v>
      </c>
      <c r="CE285" s="395"/>
      <c r="CF285" s="43"/>
      <c r="CG285" s="396"/>
      <c r="CH285" s="670"/>
      <c r="CI285" s="394">
        <v>0</v>
      </c>
      <c r="CJ285" s="395"/>
      <c r="CK285" s="43"/>
      <c r="CL285" s="396"/>
      <c r="CM285" s="670"/>
      <c r="CN285" s="394">
        <v>0</v>
      </c>
      <c r="CO285" s="395"/>
      <c r="CP285" s="43"/>
      <c r="CQ285" s="396"/>
      <c r="CR285" s="670"/>
      <c r="CS285" s="394">
        <v>0</v>
      </c>
      <c r="CT285" s="395"/>
      <c r="CU285" s="43"/>
      <c r="CV285" s="396"/>
      <c r="CW285" s="670"/>
      <c r="CX285" s="394">
        <v>0</v>
      </c>
      <c r="CY285" s="395"/>
      <c r="CZ285" s="43"/>
      <c r="DA285" s="396"/>
      <c r="DB285" s="670"/>
      <c r="DC285" s="394">
        <v>0</v>
      </c>
      <c r="DD285" s="395"/>
      <c r="DE285" s="43"/>
      <c r="DF285" s="396"/>
      <c r="DG285" s="670"/>
      <c r="DH285" s="394">
        <v>0</v>
      </c>
      <c r="DI285" s="395"/>
      <c r="DJ285" s="43"/>
      <c r="DK285" s="396"/>
      <c r="DL285" s="670"/>
      <c r="DM285" s="394">
        <v>0</v>
      </c>
      <c r="DN285" s="395"/>
      <c r="DO285" s="43"/>
      <c r="DP285" s="396"/>
      <c r="DQ285" s="670"/>
      <c r="DR285" s="394">
        <v>0</v>
      </c>
      <c r="DS285" s="395"/>
      <c r="DT285" s="43"/>
      <c r="DU285" s="396"/>
      <c r="DV285" s="670"/>
      <c r="DW285" s="394">
        <v>0</v>
      </c>
      <c r="DX285" s="395"/>
      <c r="DY285" s="43"/>
      <c r="DZ285" s="396"/>
      <c r="EA285" s="670"/>
      <c r="EB285" s="394">
        <v>0</v>
      </c>
      <c r="EC285" s="395"/>
      <c r="ED285" s="43"/>
      <c r="EE285" s="396"/>
      <c r="EF285" s="670"/>
      <c r="EG285" s="394">
        <v>0</v>
      </c>
      <c r="EH285" s="395"/>
      <c r="EI285" s="43"/>
      <c r="EJ285" s="396"/>
      <c r="EK285" s="670"/>
      <c r="EL285" s="394">
        <f>SUM(CD285:EG285)</f>
        <v>0</v>
      </c>
      <c r="EM285" s="395"/>
      <c r="EN285" s="43"/>
      <c r="EO285" s="88"/>
      <c r="EQ285" s="80">
        <f t="shared" si="41"/>
        <v>0</v>
      </c>
      <c r="ER285" s="33"/>
    </row>
    <row r="286" spans="4:148" ht="12.75" hidden="1" customHeight="1" x14ac:dyDescent="0.3">
      <c r="D286" s="88" t="s">
        <v>319</v>
      </c>
      <c r="E286" s="669"/>
      <c r="F286" s="672"/>
      <c r="G286" s="43">
        <v>0</v>
      </c>
      <c r="H286" s="42"/>
      <c r="I286" s="43"/>
      <c r="J286" s="396"/>
      <c r="K286" s="672"/>
      <c r="L286" s="43">
        <v>0</v>
      </c>
      <c r="M286" s="42"/>
      <c r="N286" s="43"/>
      <c r="O286" s="396"/>
      <c r="P286" s="672"/>
      <c r="Q286" s="43">
        <v>0</v>
      </c>
      <c r="R286" s="42"/>
      <c r="S286" s="43"/>
      <c r="T286" s="396"/>
      <c r="U286" s="672"/>
      <c r="V286" s="43">
        <v>0</v>
      </c>
      <c r="W286" s="42"/>
      <c r="X286" s="43"/>
      <c r="Y286" s="396"/>
      <c r="Z286" s="672"/>
      <c r="AA286" s="43">
        <v>0</v>
      </c>
      <c r="AB286" s="42"/>
      <c r="AC286" s="43"/>
      <c r="AD286" s="396"/>
      <c r="AE286" s="672"/>
      <c r="AF286" s="43">
        <v>0</v>
      </c>
      <c r="AG286" s="42"/>
      <c r="AH286" s="43"/>
      <c r="AI286" s="396"/>
      <c r="AJ286" s="672"/>
      <c r="AK286" s="43">
        <v>0</v>
      </c>
      <c r="AL286" s="42"/>
      <c r="AM286" s="43"/>
      <c r="AN286" s="396"/>
      <c r="AO286" s="672"/>
      <c r="AP286" s="43">
        <v>0</v>
      </c>
      <c r="AQ286" s="42"/>
      <c r="AR286" s="43"/>
      <c r="AS286" s="396"/>
      <c r="AT286" s="672"/>
      <c r="AU286" s="43">
        <v>0</v>
      </c>
      <c r="AV286" s="42"/>
      <c r="AW286" s="43"/>
      <c r="AX286" s="396"/>
      <c r="AY286" s="672"/>
      <c r="AZ286" s="43">
        <v>0</v>
      </c>
      <c r="BA286" s="42"/>
      <c r="BB286" s="43"/>
      <c r="BC286" s="396"/>
      <c r="BD286" s="672"/>
      <c r="BE286" s="43">
        <v>0</v>
      </c>
      <c r="BF286" s="42"/>
      <c r="BG286" s="43"/>
      <c r="BH286" s="396"/>
      <c r="BI286" s="672"/>
      <c r="BJ286" s="43">
        <v>0</v>
      </c>
      <c r="BK286" s="42"/>
      <c r="BL286" s="43"/>
      <c r="BM286" s="396"/>
      <c r="BN286" s="672"/>
      <c r="BO286" s="43">
        <v>0</v>
      </c>
      <c r="BP286" s="42"/>
      <c r="BQ286" s="43"/>
      <c r="BR286" s="396"/>
      <c r="BS286" s="672"/>
      <c r="BT286" s="43">
        <f>SUM(L286:BO286)</f>
        <v>0</v>
      </c>
      <c r="BU286" s="42"/>
      <c r="BV286" s="43"/>
      <c r="BW286" s="396"/>
      <c r="BX286" s="672"/>
      <c r="BY286" s="43">
        <v>0</v>
      </c>
      <c r="BZ286" s="42"/>
      <c r="CA286" s="43"/>
      <c r="CB286" s="396"/>
      <c r="CC286" s="672"/>
      <c r="CD286" s="43">
        <v>0</v>
      </c>
      <c r="CE286" s="42"/>
      <c r="CF286" s="43"/>
      <c r="CG286" s="396"/>
      <c r="CH286" s="672"/>
      <c r="CI286" s="43">
        <v>0</v>
      </c>
      <c r="CJ286" s="42"/>
      <c r="CK286" s="43"/>
      <c r="CL286" s="396"/>
      <c r="CM286" s="672"/>
      <c r="CN286" s="43">
        <v>0</v>
      </c>
      <c r="CO286" s="42"/>
      <c r="CP286" s="43"/>
      <c r="CQ286" s="396"/>
      <c r="CR286" s="672"/>
      <c r="CS286" s="43">
        <v>0</v>
      </c>
      <c r="CT286" s="42"/>
      <c r="CU286" s="43"/>
      <c r="CV286" s="396"/>
      <c r="CW286" s="672"/>
      <c r="CX286" s="43">
        <v>0</v>
      </c>
      <c r="CY286" s="42"/>
      <c r="CZ286" s="43"/>
      <c r="DA286" s="396"/>
      <c r="DB286" s="672"/>
      <c r="DC286" s="43">
        <v>0</v>
      </c>
      <c r="DD286" s="42"/>
      <c r="DE286" s="43"/>
      <c r="DF286" s="396"/>
      <c r="DG286" s="672"/>
      <c r="DH286" s="43">
        <v>0</v>
      </c>
      <c r="DI286" s="42"/>
      <c r="DJ286" s="43"/>
      <c r="DK286" s="396"/>
      <c r="DL286" s="672"/>
      <c r="DM286" s="43">
        <v>0</v>
      </c>
      <c r="DN286" s="42"/>
      <c r="DO286" s="43"/>
      <c r="DP286" s="396"/>
      <c r="DQ286" s="672"/>
      <c r="DR286" s="43">
        <v>0</v>
      </c>
      <c r="DS286" s="42"/>
      <c r="DT286" s="43"/>
      <c r="DU286" s="396"/>
      <c r="DV286" s="672"/>
      <c r="DW286" s="43">
        <v>0</v>
      </c>
      <c r="DX286" s="42"/>
      <c r="DY286" s="43"/>
      <c r="DZ286" s="396"/>
      <c r="EA286" s="672"/>
      <c r="EB286" s="43">
        <v>0</v>
      </c>
      <c r="EC286" s="42"/>
      <c r="ED286" s="43"/>
      <c r="EE286" s="396"/>
      <c r="EF286" s="672"/>
      <c r="EG286" s="43">
        <v>0</v>
      </c>
      <c r="EH286" s="42"/>
      <c r="EI286" s="43"/>
      <c r="EJ286" s="396"/>
      <c r="EK286" s="672"/>
      <c r="EL286" s="43">
        <f>SUM(CD286:EG286)</f>
        <v>0</v>
      </c>
      <c r="EM286" s="42"/>
      <c r="EN286" s="43"/>
      <c r="EO286" s="88"/>
      <c r="EQ286" s="80">
        <f t="shared" si="41"/>
        <v>0</v>
      </c>
      <c r="ER286" s="33"/>
    </row>
    <row r="287" spans="4:148" ht="12.75" hidden="1" customHeight="1" x14ac:dyDescent="0.3">
      <c r="D287" s="88" t="s">
        <v>320</v>
      </c>
      <c r="E287" s="669"/>
      <c r="F287" s="672"/>
      <c r="G287" s="43"/>
      <c r="H287" s="42"/>
      <c r="I287" s="43"/>
      <c r="J287" s="396"/>
      <c r="K287" s="672"/>
      <c r="L287" s="43"/>
      <c r="M287" s="42"/>
      <c r="N287" s="43"/>
      <c r="O287" s="396"/>
      <c r="P287" s="672"/>
      <c r="Q287" s="43"/>
      <c r="R287" s="42"/>
      <c r="S287" s="43"/>
      <c r="T287" s="396"/>
      <c r="U287" s="672"/>
      <c r="V287" s="43"/>
      <c r="W287" s="42"/>
      <c r="X287" s="43"/>
      <c r="Y287" s="396"/>
      <c r="Z287" s="672"/>
      <c r="AA287" s="43"/>
      <c r="AB287" s="42"/>
      <c r="AC287" s="43"/>
      <c r="AD287" s="396"/>
      <c r="AE287" s="672"/>
      <c r="AF287" s="43"/>
      <c r="AG287" s="42"/>
      <c r="AH287" s="43"/>
      <c r="AI287" s="396"/>
      <c r="AJ287" s="672"/>
      <c r="AK287" s="43"/>
      <c r="AL287" s="42"/>
      <c r="AM287" s="43"/>
      <c r="AN287" s="396"/>
      <c r="AO287" s="672"/>
      <c r="AP287" s="43"/>
      <c r="AQ287" s="42"/>
      <c r="AR287" s="43"/>
      <c r="AS287" s="396"/>
      <c r="AT287" s="672"/>
      <c r="AU287" s="43"/>
      <c r="AV287" s="42"/>
      <c r="AW287" s="43"/>
      <c r="AX287" s="396"/>
      <c r="AY287" s="672"/>
      <c r="AZ287" s="43"/>
      <c r="BA287" s="42"/>
      <c r="BB287" s="43"/>
      <c r="BC287" s="396"/>
      <c r="BD287" s="672"/>
      <c r="BE287" s="43"/>
      <c r="BF287" s="42"/>
      <c r="BG287" s="43"/>
      <c r="BH287" s="396"/>
      <c r="BI287" s="672"/>
      <c r="BJ287" s="43"/>
      <c r="BK287" s="42"/>
      <c r="BL287" s="43"/>
      <c r="BM287" s="396"/>
      <c r="BN287" s="672"/>
      <c r="BO287" s="43"/>
      <c r="BP287" s="42"/>
      <c r="BQ287" s="43"/>
      <c r="BR287" s="396"/>
      <c r="BS287" s="672"/>
      <c r="BT287" s="43">
        <f>SUM(L287:BO287)</f>
        <v>0</v>
      </c>
      <c r="BU287" s="42"/>
      <c r="BV287" s="43"/>
      <c r="BW287" s="396"/>
      <c r="BX287" s="672"/>
      <c r="BY287" s="43">
        <v>0</v>
      </c>
      <c r="BZ287" s="42"/>
      <c r="CA287" s="43"/>
      <c r="CB287" s="396"/>
      <c r="CC287" s="672"/>
      <c r="CD287" s="43"/>
      <c r="CE287" s="42"/>
      <c r="CF287" s="43"/>
      <c r="CG287" s="396"/>
      <c r="CH287" s="672"/>
      <c r="CI287" s="43"/>
      <c r="CJ287" s="42"/>
      <c r="CK287" s="43"/>
      <c r="CL287" s="396"/>
      <c r="CM287" s="672"/>
      <c r="CN287" s="43"/>
      <c r="CO287" s="42"/>
      <c r="CP287" s="43"/>
      <c r="CQ287" s="396"/>
      <c r="CR287" s="672"/>
      <c r="CS287" s="43"/>
      <c r="CT287" s="42"/>
      <c r="CU287" s="43"/>
      <c r="CV287" s="396"/>
      <c r="CW287" s="672"/>
      <c r="CX287" s="43"/>
      <c r="CY287" s="42"/>
      <c r="CZ287" s="43"/>
      <c r="DA287" s="396"/>
      <c r="DB287" s="672"/>
      <c r="DC287" s="43"/>
      <c r="DD287" s="42"/>
      <c r="DE287" s="43"/>
      <c r="DF287" s="396"/>
      <c r="DG287" s="672"/>
      <c r="DH287" s="43"/>
      <c r="DI287" s="42"/>
      <c r="DJ287" s="43"/>
      <c r="DK287" s="396"/>
      <c r="DL287" s="672"/>
      <c r="DM287" s="43">
        <v>0</v>
      </c>
      <c r="DN287" s="42"/>
      <c r="DO287" s="43"/>
      <c r="DP287" s="396"/>
      <c r="DQ287" s="672"/>
      <c r="DR287" s="43"/>
      <c r="DS287" s="42"/>
      <c r="DT287" s="43"/>
      <c r="DU287" s="396"/>
      <c r="DV287" s="672"/>
      <c r="DW287" s="43"/>
      <c r="DX287" s="42"/>
      <c r="DY287" s="43"/>
      <c r="DZ287" s="396"/>
      <c r="EA287" s="672"/>
      <c r="EB287" s="43"/>
      <c r="EC287" s="42"/>
      <c r="ED287" s="43"/>
      <c r="EE287" s="396"/>
      <c r="EF287" s="672"/>
      <c r="EG287" s="43"/>
      <c r="EH287" s="42"/>
      <c r="EI287" s="43"/>
      <c r="EJ287" s="396"/>
      <c r="EK287" s="672"/>
      <c r="EL287" s="43">
        <f>SUM(CD287:EG287)</f>
        <v>0</v>
      </c>
      <c r="EM287" s="42"/>
      <c r="EN287" s="43"/>
      <c r="EO287" s="88"/>
      <c r="EQ287" s="80">
        <f t="shared" si="41"/>
        <v>0</v>
      </c>
      <c r="ER287" s="33"/>
    </row>
    <row r="288" spans="4:148" ht="12.75" hidden="1" customHeight="1" x14ac:dyDescent="0.3">
      <c r="D288" s="88" t="s">
        <v>321</v>
      </c>
      <c r="E288" s="669"/>
      <c r="F288" s="346"/>
      <c r="G288" s="72">
        <v>0</v>
      </c>
      <c r="H288" s="71"/>
      <c r="I288" s="43"/>
      <c r="J288" s="396"/>
      <c r="K288" s="346"/>
      <c r="L288" s="72">
        <v>0</v>
      </c>
      <c r="M288" s="71"/>
      <c r="N288" s="43"/>
      <c r="O288" s="396"/>
      <c r="P288" s="346"/>
      <c r="Q288" s="72">
        <v>0</v>
      </c>
      <c r="R288" s="71"/>
      <c r="S288" s="43"/>
      <c r="T288" s="396"/>
      <c r="U288" s="346"/>
      <c r="V288" s="72">
        <v>0</v>
      </c>
      <c r="W288" s="71"/>
      <c r="X288" s="43"/>
      <c r="Y288" s="396"/>
      <c r="Z288" s="346"/>
      <c r="AA288" s="72">
        <v>0</v>
      </c>
      <c r="AB288" s="71"/>
      <c r="AC288" s="43"/>
      <c r="AD288" s="396"/>
      <c r="AE288" s="346"/>
      <c r="AF288" s="72">
        <v>0</v>
      </c>
      <c r="AG288" s="71"/>
      <c r="AH288" s="43"/>
      <c r="AI288" s="396"/>
      <c r="AJ288" s="346"/>
      <c r="AK288" s="72">
        <v>0</v>
      </c>
      <c r="AL288" s="71"/>
      <c r="AM288" s="43"/>
      <c r="AN288" s="396"/>
      <c r="AO288" s="346"/>
      <c r="AP288" s="72">
        <v>0</v>
      </c>
      <c r="AQ288" s="71"/>
      <c r="AR288" s="43"/>
      <c r="AS288" s="396"/>
      <c r="AT288" s="405"/>
      <c r="AU288" s="72">
        <v>0</v>
      </c>
      <c r="AV288" s="71"/>
      <c r="AW288" s="43"/>
      <c r="AX288" s="396"/>
      <c r="AY288" s="405"/>
      <c r="AZ288" s="72">
        <v>0</v>
      </c>
      <c r="BA288" s="71"/>
      <c r="BB288" s="43"/>
      <c r="BC288" s="396"/>
      <c r="BD288" s="405"/>
      <c r="BE288" s="72">
        <v>0</v>
      </c>
      <c r="BF288" s="71"/>
      <c r="BG288" s="43"/>
      <c r="BH288" s="396"/>
      <c r="BI288" s="405"/>
      <c r="BJ288" s="72">
        <v>0</v>
      </c>
      <c r="BK288" s="71"/>
      <c r="BL288" s="43"/>
      <c r="BM288" s="396"/>
      <c r="BN288" s="405"/>
      <c r="BO288" s="72">
        <v>0</v>
      </c>
      <c r="BP288" s="71"/>
      <c r="BQ288" s="43"/>
      <c r="BR288" s="396"/>
      <c r="BS288" s="405"/>
      <c r="BT288" s="72">
        <f>SUM(L288:BO288)</f>
        <v>0</v>
      </c>
      <c r="BU288" s="71"/>
      <c r="BV288" s="43"/>
      <c r="BW288" s="396"/>
      <c r="BX288" s="405"/>
      <c r="BY288" s="72">
        <v>0</v>
      </c>
      <c r="BZ288" s="71"/>
      <c r="CA288" s="43"/>
      <c r="CB288" s="396"/>
      <c r="CC288" s="346"/>
      <c r="CD288" s="72">
        <v>0</v>
      </c>
      <c r="CE288" s="71"/>
      <c r="CF288" s="43"/>
      <c r="CG288" s="396"/>
      <c r="CH288" s="346"/>
      <c r="CI288" s="72">
        <v>0</v>
      </c>
      <c r="CJ288" s="71"/>
      <c r="CK288" s="43"/>
      <c r="CL288" s="396"/>
      <c r="CM288" s="346"/>
      <c r="CN288" s="72">
        <v>0</v>
      </c>
      <c r="CO288" s="71"/>
      <c r="CP288" s="43"/>
      <c r="CQ288" s="396"/>
      <c r="CR288" s="346"/>
      <c r="CS288" s="72">
        <v>0</v>
      </c>
      <c r="CT288" s="71"/>
      <c r="CU288" s="43"/>
      <c r="CV288" s="396"/>
      <c r="CW288" s="346"/>
      <c r="CX288" s="72">
        <v>0</v>
      </c>
      <c r="CY288" s="71"/>
      <c r="CZ288" s="43"/>
      <c r="DA288" s="396"/>
      <c r="DB288" s="346"/>
      <c r="DC288" s="72">
        <v>0</v>
      </c>
      <c r="DD288" s="71"/>
      <c r="DE288" s="43"/>
      <c r="DF288" s="396"/>
      <c r="DG288" s="346"/>
      <c r="DH288" s="72">
        <v>0</v>
      </c>
      <c r="DI288" s="71"/>
      <c r="DJ288" s="43"/>
      <c r="DK288" s="396"/>
      <c r="DL288" s="405"/>
      <c r="DM288" s="72">
        <v>0</v>
      </c>
      <c r="DN288" s="71"/>
      <c r="DO288" s="43"/>
      <c r="DP288" s="396"/>
      <c r="DQ288" s="405"/>
      <c r="DR288" s="72">
        <v>0</v>
      </c>
      <c r="DS288" s="71"/>
      <c r="DT288" s="43"/>
      <c r="DU288" s="396"/>
      <c r="DV288" s="405"/>
      <c r="DW288" s="72">
        <v>0</v>
      </c>
      <c r="DX288" s="71"/>
      <c r="DY288" s="43"/>
      <c r="DZ288" s="396"/>
      <c r="EA288" s="405"/>
      <c r="EB288" s="72">
        <v>0</v>
      </c>
      <c r="EC288" s="71"/>
      <c r="ED288" s="43"/>
      <c r="EE288" s="396"/>
      <c r="EF288" s="405"/>
      <c r="EG288" s="72">
        <v>0</v>
      </c>
      <c r="EH288" s="71"/>
      <c r="EI288" s="43"/>
      <c r="EJ288" s="396"/>
      <c r="EK288" s="405"/>
      <c r="EL288" s="72">
        <f>SUM(CD288:EG288)</f>
        <v>0</v>
      </c>
      <c r="EM288" s="71"/>
      <c r="EN288" s="43"/>
      <c r="EO288" s="88"/>
      <c r="EQ288" s="80">
        <f t="shared" si="41"/>
        <v>0</v>
      </c>
      <c r="ER288" s="33"/>
    </row>
    <row r="289" spans="4:148" ht="12.75" hidden="1" customHeight="1" x14ac:dyDescent="0.3">
      <c r="D289" s="88"/>
      <c r="E289" s="669"/>
      <c r="F289" s="189"/>
      <c r="G289" s="43"/>
      <c r="H289" s="43"/>
      <c r="I289" s="43"/>
      <c r="J289" s="396"/>
      <c r="K289" s="189"/>
      <c r="L289" s="43"/>
      <c r="M289" s="43"/>
      <c r="N289" s="43"/>
      <c r="O289" s="396"/>
      <c r="P289" s="189"/>
      <c r="Q289" s="43"/>
      <c r="R289" s="43"/>
      <c r="S289" s="43"/>
      <c r="T289" s="396"/>
      <c r="U289" s="189"/>
      <c r="V289" s="43"/>
      <c r="W289" s="43"/>
      <c r="X289" s="43"/>
      <c r="Y289" s="396"/>
      <c r="Z289" s="189"/>
      <c r="AA289" s="43"/>
      <c r="AB289" s="43"/>
      <c r="AC289" s="43"/>
      <c r="AD289" s="396"/>
      <c r="AE289" s="189"/>
      <c r="AF289" s="43"/>
      <c r="AG289" s="43"/>
      <c r="AH289" s="43"/>
      <c r="AI289" s="396"/>
      <c r="AJ289" s="189"/>
      <c r="AK289" s="43"/>
      <c r="AL289" s="43"/>
      <c r="AM289" s="43"/>
      <c r="AN289" s="396"/>
      <c r="AO289" s="189"/>
      <c r="AP289" s="43"/>
      <c r="AQ289" s="43"/>
      <c r="AR289" s="43"/>
      <c r="AS289" s="396"/>
      <c r="AT289" s="189"/>
      <c r="AU289" s="43"/>
      <c r="AV289" s="43"/>
      <c r="AW289" s="43"/>
      <c r="AX289" s="396"/>
      <c r="AY289" s="189"/>
      <c r="AZ289" s="43"/>
      <c r="BA289" s="43"/>
      <c r="BB289" s="43"/>
      <c r="BC289" s="396"/>
      <c r="BD289" s="189"/>
      <c r="BE289" s="43"/>
      <c r="BF289" s="43"/>
      <c r="BG289" s="43"/>
      <c r="BH289" s="396"/>
      <c r="BI289" s="189"/>
      <c r="BJ289" s="43"/>
      <c r="BK289" s="43"/>
      <c r="BL289" s="43"/>
      <c r="BM289" s="396"/>
      <c r="BN289" s="189"/>
      <c r="BO289" s="43"/>
      <c r="BP289" s="43"/>
      <c r="BQ289" s="43"/>
      <c r="BR289" s="396"/>
      <c r="BS289" s="189"/>
      <c r="BT289" s="43"/>
      <c r="BU289" s="43"/>
      <c r="BV289" s="43"/>
      <c r="BW289" s="396"/>
      <c r="BX289" s="189"/>
      <c r="BY289" s="43"/>
      <c r="BZ289" s="43"/>
      <c r="CA289" s="43"/>
      <c r="CB289" s="396"/>
      <c r="CC289" s="189"/>
      <c r="CD289" s="43"/>
      <c r="CE289" s="43"/>
      <c r="CF289" s="43"/>
      <c r="CG289" s="396"/>
      <c r="CH289" s="189"/>
      <c r="CI289" s="43"/>
      <c r="CJ289" s="43"/>
      <c r="CK289" s="43"/>
      <c r="CL289" s="396"/>
      <c r="CM289" s="189"/>
      <c r="CN289" s="43"/>
      <c r="CO289" s="43"/>
      <c r="CP289" s="43"/>
      <c r="CQ289" s="396"/>
      <c r="CR289" s="189"/>
      <c r="CS289" s="43"/>
      <c r="CT289" s="43"/>
      <c r="CU289" s="43"/>
      <c r="CV289" s="396"/>
      <c r="CW289" s="189"/>
      <c r="CX289" s="43"/>
      <c r="CY289" s="43"/>
      <c r="CZ289" s="43"/>
      <c r="DA289" s="396"/>
      <c r="DB289" s="189"/>
      <c r="DC289" s="43"/>
      <c r="DD289" s="43"/>
      <c r="DE289" s="43"/>
      <c r="DF289" s="396"/>
      <c r="DG289" s="189"/>
      <c r="DH289" s="43"/>
      <c r="DI289" s="43"/>
      <c r="DJ289" s="43"/>
      <c r="DK289" s="396"/>
      <c r="DL289" s="189"/>
      <c r="DM289" s="43"/>
      <c r="DN289" s="43"/>
      <c r="DO289" s="43"/>
      <c r="DP289" s="396"/>
      <c r="DQ289" s="189"/>
      <c r="DR289" s="43"/>
      <c r="DS289" s="43"/>
      <c r="DT289" s="43"/>
      <c r="DU289" s="396"/>
      <c r="DV289" s="189"/>
      <c r="DW289" s="43"/>
      <c r="DX289" s="43"/>
      <c r="DY289" s="43"/>
      <c r="DZ289" s="396"/>
      <c r="EA289" s="189"/>
      <c r="EB289" s="43"/>
      <c r="EC289" s="43"/>
      <c r="ED289" s="43"/>
      <c r="EE289" s="396"/>
      <c r="EF289" s="189"/>
      <c r="EG289" s="43"/>
      <c r="EH289" s="43"/>
      <c r="EI289" s="43"/>
      <c r="EJ289" s="396"/>
      <c r="EK289" s="189"/>
      <c r="EL289" s="43"/>
      <c r="EM289" s="43"/>
      <c r="EN289" s="43"/>
      <c r="EO289" s="88"/>
      <c r="ER289" s="33"/>
    </row>
    <row r="290" spans="4:148" ht="12.75" hidden="1" customHeight="1" x14ac:dyDescent="0.3">
      <c r="D290" s="88" t="s">
        <v>330</v>
      </c>
      <c r="G290" s="43">
        <f>SUM(G291:G294)</f>
        <v>0</v>
      </c>
      <c r="H290" s="43"/>
      <c r="I290" s="43"/>
      <c r="J290" s="396"/>
      <c r="K290" s="43"/>
      <c r="L290" s="43">
        <f>SUM(L291:L294)</f>
        <v>0</v>
      </c>
      <c r="M290" s="43"/>
      <c r="N290" s="43"/>
      <c r="O290" s="396"/>
      <c r="P290" s="43"/>
      <c r="Q290" s="43">
        <f>SUM(Q291:Q294)</f>
        <v>0</v>
      </c>
      <c r="R290" s="43"/>
      <c r="S290" s="43"/>
      <c r="T290" s="396"/>
      <c r="U290" s="43"/>
      <c r="V290" s="43">
        <f>SUM(V291:V294)</f>
        <v>0</v>
      </c>
      <c r="W290" s="43"/>
      <c r="X290" s="43"/>
      <c r="Y290" s="396"/>
      <c r="Z290" s="43"/>
      <c r="AA290" s="43">
        <f>SUM(AA291:AA294)</f>
        <v>0</v>
      </c>
      <c r="AB290" s="43"/>
      <c r="AC290" s="43"/>
      <c r="AD290" s="396"/>
      <c r="AE290" s="43"/>
      <c r="AF290" s="43">
        <f>SUM(AF291:AF294)</f>
        <v>0</v>
      </c>
      <c r="AG290" s="43"/>
      <c r="AH290" s="43"/>
      <c r="AI290" s="396"/>
      <c r="AJ290" s="43"/>
      <c r="AK290" s="43">
        <f>SUM(AK291:AK294)</f>
        <v>0</v>
      </c>
      <c r="AL290" s="43"/>
      <c r="AM290" s="43"/>
      <c r="AN290" s="396"/>
      <c r="AO290" s="43"/>
      <c r="AP290" s="43">
        <f>SUM(AP291:AP294)</f>
        <v>0</v>
      </c>
      <c r="AQ290" s="43"/>
      <c r="AR290" s="43"/>
      <c r="AS290" s="396"/>
      <c r="AT290" s="43"/>
      <c r="AU290" s="43">
        <f>SUM(AU291:AU294)</f>
        <v>0</v>
      </c>
      <c r="AV290" s="43"/>
      <c r="AW290" s="43"/>
      <c r="AX290" s="396"/>
      <c r="AY290" s="43"/>
      <c r="AZ290" s="43">
        <f>SUM(AZ291:AZ294)</f>
        <v>0</v>
      </c>
      <c r="BA290" s="43"/>
      <c r="BB290" s="43"/>
      <c r="BC290" s="396"/>
      <c r="BD290" s="43"/>
      <c r="BE290" s="43">
        <f>SUM(BE291:BE294)</f>
        <v>0</v>
      </c>
      <c r="BF290" s="43"/>
      <c r="BG290" s="43"/>
      <c r="BH290" s="396"/>
      <c r="BI290" s="43"/>
      <c r="BJ290" s="43">
        <f>SUM(BJ291:BJ294)</f>
        <v>0</v>
      </c>
      <c r="BK290" s="43"/>
      <c r="BL290" s="43"/>
      <c r="BM290" s="396"/>
      <c r="BN290" s="43"/>
      <c r="BO290" s="43">
        <f>SUM(BO291:BO294)</f>
        <v>0</v>
      </c>
      <c r="BP290" s="43"/>
      <c r="BQ290" s="43"/>
      <c r="BR290" s="396"/>
      <c r="BS290" s="43"/>
      <c r="BT290" s="43">
        <f>SUM(BT291:BT294)</f>
        <v>0</v>
      </c>
      <c r="BU290" s="43"/>
      <c r="BV290" s="43"/>
      <c r="BW290" s="396"/>
      <c r="BX290" s="43"/>
      <c r="BY290" s="43">
        <f>SUM(BY291:BY294)</f>
        <v>0</v>
      </c>
      <c r="BZ290" s="43"/>
      <c r="CA290" s="43"/>
      <c r="CB290" s="396"/>
      <c r="CC290" s="43"/>
      <c r="CD290" s="43">
        <f>SUM(CD291:CD294)</f>
        <v>0</v>
      </c>
      <c r="CE290" s="43"/>
      <c r="CF290" s="43"/>
      <c r="CG290" s="396"/>
      <c r="CH290" s="43"/>
      <c r="CI290" s="43">
        <f>SUM(CI291:CI294)</f>
        <v>0</v>
      </c>
      <c r="CJ290" s="43"/>
      <c r="CK290" s="43"/>
      <c r="CL290" s="396"/>
      <c r="CM290" s="43"/>
      <c r="CN290" s="43">
        <f>SUM(CN291:CN294)</f>
        <v>0</v>
      </c>
      <c r="CO290" s="43"/>
      <c r="CP290" s="43"/>
      <c r="CQ290" s="396"/>
      <c r="CR290" s="43"/>
      <c r="CS290" s="43">
        <f>SUM(CS291:CS294)</f>
        <v>0</v>
      </c>
      <c r="CT290" s="43"/>
      <c r="CU290" s="43"/>
      <c r="CV290" s="396"/>
      <c r="CW290" s="43"/>
      <c r="CX290" s="43">
        <f>SUM(CX291:CX294)</f>
        <v>0</v>
      </c>
      <c r="CY290" s="43"/>
      <c r="CZ290" s="43"/>
      <c r="DA290" s="396"/>
      <c r="DB290" s="43"/>
      <c r="DC290" s="43">
        <f>SUM(DC291:DC294)</f>
        <v>0</v>
      </c>
      <c r="DD290" s="43"/>
      <c r="DE290" s="43"/>
      <c r="DF290" s="396"/>
      <c r="DG290" s="43"/>
      <c r="DH290" s="43">
        <f>SUM(DH291:DH294)</f>
        <v>0</v>
      </c>
      <c r="DI290" s="43"/>
      <c r="DJ290" s="43"/>
      <c r="DK290" s="396"/>
      <c r="DL290" s="43"/>
      <c r="DM290" s="43">
        <f>SUM(DM291:DM294)</f>
        <v>0</v>
      </c>
      <c r="DN290" s="43"/>
      <c r="DO290" s="43"/>
      <c r="DP290" s="396"/>
      <c r="DQ290" s="43"/>
      <c r="DR290" s="43">
        <f>SUM(DR291:DR294)</f>
        <v>0</v>
      </c>
      <c r="DS290" s="43"/>
      <c r="DT290" s="43"/>
      <c r="DU290" s="396"/>
      <c r="DV290" s="43"/>
      <c r="DW290" s="43">
        <f>SUM(DW291:DW294)</f>
        <v>0</v>
      </c>
      <c r="DX290" s="43"/>
      <c r="DY290" s="43"/>
      <c r="DZ290" s="396"/>
      <c r="EA290" s="43"/>
      <c r="EB290" s="43">
        <f>SUM(EB291:EB294)</f>
        <v>0</v>
      </c>
      <c r="EC290" s="43"/>
      <c r="ED290" s="43"/>
      <c r="EE290" s="396"/>
      <c r="EF290" s="43"/>
      <c r="EG290" s="43">
        <f>SUM(EG291:EG294)</f>
        <v>0</v>
      </c>
      <c r="EH290" s="43"/>
      <c r="EI290" s="43"/>
      <c r="EJ290" s="396"/>
      <c r="EK290" s="43"/>
      <c r="EL290" s="43">
        <f>SUM(EL291:EL294)</f>
        <v>0</v>
      </c>
      <c r="EM290" s="43"/>
      <c r="EN290" s="43"/>
      <c r="EO290" s="88"/>
      <c r="EQ290" s="80">
        <f t="shared" si="41"/>
        <v>0</v>
      </c>
      <c r="ER290" s="33"/>
    </row>
    <row r="291" spans="4:148" ht="12.75" hidden="1" customHeight="1" x14ac:dyDescent="0.3">
      <c r="D291" s="88" t="s">
        <v>316</v>
      </c>
      <c r="F291" s="333"/>
      <c r="G291" s="394">
        <v>0</v>
      </c>
      <c r="H291" s="395"/>
      <c r="I291" s="43"/>
      <c r="J291" s="396"/>
      <c r="K291" s="333"/>
      <c r="L291" s="394">
        <v>0</v>
      </c>
      <c r="M291" s="395"/>
      <c r="N291" s="43"/>
      <c r="O291" s="396"/>
      <c r="P291" s="333"/>
      <c r="Q291" s="394">
        <v>0</v>
      </c>
      <c r="R291" s="395"/>
      <c r="S291" s="43"/>
      <c r="T291" s="396"/>
      <c r="U291" s="333"/>
      <c r="V291" s="394">
        <v>0</v>
      </c>
      <c r="W291" s="395"/>
      <c r="X291" s="43"/>
      <c r="Y291" s="396"/>
      <c r="Z291" s="333"/>
      <c r="AA291" s="394">
        <v>0</v>
      </c>
      <c r="AB291" s="395"/>
      <c r="AC291" s="43"/>
      <c r="AD291" s="396"/>
      <c r="AE291" s="333"/>
      <c r="AF291" s="394">
        <v>0</v>
      </c>
      <c r="AG291" s="395"/>
      <c r="AH291" s="43"/>
      <c r="AI291" s="396"/>
      <c r="AJ291" s="333"/>
      <c r="AK291" s="394">
        <v>0</v>
      </c>
      <c r="AL291" s="395"/>
      <c r="AM291" s="43"/>
      <c r="AN291" s="396"/>
      <c r="AO291" s="333"/>
      <c r="AP291" s="394">
        <v>0</v>
      </c>
      <c r="AQ291" s="395"/>
      <c r="AR291" s="43"/>
      <c r="AS291" s="396"/>
      <c r="AT291" s="397"/>
      <c r="AU291" s="394">
        <v>0</v>
      </c>
      <c r="AV291" s="395"/>
      <c r="AW291" s="43"/>
      <c r="AX291" s="396"/>
      <c r="AY291" s="397"/>
      <c r="AZ291" s="394">
        <v>0</v>
      </c>
      <c r="BA291" s="395"/>
      <c r="BB291" s="43"/>
      <c r="BC291" s="396"/>
      <c r="BD291" s="397"/>
      <c r="BE291" s="394">
        <v>0</v>
      </c>
      <c r="BF291" s="395"/>
      <c r="BG291" s="43"/>
      <c r="BH291" s="396"/>
      <c r="BI291" s="397"/>
      <c r="BJ291" s="394">
        <v>0</v>
      </c>
      <c r="BK291" s="395"/>
      <c r="BL291" s="43"/>
      <c r="BM291" s="396"/>
      <c r="BN291" s="397"/>
      <c r="BO291" s="394">
        <v>0</v>
      </c>
      <c r="BP291" s="395"/>
      <c r="BQ291" s="43"/>
      <c r="BR291" s="396"/>
      <c r="BS291" s="397"/>
      <c r="BT291" s="394">
        <f>SUM(L291:BO291)</f>
        <v>0</v>
      </c>
      <c r="BU291" s="395"/>
      <c r="BV291" s="43"/>
      <c r="BW291" s="396"/>
      <c r="BX291" s="397"/>
      <c r="BY291" s="394">
        <v>0</v>
      </c>
      <c r="BZ291" s="395"/>
      <c r="CA291" s="43"/>
      <c r="CB291" s="396"/>
      <c r="CC291" s="333"/>
      <c r="CD291" s="394">
        <v>0</v>
      </c>
      <c r="CE291" s="395"/>
      <c r="CF291" s="43"/>
      <c r="CG291" s="396"/>
      <c r="CH291" s="333"/>
      <c r="CI291" s="394">
        <v>0</v>
      </c>
      <c r="CJ291" s="395"/>
      <c r="CK291" s="43"/>
      <c r="CL291" s="396"/>
      <c r="CM291" s="333"/>
      <c r="CN291" s="394">
        <v>0</v>
      </c>
      <c r="CO291" s="395"/>
      <c r="CP291" s="43"/>
      <c r="CQ291" s="396"/>
      <c r="CR291" s="333"/>
      <c r="CS291" s="394">
        <v>0</v>
      </c>
      <c r="CT291" s="395"/>
      <c r="CU291" s="43"/>
      <c r="CV291" s="396"/>
      <c r="CW291" s="333"/>
      <c r="CX291" s="394">
        <v>0</v>
      </c>
      <c r="CY291" s="395"/>
      <c r="CZ291" s="43"/>
      <c r="DA291" s="396"/>
      <c r="DB291" s="333"/>
      <c r="DC291" s="394">
        <v>0</v>
      </c>
      <c r="DD291" s="395"/>
      <c r="DE291" s="43"/>
      <c r="DF291" s="396"/>
      <c r="DG291" s="333"/>
      <c r="DH291" s="394">
        <v>0</v>
      </c>
      <c r="DI291" s="395"/>
      <c r="DJ291" s="43"/>
      <c r="DK291" s="396"/>
      <c r="DL291" s="397"/>
      <c r="DM291" s="394">
        <v>0</v>
      </c>
      <c r="DN291" s="395"/>
      <c r="DO291" s="43"/>
      <c r="DP291" s="396"/>
      <c r="DQ291" s="397"/>
      <c r="DR291" s="394">
        <v>0</v>
      </c>
      <c r="DS291" s="395"/>
      <c r="DT291" s="43"/>
      <c r="DU291" s="396"/>
      <c r="DV291" s="397"/>
      <c r="DW291" s="394">
        <v>0</v>
      </c>
      <c r="DX291" s="395"/>
      <c r="DY291" s="43"/>
      <c r="DZ291" s="396"/>
      <c r="EA291" s="397"/>
      <c r="EB291" s="394">
        <v>0</v>
      </c>
      <c r="EC291" s="395"/>
      <c r="ED291" s="43"/>
      <c r="EE291" s="396"/>
      <c r="EF291" s="397"/>
      <c r="EG291" s="394">
        <v>0</v>
      </c>
      <c r="EH291" s="395"/>
      <c r="EI291" s="43"/>
      <c r="EJ291" s="396"/>
      <c r="EK291" s="397"/>
      <c r="EL291" s="394">
        <f>SUM(CD291:EG291)</f>
        <v>0</v>
      </c>
      <c r="EM291" s="395"/>
      <c r="EN291" s="43"/>
      <c r="EO291" s="88"/>
      <c r="EQ291" s="80">
        <f t="shared" si="41"/>
        <v>0</v>
      </c>
      <c r="ER291" s="33"/>
    </row>
    <row r="292" spans="4:148" ht="12.75" hidden="1" customHeight="1" x14ac:dyDescent="0.3">
      <c r="D292" s="88" t="s">
        <v>319</v>
      </c>
      <c r="F292" s="327"/>
      <c r="G292" s="43">
        <v>0</v>
      </c>
      <c r="H292" s="42"/>
      <c r="I292" s="43"/>
      <c r="J292" s="396"/>
      <c r="K292" s="327"/>
      <c r="L292" s="43">
        <v>0</v>
      </c>
      <c r="M292" s="42"/>
      <c r="N292" s="43"/>
      <c r="O292" s="396"/>
      <c r="P292" s="327"/>
      <c r="Q292" s="43">
        <v>0</v>
      </c>
      <c r="R292" s="42"/>
      <c r="S292" s="43"/>
      <c r="T292" s="396"/>
      <c r="U292" s="327"/>
      <c r="V292" s="43">
        <v>0</v>
      </c>
      <c r="W292" s="42"/>
      <c r="X292" s="43"/>
      <c r="Y292" s="396"/>
      <c r="Z292" s="327"/>
      <c r="AA292" s="43">
        <v>0</v>
      </c>
      <c r="AB292" s="42"/>
      <c r="AC292" s="43"/>
      <c r="AD292" s="396"/>
      <c r="AE292" s="327"/>
      <c r="AF292" s="43">
        <v>0</v>
      </c>
      <c r="AG292" s="42"/>
      <c r="AH292" s="43"/>
      <c r="AI292" s="396"/>
      <c r="AJ292" s="327"/>
      <c r="AK292" s="43">
        <v>0</v>
      </c>
      <c r="AL292" s="42"/>
      <c r="AM292" s="43"/>
      <c r="AN292" s="396"/>
      <c r="AO292" s="327"/>
      <c r="AP292" s="43">
        <v>0</v>
      </c>
      <c r="AQ292" s="42"/>
      <c r="AR292" s="43"/>
      <c r="AS292" s="396"/>
      <c r="AT292" s="396"/>
      <c r="AU292" s="43">
        <v>0</v>
      </c>
      <c r="AV292" s="42"/>
      <c r="AW292" s="43"/>
      <c r="AX292" s="396"/>
      <c r="AY292" s="396"/>
      <c r="AZ292" s="43">
        <v>0</v>
      </c>
      <c r="BA292" s="42"/>
      <c r="BB292" s="43"/>
      <c r="BC292" s="396"/>
      <c r="BD292" s="396"/>
      <c r="BE292" s="43">
        <v>0</v>
      </c>
      <c r="BF292" s="42"/>
      <c r="BG292" s="43"/>
      <c r="BH292" s="396"/>
      <c r="BI292" s="396"/>
      <c r="BJ292" s="43">
        <v>0</v>
      </c>
      <c r="BK292" s="42"/>
      <c r="BL292" s="43"/>
      <c r="BM292" s="396"/>
      <c r="BN292" s="396"/>
      <c r="BO292" s="43">
        <v>0</v>
      </c>
      <c r="BP292" s="42"/>
      <c r="BQ292" s="43"/>
      <c r="BR292" s="396"/>
      <c r="BS292" s="396"/>
      <c r="BT292" s="43">
        <f>SUM(L292:BO292)</f>
        <v>0</v>
      </c>
      <c r="BU292" s="42"/>
      <c r="BV292" s="43"/>
      <c r="BW292" s="396"/>
      <c r="BX292" s="396"/>
      <c r="BY292" s="43">
        <v>0</v>
      </c>
      <c r="BZ292" s="42"/>
      <c r="CA292" s="43"/>
      <c r="CB292" s="396"/>
      <c r="CC292" s="327"/>
      <c r="CD292" s="43">
        <v>0</v>
      </c>
      <c r="CE292" s="42"/>
      <c r="CF292" s="43"/>
      <c r="CG292" s="396"/>
      <c r="CH292" s="327"/>
      <c r="CI292" s="43">
        <v>0</v>
      </c>
      <c r="CJ292" s="42"/>
      <c r="CK292" s="43"/>
      <c r="CL292" s="396"/>
      <c r="CM292" s="327"/>
      <c r="CN292" s="43">
        <v>0</v>
      </c>
      <c r="CO292" s="42"/>
      <c r="CP292" s="43"/>
      <c r="CQ292" s="396"/>
      <c r="CR292" s="327"/>
      <c r="CS292" s="43">
        <v>0</v>
      </c>
      <c r="CT292" s="42"/>
      <c r="CU292" s="43"/>
      <c r="CV292" s="396"/>
      <c r="CW292" s="327"/>
      <c r="CX292" s="43">
        <v>0</v>
      </c>
      <c r="CY292" s="42"/>
      <c r="CZ292" s="43"/>
      <c r="DA292" s="396"/>
      <c r="DB292" s="327"/>
      <c r="DC292" s="43">
        <v>0</v>
      </c>
      <c r="DD292" s="42"/>
      <c r="DE292" s="43"/>
      <c r="DF292" s="396"/>
      <c r="DG292" s="327"/>
      <c r="DH292" s="43">
        <v>0</v>
      </c>
      <c r="DI292" s="42"/>
      <c r="DJ292" s="43"/>
      <c r="DK292" s="396"/>
      <c r="DL292" s="396"/>
      <c r="DM292" s="43">
        <v>0</v>
      </c>
      <c r="DN292" s="42"/>
      <c r="DO292" s="43"/>
      <c r="DP292" s="396"/>
      <c r="DQ292" s="396"/>
      <c r="DR292" s="43">
        <v>0</v>
      </c>
      <c r="DS292" s="42"/>
      <c r="DT292" s="43"/>
      <c r="DU292" s="396"/>
      <c r="DV292" s="396"/>
      <c r="DW292" s="43">
        <v>0</v>
      </c>
      <c r="DX292" s="42"/>
      <c r="DY292" s="43"/>
      <c r="DZ292" s="396"/>
      <c r="EA292" s="396"/>
      <c r="EB292" s="43">
        <v>0</v>
      </c>
      <c r="EC292" s="42"/>
      <c r="ED292" s="43"/>
      <c r="EE292" s="396"/>
      <c r="EF292" s="396"/>
      <c r="EG292" s="43">
        <v>0</v>
      </c>
      <c r="EH292" s="42"/>
      <c r="EI292" s="43"/>
      <c r="EJ292" s="396"/>
      <c r="EK292" s="396"/>
      <c r="EL292" s="43">
        <f>SUM(CD292:EG292)</f>
        <v>0</v>
      </c>
      <c r="EM292" s="42"/>
      <c r="EN292" s="43"/>
      <c r="EO292" s="88"/>
      <c r="EQ292" s="80">
        <f t="shared" si="41"/>
        <v>0</v>
      </c>
      <c r="ER292" s="33"/>
    </row>
    <row r="293" spans="4:148" ht="12.75" hidden="1" customHeight="1" x14ac:dyDescent="0.3">
      <c r="D293" s="88" t="s">
        <v>320</v>
      </c>
      <c r="F293" s="327"/>
      <c r="G293" s="43">
        <v>0</v>
      </c>
      <c r="H293" s="42"/>
      <c r="I293" s="43"/>
      <c r="J293" s="396"/>
      <c r="K293" s="327"/>
      <c r="L293" s="43">
        <v>0</v>
      </c>
      <c r="M293" s="42"/>
      <c r="N293" s="43"/>
      <c r="O293" s="396"/>
      <c r="P293" s="327"/>
      <c r="Q293" s="43">
        <v>0</v>
      </c>
      <c r="R293" s="42"/>
      <c r="S293" s="43"/>
      <c r="T293" s="396"/>
      <c r="U293" s="327"/>
      <c r="V293" s="43">
        <v>0</v>
      </c>
      <c r="W293" s="42"/>
      <c r="X293" s="43"/>
      <c r="Y293" s="396"/>
      <c r="Z293" s="327"/>
      <c r="AA293" s="43">
        <v>0</v>
      </c>
      <c r="AB293" s="42"/>
      <c r="AC293" s="43"/>
      <c r="AD293" s="396"/>
      <c r="AE293" s="327"/>
      <c r="AF293" s="43">
        <v>0</v>
      </c>
      <c r="AG293" s="42"/>
      <c r="AH293" s="43"/>
      <c r="AI293" s="396"/>
      <c r="AJ293" s="327"/>
      <c r="AK293" s="43">
        <v>0</v>
      </c>
      <c r="AL293" s="42"/>
      <c r="AM293" s="43"/>
      <c r="AN293" s="396"/>
      <c r="AO293" s="327"/>
      <c r="AP293" s="43">
        <v>0</v>
      </c>
      <c r="AQ293" s="42"/>
      <c r="AR293" s="43"/>
      <c r="AS293" s="396"/>
      <c r="AT293" s="396"/>
      <c r="AU293" s="43">
        <v>0</v>
      </c>
      <c r="AV293" s="42"/>
      <c r="AW293" s="43"/>
      <c r="AX293" s="396"/>
      <c r="AY293" s="396"/>
      <c r="AZ293" s="43">
        <v>0</v>
      </c>
      <c r="BA293" s="42"/>
      <c r="BB293" s="43"/>
      <c r="BC293" s="396"/>
      <c r="BD293" s="396"/>
      <c r="BE293" s="43">
        <v>0</v>
      </c>
      <c r="BF293" s="42"/>
      <c r="BG293" s="43"/>
      <c r="BH293" s="396"/>
      <c r="BI293" s="396"/>
      <c r="BJ293" s="43">
        <v>0</v>
      </c>
      <c r="BK293" s="42"/>
      <c r="BL293" s="43"/>
      <c r="BM293" s="396"/>
      <c r="BN293" s="396"/>
      <c r="BO293" s="43">
        <v>0</v>
      </c>
      <c r="BP293" s="42"/>
      <c r="BQ293" s="43"/>
      <c r="BR293" s="396"/>
      <c r="BS293" s="396"/>
      <c r="BT293" s="43">
        <f>SUM(L293:BO293)</f>
        <v>0</v>
      </c>
      <c r="BU293" s="42"/>
      <c r="BV293" s="43"/>
      <c r="BW293" s="396"/>
      <c r="BX293" s="396"/>
      <c r="BY293" s="43">
        <v>0</v>
      </c>
      <c r="BZ293" s="42"/>
      <c r="CA293" s="43"/>
      <c r="CB293" s="396"/>
      <c r="CC293" s="327"/>
      <c r="CD293" s="43">
        <v>0</v>
      </c>
      <c r="CE293" s="42"/>
      <c r="CF293" s="43"/>
      <c r="CG293" s="396"/>
      <c r="CH293" s="327"/>
      <c r="CI293" s="43">
        <v>0</v>
      </c>
      <c r="CJ293" s="42"/>
      <c r="CK293" s="43"/>
      <c r="CL293" s="396"/>
      <c r="CM293" s="327"/>
      <c r="CN293" s="43">
        <v>0</v>
      </c>
      <c r="CO293" s="42"/>
      <c r="CP293" s="43"/>
      <c r="CQ293" s="396"/>
      <c r="CR293" s="327"/>
      <c r="CS293" s="43">
        <v>0</v>
      </c>
      <c r="CT293" s="42"/>
      <c r="CU293" s="43"/>
      <c r="CV293" s="396"/>
      <c r="CW293" s="327"/>
      <c r="CX293" s="43">
        <v>0</v>
      </c>
      <c r="CY293" s="42"/>
      <c r="CZ293" s="43"/>
      <c r="DA293" s="396"/>
      <c r="DB293" s="327"/>
      <c r="DC293" s="43">
        <v>0</v>
      </c>
      <c r="DD293" s="42"/>
      <c r="DE293" s="43"/>
      <c r="DF293" s="396"/>
      <c r="DG293" s="327"/>
      <c r="DH293" s="43">
        <v>0</v>
      </c>
      <c r="DI293" s="42"/>
      <c r="DJ293" s="43"/>
      <c r="DK293" s="396"/>
      <c r="DL293" s="396"/>
      <c r="DM293" s="43">
        <v>0</v>
      </c>
      <c r="DN293" s="42"/>
      <c r="DO293" s="43"/>
      <c r="DP293" s="396"/>
      <c r="DQ293" s="396"/>
      <c r="DR293" s="43">
        <v>0</v>
      </c>
      <c r="DS293" s="42"/>
      <c r="DT293" s="43"/>
      <c r="DU293" s="396"/>
      <c r="DV293" s="396"/>
      <c r="DW293" s="43">
        <v>0</v>
      </c>
      <c r="DX293" s="42"/>
      <c r="DY293" s="43"/>
      <c r="DZ293" s="396"/>
      <c r="EA293" s="396"/>
      <c r="EB293" s="43">
        <v>0</v>
      </c>
      <c r="EC293" s="42"/>
      <c r="ED293" s="43"/>
      <c r="EE293" s="396"/>
      <c r="EF293" s="396"/>
      <c r="EG293" s="43">
        <v>0</v>
      </c>
      <c r="EH293" s="42"/>
      <c r="EI293" s="43"/>
      <c r="EJ293" s="396"/>
      <c r="EK293" s="396"/>
      <c r="EL293" s="43">
        <f>SUM(CD293:EG293)</f>
        <v>0</v>
      </c>
      <c r="EM293" s="42"/>
      <c r="EN293" s="43"/>
      <c r="EO293" s="88"/>
      <c r="ER293" s="33"/>
    </row>
    <row r="294" spans="4:148" ht="12.75" hidden="1" customHeight="1" x14ac:dyDescent="0.3">
      <c r="D294" s="88" t="s">
        <v>321</v>
      </c>
      <c r="F294" s="346"/>
      <c r="G294" s="72">
        <v>0</v>
      </c>
      <c r="H294" s="71"/>
      <c r="I294" s="43"/>
      <c r="J294" s="396"/>
      <c r="K294" s="346"/>
      <c r="L294" s="72">
        <v>0</v>
      </c>
      <c r="M294" s="71"/>
      <c r="N294" s="43"/>
      <c r="O294" s="396"/>
      <c r="P294" s="346"/>
      <c r="Q294" s="72">
        <v>0</v>
      </c>
      <c r="R294" s="71"/>
      <c r="S294" s="43"/>
      <c r="T294" s="396"/>
      <c r="U294" s="346"/>
      <c r="V294" s="72">
        <v>0</v>
      </c>
      <c r="W294" s="71"/>
      <c r="X294" s="43"/>
      <c r="Y294" s="396"/>
      <c r="Z294" s="346"/>
      <c r="AA294" s="72">
        <v>0</v>
      </c>
      <c r="AB294" s="71"/>
      <c r="AC294" s="43"/>
      <c r="AD294" s="396"/>
      <c r="AE294" s="346"/>
      <c r="AF294" s="72">
        <v>0</v>
      </c>
      <c r="AG294" s="71"/>
      <c r="AH294" s="43"/>
      <c r="AI294" s="396"/>
      <c r="AJ294" s="346"/>
      <c r="AK294" s="72">
        <v>0</v>
      </c>
      <c r="AL294" s="71"/>
      <c r="AM294" s="43"/>
      <c r="AN294" s="396"/>
      <c r="AO294" s="346"/>
      <c r="AP294" s="72">
        <v>0</v>
      </c>
      <c r="AQ294" s="71"/>
      <c r="AR294" s="43"/>
      <c r="AS294" s="396"/>
      <c r="AT294" s="405"/>
      <c r="AU294" s="72">
        <v>0</v>
      </c>
      <c r="AV294" s="71"/>
      <c r="AW294" s="43"/>
      <c r="AX294" s="396"/>
      <c r="AY294" s="405"/>
      <c r="AZ294" s="72">
        <v>0</v>
      </c>
      <c r="BA294" s="71"/>
      <c r="BB294" s="43"/>
      <c r="BC294" s="396"/>
      <c r="BD294" s="405"/>
      <c r="BE294" s="72">
        <v>0</v>
      </c>
      <c r="BF294" s="71"/>
      <c r="BG294" s="43"/>
      <c r="BH294" s="396"/>
      <c r="BI294" s="405"/>
      <c r="BJ294" s="72">
        <v>0</v>
      </c>
      <c r="BK294" s="71"/>
      <c r="BL294" s="43"/>
      <c r="BM294" s="396"/>
      <c r="BN294" s="405"/>
      <c r="BO294" s="72">
        <v>0</v>
      </c>
      <c r="BP294" s="71"/>
      <c r="BQ294" s="43"/>
      <c r="BR294" s="396"/>
      <c r="BS294" s="405"/>
      <c r="BT294" s="72">
        <f>SUM(L294:BO294)</f>
        <v>0</v>
      </c>
      <c r="BU294" s="71"/>
      <c r="BV294" s="43"/>
      <c r="BW294" s="396"/>
      <c r="BX294" s="405"/>
      <c r="BY294" s="72">
        <v>0</v>
      </c>
      <c r="BZ294" s="71"/>
      <c r="CA294" s="43"/>
      <c r="CB294" s="396"/>
      <c r="CC294" s="346"/>
      <c r="CD294" s="72">
        <v>0</v>
      </c>
      <c r="CE294" s="71"/>
      <c r="CF294" s="43"/>
      <c r="CG294" s="396"/>
      <c r="CH294" s="346"/>
      <c r="CI294" s="72">
        <v>0</v>
      </c>
      <c r="CJ294" s="71"/>
      <c r="CK294" s="43"/>
      <c r="CL294" s="396"/>
      <c r="CM294" s="346"/>
      <c r="CN294" s="72">
        <v>0</v>
      </c>
      <c r="CO294" s="71"/>
      <c r="CP294" s="43"/>
      <c r="CQ294" s="396"/>
      <c r="CR294" s="346"/>
      <c r="CS294" s="72">
        <v>0</v>
      </c>
      <c r="CT294" s="71"/>
      <c r="CU294" s="43"/>
      <c r="CV294" s="396"/>
      <c r="CW294" s="346"/>
      <c r="CX294" s="72">
        <v>0</v>
      </c>
      <c r="CY294" s="71"/>
      <c r="CZ294" s="43"/>
      <c r="DA294" s="396"/>
      <c r="DB294" s="346"/>
      <c r="DC294" s="72">
        <v>0</v>
      </c>
      <c r="DD294" s="71"/>
      <c r="DE294" s="43"/>
      <c r="DF294" s="396"/>
      <c r="DG294" s="346"/>
      <c r="DH294" s="72">
        <v>0</v>
      </c>
      <c r="DI294" s="71"/>
      <c r="DJ294" s="43"/>
      <c r="DK294" s="396"/>
      <c r="DL294" s="405"/>
      <c r="DM294" s="72">
        <v>0</v>
      </c>
      <c r="DN294" s="71"/>
      <c r="DO294" s="43"/>
      <c r="DP294" s="396"/>
      <c r="DQ294" s="405"/>
      <c r="DR294" s="72">
        <v>0</v>
      </c>
      <c r="DS294" s="71"/>
      <c r="DT294" s="43"/>
      <c r="DU294" s="396"/>
      <c r="DV294" s="405"/>
      <c r="DW294" s="72">
        <v>0</v>
      </c>
      <c r="DX294" s="71"/>
      <c r="DY294" s="43"/>
      <c r="DZ294" s="396"/>
      <c r="EA294" s="405"/>
      <c r="EB294" s="72">
        <v>0</v>
      </c>
      <c r="EC294" s="71"/>
      <c r="ED294" s="43"/>
      <c r="EE294" s="396"/>
      <c r="EF294" s="405"/>
      <c r="EG294" s="72">
        <v>0</v>
      </c>
      <c r="EH294" s="71"/>
      <c r="EI294" s="43"/>
      <c r="EJ294" s="396"/>
      <c r="EK294" s="405"/>
      <c r="EL294" s="72">
        <f>SUM(CD294:EG294)</f>
        <v>0</v>
      </c>
      <c r="EM294" s="71"/>
      <c r="EN294" s="43"/>
      <c r="EO294" s="88"/>
      <c r="EQ294" s="80">
        <f t="shared" si="41"/>
        <v>0</v>
      </c>
      <c r="ER294" s="33"/>
    </row>
    <row r="295" spans="4:148" ht="12.75" hidden="1" customHeight="1" x14ac:dyDescent="0.3">
      <c r="D295" s="88"/>
      <c r="G295" s="43"/>
      <c r="H295" s="43"/>
      <c r="I295" s="43"/>
      <c r="J295" s="396"/>
      <c r="L295" s="43"/>
      <c r="M295" s="43"/>
      <c r="N295" s="43"/>
      <c r="O295" s="396"/>
      <c r="Q295" s="43"/>
      <c r="R295" s="43"/>
      <c r="S295" s="43"/>
      <c r="T295" s="396"/>
      <c r="V295" s="43"/>
      <c r="W295" s="43"/>
      <c r="X295" s="43"/>
      <c r="Y295" s="396"/>
      <c r="AA295" s="43"/>
      <c r="AB295" s="43"/>
      <c r="AC295" s="43"/>
      <c r="AD295" s="396"/>
      <c r="AF295" s="43"/>
      <c r="AG295" s="43"/>
      <c r="AH295" s="43"/>
      <c r="AI295" s="396"/>
      <c r="AK295" s="43"/>
      <c r="AL295" s="43"/>
      <c r="AM295" s="43"/>
      <c r="AN295" s="396"/>
      <c r="AP295" s="43"/>
      <c r="AQ295" s="43"/>
      <c r="AR295" s="43"/>
      <c r="AS295" s="396"/>
      <c r="AT295" s="43"/>
      <c r="AU295" s="43"/>
      <c r="AV295" s="43"/>
      <c r="AW295" s="43"/>
      <c r="AX295" s="396"/>
      <c r="AY295" s="43"/>
      <c r="AZ295" s="43"/>
      <c r="BA295" s="43"/>
      <c r="BB295" s="43"/>
      <c r="BC295" s="396"/>
      <c r="BD295" s="43"/>
      <c r="BE295" s="43"/>
      <c r="BF295" s="43"/>
      <c r="BG295" s="43"/>
      <c r="BH295" s="396"/>
      <c r="BI295" s="43"/>
      <c r="BJ295" s="43"/>
      <c r="BK295" s="43"/>
      <c r="BL295" s="43"/>
      <c r="BM295" s="396"/>
      <c r="BN295" s="43"/>
      <c r="BO295" s="43"/>
      <c r="BP295" s="43"/>
      <c r="BQ295" s="43"/>
      <c r="BR295" s="396"/>
      <c r="BS295" s="43"/>
      <c r="BT295" s="43"/>
      <c r="BU295" s="43"/>
      <c r="BV295" s="43"/>
      <c r="BW295" s="396"/>
      <c r="BX295" s="43"/>
      <c r="BY295" s="43"/>
      <c r="BZ295" s="43"/>
      <c r="CA295" s="43"/>
      <c r="CB295" s="396"/>
      <c r="CD295" s="43"/>
      <c r="CE295" s="43"/>
      <c r="CF295" s="43"/>
      <c r="CG295" s="396"/>
      <c r="CI295" s="43"/>
      <c r="CJ295" s="43"/>
      <c r="CK295" s="43"/>
      <c r="CL295" s="396"/>
      <c r="CN295" s="43"/>
      <c r="CO295" s="43"/>
      <c r="CP295" s="43"/>
      <c r="CQ295" s="396"/>
      <c r="CS295" s="43"/>
      <c r="CT295" s="43"/>
      <c r="CU295" s="43"/>
      <c r="CV295" s="396"/>
      <c r="CX295" s="43"/>
      <c r="CY295" s="43"/>
      <c r="CZ295" s="43"/>
      <c r="DA295" s="396"/>
      <c r="DC295" s="43"/>
      <c r="DD295" s="43"/>
      <c r="DE295" s="43"/>
      <c r="DF295" s="396"/>
      <c r="DH295" s="43"/>
      <c r="DI295" s="43"/>
      <c r="DJ295" s="43"/>
      <c r="DK295" s="396"/>
      <c r="DL295" s="43"/>
      <c r="DM295" s="43"/>
      <c r="DN295" s="43"/>
      <c r="DO295" s="43"/>
      <c r="DP295" s="396"/>
      <c r="DQ295" s="43"/>
      <c r="DR295" s="43"/>
      <c r="DS295" s="43"/>
      <c r="DT295" s="43"/>
      <c r="DU295" s="396"/>
      <c r="DV295" s="43"/>
      <c r="DW295" s="43"/>
      <c r="DX295" s="43"/>
      <c r="DY295" s="43"/>
      <c r="DZ295" s="396"/>
      <c r="EA295" s="43"/>
      <c r="EB295" s="43"/>
      <c r="EC295" s="43"/>
      <c r="ED295" s="43"/>
      <c r="EE295" s="396"/>
      <c r="EF295" s="43"/>
      <c r="EG295" s="43"/>
      <c r="EH295" s="43"/>
      <c r="EI295" s="43"/>
      <c r="EJ295" s="396"/>
      <c r="EK295" s="43"/>
      <c r="EL295" s="43"/>
      <c r="EM295" s="43"/>
      <c r="EN295" s="43"/>
      <c r="EO295" s="88"/>
      <c r="ER295" s="33"/>
    </row>
    <row r="296" spans="4:148" ht="12.75" customHeight="1" x14ac:dyDescent="0.3">
      <c r="D296" s="88" t="s">
        <v>625</v>
      </c>
      <c r="G296" s="43">
        <f>SUM(G297:G300)</f>
        <v>0</v>
      </c>
      <c r="H296" s="43"/>
      <c r="I296" s="43"/>
      <c r="J296" s="396"/>
      <c r="K296" s="43"/>
      <c r="L296" s="43">
        <f>SUM(L297:L300)</f>
        <v>0</v>
      </c>
      <c r="M296" s="43"/>
      <c r="N296" s="43"/>
      <c r="O296" s="396"/>
      <c r="P296" s="43"/>
      <c r="Q296" s="43">
        <f>SUM(Q297:Q300)</f>
        <v>0</v>
      </c>
      <c r="R296" s="43"/>
      <c r="S296" s="43"/>
      <c r="T296" s="396"/>
      <c r="U296" s="43"/>
      <c r="V296" s="43">
        <f>SUM(V297:V300)</f>
        <v>0</v>
      </c>
      <c r="W296" s="43"/>
      <c r="X296" s="43"/>
      <c r="Y296" s="396"/>
      <c r="Z296" s="43"/>
      <c r="AA296" s="43">
        <f>SUM(AA297:AA300)</f>
        <v>0</v>
      </c>
      <c r="AB296" s="43"/>
      <c r="AC296" s="43"/>
      <c r="AD296" s="396"/>
      <c r="AE296" s="43"/>
      <c r="AF296" s="43">
        <f>SUM(AF297:AF300)</f>
        <v>0</v>
      </c>
      <c r="AG296" s="43"/>
      <c r="AH296" s="43"/>
      <c r="AI296" s="396"/>
      <c r="AJ296" s="43"/>
      <c r="AK296" s="43">
        <f>SUM(AK297:AK300)</f>
        <v>0</v>
      </c>
      <c r="AL296" s="43"/>
      <c r="AM296" s="43"/>
      <c r="AN296" s="396"/>
      <c r="AO296" s="43"/>
      <c r="AP296" s="43">
        <f>SUM(AP297:AP300)</f>
        <v>0</v>
      </c>
      <c r="AQ296" s="43"/>
      <c r="AR296" s="43"/>
      <c r="AS296" s="396"/>
      <c r="AT296" s="43"/>
      <c r="AU296" s="43">
        <f>SUM(AU297:AU300)</f>
        <v>133235</v>
      </c>
      <c r="AV296" s="43"/>
      <c r="AW296" s="43"/>
      <c r="AX296" s="396"/>
      <c r="AY296" s="43"/>
      <c r="AZ296" s="43">
        <f>SUM(AZ297:AZ300)</f>
        <v>0</v>
      </c>
      <c r="BA296" s="43"/>
      <c r="BB296" s="43"/>
      <c r="BC296" s="396"/>
      <c r="BD296" s="43"/>
      <c r="BE296" s="43">
        <f>SUM(BE297:BE300)</f>
        <v>0</v>
      </c>
      <c r="BF296" s="43"/>
      <c r="BG296" s="43"/>
      <c r="BH296" s="396"/>
      <c r="BI296" s="43"/>
      <c r="BJ296" s="43">
        <f>SUM(BJ297:BJ300)</f>
        <v>0</v>
      </c>
      <c r="BK296" s="43"/>
      <c r="BL296" s="43"/>
      <c r="BM296" s="396"/>
      <c r="BN296" s="43"/>
      <c r="BO296" s="43">
        <f>SUM(BO297:BO300)</f>
        <v>0</v>
      </c>
      <c r="BP296" s="43"/>
      <c r="BQ296" s="43"/>
      <c r="BR296" s="396"/>
      <c r="BS296" s="43"/>
      <c r="BT296" s="43">
        <f>SUM(BT297:BT300)</f>
        <v>133235</v>
      </c>
      <c r="BU296" s="43"/>
      <c r="BV296" s="43"/>
      <c r="BW296" s="396"/>
      <c r="BX296" s="43"/>
      <c r="BY296" s="43">
        <f>SUM(BY297:BY300)</f>
        <v>0</v>
      </c>
      <c r="BZ296" s="43"/>
      <c r="CA296" s="43"/>
      <c r="CB296" s="396"/>
      <c r="CC296" s="43"/>
      <c r="CD296" s="43">
        <f>SUM(CD297:CD300)</f>
        <v>0</v>
      </c>
      <c r="CE296" s="43"/>
      <c r="CF296" s="43"/>
      <c r="CG296" s="396"/>
      <c r="CH296" s="43"/>
      <c r="CI296" s="43">
        <f>SUM(CI297:CI300)</f>
        <v>0</v>
      </c>
      <c r="CJ296" s="43"/>
      <c r="CK296" s="43"/>
      <c r="CL296" s="396"/>
      <c r="CM296" s="43"/>
      <c r="CN296" s="43">
        <f>SUM(CN297:CN300)</f>
        <v>0</v>
      </c>
      <c r="CO296" s="43"/>
      <c r="CP296" s="43"/>
      <c r="CQ296" s="396"/>
      <c r="CR296" s="43"/>
      <c r="CS296" s="43">
        <f>SUM(CS297:CS300)</f>
        <v>0</v>
      </c>
      <c r="CT296" s="43"/>
      <c r="CU296" s="43"/>
      <c r="CV296" s="396"/>
      <c r="CW296" s="43"/>
      <c r="CX296" s="43">
        <f>SUM(CX297:CX300)</f>
        <v>0</v>
      </c>
      <c r="CY296" s="43"/>
      <c r="CZ296" s="43"/>
      <c r="DA296" s="396"/>
      <c r="DB296" s="43"/>
      <c r="DC296" s="43">
        <f>SUM(DC297:DC300)</f>
        <v>0</v>
      </c>
      <c r="DD296" s="43"/>
      <c r="DE296" s="43"/>
      <c r="DF296" s="396"/>
      <c r="DG296" s="43"/>
      <c r="DH296" s="43">
        <f>SUM(DH297:DH300)</f>
        <v>0</v>
      </c>
      <c r="DI296" s="43"/>
      <c r="DJ296" s="43"/>
      <c r="DK296" s="396"/>
      <c r="DL296" s="43"/>
      <c r="DM296" s="43">
        <f>SUM(DM297:DM300)</f>
        <v>0</v>
      </c>
      <c r="DN296" s="43"/>
      <c r="DO296" s="43"/>
      <c r="DP296" s="396"/>
      <c r="DQ296" s="43"/>
      <c r="DR296" s="43">
        <f>SUM(DR297:DR300)</f>
        <v>0</v>
      </c>
      <c r="DS296" s="43"/>
      <c r="DT296" s="43"/>
      <c r="DU296" s="396"/>
      <c r="DV296" s="43"/>
      <c r="DW296" s="43">
        <f>SUM(DW297:DW300)</f>
        <v>0</v>
      </c>
      <c r="DX296" s="43"/>
      <c r="DY296" s="43"/>
      <c r="DZ296" s="396"/>
      <c r="EA296" s="43"/>
      <c r="EB296" s="43">
        <f>SUM(EB297:EB300)</f>
        <v>0</v>
      </c>
      <c r="EC296" s="43"/>
      <c r="ED296" s="43"/>
      <c r="EE296" s="396"/>
      <c r="EF296" s="43"/>
      <c r="EG296" s="43">
        <f>SUM(EG297:EG300)</f>
        <v>0</v>
      </c>
      <c r="EH296" s="43"/>
      <c r="EI296" s="43"/>
      <c r="EJ296" s="396"/>
      <c r="EK296" s="43"/>
      <c r="EL296" s="43">
        <f>SUM(EL297:EL300)</f>
        <v>0</v>
      </c>
      <c r="EM296" s="43"/>
      <c r="EN296" s="43"/>
      <c r="EO296" s="88"/>
      <c r="ER296" s="33"/>
    </row>
    <row r="297" spans="4:148" ht="12.75" customHeight="1" x14ac:dyDescent="0.3">
      <c r="D297" s="88" t="s">
        <v>316</v>
      </c>
      <c r="F297" s="333"/>
      <c r="G297" s="394">
        <v>0</v>
      </c>
      <c r="H297" s="395"/>
      <c r="I297" s="43"/>
      <c r="J297" s="396"/>
      <c r="K297" s="333"/>
      <c r="L297" s="394">
        <v>0</v>
      </c>
      <c r="M297" s="395"/>
      <c r="N297" s="43"/>
      <c r="O297" s="396"/>
      <c r="P297" s="333"/>
      <c r="Q297" s="394">
        <v>0</v>
      </c>
      <c r="R297" s="395"/>
      <c r="S297" s="43"/>
      <c r="T297" s="396"/>
      <c r="U297" s="333"/>
      <c r="V297" s="394">
        <v>0</v>
      </c>
      <c r="W297" s="395"/>
      <c r="X297" s="43"/>
      <c r="Y297" s="396"/>
      <c r="Z297" s="333"/>
      <c r="AA297" s="394">
        <v>0</v>
      </c>
      <c r="AB297" s="395"/>
      <c r="AC297" s="43"/>
      <c r="AD297" s="396"/>
      <c r="AE297" s="333"/>
      <c r="AF297" s="394">
        <v>0</v>
      </c>
      <c r="AG297" s="395"/>
      <c r="AH297" s="43"/>
      <c r="AI297" s="396"/>
      <c r="AJ297" s="333"/>
      <c r="AK297" s="394">
        <v>0</v>
      </c>
      <c r="AL297" s="395"/>
      <c r="AM297" s="43"/>
      <c r="AN297" s="396"/>
      <c r="AO297" s="333"/>
      <c r="AP297" s="394">
        <v>0</v>
      </c>
      <c r="AQ297" s="395"/>
      <c r="AR297" s="43"/>
      <c r="AS297" s="396"/>
      <c r="AT297" s="397"/>
      <c r="AU297" s="394">
        <f>131707+2029</f>
        <v>133736</v>
      </c>
      <c r="AV297" s="395"/>
      <c r="AW297" s="43"/>
      <c r="AX297" s="396"/>
      <c r="AY297" s="397"/>
      <c r="AZ297" s="394">
        <v>0</v>
      </c>
      <c r="BA297" s="395"/>
      <c r="BB297" s="43"/>
      <c r="BC297" s="396"/>
      <c r="BD297" s="397"/>
      <c r="BE297" s="394">
        <v>0</v>
      </c>
      <c r="BF297" s="395"/>
      <c r="BG297" s="43"/>
      <c r="BH297" s="396"/>
      <c r="BI297" s="397"/>
      <c r="BJ297" s="394">
        <v>0</v>
      </c>
      <c r="BK297" s="395"/>
      <c r="BL297" s="43"/>
      <c r="BM297" s="396"/>
      <c r="BN297" s="397"/>
      <c r="BO297" s="394">
        <v>0</v>
      </c>
      <c r="BP297" s="395"/>
      <c r="BQ297" s="43"/>
      <c r="BR297" s="396"/>
      <c r="BS297" s="397"/>
      <c r="BT297" s="394">
        <f>SUM(L297:BO297)</f>
        <v>133736</v>
      </c>
      <c r="BU297" s="395"/>
      <c r="BV297" s="43"/>
      <c r="BW297" s="396"/>
      <c r="BX297" s="397"/>
      <c r="BY297" s="394">
        <v>0</v>
      </c>
      <c r="BZ297" s="395"/>
      <c r="CA297" s="43"/>
      <c r="CB297" s="396"/>
      <c r="CC297" s="333"/>
      <c r="CD297" s="394">
        <v>0</v>
      </c>
      <c r="CE297" s="395"/>
      <c r="CF297" s="43"/>
      <c r="CG297" s="396"/>
      <c r="CH297" s="333"/>
      <c r="CI297" s="394">
        <v>0</v>
      </c>
      <c r="CJ297" s="395"/>
      <c r="CK297" s="43"/>
      <c r="CL297" s="396"/>
      <c r="CM297" s="333"/>
      <c r="CN297" s="394">
        <v>0</v>
      </c>
      <c r="CO297" s="395"/>
      <c r="CP297" s="43"/>
      <c r="CQ297" s="396"/>
      <c r="CR297" s="333"/>
      <c r="CS297" s="394">
        <v>0</v>
      </c>
      <c r="CT297" s="395"/>
      <c r="CU297" s="43"/>
      <c r="CV297" s="396"/>
      <c r="CW297" s="333"/>
      <c r="CX297" s="394">
        <v>0</v>
      </c>
      <c r="CY297" s="395"/>
      <c r="CZ297" s="43"/>
      <c r="DA297" s="396"/>
      <c r="DB297" s="333"/>
      <c r="DC297" s="394">
        <v>0</v>
      </c>
      <c r="DD297" s="395"/>
      <c r="DE297" s="43"/>
      <c r="DF297" s="396"/>
      <c r="DG297" s="333"/>
      <c r="DH297" s="394">
        <v>0</v>
      </c>
      <c r="DI297" s="395"/>
      <c r="DJ297" s="43"/>
      <c r="DK297" s="396"/>
      <c r="DL297" s="397"/>
      <c r="DM297" s="394">
        <v>0</v>
      </c>
      <c r="DN297" s="395"/>
      <c r="DO297" s="43"/>
      <c r="DP297" s="396"/>
      <c r="DQ297" s="397"/>
      <c r="DR297" s="394">
        <v>0</v>
      </c>
      <c r="DS297" s="395"/>
      <c r="DT297" s="43"/>
      <c r="DU297" s="396"/>
      <c r="DV297" s="397"/>
      <c r="DW297" s="394">
        <v>0</v>
      </c>
      <c r="DX297" s="395"/>
      <c r="DY297" s="43"/>
      <c r="DZ297" s="396"/>
      <c r="EA297" s="397"/>
      <c r="EB297" s="394">
        <v>0</v>
      </c>
      <c r="EC297" s="395"/>
      <c r="ED297" s="43"/>
      <c r="EE297" s="396"/>
      <c r="EF297" s="397"/>
      <c r="EG297" s="394">
        <v>0</v>
      </c>
      <c r="EH297" s="395"/>
      <c r="EI297" s="43"/>
      <c r="EJ297" s="396"/>
      <c r="EK297" s="397"/>
      <c r="EL297" s="394">
        <f t="shared" ref="EL297:EL300" si="45">SUM(CD297:DR297)</f>
        <v>0</v>
      </c>
      <c r="EM297" s="395"/>
      <c r="EN297" s="43"/>
      <c r="EO297" s="88"/>
      <c r="ER297" s="33"/>
    </row>
    <row r="298" spans="4:148" ht="12.75" customHeight="1" x14ac:dyDescent="0.3">
      <c r="D298" s="88" t="s">
        <v>319</v>
      </c>
      <c r="F298" s="327"/>
      <c r="G298" s="43">
        <v>0</v>
      </c>
      <c r="H298" s="42"/>
      <c r="I298" s="43"/>
      <c r="J298" s="396"/>
      <c r="K298" s="327"/>
      <c r="L298" s="43">
        <v>0</v>
      </c>
      <c r="M298" s="42"/>
      <c r="N298" s="43"/>
      <c r="O298" s="396"/>
      <c r="P298" s="327"/>
      <c r="Q298" s="43">
        <v>0</v>
      </c>
      <c r="R298" s="42"/>
      <c r="S298" s="43"/>
      <c r="T298" s="396"/>
      <c r="U298" s="327"/>
      <c r="V298" s="43">
        <v>0</v>
      </c>
      <c r="W298" s="42"/>
      <c r="X298" s="43"/>
      <c r="Y298" s="396"/>
      <c r="Z298" s="327"/>
      <c r="AA298" s="43">
        <v>0</v>
      </c>
      <c r="AB298" s="42"/>
      <c r="AC298" s="43"/>
      <c r="AD298" s="396"/>
      <c r="AE298" s="327"/>
      <c r="AF298" s="43">
        <v>0</v>
      </c>
      <c r="AG298" s="42"/>
      <c r="AH298" s="43"/>
      <c r="AI298" s="396"/>
      <c r="AJ298" s="327"/>
      <c r="AK298" s="43">
        <v>0</v>
      </c>
      <c r="AL298" s="42"/>
      <c r="AM298" s="43"/>
      <c r="AN298" s="396"/>
      <c r="AO298" s="327"/>
      <c r="AP298" s="43">
        <v>0</v>
      </c>
      <c r="AQ298" s="42"/>
      <c r="AR298" s="43"/>
      <c r="AS298" s="396"/>
      <c r="AT298" s="396"/>
      <c r="AU298" s="43">
        <v>0</v>
      </c>
      <c r="AV298" s="42"/>
      <c r="AW298" s="43"/>
      <c r="AX298" s="396"/>
      <c r="AY298" s="396"/>
      <c r="AZ298" s="43">
        <v>0</v>
      </c>
      <c r="BA298" s="42"/>
      <c r="BB298" s="43"/>
      <c r="BC298" s="396"/>
      <c r="BD298" s="396"/>
      <c r="BE298" s="43">
        <v>0</v>
      </c>
      <c r="BF298" s="42"/>
      <c r="BG298" s="43"/>
      <c r="BH298" s="396"/>
      <c r="BI298" s="396"/>
      <c r="BJ298" s="43">
        <v>0</v>
      </c>
      <c r="BK298" s="42"/>
      <c r="BL298" s="43"/>
      <c r="BM298" s="396"/>
      <c r="BN298" s="396"/>
      <c r="BO298" s="43">
        <v>0</v>
      </c>
      <c r="BP298" s="42"/>
      <c r="BQ298" s="43"/>
      <c r="BR298" s="396"/>
      <c r="BS298" s="396"/>
      <c r="BT298" s="43">
        <f>SUM(L298:BO298)</f>
        <v>0</v>
      </c>
      <c r="BU298" s="42"/>
      <c r="BV298" s="43"/>
      <c r="BW298" s="396"/>
      <c r="BX298" s="396"/>
      <c r="BY298" s="43">
        <v>0</v>
      </c>
      <c r="BZ298" s="42"/>
      <c r="CA298" s="43"/>
      <c r="CB298" s="396"/>
      <c r="CC298" s="327"/>
      <c r="CD298" s="43">
        <v>0</v>
      </c>
      <c r="CE298" s="42"/>
      <c r="CF298" s="43"/>
      <c r="CG298" s="396"/>
      <c r="CH298" s="327"/>
      <c r="CI298" s="43">
        <v>0</v>
      </c>
      <c r="CJ298" s="42"/>
      <c r="CK298" s="43"/>
      <c r="CL298" s="396"/>
      <c r="CM298" s="327"/>
      <c r="CN298" s="43">
        <v>0</v>
      </c>
      <c r="CO298" s="42"/>
      <c r="CP298" s="43"/>
      <c r="CQ298" s="396"/>
      <c r="CR298" s="327"/>
      <c r="CS298" s="43">
        <v>0</v>
      </c>
      <c r="CT298" s="42"/>
      <c r="CU298" s="43"/>
      <c r="CV298" s="396"/>
      <c r="CW298" s="327"/>
      <c r="CX298" s="43">
        <v>0</v>
      </c>
      <c r="CY298" s="42"/>
      <c r="CZ298" s="43"/>
      <c r="DA298" s="396"/>
      <c r="DB298" s="327"/>
      <c r="DC298" s="43">
        <v>0</v>
      </c>
      <c r="DD298" s="42"/>
      <c r="DE298" s="43"/>
      <c r="DF298" s="396"/>
      <c r="DG298" s="327"/>
      <c r="DH298" s="43">
        <v>0</v>
      </c>
      <c r="DI298" s="42"/>
      <c r="DJ298" s="43"/>
      <c r="DK298" s="396"/>
      <c r="DL298" s="396"/>
      <c r="DM298" s="43">
        <v>0</v>
      </c>
      <c r="DN298" s="42"/>
      <c r="DO298" s="43"/>
      <c r="DP298" s="396"/>
      <c r="DQ298" s="396"/>
      <c r="DR298" s="43">
        <v>0</v>
      </c>
      <c r="DS298" s="42"/>
      <c r="DT298" s="43"/>
      <c r="DU298" s="396"/>
      <c r="DV298" s="396"/>
      <c r="DW298" s="43">
        <v>0</v>
      </c>
      <c r="DX298" s="42"/>
      <c r="DY298" s="43"/>
      <c r="DZ298" s="396"/>
      <c r="EA298" s="396"/>
      <c r="EB298" s="43">
        <v>0</v>
      </c>
      <c r="EC298" s="42"/>
      <c r="ED298" s="43"/>
      <c r="EE298" s="396"/>
      <c r="EF298" s="396"/>
      <c r="EG298" s="43">
        <v>0</v>
      </c>
      <c r="EH298" s="42"/>
      <c r="EI298" s="43"/>
      <c r="EJ298" s="396"/>
      <c r="EK298" s="396"/>
      <c r="EL298" s="43">
        <f t="shared" si="45"/>
        <v>0</v>
      </c>
      <c r="EM298" s="42"/>
      <c r="EN298" s="43"/>
      <c r="EO298" s="88"/>
      <c r="ER298" s="33"/>
    </row>
    <row r="299" spans="4:148" ht="12.75" customHeight="1" x14ac:dyDescent="0.3">
      <c r="D299" s="88" t="s">
        <v>334</v>
      </c>
      <c r="F299" s="327"/>
      <c r="G299" s="43">
        <v>0</v>
      </c>
      <c r="H299" s="42"/>
      <c r="I299" s="43"/>
      <c r="J299" s="396"/>
      <c r="K299" s="327"/>
      <c r="L299" s="43">
        <v>0</v>
      </c>
      <c r="M299" s="42"/>
      <c r="N299" s="43"/>
      <c r="O299" s="396"/>
      <c r="P299" s="327"/>
      <c r="Q299" s="43">
        <v>0</v>
      </c>
      <c r="R299" s="42"/>
      <c r="S299" s="43"/>
      <c r="T299" s="396"/>
      <c r="U299" s="327"/>
      <c r="V299" s="43">
        <v>0</v>
      </c>
      <c r="W299" s="42"/>
      <c r="X299" s="43"/>
      <c r="Y299" s="396"/>
      <c r="Z299" s="327"/>
      <c r="AA299" s="43">
        <v>0</v>
      </c>
      <c r="AB299" s="42"/>
      <c r="AC299" s="43"/>
      <c r="AD299" s="396"/>
      <c r="AE299" s="327"/>
      <c r="AF299" s="43">
        <v>0</v>
      </c>
      <c r="AG299" s="42"/>
      <c r="AH299" s="43"/>
      <c r="AI299" s="396"/>
      <c r="AJ299" s="327"/>
      <c r="AK299" s="43">
        <v>0</v>
      </c>
      <c r="AL299" s="42"/>
      <c r="AM299" s="43"/>
      <c r="AN299" s="396"/>
      <c r="AO299" s="327"/>
      <c r="AP299" s="43">
        <v>0</v>
      </c>
      <c r="AQ299" s="42"/>
      <c r="AR299" s="43"/>
      <c r="AS299" s="396"/>
      <c r="AT299" s="396"/>
      <c r="AU299" s="43">
        <v>-2029</v>
      </c>
      <c r="AV299" s="42"/>
      <c r="AW299" s="43"/>
      <c r="AX299" s="396"/>
      <c r="AY299" s="396"/>
      <c r="AZ299" s="43">
        <v>0</v>
      </c>
      <c r="BA299" s="42"/>
      <c r="BB299" s="43"/>
      <c r="BC299" s="396"/>
      <c r="BD299" s="396"/>
      <c r="BE299" s="43">
        <v>0</v>
      </c>
      <c r="BF299" s="42"/>
      <c r="BG299" s="43"/>
      <c r="BH299" s="396"/>
      <c r="BI299" s="396"/>
      <c r="BJ299" s="43">
        <v>0</v>
      </c>
      <c r="BK299" s="42"/>
      <c r="BL299" s="43"/>
      <c r="BM299" s="396"/>
      <c r="BN299" s="396"/>
      <c r="BO299" s="43">
        <v>0</v>
      </c>
      <c r="BP299" s="42"/>
      <c r="BQ299" s="43"/>
      <c r="BR299" s="396"/>
      <c r="BS299" s="396"/>
      <c r="BT299" s="43">
        <f>SUM(L299:BO299)</f>
        <v>-2029</v>
      </c>
      <c r="BU299" s="42"/>
      <c r="BV299" s="43"/>
      <c r="BW299" s="396"/>
      <c r="BX299" s="396"/>
      <c r="BY299" s="43">
        <v>0</v>
      </c>
      <c r="BZ299" s="42"/>
      <c r="CA299" s="43"/>
      <c r="CB299" s="396"/>
      <c r="CC299" s="327"/>
      <c r="CD299" s="43">
        <v>0</v>
      </c>
      <c r="CE299" s="42"/>
      <c r="CF299" s="43"/>
      <c r="CG299" s="396"/>
      <c r="CH299" s="327"/>
      <c r="CI299" s="43">
        <v>0</v>
      </c>
      <c r="CJ299" s="42"/>
      <c r="CK299" s="43"/>
      <c r="CL299" s="396"/>
      <c r="CM299" s="327"/>
      <c r="CN299" s="43">
        <v>0</v>
      </c>
      <c r="CO299" s="42"/>
      <c r="CP299" s="43"/>
      <c r="CQ299" s="396"/>
      <c r="CR299" s="327"/>
      <c r="CS299" s="43">
        <v>0</v>
      </c>
      <c r="CT299" s="42"/>
      <c r="CU299" s="43"/>
      <c r="CV299" s="396"/>
      <c r="CW299" s="327"/>
      <c r="CX299" s="43">
        <v>0</v>
      </c>
      <c r="CY299" s="42"/>
      <c r="CZ299" s="43"/>
      <c r="DA299" s="396"/>
      <c r="DB299" s="327"/>
      <c r="DC299" s="43">
        <v>0</v>
      </c>
      <c r="DD299" s="42"/>
      <c r="DE299" s="43"/>
      <c r="DF299" s="396"/>
      <c r="DG299" s="327"/>
      <c r="DH299" s="43">
        <v>0</v>
      </c>
      <c r="DI299" s="42"/>
      <c r="DJ299" s="43"/>
      <c r="DK299" s="396"/>
      <c r="DL299" s="396"/>
      <c r="DM299" s="43">
        <v>0</v>
      </c>
      <c r="DN299" s="42"/>
      <c r="DO299" s="43"/>
      <c r="DP299" s="396"/>
      <c r="DQ299" s="396"/>
      <c r="DR299" s="43">
        <v>0</v>
      </c>
      <c r="DS299" s="42"/>
      <c r="DT299" s="43"/>
      <c r="DU299" s="396"/>
      <c r="DV299" s="396"/>
      <c r="DW299" s="43">
        <v>0</v>
      </c>
      <c r="DX299" s="42"/>
      <c r="DY299" s="43"/>
      <c r="DZ299" s="396"/>
      <c r="EA299" s="396"/>
      <c r="EB299" s="43">
        <v>0</v>
      </c>
      <c r="EC299" s="42"/>
      <c r="ED299" s="43"/>
      <c r="EE299" s="396"/>
      <c r="EF299" s="396"/>
      <c r="EG299" s="43">
        <v>0</v>
      </c>
      <c r="EH299" s="42"/>
      <c r="EI299" s="43"/>
      <c r="EJ299" s="396"/>
      <c r="EK299" s="396"/>
      <c r="EL299" s="43">
        <f t="shared" si="45"/>
        <v>0</v>
      </c>
      <c r="EM299" s="42"/>
      <c r="EN299" s="43"/>
      <c r="EO299" s="88"/>
      <c r="ER299" s="33"/>
    </row>
    <row r="300" spans="4:148" ht="12.75" customHeight="1" x14ac:dyDescent="0.3">
      <c r="D300" s="88" t="s">
        <v>321</v>
      </c>
      <c r="F300" s="346"/>
      <c r="G300" s="72">
        <v>0</v>
      </c>
      <c r="H300" s="71"/>
      <c r="I300" s="43"/>
      <c r="J300" s="396"/>
      <c r="K300" s="346"/>
      <c r="L300" s="72">
        <v>0</v>
      </c>
      <c r="M300" s="71"/>
      <c r="N300" s="43"/>
      <c r="O300" s="396"/>
      <c r="P300" s="346"/>
      <c r="Q300" s="72">
        <v>0</v>
      </c>
      <c r="R300" s="71"/>
      <c r="S300" s="43"/>
      <c r="T300" s="396"/>
      <c r="U300" s="346"/>
      <c r="V300" s="72">
        <v>0</v>
      </c>
      <c r="W300" s="71"/>
      <c r="X300" s="43"/>
      <c r="Y300" s="396"/>
      <c r="Z300" s="346"/>
      <c r="AA300" s="72">
        <v>0</v>
      </c>
      <c r="AB300" s="71"/>
      <c r="AC300" s="43"/>
      <c r="AD300" s="396"/>
      <c r="AE300" s="346"/>
      <c r="AF300" s="72">
        <v>0</v>
      </c>
      <c r="AG300" s="71"/>
      <c r="AH300" s="43"/>
      <c r="AI300" s="396"/>
      <c r="AJ300" s="346"/>
      <c r="AK300" s="72">
        <v>0</v>
      </c>
      <c r="AL300" s="71"/>
      <c r="AM300" s="43"/>
      <c r="AN300" s="396"/>
      <c r="AO300" s="346"/>
      <c r="AP300" s="72">
        <v>0</v>
      </c>
      <c r="AQ300" s="71"/>
      <c r="AR300" s="43"/>
      <c r="AS300" s="396"/>
      <c r="AT300" s="405"/>
      <c r="AU300" s="72">
        <v>1528</v>
      </c>
      <c r="AV300" s="71"/>
      <c r="AW300" s="43"/>
      <c r="AX300" s="396"/>
      <c r="AY300" s="405"/>
      <c r="AZ300" s="72">
        <v>0</v>
      </c>
      <c r="BA300" s="71"/>
      <c r="BB300" s="43"/>
      <c r="BC300" s="396"/>
      <c r="BD300" s="405"/>
      <c r="BE300" s="72">
        <v>0</v>
      </c>
      <c r="BF300" s="71"/>
      <c r="BG300" s="43"/>
      <c r="BH300" s="396"/>
      <c r="BI300" s="405"/>
      <c r="BJ300" s="72">
        <v>0</v>
      </c>
      <c r="BK300" s="71"/>
      <c r="BL300" s="43"/>
      <c r="BM300" s="396"/>
      <c r="BN300" s="405"/>
      <c r="BO300" s="72">
        <v>0</v>
      </c>
      <c r="BP300" s="71"/>
      <c r="BQ300" s="43"/>
      <c r="BR300" s="396"/>
      <c r="BS300" s="405"/>
      <c r="BT300" s="72">
        <f>SUM(L300:BO300)</f>
        <v>1528</v>
      </c>
      <c r="BU300" s="71"/>
      <c r="BV300" s="43"/>
      <c r="BW300" s="396"/>
      <c r="BX300" s="405"/>
      <c r="BY300" s="72">
        <v>0</v>
      </c>
      <c r="BZ300" s="71"/>
      <c r="CA300" s="43"/>
      <c r="CB300" s="396"/>
      <c r="CC300" s="346"/>
      <c r="CD300" s="72">
        <v>0</v>
      </c>
      <c r="CE300" s="71"/>
      <c r="CF300" s="43"/>
      <c r="CG300" s="396"/>
      <c r="CH300" s="346"/>
      <c r="CI300" s="72">
        <v>0</v>
      </c>
      <c r="CJ300" s="71"/>
      <c r="CK300" s="43"/>
      <c r="CL300" s="396"/>
      <c r="CM300" s="346"/>
      <c r="CN300" s="72">
        <v>0</v>
      </c>
      <c r="CO300" s="71"/>
      <c r="CP300" s="43"/>
      <c r="CQ300" s="396"/>
      <c r="CR300" s="346"/>
      <c r="CS300" s="72">
        <v>0</v>
      </c>
      <c r="CT300" s="71"/>
      <c r="CU300" s="43"/>
      <c r="CV300" s="396"/>
      <c r="CW300" s="346"/>
      <c r="CX300" s="72">
        <v>0</v>
      </c>
      <c r="CY300" s="71"/>
      <c r="CZ300" s="43"/>
      <c r="DA300" s="396"/>
      <c r="DB300" s="346"/>
      <c r="DC300" s="72">
        <v>0</v>
      </c>
      <c r="DD300" s="71"/>
      <c r="DE300" s="43"/>
      <c r="DF300" s="396"/>
      <c r="DG300" s="346"/>
      <c r="DH300" s="72">
        <v>0</v>
      </c>
      <c r="DI300" s="71"/>
      <c r="DJ300" s="43"/>
      <c r="DK300" s="396"/>
      <c r="DL300" s="405"/>
      <c r="DM300" s="72">
        <v>0</v>
      </c>
      <c r="DN300" s="71"/>
      <c r="DO300" s="43"/>
      <c r="DP300" s="396"/>
      <c r="DQ300" s="405"/>
      <c r="DR300" s="72">
        <v>0</v>
      </c>
      <c r="DS300" s="71"/>
      <c r="DT300" s="43"/>
      <c r="DU300" s="396"/>
      <c r="DV300" s="405"/>
      <c r="DW300" s="72">
        <v>0</v>
      </c>
      <c r="DX300" s="71"/>
      <c r="DY300" s="43"/>
      <c r="DZ300" s="396"/>
      <c r="EA300" s="405"/>
      <c r="EB300" s="72">
        <v>0</v>
      </c>
      <c r="EC300" s="71"/>
      <c r="ED300" s="43"/>
      <c r="EE300" s="396"/>
      <c r="EF300" s="405"/>
      <c r="EG300" s="72">
        <v>0</v>
      </c>
      <c r="EH300" s="71"/>
      <c r="EI300" s="43"/>
      <c r="EJ300" s="396"/>
      <c r="EK300" s="405"/>
      <c r="EL300" s="72">
        <f t="shared" si="45"/>
        <v>0</v>
      </c>
      <c r="EM300" s="71"/>
      <c r="EN300" s="43"/>
      <c r="EO300" s="88"/>
      <c r="ER300" s="33"/>
    </row>
    <row r="301" spans="4:148" ht="12.75" customHeight="1" x14ac:dyDescent="0.3">
      <c r="D301" s="88"/>
      <c r="G301" s="43"/>
      <c r="H301" s="43"/>
      <c r="I301" s="43"/>
      <c r="J301" s="396"/>
      <c r="L301" s="43"/>
      <c r="M301" s="43"/>
      <c r="N301" s="43"/>
      <c r="O301" s="396"/>
      <c r="Q301" s="43"/>
      <c r="R301" s="43"/>
      <c r="S301" s="43"/>
      <c r="T301" s="396"/>
      <c r="V301" s="43"/>
      <c r="W301" s="43"/>
      <c r="X301" s="43"/>
      <c r="Y301" s="396"/>
      <c r="AA301" s="43"/>
      <c r="AB301" s="43"/>
      <c r="AC301" s="43"/>
      <c r="AD301" s="396"/>
      <c r="AF301" s="43"/>
      <c r="AG301" s="43"/>
      <c r="AH301" s="43"/>
      <c r="AI301" s="396"/>
      <c r="AK301" s="43"/>
      <c r="AL301" s="43"/>
      <c r="AM301" s="43"/>
      <c r="AN301" s="396"/>
      <c r="AP301" s="43"/>
      <c r="AQ301" s="43"/>
      <c r="AR301" s="43"/>
      <c r="AS301" s="396"/>
      <c r="AT301" s="43"/>
      <c r="AU301" s="43"/>
      <c r="AV301" s="43"/>
      <c r="AW301" s="43"/>
      <c r="AX301" s="396"/>
      <c r="AY301" s="43"/>
      <c r="AZ301" s="43"/>
      <c r="BA301" s="43"/>
      <c r="BB301" s="43"/>
      <c r="BC301" s="396"/>
      <c r="BD301" s="43"/>
      <c r="BE301" s="43"/>
      <c r="BF301" s="43"/>
      <c r="BG301" s="43"/>
      <c r="BH301" s="396"/>
      <c r="BI301" s="43"/>
      <c r="BJ301" s="43"/>
      <c r="BK301" s="43"/>
      <c r="BL301" s="43"/>
      <c r="BM301" s="396"/>
      <c r="BN301" s="43"/>
      <c r="BO301" s="43"/>
      <c r="BP301" s="43"/>
      <c r="BQ301" s="43"/>
      <c r="BR301" s="396"/>
      <c r="BS301" s="43"/>
      <c r="BT301" s="43"/>
      <c r="BU301" s="43"/>
      <c r="BV301" s="43"/>
      <c r="BW301" s="396"/>
      <c r="BX301" s="43"/>
      <c r="BY301" s="43"/>
      <c r="BZ301" s="43"/>
      <c r="CA301" s="43"/>
      <c r="CB301" s="396"/>
      <c r="CD301" s="43"/>
      <c r="CE301" s="43"/>
      <c r="CF301" s="43"/>
      <c r="CG301" s="396"/>
      <c r="CI301" s="43"/>
      <c r="CJ301" s="43"/>
      <c r="CK301" s="43"/>
      <c r="CL301" s="396"/>
      <c r="CN301" s="43"/>
      <c r="CO301" s="43"/>
      <c r="CP301" s="43"/>
      <c r="CQ301" s="396"/>
      <c r="CS301" s="43"/>
      <c r="CT301" s="43"/>
      <c r="CU301" s="43"/>
      <c r="CV301" s="396"/>
      <c r="CX301" s="43"/>
      <c r="CY301" s="43"/>
      <c r="CZ301" s="43"/>
      <c r="DA301" s="396"/>
      <c r="DC301" s="43"/>
      <c r="DD301" s="43"/>
      <c r="DE301" s="43"/>
      <c r="DF301" s="396"/>
      <c r="DH301" s="43"/>
      <c r="DI301" s="43"/>
      <c r="DJ301" s="43"/>
      <c r="DK301" s="396"/>
      <c r="DL301" s="43"/>
      <c r="DM301" s="43"/>
      <c r="DN301" s="43"/>
      <c r="DO301" s="43"/>
      <c r="DP301" s="396"/>
      <c r="DQ301" s="43"/>
      <c r="DR301" s="43"/>
      <c r="DS301" s="43"/>
      <c r="DT301" s="43"/>
      <c r="DU301" s="396"/>
      <c r="DV301" s="43"/>
      <c r="DW301" s="43"/>
      <c r="DX301" s="43"/>
      <c r="DY301" s="43"/>
      <c r="DZ301" s="396"/>
      <c r="EA301" s="43"/>
      <c r="EB301" s="43"/>
      <c r="EC301" s="43"/>
      <c r="ED301" s="43"/>
      <c r="EE301" s="396"/>
      <c r="EF301" s="43"/>
      <c r="EG301" s="43"/>
      <c r="EH301" s="43"/>
      <c r="EI301" s="43"/>
      <c r="EJ301" s="396"/>
      <c r="EK301" s="43"/>
      <c r="EL301" s="43"/>
      <c r="EM301" s="43"/>
      <c r="EN301" s="43"/>
      <c r="EO301" s="88"/>
      <c r="ER301" s="33"/>
    </row>
    <row r="302" spans="4:148" ht="12.75" customHeight="1" x14ac:dyDescent="0.3">
      <c r="D302" s="88" t="s">
        <v>333</v>
      </c>
      <c r="E302" s="669"/>
      <c r="G302" s="43">
        <f>SUM(G303:G305)</f>
        <v>0</v>
      </c>
      <c r="H302" s="43"/>
      <c r="I302" s="43"/>
      <c r="J302" s="396"/>
      <c r="L302" s="43">
        <f>SUM(L303:L305)</f>
        <v>0</v>
      </c>
      <c r="M302" s="43"/>
      <c r="N302" s="43"/>
      <c r="O302" s="396"/>
      <c r="Q302" s="43">
        <f>SUM(Q303:Q305)</f>
        <v>0</v>
      </c>
      <c r="R302" s="43"/>
      <c r="S302" s="43"/>
      <c r="T302" s="396"/>
      <c r="V302" s="43">
        <f>SUM(V303:V305)</f>
        <v>0</v>
      </c>
      <c r="W302" s="43"/>
      <c r="X302" s="43"/>
      <c r="Y302" s="396"/>
      <c r="AA302" s="43">
        <f>SUM(AA303:AA305)</f>
        <v>0</v>
      </c>
      <c r="AB302" s="43"/>
      <c r="AC302" s="43"/>
      <c r="AD302" s="396"/>
      <c r="AF302" s="43">
        <f>SUM(AF303:AF305)</f>
        <v>0</v>
      </c>
      <c r="AG302" s="43"/>
      <c r="AH302" s="43"/>
      <c r="AI302" s="396"/>
      <c r="AK302" s="43">
        <f>SUM(AK303:AK305)</f>
        <v>0</v>
      </c>
      <c r="AL302" s="43"/>
      <c r="AM302" s="43"/>
      <c r="AN302" s="396"/>
      <c r="AP302" s="43">
        <f>SUM(AP303:AP305)</f>
        <v>0</v>
      </c>
      <c r="AQ302" s="43"/>
      <c r="AR302" s="43"/>
      <c r="AS302" s="396"/>
      <c r="AU302" s="43">
        <f>SUM(AU303:AU305)</f>
        <v>0</v>
      </c>
      <c r="AV302" s="43"/>
      <c r="AW302" s="43"/>
      <c r="AX302" s="396"/>
      <c r="AZ302" s="43">
        <f>SUM(AZ303:AZ305)</f>
        <v>0</v>
      </c>
      <c r="BA302" s="43"/>
      <c r="BB302" s="43"/>
      <c r="BC302" s="396"/>
      <c r="BE302" s="43">
        <f>SUM(BE303:BE305)</f>
        <v>0</v>
      </c>
      <c r="BF302" s="43"/>
      <c r="BG302" s="43"/>
      <c r="BH302" s="396"/>
      <c r="BJ302" s="43">
        <f>SUM(BJ303:BJ305)</f>
        <v>0</v>
      </c>
      <c r="BK302" s="43"/>
      <c r="BL302" s="43"/>
      <c r="BM302" s="396"/>
      <c r="BO302" s="43">
        <f>SUM(BO303:BO305)</f>
        <v>0</v>
      </c>
      <c r="BP302" s="43"/>
      <c r="BQ302" s="43"/>
      <c r="BR302" s="396"/>
      <c r="BT302" s="43">
        <f>SUM(BT303:BT305)</f>
        <v>0</v>
      </c>
      <c r="BU302" s="43"/>
      <c r="BV302" s="43"/>
      <c r="BW302" s="396"/>
      <c r="BY302" s="43">
        <f>SUM(BY303:BY305)</f>
        <v>0</v>
      </c>
      <c r="BZ302" s="43"/>
      <c r="CA302" s="43"/>
      <c r="CB302" s="396"/>
      <c r="CD302" s="43">
        <f>SUM(CD303:CD305)</f>
        <v>0</v>
      </c>
      <c r="CE302" s="43"/>
      <c r="CF302" s="43"/>
      <c r="CG302" s="396"/>
      <c r="CI302" s="43">
        <f>SUM(CI303:CI305)</f>
        <v>0</v>
      </c>
      <c r="CJ302" s="43"/>
      <c r="CK302" s="43"/>
      <c r="CL302" s="396"/>
      <c r="CN302" s="43">
        <f>SUM(CN303:CN305)</f>
        <v>0</v>
      </c>
      <c r="CO302" s="43"/>
      <c r="CP302" s="43"/>
      <c r="CQ302" s="396"/>
      <c r="CS302" s="43">
        <f>SUM(CS303:CS305)</f>
        <v>0</v>
      </c>
      <c r="CT302" s="43"/>
      <c r="CU302" s="43"/>
      <c r="CV302" s="396"/>
      <c r="CX302" s="43">
        <f>SUM(CX303:CX305)</f>
        <v>0</v>
      </c>
      <c r="CY302" s="43"/>
      <c r="CZ302" s="43"/>
      <c r="DA302" s="396"/>
      <c r="DC302" s="43">
        <f>SUM(DC303:DC305)</f>
        <v>0</v>
      </c>
      <c r="DD302" s="43"/>
      <c r="DE302" s="43"/>
      <c r="DF302" s="396"/>
      <c r="DH302" s="43">
        <f>SUM(DH303:DH305)</f>
        <v>0</v>
      </c>
      <c r="DI302" s="43"/>
      <c r="DJ302" s="43"/>
      <c r="DK302" s="396"/>
      <c r="DM302" s="43">
        <f>SUM(DM303:DM305)</f>
        <v>0</v>
      </c>
      <c r="DN302" s="43"/>
      <c r="DO302" s="43"/>
      <c r="DP302" s="396"/>
      <c r="DR302" s="43">
        <f>SUM(DR303:DR305)</f>
        <v>0</v>
      </c>
      <c r="DS302" s="43"/>
      <c r="DT302" s="43"/>
      <c r="DU302" s="396"/>
      <c r="DW302" s="43">
        <f>SUM(DW303:DW305)</f>
        <v>0</v>
      </c>
      <c r="DX302" s="43"/>
      <c r="DY302" s="43"/>
      <c r="DZ302" s="396"/>
      <c r="EB302" s="43">
        <f>SUM(EB303:EB305)</f>
        <v>0</v>
      </c>
      <c r="EC302" s="43"/>
      <c r="ED302" s="43"/>
      <c r="EE302" s="396"/>
      <c r="EG302" s="43">
        <f>SUM(EG303:EG305)</f>
        <v>0</v>
      </c>
      <c r="EH302" s="43"/>
      <c r="EI302" s="43"/>
      <c r="EJ302" s="396"/>
      <c r="EL302" s="43">
        <f>SUM(EL303:EL305)</f>
        <v>0</v>
      </c>
      <c r="EM302" s="43"/>
      <c r="EN302" s="43"/>
      <c r="EO302" s="88"/>
      <c r="EQ302" s="80">
        <f t="shared" si="41"/>
        <v>0</v>
      </c>
      <c r="ER302" s="33"/>
    </row>
    <row r="303" spans="4:148" ht="12.75" customHeight="1" x14ac:dyDescent="0.3">
      <c r="D303" s="88" t="s">
        <v>316</v>
      </c>
      <c r="E303" s="669"/>
      <c r="F303" s="333"/>
      <c r="G303" s="394">
        <v>0</v>
      </c>
      <c r="H303" s="395"/>
      <c r="I303" s="43"/>
      <c r="J303" s="396"/>
      <c r="K303" s="333"/>
      <c r="L303" s="394">
        <v>0</v>
      </c>
      <c r="M303" s="395"/>
      <c r="N303" s="43"/>
      <c r="O303" s="396"/>
      <c r="P303" s="333"/>
      <c r="Q303" s="394">
        <v>0</v>
      </c>
      <c r="R303" s="395"/>
      <c r="S303" s="43"/>
      <c r="T303" s="396"/>
      <c r="U303" s="333"/>
      <c r="V303" s="394">
        <v>0</v>
      </c>
      <c r="W303" s="395"/>
      <c r="X303" s="43"/>
      <c r="Y303" s="396"/>
      <c r="Z303" s="333"/>
      <c r="AA303" s="394">
        <v>0</v>
      </c>
      <c r="AB303" s="395"/>
      <c r="AC303" s="43"/>
      <c r="AD303" s="396"/>
      <c r="AE303" s="333"/>
      <c r="AF303" s="394">
        <v>0</v>
      </c>
      <c r="AG303" s="395"/>
      <c r="AH303" s="43"/>
      <c r="AI303" s="396"/>
      <c r="AJ303" s="333"/>
      <c r="AK303" s="394">
        <v>0</v>
      </c>
      <c r="AL303" s="395"/>
      <c r="AM303" s="43"/>
      <c r="AN303" s="396"/>
      <c r="AO303" s="333"/>
      <c r="AP303" s="394">
        <v>0</v>
      </c>
      <c r="AQ303" s="395"/>
      <c r="AR303" s="43"/>
      <c r="AS303" s="396"/>
      <c r="AT303" s="333"/>
      <c r="AU303" s="394">
        <v>0</v>
      </c>
      <c r="AV303" s="395"/>
      <c r="AW303" s="43"/>
      <c r="AX303" s="396"/>
      <c r="AY303" s="333"/>
      <c r="AZ303" s="394">
        <v>0</v>
      </c>
      <c r="BA303" s="395"/>
      <c r="BB303" s="43"/>
      <c r="BC303" s="396"/>
      <c r="BD303" s="333"/>
      <c r="BE303" s="394">
        <v>0</v>
      </c>
      <c r="BF303" s="395"/>
      <c r="BG303" s="43"/>
      <c r="BH303" s="396"/>
      <c r="BI303" s="333"/>
      <c r="BJ303" s="394">
        <v>0</v>
      </c>
      <c r="BK303" s="395"/>
      <c r="BL303" s="43"/>
      <c r="BM303" s="396"/>
      <c r="BN303" s="333"/>
      <c r="BO303" s="394">
        <v>0</v>
      </c>
      <c r="BP303" s="395"/>
      <c r="BQ303" s="43"/>
      <c r="BR303" s="396"/>
      <c r="BS303" s="333"/>
      <c r="BT303" s="394">
        <f>SUM(L303:BO303)</f>
        <v>0</v>
      </c>
      <c r="BU303" s="395"/>
      <c r="BV303" s="43"/>
      <c r="BW303" s="396"/>
      <c r="BX303" s="333"/>
      <c r="BY303" s="394">
        <v>0</v>
      </c>
      <c r="BZ303" s="395"/>
      <c r="CA303" s="43"/>
      <c r="CB303" s="396"/>
      <c r="CC303" s="333"/>
      <c r="CD303" s="394">
        <v>0</v>
      </c>
      <c r="CE303" s="395"/>
      <c r="CF303" s="43"/>
      <c r="CG303" s="396"/>
      <c r="CH303" s="333"/>
      <c r="CI303" s="394">
        <v>0</v>
      </c>
      <c r="CJ303" s="395"/>
      <c r="CK303" s="43"/>
      <c r="CL303" s="396"/>
      <c r="CM303" s="333"/>
      <c r="CN303" s="394">
        <v>0</v>
      </c>
      <c r="CO303" s="395"/>
      <c r="CP303" s="43"/>
      <c r="CQ303" s="396"/>
      <c r="CR303" s="333"/>
      <c r="CS303" s="394">
        <v>0</v>
      </c>
      <c r="CT303" s="395"/>
      <c r="CU303" s="43"/>
      <c r="CV303" s="396"/>
      <c r="CW303" s="333"/>
      <c r="CX303" s="394">
        <v>0</v>
      </c>
      <c r="CY303" s="395"/>
      <c r="CZ303" s="43"/>
      <c r="DA303" s="396"/>
      <c r="DB303" s="333"/>
      <c r="DC303" s="394">
        <v>0</v>
      </c>
      <c r="DD303" s="395"/>
      <c r="DE303" s="43"/>
      <c r="DF303" s="396"/>
      <c r="DG303" s="333"/>
      <c r="DH303" s="394">
        <v>0</v>
      </c>
      <c r="DI303" s="395"/>
      <c r="DJ303" s="43"/>
      <c r="DK303" s="396"/>
      <c r="DL303" s="333"/>
      <c r="DM303" s="394">
        <v>0</v>
      </c>
      <c r="DN303" s="395"/>
      <c r="DO303" s="43"/>
      <c r="DP303" s="396"/>
      <c r="DQ303" s="333"/>
      <c r="DR303" s="394">
        <v>0</v>
      </c>
      <c r="DS303" s="395"/>
      <c r="DT303" s="43"/>
      <c r="DU303" s="396"/>
      <c r="DV303" s="333"/>
      <c r="DW303" s="394">
        <v>0</v>
      </c>
      <c r="DX303" s="395"/>
      <c r="DY303" s="43"/>
      <c r="DZ303" s="396"/>
      <c r="EA303" s="333"/>
      <c r="EB303" s="394">
        <v>0</v>
      </c>
      <c r="EC303" s="395"/>
      <c r="ED303" s="43"/>
      <c r="EE303" s="396"/>
      <c r="EF303" s="333"/>
      <c r="EG303" s="394">
        <v>0</v>
      </c>
      <c r="EH303" s="395"/>
      <c r="EI303" s="43"/>
      <c r="EJ303" s="396"/>
      <c r="EK303" s="333"/>
      <c r="EL303" s="394">
        <f t="shared" ref="EL303:EL305" si="46">SUM(CD303:DR303)</f>
        <v>0</v>
      </c>
      <c r="EM303" s="395"/>
      <c r="EN303" s="43"/>
      <c r="EO303" s="88"/>
      <c r="EQ303" s="80">
        <f t="shared" si="41"/>
        <v>0</v>
      </c>
      <c r="ER303" s="33"/>
    </row>
    <row r="304" spans="4:148" ht="12.75" customHeight="1" x14ac:dyDescent="0.3">
      <c r="D304" s="88" t="s">
        <v>319</v>
      </c>
      <c r="E304" s="669"/>
      <c r="F304" s="327"/>
      <c r="G304" s="43">
        <v>0</v>
      </c>
      <c r="H304" s="42"/>
      <c r="I304" s="43"/>
      <c r="J304" s="396"/>
      <c r="K304" s="327"/>
      <c r="L304" s="43">
        <v>0</v>
      </c>
      <c r="M304" s="42"/>
      <c r="N304" s="43"/>
      <c r="O304" s="396"/>
      <c r="P304" s="327"/>
      <c r="Q304" s="43">
        <v>0</v>
      </c>
      <c r="R304" s="42"/>
      <c r="S304" s="43"/>
      <c r="T304" s="396"/>
      <c r="U304" s="327"/>
      <c r="V304" s="43">
        <v>0</v>
      </c>
      <c r="W304" s="42"/>
      <c r="X304" s="43"/>
      <c r="Y304" s="396"/>
      <c r="Z304" s="327"/>
      <c r="AA304" s="43">
        <v>0</v>
      </c>
      <c r="AB304" s="42"/>
      <c r="AC304" s="43"/>
      <c r="AD304" s="396"/>
      <c r="AE304" s="327"/>
      <c r="AF304" s="43">
        <v>0</v>
      </c>
      <c r="AG304" s="42"/>
      <c r="AH304" s="43"/>
      <c r="AI304" s="396"/>
      <c r="AJ304" s="327"/>
      <c r="AK304" s="43">
        <v>0</v>
      </c>
      <c r="AL304" s="42"/>
      <c r="AM304" s="43"/>
      <c r="AN304" s="396"/>
      <c r="AO304" s="327"/>
      <c r="AP304" s="43">
        <v>0</v>
      </c>
      <c r="AQ304" s="42"/>
      <c r="AR304" s="43"/>
      <c r="AS304" s="396"/>
      <c r="AT304" s="327"/>
      <c r="AU304" s="43">
        <v>0</v>
      </c>
      <c r="AV304" s="42"/>
      <c r="AW304" s="43"/>
      <c r="AX304" s="396"/>
      <c r="AY304" s="327"/>
      <c r="AZ304" s="43">
        <v>0</v>
      </c>
      <c r="BA304" s="42"/>
      <c r="BB304" s="43"/>
      <c r="BC304" s="396"/>
      <c r="BD304" s="327"/>
      <c r="BE304" s="43">
        <v>0</v>
      </c>
      <c r="BF304" s="42"/>
      <c r="BG304" s="43"/>
      <c r="BH304" s="396"/>
      <c r="BI304" s="327"/>
      <c r="BJ304" s="43">
        <v>0</v>
      </c>
      <c r="BK304" s="42"/>
      <c r="BL304" s="43"/>
      <c r="BM304" s="396"/>
      <c r="BN304" s="327"/>
      <c r="BO304" s="43">
        <v>0</v>
      </c>
      <c r="BP304" s="42"/>
      <c r="BQ304" s="43"/>
      <c r="BR304" s="396"/>
      <c r="BS304" s="327"/>
      <c r="BT304" s="43">
        <f>SUM(L304:BO304)</f>
        <v>0</v>
      </c>
      <c r="BU304" s="42"/>
      <c r="BV304" s="43"/>
      <c r="BW304" s="396"/>
      <c r="BX304" s="327"/>
      <c r="BY304" s="43">
        <v>0</v>
      </c>
      <c r="BZ304" s="42"/>
      <c r="CA304" s="43"/>
      <c r="CB304" s="396"/>
      <c r="CC304" s="327"/>
      <c r="CD304" s="43">
        <v>0</v>
      </c>
      <c r="CE304" s="42"/>
      <c r="CF304" s="43"/>
      <c r="CG304" s="396"/>
      <c r="CH304" s="327"/>
      <c r="CI304" s="43">
        <v>0</v>
      </c>
      <c r="CJ304" s="42"/>
      <c r="CK304" s="43"/>
      <c r="CL304" s="396"/>
      <c r="CM304" s="327"/>
      <c r="CN304" s="43">
        <v>0</v>
      </c>
      <c r="CO304" s="42"/>
      <c r="CP304" s="43"/>
      <c r="CQ304" s="396"/>
      <c r="CR304" s="327"/>
      <c r="CS304" s="43">
        <v>0</v>
      </c>
      <c r="CT304" s="42"/>
      <c r="CU304" s="43"/>
      <c r="CV304" s="396"/>
      <c r="CW304" s="327"/>
      <c r="CX304" s="43">
        <v>0</v>
      </c>
      <c r="CY304" s="42"/>
      <c r="CZ304" s="43"/>
      <c r="DA304" s="396"/>
      <c r="DB304" s="327"/>
      <c r="DC304" s="43">
        <v>0</v>
      </c>
      <c r="DD304" s="42"/>
      <c r="DE304" s="43"/>
      <c r="DF304" s="396"/>
      <c r="DG304" s="327"/>
      <c r="DH304" s="43">
        <v>0</v>
      </c>
      <c r="DI304" s="42"/>
      <c r="DJ304" s="43"/>
      <c r="DK304" s="396"/>
      <c r="DL304" s="327"/>
      <c r="DM304" s="43">
        <v>0</v>
      </c>
      <c r="DN304" s="42"/>
      <c r="DO304" s="43"/>
      <c r="DP304" s="396"/>
      <c r="DQ304" s="327"/>
      <c r="DR304" s="43">
        <v>0</v>
      </c>
      <c r="DS304" s="42"/>
      <c r="DT304" s="43"/>
      <c r="DU304" s="396"/>
      <c r="DV304" s="327"/>
      <c r="DW304" s="43">
        <v>0</v>
      </c>
      <c r="DX304" s="42"/>
      <c r="DY304" s="43"/>
      <c r="DZ304" s="396"/>
      <c r="EA304" s="327"/>
      <c r="EB304" s="43">
        <v>0</v>
      </c>
      <c r="EC304" s="42"/>
      <c r="ED304" s="43"/>
      <c r="EE304" s="396"/>
      <c r="EF304" s="327"/>
      <c r="EG304" s="43">
        <v>0</v>
      </c>
      <c r="EH304" s="42"/>
      <c r="EI304" s="43"/>
      <c r="EJ304" s="396"/>
      <c r="EK304" s="327"/>
      <c r="EL304" s="43">
        <f t="shared" si="46"/>
        <v>0</v>
      </c>
      <c r="EM304" s="42"/>
      <c r="EN304" s="43"/>
      <c r="EO304" s="88"/>
      <c r="EQ304" s="80">
        <f t="shared" si="41"/>
        <v>0</v>
      </c>
      <c r="ER304" s="33"/>
    </row>
    <row r="305" spans="4:148" ht="12.75" customHeight="1" x14ac:dyDescent="0.3">
      <c r="D305" s="88" t="s">
        <v>334</v>
      </c>
      <c r="E305" s="669"/>
      <c r="F305" s="346"/>
      <c r="G305" s="72">
        <v>0</v>
      </c>
      <c r="H305" s="71"/>
      <c r="I305" s="43"/>
      <c r="J305" s="396"/>
      <c r="K305" s="346"/>
      <c r="L305" s="72">
        <v>0</v>
      </c>
      <c r="M305" s="71"/>
      <c r="N305" s="43"/>
      <c r="O305" s="396"/>
      <c r="P305" s="346"/>
      <c r="Q305" s="72">
        <v>0</v>
      </c>
      <c r="R305" s="71"/>
      <c r="S305" s="43"/>
      <c r="T305" s="396"/>
      <c r="U305" s="346"/>
      <c r="V305" s="72">
        <v>0</v>
      </c>
      <c r="W305" s="71"/>
      <c r="X305" s="43"/>
      <c r="Y305" s="396"/>
      <c r="Z305" s="346"/>
      <c r="AA305" s="72">
        <v>0</v>
      </c>
      <c r="AB305" s="71"/>
      <c r="AC305" s="43"/>
      <c r="AD305" s="396"/>
      <c r="AE305" s="346"/>
      <c r="AF305" s="72">
        <v>0</v>
      </c>
      <c r="AG305" s="71"/>
      <c r="AH305" s="43"/>
      <c r="AI305" s="396"/>
      <c r="AJ305" s="346"/>
      <c r="AK305" s="72">
        <v>0</v>
      </c>
      <c r="AL305" s="71"/>
      <c r="AM305" s="43"/>
      <c r="AN305" s="396"/>
      <c r="AO305" s="346"/>
      <c r="AP305" s="72">
        <v>0</v>
      </c>
      <c r="AQ305" s="71"/>
      <c r="AR305" s="43"/>
      <c r="AS305" s="396"/>
      <c r="AT305" s="346"/>
      <c r="AU305" s="72">
        <v>0</v>
      </c>
      <c r="AV305" s="71"/>
      <c r="AW305" s="43"/>
      <c r="AX305" s="396"/>
      <c r="AY305" s="346"/>
      <c r="AZ305" s="72">
        <v>0</v>
      </c>
      <c r="BA305" s="71"/>
      <c r="BB305" s="43"/>
      <c r="BC305" s="396"/>
      <c r="BD305" s="346"/>
      <c r="BE305" s="72">
        <v>0</v>
      </c>
      <c r="BF305" s="71"/>
      <c r="BG305" s="43"/>
      <c r="BH305" s="396"/>
      <c r="BI305" s="346"/>
      <c r="BJ305" s="72">
        <v>0</v>
      </c>
      <c r="BK305" s="71"/>
      <c r="BL305" s="43"/>
      <c r="BM305" s="396"/>
      <c r="BN305" s="346"/>
      <c r="BO305" s="72">
        <v>0</v>
      </c>
      <c r="BP305" s="71"/>
      <c r="BQ305" s="43"/>
      <c r="BR305" s="396"/>
      <c r="BS305" s="346"/>
      <c r="BT305" s="72">
        <f>SUM(L305:BO305)</f>
        <v>0</v>
      </c>
      <c r="BU305" s="71"/>
      <c r="BV305" s="43"/>
      <c r="BW305" s="396"/>
      <c r="BX305" s="346"/>
      <c r="BY305" s="72">
        <v>0</v>
      </c>
      <c r="BZ305" s="71"/>
      <c r="CA305" s="43"/>
      <c r="CB305" s="396"/>
      <c r="CC305" s="346"/>
      <c r="CD305" s="72">
        <v>0</v>
      </c>
      <c r="CE305" s="71"/>
      <c r="CF305" s="43"/>
      <c r="CG305" s="396"/>
      <c r="CH305" s="346"/>
      <c r="CI305" s="72">
        <v>0</v>
      </c>
      <c r="CJ305" s="71"/>
      <c r="CK305" s="43"/>
      <c r="CL305" s="396"/>
      <c r="CM305" s="346"/>
      <c r="CN305" s="72">
        <v>0</v>
      </c>
      <c r="CO305" s="71"/>
      <c r="CP305" s="43"/>
      <c r="CQ305" s="396"/>
      <c r="CR305" s="346"/>
      <c r="CS305" s="72">
        <v>0</v>
      </c>
      <c r="CT305" s="71"/>
      <c r="CU305" s="43"/>
      <c r="CV305" s="396"/>
      <c r="CW305" s="346"/>
      <c r="CX305" s="72">
        <v>0</v>
      </c>
      <c r="CY305" s="71"/>
      <c r="CZ305" s="43"/>
      <c r="DA305" s="396"/>
      <c r="DB305" s="346"/>
      <c r="DC305" s="72">
        <v>0</v>
      </c>
      <c r="DD305" s="71"/>
      <c r="DE305" s="43"/>
      <c r="DF305" s="396"/>
      <c r="DG305" s="346"/>
      <c r="DH305" s="72">
        <v>0</v>
      </c>
      <c r="DI305" s="71"/>
      <c r="DJ305" s="43"/>
      <c r="DK305" s="396"/>
      <c r="DL305" s="346"/>
      <c r="DM305" s="72">
        <v>0</v>
      </c>
      <c r="DN305" s="71"/>
      <c r="DO305" s="43"/>
      <c r="DP305" s="396"/>
      <c r="DQ305" s="346"/>
      <c r="DR305" s="72">
        <v>0</v>
      </c>
      <c r="DS305" s="71"/>
      <c r="DT305" s="43"/>
      <c r="DU305" s="396"/>
      <c r="DV305" s="346"/>
      <c r="DW305" s="72">
        <v>0</v>
      </c>
      <c r="DX305" s="71"/>
      <c r="DY305" s="43"/>
      <c r="DZ305" s="396"/>
      <c r="EA305" s="346"/>
      <c r="EB305" s="72">
        <v>0</v>
      </c>
      <c r="EC305" s="71"/>
      <c r="ED305" s="43"/>
      <c r="EE305" s="396"/>
      <c r="EF305" s="346"/>
      <c r="EG305" s="72">
        <v>0</v>
      </c>
      <c r="EH305" s="71"/>
      <c r="EI305" s="43"/>
      <c r="EJ305" s="396"/>
      <c r="EK305" s="346"/>
      <c r="EL305" s="72">
        <f t="shared" si="46"/>
        <v>0</v>
      </c>
      <c r="EM305" s="71"/>
      <c r="EN305" s="43"/>
      <c r="EO305" s="88"/>
      <c r="EQ305" s="80">
        <f>EL305-BY305</f>
        <v>0</v>
      </c>
      <c r="ER305" s="33"/>
    </row>
    <row r="306" spans="4:148" ht="12.75" customHeight="1" x14ac:dyDescent="0.3">
      <c r="D306" s="88"/>
      <c r="E306" s="669"/>
      <c r="G306" s="43"/>
      <c r="H306" s="43"/>
      <c r="I306" s="43"/>
      <c r="J306" s="396"/>
      <c r="L306" s="43"/>
      <c r="M306" s="43"/>
      <c r="N306" s="43"/>
      <c r="O306" s="396"/>
      <c r="Q306" s="43"/>
      <c r="R306" s="43"/>
      <c r="S306" s="43"/>
      <c r="T306" s="396"/>
      <c r="V306" s="43"/>
      <c r="W306" s="43"/>
      <c r="X306" s="43"/>
      <c r="Y306" s="396"/>
      <c r="AA306" s="43"/>
      <c r="AB306" s="43"/>
      <c r="AC306" s="43"/>
      <c r="AD306" s="396"/>
      <c r="AF306" s="43"/>
      <c r="AG306" s="43"/>
      <c r="AH306" s="43"/>
      <c r="AI306" s="396"/>
      <c r="AK306" s="43"/>
      <c r="AL306" s="43"/>
      <c r="AM306" s="43"/>
      <c r="AN306" s="396"/>
      <c r="AP306" s="43"/>
      <c r="AQ306" s="43"/>
      <c r="AR306" s="43"/>
      <c r="AS306" s="396"/>
      <c r="AU306" s="43"/>
      <c r="AV306" s="43"/>
      <c r="AW306" s="43"/>
      <c r="AX306" s="396"/>
      <c r="AZ306" s="43"/>
      <c r="BA306" s="43"/>
      <c r="BB306" s="43"/>
      <c r="BC306" s="396"/>
      <c r="BE306" s="43"/>
      <c r="BF306" s="43"/>
      <c r="BG306" s="43"/>
      <c r="BH306" s="396"/>
      <c r="BJ306" s="43"/>
      <c r="BK306" s="43"/>
      <c r="BL306" s="43"/>
      <c r="BM306" s="396"/>
      <c r="BO306" s="43"/>
      <c r="BP306" s="43"/>
      <c r="BQ306" s="43"/>
      <c r="BR306" s="396"/>
      <c r="BT306" s="43"/>
      <c r="BU306" s="43"/>
      <c r="BV306" s="43"/>
      <c r="BW306" s="396"/>
      <c r="BY306" s="43"/>
      <c r="BZ306" s="43"/>
      <c r="CA306" s="43"/>
      <c r="CB306" s="396"/>
      <c r="CD306" s="43"/>
      <c r="CE306" s="43"/>
      <c r="CF306" s="43"/>
      <c r="CG306" s="396"/>
      <c r="CI306" s="43"/>
      <c r="CJ306" s="43"/>
      <c r="CK306" s="43"/>
      <c r="CL306" s="396"/>
      <c r="CN306" s="43"/>
      <c r="CO306" s="43"/>
      <c r="CP306" s="43"/>
      <c r="CQ306" s="396"/>
      <c r="CS306" s="43"/>
      <c r="CT306" s="43"/>
      <c r="CU306" s="43"/>
      <c r="CV306" s="396"/>
      <c r="CX306" s="43"/>
      <c r="CY306" s="43"/>
      <c r="CZ306" s="43"/>
      <c r="DA306" s="396"/>
      <c r="DC306" s="43"/>
      <c r="DD306" s="43"/>
      <c r="DE306" s="43"/>
      <c r="DF306" s="396"/>
      <c r="DH306" s="43"/>
      <c r="DI306" s="43"/>
      <c r="DJ306" s="43"/>
      <c r="DK306" s="396"/>
      <c r="DM306" s="43"/>
      <c r="DN306" s="43"/>
      <c r="DO306" s="43"/>
      <c r="DP306" s="396"/>
      <c r="DR306" s="43"/>
      <c r="DS306" s="43"/>
      <c r="DT306" s="43"/>
      <c r="DU306" s="396"/>
      <c r="DW306" s="43"/>
      <c r="DX306" s="43"/>
      <c r="DY306" s="43"/>
      <c r="DZ306" s="396"/>
      <c r="EB306" s="43"/>
      <c r="EC306" s="43"/>
      <c r="ED306" s="43"/>
      <c r="EE306" s="396"/>
      <c r="EG306" s="43"/>
      <c r="EH306" s="43"/>
      <c r="EI306" s="43"/>
      <c r="EJ306" s="396"/>
      <c r="EL306" s="43"/>
      <c r="EM306" s="43"/>
      <c r="EN306" s="43"/>
      <c r="EO306" s="88"/>
      <c r="ER306" s="33"/>
    </row>
    <row r="307" spans="4:148" ht="12.75" customHeight="1" x14ac:dyDescent="0.3">
      <c r="D307" s="88" t="s">
        <v>335</v>
      </c>
      <c r="G307" s="43">
        <f>SUM(G308:G310)</f>
        <v>0</v>
      </c>
      <c r="H307" s="43"/>
      <c r="I307" s="43"/>
      <c r="J307" s="396"/>
      <c r="K307" s="43"/>
      <c r="L307" s="43">
        <f>SUM(L308:L310)</f>
        <v>0</v>
      </c>
      <c r="M307" s="43"/>
      <c r="N307" s="43"/>
      <c r="O307" s="396"/>
      <c r="P307" s="43"/>
      <c r="Q307" s="43">
        <f>SUM(Q308:Q310)</f>
        <v>0</v>
      </c>
      <c r="R307" s="43"/>
      <c r="S307" s="43"/>
      <c r="T307" s="396"/>
      <c r="U307" s="43"/>
      <c r="V307" s="43">
        <f>SUM(V308:V310)</f>
        <v>0</v>
      </c>
      <c r="W307" s="43"/>
      <c r="X307" s="43"/>
      <c r="Y307" s="396"/>
      <c r="Z307" s="43"/>
      <c r="AA307" s="43">
        <f>SUM(AA308:AA310)</f>
        <v>0</v>
      </c>
      <c r="AB307" s="43"/>
      <c r="AC307" s="43"/>
      <c r="AD307" s="396"/>
      <c r="AE307" s="43"/>
      <c r="AF307" s="43">
        <f>SUM(AF308:AF310)</f>
        <v>0</v>
      </c>
      <c r="AG307" s="43"/>
      <c r="AH307" s="43"/>
      <c r="AI307" s="396"/>
      <c r="AJ307" s="43"/>
      <c r="AK307" s="43">
        <f>SUM(AK308:AK310)</f>
        <v>0</v>
      </c>
      <c r="AL307" s="43"/>
      <c r="AM307" s="43"/>
      <c r="AN307" s="396"/>
      <c r="AO307" s="43"/>
      <c r="AP307" s="43">
        <f>SUM(AP308:AP310)</f>
        <v>0</v>
      </c>
      <c r="AQ307" s="43"/>
      <c r="AR307" s="43"/>
      <c r="AS307" s="396"/>
      <c r="AT307" s="43"/>
      <c r="AU307" s="43">
        <f>SUM(AU308:AU310)</f>
        <v>0</v>
      </c>
      <c r="AV307" s="43"/>
      <c r="AW307" s="43"/>
      <c r="AX307" s="396"/>
      <c r="AY307" s="43"/>
      <c r="AZ307" s="43">
        <f>SUM(AZ308:AZ310)</f>
        <v>0</v>
      </c>
      <c r="BA307" s="43"/>
      <c r="BB307" s="43"/>
      <c r="BC307" s="396"/>
      <c r="BD307" s="43"/>
      <c r="BE307" s="43">
        <f>SUM(BE308:BE310)</f>
        <v>0</v>
      </c>
      <c r="BF307" s="43"/>
      <c r="BG307" s="43"/>
      <c r="BH307" s="396"/>
      <c r="BI307" s="43"/>
      <c r="BJ307" s="43">
        <f>SUM(BJ308:BJ310)</f>
        <v>0</v>
      </c>
      <c r="BK307" s="43"/>
      <c r="BL307" s="43"/>
      <c r="BM307" s="396"/>
      <c r="BN307" s="43"/>
      <c r="BO307" s="43">
        <f>SUM(BO308:BO310)</f>
        <v>0</v>
      </c>
      <c r="BP307" s="43"/>
      <c r="BQ307" s="43"/>
      <c r="BR307" s="396"/>
      <c r="BS307" s="43"/>
      <c r="BT307" s="43">
        <f>SUM(BT308:BT310)</f>
        <v>0</v>
      </c>
      <c r="BU307" s="43"/>
      <c r="BV307" s="43"/>
      <c r="BW307" s="396"/>
      <c r="BX307" s="43"/>
      <c r="BY307" s="43">
        <f>SUM(BY308:BY310)</f>
        <v>3310802</v>
      </c>
      <c r="BZ307" s="43"/>
      <c r="CA307" s="43"/>
      <c r="CB307" s="396"/>
      <c r="CC307" s="43"/>
      <c r="CD307" s="43">
        <f>SUM(CD308:CD310)</f>
        <v>2306360</v>
      </c>
      <c r="CE307" s="43"/>
      <c r="CF307" s="43"/>
      <c r="CG307" s="396"/>
      <c r="CH307" s="43"/>
      <c r="CI307" s="43">
        <f>SUM(CI308:CI310)</f>
        <v>0</v>
      </c>
      <c r="CJ307" s="43"/>
      <c r="CK307" s="43"/>
      <c r="CL307" s="396"/>
      <c r="CM307" s="43"/>
      <c r="CN307" s="43">
        <f>SUM(CN308:CN310)</f>
        <v>1004442</v>
      </c>
      <c r="CO307" s="43"/>
      <c r="CP307" s="43"/>
      <c r="CQ307" s="396"/>
      <c r="CR307" s="43"/>
      <c r="CS307" s="43">
        <f>SUM(CS308:CS310)</f>
        <v>0</v>
      </c>
      <c r="CT307" s="43"/>
      <c r="CU307" s="43"/>
      <c r="CV307" s="396"/>
      <c r="CW307" s="43"/>
      <c r="CX307" s="43">
        <f>SUM(CX308:CX310)</f>
        <v>0</v>
      </c>
      <c r="CY307" s="43"/>
      <c r="CZ307" s="43"/>
      <c r="DA307" s="396"/>
      <c r="DB307" s="43"/>
      <c r="DC307" s="43">
        <f>SUM(DC308:DC310)</f>
        <v>0</v>
      </c>
      <c r="DD307" s="43"/>
      <c r="DE307" s="43"/>
      <c r="DF307" s="396"/>
      <c r="DG307" s="43"/>
      <c r="DH307" s="43">
        <f>SUM(DH308:DH310)</f>
        <v>0</v>
      </c>
      <c r="DI307" s="43"/>
      <c r="DJ307" s="43"/>
      <c r="DK307" s="396"/>
      <c r="DL307" s="43"/>
      <c r="DM307" s="43">
        <f>SUM(DM308:DM310)</f>
        <v>0</v>
      </c>
      <c r="DN307" s="43"/>
      <c r="DO307" s="43"/>
      <c r="DP307" s="396"/>
      <c r="DQ307" s="43"/>
      <c r="DR307" s="43">
        <f>SUM(DR308:DR310)</f>
        <v>0</v>
      </c>
      <c r="DS307" s="43"/>
      <c r="DT307" s="43"/>
      <c r="DU307" s="396"/>
      <c r="DV307" s="43"/>
      <c r="DW307" s="43">
        <f>SUM(DW308:DW310)</f>
        <v>0</v>
      </c>
      <c r="DX307" s="43"/>
      <c r="DY307" s="43"/>
      <c r="DZ307" s="396"/>
      <c r="EA307" s="43"/>
      <c r="EB307" s="43">
        <f>SUM(EB308:EB310)</f>
        <v>0</v>
      </c>
      <c r="EC307" s="43"/>
      <c r="ED307" s="43"/>
      <c r="EE307" s="396"/>
      <c r="EF307" s="43"/>
      <c r="EG307" s="43">
        <f>SUM(EG308:EG310)</f>
        <v>0</v>
      </c>
      <c r="EH307" s="43"/>
      <c r="EI307" s="43"/>
      <c r="EJ307" s="396"/>
      <c r="EK307" s="43"/>
      <c r="EL307" s="43">
        <f>SUM(EL308:EL310)</f>
        <v>3310802</v>
      </c>
      <c r="EM307" s="43"/>
      <c r="EN307" s="43"/>
      <c r="EO307" s="88"/>
      <c r="EQ307" s="80">
        <f>EL307-BY307</f>
        <v>0</v>
      </c>
      <c r="ER307" s="33"/>
    </row>
    <row r="308" spans="4:148" ht="12.75" customHeight="1" x14ac:dyDescent="0.3">
      <c r="D308" s="88" t="s">
        <v>316</v>
      </c>
      <c r="F308" s="333"/>
      <c r="G308" s="394">
        <v>0</v>
      </c>
      <c r="H308" s="395"/>
      <c r="I308" s="43"/>
      <c r="J308" s="396"/>
      <c r="K308" s="397"/>
      <c r="L308" s="394">
        <v>0</v>
      </c>
      <c r="M308" s="395"/>
      <c r="N308" s="43"/>
      <c r="O308" s="396"/>
      <c r="P308" s="397"/>
      <c r="Q308" s="394">
        <v>0</v>
      </c>
      <c r="R308" s="395"/>
      <c r="S308" s="43"/>
      <c r="T308" s="396"/>
      <c r="U308" s="397"/>
      <c r="V308" s="394">
        <v>0</v>
      </c>
      <c r="W308" s="395"/>
      <c r="X308" s="43"/>
      <c r="Y308" s="396"/>
      <c r="Z308" s="397"/>
      <c r="AA308" s="394">
        <v>0</v>
      </c>
      <c r="AB308" s="395"/>
      <c r="AC308" s="43"/>
      <c r="AD308" s="396"/>
      <c r="AE308" s="397"/>
      <c r="AF308" s="394">
        <v>0</v>
      </c>
      <c r="AG308" s="395"/>
      <c r="AH308" s="43"/>
      <c r="AI308" s="396"/>
      <c r="AJ308" s="397"/>
      <c r="AK308" s="394">
        <v>0</v>
      </c>
      <c r="AL308" s="395"/>
      <c r="AM308" s="43"/>
      <c r="AN308" s="396"/>
      <c r="AO308" s="397"/>
      <c r="AP308" s="394">
        <v>0</v>
      </c>
      <c r="AQ308" s="395"/>
      <c r="AR308" s="43"/>
      <c r="AS308" s="396"/>
      <c r="AT308" s="397"/>
      <c r="AU308" s="394">
        <v>0</v>
      </c>
      <c r="AV308" s="395"/>
      <c r="AW308" s="43"/>
      <c r="AX308" s="396"/>
      <c r="AY308" s="397"/>
      <c r="AZ308" s="394">
        <v>0</v>
      </c>
      <c r="BA308" s="395"/>
      <c r="BB308" s="43"/>
      <c r="BC308" s="396"/>
      <c r="BD308" s="397"/>
      <c r="BE308" s="394">
        <v>0</v>
      </c>
      <c r="BF308" s="395"/>
      <c r="BG308" s="43"/>
      <c r="BH308" s="396"/>
      <c r="BI308" s="397"/>
      <c r="BJ308" s="394">
        <v>0</v>
      </c>
      <c r="BK308" s="395"/>
      <c r="BL308" s="43"/>
      <c r="BM308" s="396"/>
      <c r="BN308" s="397"/>
      <c r="BO308" s="394">
        <v>0</v>
      </c>
      <c r="BP308" s="395"/>
      <c r="BQ308" s="43"/>
      <c r="BR308" s="396"/>
      <c r="BS308" s="397"/>
      <c r="BT308" s="394">
        <f>SUM(L308:BO308)</f>
        <v>0</v>
      </c>
      <c r="BU308" s="395"/>
      <c r="BV308" s="43"/>
      <c r="BW308" s="396"/>
      <c r="BX308" s="397"/>
      <c r="BY308" s="394">
        <v>3018492</v>
      </c>
      <c r="BZ308" s="395"/>
      <c r="CA308" s="43"/>
      <c r="CB308" s="396"/>
      <c r="CC308" s="397"/>
      <c r="CD308" s="394">
        <v>2113747</v>
      </c>
      <c r="CE308" s="395"/>
      <c r="CF308" s="43"/>
      <c r="CG308" s="396"/>
      <c r="CH308" s="397"/>
      <c r="CI308" s="394">
        <v>0</v>
      </c>
      <c r="CJ308" s="395"/>
      <c r="CK308" s="43"/>
      <c r="CL308" s="396"/>
      <c r="CM308" s="397"/>
      <c r="CN308" s="394">
        <v>904745</v>
      </c>
      <c r="CO308" s="395"/>
      <c r="CP308" s="43"/>
      <c r="CQ308" s="396"/>
      <c r="CR308" s="397"/>
      <c r="CS308" s="394">
        <v>0</v>
      </c>
      <c r="CT308" s="395"/>
      <c r="CU308" s="43"/>
      <c r="CV308" s="396"/>
      <c r="CW308" s="397"/>
      <c r="CX308" s="394">
        <v>0</v>
      </c>
      <c r="CY308" s="395"/>
      <c r="CZ308" s="43"/>
      <c r="DA308" s="396"/>
      <c r="DB308" s="397"/>
      <c r="DC308" s="394">
        <v>0</v>
      </c>
      <c r="DD308" s="395"/>
      <c r="DE308" s="43"/>
      <c r="DF308" s="396"/>
      <c r="DG308" s="397"/>
      <c r="DH308" s="394">
        <v>0</v>
      </c>
      <c r="DI308" s="395"/>
      <c r="DJ308" s="43"/>
      <c r="DK308" s="396"/>
      <c r="DL308" s="397"/>
      <c r="DM308" s="394">
        <v>0</v>
      </c>
      <c r="DN308" s="395"/>
      <c r="DO308" s="43"/>
      <c r="DP308" s="396"/>
      <c r="DQ308" s="397"/>
      <c r="DR308" s="394">
        <v>0</v>
      </c>
      <c r="DS308" s="395"/>
      <c r="DT308" s="43"/>
      <c r="DU308" s="396"/>
      <c r="DV308" s="397"/>
      <c r="DW308" s="394">
        <v>0</v>
      </c>
      <c r="DX308" s="395"/>
      <c r="DY308" s="43"/>
      <c r="DZ308" s="396"/>
      <c r="EA308" s="397"/>
      <c r="EB308" s="394">
        <v>0</v>
      </c>
      <c r="EC308" s="395"/>
      <c r="ED308" s="43"/>
      <c r="EE308" s="396"/>
      <c r="EF308" s="397"/>
      <c r="EG308" s="394">
        <v>0</v>
      </c>
      <c r="EH308" s="395"/>
      <c r="EI308" s="43"/>
      <c r="EJ308" s="396"/>
      <c r="EK308" s="397"/>
      <c r="EL308" s="394">
        <f t="shared" ref="EL308:EL310" si="47">SUM(CD308:DR308)</f>
        <v>3018492</v>
      </c>
      <c r="EM308" s="395"/>
      <c r="EN308" s="43"/>
      <c r="EO308" s="88"/>
      <c r="EQ308" s="80">
        <f>EL308-BY308</f>
        <v>0</v>
      </c>
      <c r="ER308" s="33"/>
    </row>
    <row r="309" spans="4:148" ht="12.75" customHeight="1" x14ac:dyDescent="0.3">
      <c r="D309" s="88" t="s">
        <v>319</v>
      </c>
      <c r="F309" s="327"/>
      <c r="G309" s="43">
        <v>0</v>
      </c>
      <c r="H309" s="42"/>
      <c r="I309" s="43"/>
      <c r="J309" s="396"/>
      <c r="K309" s="396"/>
      <c r="L309" s="43">
        <v>0</v>
      </c>
      <c r="M309" s="42"/>
      <c r="N309" s="43"/>
      <c r="O309" s="396"/>
      <c r="P309" s="396"/>
      <c r="Q309" s="43">
        <v>0</v>
      </c>
      <c r="R309" s="42"/>
      <c r="S309" s="43"/>
      <c r="T309" s="396"/>
      <c r="U309" s="396"/>
      <c r="V309" s="43">
        <v>0</v>
      </c>
      <c r="W309" s="42"/>
      <c r="X309" s="43"/>
      <c r="Y309" s="396"/>
      <c r="Z309" s="396"/>
      <c r="AA309" s="43">
        <v>0</v>
      </c>
      <c r="AB309" s="42"/>
      <c r="AC309" s="43"/>
      <c r="AD309" s="396"/>
      <c r="AE309" s="396"/>
      <c r="AF309" s="43">
        <v>0</v>
      </c>
      <c r="AG309" s="42"/>
      <c r="AH309" s="43"/>
      <c r="AI309" s="396"/>
      <c r="AJ309" s="396"/>
      <c r="AK309" s="43">
        <v>0</v>
      </c>
      <c r="AL309" s="42"/>
      <c r="AM309" s="43"/>
      <c r="AN309" s="396"/>
      <c r="AO309" s="396"/>
      <c r="AP309" s="43">
        <v>0</v>
      </c>
      <c r="AQ309" s="42"/>
      <c r="AR309" s="43"/>
      <c r="AS309" s="396"/>
      <c r="AT309" s="396"/>
      <c r="AU309" s="43">
        <v>0</v>
      </c>
      <c r="AV309" s="42"/>
      <c r="AW309" s="43"/>
      <c r="AX309" s="396"/>
      <c r="AY309" s="396"/>
      <c r="AZ309" s="43">
        <v>0</v>
      </c>
      <c r="BA309" s="42"/>
      <c r="BB309" s="43"/>
      <c r="BC309" s="396"/>
      <c r="BD309" s="396"/>
      <c r="BE309" s="43">
        <v>0</v>
      </c>
      <c r="BF309" s="42"/>
      <c r="BG309" s="43"/>
      <c r="BH309" s="396"/>
      <c r="BI309" s="396"/>
      <c r="BJ309" s="43">
        <v>0</v>
      </c>
      <c r="BK309" s="42"/>
      <c r="BL309" s="43"/>
      <c r="BM309" s="396"/>
      <c r="BN309" s="396"/>
      <c r="BO309" s="43">
        <v>0</v>
      </c>
      <c r="BP309" s="42"/>
      <c r="BQ309" s="43"/>
      <c r="BR309" s="396"/>
      <c r="BS309" s="396"/>
      <c r="BT309" s="43">
        <f>SUM(L309:BO309)</f>
        <v>0</v>
      </c>
      <c r="BU309" s="42"/>
      <c r="BV309" s="43"/>
      <c r="BW309" s="396"/>
      <c r="BX309" s="396"/>
      <c r="BY309" s="43">
        <v>292310</v>
      </c>
      <c r="BZ309" s="42"/>
      <c r="CA309" s="43"/>
      <c r="CB309" s="396"/>
      <c r="CC309" s="396"/>
      <c r="CD309" s="43">
        <v>192613</v>
      </c>
      <c r="CE309" s="42"/>
      <c r="CF309" s="43"/>
      <c r="CG309" s="396"/>
      <c r="CH309" s="396"/>
      <c r="CI309" s="43">
        <v>0</v>
      </c>
      <c r="CJ309" s="42"/>
      <c r="CK309" s="43"/>
      <c r="CL309" s="396"/>
      <c r="CM309" s="396"/>
      <c r="CN309" s="43">
        <v>99697</v>
      </c>
      <c r="CO309" s="42"/>
      <c r="CP309" s="43"/>
      <c r="CQ309" s="396"/>
      <c r="CR309" s="396"/>
      <c r="CS309" s="43">
        <v>0</v>
      </c>
      <c r="CT309" s="42"/>
      <c r="CU309" s="43"/>
      <c r="CV309" s="396"/>
      <c r="CW309" s="396"/>
      <c r="CX309" s="43">
        <v>0</v>
      </c>
      <c r="CY309" s="42"/>
      <c r="CZ309" s="43"/>
      <c r="DA309" s="396"/>
      <c r="DB309" s="396"/>
      <c r="DC309" s="43">
        <v>0</v>
      </c>
      <c r="DD309" s="42"/>
      <c r="DE309" s="43"/>
      <c r="DF309" s="396"/>
      <c r="DG309" s="396"/>
      <c r="DH309" s="43">
        <v>0</v>
      </c>
      <c r="DI309" s="42"/>
      <c r="DJ309" s="43"/>
      <c r="DK309" s="396"/>
      <c r="DL309" s="396"/>
      <c r="DM309" s="43">
        <v>0</v>
      </c>
      <c r="DN309" s="42"/>
      <c r="DO309" s="43"/>
      <c r="DP309" s="396"/>
      <c r="DQ309" s="396"/>
      <c r="DR309" s="43">
        <v>0</v>
      </c>
      <c r="DS309" s="42"/>
      <c r="DT309" s="43"/>
      <c r="DU309" s="396"/>
      <c r="DV309" s="396"/>
      <c r="DW309" s="43">
        <v>0</v>
      </c>
      <c r="DX309" s="42"/>
      <c r="DY309" s="43"/>
      <c r="DZ309" s="396"/>
      <c r="EA309" s="396"/>
      <c r="EB309" s="43">
        <v>0</v>
      </c>
      <c r="EC309" s="42"/>
      <c r="ED309" s="43"/>
      <c r="EE309" s="396"/>
      <c r="EF309" s="396"/>
      <c r="EG309" s="43">
        <v>0</v>
      </c>
      <c r="EH309" s="42"/>
      <c r="EI309" s="43"/>
      <c r="EJ309" s="396"/>
      <c r="EK309" s="396"/>
      <c r="EL309" s="43">
        <f t="shared" si="47"/>
        <v>292310</v>
      </c>
      <c r="EM309" s="42"/>
      <c r="EN309" s="43"/>
      <c r="EO309" s="88"/>
      <c r="EQ309" s="80">
        <f>EL309-BY309</f>
        <v>0</v>
      </c>
      <c r="ER309" s="33"/>
    </row>
    <row r="310" spans="4:148" ht="12.75" customHeight="1" x14ac:dyDescent="0.3">
      <c r="D310" s="88" t="s">
        <v>334</v>
      </c>
      <c r="F310" s="346"/>
      <c r="G310" s="72">
        <v>0</v>
      </c>
      <c r="H310" s="71"/>
      <c r="I310" s="43"/>
      <c r="J310" s="396"/>
      <c r="K310" s="405"/>
      <c r="L310" s="72">
        <v>0</v>
      </c>
      <c r="M310" s="71"/>
      <c r="N310" s="43"/>
      <c r="O310" s="396"/>
      <c r="P310" s="405"/>
      <c r="Q310" s="72">
        <v>0</v>
      </c>
      <c r="R310" s="71"/>
      <c r="S310" s="43"/>
      <c r="T310" s="396"/>
      <c r="U310" s="405"/>
      <c r="V310" s="72">
        <v>0</v>
      </c>
      <c r="W310" s="71"/>
      <c r="X310" s="43"/>
      <c r="Y310" s="396"/>
      <c r="Z310" s="405"/>
      <c r="AA310" s="72">
        <v>0</v>
      </c>
      <c r="AB310" s="71"/>
      <c r="AC310" s="43"/>
      <c r="AD310" s="396"/>
      <c r="AE310" s="405"/>
      <c r="AF310" s="72">
        <v>0</v>
      </c>
      <c r="AG310" s="71"/>
      <c r="AH310" s="43"/>
      <c r="AI310" s="396"/>
      <c r="AJ310" s="405"/>
      <c r="AK310" s="72">
        <v>0</v>
      </c>
      <c r="AL310" s="71"/>
      <c r="AM310" s="43"/>
      <c r="AN310" s="396"/>
      <c r="AO310" s="405"/>
      <c r="AP310" s="72">
        <v>0</v>
      </c>
      <c r="AQ310" s="71"/>
      <c r="AR310" s="43"/>
      <c r="AS310" s="396"/>
      <c r="AT310" s="405"/>
      <c r="AU310" s="72">
        <v>0</v>
      </c>
      <c r="AV310" s="71"/>
      <c r="AW310" s="43"/>
      <c r="AX310" s="396"/>
      <c r="AY310" s="405"/>
      <c r="AZ310" s="72">
        <v>0</v>
      </c>
      <c r="BA310" s="71"/>
      <c r="BB310" s="43"/>
      <c r="BC310" s="396"/>
      <c r="BD310" s="405"/>
      <c r="BE310" s="72">
        <v>0</v>
      </c>
      <c r="BF310" s="71"/>
      <c r="BG310" s="43"/>
      <c r="BH310" s="396"/>
      <c r="BI310" s="405"/>
      <c r="BJ310" s="72">
        <v>0</v>
      </c>
      <c r="BK310" s="71"/>
      <c r="BL310" s="43"/>
      <c r="BM310" s="396"/>
      <c r="BN310" s="405"/>
      <c r="BO310" s="72">
        <v>0</v>
      </c>
      <c r="BP310" s="71"/>
      <c r="BQ310" s="43"/>
      <c r="BR310" s="396"/>
      <c r="BS310" s="405"/>
      <c r="BT310" s="72">
        <f>SUM(L310:BO310)</f>
        <v>0</v>
      </c>
      <c r="BU310" s="71"/>
      <c r="BV310" s="43"/>
      <c r="BW310" s="396"/>
      <c r="BX310" s="405"/>
      <c r="BY310" s="72">
        <v>0</v>
      </c>
      <c r="BZ310" s="71"/>
      <c r="CA310" s="43"/>
      <c r="CB310" s="396"/>
      <c r="CC310" s="405"/>
      <c r="CD310" s="72">
        <v>0</v>
      </c>
      <c r="CE310" s="71"/>
      <c r="CF310" s="43"/>
      <c r="CG310" s="396"/>
      <c r="CH310" s="405"/>
      <c r="CI310" s="72">
        <v>0</v>
      </c>
      <c r="CJ310" s="71"/>
      <c r="CK310" s="43"/>
      <c r="CL310" s="396"/>
      <c r="CM310" s="405"/>
      <c r="CN310" s="72">
        <v>0</v>
      </c>
      <c r="CO310" s="71"/>
      <c r="CP310" s="43"/>
      <c r="CQ310" s="396"/>
      <c r="CR310" s="405"/>
      <c r="CS310" s="72">
        <v>0</v>
      </c>
      <c r="CT310" s="71"/>
      <c r="CU310" s="43"/>
      <c r="CV310" s="396"/>
      <c r="CW310" s="405"/>
      <c r="CX310" s="72">
        <v>0</v>
      </c>
      <c r="CY310" s="71"/>
      <c r="CZ310" s="43"/>
      <c r="DA310" s="396"/>
      <c r="DB310" s="405"/>
      <c r="DC310" s="72">
        <v>0</v>
      </c>
      <c r="DD310" s="71"/>
      <c r="DE310" s="43"/>
      <c r="DF310" s="396"/>
      <c r="DG310" s="405"/>
      <c r="DH310" s="72">
        <v>0</v>
      </c>
      <c r="DI310" s="71"/>
      <c r="DJ310" s="43"/>
      <c r="DK310" s="396"/>
      <c r="DL310" s="405"/>
      <c r="DM310" s="72">
        <v>0</v>
      </c>
      <c r="DN310" s="71"/>
      <c r="DO310" s="43"/>
      <c r="DP310" s="396"/>
      <c r="DQ310" s="405"/>
      <c r="DR310" s="72">
        <v>0</v>
      </c>
      <c r="DS310" s="71"/>
      <c r="DT310" s="43"/>
      <c r="DU310" s="396"/>
      <c r="DV310" s="405"/>
      <c r="DW310" s="72">
        <v>0</v>
      </c>
      <c r="DX310" s="71"/>
      <c r="DY310" s="43"/>
      <c r="DZ310" s="396"/>
      <c r="EA310" s="405"/>
      <c r="EB310" s="72">
        <v>0</v>
      </c>
      <c r="EC310" s="71"/>
      <c r="ED310" s="43"/>
      <c r="EE310" s="396"/>
      <c r="EF310" s="405"/>
      <c r="EG310" s="72">
        <v>0</v>
      </c>
      <c r="EH310" s="71"/>
      <c r="EI310" s="43"/>
      <c r="EJ310" s="396"/>
      <c r="EK310" s="405"/>
      <c r="EL310" s="72">
        <f t="shared" si="47"/>
        <v>0</v>
      </c>
      <c r="EM310" s="71"/>
      <c r="EN310" s="43"/>
      <c r="EO310" s="88"/>
      <c r="EQ310" s="80">
        <f>EL310-BY310</f>
        <v>0</v>
      </c>
      <c r="ER310" s="33"/>
    </row>
    <row r="311" spans="4:148" ht="12.75" customHeight="1" x14ac:dyDescent="0.3">
      <c r="D311" s="88"/>
      <c r="G311" s="43"/>
      <c r="H311" s="43"/>
      <c r="I311" s="43"/>
      <c r="J311" s="396"/>
      <c r="K311" s="43"/>
      <c r="L311" s="43"/>
      <c r="M311" s="43"/>
      <c r="N311" s="43"/>
      <c r="O311" s="396"/>
      <c r="P311" s="43"/>
      <c r="Q311" s="43"/>
      <c r="R311" s="43"/>
      <c r="S311" s="43"/>
      <c r="T311" s="396"/>
      <c r="U311" s="43"/>
      <c r="V311" s="43"/>
      <c r="W311" s="43"/>
      <c r="X311" s="43"/>
      <c r="Y311" s="396"/>
      <c r="Z311" s="43"/>
      <c r="AA311" s="43"/>
      <c r="AB311" s="43"/>
      <c r="AC311" s="43"/>
      <c r="AD311" s="396"/>
      <c r="AE311" s="43"/>
      <c r="AF311" s="43"/>
      <c r="AG311" s="43"/>
      <c r="AH311" s="43"/>
      <c r="AI311" s="396"/>
      <c r="AJ311" s="43"/>
      <c r="AK311" s="43"/>
      <c r="AL311" s="43"/>
      <c r="AM311" s="43"/>
      <c r="AN311" s="396"/>
      <c r="AO311" s="43"/>
      <c r="AP311" s="43"/>
      <c r="AQ311" s="43"/>
      <c r="AR311" s="43"/>
      <c r="AS311" s="396"/>
      <c r="AT311" s="43"/>
      <c r="AU311" s="43"/>
      <c r="AV311" s="43"/>
      <c r="AW311" s="43"/>
      <c r="AX311" s="396"/>
      <c r="AY311" s="43"/>
      <c r="AZ311" s="43"/>
      <c r="BA311" s="43"/>
      <c r="BB311" s="43"/>
      <c r="BC311" s="396"/>
      <c r="BD311" s="43"/>
      <c r="BE311" s="43"/>
      <c r="BF311" s="43"/>
      <c r="BG311" s="43"/>
      <c r="BH311" s="396"/>
      <c r="BI311" s="43"/>
      <c r="BJ311" s="43"/>
      <c r="BK311" s="43"/>
      <c r="BL311" s="43"/>
      <c r="BM311" s="396"/>
      <c r="BN311" s="43"/>
      <c r="BO311" s="43"/>
      <c r="BP311" s="43"/>
      <c r="BQ311" s="43"/>
      <c r="BR311" s="396"/>
      <c r="BS311" s="43"/>
      <c r="BT311" s="43"/>
      <c r="BU311" s="43"/>
      <c r="BV311" s="43"/>
      <c r="BW311" s="396"/>
      <c r="BX311" s="43"/>
      <c r="BY311" s="43"/>
      <c r="BZ311" s="43"/>
      <c r="CA311" s="43"/>
      <c r="CB311" s="396"/>
      <c r="CC311" s="43"/>
      <c r="CD311" s="43"/>
      <c r="CE311" s="43"/>
      <c r="CF311" s="43"/>
      <c r="CG311" s="396"/>
      <c r="CH311" s="43"/>
      <c r="CI311" s="43"/>
      <c r="CJ311" s="43"/>
      <c r="CK311" s="43"/>
      <c r="CL311" s="396"/>
      <c r="CM311" s="43"/>
      <c r="CN311" s="43"/>
      <c r="CO311" s="43"/>
      <c r="CP311" s="43"/>
      <c r="CQ311" s="396"/>
      <c r="CR311" s="43"/>
      <c r="CS311" s="43"/>
      <c r="CT311" s="43"/>
      <c r="CU311" s="43"/>
      <c r="CV311" s="396"/>
      <c r="CW311" s="43"/>
      <c r="CX311" s="43"/>
      <c r="CY311" s="43"/>
      <c r="CZ311" s="43"/>
      <c r="DA311" s="396"/>
      <c r="DB311" s="43"/>
      <c r="DC311" s="43"/>
      <c r="DD311" s="43"/>
      <c r="DE311" s="43"/>
      <c r="DF311" s="396"/>
      <c r="DG311" s="43"/>
      <c r="DH311" s="43"/>
      <c r="DI311" s="43"/>
      <c r="DJ311" s="43"/>
      <c r="DK311" s="396"/>
      <c r="DL311" s="43"/>
      <c r="DM311" s="43"/>
      <c r="DN311" s="43"/>
      <c r="DO311" s="43"/>
      <c r="DP311" s="396"/>
      <c r="DQ311" s="43"/>
      <c r="DR311" s="43"/>
      <c r="DS311" s="43"/>
      <c r="DT311" s="43"/>
      <c r="DU311" s="396"/>
      <c r="DV311" s="43"/>
      <c r="DW311" s="43"/>
      <c r="DX311" s="43"/>
      <c r="DY311" s="43"/>
      <c r="DZ311" s="396"/>
      <c r="EA311" s="43"/>
      <c r="EB311" s="43"/>
      <c r="EC311" s="43"/>
      <c r="ED311" s="43"/>
      <c r="EE311" s="396"/>
      <c r="EF311" s="43"/>
      <c r="EG311" s="43"/>
      <c r="EH311" s="43"/>
      <c r="EI311" s="43"/>
      <c r="EJ311" s="396"/>
      <c r="EK311" s="43"/>
      <c r="EL311" s="43"/>
      <c r="EM311" s="43"/>
      <c r="EN311" s="43"/>
      <c r="EO311" s="88"/>
      <c r="ER311" s="33"/>
    </row>
    <row r="312" spans="4:148" ht="12.75" hidden="1" customHeight="1" x14ac:dyDescent="0.3">
      <c r="D312" s="88" t="s">
        <v>336</v>
      </c>
      <c r="G312" s="43">
        <f>SUM(G313:G315)</f>
        <v>0</v>
      </c>
      <c r="H312" s="43"/>
      <c r="I312" s="43"/>
      <c r="J312" s="396"/>
      <c r="K312" s="43"/>
      <c r="L312" s="43">
        <f>SUM(L313:L315)</f>
        <v>0</v>
      </c>
      <c r="M312" s="43"/>
      <c r="N312" s="43"/>
      <c r="O312" s="396"/>
      <c r="P312" s="43"/>
      <c r="Q312" s="43">
        <f>SUM(Q313:Q315)</f>
        <v>0</v>
      </c>
      <c r="R312" s="43"/>
      <c r="S312" s="43"/>
      <c r="T312" s="396"/>
      <c r="U312" s="43"/>
      <c r="V312" s="43">
        <f>SUM(V313:V315)</f>
        <v>0</v>
      </c>
      <c r="W312" s="43"/>
      <c r="X312" s="43"/>
      <c r="Y312" s="396"/>
      <c r="Z312" s="43"/>
      <c r="AA312" s="43">
        <f>SUM(AA313:AA315)</f>
        <v>0</v>
      </c>
      <c r="AB312" s="43"/>
      <c r="AC312" s="43"/>
      <c r="AD312" s="396"/>
      <c r="AE312" s="43"/>
      <c r="AF312" s="43">
        <f>SUM(AF313:AF315)</f>
        <v>0</v>
      </c>
      <c r="AG312" s="43"/>
      <c r="AH312" s="43"/>
      <c r="AI312" s="396"/>
      <c r="AJ312" s="43"/>
      <c r="AK312" s="43">
        <f>SUM(AK313:AK315)</f>
        <v>0</v>
      </c>
      <c r="AL312" s="43"/>
      <c r="AM312" s="43"/>
      <c r="AN312" s="396"/>
      <c r="AO312" s="43"/>
      <c r="AP312" s="43">
        <f>SUM(AP313:AP315)</f>
        <v>0</v>
      </c>
      <c r="AQ312" s="43"/>
      <c r="AR312" s="43"/>
      <c r="AS312" s="396"/>
      <c r="AT312" s="43"/>
      <c r="AU312" s="43">
        <f>SUM(AU313:AU315)</f>
        <v>0</v>
      </c>
      <c r="AV312" s="43"/>
      <c r="AW312" s="43"/>
      <c r="AX312" s="396"/>
      <c r="AY312" s="43"/>
      <c r="AZ312" s="43">
        <f>SUM(AZ313:AZ315)</f>
        <v>0</v>
      </c>
      <c r="BA312" s="43"/>
      <c r="BB312" s="43"/>
      <c r="BC312" s="396"/>
      <c r="BD312" s="43"/>
      <c r="BE312" s="43">
        <f>SUM(BE313:BE315)</f>
        <v>0</v>
      </c>
      <c r="BF312" s="43"/>
      <c r="BG312" s="43"/>
      <c r="BH312" s="396"/>
      <c r="BI312" s="43"/>
      <c r="BJ312" s="43">
        <f>SUM(BJ313:BJ315)</f>
        <v>0</v>
      </c>
      <c r="BK312" s="43"/>
      <c r="BL312" s="43"/>
      <c r="BM312" s="396"/>
      <c r="BN312" s="43"/>
      <c r="BO312" s="43">
        <f>SUM(BO313:BO315)</f>
        <v>0</v>
      </c>
      <c r="BP312" s="43"/>
      <c r="BQ312" s="43"/>
      <c r="BR312" s="396"/>
      <c r="BS312" s="43"/>
      <c r="BT312" s="43">
        <f>SUM(BT313:BT315)</f>
        <v>0</v>
      </c>
      <c r="BU312" s="43"/>
      <c r="BV312" s="43"/>
      <c r="BW312" s="396"/>
      <c r="BX312" s="43"/>
      <c r="BY312" s="43">
        <f>SUM(BY313:BY315)</f>
        <v>0</v>
      </c>
      <c r="BZ312" s="43"/>
      <c r="CA312" s="43"/>
      <c r="CB312" s="396"/>
      <c r="CC312" s="43"/>
      <c r="CD312" s="43">
        <f>SUM(CD313:CD315)</f>
        <v>0</v>
      </c>
      <c r="CE312" s="43"/>
      <c r="CF312" s="43"/>
      <c r="CG312" s="396"/>
      <c r="CH312" s="43"/>
      <c r="CI312" s="43">
        <f>SUM(CI313:CI315)</f>
        <v>0</v>
      </c>
      <c r="CJ312" s="43"/>
      <c r="CK312" s="43"/>
      <c r="CL312" s="396"/>
      <c r="CM312" s="43"/>
      <c r="CN312" s="43">
        <f>SUM(CN313:CN315)</f>
        <v>0</v>
      </c>
      <c r="CO312" s="43"/>
      <c r="CP312" s="43"/>
      <c r="CQ312" s="396"/>
      <c r="CR312" s="43"/>
      <c r="CS312" s="43">
        <f>SUM(CS313:CS315)</f>
        <v>0</v>
      </c>
      <c r="CT312" s="43"/>
      <c r="CU312" s="43"/>
      <c r="CV312" s="396"/>
      <c r="CW312" s="43"/>
      <c r="CX312" s="43">
        <f>SUM(CX313:CX315)</f>
        <v>0</v>
      </c>
      <c r="CY312" s="43"/>
      <c r="CZ312" s="43"/>
      <c r="DA312" s="396"/>
      <c r="DB312" s="43"/>
      <c r="DC312" s="43">
        <f>SUM(DC313:DC315)</f>
        <v>0</v>
      </c>
      <c r="DD312" s="43"/>
      <c r="DE312" s="43"/>
      <c r="DF312" s="396"/>
      <c r="DG312" s="43"/>
      <c r="DH312" s="43">
        <f>SUM(DH313:DH315)</f>
        <v>0</v>
      </c>
      <c r="DI312" s="43"/>
      <c r="DJ312" s="43"/>
      <c r="DK312" s="396"/>
      <c r="DL312" s="43"/>
      <c r="DM312" s="43">
        <f>SUM(DM313:DM315)</f>
        <v>0</v>
      </c>
      <c r="DN312" s="43"/>
      <c r="DO312" s="43"/>
      <c r="DP312" s="396"/>
      <c r="DQ312" s="43"/>
      <c r="DR312" s="43">
        <f>SUM(DR313:DR315)</f>
        <v>0</v>
      </c>
      <c r="DS312" s="43"/>
      <c r="DT312" s="43"/>
      <c r="DU312" s="396"/>
      <c r="DV312" s="43"/>
      <c r="DW312" s="43">
        <f>SUM(DW313:DW315)</f>
        <v>0</v>
      </c>
      <c r="DX312" s="43"/>
      <c r="DY312" s="43"/>
      <c r="DZ312" s="396"/>
      <c r="EA312" s="43"/>
      <c r="EB312" s="43">
        <f>SUM(EB313:EB315)</f>
        <v>0</v>
      </c>
      <c r="EC312" s="43"/>
      <c r="ED312" s="43"/>
      <c r="EE312" s="396"/>
      <c r="EF312" s="43"/>
      <c r="EG312" s="43">
        <f>SUM(EG313:EG315)</f>
        <v>0</v>
      </c>
      <c r="EH312" s="43"/>
      <c r="EI312" s="43"/>
      <c r="EJ312" s="396"/>
      <c r="EK312" s="43"/>
      <c r="EL312" s="43">
        <f>SUM(EL313:EL315)</f>
        <v>0</v>
      </c>
      <c r="EM312" s="43"/>
      <c r="EN312" s="43"/>
      <c r="EO312" s="88"/>
      <c r="EQ312" s="80">
        <f>EL312-BY312</f>
        <v>0</v>
      </c>
      <c r="ER312" s="33"/>
    </row>
    <row r="313" spans="4:148" ht="12.75" hidden="1" customHeight="1" x14ac:dyDescent="0.3">
      <c r="D313" s="88" t="s">
        <v>316</v>
      </c>
      <c r="F313" s="333"/>
      <c r="G313" s="394">
        <v>0</v>
      </c>
      <c r="H313" s="395"/>
      <c r="I313" s="43"/>
      <c r="J313" s="396"/>
      <c r="K313" s="397"/>
      <c r="L313" s="394">
        <v>0</v>
      </c>
      <c r="M313" s="395"/>
      <c r="N313" s="43"/>
      <c r="O313" s="396"/>
      <c r="P313" s="397"/>
      <c r="Q313" s="394">
        <v>0</v>
      </c>
      <c r="R313" s="395"/>
      <c r="S313" s="43"/>
      <c r="T313" s="396"/>
      <c r="U313" s="397"/>
      <c r="V313" s="394">
        <v>0</v>
      </c>
      <c r="W313" s="395"/>
      <c r="X313" s="43"/>
      <c r="Y313" s="396"/>
      <c r="Z313" s="397"/>
      <c r="AA313" s="394">
        <v>0</v>
      </c>
      <c r="AB313" s="395"/>
      <c r="AC313" s="43"/>
      <c r="AD313" s="396"/>
      <c r="AE313" s="397"/>
      <c r="AF313" s="394">
        <v>0</v>
      </c>
      <c r="AG313" s="395"/>
      <c r="AH313" s="43"/>
      <c r="AI313" s="396"/>
      <c r="AJ313" s="397"/>
      <c r="AK313" s="394">
        <v>0</v>
      </c>
      <c r="AL313" s="395"/>
      <c r="AM313" s="43"/>
      <c r="AN313" s="396"/>
      <c r="AO313" s="397"/>
      <c r="AP313" s="394">
        <v>0</v>
      </c>
      <c r="AQ313" s="395"/>
      <c r="AR313" s="43"/>
      <c r="AS313" s="396"/>
      <c r="AT313" s="397"/>
      <c r="AU313" s="394">
        <v>0</v>
      </c>
      <c r="AV313" s="395"/>
      <c r="AW313" s="43"/>
      <c r="AX313" s="396"/>
      <c r="AY313" s="397"/>
      <c r="AZ313" s="394">
        <v>0</v>
      </c>
      <c r="BA313" s="395"/>
      <c r="BB313" s="43"/>
      <c r="BC313" s="396"/>
      <c r="BD313" s="397"/>
      <c r="BE313" s="394">
        <v>0</v>
      </c>
      <c r="BF313" s="395"/>
      <c r="BG313" s="43"/>
      <c r="BH313" s="396"/>
      <c r="BI313" s="397"/>
      <c r="BJ313" s="394">
        <v>0</v>
      </c>
      <c r="BK313" s="395"/>
      <c r="BL313" s="43"/>
      <c r="BM313" s="396"/>
      <c r="BN313" s="397"/>
      <c r="BO313" s="394">
        <v>0</v>
      </c>
      <c r="BP313" s="395"/>
      <c r="BQ313" s="43"/>
      <c r="BR313" s="396"/>
      <c r="BS313" s="397"/>
      <c r="BT313" s="394">
        <f>SUM(L313:BO313)</f>
        <v>0</v>
      </c>
      <c r="BU313" s="395"/>
      <c r="BV313" s="43"/>
      <c r="BW313" s="396"/>
      <c r="BX313" s="397"/>
      <c r="BY313" s="394">
        <v>0</v>
      </c>
      <c r="BZ313" s="395"/>
      <c r="CA313" s="43"/>
      <c r="CB313" s="396"/>
      <c r="CC313" s="397"/>
      <c r="CD313" s="394">
        <v>0</v>
      </c>
      <c r="CE313" s="395"/>
      <c r="CF313" s="43"/>
      <c r="CG313" s="396"/>
      <c r="CH313" s="397"/>
      <c r="CI313" s="394">
        <v>0</v>
      </c>
      <c r="CJ313" s="395"/>
      <c r="CK313" s="43"/>
      <c r="CL313" s="396"/>
      <c r="CM313" s="397"/>
      <c r="CN313" s="394">
        <v>0</v>
      </c>
      <c r="CO313" s="395"/>
      <c r="CP313" s="43"/>
      <c r="CQ313" s="396"/>
      <c r="CR313" s="397"/>
      <c r="CS313" s="394">
        <v>0</v>
      </c>
      <c r="CT313" s="395"/>
      <c r="CU313" s="43"/>
      <c r="CV313" s="396"/>
      <c r="CW313" s="397"/>
      <c r="CX313" s="394">
        <v>0</v>
      </c>
      <c r="CY313" s="395"/>
      <c r="CZ313" s="43"/>
      <c r="DA313" s="396"/>
      <c r="DB313" s="397"/>
      <c r="DC313" s="394">
        <v>0</v>
      </c>
      <c r="DD313" s="395"/>
      <c r="DE313" s="43"/>
      <c r="DF313" s="396"/>
      <c r="DG313" s="397"/>
      <c r="DH313" s="394">
        <v>0</v>
      </c>
      <c r="DI313" s="395"/>
      <c r="DJ313" s="43"/>
      <c r="DK313" s="396"/>
      <c r="DL313" s="397"/>
      <c r="DM313" s="394">
        <v>0</v>
      </c>
      <c r="DN313" s="395"/>
      <c r="DO313" s="43"/>
      <c r="DP313" s="396"/>
      <c r="DQ313" s="397"/>
      <c r="DR313" s="394">
        <v>0</v>
      </c>
      <c r="DS313" s="395"/>
      <c r="DT313" s="43"/>
      <c r="DU313" s="396"/>
      <c r="DV313" s="397"/>
      <c r="DW313" s="394">
        <v>0</v>
      </c>
      <c r="DX313" s="395"/>
      <c r="DY313" s="43"/>
      <c r="DZ313" s="396"/>
      <c r="EA313" s="397"/>
      <c r="EB313" s="394">
        <v>0</v>
      </c>
      <c r="EC313" s="395"/>
      <c r="ED313" s="43"/>
      <c r="EE313" s="396"/>
      <c r="EF313" s="397"/>
      <c r="EG313" s="394">
        <v>0</v>
      </c>
      <c r="EH313" s="395"/>
      <c r="EI313" s="43"/>
      <c r="EJ313" s="396"/>
      <c r="EK313" s="397"/>
      <c r="EL313" s="394">
        <f t="shared" ref="EL313:EL315" si="48">SUM(CD313:DH313)</f>
        <v>0</v>
      </c>
      <c r="EM313" s="395"/>
      <c r="EN313" s="43"/>
      <c r="EO313" s="88"/>
      <c r="EQ313" s="80">
        <f>EL313-BY313</f>
        <v>0</v>
      </c>
      <c r="ER313" s="33"/>
    </row>
    <row r="314" spans="4:148" ht="12.75" hidden="1" customHeight="1" x14ac:dyDescent="0.3">
      <c r="D314" s="88" t="s">
        <v>319</v>
      </c>
      <c r="F314" s="327"/>
      <c r="G314" s="43">
        <v>0</v>
      </c>
      <c r="H314" s="42"/>
      <c r="I314" s="43"/>
      <c r="J314" s="396"/>
      <c r="K314" s="396"/>
      <c r="L314" s="43">
        <v>0</v>
      </c>
      <c r="M314" s="42"/>
      <c r="N314" s="43"/>
      <c r="O314" s="396"/>
      <c r="P314" s="396"/>
      <c r="Q314" s="43">
        <v>0</v>
      </c>
      <c r="R314" s="42"/>
      <c r="S314" s="43"/>
      <c r="T314" s="396"/>
      <c r="U314" s="396"/>
      <c r="V314" s="43">
        <v>0</v>
      </c>
      <c r="W314" s="42"/>
      <c r="X314" s="43"/>
      <c r="Y314" s="396"/>
      <c r="Z314" s="396"/>
      <c r="AA314" s="43">
        <v>0</v>
      </c>
      <c r="AB314" s="42"/>
      <c r="AC314" s="43"/>
      <c r="AD314" s="396"/>
      <c r="AE314" s="396"/>
      <c r="AF314" s="43">
        <v>0</v>
      </c>
      <c r="AG314" s="42"/>
      <c r="AH314" s="43"/>
      <c r="AI314" s="396"/>
      <c r="AJ314" s="396"/>
      <c r="AK314" s="43">
        <v>0</v>
      </c>
      <c r="AL314" s="42"/>
      <c r="AM314" s="43"/>
      <c r="AN314" s="396"/>
      <c r="AO314" s="396"/>
      <c r="AP314" s="43">
        <v>0</v>
      </c>
      <c r="AQ314" s="42"/>
      <c r="AR314" s="43"/>
      <c r="AS314" s="396"/>
      <c r="AT314" s="396"/>
      <c r="AU314" s="43">
        <v>0</v>
      </c>
      <c r="AV314" s="42"/>
      <c r="AW314" s="43"/>
      <c r="AX314" s="396"/>
      <c r="AY314" s="396"/>
      <c r="AZ314" s="43">
        <v>0</v>
      </c>
      <c r="BA314" s="42"/>
      <c r="BB314" s="43"/>
      <c r="BC314" s="396"/>
      <c r="BD314" s="396"/>
      <c r="BE314" s="43">
        <v>0</v>
      </c>
      <c r="BF314" s="42"/>
      <c r="BG314" s="43"/>
      <c r="BH314" s="396"/>
      <c r="BI314" s="396"/>
      <c r="BJ314" s="43">
        <v>0</v>
      </c>
      <c r="BK314" s="42"/>
      <c r="BL314" s="43"/>
      <c r="BM314" s="396"/>
      <c r="BN314" s="396"/>
      <c r="BO314" s="43">
        <v>0</v>
      </c>
      <c r="BP314" s="42"/>
      <c r="BQ314" s="43"/>
      <c r="BR314" s="396"/>
      <c r="BS314" s="396"/>
      <c r="BT314" s="43">
        <f>SUM(L314:BO314)</f>
        <v>0</v>
      </c>
      <c r="BU314" s="42"/>
      <c r="BV314" s="43"/>
      <c r="BW314" s="396"/>
      <c r="BX314" s="396"/>
      <c r="BY314" s="43">
        <v>0</v>
      </c>
      <c r="BZ314" s="42"/>
      <c r="CA314" s="43"/>
      <c r="CB314" s="396"/>
      <c r="CC314" s="396"/>
      <c r="CD314" s="43">
        <v>0</v>
      </c>
      <c r="CE314" s="42"/>
      <c r="CF314" s="43"/>
      <c r="CG314" s="396"/>
      <c r="CH314" s="396"/>
      <c r="CI314" s="43">
        <v>0</v>
      </c>
      <c r="CJ314" s="42"/>
      <c r="CK314" s="43"/>
      <c r="CL314" s="396"/>
      <c r="CM314" s="396"/>
      <c r="CN314" s="43">
        <v>0</v>
      </c>
      <c r="CO314" s="42"/>
      <c r="CP314" s="43"/>
      <c r="CQ314" s="396"/>
      <c r="CR314" s="396"/>
      <c r="CS314" s="43">
        <v>0</v>
      </c>
      <c r="CT314" s="42"/>
      <c r="CU314" s="43"/>
      <c r="CV314" s="396"/>
      <c r="CW314" s="396"/>
      <c r="CX314" s="43">
        <v>0</v>
      </c>
      <c r="CY314" s="42"/>
      <c r="CZ314" s="43"/>
      <c r="DA314" s="396"/>
      <c r="DB314" s="396"/>
      <c r="DC314" s="43">
        <v>0</v>
      </c>
      <c r="DD314" s="42"/>
      <c r="DE314" s="43"/>
      <c r="DF314" s="396"/>
      <c r="DG314" s="396"/>
      <c r="DH314" s="43">
        <v>0</v>
      </c>
      <c r="DI314" s="42"/>
      <c r="DJ314" s="43"/>
      <c r="DK314" s="396"/>
      <c r="DL314" s="396"/>
      <c r="DM314" s="43">
        <v>0</v>
      </c>
      <c r="DN314" s="42"/>
      <c r="DO314" s="43"/>
      <c r="DP314" s="396"/>
      <c r="DQ314" s="396"/>
      <c r="DR314" s="43">
        <v>0</v>
      </c>
      <c r="DS314" s="42"/>
      <c r="DT314" s="43"/>
      <c r="DU314" s="396"/>
      <c r="DV314" s="396"/>
      <c r="DW314" s="43">
        <v>0</v>
      </c>
      <c r="DX314" s="42"/>
      <c r="DY314" s="43"/>
      <c r="DZ314" s="396"/>
      <c r="EA314" s="396"/>
      <c r="EB314" s="43">
        <v>0</v>
      </c>
      <c r="EC314" s="42"/>
      <c r="ED314" s="43"/>
      <c r="EE314" s="396"/>
      <c r="EF314" s="396"/>
      <c r="EG314" s="43">
        <v>0</v>
      </c>
      <c r="EH314" s="42"/>
      <c r="EI314" s="43"/>
      <c r="EJ314" s="396"/>
      <c r="EK314" s="396"/>
      <c r="EL314" s="43">
        <f t="shared" si="48"/>
        <v>0</v>
      </c>
      <c r="EM314" s="42"/>
      <c r="EN314" s="43"/>
      <c r="EO314" s="88"/>
      <c r="EQ314" s="80">
        <f>EL314-BY314</f>
        <v>0</v>
      </c>
      <c r="ER314" s="33"/>
    </row>
    <row r="315" spans="4:148" ht="12.75" hidden="1" customHeight="1" x14ac:dyDescent="0.3">
      <c r="D315" s="88" t="s">
        <v>334</v>
      </c>
      <c r="F315" s="346"/>
      <c r="G315" s="72">
        <v>0</v>
      </c>
      <c r="H315" s="71"/>
      <c r="I315" s="43"/>
      <c r="J315" s="396"/>
      <c r="K315" s="405"/>
      <c r="L315" s="72">
        <v>0</v>
      </c>
      <c r="M315" s="71"/>
      <c r="N315" s="43"/>
      <c r="O315" s="396"/>
      <c r="P315" s="405"/>
      <c r="Q315" s="72">
        <v>0</v>
      </c>
      <c r="R315" s="71"/>
      <c r="S315" s="43"/>
      <c r="T315" s="396"/>
      <c r="U315" s="405"/>
      <c r="V315" s="72">
        <v>0</v>
      </c>
      <c r="W315" s="71"/>
      <c r="X315" s="43"/>
      <c r="Y315" s="396"/>
      <c r="Z315" s="405"/>
      <c r="AA315" s="72">
        <v>0</v>
      </c>
      <c r="AB315" s="71"/>
      <c r="AC315" s="43"/>
      <c r="AD315" s="396"/>
      <c r="AE315" s="405"/>
      <c r="AF315" s="72">
        <v>0</v>
      </c>
      <c r="AG315" s="71"/>
      <c r="AH315" s="43"/>
      <c r="AI315" s="396"/>
      <c r="AJ315" s="405"/>
      <c r="AK315" s="72">
        <v>0</v>
      </c>
      <c r="AL315" s="71"/>
      <c r="AM315" s="43"/>
      <c r="AN315" s="396"/>
      <c r="AO315" s="405"/>
      <c r="AP315" s="72">
        <v>0</v>
      </c>
      <c r="AQ315" s="71"/>
      <c r="AR315" s="43"/>
      <c r="AS315" s="396"/>
      <c r="AT315" s="405"/>
      <c r="AU315" s="72">
        <v>0</v>
      </c>
      <c r="AV315" s="71"/>
      <c r="AW315" s="43"/>
      <c r="AX315" s="396"/>
      <c r="AY315" s="405"/>
      <c r="AZ315" s="72">
        <v>0</v>
      </c>
      <c r="BA315" s="71"/>
      <c r="BB315" s="43"/>
      <c r="BC315" s="396"/>
      <c r="BD315" s="405"/>
      <c r="BE315" s="72">
        <v>0</v>
      </c>
      <c r="BF315" s="71"/>
      <c r="BG315" s="43"/>
      <c r="BH315" s="396"/>
      <c r="BI315" s="405"/>
      <c r="BJ315" s="72">
        <v>0</v>
      </c>
      <c r="BK315" s="71"/>
      <c r="BL315" s="43"/>
      <c r="BM315" s="396"/>
      <c r="BN315" s="405"/>
      <c r="BO315" s="72">
        <v>0</v>
      </c>
      <c r="BP315" s="71"/>
      <c r="BQ315" s="43"/>
      <c r="BR315" s="396"/>
      <c r="BS315" s="405"/>
      <c r="BT315" s="72">
        <f>SUM(L315:BO315)</f>
        <v>0</v>
      </c>
      <c r="BU315" s="71"/>
      <c r="BV315" s="43"/>
      <c r="BW315" s="396"/>
      <c r="BX315" s="405"/>
      <c r="BY315" s="72">
        <v>0</v>
      </c>
      <c r="BZ315" s="71"/>
      <c r="CA315" s="43"/>
      <c r="CB315" s="396"/>
      <c r="CC315" s="405"/>
      <c r="CD315" s="72">
        <v>0</v>
      </c>
      <c r="CE315" s="71"/>
      <c r="CF315" s="43"/>
      <c r="CG315" s="396"/>
      <c r="CH315" s="405"/>
      <c r="CI315" s="72">
        <v>0</v>
      </c>
      <c r="CJ315" s="71"/>
      <c r="CK315" s="43"/>
      <c r="CL315" s="396"/>
      <c r="CM315" s="405"/>
      <c r="CN315" s="72">
        <v>0</v>
      </c>
      <c r="CO315" s="71"/>
      <c r="CP315" s="43"/>
      <c r="CQ315" s="396"/>
      <c r="CR315" s="405"/>
      <c r="CS315" s="72">
        <v>0</v>
      </c>
      <c r="CT315" s="71"/>
      <c r="CU315" s="43"/>
      <c r="CV315" s="396"/>
      <c r="CW315" s="405"/>
      <c r="CX315" s="72">
        <v>0</v>
      </c>
      <c r="CY315" s="71"/>
      <c r="CZ315" s="43"/>
      <c r="DA315" s="396"/>
      <c r="DB315" s="405"/>
      <c r="DC315" s="72">
        <v>0</v>
      </c>
      <c r="DD315" s="71"/>
      <c r="DE315" s="43"/>
      <c r="DF315" s="396"/>
      <c r="DG315" s="405"/>
      <c r="DH315" s="72">
        <v>0</v>
      </c>
      <c r="DI315" s="71"/>
      <c r="DJ315" s="43"/>
      <c r="DK315" s="396"/>
      <c r="DL315" s="405"/>
      <c r="DM315" s="72">
        <v>0</v>
      </c>
      <c r="DN315" s="71"/>
      <c r="DO315" s="43"/>
      <c r="DP315" s="396"/>
      <c r="DQ315" s="405"/>
      <c r="DR315" s="72">
        <v>0</v>
      </c>
      <c r="DS315" s="71"/>
      <c r="DT315" s="43"/>
      <c r="DU315" s="396"/>
      <c r="DV315" s="405"/>
      <c r="DW315" s="72">
        <v>0</v>
      </c>
      <c r="DX315" s="71"/>
      <c r="DY315" s="43"/>
      <c r="DZ315" s="396"/>
      <c r="EA315" s="405"/>
      <c r="EB315" s="72">
        <v>0</v>
      </c>
      <c r="EC315" s="71"/>
      <c r="ED315" s="43"/>
      <c r="EE315" s="396"/>
      <c r="EF315" s="405"/>
      <c r="EG315" s="72">
        <v>0</v>
      </c>
      <c r="EH315" s="71"/>
      <c r="EI315" s="43"/>
      <c r="EJ315" s="396"/>
      <c r="EK315" s="405"/>
      <c r="EL315" s="72">
        <f t="shared" si="48"/>
        <v>0</v>
      </c>
      <c r="EM315" s="71"/>
      <c r="EN315" s="43"/>
      <c r="EO315" s="88"/>
      <c r="EQ315" s="80">
        <f>EL315-BY315</f>
        <v>0</v>
      </c>
      <c r="ER315" s="33"/>
    </row>
    <row r="316" spans="4:148" ht="12.75" hidden="1" customHeight="1" x14ac:dyDescent="0.3">
      <c r="D316" s="88"/>
      <c r="G316" s="43"/>
      <c r="H316" s="43"/>
      <c r="I316" s="43"/>
      <c r="J316" s="396"/>
      <c r="K316" s="43"/>
      <c r="L316" s="43"/>
      <c r="M316" s="43"/>
      <c r="N316" s="43"/>
      <c r="O316" s="396"/>
      <c r="P316" s="43"/>
      <c r="Q316" s="43"/>
      <c r="R316" s="43"/>
      <c r="S316" s="43"/>
      <c r="T316" s="396"/>
      <c r="U316" s="43"/>
      <c r="V316" s="43"/>
      <c r="W316" s="43"/>
      <c r="X316" s="43"/>
      <c r="Y316" s="396"/>
      <c r="Z316" s="43"/>
      <c r="AA316" s="43"/>
      <c r="AB316" s="43"/>
      <c r="AC316" s="43"/>
      <c r="AD316" s="396"/>
      <c r="AE316" s="43"/>
      <c r="AF316" s="43"/>
      <c r="AG316" s="43"/>
      <c r="AH316" s="43"/>
      <c r="AI316" s="396"/>
      <c r="AJ316" s="43"/>
      <c r="AK316" s="43"/>
      <c r="AL316" s="43"/>
      <c r="AM316" s="43"/>
      <c r="AN316" s="396"/>
      <c r="AO316" s="43"/>
      <c r="AP316" s="43"/>
      <c r="AQ316" s="43"/>
      <c r="AR316" s="43"/>
      <c r="AS316" s="396"/>
      <c r="AT316" s="43"/>
      <c r="AU316" s="43"/>
      <c r="AV316" s="43"/>
      <c r="AW316" s="43"/>
      <c r="AX316" s="396"/>
      <c r="AY316" s="43"/>
      <c r="AZ316" s="43"/>
      <c r="BA316" s="43"/>
      <c r="BB316" s="43"/>
      <c r="BC316" s="396"/>
      <c r="BD316" s="43"/>
      <c r="BE316" s="43"/>
      <c r="BF316" s="43"/>
      <c r="BG316" s="43"/>
      <c r="BH316" s="396"/>
      <c r="BI316" s="43"/>
      <c r="BJ316" s="43"/>
      <c r="BK316" s="43"/>
      <c r="BL316" s="43"/>
      <c r="BM316" s="396"/>
      <c r="BN316" s="43"/>
      <c r="BO316" s="43"/>
      <c r="BP316" s="43"/>
      <c r="BQ316" s="43"/>
      <c r="BR316" s="396"/>
      <c r="BS316" s="43"/>
      <c r="BT316" s="43"/>
      <c r="BU316" s="43"/>
      <c r="BV316" s="43"/>
      <c r="BW316" s="396"/>
      <c r="BX316" s="43"/>
      <c r="BY316" s="43"/>
      <c r="BZ316" s="43"/>
      <c r="CA316" s="43"/>
      <c r="CB316" s="396"/>
      <c r="CC316" s="43"/>
      <c r="CD316" s="43"/>
      <c r="CE316" s="43"/>
      <c r="CF316" s="43"/>
      <c r="CG316" s="396"/>
      <c r="CH316" s="43"/>
      <c r="CI316" s="43"/>
      <c r="CJ316" s="43"/>
      <c r="CK316" s="43"/>
      <c r="CL316" s="396"/>
      <c r="CM316" s="43"/>
      <c r="CN316" s="43"/>
      <c r="CO316" s="43"/>
      <c r="CP316" s="43"/>
      <c r="CQ316" s="396"/>
      <c r="CR316" s="43"/>
      <c r="CS316" s="43"/>
      <c r="CT316" s="43"/>
      <c r="CU316" s="43"/>
      <c r="CV316" s="396"/>
      <c r="CW316" s="43"/>
      <c r="CX316" s="43"/>
      <c r="CY316" s="43"/>
      <c r="CZ316" s="43"/>
      <c r="DA316" s="396"/>
      <c r="DB316" s="43"/>
      <c r="DC316" s="43"/>
      <c r="DD316" s="43"/>
      <c r="DE316" s="43"/>
      <c r="DF316" s="396"/>
      <c r="DG316" s="43"/>
      <c r="DH316" s="43"/>
      <c r="DI316" s="43"/>
      <c r="DJ316" s="43"/>
      <c r="DK316" s="396"/>
      <c r="DL316" s="43"/>
      <c r="DM316" s="43"/>
      <c r="DN316" s="43"/>
      <c r="DO316" s="43"/>
      <c r="DP316" s="396"/>
      <c r="DQ316" s="43"/>
      <c r="DR316" s="43"/>
      <c r="DS316" s="43"/>
      <c r="DT316" s="43"/>
      <c r="DU316" s="396"/>
      <c r="DV316" s="43"/>
      <c r="DW316" s="43"/>
      <c r="DX316" s="43"/>
      <c r="DY316" s="43"/>
      <c r="DZ316" s="396"/>
      <c r="EA316" s="43"/>
      <c r="EB316" s="43"/>
      <c r="EC316" s="43"/>
      <c r="ED316" s="43"/>
      <c r="EE316" s="396"/>
      <c r="EF316" s="43"/>
      <c r="EG316" s="43"/>
      <c r="EH316" s="43"/>
      <c r="EI316" s="43"/>
      <c r="EJ316" s="396"/>
      <c r="EK316" s="43"/>
      <c r="EL316" s="43"/>
      <c r="EM316" s="43"/>
      <c r="EN316" s="43"/>
      <c r="EO316" s="88"/>
      <c r="ER316" s="33"/>
    </row>
    <row r="317" spans="4:148" ht="12.75" customHeight="1" x14ac:dyDescent="0.3">
      <c r="D317" s="88" t="s">
        <v>337</v>
      </c>
      <c r="G317" s="43">
        <f>SUM(G318:G320)</f>
        <v>0</v>
      </c>
      <c r="H317" s="43"/>
      <c r="I317" s="43"/>
      <c r="J317" s="396"/>
      <c r="K317" s="43"/>
      <c r="L317" s="43">
        <f>SUM(L318:L320)</f>
        <v>0</v>
      </c>
      <c r="M317" s="43"/>
      <c r="N317" s="43"/>
      <c r="O317" s="396"/>
      <c r="P317" s="43"/>
      <c r="Q317" s="43">
        <f>SUM(Q318:Q320)</f>
        <v>0</v>
      </c>
      <c r="R317" s="43"/>
      <c r="S317" s="43"/>
      <c r="T317" s="396"/>
      <c r="U317" s="43"/>
      <c r="V317" s="43">
        <f>SUM(V318:V320)</f>
        <v>0</v>
      </c>
      <c r="W317" s="43"/>
      <c r="X317" s="43"/>
      <c r="Y317" s="396"/>
      <c r="Z317" s="43"/>
      <c r="AA317" s="43">
        <f>SUM(AA318:AA320)</f>
        <v>0</v>
      </c>
      <c r="AB317" s="43"/>
      <c r="AC317" s="43"/>
      <c r="AD317" s="396"/>
      <c r="AE317" s="43"/>
      <c r="AF317" s="43">
        <f>SUM(AF318:AF320)</f>
        <v>0</v>
      </c>
      <c r="AG317" s="43"/>
      <c r="AH317" s="43"/>
      <c r="AI317" s="396"/>
      <c r="AJ317" s="43"/>
      <c r="AK317" s="43">
        <f>SUM(AK318:AK320)</f>
        <v>0</v>
      </c>
      <c r="AL317" s="43"/>
      <c r="AM317" s="43"/>
      <c r="AN317" s="396"/>
      <c r="AO317" s="43"/>
      <c r="AP317" s="43">
        <f>SUM(AP318:AP320)</f>
        <v>0</v>
      </c>
      <c r="AQ317" s="43"/>
      <c r="AR317" s="43"/>
      <c r="AS317" s="396"/>
      <c r="AT317" s="43"/>
      <c r="AU317" s="43">
        <f>SUM(AU318:AU320)</f>
        <v>0</v>
      </c>
      <c r="AV317" s="43"/>
      <c r="AW317" s="43"/>
      <c r="AX317" s="396"/>
      <c r="AY317" s="43"/>
      <c r="AZ317" s="43">
        <f>SUM(AZ318:AZ320)</f>
        <v>0</v>
      </c>
      <c r="BA317" s="43"/>
      <c r="BB317" s="43"/>
      <c r="BC317" s="396"/>
      <c r="BD317" s="43"/>
      <c r="BE317" s="43">
        <f>SUM(BE318:BE320)</f>
        <v>0</v>
      </c>
      <c r="BF317" s="43"/>
      <c r="BG317" s="43"/>
      <c r="BH317" s="396"/>
      <c r="BI317" s="43"/>
      <c r="BJ317" s="43">
        <f>SUM(BJ318:BJ320)</f>
        <v>0</v>
      </c>
      <c r="BK317" s="43"/>
      <c r="BL317" s="43"/>
      <c r="BM317" s="396"/>
      <c r="BN317" s="43"/>
      <c r="BO317" s="43">
        <f>SUM(BO318:BO320)</f>
        <v>0</v>
      </c>
      <c r="BP317" s="43"/>
      <c r="BQ317" s="43"/>
      <c r="BR317" s="396"/>
      <c r="BS317" s="43"/>
      <c r="BT317" s="43">
        <f>SUM(BT318:BT320)</f>
        <v>0</v>
      </c>
      <c r="BU317" s="43"/>
      <c r="BV317" s="43"/>
      <c r="BW317" s="396"/>
      <c r="BX317" s="43"/>
      <c r="BY317" s="43">
        <f>SUM(BY318:BY320)</f>
        <v>1791329</v>
      </c>
      <c r="BZ317" s="43"/>
      <c r="CA317" s="43"/>
      <c r="CB317" s="396"/>
      <c r="CC317" s="43"/>
      <c r="CD317" s="43">
        <f>SUM(CD318:CD320)</f>
        <v>0</v>
      </c>
      <c r="CE317" s="43"/>
      <c r="CF317" s="43"/>
      <c r="CG317" s="396"/>
      <c r="CH317" s="43"/>
      <c r="CI317" s="43">
        <f>SUM(CI318:CI320)</f>
        <v>1500149</v>
      </c>
      <c r="CJ317" s="43"/>
      <c r="CK317" s="43"/>
      <c r="CL317" s="396"/>
      <c r="CM317" s="43"/>
      <c r="CN317" s="43">
        <f>SUM(CN318:CN320)</f>
        <v>291180</v>
      </c>
      <c r="CO317" s="43"/>
      <c r="CP317" s="43"/>
      <c r="CQ317" s="396"/>
      <c r="CR317" s="43"/>
      <c r="CS317" s="43">
        <f>SUM(CS318:CS320)</f>
        <v>0</v>
      </c>
      <c r="CT317" s="43"/>
      <c r="CU317" s="43"/>
      <c r="CV317" s="396"/>
      <c r="CW317" s="43"/>
      <c r="CX317" s="43">
        <f>SUM(CX318:CX320)</f>
        <v>0</v>
      </c>
      <c r="CY317" s="43"/>
      <c r="CZ317" s="43"/>
      <c r="DA317" s="396"/>
      <c r="DB317" s="43"/>
      <c r="DC317" s="43">
        <f>SUM(DC318:DC320)</f>
        <v>0</v>
      </c>
      <c r="DD317" s="43"/>
      <c r="DE317" s="43"/>
      <c r="DF317" s="396"/>
      <c r="DG317" s="43"/>
      <c r="DH317" s="43">
        <f>SUM(DH318:DH320)</f>
        <v>0</v>
      </c>
      <c r="DI317" s="43"/>
      <c r="DJ317" s="43"/>
      <c r="DK317" s="396"/>
      <c r="DL317" s="43"/>
      <c r="DM317" s="43">
        <f>SUM(DM318:DM320)</f>
        <v>0</v>
      </c>
      <c r="DN317" s="43"/>
      <c r="DO317" s="43"/>
      <c r="DP317" s="396"/>
      <c r="DQ317" s="43"/>
      <c r="DR317" s="43">
        <f>SUM(DR318:DR320)</f>
        <v>0</v>
      </c>
      <c r="DS317" s="43"/>
      <c r="DT317" s="43"/>
      <c r="DU317" s="396"/>
      <c r="DV317" s="43"/>
      <c r="DW317" s="43">
        <f>SUM(DW318:DW320)</f>
        <v>0</v>
      </c>
      <c r="DX317" s="43"/>
      <c r="DY317" s="43"/>
      <c r="DZ317" s="396"/>
      <c r="EA317" s="43"/>
      <c r="EB317" s="43">
        <f>SUM(EB318:EB320)</f>
        <v>0</v>
      </c>
      <c r="EC317" s="43"/>
      <c r="ED317" s="43"/>
      <c r="EE317" s="396"/>
      <c r="EF317" s="43"/>
      <c r="EG317" s="43">
        <f>SUM(EG318:EG320)</f>
        <v>0</v>
      </c>
      <c r="EH317" s="43"/>
      <c r="EI317" s="43"/>
      <c r="EJ317" s="396"/>
      <c r="EK317" s="43"/>
      <c r="EL317" s="43">
        <f>SUM(EL318:EL320)</f>
        <v>1791329</v>
      </c>
      <c r="EM317" s="43"/>
      <c r="EN317" s="43"/>
      <c r="EO317" s="88"/>
      <c r="EQ317" s="80">
        <f>EL317-BY317</f>
        <v>0</v>
      </c>
      <c r="ER317" s="33"/>
    </row>
    <row r="318" spans="4:148" ht="12.75" customHeight="1" x14ac:dyDescent="0.3">
      <c r="D318" s="88" t="s">
        <v>316</v>
      </c>
      <c r="F318" s="333"/>
      <c r="G318" s="394">
        <v>0</v>
      </c>
      <c r="H318" s="395"/>
      <c r="I318" s="43"/>
      <c r="J318" s="396"/>
      <c r="K318" s="397"/>
      <c r="L318" s="394">
        <v>0</v>
      </c>
      <c r="M318" s="395"/>
      <c r="N318" s="43"/>
      <c r="O318" s="396"/>
      <c r="P318" s="397"/>
      <c r="Q318" s="394">
        <v>0</v>
      </c>
      <c r="R318" s="395"/>
      <c r="S318" s="43"/>
      <c r="T318" s="396"/>
      <c r="U318" s="397"/>
      <c r="V318" s="394">
        <v>0</v>
      </c>
      <c r="W318" s="395"/>
      <c r="X318" s="43"/>
      <c r="Y318" s="396"/>
      <c r="Z318" s="397"/>
      <c r="AA318" s="394">
        <v>0</v>
      </c>
      <c r="AB318" s="395"/>
      <c r="AC318" s="43"/>
      <c r="AD318" s="396"/>
      <c r="AE318" s="397"/>
      <c r="AF318" s="394">
        <v>0</v>
      </c>
      <c r="AG318" s="395"/>
      <c r="AH318" s="43"/>
      <c r="AI318" s="396"/>
      <c r="AJ318" s="397"/>
      <c r="AK318" s="394">
        <v>0</v>
      </c>
      <c r="AL318" s="395"/>
      <c r="AM318" s="43"/>
      <c r="AN318" s="396"/>
      <c r="AO318" s="397"/>
      <c r="AP318" s="394">
        <v>0</v>
      </c>
      <c r="AQ318" s="395"/>
      <c r="AR318" s="43"/>
      <c r="AS318" s="396"/>
      <c r="AT318" s="397"/>
      <c r="AU318" s="394">
        <v>0</v>
      </c>
      <c r="AV318" s="395"/>
      <c r="AW318" s="43"/>
      <c r="AX318" s="396"/>
      <c r="AY318" s="397"/>
      <c r="AZ318" s="394">
        <v>0</v>
      </c>
      <c r="BA318" s="395"/>
      <c r="BB318" s="43"/>
      <c r="BC318" s="396"/>
      <c r="BD318" s="397"/>
      <c r="BE318" s="394">
        <v>0</v>
      </c>
      <c r="BF318" s="395"/>
      <c r="BG318" s="43"/>
      <c r="BH318" s="396"/>
      <c r="BI318" s="397"/>
      <c r="BJ318" s="394">
        <v>0</v>
      </c>
      <c r="BK318" s="395"/>
      <c r="BL318" s="43"/>
      <c r="BM318" s="396"/>
      <c r="BN318" s="397"/>
      <c r="BO318" s="394">
        <v>0</v>
      </c>
      <c r="BP318" s="395"/>
      <c r="BQ318" s="43"/>
      <c r="BR318" s="396"/>
      <c r="BS318" s="397"/>
      <c r="BT318" s="394">
        <f>SUM(L318:BO318)</f>
        <v>0</v>
      </c>
      <c r="BU318" s="395"/>
      <c r="BV318" s="43"/>
      <c r="BW318" s="396"/>
      <c r="BX318" s="397"/>
      <c r="BY318" s="394">
        <v>1568131</v>
      </c>
      <c r="BZ318" s="395"/>
      <c r="CA318" s="43"/>
      <c r="CB318" s="396"/>
      <c r="CC318" s="397"/>
      <c r="CD318" s="394">
        <v>0</v>
      </c>
      <c r="CE318" s="395"/>
      <c r="CF318" s="43"/>
      <c r="CG318" s="396"/>
      <c r="CH318" s="397"/>
      <c r="CI318" s="394">
        <v>1313522</v>
      </c>
      <c r="CJ318" s="395"/>
      <c r="CK318" s="43"/>
      <c r="CL318" s="396"/>
      <c r="CM318" s="397"/>
      <c r="CN318" s="394">
        <v>254609</v>
      </c>
      <c r="CO318" s="395"/>
      <c r="CP318" s="43"/>
      <c r="CQ318" s="396"/>
      <c r="CR318" s="397"/>
      <c r="CS318" s="394">
        <v>0</v>
      </c>
      <c r="CT318" s="395"/>
      <c r="CU318" s="43"/>
      <c r="CV318" s="396"/>
      <c r="CW318" s="397"/>
      <c r="CX318" s="394">
        <v>0</v>
      </c>
      <c r="CY318" s="395"/>
      <c r="CZ318" s="43"/>
      <c r="DA318" s="396"/>
      <c r="DB318" s="397"/>
      <c r="DC318" s="394">
        <v>0</v>
      </c>
      <c r="DD318" s="395"/>
      <c r="DE318" s="43"/>
      <c r="DF318" s="396"/>
      <c r="DG318" s="397"/>
      <c r="DH318" s="394">
        <v>0</v>
      </c>
      <c r="DI318" s="395"/>
      <c r="DJ318" s="43"/>
      <c r="DK318" s="396"/>
      <c r="DL318" s="397"/>
      <c r="DM318" s="394">
        <v>0</v>
      </c>
      <c r="DN318" s="395"/>
      <c r="DO318" s="43"/>
      <c r="DP318" s="396"/>
      <c r="DQ318" s="397"/>
      <c r="DR318" s="394">
        <v>0</v>
      </c>
      <c r="DS318" s="395"/>
      <c r="DT318" s="43"/>
      <c r="DU318" s="396"/>
      <c r="DV318" s="397"/>
      <c r="DW318" s="394">
        <v>0</v>
      </c>
      <c r="DX318" s="395"/>
      <c r="DY318" s="43"/>
      <c r="DZ318" s="396"/>
      <c r="EA318" s="397"/>
      <c r="EB318" s="394">
        <v>0</v>
      </c>
      <c r="EC318" s="395"/>
      <c r="ED318" s="43"/>
      <c r="EE318" s="396"/>
      <c r="EF318" s="397"/>
      <c r="EG318" s="394">
        <v>0</v>
      </c>
      <c r="EH318" s="395"/>
      <c r="EI318" s="43"/>
      <c r="EJ318" s="396"/>
      <c r="EK318" s="397"/>
      <c r="EL318" s="394">
        <f t="shared" ref="EL318:EL320" si="49">SUM(CD318:DR318)</f>
        <v>1568131</v>
      </c>
      <c r="EM318" s="395"/>
      <c r="EN318" s="43"/>
      <c r="EO318" s="88"/>
      <c r="EQ318" s="80">
        <f>EL318-BY318</f>
        <v>0</v>
      </c>
      <c r="ER318" s="33"/>
    </row>
    <row r="319" spans="4:148" ht="12.75" customHeight="1" x14ac:dyDescent="0.3">
      <c r="D319" s="88" t="s">
        <v>319</v>
      </c>
      <c r="F319" s="327"/>
      <c r="G319" s="43">
        <v>0</v>
      </c>
      <c r="H319" s="42"/>
      <c r="I319" s="43"/>
      <c r="J319" s="396"/>
      <c r="K319" s="396"/>
      <c r="L319" s="43">
        <v>0</v>
      </c>
      <c r="M319" s="42"/>
      <c r="N319" s="43"/>
      <c r="O319" s="396"/>
      <c r="P319" s="396"/>
      <c r="Q319" s="43">
        <v>0</v>
      </c>
      <c r="R319" s="42"/>
      <c r="S319" s="43"/>
      <c r="T319" s="396"/>
      <c r="U319" s="396"/>
      <c r="V319" s="43">
        <v>0</v>
      </c>
      <c r="W319" s="42"/>
      <c r="X319" s="43"/>
      <c r="Y319" s="396"/>
      <c r="Z319" s="396"/>
      <c r="AA319" s="43">
        <v>0</v>
      </c>
      <c r="AB319" s="42"/>
      <c r="AC319" s="43"/>
      <c r="AD319" s="396"/>
      <c r="AE319" s="396"/>
      <c r="AF319" s="43">
        <v>0</v>
      </c>
      <c r="AG319" s="42"/>
      <c r="AH319" s="43"/>
      <c r="AI319" s="396"/>
      <c r="AJ319" s="396"/>
      <c r="AK319" s="43">
        <v>0</v>
      </c>
      <c r="AL319" s="42"/>
      <c r="AM319" s="43"/>
      <c r="AN319" s="396"/>
      <c r="AO319" s="396"/>
      <c r="AP319" s="43">
        <v>0</v>
      </c>
      <c r="AQ319" s="42"/>
      <c r="AR319" s="43"/>
      <c r="AS319" s="396"/>
      <c r="AT319" s="396"/>
      <c r="AU319" s="43">
        <v>0</v>
      </c>
      <c r="AV319" s="42"/>
      <c r="AW319" s="43"/>
      <c r="AX319" s="396"/>
      <c r="AY319" s="396"/>
      <c r="AZ319" s="43">
        <v>0</v>
      </c>
      <c r="BA319" s="42"/>
      <c r="BB319" s="43"/>
      <c r="BC319" s="396"/>
      <c r="BD319" s="396"/>
      <c r="BE319" s="43">
        <v>0</v>
      </c>
      <c r="BF319" s="42"/>
      <c r="BG319" s="43"/>
      <c r="BH319" s="396"/>
      <c r="BI319" s="396"/>
      <c r="BJ319" s="43">
        <v>0</v>
      </c>
      <c r="BK319" s="42"/>
      <c r="BL319" s="43"/>
      <c r="BM319" s="396"/>
      <c r="BN319" s="396"/>
      <c r="BO319" s="43">
        <v>0</v>
      </c>
      <c r="BP319" s="42"/>
      <c r="BQ319" s="43"/>
      <c r="BR319" s="396"/>
      <c r="BS319" s="396"/>
      <c r="BT319" s="43">
        <f>SUM(L319:BO319)</f>
        <v>0</v>
      </c>
      <c r="BU319" s="42"/>
      <c r="BV319" s="43"/>
      <c r="BW319" s="396"/>
      <c r="BX319" s="396"/>
      <c r="BY319" s="43">
        <v>223198</v>
      </c>
      <c r="BZ319" s="42"/>
      <c r="CA319" s="43"/>
      <c r="CB319" s="396"/>
      <c r="CC319" s="396"/>
      <c r="CD319" s="43">
        <v>0</v>
      </c>
      <c r="CE319" s="42"/>
      <c r="CF319" s="43"/>
      <c r="CG319" s="396"/>
      <c r="CH319" s="396"/>
      <c r="CI319" s="43">
        <v>186627</v>
      </c>
      <c r="CJ319" s="42"/>
      <c r="CK319" s="43"/>
      <c r="CL319" s="396"/>
      <c r="CM319" s="396"/>
      <c r="CN319" s="43">
        <v>36571</v>
      </c>
      <c r="CO319" s="42"/>
      <c r="CP319" s="43"/>
      <c r="CQ319" s="396"/>
      <c r="CR319" s="396"/>
      <c r="CS319" s="43">
        <v>0</v>
      </c>
      <c r="CT319" s="42"/>
      <c r="CU319" s="43"/>
      <c r="CV319" s="396"/>
      <c r="CW319" s="396"/>
      <c r="CX319" s="43">
        <v>0</v>
      </c>
      <c r="CY319" s="42"/>
      <c r="CZ319" s="43"/>
      <c r="DA319" s="396"/>
      <c r="DB319" s="396"/>
      <c r="DC319" s="43">
        <v>0</v>
      </c>
      <c r="DD319" s="42"/>
      <c r="DE319" s="43"/>
      <c r="DF319" s="396"/>
      <c r="DG319" s="396"/>
      <c r="DH319" s="43">
        <v>0</v>
      </c>
      <c r="DI319" s="42"/>
      <c r="DJ319" s="43"/>
      <c r="DK319" s="396"/>
      <c r="DL319" s="396"/>
      <c r="DM319" s="43">
        <v>0</v>
      </c>
      <c r="DN319" s="42"/>
      <c r="DO319" s="43"/>
      <c r="DP319" s="396"/>
      <c r="DQ319" s="396"/>
      <c r="DR319" s="43">
        <v>0</v>
      </c>
      <c r="DS319" s="42"/>
      <c r="DT319" s="43"/>
      <c r="DU319" s="396"/>
      <c r="DV319" s="396"/>
      <c r="DW319" s="43">
        <v>0</v>
      </c>
      <c r="DX319" s="42"/>
      <c r="DY319" s="43"/>
      <c r="DZ319" s="396"/>
      <c r="EA319" s="396"/>
      <c r="EB319" s="43">
        <v>0</v>
      </c>
      <c r="EC319" s="42"/>
      <c r="ED319" s="43"/>
      <c r="EE319" s="396"/>
      <c r="EF319" s="396"/>
      <c r="EG319" s="43">
        <v>0</v>
      </c>
      <c r="EH319" s="42"/>
      <c r="EI319" s="43"/>
      <c r="EJ319" s="396"/>
      <c r="EK319" s="396"/>
      <c r="EL319" s="43">
        <f t="shared" si="49"/>
        <v>223198</v>
      </c>
      <c r="EM319" s="42"/>
      <c r="EN319" s="43"/>
      <c r="EO319" s="88"/>
      <c r="EQ319" s="80">
        <f>EL319-BY319</f>
        <v>0</v>
      </c>
      <c r="ER319" s="33"/>
    </row>
    <row r="320" spans="4:148" ht="12.75" customHeight="1" x14ac:dyDescent="0.3">
      <c r="D320" s="88" t="s">
        <v>334</v>
      </c>
      <c r="F320" s="346"/>
      <c r="G320" s="72">
        <v>0</v>
      </c>
      <c r="H320" s="71"/>
      <c r="I320" s="43"/>
      <c r="J320" s="396"/>
      <c r="K320" s="405"/>
      <c r="L320" s="72">
        <v>0</v>
      </c>
      <c r="M320" s="71"/>
      <c r="N320" s="43"/>
      <c r="O320" s="396"/>
      <c r="P320" s="405"/>
      <c r="Q320" s="72">
        <v>0</v>
      </c>
      <c r="R320" s="71"/>
      <c r="S320" s="43"/>
      <c r="T320" s="396"/>
      <c r="U320" s="405"/>
      <c r="V320" s="72">
        <v>0</v>
      </c>
      <c r="W320" s="71"/>
      <c r="X320" s="43"/>
      <c r="Y320" s="396"/>
      <c r="Z320" s="405"/>
      <c r="AA320" s="72">
        <v>0</v>
      </c>
      <c r="AB320" s="71"/>
      <c r="AC320" s="43"/>
      <c r="AD320" s="396"/>
      <c r="AE320" s="405"/>
      <c r="AF320" s="72">
        <v>0</v>
      </c>
      <c r="AG320" s="71"/>
      <c r="AH320" s="43"/>
      <c r="AI320" s="396"/>
      <c r="AJ320" s="405"/>
      <c r="AK320" s="72">
        <v>0</v>
      </c>
      <c r="AL320" s="71"/>
      <c r="AM320" s="43"/>
      <c r="AN320" s="396"/>
      <c r="AO320" s="405"/>
      <c r="AP320" s="72">
        <v>0</v>
      </c>
      <c r="AQ320" s="71"/>
      <c r="AR320" s="43"/>
      <c r="AS320" s="396"/>
      <c r="AT320" s="405"/>
      <c r="AU320" s="72">
        <v>0</v>
      </c>
      <c r="AV320" s="71"/>
      <c r="AW320" s="43"/>
      <c r="AX320" s="396"/>
      <c r="AY320" s="405"/>
      <c r="AZ320" s="72">
        <v>0</v>
      </c>
      <c r="BA320" s="71"/>
      <c r="BB320" s="43"/>
      <c r="BC320" s="396"/>
      <c r="BD320" s="405"/>
      <c r="BE320" s="72">
        <v>0</v>
      </c>
      <c r="BF320" s="71"/>
      <c r="BG320" s="43"/>
      <c r="BH320" s="396"/>
      <c r="BI320" s="405"/>
      <c r="BJ320" s="72">
        <v>0</v>
      </c>
      <c r="BK320" s="71"/>
      <c r="BL320" s="43"/>
      <c r="BM320" s="396"/>
      <c r="BN320" s="405"/>
      <c r="BO320" s="72">
        <v>0</v>
      </c>
      <c r="BP320" s="71"/>
      <c r="BQ320" s="43"/>
      <c r="BR320" s="396"/>
      <c r="BS320" s="405"/>
      <c r="BT320" s="72">
        <f>SUM(L320:BO320)</f>
        <v>0</v>
      </c>
      <c r="BU320" s="71"/>
      <c r="BV320" s="43"/>
      <c r="BW320" s="396"/>
      <c r="BX320" s="405"/>
      <c r="BY320" s="72">
        <v>0</v>
      </c>
      <c r="BZ320" s="71"/>
      <c r="CA320" s="43"/>
      <c r="CB320" s="396"/>
      <c r="CC320" s="405"/>
      <c r="CD320" s="72">
        <v>0</v>
      </c>
      <c r="CE320" s="71"/>
      <c r="CF320" s="43"/>
      <c r="CG320" s="396"/>
      <c r="CH320" s="405"/>
      <c r="CI320" s="72">
        <v>0</v>
      </c>
      <c r="CJ320" s="71"/>
      <c r="CK320" s="43"/>
      <c r="CL320" s="396"/>
      <c r="CM320" s="405"/>
      <c r="CN320" s="72">
        <v>0</v>
      </c>
      <c r="CO320" s="71"/>
      <c r="CP320" s="43"/>
      <c r="CQ320" s="396"/>
      <c r="CR320" s="405"/>
      <c r="CS320" s="72">
        <v>0</v>
      </c>
      <c r="CT320" s="71"/>
      <c r="CU320" s="43"/>
      <c r="CV320" s="396"/>
      <c r="CW320" s="405"/>
      <c r="CX320" s="72">
        <v>0</v>
      </c>
      <c r="CY320" s="71"/>
      <c r="CZ320" s="43"/>
      <c r="DA320" s="396"/>
      <c r="DB320" s="405"/>
      <c r="DC320" s="72">
        <v>0</v>
      </c>
      <c r="DD320" s="71"/>
      <c r="DE320" s="43"/>
      <c r="DF320" s="396"/>
      <c r="DG320" s="405"/>
      <c r="DH320" s="72">
        <v>0</v>
      </c>
      <c r="DI320" s="71"/>
      <c r="DJ320" s="43"/>
      <c r="DK320" s="396"/>
      <c r="DL320" s="405"/>
      <c r="DM320" s="72">
        <v>0</v>
      </c>
      <c r="DN320" s="71"/>
      <c r="DO320" s="43"/>
      <c r="DP320" s="396"/>
      <c r="DQ320" s="405"/>
      <c r="DR320" s="72">
        <v>0</v>
      </c>
      <c r="DS320" s="71"/>
      <c r="DT320" s="43"/>
      <c r="DU320" s="396"/>
      <c r="DV320" s="405"/>
      <c r="DW320" s="72">
        <v>0</v>
      </c>
      <c r="DX320" s="71"/>
      <c r="DY320" s="43"/>
      <c r="DZ320" s="396"/>
      <c r="EA320" s="405"/>
      <c r="EB320" s="72">
        <v>0</v>
      </c>
      <c r="EC320" s="71"/>
      <c r="ED320" s="43"/>
      <c r="EE320" s="396"/>
      <c r="EF320" s="405"/>
      <c r="EG320" s="72">
        <v>0</v>
      </c>
      <c r="EH320" s="71"/>
      <c r="EI320" s="43"/>
      <c r="EJ320" s="396"/>
      <c r="EK320" s="405"/>
      <c r="EL320" s="72">
        <f t="shared" si="49"/>
        <v>0</v>
      </c>
      <c r="EM320" s="71"/>
      <c r="EN320" s="43"/>
      <c r="EO320" s="88"/>
      <c r="EQ320" s="80">
        <f>EL320-BY320</f>
        <v>0</v>
      </c>
      <c r="ER320" s="33"/>
    </row>
    <row r="321" spans="4:148" ht="12.75" customHeight="1" x14ac:dyDescent="0.3">
      <c r="D321" s="88"/>
      <c r="G321" s="43"/>
      <c r="H321" s="43"/>
      <c r="I321" s="43"/>
      <c r="J321" s="396"/>
      <c r="K321" s="43"/>
      <c r="L321" s="43"/>
      <c r="M321" s="43"/>
      <c r="N321" s="43"/>
      <c r="O321" s="396"/>
      <c r="P321" s="43"/>
      <c r="Q321" s="43"/>
      <c r="R321" s="43"/>
      <c r="S321" s="43"/>
      <c r="T321" s="396"/>
      <c r="U321" s="43"/>
      <c r="V321" s="43"/>
      <c r="W321" s="43"/>
      <c r="X321" s="43"/>
      <c r="Y321" s="396"/>
      <c r="Z321" s="43"/>
      <c r="AA321" s="43"/>
      <c r="AB321" s="43"/>
      <c r="AC321" s="43"/>
      <c r="AD321" s="396"/>
      <c r="AE321" s="43"/>
      <c r="AF321" s="43"/>
      <c r="AG321" s="43"/>
      <c r="AH321" s="43"/>
      <c r="AI321" s="396"/>
      <c r="AJ321" s="43"/>
      <c r="AK321" s="43"/>
      <c r="AL321" s="43"/>
      <c r="AM321" s="43"/>
      <c r="AN321" s="396"/>
      <c r="AO321" s="43"/>
      <c r="AP321" s="43"/>
      <c r="AQ321" s="43"/>
      <c r="AR321" s="43"/>
      <c r="AS321" s="396"/>
      <c r="AT321" s="43"/>
      <c r="AU321" s="43"/>
      <c r="AV321" s="43"/>
      <c r="AW321" s="43"/>
      <c r="AX321" s="396"/>
      <c r="AY321" s="43"/>
      <c r="AZ321" s="43"/>
      <c r="BA321" s="43"/>
      <c r="BB321" s="43"/>
      <c r="BC321" s="396"/>
      <c r="BD321" s="43"/>
      <c r="BE321" s="43"/>
      <c r="BF321" s="43"/>
      <c r="BG321" s="43"/>
      <c r="BH321" s="396"/>
      <c r="BI321" s="43"/>
      <c r="BJ321" s="43"/>
      <c r="BK321" s="43"/>
      <c r="BL321" s="43"/>
      <c r="BM321" s="396"/>
      <c r="BN321" s="43"/>
      <c r="BO321" s="43"/>
      <c r="BP321" s="43"/>
      <c r="BQ321" s="43"/>
      <c r="BR321" s="396"/>
      <c r="BS321" s="43"/>
      <c r="BT321" s="43"/>
      <c r="BU321" s="43"/>
      <c r="BV321" s="43"/>
      <c r="BW321" s="396"/>
      <c r="BX321" s="43"/>
      <c r="BY321" s="43"/>
      <c r="BZ321" s="43"/>
      <c r="CA321" s="43"/>
      <c r="CB321" s="396"/>
      <c r="CC321" s="43"/>
      <c r="CD321" s="43"/>
      <c r="CE321" s="43"/>
      <c r="CF321" s="43"/>
      <c r="CG321" s="396"/>
      <c r="CH321" s="43"/>
      <c r="CI321" s="43"/>
      <c r="CJ321" s="43"/>
      <c r="CK321" s="43"/>
      <c r="CL321" s="396"/>
      <c r="CM321" s="43"/>
      <c r="CN321" s="43"/>
      <c r="CO321" s="43"/>
      <c r="CP321" s="43"/>
      <c r="CQ321" s="396"/>
      <c r="CR321" s="43"/>
      <c r="CS321" s="43"/>
      <c r="CT321" s="43"/>
      <c r="CU321" s="43"/>
      <c r="CV321" s="396"/>
      <c r="CW321" s="43"/>
      <c r="CX321" s="43"/>
      <c r="CY321" s="43"/>
      <c r="CZ321" s="43"/>
      <c r="DA321" s="396"/>
      <c r="DB321" s="43"/>
      <c r="DC321" s="43"/>
      <c r="DD321" s="43"/>
      <c r="DE321" s="43"/>
      <c r="DF321" s="396"/>
      <c r="DG321" s="43"/>
      <c r="DH321" s="43"/>
      <c r="DI321" s="43"/>
      <c r="DJ321" s="43"/>
      <c r="DK321" s="396"/>
      <c r="DL321" s="43"/>
      <c r="DM321" s="43"/>
      <c r="DN321" s="43"/>
      <c r="DO321" s="43"/>
      <c r="DP321" s="396"/>
      <c r="DQ321" s="43"/>
      <c r="DR321" s="43"/>
      <c r="DS321" s="43"/>
      <c r="DT321" s="43"/>
      <c r="DU321" s="396"/>
      <c r="DV321" s="43"/>
      <c r="DW321" s="43"/>
      <c r="DX321" s="43"/>
      <c r="DY321" s="43"/>
      <c r="DZ321" s="396"/>
      <c r="EA321" s="43"/>
      <c r="EB321" s="43"/>
      <c r="EC321" s="43"/>
      <c r="ED321" s="43"/>
      <c r="EE321" s="396"/>
      <c r="EF321" s="43"/>
      <c r="EG321" s="43"/>
      <c r="EH321" s="43"/>
      <c r="EI321" s="43"/>
      <c r="EJ321" s="396"/>
      <c r="EK321" s="43"/>
      <c r="EL321" s="43"/>
      <c r="EM321" s="43"/>
      <c r="EN321" s="43"/>
      <c r="EO321" s="88"/>
      <c r="ER321" s="33"/>
    </row>
    <row r="322" spans="4:148" ht="12.75" customHeight="1" x14ac:dyDescent="0.3">
      <c r="D322" s="88" t="s">
        <v>338</v>
      </c>
      <c r="G322" s="43">
        <f>SUM(G323:G325)</f>
        <v>1853967</v>
      </c>
      <c r="H322" s="43"/>
      <c r="I322" s="43"/>
      <c r="J322" s="396"/>
      <c r="K322" s="43"/>
      <c r="L322" s="43">
        <f>SUM(L323:L325)</f>
        <v>0</v>
      </c>
      <c r="M322" s="43"/>
      <c r="N322" s="43"/>
      <c r="O322" s="396"/>
      <c r="P322" s="43"/>
      <c r="Q322" s="43">
        <f>SUM(Q323:Q325)</f>
        <v>0</v>
      </c>
      <c r="R322" s="43"/>
      <c r="S322" s="43"/>
      <c r="T322" s="396"/>
      <c r="U322" s="43"/>
      <c r="V322" s="43">
        <f>SUM(V323:V325)</f>
        <v>0</v>
      </c>
      <c r="W322" s="43"/>
      <c r="X322" s="43"/>
      <c r="Y322" s="396"/>
      <c r="Z322" s="43"/>
      <c r="AA322" s="43">
        <f>SUM(AA323:AA325)</f>
        <v>0</v>
      </c>
      <c r="AB322" s="43"/>
      <c r="AC322" s="43"/>
      <c r="AD322" s="396"/>
      <c r="AE322" s="43"/>
      <c r="AF322" s="43">
        <f>SUM(AF323:AF325)</f>
        <v>0</v>
      </c>
      <c r="AG322" s="43"/>
      <c r="AH322" s="43"/>
      <c r="AI322" s="396"/>
      <c r="AJ322" s="43"/>
      <c r="AK322" s="43">
        <f>SUM(AK323:AK325)</f>
        <v>1853967</v>
      </c>
      <c r="AL322" s="43"/>
      <c r="AM322" s="43"/>
      <c r="AN322" s="396"/>
      <c r="AO322" s="43"/>
      <c r="AP322" s="43">
        <f>SUM(AP323:AP325)</f>
        <v>0</v>
      </c>
      <c r="AQ322" s="43"/>
      <c r="AR322" s="43"/>
      <c r="AS322" s="396"/>
      <c r="AT322" s="43"/>
      <c r="AU322" s="43">
        <f>SUM(AU323:AU325)</f>
        <v>0</v>
      </c>
      <c r="AV322" s="43"/>
      <c r="AW322" s="43"/>
      <c r="AX322" s="396"/>
      <c r="AY322" s="43"/>
      <c r="AZ322" s="43">
        <f>SUM(AZ323:AZ325)</f>
        <v>0</v>
      </c>
      <c r="BA322" s="43"/>
      <c r="BB322" s="43"/>
      <c r="BC322" s="396"/>
      <c r="BD322" s="43"/>
      <c r="BE322" s="43">
        <f>SUM(BE323:BE325)</f>
        <v>0</v>
      </c>
      <c r="BF322" s="43"/>
      <c r="BG322" s="43"/>
      <c r="BH322" s="396"/>
      <c r="BI322" s="43"/>
      <c r="BJ322" s="43">
        <f>SUM(BJ323:BJ325)</f>
        <v>0</v>
      </c>
      <c r="BK322" s="43"/>
      <c r="BL322" s="43"/>
      <c r="BM322" s="396"/>
      <c r="BN322" s="43"/>
      <c r="BO322" s="43">
        <f>SUM(BO323:BO325)</f>
        <v>0</v>
      </c>
      <c r="BP322" s="43"/>
      <c r="BQ322" s="43"/>
      <c r="BR322" s="396"/>
      <c r="BS322" s="43"/>
      <c r="BT322" s="43">
        <f>SUM(BT323:BT325)</f>
        <v>1853967</v>
      </c>
      <c r="BU322" s="43"/>
      <c r="BV322" s="43"/>
      <c r="BW322" s="396"/>
      <c r="BX322" s="43"/>
      <c r="BY322" s="43">
        <f>SUM(BY323:BY325)</f>
        <v>797850</v>
      </c>
      <c r="BZ322" s="43"/>
      <c r="CA322" s="43"/>
      <c r="CB322" s="396"/>
      <c r="CC322" s="43"/>
      <c r="CD322" s="43">
        <f>SUM(CD323:CD325)</f>
        <v>382735</v>
      </c>
      <c r="CE322" s="43"/>
      <c r="CF322" s="43"/>
      <c r="CG322" s="396"/>
      <c r="CH322" s="43"/>
      <c r="CI322" s="43">
        <f>SUM(CI323:CI325)</f>
        <v>299825</v>
      </c>
      <c r="CJ322" s="43"/>
      <c r="CK322" s="43"/>
      <c r="CL322" s="396"/>
      <c r="CM322" s="43"/>
      <c r="CN322" s="43">
        <f>SUM(CN323:CN325)</f>
        <v>115290</v>
      </c>
      <c r="CO322" s="43"/>
      <c r="CP322" s="43"/>
      <c r="CQ322" s="396"/>
      <c r="CR322" s="43"/>
      <c r="CS322" s="43">
        <f>SUM(CS323:CS325)</f>
        <v>0</v>
      </c>
      <c r="CT322" s="43"/>
      <c r="CU322" s="43"/>
      <c r="CV322" s="396"/>
      <c r="CW322" s="43"/>
      <c r="CX322" s="43">
        <f>SUM(CX323:CX325)</f>
        <v>0</v>
      </c>
      <c r="CY322" s="43"/>
      <c r="CZ322" s="43"/>
      <c r="DA322" s="396"/>
      <c r="DB322" s="43"/>
      <c r="DC322" s="43">
        <f>SUM(DC323:DC325)</f>
        <v>0</v>
      </c>
      <c r="DD322" s="43"/>
      <c r="DE322" s="43"/>
      <c r="DF322" s="396"/>
      <c r="DG322" s="43"/>
      <c r="DH322" s="43">
        <f>SUM(DH323:DH325)</f>
        <v>0</v>
      </c>
      <c r="DI322" s="43"/>
      <c r="DJ322" s="43"/>
      <c r="DK322" s="396"/>
      <c r="DL322" s="43"/>
      <c r="DM322" s="43">
        <f>SUM(DM323:DM325)</f>
        <v>0</v>
      </c>
      <c r="DN322" s="43"/>
      <c r="DO322" s="43"/>
      <c r="DP322" s="396"/>
      <c r="DQ322" s="43"/>
      <c r="DR322" s="43">
        <f>SUM(DR323:DR325)</f>
        <v>0</v>
      </c>
      <c r="DS322" s="43"/>
      <c r="DT322" s="43"/>
      <c r="DU322" s="396"/>
      <c r="DV322" s="43"/>
      <c r="DW322" s="43">
        <f>SUM(DW323:DW325)</f>
        <v>0</v>
      </c>
      <c r="DX322" s="43"/>
      <c r="DY322" s="43"/>
      <c r="DZ322" s="396"/>
      <c r="EA322" s="43"/>
      <c r="EB322" s="43">
        <f>SUM(EB323:EB325)</f>
        <v>0</v>
      </c>
      <c r="EC322" s="43"/>
      <c r="ED322" s="43"/>
      <c r="EE322" s="396"/>
      <c r="EF322" s="43"/>
      <c r="EG322" s="43">
        <f>SUM(EG323:EG325)</f>
        <v>0</v>
      </c>
      <c r="EH322" s="43"/>
      <c r="EI322" s="43"/>
      <c r="EJ322" s="396"/>
      <c r="EK322" s="43"/>
      <c r="EL322" s="43">
        <f>SUM(EL323:EL325)</f>
        <v>797850</v>
      </c>
      <c r="EM322" s="43"/>
      <c r="EN322" s="43"/>
      <c r="EO322" s="88"/>
      <c r="EQ322" s="80">
        <f>EL322-BY322</f>
        <v>0</v>
      </c>
      <c r="ER322" s="33"/>
    </row>
    <row r="323" spans="4:148" ht="12.75" customHeight="1" x14ac:dyDescent="0.3">
      <c r="D323" s="88" t="s">
        <v>316</v>
      </c>
      <c r="F323" s="333"/>
      <c r="G323" s="394">
        <v>1493298</v>
      </c>
      <c r="H323" s="395"/>
      <c r="I323" s="43"/>
      <c r="J323" s="396"/>
      <c r="K323" s="397"/>
      <c r="L323" s="394">
        <v>0</v>
      </c>
      <c r="M323" s="395"/>
      <c r="N323" s="43"/>
      <c r="O323" s="396"/>
      <c r="P323" s="397"/>
      <c r="Q323" s="394">
        <v>0</v>
      </c>
      <c r="R323" s="395"/>
      <c r="S323" s="43"/>
      <c r="T323" s="396"/>
      <c r="U323" s="397"/>
      <c r="V323" s="394">
        <v>0</v>
      </c>
      <c r="W323" s="395"/>
      <c r="X323" s="43"/>
      <c r="Y323" s="396"/>
      <c r="Z323" s="397"/>
      <c r="AA323" s="394">
        <v>0</v>
      </c>
      <c r="AB323" s="395"/>
      <c r="AC323" s="43"/>
      <c r="AD323" s="396"/>
      <c r="AE323" s="397"/>
      <c r="AF323" s="394">
        <v>0</v>
      </c>
      <c r="AG323" s="395"/>
      <c r="AH323" s="43"/>
      <c r="AI323" s="396"/>
      <c r="AJ323" s="397"/>
      <c r="AK323" s="394">
        <f>1853967-360669</f>
        <v>1493298</v>
      </c>
      <c r="AL323" s="395"/>
      <c r="AM323" s="43"/>
      <c r="AN323" s="396"/>
      <c r="AO323" s="397"/>
      <c r="AP323" s="394">
        <v>0</v>
      </c>
      <c r="AQ323" s="395"/>
      <c r="AR323" s="43"/>
      <c r="AS323" s="396"/>
      <c r="AT323" s="397"/>
      <c r="AU323" s="394">
        <v>0</v>
      </c>
      <c r="AV323" s="395"/>
      <c r="AW323" s="43"/>
      <c r="AX323" s="396"/>
      <c r="AY323" s="397"/>
      <c r="AZ323" s="394">
        <v>0</v>
      </c>
      <c r="BA323" s="395"/>
      <c r="BB323" s="43"/>
      <c r="BC323" s="396"/>
      <c r="BD323" s="397"/>
      <c r="BE323" s="394">
        <v>0</v>
      </c>
      <c r="BF323" s="395"/>
      <c r="BG323" s="43"/>
      <c r="BH323" s="396"/>
      <c r="BI323" s="397"/>
      <c r="BJ323" s="394">
        <v>0</v>
      </c>
      <c r="BK323" s="395"/>
      <c r="BL323" s="43"/>
      <c r="BM323" s="396"/>
      <c r="BN323" s="397"/>
      <c r="BO323" s="394">
        <v>0</v>
      </c>
      <c r="BP323" s="395"/>
      <c r="BQ323" s="43"/>
      <c r="BR323" s="396"/>
      <c r="BS323" s="397"/>
      <c r="BT323" s="394">
        <f>SUM(L323:BO323)</f>
        <v>1493298</v>
      </c>
      <c r="BU323" s="395"/>
      <c r="BV323" s="43"/>
      <c r="BW323" s="396"/>
      <c r="BX323" s="397"/>
      <c r="BY323" s="394">
        <v>709898</v>
      </c>
      <c r="BZ323" s="395"/>
      <c r="CA323" s="43"/>
      <c r="CB323" s="396"/>
      <c r="CC323" s="397"/>
      <c r="CD323" s="394">
        <v>345700</v>
      </c>
      <c r="CE323" s="395"/>
      <c r="CF323" s="43"/>
      <c r="CG323" s="396"/>
      <c r="CH323" s="397"/>
      <c r="CI323" s="394">
        <v>263339</v>
      </c>
      <c r="CJ323" s="395"/>
      <c r="CK323" s="43"/>
      <c r="CL323" s="396"/>
      <c r="CM323" s="397"/>
      <c r="CN323" s="394">
        <v>100859</v>
      </c>
      <c r="CO323" s="395"/>
      <c r="CP323" s="43"/>
      <c r="CQ323" s="396"/>
      <c r="CR323" s="397"/>
      <c r="CS323" s="394">
        <v>0</v>
      </c>
      <c r="CT323" s="395"/>
      <c r="CU323" s="43"/>
      <c r="CV323" s="396"/>
      <c r="CW323" s="397"/>
      <c r="CX323" s="394">
        <v>0</v>
      </c>
      <c r="CY323" s="395"/>
      <c r="CZ323" s="43"/>
      <c r="DA323" s="396"/>
      <c r="DB323" s="397"/>
      <c r="DC323" s="394">
        <v>0</v>
      </c>
      <c r="DD323" s="395"/>
      <c r="DE323" s="43"/>
      <c r="DF323" s="396"/>
      <c r="DG323" s="397"/>
      <c r="DH323" s="394">
        <v>0</v>
      </c>
      <c r="DI323" s="395"/>
      <c r="DJ323" s="43"/>
      <c r="DK323" s="396"/>
      <c r="DL323" s="397"/>
      <c r="DM323" s="394">
        <v>0</v>
      </c>
      <c r="DN323" s="395"/>
      <c r="DO323" s="43"/>
      <c r="DP323" s="396"/>
      <c r="DQ323" s="397"/>
      <c r="DR323" s="394">
        <v>0</v>
      </c>
      <c r="DS323" s="395"/>
      <c r="DT323" s="43"/>
      <c r="DU323" s="396"/>
      <c r="DV323" s="397"/>
      <c r="DW323" s="394">
        <v>0</v>
      </c>
      <c r="DX323" s="395"/>
      <c r="DY323" s="43"/>
      <c r="DZ323" s="396"/>
      <c r="EA323" s="397"/>
      <c r="EB323" s="394">
        <v>0</v>
      </c>
      <c r="EC323" s="395"/>
      <c r="ED323" s="43"/>
      <c r="EE323" s="396"/>
      <c r="EF323" s="397"/>
      <c r="EG323" s="394">
        <v>0</v>
      </c>
      <c r="EH323" s="395"/>
      <c r="EI323" s="43"/>
      <c r="EJ323" s="396"/>
      <c r="EK323" s="397"/>
      <c r="EL323" s="394">
        <f t="shared" ref="EL323:EL325" si="50">SUM(CD323:DR323)</f>
        <v>709898</v>
      </c>
      <c r="EM323" s="395"/>
      <c r="EN323" s="43"/>
      <c r="EO323" s="88"/>
      <c r="EQ323" s="80">
        <f>EL323-BY323</f>
        <v>0</v>
      </c>
      <c r="ER323" s="33"/>
    </row>
    <row r="324" spans="4:148" ht="12.75" customHeight="1" x14ac:dyDescent="0.3">
      <c r="D324" s="88" t="s">
        <v>319</v>
      </c>
      <c r="F324" s="327"/>
      <c r="G324" s="43">
        <v>360669</v>
      </c>
      <c r="H324" s="42"/>
      <c r="I324" s="43"/>
      <c r="J324" s="396"/>
      <c r="K324" s="396"/>
      <c r="L324" s="43">
        <v>0</v>
      </c>
      <c r="M324" s="42"/>
      <c r="N324" s="43"/>
      <c r="O324" s="396"/>
      <c r="P324" s="396"/>
      <c r="Q324" s="43">
        <v>0</v>
      </c>
      <c r="R324" s="42"/>
      <c r="S324" s="43"/>
      <c r="T324" s="396"/>
      <c r="U324" s="396"/>
      <c r="V324" s="43">
        <v>0</v>
      </c>
      <c r="W324" s="42"/>
      <c r="X324" s="43"/>
      <c r="Y324" s="396"/>
      <c r="Z324" s="396"/>
      <c r="AA324" s="43">
        <v>0</v>
      </c>
      <c r="AB324" s="42"/>
      <c r="AC324" s="43"/>
      <c r="AD324" s="396"/>
      <c r="AE324" s="396"/>
      <c r="AF324" s="43">
        <v>0</v>
      </c>
      <c r="AG324" s="42"/>
      <c r="AH324" s="43"/>
      <c r="AI324" s="396"/>
      <c r="AJ324" s="396"/>
      <c r="AK324" s="43">
        <v>360669</v>
      </c>
      <c r="AL324" s="42"/>
      <c r="AM324" s="43"/>
      <c r="AN324" s="396"/>
      <c r="AO324" s="396"/>
      <c r="AP324" s="43">
        <v>0</v>
      </c>
      <c r="AQ324" s="42"/>
      <c r="AR324" s="43"/>
      <c r="AS324" s="396"/>
      <c r="AT324" s="396"/>
      <c r="AU324" s="43">
        <v>0</v>
      </c>
      <c r="AV324" s="42"/>
      <c r="AW324" s="43"/>
      <c r="AX324" s="396"/>
      <c r="AY324" s="396"/>
      <c r="AZ324" s="43">
        <v>0</v>
      </c>
      <c r="BA324" s="42"/>
      <c r="BB324" s="43"/>
      <c r="BC324" s="396"/>
      <c r="BD324" s="396"/>
      <c r="BE324" s="43">
        <v>0</v>
      </c>
      <c r="BF324" s="42"/>
      <c r="BG324" s="43"/>
      <c r="BH324" s="396"/>
      <c r="BI324" s="396"/>
      <c r="BJ324" s="43">
        <v>0</v>
      </c>
      <c r="BK324" s="42"/>
      <c r="BL324" s="43"/>
      <c r="BM324" s="396"/>
      <c r="BN324" s="396"/>
      <c r="BO324" s="43">
        <v>0</v>
      </c>
      <c r="BP324" s="42"/>
      <c r="BQ324" s="43"/>
      <c r="BR324" s="396"/>
      <c r="BS324" s="396"/>
      <c r="BT324" s="43">
        <f>SUM(L324:BO324)</f>
        <v>360669</v>
      </c>
      <c r="BU324" s="42"/>
      <c r="BV324" s="43"/>
      <c r="BW324" s="396"/>
      <c r="BX324" s="396"/>
      <c r="BY324" s="43">
        <v>87952</v>
      </c>
      <c r="BZ324" s="42"/>
      <c r="CA324" s="43"/>
      <c r="CB324" s="396"/>
      <c r="CC324" s="396"/>
      <c r="CD324" s="43">
        <v>37035</v>
      </c>
      <c r="CE324" s="42"/>
      <c r="CF324" s="43"/>
      <c r="CG324" s="396"/>
      <c r="CH324" s="396"/>
      <c r="CI324" s="43">
        <v>36486</v>
      </c>
      <c r="CJ324" s="42"/>
      <c r="CK324" s="43"/>
      <c r="CL324" s="396"/>
      <c r="CM324" s="396"/>
      <c r="CN324" s="43">
        <v>14431</v>
      </c>
      <c r="CO324" s="42"/>
      <c r="CP324" s="43"/>
      <c r="CQ324" s="396"/>
      <c r="CR324" s="396"/>
      <c r="CS324" s="43">
        <v>0</v>
      </c>
      <c r="CT324" s="42"/>
      <c r="CU324" s="43"/>
      <c r="CV324" s="396"/>
      <c r="CW324" s="396"/>
      <c r="CX324" s="43">
        <v>0</v>
      </c>
      <c r="CY324" s="42"/>
      <c r="CZ324" s="43"/>
      <c r="DA324" s="396"/>
      <c r="DB324" s="396"/>
      <c r="DC324" s="43">
        <v>0</v>
      </c>
      <c r="DD324" s="42"/>
      <c r="DE324" s="43"/>
      <c r="DF324" s="396"/>
      <c r="DG324" s="396"/>
      <c r="DH324" s="43">
        <v>0</v>
      </c>
      <c r="DI324" s="42"/>
      <c r="DJ324" s="43"/>
      <c r="DK324" s="396"/>
      <c r="DL324" s="396"/>
      <c r="DM324" s="43">
        <v>0</v>
      </c>
      <c r="DN324" s="42"/>
      <c r="DO324" s="43"/>
      <c r="DP324" s="396"/>
      <c r="DQ324" s="396"/>
      <c r="DR324" s="43">
        <v>0</v>
      </c>
      <c r="DS324" s="42"/>
      <c r="DT324" s="43"/>
      <c r="DU324" s="396"/>
      <c r="DV324" s="396"/>
      <c r="DW324" s="43">
        <v>0</v>
      </c>
      <c r="DX324" s="42"/>
      <c r="DY324" s="43"/>
      <c r="DZ324" s="396"/>
      <c r="EA324" s="396"/>
      <c r="EB324" s="43">
        <v>0</v>
      </c>
      <c r="EC324" s="42"/>
      <c r="ED324" s="43"/>
      <c r="EE324" s="396"/>
      <c r="EF324" s="396"/>
      <c r="EG324" s="43">
        <v>0</v>
      </c>
      <c r="EH324" s="42"/>
      <c r="EI324" s="43"/>
      <c r="EJ324" s="396"/>
      <c r="EK324" s="396"/>
      <c r="EL324" s="43">
        <f t="shared" si="50"/>
        <v>87952</v>
      </c>
      <c r="EM324" s="42"/>
      <c r="EN324" s="43"/>
      <c r="EO324" s="88"/>
      <c r="EQ324" s="80">
        <f>EL324-BY324</f>
        <v>0</v>
      </c>
      <c r="ER324" s="33"/>
    </row>
    <row r="325" spans="4:148" ht="12.75" customHeight="1" x14ac:dyDescent="0.3">
      <c r="D325" s="88" t="s">
        <v>334</v>
      </c>
      <c r="F325" s="346"/>
      <c r="G325" s="72">
        <v>0</v>
      </c>
      <c r="H325" s="71"/>
      <c r="I325" s="43"/>
      <c r="J325" s="396"/>
      <c r="K325" s="405"/>
      <c r="L325" s="72">
        <v>0</v>
      </c>
      <c r="M325" s="71"/>
      <c r="N325" s="43"/>
      <c r="O325" s="396"/>
      <c r="P325" s="405"/>
      <c r="Q325" s="72">
        <v>0</v>
      </c>
      <c r="R325" s="71"/>
      <c r="S325" s="43"/>
      <c r="T325" s="396"/>
      <c r="U325" s="405"/>
      <c r="V325" s="72">
        <v>0</v>
      </c>
      <c r="W325" s="71"/>
      <c r="X325" s="43"/>
      <c r="Y325" s="396"/>
      <c r="Z325" s="405"/>
      <c r="AA325" s="72">
        <v>0</v>
      </c>
      <c r="AB325" s="71"/>
      <c r="AC325" s="43"/>
      <c r="AD325" s="396"/>
      <c r="AE325" s="405"/>
      <c r="AF325" s="72">
        <v>0</v>
      </c>
      <c r="AG325" s="71"/>
      <c r="AH325" s="43"/>
      <c r="AI325" s="396"/>
      <c r="AJ325" s="405"/>
      <c r="AK325" s="72">
        <v>0</v>
      </c>
      <c r="AL325" s="71"/>
      <c r="AM325" s="43"/>
      <c r="AN325" s="396"/>
      <c r="AO325" s="405"/>
      <c r="AP325" s="72">
        <v>0</v>
      </c>
      <c r="AQ325" s="71"/>
      <c r="AR325" s="43"/>
      <c r="AS325" s="396"/>
      <c r="AT325" s="405"/>
      <c r="AU325" s="72">
        <v>0</v>
      </c>
      <c r="AV325" s="71"/>
      <c r="AW325" s="43"/>
      <c r="AX325" s="396"/>
      <c r="AY325" s="405"/>
      <c r="AZ325" s="72">
        <v>0</v>
      </c>
      <c r="BA325" s="71"/>
      <c r="BB325" s="43"/>
      <c r="BC325" s="396"/>
      <c r="BD325" s="405"/>
      <c r="BE325" s="72">
        <v>0</v>
      </c>
      <c r="BF325" s="71"/>
      <c r="BG325" s="43"/>
      <c r="BH325" s="396"/>
      <c r="BI325" s="405"/>
      <c r="BJ325" s="72">
        <v>0</v>
      </c>
      <c r="BK325" s="71"/>
      <c r="BL325" s="43"/>
      <c r="BM325" s="396"/>
      <c r="BN325" s="405"/>
      <c r="BO325" s="72">
        <v>0</v>
      </c>
      <c r="BP325" s="71"/>
      <c r="BQ325" s="43"/>
      <c r="BR325" s="396"/>
      <c r="BS325" s="405"/>
      <c r="BT325" s="72">
        <f>SUM(L325:BO325)</f>
        <v>0</v>
      </c>
      <c r="BU325" s="71"/>
      <c r="BV325" s="43"/>
      <c r="BW325" s="396"/>
      <c r="BX325" s="405"/>
      <c r="BY325" s="72">
        <v>0</v>
      </c>
      <c r="BZ325" s="71"/>
      <c r="CA325" s="43"/>
      <c r="CB325" s="396"/>
      <c r="CC325" s="405"/>
      <c r="CD325" s="72">
        <v>0</v>
      </c>
      <c r="CE325" s="71"/>
      <c r="CF325" s="43"/>
      <c r="CG325" s="396"/>
      <c r="CH325" s="405"/>
      <c r="CI325" s="72">
        <v>0</v>
      </c>
      <c r="CJ325" s="71"/>
      <c r="CK325" s="43"/>
      <c r="CL325" s="396"/>
      <c r="CM325" s="405"/>
      <c r="CN325" s="72">
        <v>0</v>
      </c>
      <c r="CO325" s="71"/>
      <c r="CP325" s="43"/>
      <c r="CQ325" s="396"/>
      <c r="CR325" s="405"/>
      <c r="CS325" s="72">
        <v>0</v>
      </c>
      <c r="CT325" s="71"/>
      <c r="CU325" s="43"/>
      <c r="CV325" s="396"/>
      <c r="CW325" s="405"/>
      <c r="CX325" s="72">
        <v>0</v>
      </c>
      <c r="CY325" s="71"/>
      <c r="CZ325" s="43"/>
      <c r="DA325" s="396"/>
      <c r="DB325" s="405"/>
      <c r="DC325" s="72">
        <v>0</v>
      </c>
      <c r="DD325" s="71"/>
      <c r="DE325" s="43"/>
      <c r="DF325" s="396"/>
      <c r="DG325" s="405"/>
      <c r="DH325" s="72">
        <v>0</v>
      </c>
      <c r="DI325" s="71"/>
      <c r="DJ325" s="43"/>
      <c r="DK325" s="396"/>
      <c r="DL325" s="405"/>
      <c r="DM325" s="72">
        <v>0</v>
      </c>
      <c r="DN325" s="71"/>
      <c r="DO325" s="43"/>
      <c r="DP325" s="396"/>
      <c r="DQ325" s="405"/>
      <c r="DR325" s="72">
        <v>0</v>
      </c>
      <c r="DS325" s="71"/>
      <c r="DT325" s="43"/>
      <c r="DU325" s="396"/>
      <c r="DV325" s="405"/>
      <c r="DW325" s="72">
        <v>0</v>
      </c>
      <c r="DX325" s="71"/>
      <c r="DY325" s="43"/>
      <c r="DZ325" s="396"/>
      <c r="EA325" s="405"/>
      <c r="EB325" s="72">
        <v>0</v>
      </c>
      <c r="EC325" s="71"/>
      <c r="ED325" s="43"/>
      <c r="EE325" s="396"/>
      <c r="EF325" s="405"/>
      <c r="EG325" s="72">
        <v>0</v>
      </c>
      <c r="EH325" s="71"/>
      <c r="EI325" s="43"/>
      <c r="EJ325" s="396"/>
      <c r="EK325" s="405"/>
      <c r="EL325" s="72">
        <f t="shared" si="50"/>
        <v>0</v>
      </c>
      <c r="EM325" s="71"/>
      <c r="EN325" s="43"/>
      <c r="EO325" s="88"/>
      <c r="EQ325" s="80">
        <f>EL325-BY325</f>
        <v>0</v>
      </c>
      <c r="ER325" s="33"/>
    </row>
    <row r="326" spans="4:148" ht="12.75" hidden="1" customHeight="1" x14ac:dyDescent="0.3">
      <c r="D326" s="88"/>
      <c r="G326" s="43"/>
      <c r="H326" s="43"/>
      <c r="I326" s="43"/>
      <c r="J326" s="396"/>
      <c r="K326" s="43"/>
      <c r="L326" s="43"/>
      <c r="M326" s="43"/>
      <c r="N326" s="43"/>
      <c r="O326" s="396"/>
      <c r="P326" s="43"/>
      <c r="Q326" s="43"/>
      <c r="R326" s="43"/>
      <c r="S326" s="43"/>
      <c r="T326" s="396"/>
      <c r="U326" s="43"/>
      <c r="V326" s="43"/>
      <c r="W326" s="43"/>
      <c r="X326" s="43"/>
      <c r="Y326" s="396"/>
      <c r="Z326" s="43"/>
      <c r="AA326" s="43"/>
      <c r="AB326" s="43"/>
      <c r="AC326" s="43"/>
      <c r="AD326" s="396"/>
      <c r="AE326" s="43"/>
      <c r="AF326" s="43"/>
      <c r="AG326" s="43"/>
      <c r="AH326" s="43"/>
      <c r="AI326" s="396"/>
      <c r="AJ326" s="43"/>
      <c r="AK326" s="43"/>
      <c r="AL326" s="43"/>
      <c r="AM326" s="43"/>
      <c r="AN326" s="396"/>
      <c r="AO326" s="43"/>
      <c r="AP326" s="43"/>
      <c r="AQ326" s="43"/>
      <c r="AR326" s="43"/>
      <c r="AS326" s="396"/>
      <c r="AT326" s="43"/>
      <c r="AU326" s="43"/>
      <c r="AV326" s="43"/>
      <c r="AW326" s="43"/>
      <c r="AX326" s="396"/>
      <c r="AY326" s="43"/>
      <c r="AZ326" s="43"/>
      <c r="BA326" s="43"/>
      <c r="BB326" s="43"/>
      <c r="BC326" s="396"/>
      <c r="BD326" s="43"/>
      <c r="BE326" s="43"/>
      <c r="BF326" s="43"/>
      <c r="BG326" s="43"/>
      <c r="BH326" s="396"/>
      <c r="BI326" s="43"/>
      <c r="BJ326" s="43"/>
      <c r="BK326" s="43"/>
      <c r="BL326" s="43"/>
      <c r="BM326" s="396"/>
      <c r="BN326" s="43"/>
      <c r="BO326" s="43"/>
      <c r="BP326" s="43"/>
      <c r="BQ326" s="43"/>
      <c r="BR326" s="396"/>
      <c r="BS326" s="43"/>
      <c r="BT326" s="43"/>
      <c r="BU326" s="43"/>
      <c r="BV326" s="43"/>
      <c r="BW326" s="396"/>
      <c r="BX326" s="43"/>
      <c r="BY326" s="43"/>
      <c r="BZ326" s="43"/>
      <c r="CA326" s="43"/>
      <c r="CB326" s="396"/>
      <c r="CC326" s="43"/>
      <c r="CD326" s="43"/>
      <c r="CE326" s="43"/>
      <c r="CF326" s="43"/>
      <c r="CG326" s="396"/>
      <c r="CH326" s="43"/>
      <c r="CI326" s="43"/>
      <c r="CJ326" s="43"/>
      <c r="CK326" s="43"/>
      <c r="CL326" s="396"/>
      <c r="CM326" s="43"/>
      <c r="CN326" s="43"/>
      <c r="CO326" s="43"/>
      <c r="CP326" s="43"/>
      <c r="CQ326" s="396"/>
      <c r="CR326" s="43"/>
      <c r="CS326" s="43"/>
      <c r="CT326" s="43"/>
      <c r="CU326" s="43"/>
      <c r="CV326" s="396"/>
      <c r="CW326" s="43"/>
      <c r="CX326" s="43"/>
      <c r="CY326" s="43"/>
      <c r="CZ326" s="43"/>
      <c r="DA326" s="396"/>
      <c r="DB326" s="43"/>
      <c r="DC326" s="43"/>
      <c r="DD326" s="43"/>
      <c r="DE326" s="43"/>
      <c r="DF326" s="396"/>
      <c r="DG326" s="43"/>
      <c r="DH326" s="43"/>
      <c r="DI326" s="43"/>
      <c r="DJ326" s="43"/>
      <c r="DK326" s="396"/>
      <c r="DL326" s="43"/>
      <c r="DM326" s="43"/>
      <c r="DN326" s="43"/>
      <c r="DO326" s="43"/>
      <c r="DP326" s="396"/>
      <c r="DQ326" s="43"/>
      <c r="DR326" s="43"/>
      <c r="DS326" s="43"/>
      <c r="DT326" s="43"/>
      <c r="DU326" s="396"/>
      <c r="DV326" s="43"/>
      <c r="DW326" s="43"/>
      <c r="DX326" s="43"/>
      <c r="DY326" s="43"/>
      <c r="DZ326" s="396"/>
      <c r="EA326" s="43"/>
      <c r="EB326" s="43"/>
      <c r="EC326" s="43"/>
      <c r="ED326" s="43"/>
      <c r="EE326" s="396"/>
      <c r="EF326" s="43"/>
      <c r="EG326" s="43"/>
      <c r="EH326" s="43"/>
      <c r="EI326" s="43"/>
      <c r="EJ326" s="396"/>
      <c r="EK326" s="43"/>
      <c r="EL326" s="43"/>
      <c r="EM326" s="43"/>
      <c r="EN326" s="43"/>
      <c r="EO326" s="88"/>
      <c r="ER326" s="33"/>
    </row>
    <row r="327" spans="4:148" ht="12.75" hidden="1" customHeight="1" x14ac:dyDescent="0.3">
      <c r="D327" s="88" t="s">
        <v>339</v>
      </c>
      <c r="G327" s="43">
        <f>SUM(G328:G330)</f>
        <v>0</v>
      </c>
      <c r="H327" s="43"/>
      <c r="I327" s="43"/>
      <c r="J327" s="396"/>
      <c r="K327" s="43"/>
      <c r="L327" s="43">
        <f>SUM(L328:L330)</f>
        <v>0</v>
      </c>
      <c r="M327" s="43"/>
      <c r="N327" s="43"/>
      <c r="O327" s="396"/>
      <c r="P327" s="43"/>
      <c r="Q327" s="43">
        <f>SUM(Q328:Q330)</f>
        <v>0</v>
      </c>
      <c r="R327" s="43"/>
      <c r="S327" s="43"/>
      <c r="T327" s="396"/>
      <c r="U327" s="43"/>
      <c r="V327" s="43">
        <f>SUM(V328:V330)</f>
        <v>0</v>
      </c>
      <c r="W327" s="43"/>
      <c r="X327" s="43"/>
      <c r="Y327" s="396"/>
      <c r="Z327" s="43"/>
      <c r="AA327" s="43">
        <f>SUM(AA328:AA330)</f>
        <v>0</v>
      </c>
      <c r="AB327" s="43"/>
      <c r="AC327" s="43"/>
      <c r="AD327" s="396"/>
      <c r="AE327" s="43"/>
      <c r="AF327" s="43">
        <f>SUM(AF328:AF330)</f>
        <v>0</v>
      </c>
      <c r="AG327" s="43"/>
      <c r="AH327" s="43"/>
      <c r="AI327" s="396"/>
      <c r="AJ327" s="43"/>
      <c r="AK327" s="43">
        <f>SUM(AK328:AK330)</f>
        <v>0</v>
      </c>
      <c r="AL327" s="43"/>
      <c r="AM327" s="43"/>
      <c r="AN327" s="396"/>
      <c r="AO327" s="43"/>
      <c r="AP327" s="43">
        <f>SUM(AP328:AP330)</f>
        <v>0</v>
      </c>
      <c r="AQ327" s="43"/>
      <c r="AR327" s="43"/>
      <c r="AS327" s="396"/>
      <c r="AT327" s="43"/>
      <c r="AU327" s="43">
        <f>SUM(AU328:AU330)</f>
        <v>0</v>
      </c>
      <c r="AV327" s="43"/>
      <c r="AW327" s="43"/>
      <c r="AX327" s="396"/>
      <c r="AY327" s="43"/>
      <c r="AZ327" s="43">
        <f>SUM(AZ328:AZ330)</f>
        <v>0</v>
      </c>
      <c r="BA327" s="43"/>
      <c r="BB327" s="43"/>
      <c r="BC327" s="396"/>
      <c r="BD327" s="43"/>
      <c r="BE327" s="43">
        <f>SUM(BE328:BE330)</f>
        <v>0</v>
      </c>
      <c r="BF327" s="43"/>
      <c r="BG327" s="43"/>
      <c r="BH327" s="396"/>
      <c r="BI327" s="43"/>
      <c r="BJ327" s="43">
        <f>SUM(BJ328:BJ330)</f>
        <v>0</v>
      </c>
      <c r="BK327" s="43"/>
      <c r="BL327" s="43"/>
      <c r="BM327" s="396"/>
      <c r="BN327" s="43"/>
      <c r="BO327" s="43">
        <f>SUM(BO328:BO330)</f>
        <v>0</v>
      </c>
      <c r="BP327" s="43"/>
      <c r="BQ327" s="43"/>
      <c r="BR327" s="396"/>
      <c r="BS327" s="43"/>
      <c r="BT327" s="43">
        <f>SUM(BT328:BT330)</f>
        <v>0</v>
      </c>
      <c r="BU327" s="43"/>
      <c r="BV327" s="43"/>
      <c r="BW327" s="396"/>
      <c r="BX327" s="43"/>
      <c r="BY327" s="43">
        <f>SUM(BY328:BY330)</f>
        <v>0</v>
      </c>
      <c r="BZ327" s="43"/>
      <c r="CA327" s="43"/>
      <c r="CB327" s="396"/>
      <c r="CC327" s="43"/>
      <c r="CD327" s="43">
        <f>SUM(CD328:CD330)</f>
        <v>0</v>
      </c>
      <c r="CE327" s="43"/>
      <c r="CF327" s="43"/>
      <c r="CG327" s="396"/>
      <c r="CH327" s="43"/>
      <c r="CI327" s="43">
        <f>SUM(CI328:CI330)</f>
        <v>0</v>
      </c>
      <c r="CJ327" s="43"/>
      <c r="CK327" s="43"/>
      <c r="CL327" s="396"/>
      <c r="CM327" s="43"/>
      <c r="CN327" s="43">
        <f>SUM(CN328:CN330)</f>
        <v>0</v>
      </c>
      <c r="CO327" s="43"/>
      <c r="CP327" s="43"/>
      <c r="CQ327" s="396"/>
      <c r="CR327" s="43"/>
      <c r="CS327" s="43">
        <f>SUM(CS328:CS330)</f>
        <v>0</v>
      </c>
      <c r="CT327" s="43"/>
      <c r="CU327" s="43"/>
      <c r="CV327" s="396"/>
      <c r="CW327" s="43"/>
      <c r="CX327" s="43">
        <f>SUM(CX328:CX330)</f>
        <v>0</v>
      </c>
      <c r="CY327" s="43"/>
      <c r="CZ327" s="43"/>
      <c r="DA327" s="396"/>
      <c r="DB327" s="43"/>
      <c r="DC327" s="43">
        <f>SUM(DC328:DC330)</f>
        <v>0</v>
      </c>
      <c r="DD327" s="43"/>
      <c r="DE327" s="43"/>
      <c r="DF327" s="396"/>
      <c r="DG327" s="43"/>
      <c r="DH327" s="43">
        <f>SUM(DH328:DH330)</f>
        <v>0</v>
      </c>
      <c r="DI327" s="43"/>
      <c r="DJ327" s="43"/>
      <c r="DK327" s="396"/>
      <c r="DL327" s="43"/>
      <c r="DM327" s="43">
        <f>SUM(DM328:DM330)</f>
        <v>0</v>
      </c>
      <c r="DN327" s="43"/>
      <c r="DO327" s="43"/>
      <c r="DP327" s="396"/>
      <c r="DQ327" s="43"/>
      <c r="DR327" s="43">
        <f>SUM(DR328:DR330)</f>
        <v>0</v>
      </c>
      <c r="DS327" s="43"/>
      <c r="DT327" s="43"/>
      <c r="DU327" s="396"/>
      <c r="DV327" s="43"/>
      <c r="DW327" s="43">
        <f>SUM(DW328:DW330)</f>
        <v>0</v>
      </c>
      <c r="DX327" s="43"/>
      <c r="DY327" s="43"/>
      <c r="DZ327" s="396"/>
      <c r="EA327" s="43"/>
      <c r="EB327" s="43">
        <f>SUM(EB328:EB330)</f>
        <v>0</v>
      </c>
      <c r="EC327" s="43"/>
      <c r="ED327" s="43"/>
      <c r="EE327" s="396"/>
      <c r="EF327" s="43"/>
      <c r="EG327" s="43">
        <f>SUM(EG328:EG330)</f>
        <v>0</v>
      </c>
      <c r="EH327" s="43"/>
      <c r="EI327" s="43"/>
      <c r="EJ327" s="396"/>
      <c r="EK327" s="43"/>
      <c r="EL327" s="43">
        <f>SUM(EL328:EL330)</f>
        <v>0</v>
      </c>
      <c r="EM327" s="43"/>
      <c r="EN327" s="43"/>
      <c r="EO327" s="88"/>
      <c r="EQ327" s="80">
        <f>EL327-BY327</f>
        <v>0</v>
      </c>
      <c r="ER327" s="33"/>
    </row>
    <row r="328" spans="4:148" ht="12.75" hidden="1" customHeight="1" x14ac:dyDescent="0.3">
      <c r="D328" s="88" t="s">
        <v>316</v>
      </c>
      <c r="F328" s="333"/>
      <c r="G328" s="394">
        <v>0</v>
      </c>
      <c r="H328" s="395"/>
      <c r="I328" s="43"/>
      <c r="J328" s="396"/>
      <c r="K328" s="397"/>
      <c r="L328" s="394">
        <v>0</v>
      </c>
      <c r="M328" s="395"/>
      <c r="N328" s="43"/>
      <c r="O328" s="396"/>
      <c r="P328" s="397"/>
      <c r="Q328" s="394">
        <v>0</v>
      </c>
      <c r="R328" s="395"/>
      <c r="S328" s="43"/>
      <c r="T328" s="396"/>
      <c r="U328" s="397"/>
      <c r="V328" s="394">
        <v>0</v>
      </c>
      <c r="W328" s="395"/>
      <c r="X328" s="43"/>
      <c r="Y328" s="396"/>
      <c r="Z328" s="397"/>
      <c r="AA328" s="394">
        <v>0</v>
      </c>
      <c r="AB328" s="395"/>
      <c r="AC328" s="43"/>
      <c r="AD328" s="396"/>
      <c r="AE328" s="397"/>
      <c r="AF328" s="394">
        <v>0</v>
      </c>
      <c r="AG328" s="395"/>
      <c r="AH328" s="43"/>
      <c r="AI328" s="396"/>
      <c r="AJ328" s="397"/>
      <c r="AK328" s="394">
        <v>0</v>
      </c>
      <c r="AL328" s="395"/>
      <c r="AM328" s="43"/>
      <c r="AN328" s="396"/>
      <c r="AO328" s="397"/>
      <c r="AP328" s="394">
        <v>0</v>
      </c>
      <c r="AQ328" s="395"/>
      <c r="AR328" s="43"/>
      <c r="AS328" s="396"/>
      <c r="AT328" s="397"/>
      <c r="AU328" s="394">
        <v>0</v>
      </c>
      <c r="AV328" s="395"/>
      <c r="AW328" s="43"/>
      <c r="AX328" s="396"/>
      <c r="AY328" s="397"/>
      <c r="AZ328" s="394">
        <v>0</v>
      </c>
      <c r="BA328" s="395"/>
      <c r="BB328" s="43"/>
      <c r="BC328" s="396"/>
      <c r="BD328" s="397"/>
      <c r="BE328" s="394">
        <v>0</v>
      </c>
      <c r="BF328" s="395"/>
      <c r="BG328" s="43"/>
      <c r="BH328" s="396"/>
      <c r="BI328" s="397"/>
      <c r="BJ328" s="394">
        <v>0</v>
      </c>
      <c r="BK328" s="395"/>
      <c r="BL328" s="43"/>
      <c r="BM328" s="396"/>
      <c r="BN328" s="397"/>
      <c r="BO328" s="394">
        <v>0</v>
      </c>
      <c r="BP328" s="395"/>
      <c r="BQ328" s="43"/>
      <c r="BR328" s="396"/>
      <c r="BS328" s="397"/>
      <c r="BT328" s="394">
        <f>SUM(L328:BO328)</f>
        <v>0</v>
      </c>
      <c r="BU328" s="395"/>
      <c r="BV328" s="43"/>
      <c r="BW328" s="396"/>
      <c r="BX328" s="397"/>
      <c r="BY328" s="394">
        <v>0</v>
      </c>
      <c r="BZ328" s="395"/>
      <c r="CA328" s="43"/>
      <c r="CB328" s="396"/>
      <c r="CC328" s="397"/>
      <c r="CD328" s="394">
        <v>0</v>
      </c>
      <c r="CE328" s="395"/>
      <c r="CF328" s="43"/>
      <c r="CG328" s="396"/>
      <c r="CH328" s="397"/>
      <c r="CI328" s="394">
        <v>0</v>
      </c>
      <c r="CJ328" s="395"/>
      <c r="CK328" s="43"/>
      <c r="CL328" s="396"/>
      <c r="CM328" s="397"/>
      <c r="CN328" s="394">
        <v>0</v>
      </c>
      <c r="CO328" s="395"/>
      <c r="CP328" s="43"/>
      <c r="CQ328" s="396"/>
      <c r="CR328" s="397"/>
      <c r="CS328" s="394">
        <v>0</v>
      </c>
      <c r="CT328" s="395"/>
      <c r="CU328" s="43"/>
      <c r="CV328" s="396"/>
      <c r="CW328" s="397"/>
      <c r="CX328" s="394">
        <v>0</v>
      </c>
      <c r="CY328" s="395"/>
      <c r="CZ328" s="43"/>
      <c r="DA328" s="396"/>
      <c r="DB328" s="397"/>
      <c r="DC328" s="394">
        <v>0</v>
      </c>
      <c r="DD328" s="395"/>
      <c r="DE328" s="43"/>
      <c r="DF328" s="396"/>
      <c r="DG328" s="397"/>
      <c r="DH328" s="394">
        <v>0</v>
      </c>
      <c r="DI328" s="395"/>
      <c r="DJ328" s="43"/>
      <c r="DK328" s="396"/>
      <c r="DL328" s="397"/>
      <c r="DM328" s="394">
        <v>0</v>
      </c>
      <c r="DN328" s="395"/>
      <c r="DO328" s="43"/>
      <c r="DP328" s="396"/>
      <c r="DQ328" s="397"/>
      <c r="DR328" s="394">
        <v>0</v>
      </c>
      <c r="DS328" s="395"/>
      <c r="DT328" s="43"/>
      <c r="DU328" s="396"/>
      <c r="DV328" s="397"/>
      <c r="DW328" s="394">
        <v>0</v>
      </c>
      <c r="DX328" s="395"/>
      <c r="DY328" s="43"/>
      <c r="DZ328" s="396"/>
      <c r="EA328" s="397"/>
      <c r="EB328" s="394">
        <v>0</v>
      </c>
      <c r="EC328" s="395"/>
      <c r="ED328" s="43"/>
      <c r="EE328" s="396"/>
      <c r="EF328" s="397"/>
      <c r="EG328" s="394">
        <v>0</v>
      </c>
      <c r="EH328" s="395"/>
      <c r="EI328" s="43"/>
      <c r="EJ328" s="396"/>
      <c r="EK328" s="397"/>
      <c r="EL328" s="394">
        <f>SUM(CD328:CD328)</f>
        <v>0</v>
      </c>
      <c r="EM328" s="395"/>
      <c r="EN328" s="43"/>
      <c r="EO328" s="88"/>
      <c r="EQ328" s="80">
        <f>EL328-BY328</f>
        <v>0</v>
      </c>
      <c r="ER328" s="33"/>
    </row>
    <row r="329" spans="4:148" ht="12.75" hidden="1" customHeight="1" x14ac:dyDescent="0.3">
      <c r="D329" s="88" t="s">
        <v>319</v>
      </c>
      <c r="F329" s="327"/>
      <c r="G329" s="43">
        <v>0</v>
      </c>
      <c r="H329" s="42"/>
      <c r="I329" s="43"/>
      <c r="J329" s="396"/>
      <c r="K329" s="396"/>
      <c r="L329" s="43">
        <v>0</v>
      </c>
      <c r="M329" s="42"/>
      <c r="N329" s="43"/>
      <c r="O329" s="396"/>
      <c r="P329" s="396"/>
      <c r="Q329" s="43">
        <v>0</v>
      </c>
      <c r="R329" s="42"/>
      <c r="S329" s="43"/>
      <c r="T329" s="396"/>
      <c r="U329" s="396"/>
      <c r="V329" s="43">
        <v>0</v>
      </c>
      <c r="W329" s="42"/>
      <c r="X329" s="43"/>
      <c r="Y329" s="396"/>
      <c r="Z329" s="396"/>
      <c r="AA329" s="43">
        <v>0</v>
      </c>
      <c r="AB329" s="42"/>
      <c r="AC329" s="43"/>
      <c r="AD329" s="396"/>
      <c r="AE329" s="396"/>
      <c r="AF329" s="43">
        <v>0</v>
      </c>
      <c r="AG329" s="42"/>
      <c r="AH329" s="43"/>
      <c r="AI329" s="396"/>
      <c r="AJ329" s="396"/>
      <c r="AK329" s="43">
        <v>0</v>
      </c>
      <c r="AL329" s="42"/>
      <c r="AM329" s="43"/>
      <c r="AN329" s="396"/>
      <c r="AO329" s="396"/>
      <c r="AP329" s="43">
        <v>0</v>
      </c>
      <c r="AQ329" s="42"/>
      <c r="AR329" s="43"/>
      <c r="AS329" s="396"/>
      <c r="AT329" s="396"/>
      <c r="AU329" s="43">
        <v>0</v>
      </c>
      <c r="AV329" s="42"/>
      <c r="AW329" s="43"/>
      <c r="AX329" s="396"/>
      <c r="AY329" s="396"/>
      <c r="AZ329" s="43">
        <v>0</v>
      </c>
      <c r="BA329" s="42"/>
      <c r="BB329" s="43"/>
      <c r="BC329" s="396"/>
      <c r="BD329" s="396"/>
      <c r="BE329" s="43">
        <v>0</v>
      </c>
      <c r="BF329" s="42"/>
      <c r="BG329" s="43"/>
      <c r="BH329" s="396"/>
      <c r="BI329" s="396"/>
      <c r="BJ329" s="43">
        <v>0</v>
      </c>
      <c r="BK329" s="42"/>
      <c r="BL329" s="43"/>
      <c r="BM329" s="396"/>
      <c r="BN329" s="396"/>
      <c r="BO329" s="43">
        <v>0</v>
      </c>
      <c r="BP329" s="42"/>
      <c r="BQ329" s="43"/>
      <c r="BR329" s="396"/>
      <c r="BS329" s="396"/>
      <c r="BT329" s="43">
        <f>SUM(L329:BO329)</f>
        <v>0</v>
      </c>
      <c r="BU329" s="42"/>
      <c r="BV329" s="43"/>
      <c r="BW329" s="396"/>
      <c r="BX329" s="396"/>
      <c r="BY329" s="43">
        <v>0</v>
      </c>
      <c r="BZ329" s="42"/>
      <c r="CA329" s="43"/>
      <c r="CB329" s="396"/>
      <c r="CC329" s="396"/>
      <c r="CD329" s="43">
        <v>0</v>
      </c>
      <c r="CE329" s="42"/>
      <c r="CF329" s="43"/>
      <c r="CG329" s="396"/>
      <c r="CH329" s="396"/>
      <c r="CI329" s="43">
        <v>0</v>
      </c>
      <c r="CJ329" s="42"/>
      <c r="CK329" s="43"/>
      <c r="CL329" s="396"/>
      <c r="CM329" s="396"/>
      <c r="CN329" s="43">
        <v>0</v>
      </c>
      <c r="CO329" s="42"/>
      <c r="CP329" s="43"/>
      <c r="CQ329" s="396"/>
      <c r="CR329" s="396"/>
      <c r="CS329" s="43">
        <v>0</v>
      </c>
      <c r="CT329" s="42"/>
      <c r="CU329" s="43"/>
      <c r="CV329" s="396"/>
      <c r="CW329" s="396"/>
      <c r="CX329" s="43">
        <v>0</v>
      </c>
      <c r="CY329" s="42"/>
      <c r="CZ329" s="43"/>
      <c r="DA329" s="396"/>
      <c r="DB329" s="396"/>
      <c r="DC329" s="43">
        <v>0</v>
      </c>
      <c r="DD329" s="42"/>
      <c r="DE329" s="43"/>
      <c r="DF329" s="396"/>
      <c r="DG329" s="396"/>
      <c r="DH329" s="43">
        <v>0</v>
      </c>
      <c r="DI329" s="42"/>
      <c r="DJ329" s="43"/>
      <c r="DK329" s="396"/>
      <c r="DL329" s="396"/>
      <c r="DM329" s="43">
        <v>0</v>
      </c>
      <c r="DN329" s="42"/>
      <c r="DO329" s="43"/>
      <c r="DP329" s="396"/>
      <c r="DQ329" s="396"/>
      <c r="DR329" s="43">
        <v>0</v>
      </c>
      <c r="DS329" s="42"/>
      <c r="DT329" s="43"/>
      <c r="DU329" s="396"/>
      <c r="DV329" s="396"/>
      <c r="DW329" s="43">
        <v>0</v>
      </c>
      <c r="DX329" s="42"/>
      <c r="DY329" s="43"/>
      <c r="DZ329" s="396"/>
      <c r="EA329" s="396"/>
      <c r="EB329" s="43">
        <v>0</v>
      </c>
      <c r="EC329" s="42"/>
      <c r="ED329" s="43"/>
      <c r="EE329" s="396"/>
      <c r="EF329" s="396"/>
      <c r="EG329" s="43">
        <v>0</v>
      </c>
      <c r="EH329" s="42"/>
      <c r="EI329" s="43"/>
      <c r="EJ329" s="396"/>
      <c r="EK329" s="396"/>
      <c r="EL329" s="43">
        <f>SUM(CD329:CD329)</f>
        <v>0</v>
      </c>
      <c r="EM329" s="42"/>
      <c r="EN329" s="43"/>
      <c r="EO329" s="88"/>
      <c r="EQ329" s="80">
        <f>EL329-BY329</f>
        <v>0</v>
      </c>
      <c r="ER329" s="33"/>
    </row>
    <row r="330" spans="4:148" ht="12.75" hidden="1" customHeight="1" x14ac:dyDescent="0.3">
      <c r="D330" s="88" t="s">
        <v>334</v>
      </c>
      <c r="F330" s="346"/>
      <c r="G330" s="72">
        <v>0</v>
      </c>
      <c r="H330" s="71"/>
      <c r="I330" s="43"/>
      <c r="J330" s="396"/>
      <c r="K330" s="405"/>
      <c r="L330" s="72">
        <v>0</v>
      </c>
      <c r="M330" s="71"/>
      <c r="N330" s="43"/>
      <c r="O330" s="396"/>
      <c r="P330" s="405"/>
      <c r="Q330" s="72">
        <v>0</v>
      </c>
      <c r="R330" s="71"/>
      <c r="S330" s="43"/>
      <c r="T330" s="396"/>
      <c r="U330" s="405"/>
      <c r="V330" s="72">
        <v>0</v>
      </c>
      <c r="W330" s="71"/>
      <c r="X330" s="43"/>
      <c r="Y330" s="396"/>
      <c r="Z330" s="405"/>
      <c r="AA330" s="72">
        <v>0</v>
      </c>
      <c r="AB330" s="71"/>
      <c r="AC330" s="43"/>
      <c r="AD330" s="396"/>
      <c r="AE330" s="405"/>
      <c r="AF330" s="72">
        <v>0</v>
      </c>
      <c r="AG330" s="71"/>
      <c r="AH330" s="43"/>
      <c r="AI330" s="396"/>
      <c r="AJ330" s="405"/>
      <c r="AK330" s="72">
        <v>0</v>
      </c>
      <c r="AL330" s="71"/>
      <c r="AM330" s="43"/>
      <c r="AN330" s="396"/>
      <c r="AO330" s="405"/>
      <c r="AP330" s="72">
        <v>0</v>
      </c>
      <c r="AQ330" s="71"/>
      <c r="AR330" s="43"/>
      <c r="AS330" s="396"/>
      <c r="AT330" s="405"/>
      <c r="AU330" s="72">
        <v>0</v>
      </c>
      <c r="AV330" s="71"/>
      <c r="AW330" s="43"/>
      <c r="AX330" s="396"/>
      <c r="AY330" s="405"/>
      <c r="AZ330" s="72">
        <v>0</v>
      </c>
      <c r="BA330" s="71"/>
      <c r="BB330" s="43"/>
      <c r="BC330" s="396"/>
      <c r="BD330" s="405"/>
      <c r="BE330" s="72">
        <v>0</v>
      </c>
      <c r="BF330" s="71"/>
      <c r="BG330" s="43"/>
      <c r="BH330" s="396"/>
      <c r="BI330" s="405"/>
      <c r="BJ330" s="72">
        <v>0</v>
      </c>
      <c r="BK330" s="71"/>
      <c r="BL330" s="43"/>
      <c r="BM330" s="396"/>
      <c r="BN330" s="405"/>
      <c r="BO330" s="72">
        <v>0</v>
      </c>
      <c r="BP330" s="71"/>
      <c r="BQ330" s="43"/>
      <c r="BR330" s="396"/>
      <c r="BS330" s="405"/>
      <c r="BT330" s="72">
        <f>SUM(L330:BO330)</f>
        <v>0</v>
      </c>
      <c r="BU330" s="71"/>
      <c r="BV330" s="43"/>
      <c r="BW330" s="396"/>
      <c r="BX330" s="405"/>
      <c r="BY330" s="72">
        <v>0</v>
      </c>
      <c r="BZ330" s="71"/>
      <c r="CA330" s="43"/>
      <c r="CB330" s="396"/>
      <c r="CC330" s="405"/>
      <c r="CD330" s="72">
        <v>0</v>
      </c>
      <c r="CE330" s="71"/>
      <c r="CF330" s="43"/>
      <c r="CG330" s="396"/>
      <c r="CH330" s="405"/>
      <c r="CI330" s="72">
        <v>0</v>
      </c>
      <c r="CJ330" s="71"/>
      <c r="CK330" s="43"/>
      <c r="CL330" s="396"/>
      <c r="CM330" s="405"/>
      <c r="CN330" s="72">
        <v>0</v>
      </c>
      <c r="CO330" s="71"/>
      <c r="CP330" s="43"/>
      <c r="CQ330" s="396"/>
      <c r="CR330" s="405"/>
      <c r="CS330" s="72">
        <v>0</v>
      </c>
      <c r="CT330" s="71"/>
      <c r="CU330" s="43"/>
      <c r="CV330" s="396"/>
      <c r="CW330" s="405"/>
      <c r="CX330" s="72">
        <v>0</v>
      </c>
      <c r="CY330" s="71"/>
      <c r="CZ330" s="43"/>
      <c r="DA330" s="396"/>
      <c r="DB330" s="405"/>
      <c r="DC330" s="72">
        <v>0</v>
      </c>
      <c r="DD330" s="71"/>
      <c r="DE330" s="43"/>
      <c r="DF330" s="396"/>
      <c r="DG330" s="405"/>
      <c r="DH330" s="72">
        <v>0</v>
      </c>
      <c r="DI330" s="71"/>
      <c r="DJ330" s="43"/>
      <c r="DK330" s="396"/>
      <c r="DL330" s="405"/>
      <c r="DM330" s="72">
        <v>0</v>
      </c>
      <c r="DN330" s="71"/>
      <c r="DO330" s="43"/>
      <c r="DP330" s="396"/>
      <c r="DQ330" s="405"/>
      <c r="DR330" s="72">
        <v>0</v>
      </c>
      <c r="DS330" s="71"/>
      <c r="DT330" s="43"/>
      <c r="DU330" s="396"/>
      <c r="DV330" s="405"/>
      <c r="DW330" s="72">
        <v>0</v>
      </c>
      <c r="DX330" s="71"/>
      <c r="DY330" s="43"/>
      <c r="DZ330" s="396"/>
      <c r="EA330" s="405"/>
      <c r="EB330" s="72">
        <v>0</v>
      </c>
      <c r="EC330" s="71"/>
      <c r="ED330" s="43"/>
      <c r="EE330" s="396"/>
      <c r="EF330" s="405"/>
      <c r="EG330" s="72">
        <v>0</v>
      </c>
      <c r="EH330" s="71"/>
      <c r="EI330" s="43"/>
      <c r="EJ330" s="396"/>
      <c r="EK330" s="405"/>
      <c r="EL330" s="72">
        <f>SUM(CD330:CD330)</f>
        <v>0</v>
      </c>
      <c r="EM330" s="71"/>
      <c r="EN330" s="43"/>
      <c r="EO330" s="88"/>
      <c r="EQ330" s="80">
        <f>EL330-BY330</f>
        <v>0</v>
      </c>
      <c r="ER330" s="33"/>
    </row>
    <row r="331" spans="4:148" ht="12.75" customHeight="1" x14ac:dyDescent="0.3">
      <c r="D331" s="88"/>
      <c r="G331" s="43"/>
      <c r="H331" s="43"/>
      <c r="I331" s="43"/>
      <c r="J331" s="396"/>
      <c r="K331" s="43"/>
      <c r="L331" s="43"/>
      <c r="M331" s="43"/>
      <c r="N331" s="43"/>
      <c r="O331" s="396"/>
      <c r="P331" s="43"/>
      <c r="Q331" s="43"/>
      <c r="R331" s="43"/>
      <c r="S331" s="43"/>
      <c r="T331" s="396"/>
      <c r="U331" s="43"/>
      <c r="V331" s="43"/>
      <c r="W331" s="43"/>
      <c r="X331" s="43"/>
      <c r="Y331" s="396"/>
      <c r="Z331" s="43"/>
      <c r="AA331" s="43"/>
      <c r="AB331" s="43"/>
      <c r="AC331" s="43"/>
      <c r="AD331" s="396"/>
      <c r="AE331" s="43"/>
      <c r="AF331" s="43"/>
      <c r="AG331" s="43"/>
      <c r="AH331" s="43"/>
      <c r="AI331" s="396"/>
      <c r="AJ331" s="43"/>
      <c r="AK331" s="43"/>
      <c r="AL331" s="43"/>
      <c r="AM331" s="43"/>
      <c r="AN331" s="396"/>
      <c r="AO331" s="43"/>
      <c r="AP331" s="43"/>
      <c r="AQ331" s="43"/>
      <c r="AR331" s="43"/>
      <c r="AS331" s="396"/>
      <c r="AT331" s="43"/>
      <c r="AU331" s="43"/>
      <c r="AV331" s="43"/>
      <c r="AW331" s="43"/>
      <c r="AX331" s="396"/>
      <c r="AY331" s="43"/>
      <c r="AZ331" s="43"/>
      <c r="BA331" s="43"/>
      <c r="BB331" s="43"/>
      <c r="BC331" s="396"/>
      <c r="BD331" s="43"/>
      <c r="BE331" s="43"/>
      <c r="BF331" s="43"/>
      <c r="BG331" s="43"/>
      <c r="BH331" s="396"/>
      <c r="BI331" s="43"/>
      <c r="BJ331" s="43"/>
      <c r="BK331" s="43"/>
      <c r="BL331" s="43"/>
      <c r="BM331" s="396"/>
      <c r="BN331" s="43"/>
      <c r="BO331" s="43"/>
      <c r="BP331" s="43"/>
      <c r="BQ331" s="43"/>
      <c r="BR331" s="396"/>
      <c r="BS331" s="43"/>
      <c r="BT331" s="43"/>
      <c r="BU331" s="43"/>
      <c r="BV331" s="43"/>
      <c r="BW331" s="396"/>
      <c r="BX331" s="43"/>
      <c r="BY331" s="43"/>
      <c r="BZ331" s="43"/>
      <c r="CA331" s="43"/>
      <c r="CB331" s="396"/>
      <c r="CC331" s="43"/>
      <c r="CD331" s="43"/>
      <c r="CE331" s="43"/>
      <c r="CF331" s="43"/>
      <c r="CG331" s="396"/>
      <c r="CH331" s="43"/>
      <c r="CI331" s="43"/>
      <c r="CJ331" s="43"/>
      <c r="CK331" s="43"/>
      <c r="CL331" s="396"/>
      <c r="CM331" s="43"/>
      <c r="CN331" s="43"/>
      <c r="CO331" s="43"/>
      <c r="CP331" s="43"/>
      <c r="CQ331" s="396"/>
      <c r="CR331" s="43"/>
      <c r="CS331" s="43"/>
      <c r="CT331" s="43"/>
      <c r="CU331" s="43"/>
      <c r="CV331" s="396"/>
      <c r="CW331" s="43"/>
      <c r="CX331" s="43"/>
      <c r="CY331" s="43"/>
      <c r="CZ331" s="43"/>
      <c r="DA331" s="396"/>
      <c r="DB331" s="43"/>
      <c r="DC331" s="43"/>
      <c r="DD331" s="43"/>
      <c r="DE331" s="43"/>
      <c r="DF331" s="396"/>
      <c r="DG331" s="43"/>
      <c r="DH331" s="43"/>
      <c r="DI331" s="43"/>
      <c r="DJ331" s="43"/>
      <c r="DK331" s="396"/>
      <c r="DL331" s="43"/>
      <c r="DM331" s="43"/>
      <c r="DN331" s="43"/>
      <c r="DO331" s="43"/>
      <c r="DP331" s="396"/>
      <c r="DQ331" s="43"/>
      <c r="DR331" s="43"/>
      <c r="DS331" s="43"/>
      <c r="DT331" s="43"/>
      <c r="DU331" s="396"/>
      <c r="DV331" s="43"/>
      <c r="DW331" s="43"/>
      <c r="DX331" s="43"/>
      <c r="DY331" s="43"/>
      <c r="DZ331" s="396"/>
      <c r="EA331" s="43"/>
      <c r="EB331" s="43"/>
      <c r="EC331" s="43"/>
      <c r="ED331" s="43"/>
      <c r="EE331" s="396"/>
      <c r="EF331" s="43"/>
      <c r="EG331" s="43"/>
      <c r="EH331" s="43"/>
      <c r="EI331" s="43"/>
      <c r="EJ331" s="396"/>
      <c r="EK331" s="43"/>
      <c r="EL331" s="43"/>
      <c r="EM331" s="43"/>
      <c r="EN331" s="43"/>
      <c r="EO331" s="88"/>
      <c r="ER331" s="33"/>
    </row>
    <row r="332" spans="4:148" ht="12.75" customHeight="1" x14ac:dyDescent="0.3">
      <c r="D332" s="88" t="s">
        <v>340</v>
      </c>
      <c r="G332" s="43">
        <f>SUM(G333:G335)</f>
        <v>0</v>
      </c>
      <c r="H332" s="43"/>
      <c r="I332" s="43"/>
      <c r="J332" s="396"/>
      <c r="K332" s="43"/>
      <c r="L332" s="43">
        <f>SUM(L333:L335)</f>
        <v>0</v>
      </c>
      <c r="M332" s="43"/>
      <c r="N332" s="43"/>
      <c r="O332" s="396"/>
      <c r="P332" s="43"/>
      <c r="Q332" s="43">
        <f>SUM(Q333:Q335)</f>
        <v>0</v>
      </c>
      <c r="R332" s="43"/>
      <c r="S332" s="43"/>
      <c r="T332" s="396"/>
      <c r="U332" s="43"/>
      <c r="V332" s="43">
        <f>SUM(V333:V335)</f>
        <v>0</v>
      </c>
      <c r="W332" s="43"/>
      <c r="X332" s="43"/>
      <c r="Y332" s="396"/>
      <c r="Z332" s="43"/>
      <c r="AA332" s="43">
        <f>SUM(AA333:AA335)</f>
        <v>0</v>
      </c>
      <c r="AB332" s="43"/>
      <c r="AC332" s="43"/>
      <c r="AD332" s="396"/>
      <c r="AE332" s="43"/>
      <c r="AF332" s="43">
        <f>SUM(AF333:AF335)</f>
        <v>0</v>
      </c>
      <c r="AG332" s="43"/>
      <c r="AH332" s="43"/>
      <c r="AI332" s="396"/>
      <c r="AJ332" s="43"/>
      <c r="AK332" s="43">
        <f>SUM(AK333:AK335)</f>
        <v>0</v>
      </c>
      <c r="AL332" s="43"/>
      <c r="AM332" s="43"/>
      <c r="AN332" s="396"/>
      <c r="AO332" s="43"/>
      <c r="AP332" s="43">
        <f>SUM(AP333:AP335)</f>
        <v>0</v>
      </c>
      <c r="AQ332" s="43"/>
      <c r="AR332" s="43"/>
      <c r="AS332" s="396"/>
      <c r="AT332" s="43"/>
      <c r="AU332" s="43">
        <f>SUM(AU333:AU335)</f>
        <v>0</v>
      </c>
      <c r="AV332" s="43"/>
      <c r="AW332" s="43"/>
      <c r="AX332" s="396"/>
      <c r="AY332" s="43"/>
      <c r="AZ332" s="43">
        <f>SUM(AZ333:AZ335)</f>
        <v>2650923</v>
      </c>
      <c r="BA332" s="43"/>
      <c r="BB332" s="43"/>
      <c r="BC332" s="396"/>
      <c r="BD332" s="43"/>
      <c r="BE332" s="43">
        <f>SUM(BE333:BE335)</f>
        <v>0</v>
      </c>
      <c r="BF332" s="43"/>
      <c r="BG332" s="43"/>
      <c r="BH332" s="396"/>
      <c r="BI332" s="43"/>
      <c r="BJ332" s="43">
        <f>SUM(BJ333:BJ335)</f>
        <v>0</v>
      </c>
      <c r="BK332" s="43"/>
      <c r="BL332" s="43"/>
      <c r="BM332" s="396"/>
      <c r="BN332" s="43"/>
      <c r="BO332" s="43">
        <f>SUM(BO333:BO335)</f>
        <v>0</v>
      </c>
      <c r="BP332" s="43"/>
      <c r="BQ332" s="43"/>
      <c r="BR332" s="396"/>
      <c r="BS332" s="43"/>
      <c r="BT332" s="43">
        <f>SUM(BT333:BT335)</f>
        <v>2650923</v>
      </c>
      <c r="BU332" s="43"/>
      <c r="BV332" s="43"/>
      <c r="BW332" s="396"/>
      <c r="BX332" s="43"/>
      <c r="BY332" s="43">
        <f>SUM(BY333:BY335)</f>
        <v>0</v>
      </c>
      <c r="BZ332" s="43"/>
      <c r="CA332" s="43"/>
      <c r="CB332" s="396"/>
      <c r="CC332" s="43"/>
      <c r="CD332" s="43">
        <f>SUM(CD333:CD335)</f>
        <v>0</v>
      </c>
      <c r="CE332" s="43"/>
      <c r="CF332" s="43"/>
      <c r="CG332" s="396"/>
      <c r="CH332" s="43"/>
      <c r="CI332" s="43">
        <f>SUM(CI333:CI335)</f>
        <v>0</v>
      </c>
      <c r="CJ332" s="43"/>
      <c r="CK332" s="43"/>
      <c r="CL332" s="396"/>
      <c r="CM332" s="43"/>
      <c r="CN332" s="43">
        <f>SUM(CN333:CN335)</f>
        <v>0</v>
      </c>
      <c r="CO332" s="43"/>
      <c r="CP332" s="43"/>
      <c r="CQ332" s="396"/>
      <c r="CR332" s="43"/>
      <c r="CS332" s="43">
        <f>SUM(CS333:CS335)</f>
        <v>0</v>
      </c>
      <c r="CT332" s="43"/>
      <c r="CU332" s="43"/>
      <c r="CV332" s="396"/>
      <c r="CW332" s="43"/>
      <c r="CX332" s="43">
        <f>SUM(CX333:CX335)</f>
        <v>0</v>
      </c>
      <c r="CY332" s="43"/>
      <c r="CZ332" s="43"/>
      <c r="DA332" s="396"/>
      <c r="DB332" s="43"/>
      <c r="DC332" s="43">
        <f>SUM(DC333:DC335)</f>
        <v>0</v>
      </c>
      <c r="DD332" s="43"/>
      <c r="DE332" s="43"/>
      <c r="DF332" s="396"/>
      <c r="DG332" s="43"/>
      <c r="DH332" s="43">
        <f>SUM(DH333:DH335)</f>
        <v>0</v>
      </c>
      <c r="DI332" s="43"/>
      <c r="DJ332" s="43"/>
      <c r="DK332" s="396"/>
      <c r="DL332" s="43"/>
      <c r="DM332" s="43">
        <f>SUM(DM333:DM335)</f>
        <v>0</v>
      </c>
      <c r="DN332" s="43"/>
      <c r="DO332" s="43"/>
      <c r="DP332" s="396"/>
      <c r="DQ332" s="43"/>
      <c r="DR332" s="43">
        <f>SUM(DR333:DR335)</f>
        <v>0</v>
      </c>
      <c r="DS332" s="43"/>
      <c r="DT332" s="43"/>
      <c r="DU332" s="396"/>
      <c r="DV332" s="43"/>
      <c r="DW332" s="43">
        <f>SUM(DW333:DW335)</f>
        <v>0</v>
      </c>
      <c r="DX332" s="43"/>
      <c r="DY332" s="43"/>
      <c r="DZ332" s="396"/>
      <c r="EA332" s="43"/>
      <c r="EB332" s="43">
        <f>SUM(EB333:EB335)</f>
        <v>0</v>
      </c>
      <c r="EC332" s="43"/>
      <c r="ED332" s="43"/>
      <c r="EE332" s="396"/>
      <c r="EF332" s="43"/>
      <c r="EG332" s="43">
        <f>SUM(EG333:EG335)</f>
        <v>0</v>
      </c>
      <c r="EH332" s="43"/>
      <c r="EI332" s="43"/>
      <c r="EJ332" s="396"/>
      <c r="EK332" s="43"/>
      <c r="EL332" s="43">
        <f>SUM(EL333:EL335)</f>
        <v>0</v>
      </c>
      <c r="EM332" s="43"/>
      <c r="EN332" s="43"/>
      <c r="EO332" s="88"/>
      <c r="EQ332" s="80">
        <f>EL332-BY332</f>
        <v>0</v>
      </c>
      <c r="ER332" s="33"/>
    </row>
    <row r="333" spans="4:148" ht="12.75" customHeight="1" x14ac:dyDescent="0.3">
      <c r="D333" s="88" t="s">
        <v>316</v>
      </c>
      <c r="F333" s="333"/>
      <c r="G333" s="394">
        <v>0</v>
      </c>
      <c r="H333" s="395"/>
      <c r="I333" s="43"/>
      <c r="J333" s="396"/>
      <c r="K333" s="397"/>
      <c r="L333" s="394">
        <v>0</v>
      </c>
      <c r="M333" s="395"/>
      <c r="N333" s="43"/>
      <c r="O333" s="396"/>
      <c r="P333" s="397"/>
      <c r="Q333" s="394">
        <v>0</v>
      </c>
      <c r="R333" s="395"/>
      <c r="S333" s="43"/>
      <c r="T333" s="396"/>
      <c r="U333" s="397"/>
      <c r="V333" s="394">
        <v>0</v>
      </c>
      <c r="W333" s="395"/>
      <c r="X333" s="43"/>
      <c r="Y333" s="396"/>
      <c r="Z333" s="397"/>
      <c r="AA333" s="394">
        <v>0</v>
      </c>
      <c r="AB333" s="395"/>
      <c r="AC333" s="43"/>
      <c r="AD333" s="396"/>
      <c r="AE333" s="397"/>
      <c r="AF333" s="394">
        <v>0</v>
      </c>
      <c r="AG333" s="395"/>
      <c r="AH333" s="43"/>
      <c r="AI333" s="396"/>
      <c r="AJ333" s="397"/>
      <c r="AK333" s="394">
        <v>0</v>
      </c>
      <c r="AL333" s="395"/>
      <c r="AM333" s="43"/>
      <c r="AN333" s="396"/>
      <c r="AO333" s="397"/>
      <c r="AP333" s="394">
        <v>0</v>
      </c>
      <c r="AQ333" s="395"/>
      <c r="AR333" s="43"/>
      <c r="AS333" s="396"/>
      <c r="AT333" s="397"/>
      <c r="AU333" s="394">
        <v>0</v>
      </c>
      <c r="AV333" s="395"/>
      <c r="AW333" s="43"/>
      <c r="AX333" s="396"/>
      <c r="AY333" s="397"/>
      <c r="AZ333" s="394">
        <f>2650923-605096</f>
        <v>2045827</v>
      </c>
      <c r="BA333" s="395"/>
      <c r="BB333" s="43"/>
      <c r="BC333" s="396"/>
      <c r="BD333" s="397"/>
      <c r="BE333" s="394">
        <v>0</v>
      </c>
      <c r="BF333" s="395"/>
      <c r="BG333" s="43"/>
      <c r="BH333" s="396"/>
      <c r="BI333" s="397"/>
      <c r="BJ333" s="394">
        <v>0</v>
      </c>
      <c r="BK333" s="395"/>
      <c r="BL333" s="43"/>
      <c r="BM333" s="396"/>
      <c r="BN333" s="397"/>
      <c r="BO333" s="394">
        <v>0</v>
      </c>
      <c r="BP333" s="395"/>
      <c r="BQ333" s="43"/>
      <c r="BR333" s="396"/>
      <c r="BS333" s="397"/>
      <c r="BT333" s="394">
        <f>SUM(L333:BO333)</f>
        <v>2045827</v>
      </c>
      <c r="BU333" s="395"/>
      <c r="BV333" s="43"/>
      <c r="BW333" s="396"/>
      <c r="BX333" s="397"/>
      <c r="BY333" s="394">
        <v>0</v>
      </c>
      <c r="BZ333" s="395"/>
      <c r="CA333" s="43"/>
      <c r="CB333" s="396"/>
      <c r="CC333" s="397"/>
      <c r="CD333" s="394">
        <v>0</v>
      </c>
      <c r="CE333" s="395"/>
      <c r="CF333" s="43"/>
      <c r="CG333" s="396"/>
      <c r="CH333" s="397"/>
      <c r="CI333" s="394">
        <v>0</v>
      </c>
      <c r="CJ333" s="395"/>
      <c r="CK333" s="43"/>
      <c r="CL333" s="396"/>
      <c r="CM333" s="397"/>
      <c r="CN333" s="394">
        <v>0</v>
      </c>
      <c r="CO333" s="395"/>
      <c r="CP333" s="43"/>
      <c r="CQ333" s="396"/>
      <c r="CR333" s="397"/>
      <c r="CS333" s="394">
        <v>0</v>
      </c>
      <c r="CT333" s="395"/>
      <c r="CU333" s="43"/>
      <c r="CV333" s="396"/>
      <c r="CW333" s="397"/>
      <c r="CX333" s="394">
        <v>0</v>
      </c>
      <c r="CY333" s="395"/>
      <c r="CZ333" s="43"/>
      <c r="DA333" s="396"/>
      <c r="DB333" s="397"/>
      <c r="DC333" s="394">
        <v>0</v>
      </c>
      <c r="DD333" s="395"/>
      <c r="DE333" s="43"/>
      <c r="DF333" s="396"/>
      <c r="DG333" s="397"/>
      <c r="DH333" s="394">
        <v>0</v>
      </c>
      <c r="DI333" s="395"/>
      <c r="DJ333" s="43"/>
      <c r="DK333" s="396"/>
      <c r="DL333" s="397"/>
      <c r="DM333" s="394">
        <v>0</v>
      </c>
      <c r="DN333" s="395"/>
      <c r="DO333" s="43"/>
      <c r="DP333" s="396"/>
      <c r="DQ333" s="397"/>
      <c r="DR333" s="394">
        <v>0</v>
      </c>
      <c r="DS333" s="395"/>
      <c r="DT333" s="43"/>
      <c r="DU333" s="396"/>
      <c r="DV333" s="397"/>
      <c r="DW333" s="394">
        <v>0</v>
      </c>
      <c r="DX333" s="395"/>
      <c r="DY333" s="43"/>
      <c r="DZ333" s="396"/>
      <c r="EA333" s="397"/>
      <c r="EB333" s="394">
        <v>0</v>
      </c>
      <c r="EC333" s="395"/>
      <c r="ED333" s="43"/>
      <c r="EE333" s="396"/>
      <c r="EF333" s="397"/>
      <c r="EG333" s="394">
        <v>0</v>
      </c>
      <c r="EH333" s="395"/>
      <c r="EI333" s="43"/>
      <c r="EJ333" s="396"/>
      <c r="EK333" s="397"/>
      <c r="EL333" s="394">
        <f t="shared" ref="EL333:EL335" si="51">SUM(CD333:DH333)</f>
        <v>0</v>
      </c>
      <c r="EM333" s="395"/>
      <c r="EN333" s="43"/>
      <c r="EO333" s="88"/>
      <c r="EQ333" s="80">
        <f>EL333-BY333</f>
        <v>0</v>
      </c>
      <c r="ER333" s="33"/>
    </row>
    <row r="334" spans="4:148" ht="12.75" customHeight="1" x14ac:dyDescent="0.3">
      <c r="D334" s="88" t="s">
        <v>319</v>
      </c>
      <c r="F334" s="327"/>
      <c r="G334" s="43">
        <v>0</v>
      </c>
      <c r="H334" s="42"/>
      <c r="I334" s="43"/>
      <c r="J334" s="396"/>
      <c r="K334" s="396"/>
      <c r="L334" s="43">
        <v>0</v>
      </c>
      <c r="M334" s="42"/>
      <c r="N334" s="43"/>
      <c r="O334" s="396"/>
      <c r="P334" s="396"/>
      <c r="Q334" s="43">
        <v>0</v>
      </c>
      <c r="R334" s="42"/>
      <c r="S334" s="43"/>
      <c r="T334" s="396"/>
      <c r="U334" s="396"/>
      <c r="V334" s="43">
        <v>0</v>
      </c>
      <c r="W334" s="42"/>
      <c r="X334" s="43"/>
      <c r="Y334" s="396"/>
      <c r="Z334" s="396"/>
      <c r="AA334" s="43">
        <v>0</v>
      </c>
      <c r="AB334" s="42"/>
      <c r="AC334" s="43"/>
      <c r="AD334" s="396"/>
      <c r="AE334" s="396"/>
      <c r="AF334" s="43">
        <v>0</v>
      </c>
      <c r="AG334" s="42"/>
      <c r="AH334" s="43"/>
      <c r="AI334" s="396"/>
      <c r="AJ334" s="396"/>
      <c r="AK334" s="43">
        <v>0</v>
      </c>
      <c r="AL334" s="42"/>
      <c r="AM334" s="43"/>
      <c r="AN334" s="396"/>
      <c r="AO334" s="396"/>
      <c r="AP334" s="43">
        <v>0</v>
      </c>
      <c r="AQ334" s="42"/>
      <c r="AR334" s="43"/>
      <c r="AS334" s="396"/>
      <c r="AT334" s="396"/>
      <c r="AU334" s="43">
        <v>0</v>
      </c>
      <c r="AV334" s="42"/>
      <c r="AW334" s="43"/>
      <c r="AX334" s="396"/>
      <c r="AY334" s="396"/>
      <c r="AZ334" s="43">
        <v>605096</v>
      </c>
      <c r="BA334" s="42"/>
      <c r="BB334" s="43"/>
      <c r="BC334" s="396"/>
      <c r="BD334" s="396"/>
      <c r="BE334" s="43">
        <v>0</v>
      </c>
      <c r="BF334" s="42"/>
      <c r="BG334" s="43"/>
      <c r="BH334" s="396"/>
      <c r="BI334" s="396"/>
      <c r="BJ334" s="43">
        <v>0</v>
      </c>
      <c r="BK334" s="42"/>
      <c r="BL334" s="43"/>
      <c r="BM334" s="396"/>
      <c r="BN334" s="396"/>
      <c r="BO334" s="43">
        <v>0</v>
      </c>
      <c r="BP334" s="42"/>
      <c r="BQ334" s="43"/>
      <c r="BR334" s="396"/>
      <c r="BS334" s="396"/>
      <c r="BT334" s="43">
        <f>SUM(L334:BO334)</f>
        <v>605096</v>
      </c>
      <c r="BU334" s="42"/>
      <c r="BV334" s="43"/>
      <c r="BW334" s="396"/>
      <c r="BX334" s="396"/>
      <c r="BY334" s="43">
        <v>0</v>
      </c>
      <c r="BZ334" s="42"/>
      <c r="CA334" s="43"/>
      <c r="CB334" s="396"/>
      <c r="CC334" s="396"/>
      <c r="CD334" s="43">
        <v>0</v>
      </c>
      <c r="CE334" s="42"/>
      <c r="CF334" s="43"/>
      <c r="CG334" s="396"/>
      <c r="CH334" s="396"/>
      <c r="CI334" s="43">
        <v>0</v>
      </c>
      <c r="CJ334" s="42"/>
      <c r="CK334" s="43"/>
      <c r="CL334" s="396"/>
      <c r="CM334" s="396"/>
      <c r="CN334" s="43">
        <v>0</v>
      </c>
      <c r="CO334" s="42"/>
      <c r="CP334" s="43"/>
      <c r="CQ334" s="396"/>
      <c r="CR334" s="396"/>
      <c r="CS334" s="43">
        <v>0</v>
      </c>
      <c r="CT334" s="42"/>
      <c r="CU334" s="43"/>
      <c r="CV334" s="396"/>
      <c r="CW334" s="396"/>
      <c r="CX334" s="43">
        <v>0</v>
      </c>
      <c r="CY334" s="42"/>
      <c r="CZ334" s="43"/>
      <c r="DA334" s="396"/>
      <c r="DB334" s="396"/>
      <c r="DC334" s="43">
        <v>0</v>
      </c>
      <c r="DD334" s="42"/>
      <c r="DE334" s="43"/>
      <c r="DF334" s="396"/>
      <c r="DG334" s="396"/>
      <c r="DH334" s="43">
        <v>0</v>
      </c>
      <c r="DI334" s="42"/>
      <c r="DJ334" s="43"/>
      <c r="DK334" s="396"/>
      <c r="DL334" s="396"/>
      <c r="DM334" s="43">
        <v>0</v>
      </c>
      <c r="DN334" s="42"/>
      <c r="DO334" s="43"/>
      <c r="DP334" s="396"/>
      <c r="DQ334" s="396"/>
      <c r="DR334" s="43">
        <v>0</v>
      </c>
      <c r="DS334" s="42"/>
      <c r="DT334" s="43"/>
      <c r="DU334" s="396"/>
      <c r="DV334" s="396"/>
      <c r="DW334" s="43">
        <v>0</v>
      </c>
      <c r="DX334" s="42"/>
      <c r="DY334" s="43"/>
      <c r="DZ334" s="396"/>
      <c r="EA334" s="396"/>
      <c r="EB334" s="43">
        <v>0</v>
      </c>
      <c r="EC334" s="42"/>
      <c r="ED334" s="43"/>
      <c r="EE334" s="396"/>
      <c r="EF334" s="396"/>
      <c r="EG334" s="43">
        <v>0</v>
      </c>
      <c r="EH334" s="42"/>
      <c r="EI334" s="43"/>
      <c r="EJ334" s="396"/>
      <c r="EK334" s="396"/>
      <c r="EL334" s="43">
        <f t="shared" si="51"/>
        <v>0</v>
      </c>
      <c r="EM334" s="42"/>
      <c r="EN334" s="43"/>
      <c r="EO334" s="88"/>
      <c r="EQ334" s="80">
        <f>EL334-BY334</f>
        <v>0</v>
      </c>
      <c r="ER334" s="33"/>
    </row>
    <row r="335" spans="4:148" ht="12.75" customHeight="1" x14ac:dyDescent="0.3">
      <c r="D335" s="88" t="s">
        <v>334</v>
      </c>
      <c r="F335" s="346"/>
      <c r="G335" s="72">
        <v>0</v>
      </c>
      <c r="H335" s="71"/>
      <c r="I335" s="43"/>
      <c r="J335" s="396"/>
      <c r="K335" s="405"/>
      <c r="L335" s="72">
        <v>0</v>
      </c>
      <c r="M335" s="71"/>
      <c r="N335" s="43"/>
      <c r="O335" s="396"/>
      <c r="P335" s="405"/>
      <c r="Q335" s="72">
        <v>0</v>
      </c>
      <c r="R335" s="71"/>
      <c r="S335" s="43"/>
      <c r="T335" s="396"/>
      <c r="U335" s="405"/>
      <c r="V335" s="72">
        <v>0</v>
      </c>
      <c r="W335" s="71"/>
      <c r="X335" s="43"/>
      <c r="Y335" s="396"/>
      <c r="Z335" s="405"/>
      <c r="AA335" s="72">
        <v>0</v>
      </c>
      <c r="AB335" s="71"/>
      <c r="AC335" s="43"/>
      <c r="AD335" s="396"/>
      <c r="AE335" s="405"/>
      <c r="AF335" s="72">
        <v>0</v>
      </c>
      <c r="AG335" s="71"/>
      <c r="AH335" s="43"/>
      <c r="AI335" s="396"/>
      <c r="AJ335" s="405"/>
      <c r="AK335" s="72">
        <v>0</v>
      </c>
      <c r="AL335" s="71"/>
      <c r="AM335" s="43"/>
      <c r="AN335" s="396"/>
      <c r="AO335" s="405"/>
      <c r="AP335" s="72">
        <v>0</v>
      </c>
      <c r="AQ335" s="71"/>
      <c r="AR335" s="43"/>
      <c r="AS335" s="396"/>
      <c r="AT335" s="405"/>
      <c r="AU335" s="72">
        <v>0</v>
      </c>
      <c r="AV335" s="71"/>
      <c r="AW335" s="43"/>
      <c r="AX335" s="396"/>
      <c r="AY335" s="405"/>
      <c r="AZ335" s="72">
        <v>0</v>
      </c>
      <c r="BA335" s="71"/>
      <c r="BB335" s="43"/>
      <c r="BC335" s="396"/>
      <c r="BD335" s="405"/>
      <c r="BE335" s="72">
        <v>0</v>
      </c>
      <c r="BF335" s="71"/>
      <c r="BG335" s="43"/>
      <c r="BH335" s="396"/>
      <c r="BI335" s="405"/>
      <c r="BJ335" s="72">
        <v>0</v>
      </c>
      <c r="BK335" s="71"/>
      <c r="BL335" s="43"/>
      <c r="BM335" s="396"/>
      <c r="BN335" s="405"/>
      <c r="BO335" s="72">
        <v>0</v>
      </c>
      <c r="BP335" s="71"/>
      <c r="BQ335" s="43"/>
      <c r="BR335" s="396"/>
      <c r="BS335" s="405"/>
      <c r="BT335" s="72">
        <f>SUM(L335:BO335)</f>
        <v>0</v>
      </c>
      <c r="BU335" s="71"/>
      <c r="BV335" s="43"/>
      <c r="BW335" s="396"/>
      <c r="BX335" s="405"/>
      <c r="BY335" s="72">
        <v>0</v>
      </c>
      <c r="BZ335" s="71"/>
      <c r="CA335" s="43"/>
      <c r="CB335" s="396"/>
      <c r="CC335" s="405"/>
      <c r="CD335" s="72">
        <v>0</v>
      </c>
      <c r="CE335" s="71"/>
      <c r="CF335" s="43"/>
      <c r="CG335" s="396"/>
      <c r="CH335" s="405"/>
      <c r="CI335" s="72">
        <v>0</v>
      </c>
      <c r="CJ335" s="71"/>
      <c r="CK335" s="43"/>
      <c r="CL335" s="396"/>
      <c r="CM335" s="405"/>
      <c r="CN335" s="72">
        <v>0</v>
      </c>
      <c r="CO335" s="71"/>
      <c r="CP335" s="43"/>
      <c r="CQ335" s="396"/>
      <c r="CR335" s="405"/>
      <c r="CS335" s="72">
        <v>0</v>
      </c>
      <c r="CT335" s="71"/>
      <c r="CU335" s="43"/>
      <c r="CV335" s="396"/>
      <c r="CW335" s="405"/>
      <c r="CX335" s="72">
        <v>0</v>
      </c>
      <c r="CY335" s="71"/>
      <c r="CZ335" s="43"/>
      <c r="DA335" s="396"/>
      <c r="DB335" s="405"/>
      <c r="DC335" s="72">
        <v>0</v>
      </c>
      <c r="DD335" s="71"/>
      <c r="DE335" s="43"/>
      <c r="DF335" s="396"/>
      <c r="DG335" s="405"/>
      <c r="DH335" s="72">
        <v>0</v>
      </c>
      <c r="DI335" s="71"/>
      <c r="DJ335" s="43"/>
      <c r="DK335" s="396"/>
      <c r="DL335" s="405"/>
      <c r="DM335" s="72">
        <v>0</v>
      </c>
      <c r="DN335" s="71"/>
      <c r="DO335" s="43"/>
      <c r="DP335" s="396"/>
      <c r="DQ335" s="405"/>
      <c r="DR335" s="72">
        <v>0</v>
      </c>
      <c r="DS335" s="71"/>
      <c r="DT335" s="43"/>
      <c r="DU335" s="396"/>
      <c r="DV335" s="405"/>
      <c r="DW335" s="72">
        <v>0</v>
      </c>
      <c r="DX335" s="71"/>
      <c r="DY335" s="43"/>
      <c r="DZ335" s="396"/>
      <c r="EA335" s="405"/>
      <c r="EB335" s="72">
        <v>0</v>
      </c>
      <c r="EC335" s="71"/>
      <c r="ED335" s="43"/>
      <c r="EE335" s="396"/>
      <c r="EF335" s="405"/>
      <c r="EG335" s="72">
        <v>0</v>
      </c>
      <c r="EH335" s="71"/>
      <c r="EI335" s="43"/>
      <c r="EJ335" s="396"/>
      <c r="EK335" s="405"/>
      <c r="EL335" s="72">
        <f t="shared" si="51"/>
        <v>0</v>
      </c>
      <c r="EM335" s="71"/>
      <c r="EN335" s="43"/>
      <c r="EO335" s="88"/>
      <c r="EQ335" s="80">
        <f>EL335-BY335</f>
        <v>0</v>
      </c>
      <c r="ER335" s="33"/>
    </row>
    <row r="336" spans="4:148" ht="12.75" customHeight="1" x14ac:dyDescent="0.3">
      <c r="D336" s="88"/>
      <c r="G336" s="43"/>
      <c r="H336" s="43"/>
      <c r="I336" s="43"/>
      <c r="J336" s="396"/>
      <c r="K336" s="43"/>
      <c r="L336" s="43"/>
      <c r="M336" s="43"/>
      <c r="N336" s="43"/>
      <c r="O336" s="396"/>
      <c r="P336" s="43"/>
      <c r="Q336" s="43"/>
      <c r="R336" s="43"/>
      <c r="S336" s="43"/>
      <c r="T336" s="396"/>
      <c r="U336" s="43"/>
      <c r="V336" s="43"/>
      <c r="W336" s="43"/>
      <c r="X336" s="43"/>
      <c r="Y336" s="396"/>
      <c r="Z336" s="43"/>
      <c r="AA336" s="43"/>
      <c r="AB336" s="43"/>
      <c r="AC336" s="43"/>
      <c r="AD336" s="396"/>
      <c r="AE336" s="43"/>
      <c r="AF336" s="43"/>
      <c r="AG336" s="43"/>
      <c r="AH336" s="43"/>
      <c r="AI336" s="396"/>
      <c r="AJ336" s="43"/>
      <c r="AK336" s="43"/>
      <c r="AL336" s="43"/>
      <c r="AM336" s="43"/>
      <c r="AN336" s="396"/>
      <c r="AO336" s="43"/>
      <c r="AP336" s="43"/>
      <c r="AQ336" s="43"/>
      <c r="AR336" s="43"/>
      <c r="AS336" s="396"/>
      <c r="AT336" s="43"/>
      <c r="AU336" s="43"/>
      <c r="AV336" s="43"/>
      <c r="AW336" s="43"/>
      <c r="AX336" s="396"/>
      <c r="AY336" s="43"/>
      <c r="AZ336" s="43"/>
      <c r="BA336" s="43"/>
      <c r="BB336" s="43"/>
      <c r="BC336" s="396"/>
      <c r="BD336" s="43"/>
      <c r="BE336" s="43"/>
      <c r="BF336" s="43"/>
      <c r="BG336" s="43"/>
      <c r="BH336" s="396"/>
      <c r="BI336" s="43"/>
      <c r="BJ336" s="43"/>
      <c r="BK336" s="43"/>
      <c r="BL336" s="43"/>
      <c r="BM336" s="396"/>
      <c r="BN336" s="43"/>
      <c r="BO336" s="43"/>
      <c r="BP336" s="43"/>
      <c r="BQ336" s="43"/>
      <c r="BR336" s="396"/>
      <c r="BS336" s="43"/>
      <c r="BT336" s="43"/>
      <c r="BU336" s="43"/>
      <c r="BV336" s="43"/>
      <c r="BW336" s="396"/>
      <c r="BX336" s="43"/>
      <c r="BY336" s="43"/>
      <c r="BZ336" s="43"/>
      <c r="CA336" s="43"/>
      <c r="CB336" s="396"/>
      <c r="CC336" s="43"/>
      <c r="CD336" s="43"/>
      <c r="CE336" s="43"/>
      <c r="CF336" s="43"/>
      <c r="CG336" s="396"/>
      <c r="CH336" s="43"/>
      <c r="CI336" s="43"/>
      <c r="CJ336" s="43"/>
      <c r="CK336" s="43"/>
      <c r="CL336" s="396"/>
      <c r="CM336" s="43"/>
      <c r="CN336" s="43"/>
      <c r="CO336" s="43"/>
      <c r="CP336" s="43"/>
      <c r="CQ336" s="396"/>
      <c r="CR336" s="43"/>
      <c r="CS336" s="43"/>
      <c r="CT336" s="43"/>
      <c r="CU336" s="43"/>
      <c r="CV336" s="396"/>
      <c r="CW336" s="43"/>
      <c r="CX336" s="43"/>
      <c r="CY336" s="43"/>
      <c r="CZ336" s="43"/>
      <c r="DA336" s="396"/>
      <c r="DB336" s="43"/>
      <c r="DC336" s="43"/>
      <c r="DD336" s="43"/>
      <c r="DE336" s="43"/>
      <c r="DF336" s="396"/>
      <c r="DG336" s="43"/>
      <c r="DH336" s="43"/>
      <c r="DI336" s="43"/>
      <c r="DJ336" s="43"/>
      <c r="DK336" s="396"/>
      <c r="DL336" s="43"/>
      <c r="DM336" s="43"/>
      <c r="DN336" s="43"/>
      <c r="DO336" s="43"/>
      <c r="DP336" s="396"/>
      <c r="DQ336" s="43"/>
      <c r="DR336" s="43"/>
      <c r="DS336" s="43"/>
      <c r="DT336" s="43"/>
      <c r="DU336" s="396"/>
      <c r="DV336" s="43"/>
      <c r="DW336" s="43"/>
      <c r="DX336" s="43"/>
      <c r="DY336" s="43"/>
      <c r="DZ336" s="396"/>
      <c r="EA336" s="43"/>
      <c r="EB336" s="43"/>
      <c r="EC336" s="43"/>
      <c r="ED336" s="43"/>
      <c r="EE336" s="396"/>
      <c r="EF336" s="43"/>
      <c r="EG336" s="43"/>
      <c r="EH336" s="43"/>
      <c r="EI336" s="43"/>
      <c r="EJ336" s="396"/>
      <c r="EK336" s="43"/>
      <c r="EL336" s="43"/>
      <c r="EM336" s="43"/>
      <c r="EN336" s="43"/>
      <c r="EO336" s="88"/>
      <c r="ER336" s="33"/>
    </row>
    <row r="337" spans="4:148" ht="12.75" customHeight="1" x14ac:dyDescent="0.3">
      <c r="D337" s="88" t="s">
        <v>341</v>
      </c>
      <c r="G337" s="43">
        <f>SUM(G338:G340)</f>
        <v>2280129</v>
      </c>
      <c r="H337" s="43"/>
      <c r="I337" s="43"/>
      <c r="J337" s="396"/>
      <c r="K337" s="43"/>
      <c r="L337" s="43">
        <f>SUM(L338:L340)</f>
        <v>0</v>
      </c>
      <c r="M337" s="43"/>
      <c r="N337" s="43"/>
      <c r="O337" s="396"/>
      <c r="P337" s="43"/>
      <c r="Q337" s="43">
        <f>SUM(Q338:Q340)</f>
        <v>0</v>
      </c>
      <c r="R337" s="43"/>
      <c r="S337" s="43"/>
      <c r="T337" s="396"/>
      <c r="U337" s="43"/>
      <c r="V337" s="43">
        <f>SUM(V338:V340)</f>
        <v>0</v>
      </c>
      <c r="W337" s="43"/>
      <c r="X337" s="43"/>
      <c r="Y337" s="396"/>
      <c r="Z337" s="43"/>
      <c r="AA337" s="43">
        <f>SUM(AA338:AA340)</f>
        <v>0</v>
      </c>
      <c r="AB337" s="43"/>
      <c r="AC337" s="43"/>
      <c r="AD337" s="396"/>
      <c r="AE337" s="43"/>
      <c r="AF337" s="43">
        <f>SUM(AF338:AF340)</f>
        <v>151729</v>
      </c>
      <c r="AG337" s="43"/>
      <c r="AH337" s="43"/>
      <c r="AI337" s="396"/>
      <c r="AJ337" s="43"/>
      <c r="AK337" s="43">
        <f>SUM(AK338:AK340)</f>
        <v>2128400</v>
      </c>
      <c r="AL337" s="43"/>
      <c r="AM337" s="43"/>
      <c r="AN337" s="396"/>
      <c r="AO337" s="43"/>
      <c r="AP337" s="43">
        <f>SUM(AP338:AP340)</f>
        <v>0</v>
      </c>
      <c r="AQ337" s="43"/>
      <c r="AR337" s="43"/>
      <c r="AS337" s="396"/>
      <c r="AT337" s="43"/>
      <c r="AU337" s="43">
        <f>SUM(AU338:AU340)</f>
        <v>0</v>
      </c>
      <c r="AV337" s="43"/>
      <c r="AW337" s="43"/>
      <c r="AX337" s="396"/>
      <c r="AY337" s="43"/>
      <c r="AZ337" s="43">
        <f>SUM(AZ338:AZ340)</f>
        <v>2579587</v>
      </c>
      <c r="BA337" s="43"/>
      <c r="BB337" s="43"/>
      <c r="BC337" s="396"/>
      <c r="BD337" s="43"/>
      <c r="BE337" s="43">
        <f>SUM(BE338:BE340)</f>
        <v>0</v>
      </c>
      <c r="BF337" s="43"/>
      <c r="BG337" s="43"/>
      <c r="BH337" s="396"/>
      <c r="BI337" s="43"/>
      <c r="BJ337" s="43">
        <f>SUM(BJ338:BJ340)</f>
        <v>0</v>
      </c>
      <c r="BK337" s="43"/>
      <c r="BL337" s="43"/>
      <c r="BM337" s="396"/>
      <c r="BN337" s="43"/>
      <c r="BO337" s="43">
        <f>SUM(BO338:BO340)</f>
        <v>0</v>
      </c>
      <c r="BP337" s="43"/>
      <c r="BQ337" s="43"/>
      <c r="BR337" s="396"/>
      <c r="BS337" s="43"/>
      <c r="BT337" s="43">
        <f>SUM(BT338:BT340)</f>
        <v>4859716</v>
      </c>
      <c r="BU337" s="43"/>
      <c r="BV337" s="43"/>
      <c r="BW337" s="396"/>
      <c r="BX337" s="43"/>
      <c r="BY337" s="43">
        <f>SUM(BY338:BY340)</f>
        <v>703120</v>
      </c>
      <c r="BZ337" s="43"/>
      <c r="CA337" s="43"/>
      <c r="CB337" s="396"/>
      <c r="CC337" s="43"/>
      <c r="CD337" s="43">
        <f>SUM(CD338:CD340)</f>
        <v>114954</v>
      </c>
      <c r="CE337" s="43"/>
      <c r="CF337" s="43"/>
      <c r="CG337" s="396"/>
      <c r="CH337" s="43"/>
      <c r="CI337" s="43">
        <f>SUM(CI338:CI340)</f>
        <v>588166</v>
      </c>
      <c r="CJ337" s="43"/>
      <c r="CK337" s="43"/>
      <c r="CL337" s="396"/>
      <c r="CM337" s="43"/>
      <c r="CN337" s="43">
        <f>SUM(CN338:CN340)</f>
        <v>0</v>
      </c>
      <c r="CO337" s="43"/>
      <c r="CP337" s="43"/>
      <c r="CQ337" s="396"/>
      <c r="CR337" s="43"/>
      <c r="CS337" s="43">
        <f>SUM(CS338:CS340)</f>
        <v>0</v>
      </c>
      <c r="CT337" s="43"/>
      <c r="CU337" s="43"/>
      <c r="CV337" s="396"/>
      <c r="CW337" s="43"/>
      <c r="CX337" s="43">
        <f>SUM(CX338:CX340)</f>
        <v>0</v>
      </c>
      <c r="CY337" s="43"/>
      <c r="CZ337" s="43"/>
      <c r="DA337" s="396"/>
      <c r="DB337" s="43"/>
      <c r="DC337" s="43">
        <f>SUM(DC338:DC340)</f>
        <v>0</v>
      </c>
      <c r="DD337" s="43"/>
      <c r="DE337" s="43"/>
      <c r="DF337" s="396"/>
      <c r="DG337" s="43"/>
      <c r="DH337" s="43">
        <f>SUM(DH338:DH340)</f>
        <v>0</v>
      </c>
      <c r="DI337" s="43"/>
      <c r="DJ337" s="43"/>
      <c r="DK337" s="396"/>
      <c r="DL337" s="43"/>
      <c r="DM337" s="43">
        <f>SUM(DM338:DM340)</f>
        <v>0</v>
      </c>
      <c r="DN337" s="43"/>
      <c r="DO337" s="43"/>
      <c r="DP337" s="396"/>
      <c r="DQ337" s="43"/>
      <c r="DR337" s="43">
        <f>SUM(DR338:DR340)</f>
        <v>0</v>
      </c>
      <c r="DS337" s="43"/>
      <c r="DT337" s="43"/>
      <c r="DU337" s="396"/>
      <c r="DV337" s="43"/>
      <c r="DW337" s="43">
        <f>SUM(DW338:DW340)</f>
        <v>0</v>
      </c>
      <c r="DX337" s="43"/>
      <c r="DY337" s="43"/>
      <c r="DZ337" s="396"/>
      <c r="EA337" s="43"/>
      <c r="EB337" s="43">
        <f>SUM(EB338:EB340)</f>
        <v>0</v>
      </c>
      <c r="EC337" s="43"/>
      <c r="ED337" s="43"/>
      <c r="EE337" s="396"/>
      <c r="EF337" s="43"/>
      <c r="EG337" s="43">
        <f>SUM(EG338:EG340)</f>
        <v>0</v>
      </c>
      <c r="EH337" s="43"/>
      <c r="EI337" s="43"/>
      <c r="EJ337" s="396"/>
      <c r="EK337" s="43"/>
      <c r="EL337" s="43">
        <f>SUM(EL338:EL340)</f>
        <v>703120</v>
      </c>
      <c r="EM337" s="43"/>
      <c r="EN337" s="43"/>
      <c r="EO337" s="88"/>
      <c r="EQ337" s="80">
        <f>EL337-BY337</f>
        <v>0</v>
      </c>
      <c r="ER337" s="33"/>
    </row>
    <row r="338" spans="4:148" ht="12.75" customHeight="1" x14ac:dyDescent="0.3">
      <c r="D338" s="88" t="s">
        <v>316</v>
      </c>
      <c r="F338" s="333"/>
      <c r="G338" s="394">
        <v>1711426</v>
      </c>
      <c r="H338" s="395"/>
      <c r="I338" s="43"/>
      <c r="J338" s="396"/>
      <c r="K338" s="397"/>
      <c r="L338" s="394">
        <v>0</v>
      </c>
      <c r="M338" s="395"/>
      <c r="N338" s="43"/>
      <c r="O338" s="396"/>
      <c r="P338" s="397"/>
      <c r="Q338" s="394">
        <v>0</v>
      </c>
      <c r="R338" s="395"/>
      <c r="S338" s="43"/>
      <c r="T338" s="396"/>
      <c r="U338" s="397"/>
      <c r="V338" s="394">
        <v>0</v>
      </c>
      <c r="W338" s="395"/>
      <c r="X338" s="43"/>
      <c r="Y338" s="396"/>
      <c r="Z338" s="397"/>
      <c r="AA338" s="394">
        <v>0</v>
      </c>
      <c r="AB338" s="395"/>
      <c r="AC338" s="43"/>
      <c r="AD338" s="396"/>
      <c r="AE338" s="397"/>
      <c r="AF338" s="394">
        <f>151729-36301</f>
        <v>115428</v>
      </c>
      <c r="AG338" s="395"/>
      <c r="AH338" s="43"/>
      <c r="AI338" s="396"/>
      <c r="AJ338" s="397"/>
      <c r="AK338" s="394">
        <f>2128400-532402</f>
        <v>1595998</v>
      </c>
      <c r="AL338" s="395"/>
      <c r="AM338" s="43"/>
      <c r="AN338" s="396"/>
      <c r="AO338" s="397"/>
      <c r="AP338" s="394">
        <v>0</v>
      </c>
      <c r="AQ338" s="395"/>
      <c r="AR338" s="43"/>
      <c r="AS338" s="396"/>
      <c r="AT338" s="397"/>
      <c r="AU338" s="394">
        <v>0</v>
      </c>
      <c r="AV338" s="395"/>
      <c r="AW338" s="43"/>
      <c r="AX338" s="396"/>
      <c r="AY338" s="397"/>
      <c r="AZ338" s="394">
        <f>2579587-588893</f>
        <v>1990694</v>
      </c>
      <c r="BA338" s="395"/>
      <c r="BB338" s="43"/>
      <c r="BC338" s="396"/>
      <c r="BD338" s="397"/>
      <c r="BE338" s="394">
        <v>0</v>
      </c>
      <c r="BF338" s="395"/>
      <c r="BG338" s="43"/>
      <c r="BH338" s="396"/>
      <c r="BI338" s="397"/>
      <c r="BJ338" s="394">
        <v>0</v>
      </c>
      <c r="BK338" s="395"/>
      <c r="BL338" s="43"/>
      <c r="BM338" s="396"/>
      <c r="BN338" s="397"/>
      <c r="BO338" s="394">
        <v>0</v>
      </c>
      <c r="BP338" s="395"/>
      <c r="BQ338" s="43"/>
      <c r="BR338" s="396"/>
      <c r="BS338" s="397"/>
      <c r="BT338" s="394">
        <f>SUM(L338:BO338)</f>
        <v>3702120</v>
      </c>
      <c r="BU338" s="395"/>
      <c r="BV338" s="43"/>
      <c r="BW338" s="396"/>
      <c r="BX338" s="397"/>
      <c r="BY338" s="394">
        <v>602860</v>
      </c>
      <c r="BZ338" s="395"/>
      <c r="CA338" s="43"/>
      <c r="CB338" s="396"/>
      <c r="CC338" s="397"/>
      <c r="CD338" s="394">
        <v>100841</v>
      </c>
      <c r="CE338" s="395"/>
      <c r="CF338" s="43"/>
      <c r="CG338" s="396"/>
      <c r="CH338" s="397"/>
      <c r="CI338" s="394">
        <v>502019</v>
      </c>
      <c r="CJ338" s="395"/>
      <c r="CK338" s="43"/>
      <c r="CL338" s="396"/>
      <c r="CM338" s="397"/>
      <c r="CN338" s="394">
        <v>0</v>
      </c>
      <c r="CO338" s="395"/>
      <c r="CP338" s="43"/>
      <c r="CQ338" s="396"/>
      <c r="CR338" s="397"/>
      <c r="CS338" s="394">
        <v>0</v>
      </c>
      <c r="CT338" s="395"/>
      <c r="CU338" s="43"/>
      <c r="CV338" s="396"/>
      <c r="CW338" s="397"/>
      <c r="CX338" s="394">
        <v>0</v>
      </c>
      <c r="CY338" s="395"/>
      <c r="CZ338" s="43"/>
      <c r="DA338" s="396"/>
      <c r="DB338" s="397"/>
      <c r="DC338" s="394">
        <v>0</v>
      </c>
      <c r="DD338" s="395"/>
      <c r="DE338" s="43"/>
      <c r="DF338" s="396"/>
      <c r="DG338" s="397"/>
      <c r="DH338" s="394">
        <v>0</v>
      </c>
      <c r="DI338" s="395"/>
      <c r="DJ338" s="43"/>
      <c r="DK338" s="396"/>
      <c r="DL338" s="397"/>
      <c r="DM338" s="394">
        <v>0</v>
      </c>
      <c r="DN338" s="395"/>
      <c r="DO338" s="43"/>
      <c r="DP338" s="396"/>
      <c r="DQ338" s="397"/>
      <c r="DR338" s="394">
        <v>0</v>
      </c>
      <c r="DS338" s="395"/>
      <c r="DT338" s="43"/>
      <c r="DU338" s="396"/>
      <c r="DV338" s="397"/>
      <c r="DW338" s="394">
        <v>0</v>
      </c>
      <c r="DX338" s="395"/>
      <c r="DY338" s="43"/>
      <c r="DZ338" s="396"/>
      <c r="EA338" s="397"/>
      <c r="EB338" s="394">
        <v>0</v>
      </c>
      <c r="EC338" s="395"/>
      <c r="ED338" s="43"/>
      <c r="EE338" s="396"/>
      <c r="EF338" s="397"/>
      <c r="EG338" s="394">
        <v>0</v>
      </c>
      <c r="EH338" s="395"/>
      <c r="EI338" s="43"/>
      <c r="EJ338" s="396"/>
      <c r="EK338" s="397"/>
      <c r="EL338" s="394">
        <f t="shared" ref="EL338:EL340" si="52">SUM(CD338:DR338)</f>
        <v>602860</v>
      </c>
      <c r="EM338" s="395"/>
      <c r="EN338" s="43"/>
      <c r="EO338" s="88"/>
      <c r="EQ338" s="80">
        <f>EL338-BY338</f>
        <v>0</v>
      </c>
      <c r="ER338" s="33"/>
    </row>
    <row r="339" spans="4:148" ht="12.75" customHeight="1" x14ac:dyDescent="0.3">
      <c r="D339" s="88" t="s">
        <v>319</v>
      </c>
      <c r="F339" s="327"/>
      <c r="G339" s="43">
        <v>568703</v>
      </c>
      <c r="H339" s="42"/>
      <c r="I339" s="43"/>
      <c r="J339" s="396"/>
      <c r="K339" s="396"/>
      <c r="L339" s="43">
        <v>0</v>
      </c>
      <c r="M339" s="42"/>
      <c r="N339" s="43"/>
      <c r="O339" s="396"/>
      <c r="P339" s="396"/>
      <c r="Q339" s="43">
        <v>0</v>
      </c>
      <c r="R339" s="42"/>
      <c r="S339" s="43"/>
      <c r="T339" s="396"/>
      <c r="U339" s="396"/>
      <c r="V339" s="43">
        <v>0</v>
      </c>
      <c r="W339" s="42"/>
      <c r="X339" s="43"/>
      <c r="Y339" s="396"/>
      <c r="Z339" s="396"/>
      <c r="AA339" s="43">
        <v>0</v>
      </c>
      <c r="AB339" s="42"/>
      <c r="AC339" s="43"/>
      <c r="AD339" s="396"/>
      <c r="AE339" s="396"/>
      <c r="AF339" s="43">
        <v>36301</v>
      </c>
      <c r="AG339" s="42"/>
      <c r="AH339" s="43"/>
      <c r="AI339" s="396"/>
      <c r="AJ339" s="396"/>
      <c r="AK339" s="43">
        <v>532402</v>
      </c>
      <c r="AL339" s="42"/>
      <c r="AM339" s="43"/>
      <c r="AN339" s="396"/>
      <c r="AO339" s="396"/>
      <c r="AP339" s="43">
        <v>0</v>
      </c>
      <c r="AQ339" s="42"/>
      <c r="AR339" s="43"/>
      <c r="AS339" s="396"/>
      <c r="AT339" s="396"/>
      <c r="AU339" s="43">
        <v>0</v>
      </c>
      <c r="AV339" s="42"/>
      <c r="AW339" s="43"/>
      <c r="AX339" s="396"/>
      <c r="AY339" s="396"/>
      <c r="AZ339" s="43">
        <v>588893</v>
      </c>
      <c r="BA339" s="42"/>
      <c r="BB339" s="43"/>
      <c r="BC339" s="396"/>
      <c r="BD339" s="396"/>
      <c r="BE339" s="43">
        <v>0</v>
      </c>
      <c r="BF339" s="42"/>
      <c r="BG339" s="43"/>
      <c r="BH339" s="396"/>
      <c r="BI339" s="396"/>
      <c r="BJ339" s="43">
        <v>0</v>
      </c>
      <c r="BK339" s="42"/>
      <c r="BL339" s="43"/>
      <c r="BM339" s="396"/>
      <c r="BN339" s="396"/>
      <c r="BO339" s="43">
        <v>0</v>
      </c>
      <c r="BP339" s="42"/>
      <c r="BQ339" s="43"/>
      <c r="BR339" s="396"/>
      <c r="BS339" s="396"/>
      <c r="BT339" s="43">
        <f>SUM(L339:BO339)</f>
        <v>1157596</v>
      </c>
      <c r="BU339" s="42"/>
      <c r="BV339" s="43"/>
      <c r="BW339" s="396"/>
      <c r="BX339" s="396"/>
      <c r="BY339" s="43">
        <v>100260</v>
      </c>
      <c r="BZ339" s="42"/>
      <c r="CA339" s="43"/>
      <c r="CB339" s="396"/>
      <c r="CC339" s="396"/>
      <c r="CD339" s="43">
        <v>14113</v>
      </c>
      <c r="CE339" s="42"/>
      <c r="CF339" s="43"/>
      <c r="CG339" s="396"/>
      <c r="CH339" s="396"/>
      <c r="CI339" s="43">
        <v>86147</v>
      </c>
      <c r="CJ339" s="42"/>
      <c r="CK339" s="43"/>
      <c r="CL339" s="396"/>
      <c r="CM339" s="396"/>
      <c r="CN339" s="43">
        <v>0</v>
      </c>
      <c r="CO339" s="42"/>
      <c r="CP339" s="43"/>
      <c r="CQ339" s="396"/>
      <c r="CR339" s="396"/>
      <c r="CS339" s="43">
        <v>0</v>
      </c>
      <c r="CT339" s="42"/>
      <c r="CU339" s="43"/>
      <c r="CV339" s="396"/>
      <c r="CW339" s="396"/>
      <c r="CX339" s="43">
        <v>0</v>
      </c>
      <c r="CY339" s="42"/>
      <c r="CZ339" s="43"/>
      <c r="DA339" s="396"/>
      <c r="DB339" s="396"/>
      <c r="DC339" s="43">
        <v>0</v>
      </c>
      <c r="DD339" s="42"/>
      <c r="DE339" s="43"/>
      <c r="DF339" s="396"/>
      <c r="DG339" s="396"/>
      <c r="DH339" s="43">
        <v>0</v>
      </c>
      <c r="DI339" s="42"/>
      <c r="DJ339" s="43"/>
      <c r="DK339" s="396"/>
      <c r="DL339" s="396"/>
      <c r="DM339" s="43">
        <v>0</v>
      </c>
      <c r="DN339" s="42"/>
      <c r="DO339" s="43"/>
      <c r="DP339" s="396"/>
      <c r="DQ339" s="396"/>
      <c r="DR339" s="43">
        <v>0</v>
      </c>
      <c r="DS339" s="42"/>
      <c r="DT339" s="43"/>
      <c r="DU339" s="396"/>
      <c r="DV339" s="396"/>
      <c r="DW339" s="43">
        <v>0</v>
      </c>
      <c r="DX339" s="42"/>
      <c r="DY339" s="43"/>
      <c r="DZ339" s="396"/>
      <c r="EA339" s="396"/>
      <c r="EB339" s="43">
        <v>0</v>
      </c>
      <c r="EC339" s="42"/>
      <c r="ED339" s="43"/>
      <c r="EE339" s="396"/>
      <c r="EF339" s="396"/>
      <c r="EG339" s="43">
        <v>0</v>
      </c>
      <c r="EH339" s="42"/>
      <c r="EI339" s="43"/>
      <c r="EJ339" s="396"/>
      <c r="EK339" s="396"/>
      <c r="EL339" s="43">
        <f t="shared" si="52"/>
        <v>100260</v>
      </c>
      <c r="EM339" s="42"/>
      <c r="EN339" s="43"/>
      <c r="EO339" s="88"/>
      <c r="EQ339" s="80">
        <f>EL339-BY339</f>
        <v>0</v>
      </c>
      <c r="ER339" s="33"/>
    </row>
    <row r="340" spans="4:148" ht="12.75" customHeight="1" x14ac:dyDescent="0.3">
      <c r="D340" s="88" t="s">
        <v>321</v>
      </c>
      <c r="F340" s="346"/>
      <c r="G340" s="72">
        <v>0</v>
      </c>
      <c r="H340" s="71"/>
      <c r="I340" s="43"/>
      <c r="J340" s="396"/>
      <c r="K340" s="405"/>
      <c r="L340" s="72">
        <v>0</v>
      </c>
      <c r="M340" s="71"/>
      <c r="N340" s="43"/>
      <c r="O340" s="396"/>
      <c r="P340" s="405"/>
      <c r="Q340" s="72">
        <v>0</v>
      </c>
      <c r="R340" s="71"/>
      <c r="S340" s="43"/>
      <c r="T340" s="396"/>
      <c r="U340" s="405"/>
      <c r="V340" s="72">
        <v>0</v>
      </c>
      <c r="W340" s="71"/>
      <c r="X340" s="43"/>
      <c r="Y340" s="396"/>
      <c r="Z340" s="405"/>
      <c r="AA340" s="72">
        <v>0</v>
      </c>
      <c r="AB340" s="71"/>
      <c r="AC340" s="43"/>
      <c r="AD340" s="396"/>
      <c r="AE340" s="405"/>
      <c r="AF340" s="72">
        <v>0</v>
      </c>
      <c r="AG340" s="71"/>
      <c r="AH340" s="43"/>
      <c r="AI340" s="396"/>
      <c r="AJ340" s="405"/>
      <c r="AK340" s="72">
        <v>0</v>
      </c>
      <c r="AL340" s="71"/>
      <c r="AM340" s="43"/>
      <c r="AN340" s="396"/>
      <c r="AO340" s="405"/>
      <c r="AP340" s="72">
        <v>0</v>
      </c>
      <c r="AQ340" s="71"/>
      <c r="AR340" s="43"/>
      <c r="AS340" s="396"/>
      <c r="AT340" s="405"/>
      <c r="AU340" s="72">
        <v>0</v>
      </c>
      <c r="AV340" s="71"/>
      <c r="AW340" s="43"/>
      <c r="AX340" s="396"/>
      <c r="AY340" s="405"/>
      <c r="AZ340" s="72">
        <v>0</v>
      </c>
      <c r="BA340" s="71"/>
      <c r="BB340" s="43"/>
      <c r="BC340" s="396"/>
      <c r="BD340" s="405"/>
      <c r="BE340" s="72">
        <v>0</v>
      </c>
      <c r="BF340" s="71"/>
      <c r="BG340" s="43"/>
      <c r="BH340" s="396"/>
      <c r="BI340" s="405"/>
      <c r="BJ340" s="72">
        <v>0</v>
      </c>
      <c r="BK340" s="71"/>
      <c r="BL340" s="43"/>
      <c r="BM340" s="396"/>
      <c r="BN340" s="405"/>
      <c r="BO340" s="72">
        <v>0</v>
      </c>
      <c r="BP340" s="71"/>
      <c r="BQ340" s="43"/>
      <c r="BR340" s="396"/>
      <c r="BS340" s="405"/>
      <c r="BT340" s="72">
        <f>SUM(L340:BO340)</f>
        <v>0</v>
      </c>
      <c r="BU340" s="71"/>
      <c r="BV340" s="43"/>
      <c r="BW340" s="396"/>
      <c r="BX340" s="405"/>
      <c r="BY340" s="72">
        <v>0</v>
      </c>
      <c r="BZ340" s="71"/>
      <c r="CA340" s="43"/>
      <c r="CB340" s="396"/>
      <c r="CC340" s="405"/>
      <c r="CD340" s="72">
        <v>0</v>
      </c>
      <c r="CE340" s="71"/>
      <c r="CF340" s="43"/>
      <c r="CG340" s="396"/>
      <c r="CH340" s="405"/>
      <c r="CI340" s="72">
        <v>0</v>
      </c>
      <c r="CJ340" s="71"/>
      <c r="CK340" s="43"/>
      <c r="CL340" s="396"/>
      <c r="CM340" s="405"/>
      <c r="CN340" s="72">
        <v>0</v>
      </c>
      <c r="CO340" s="71"/>
      <c r="CP340" s="43"/>
      <c r="CQ340" s="396"/>
      <c r="CR340" s="405"/>
      <c r="CS340" s="72">
        <v>0</v>
      </c>
      <c r="CT340" s="71"/>
      <c r="CU340" s="43"/>
      <c r="CV340" s="396"/>
      <c r="CW340" s="405"/>
      <c r="CX340" s="72">
        <v>0</v>
      </c>
      <c r="CY340" s="71"/>
      <c r="CZ340" s="43"/>
      <c r="DA340" s="396"/>
      <c r="DB340" s="405"/>
      <c r="DC340" s="72">
        <v>0</v>
      </c>
      <c r="DD340" s="71"/>
      <c r="DE340" s="43"/>
      <c r="DF340" s="396"/>
      <c r="DG340" s="405"/>
      <c r="DH340" s="72">
        <v>0</v>
      </c>
      <c r="DI340" s="71"/>
      <c r="DJ340" s="43"/>
      <c r="DK340" s="396"/>
      <c r="DL340" s="405"/>
      <c r="DM340" s="72">
        <v>0</v>
      </c>
      <c r="DN340" s="71"/>
      <c r="DO340" s="43"/>
      <c r="DP340" s="396"/>
      <c r="DQ340" s="405"/>
      <c r="DR340" s="72">
        <v>0</v>
      </c>
      <c r="DS340" s="71"/>
      <c r="DT340" s="43"/>
      <c r="DU340" s="396"/>
      <c r="DV340" s="405"/>
      <c r="DW340" s="72">
        <v>0</v>
      </c>
      <c r="DX340" s="71"/>
      <c r="DY340" s="43"/>
      <c r="DZ340" s="396"/>
      <c r="EA340" s="405"/>
      <c r="EB340" s="72">
        <v>0</v>
      </c>
      <c r="EC340" s="71"/>
      <c r="ED340" s="43"/>
      <c r="EE340" s="396"/>
      <c r="EF340" s="405"/>
      <c r="EG340" s="72">
        <v>0</v>
      </c>
      <c r="EH340" s="71"/>
      <c r="EI340" s="43"/>
      <c r="EJ340" s="396"/>
      <c r="EK340" s="405"/>
      <c r="EL340" s="72">
        <f t="shared" si="52"/>
        <v>0</v>
      </c>
      <c r="EM340" s="71"/>
      <c r="EN340" s="43"/>
      <c r="EO340" s="88"/>
      <c r="EQ340" s="80">
        <f>EL340-BY340</f>
        <v>0</v>
      </c>
      <c r="ER340" s="33"/>
    </row>
    <row r="341" spans="4:148" ht="12.75" customHeight="1" x14ac:dyDescent="0.3">
      <c r="D341" s="88"/>
      <c r="G341" s="43"/>
      <c r="H341" s="43"/>
      <c r="I341" s="43"/>
      <c r="J341" s="396"/>
      <c r="K341" s="43"/>
      <c r="L341" s="43"/>
      <c r="M341" s="43"/>
      <c r="N341" s="43"/>
      <c r="O341" s="396"/>
      <c r="P341" s="43"/>
      <c r="Q341" s="43"/>
      <c r="R341" s="43"/>
      <c r="S341" s="43"/>
      <c r="T341" s="396"/>
      <c r="U341" s="43"/>
      <c r="V341" s="43"/>
      <c r="W341" s="43"/>
      <c r="X341" s="43"/>
      <c r="Y341" s="396"/>
      <c r="Z341" s="43"/>
      <c r="AA341" s="43"/>
      <c r="AB341" s="43"/>
      <c r="AC341" s="43"/>
      <c r="AD341" s="396"/>
      <c r="AE341" s="43"/>
      <c r="AF341" s="43"/>
      <c r="AG341" s="43"/>
      <c r="AH341" s="43"/>
      <c r="AI341" s="396"/>
      <c r="AJ341" s="43"/>
      <c r="AK341" s="43"/>
      <c r="AL341" s="43"/>
      <c r="AM341" s="43"/>
      <c r="AN341" s="396"/>
      <c r="AO341" s="43"/>
      <c r="AP341" s="43"/>
      <c r="AQ341" s="43"/>
      <c r="AR341" s="43"/>
      <c r="AS341" s="396"/>
      <c r="AT341" s="43"/>
      <c r="AU341" s="43"/>
      <c r="AV341" s="43"/>
      <c r="AW341" s="43"/>
      <c r="AX341" s="396"/>
      <c r="AY341" s="43"/>
      <c r="AZ341" s="43"/>
      <c r="BA341" s="43"/>
      <c r="BB341" s="43"/>
      <c r="BC341" s="396"/>
      <c r="BD341" s="43"/>
      <c r="BE341" s="43"/>
      <c r="BF341" s="43"/>
      <c r="BG341" s="43"/>
      <c r="BH341" s="396"/>
      <c r="BI341" s="43"/>
      <c r="BJ341" s="43"/>
      <c r="BK341" s="43"/>
      <c r="BL341" s="43"/>
      <c r="BM341" s="396"/>
      <c r="BN341" s="43"/>
      <c r="BO341" s="43"/>
      <c r="BP341" s="43"/>
      <c r="BQ341" s="43"/>
      <c r="BR341" s="396"/>
      <c r="BS341" s="43"/>
      <c r="BT341" s="43"/>
      <c r="BU341" s="43"/>
      <c r="BV341" s="43"/>
      <c r="BW341" s="396"/>
      <c r="BX341" s="43"/>
      <c r="BY341" s="43"/>
      <c r="BZ341" s="43"/>
      <c r="CA341" s="43"/>
      <c r="CB341" s="396"/>
      <c r="CC341" s="43"/>
      <c r="CD341" s="43"/>
      <c r="CE341" s="43"/>
      <c r="CF341" s="43"/>
      <c r="CG341" s="396"/>
      <c r="CH341" s="43"/>
      <c r="CI341" s="43"/>
      <c r="CJ341" s="43"/>
      <c r="CK341" s="43"/>
      <c r="CL341" s="396"/>
      <c r="CM341" s="43"/>
      <c r="CN341" s="43"/>
      <c r="CO341" s="43"/>
      <c r="CP341" s="43"/>
      <c r="CQ341" s="396"/>
      <c r="CR341" s="43"/>
      <c r="CS341" s="43"/>
      <c r="CT341" s="43"/>
      <c r="CU341" s="43"/>
      <c r="CV341" s="396"/>
      <c r="CW341" s="43"/>
      <c r="CX341" s="43"/>
      <c r="CY341" s="43"/>
      <c r="CZ341" s="43"/>
      <c r="DA341" s="396"/>
      <c r="DB341" s="43"/>
      <c r="DC341" s="43"/>
      <c r="DD341" s="43"/>
      <c r="DE341" s="43"/>
      <c r="DF341" s="396"/>
      <c r="DG341" s="43"/>
      <c r="DH341" s="43"/>
      <c r="DI341" s="43"/>
      <c r="DJ341" s="43"/>
      <c r="DK341" s="396"/>
      <c r="DL341" s="43"/>
      <c r="DM341" s="43"/>
      <c r="DN341" s="43"/>
      <c r="DO341" s="43"/>
      <c r="DP341" s="396"/>
      <c r="DQ341" s="43"/>
      <c r="DR341" s="43"/>
      <c r="DS341" s="43"/>
      <c r="DT341" s="43"/>
      <c r="DU341" s="396"/>
      <c r="DV341" s="43"/>
      <c r="DW341" s="43"/>
      <c r="DX341" s="43"/>
      <c r="DY341" s="43"/>
      <c r="DZ341" s="396"/>
      <c r="EA341" s="43"/>
      <c r="EB341" s="43"/>
      <c r="EC341" s="43"/>
      <c r="ED341" s="43"/>
      <c r="EE341" s="396"/>
      <c r="EF341" s="43"/>
      <c r="EG341" s="43"/>
      <c r="EH341" s="43"/>
      <c r="EI341" s="43"/>
      <c r="EJ341" s="396"/>
      <c r="EK341" s="43"/>
      <c r="EL341" s="43"/>
      <c r="EM341" s="43"/>
      <c r="EN341" s="43"/>
      <c r="EO341" s="88"/>
      <c r="ER341" s="33"/>
    </row>
    <row r="342" spans="4:148" ht="12.75" hidden="1" customHeight="1" x14ac:dyDescent="0.3">
      <c r="D342" s="88" t="s">
        <v>342</v>
      </c>
      <c r="G342" s="43">
        <f>SUM(G343:G345)</f>
        <v>0</v>
      </c>
      <c r="H342" s="43"/>
      <c r="I342" s="43"/>
      <c r="J342" s="396"/>
      <c r="K342" s="43"/>
      <c r="L342" s="43">
        <f>SUM(L343:L345)</f>
        <v>0</v>
      </c>
      <c r="M342" s="43"/>
      <c r="N342" s="43"/>
      <c r="O342" s="396"/>
      <c r="P342" s="43"/>
      <c r="Q342" s="43">
        <f>SUM(Q343:Q345)</f>
        <v>0</v>
      </c>
      <c r="R342" s="43"/>
      <c r="S342" s="43"/>
      <c r="T342" s="396"/>
      <c r="U342" s="43"/>
      <c r="V342" s="43">
        <f>SUM(V343:V345)</f>
        <v>0</v>
      </c>
      <c r="W342" s="43"/>
      <c r="X342" s="43"/>
      <c r="Y342" s="396"/>
      <c r="Z342" s="43"/>
      <c r="AA342" s="43">
        <f>SUM(AA343:AA345)</f>
        <v>0</v>
      </c>
      <c r="AB342" s="43"/>
      <c r="AC342" s="43"/>
      <c r="AD342" s="396"/>
      <c r="AE342" s="43"/>
      <c r="AF342" s="43">
        <f>SUM(AF343:AF345)</f>
        <v>0</v>
      </c>
      <c r="AG342" s="43"/>
      <c r="AH342" s="43"/>
      <c r="AI342" s="396"/>
      <c r="AJ342" s="43"/>
      <c r="AK342" s="43">
        <f>SUM(AK343:AK345)</f>
        <v>0</v>
      </c>
      <c r="AL342" s="43"/>
      <c r="AM342" s="43"/>
      <c r="AN342" s="396"/>
      <c r="AO342" s="43"/>
      <c r="AP342" s="43">
        <f>SUM(AP343:AP345)</f>
        <v>0</v>
      </c>
      <c r="AQ342" s="43"/>
      <c r="AR342" s="43"/>
      <c r="AS342" s="396"/>
      <c r="AT342" s="43"/>
      <c r="AU342" s="43">
        <f>SUM(AU343:AU345)</f>
        <v>0</v>
      </c>
      <c r="AV342" s="43"/>
      <c r="AW342" s="43"/>
      <c r="AX342" s="396"/>
      <c r="AY342" s="43"/>
      <c r="AZ342" s="43">
        <f>SUM(AZ343:AZ345)</f>
        <v>0</v>
      </c>
      <c r="BA342" s="43"/>
      <c r="BB342" s="43"/>
      <c r="BC342" s="396"/>
      <c r="BD342" s="43"/>
      <c r="BE342" s="43">
        <f>SUM(BE343:BE345)</f>
        <v>0</v>
      </c>
      <c r="BF342" s="43"/>
      <c r="BG342" s="43"/>
      <c r="BH342" s="396"/>
      <c r="BI342" s="43"/>
      <c r="BJ342" s="43">
        <f>SUM(BJ343:BJ345)</f>
        <v>0</v>
      </c>
      <c r="BK342" s="43"/>
      <c r="BL342" s="43"/>
      <c r="BM342" s="396"/>
      <c r="BN342" s="43"/>
      <c r="BO342" s="43">
        <f>SUM(BO343:BO345)</f>
        <v>0</v>
      </c>
      <c r="BP342" s="43"/>
      <c r="BQ342" s="43"/>
      <c r="BR342" s="396"/>
      <c r="BS342" s="43"/>
      <c r="BT342" s="43">
        <f>SUM(BT343:BT345)</f>
        <v>0</v>
      </c>
      <c r="BU342" s="43"/>
      <c r="BV342" s="43"/>
      <c r="BW342" s="396"/>
      <c r="BX342" s="43"/>
      <c r="BY342" s="43">
        <f>SUM(BY343:BY345)</f>
        <v>0</v>
      </c>
      <c r="BZ342" s="43"/>
      <c r="CA342" s="43"/>
      <c r="CB342" s="396"/>
      <c r="CC342" s="43"/>
      <c r="CD342" s="43">
        <f>SUM(CD343:CD345)</f>
        <v>0</v>
      </c>
      <c r="CE342" s="43"/>
      <c r="CF342" s="43"/>
      <c r="CG342" s="396"/>
      <c r="CH342" s="43"/>
      <c r="CI342" s="43">
        <f>SUM(CI343:CI345)</f>
        <v>0</v>
      </c>
      <c r="CJ342" s="43"/>
      <c r="CK342" s="43"/>
      <c r="CL342" s="396"/>
      <c r="CM342" s="43"/>
      <c r="CN342" s="43">
        <f>SUM(CN343:CN345)</f>
        <v>0</v>
      </c>
      <c r="CO342" s="43"/>
      <c r="CP342" s="43"/>
      <c r="CQ342" s="396"/>
      <c r="CR342" s="43"/>
      <c r="CS342" s="43">
        <f>SUM(CS343:CS345)</f>
        <v>0</v>
      </c>
      <c r="CT342" s="43"/>
      <c r="CU342" s="43"/>
      <c r="CV342" s="396"/>
      <c r="CW342" s="43"/>
      <c r="CX342" s="43">
        <f>SUM(CX343:CX345)</f>
        <v>0</v>
      </c>
      <c r="CY342" s="43"/>
      <c r="CZ342" s="43"/>
      <c r="DA342" s="396"/>
      <c r="DB342" s="43"/>
      <c r="DC342" s="43">
        <f>SUM(DC343:DC345)</f>
        <v>0</v>
      </c>
      <c r="DD342" s="43"/>
      <c r="DE342" s="43"/>
      <c r="DF342" s="396"/>
      <c r="DG342" s="43"/>
      <c r="DH342" s="43">
        <f>SUM(DH343:DH345)</f>
        <v>0</v>
      </c>
      <c r="DI342" s="43"/>
      <c r="DJ342" s="43"/>
      <c r="DK342" s="396"/>
      <c r="DL342" s="43"/>
      <c r="DM342" s="43">
        <f>SUM(DM343:DM345)</f>
        <v>0</v>
      </c>
      <c r="DN342" s="43"/>
      <c r="DO342" s="43"/>
      <c r="DP342" s="396"/>
      <c r="DQ342" s="43"/>
      <c r="DR342" s="43">
        <f>SUM(DR343:DR345)</f>
        <v>0</v>
      </c>
      <c r="DS342" s="43"/>
      <c r="DT342" s="43"/>
      <c r="DU342" s="396"/>
      <c r="DV342" s="43"/>
      <c r="DW342" s="43">
        <f>SUM(DW343:DW345)</f>
        <v>0</v>
      </c>
      <c r="DX342" s="43"/>
      <c r="DY342" s="43"/>
      <c r="DZ342" s="396"/>
      <c r="EA342" s="43"/>
      <c r="EB342" s="43">
        <f>SUM(EB343:EB345)</f>
        <v>0</v>
      </c>
      <c r="EC342" s="43"/>
      <c r="ED342" s="43"/>
      <c r="EE342" s="396"/>
      <c r="EF342" s="43"/>
      <c r="EG342" s="43">
        <f>SUM(EG343:EG345)</f>
        <v>0</v>
      </c>
      <c r="EH342" s="43"/>
      <c r="EI342" s="43"/>
      <c r="EJ342" s="396"/>
      <c r="EK342" s="43"/>
      <c r="EL342" s="43">
        <f>SUM(EL343:EL345)</f>
        <v>0</v>
      </c>
      <c r="EM342" s="43"/>
      <c r="EN342" s="43"/>
      <c r="EO342" s="88"/>
      <c r="EQ342" s="80">
        <f>EL342-BY342</f>
        <v>0</v>
      </c>
      <c r="ER342" s="33"/>
    </row>
    <row r="343" spans="4:148" ht="12.75" hidden="1" customHeight="1" x14ac:dyDescent="0.3">
      <c r="D343" s="88" t="s">
        <v>316</v>
      </c>
      <c r="F343" s="333"/>
      <c r="G343" s="394">
        <v>0</v>
      </c>
      <c r="H343" s="395"/>
      <c r="I343" s="43"/>
      <c r="J343" s="396"/>
      <c r="K343" s="397"/>
      <c r="L343" s="394">
        <v>0</v>
      </c>
      <c r="M343" s="395"/>
      <c r="N343" s="43"/>
      <c r="O343" s="396"/>
      <c r="P343" s="397"/>
      <c r="Q343" s="394">
        <v>0</v>
      </c>
      <c r="R343" s="395"/>
      <c r="S343" s="43"/>
      <c r="T343" s="396"/>
      <c r="U343" s="397"/>
      <c r="V343" s="394">
        <v>0</v>
      </c>
      <c r="W343" s="395"/>
      <c r="X343" s="43"/>
      <c r="Y343" s="396"/>
      <c r="Z343" s="397"/>
      <c r="AA343" s="394">
        <v>0</v>
      </c>
      <c r="AB343" s="395"/>
      <c r="AC343" s="43"/>
      <c r="AD343" s="396"/>
      <c r="AE343" s="397"/>
      <c r="AF343" s="394">
        <v>0</v>
      </c>
      <c r="AG343" s="395"/>
      <c r="AH343" s="43"/>
      <c r="AI343" s="396"/>
      <c r="AJ343" s="397"/>
      <c r="AK343" s="394">
        <v>0</v>
      </c>
      <c r="AL343" s="395"/>
      <c r="AM343" s="43"/>
      <c r="AN343" s="396"/>
      <c r="AO343" s="397"/>
      <c r="AP343" s="394">
        <v>0</v>
      </c>
      <c r="AQ343" s="395"/>
      <c r="AR343" s="43"/>
      <c r="AS343" s="396"/>
      <c r="AT343" s="397"/>
      <c r="AU343" s="394">
        <v>0</v>
      </c>
      <c r="AV343" s="395"/>
      <c r="AW343" s="43"/>
      <c r="AX343" s="396"/>
      <c r="AY343" s="397"/>
      <c r="AZ343" s="394">
        <v>0</v>
      </c>
      <c r="BA343" s="395"/>
      <c r="BB343" s="43"/>
      <c r="BC343" s="396"/>
      <c r="BD343" s="397"/>
      <c r="BE343" s="394">
        <v>0</v>
      </c>
      <c r="BF343" s="395"/>
      <c r="BG343" s="43"/>
      <c r="BH343" s="396"/>
      <c r="BI343" s="397"/>
      <c r="BJ343" s="394">
        <v>0</v>
      </c>
      <c r="BK343" s="395"/>
      <c r="BL343" s="43"/>
      <c r="BM343" s="396"/>
      <c r="BN343" s="397"/>
      <c r="BO343" s="394">
        <v>0</v>
      </c>
      <c r="BP343" s="395"/>
      <c r="BQ343" s="43"/>
      <c r="BR343" s="396"/>
      <c r="BS343" s="397"/>
      <c r="BT343" s="394">
        <f>SUM(L343:BO343)</f>
        <v>0</v>
      </c>
      <c r="BU343" s="395"/>
      <c r="BV343" s="43"/>
      <c r="BW343" s="396"/>
      <c r="BX343" s="397"/>
      <c r="BY343" s="394">
        <v>0</v>
      </c>
      <c r="BZ343" s="395"/>
      <c r="CA343" s="43"/>
      <c r="CB343" s="396"/>
      <c r="CC343" s="397"/>
      <c r="CD343" s="394">
        <v>0</v>
      </c>
      <c r="CE343" s="395"/>
      <c r="CF343" s="43"/>
      <c r="CG343" s="396"/>
      <c r="CH343" s="397"/>
      <c r="CI343" s="394">
        <v>0</v>
      </c>
      <c r="CJ343" s="395"/>
      <c r="CK343" s="43"/>
      <c r="CL343" s="396"/>
      <c r="CM343" s="397"/>
      <c r="CN343" s="394">
        <v>0</v>
      </c>
      <c r="CO343" s="395"/>
      <c r="CP343" s="43"/>
      <c r="CQ343" s="396"/>
      <c r="CR343" s="397"/>
      <c r="CS343" s="394">
        <v>0</v>
      </c>
      <c r="CT343" s="395"/>
      <c r="CU343" s="43"/>
      <c r="CV343" s="396"/>
      <c r="CW343" s="397"/>
      <c r="CX343" s="394">
        <v>0</v>
      </c>
      <c r="CY343" s="395"/>
      <c r="CZ343" s="43"/>
      <c r="DA343" s="396"/>
      <c r="DB343" s="397"/>
      <c r="DC343" s="394">
        <v>0</v>
      </c>
      <c r="DD343" s="395"/>
      <c r="DE343" s="43"/>
      <c r="DF343" s="396"/>
      <c r="DG343" s="397"/>
      <c r="DH343" s="394">
        <v>0</v>
      </c>
      <c r="DI343" s="395"/>
      <c r="DJ343" s="43"/>
      <c r="DK343" s="396"/>
      <c r="DL343" s="397"/>
      <c r="DM343" s="394">
        <v>0</v>
      </c>
      <c r="DN343" s="395"/>
      <c r="DO343" s="43"/>
      <c r="DP343" s="396"/>
      <c r="DQ343" s="397"/>
      <c r="DR343" s="394">
        <v>0</v>
      </c>
      <c r="DS343" s="395"/>
      <c r="DT343" s="43"/>
      <c r="DU343" s="396"/>
      <c r="DV343" s="397"/>
      <c r="DW343" s="394">
        <v>0</v>
      </c>
      <c r="DX343" s="395"/>
      <c r="DY343" s="43"/>
      <c r="DZ343" s="396"/>
      <c r="EA343" s="397"/>
      <c r="EB343" s="394">
        <v>0</v>
      </c>
      <c r="EC343" s="395"/>
      <c r="ED343" s="43"/>
      <c r="EE343" s="396"/>
      <c r="EF343" s="397"/>
      <c r="EG343" s="394">
        <v>0</v>
      </c>
      <c r="EH343" s="395"/>
      <c r="EI343" s="43"/>
      <c r="EJ343" s="396"/>
      <c r="EK343" s="397"/>
      <c r="EL343" s="394">
        <f>SUM(CD343:CD343)</f>
        <v>0</v>
      </c>
      <c r="EM343" s="395"/>
      <c r="EN343" s="43"/>
      <c r="EO343" s="88"/>
      <c r="EQ343" s="80">
        <f>EL343-BY343</f>
        <v>0</v>
      </c>
      <c r="ER343" s="33"/>
    </row>
    <row r="344" spans="4:148" ht="12.75" hidden="1" customHeight="1" x14ac:dyDescent="0.3">
      <c r="D344" s="88" t="s">
        <v>319</v>
      </c>
      <c r="F344" s="327"/>
      <c r="G344" s="43">
        <v>0</v>
      </c>
      <c r="H344" s="42"/>
      <c r="I344" s="43"/>
      <c r="J344" s="396"/>
      <c r="K344" s="396"/>
      <c r="L344" s="43">
        <v>0</v>
      </c>
      <c r="M344" s="42"/>
      <c r="N344" s="43"/>
      <c r="O344" s="396"/>
      <c r="P344" s="396"/>
      <c r="Q344" s="43">
        <v>0</v>
      </c>
      <c r="R344" s="42"/>
      <c r="S344" s="43"/>
      <c r="T344" s="396"/>
      <c r="U344" s="396"/>
      <c r="V344" s="43">
        <v>0</v>
      </c>
      <c r="W344" s="42"/>
      <c r="X344" s="43"/>
      <c r="Y344" s="396"/>
      <c r="Z344" s="396"/>
      <c r="AA344" s="43">
        <v>0</v>
      </c>
      <c r="AB344" s="42"/>
      <c r="AC344" s="43"/>
      <c r="AD344" s="396"/>
      <c r="AE344" s="396"/>
      <c r="AF344" s="43">
        <v>0</v>
      </c>
      <c r="AG344" s="42"/>
      <c r="AH344" s="43"/>
      <c r="AI344" s="396"/>
      <c r="AJ344" s="396"/>
      <c r="AK344" s="43">
        <v>0</v>
      </c>
      <c r="AL344" s="42"/>
      <c r="AM344" s="43"/>
      <c r="AN344" s="396"/>
      <c r="AO344" s="396"/>
      <c r="AP344" s="43">
        <v>0</v>
      </c>
      <c r="AQ344" s="42"/>
      <c r="AR344" s="43"/>
      <c r="AS344" s="396"/>
      <c r="AT344" s="396"/>
      <c r="AU344" s="43">
        <v>0</v>
      </c>
      <c r="AV344" s="42"/>
      <c r="AW344" s="43"/>
      <c r="AX344" s="396"/>
      <c r="AY344" s="396"/>
      <c r="AZ344" s="43">
        <v>0</v>
      </c>
      <c r="BA344" s="42"/>
      <c r="BB344" s="43"/>
      <c r="BC344" s="396"/>
      <c r="BD344" s="396"/>
      <c r="BE344" s="43">
        <v>0</v>
      </c>
      <c r="BF344" s="42"/>
      <c r="BG344" s="43"/>
      <c r="BH344" s="396"/>
      <c r="BI344" s="396"/>
      <c r="BJ344" s="43">
        <v>0</v>
      </c>
      <c r="BK344" s="42"/>
      <c r="BL344" s="43"/>
      <c r="BM344" s="396"/>
      <c r="BN344" s="396"/>
      <c r="BO344" s="43">
        <v>0</v>
      </c>
      <c r="BP344" s="42"/>
      <c r="BQ344" s="43"/>
      <c r="BR344" s="396"/>
      <c r="BS344" s="396"/>
      <c r="BT344" s="43">
        <f>SUM(L344:BO344)</f>
        <v>0</v>
      </c>
      <c r="BU344" s="42"/>
      <c r="BV344" s="43"/>
      <c r="BW344" s="396"/>
      <c r="BX344" s="396"/>
      <c r="BY344" s="43">
        <v>0</v>
      </c>
      <c r="BZ344" s="42"/>
      <c r="CA344" s="43"/>
      <c r="CB344" s="396"/>
      <c r="CC344" s="396"/>
      <c r="CD344" s="43">
        <v>0</v>
      </c>
      <c r="CE344" s="42"/>
      <c r="CF344" s="43"/>
      <c r="CG344" s="396"/>
      <c r="CH344" s="396"/>
      <c r="CI344" s="43">
        <v>0</v>
      </c>
      <c r="CJ344" s="42"/>
      <c r="CK344" s="43"/>
      <c r="CL344" s="396"/>
      <c r="CM344" s="396"/>
      <c r="CN344" s="43">
        <v>0</v>
      </c>
      <c r="CO344" s="42"/>
      <c r="CP344" s="43"/>
      <c r="CQ344" s="396"/>
      <c r="CR344" s="396"/>
      <c r="CS344" s="43">
        <v>0</v>
      </c>
      <c r="CT344" s="42"/>
      <c r="CU344" s="43"/>
      <c r="CV344" s="396"/>
      <c r="CW344" s="396"/>
      <c r="CX344" s="43">
        <v>0</v>
      </c>
      <c r="CY344" s="42"/>
      <c r="CZ344" s="43"/>
      <c r="DA344" s="396"/>
      <c r="DB344" s="396"/>
      <c r="DC344" s="43">
        <v>0</v>
      </c>
      <c r="DD344" s="42"/>
      <c r="DE344" s="43"/>
      <c r="DF344" s="396"/>
      <c r="DG344" s="396"/>
      <c r="DH344" s="43">
        <v>0</v>
      </c>
      <c r="DI344" s="42"/>
      <c r="DJ344" s="43"/>
      <c r="DK344" s="396"/>
      <c r="DL344" s="396"/>
      <c r="DM344" s="43">
        <v>0</v>
      </c>
      <c r="DN344" s="42"/>
      <c r="DO344" s="43"/>
      <c r="DP344" s="396"/>
      <c r="DQ344" s="396"/>
      <c r="DR344" s="43">
        <v>0</v>
      </c>
      <c r="DS344" s="42"/>
      <c r="DT344" s="43"/>
      <c r="DU344" s="396"/>
      <c r="DV344" s="396"/>
      <c r="DW344" s="43">
        <v>0</v>
      </c>
      <c r="DX344" s="42"/>
      <c r="DY344" s="43"/>
      <c r="DZ344" s="396"/>
      <c r="EA344" s="396"/>
      <c r="EB344" s="43">
        <v>0</v>
      </c>
      <c r="EC344" s="42"/>
      <c r="ED344" s="43"/>
      <c r="EE344" s="396"/>
      <c r="EF344" s="396"/>
      <c r="EG344" s="43">
        <v>0</v>
      </c>
      <c r="EH344" s="42"/>
      <c r="EI344" s="43"/>
      <c r="EJ344" s="396"/>
      <c r="EK344" s="396"/>
      <c r="EL344" s="43">
        <f>SUM(CD344:CD344)</f>
        <v>0</v>
      </c>
      <c r="EM344" s="42"/>
      <c r="EN344" s="43"/>
      <c r="EO344" s="88"/>
      <c r="EQ344" s="80">
        <f>EL344-BY344</f>
        <v>0</v>
      </c>
      <c r="ER344" s="33"/>
    </row>
    <row r="345" spans="4:148" ht="12.75" hidden="1" customHeight="1" x14ac:dyDescent="0.3">
      <c r="D345" s="88" t="s">
        <v>320</v>
      </c>
      <c r="F345" s="346"/>
      <c r="G345" s="72">
        <v>0</v>
      </c>
      <c r="H345" s="71"/>
      <c r="I345" s="43"/>
      <c r="J345" s="396"/>
      <c r="K345" s="405"/>
      <c r="L345" s="72">
        <v>0</v>
      </c>
      <c r="M345" s="71"/>
      <c r="N345" s="43"/>
      <c r="O345" s="396"/>
      <c r="P345" s="405"/>
      <c r="Q345" s="72">
        <v>0</v>
      </c>
      <c r="R345" s="71"/>
      <c r="S345" s="43"/>
      <c r="T345" s="396"/>
      <c r="U345" s="405"/>
      <c r="V345" s="72">
        <v>0</v>
      </c>
      <c r="W345" s="71"/>
      <c r="X345" s="43"/>
      <c r="Y345" s="396"/>
      <c r="Z345" s="405"/>
      <c r="AA345" s="72">
        <v>0</v>
      </c>
      <c r="AB345" s="71"/>
      <c r="AC345" s="43"/>
      <c r="AD345" s="396"/>
      <c r="AE345" s="405"/>
      <c r="AF345" s="72">
        <v>0</v>
      </c>
      <c r="AG345" s="71"/>
      <c r="AH345" s="43"/>
      <c r="AI345" s="396"/>
      <c r="AJ345" s="405"/>
      <c r="AK345" s="72">
        <v>0</v>
      </c>
      <c r="AL345" s="71"/>
      <c r="AM345" s="43"/>
      <c r="AN345" s="396"/>
      <c r="AO345" s="405"/>
      <c r="AP345" s="72">
        <v>0</v>
      </c>
      <c r="AQ345" s="71"/>
      <c r="AR345" s="43"/>
      <c r="AS345" s="396"/>
      <c r="AT345" s="405"/>
      <c r="AU345" s="72">
        <v>0</v>
      </c>
      <c r="AV345" s="71"/>
      <c r="AW345" s="43"/>
      <c r="AX345" s="396"/>
      <c r="AY345" s="405"/>
      <c r="AZ345" s="72">
        <v>0</v>
      </c>
      <c r="BA345" s="71"/>
      <c r="BB345" s="43"/>
      <c r="BC345" s="396"/>
      <c r="BD345" s="405"/>
      <c r="BE345" s="72">
        <v>0</v>
      </c>
      <c r="BF345" s="71"/>
      <c r="BG345" s="43"/>
      <c r="BH345" s="396"/>
      <c r="BI345" s="405"/>
      <c r="BJ345" s="72">
        <v>0</v>
      </c>
      <c r="BK345" s="71"/>
      <c r="BL345" s="43"/>
      <c r="BM345" s="396"/>
      <c r="BN345" s="405"/>
      <c r="BO345" s="72">
        <v>0</v>
      </c>
      <c r="BP345" s="71"/>
      <c r="BQ345" s="43"/>
      <c r="BR345" s="396"/>
      <c r="BS345" s="405"/>
      <c r="BT345" s="72">
        <f>SUM(L345:BO345)</f>
        <v>0</v>
      </c>
      <c r="BU345" s="71"/>
      <c r="BV345" s="43"/>
      <c r="BW345" s="396"/>
      <c r="BX345" s="405"/>
      <c r="BY345" s="72">
        <v>0</v>
      </c>
      <c r="BZ345" s="71"/>
      <c r="CA345" s="43"/>
      <c r="CB345" s="396"/>
      <c r="CC345" s="405"/>
      <c r="CD345" s="72">
        <v>0</v>
      </c>
      <c r="CE345" s="71"/>
      <c r="CF345" s="43"/>
      <c r="CG345" s="396"/>
      <c r="CH345" s="405"/>
      <c r="CI345" s="72">
        <v>0</v>
      </c>
      <c r="CJ345" s="71"/>
      <c r="CK345" s="43"/>
      <c r="CL345" s="396"/>
      <c r="CM345" s="405"/>
      <c r="CN345" s="72">
        <v>0</v>
      </c>
      <c r="CO345" s="71"/>
      <c r="CP345" s="43"/>
      <c r="CQ345" s="396"/>
      <c r="CR345" s="405"/>
      <c r="CS345" s="72">
        <v>0</v>
      </c>
      <c r="CT345" s="71"/>
      <c r="CU345" s="43"/>
      <c r="CV345" s="396"/>
      <c r="CW345" s="405"/>
      <c r="CX345" s="72">
        <v>0</v>
      </c>
      <c r="CY345" s="71"/>
      <c r="CZ345" s="43"/>
      <c r="DA345" s="396"/>
      <c r="DB345" s="405"/>
      <c r="DC345" s="72">
        <v>0</v>
      </c>
      <c r="DD345" s="71"/>
      <c r="DE345" s="43"/>
      <c r="DF345" s="396"/>
      <c r="DG345" s="405"/>
      <c r="DH345" s="72">
        <v>0</v>
      </c>
      <c r="DI345" s="71"/>
      <c r="DJ345" s="43"/>
      <c r="DK345" s="396"/>
      <c r="DL345" s="405"/>
      <c r="DM345" s="72">
        <v>0</v>
      </c>
      <c r="DN345" s="71"/>
      <c r="DO345" s="43"/>
      <c r="DP345" s="396"/>
      <c r="DQ345" s="405"/>
      <c r="DR345" s="72">
        <v>0</v>
      </c>
      <c r="DS345" s="71"/>
      <c r="DT345" s="43"/>
      <c r="DU345" s="396"/>
      <c r="DV345" s="405"/>
      <c r="DW345" s="72">
        <v>0</v>
      </c>
      <c r="DX345" s="71"/>
      <c r="DY345" s="43"/>
      <c r="DZ345" s="396"/>
      <c r="EA345" s="405"/>
      <c r="EB345" s="72">
        <v>0</v>
      </c>
      <c r="EC345" s="71"/>
      <c r="ED345" s="43"/>
      <c r="EE345" s="396"/>
      <c r="EF345" s="405"/>
      <c r="EG345" s="72">
        <v>0</v>
      </c>
      <c r="EH345" s="71"/>
      <c r="EI345" s="43"/>
      <c r="EJ345" s="396"/>
      <c r="EK345" s="405"/>
      <c r="EL345" s="72">
        <f>SUM(CD345:CD345)</f>
        <v>0</v>
      </c>
      <c r="EM345" s="71"/>
      <c r="EN345" s="43"/>
      <c r="EO345" s="88"/>
      <c r="EQ345" s="80">
        <f>EL345-BY345</f>
        <v>0</v>
      </c>
      <c r="ER345" s="33"/>
    </row>
    <row r="346" spans="4:148" ht="12.75" hidden="1" customHeight="1" x14ac:dyDescent="0.3">
      <c r="D346" s="88"/>
      <c r="G346" s="43"/>
      <c r="H346" s="43"/>
      <c r="I346" s="43"/>
      <c r="J346" s="396"/>
      <c r="K346" s="43"/>
      <c r="L346" s="43"/>
      <c r="M346" s="43"/>
      <c r="N346" s="43"/>
      <c r="O346" s="396"/>
      <c r="P346" s="43"/>
      <c r="Q346" s="43"/>
      <c r="R346" s="43"/>
      <c r="S346" s="43"/>
      <c r="T346" s="396"/>
      <c r="U346" s="43"/>
      <c r="V346" s="43"/>
      <c r="W346" s="43"/>
      <c r="X346" s="43"/>
      <c r="Y346" s="396"/>
      <c r="Z346" s="43"/>
      <c r="AA346" s="43"/>
      <c r="AB346" s="43"/>
      <c r="AC346" s="43"/>
      <c r="AD346" s="396"/>
      <c r="AE346" s="43"/>
      <c r="AF346" s="43"/>
      <c r="AG346" s="43"/>
      <c r="AH346" s="43"/>
      <c r="AI346" s="396"/>
      <c r="AJ346" s="43"/>
      <c r="AK346" s="43"/>
      <c r="AL346" s="43"/>
      <c r="AM346" s="43"/>
      <c r="AN346" s="396"/>
      <c r="AO346" s="43"/>
      <c r="AP346" s="43"/>
      <c r="AQ346" s="43"/>
      <c r="AR346" s="43"/>
      <c r="AS346" s="396"/>
      <c r="AT346" s="43"/>
      <c r="AU346" s="43"/>
      <c r="AV346" s="43"/>
      <c r="AW346" s="43"/>
      <c r="AX346" s="396"/>
      <c r="AY346" s="43"/>
      <c r="AZ346" s="43"/>
      <c r="BA346" s="43"/>
      <c r="BB346" s="43"/>
      <c r="BC346" s="396"/>
      <c r="BD346" s="43"/>
      <c r="BE346" s="43"/>
      <c r="BF346" s="43"/>
      <c r="BG346" s="43"/>
      <c r="BH346" s="396"/>
      <c r="BI346" s="43"/>
      <c r="BJ346" s="43"/>
      <c r="BK346" s="43"/>
      <c r="BL346" s="43"/>
      <c r="BM346" s="396"/>
      <c r="BN346" s="43"/>
      <c r="BO346" s="43"/>
      <c r="BP346" s="43"/>
      <c r="BQ346" s="43"/>
      <c r="BR346" s="396"/>
      <c r="BS346" s="43"/>
      <c r="BT346" s="43"/>
      <c r="BU346" s="43"/>
      <c r="BV346" s="43"/>
      <c r="BW346" s="396"/>
      <c r="BX346" s="43"/>
      <c r="BY346" s="43"/>
      <c r="BZ346" s="43"/>
      <c r="CA346" s="43"/>
      <c r="CB346" s="396"/>
      <c r="CC346" s="43"/>
      <c r="CD346" s="43"/>
      <c r="CE346" s="43"/>
      <c r="CF346" s="43"/>
      <c r="CG346" s="396"/>
      <c r="CH346" s="43"/>
      <c r="CI346" s="43"/>
      <c r="CJ346" s="43"/>
      <c r="CK346" s="43"/>
      <c r="CL346" s="396"/>
      <c r="CM346" s="43"/>
      <c r="CN346" s="43"/>
      <c r="CO346" s="43"/>
      <c r="CP346" s="43"/>
      <c r="CQ346" s="396"/>
      <c r="CR346" s="43"/>
      <c r="CS346" s="43"/>
      <c r="CT346" s="43"/>
      <c r="CU346" s="43"/>
      <c r="CV346" s="396"/>
      <c r="CW346" s="43"/>
      <c r="CX346" s="43"/>
      <c r="CY346" s="43"/>
      <c r="CZ346" s="43"/>
      <c r="DA346" s="396"/>
      <c r="DB346" s="43"/>
      <c r="DC346" s="43"/>
      <c r="DD346" s="43"/>
      <c r="DE346" s="43"/>
      <c r="DF346" s="396"/>
      <c r="DG346" s="43"/>
      <c r="DH346" s="43"/>
      <c r="DI346" s="43"/>
      <c r="DJ346" s="43"/>
      <c r="DK346" s="396"/>
      <c r="DL346" s="43"/>
      <c r="DM346" s="43"/>
      <c r="DN346" s="43"/>
      <c r="DO346" s="43"/>
      <c r="DP346" s="396"/>
      <c r="DQ346" s="43"/>
      <c r="DR346" s="43"/>
      <c r="DS346" s="43"/>
      <c r="DT346" s="43"/>
      <c r="DU346" s="396"/>
      <c r="DV346" s="43"/>
      <c r="DW346" s="43"/>
      <c r="DX346" s="43"/>
      <c r="DY346" s="43"/>
      <c r="DZ346" s="396"/>
      <c r="EA346" s="43"/>
      <c r="EB346" s="43"/>
      <c r="EC346" s="43"/>
      <c r="ED346" s="43"/>
      <c r="EE346" s="396"/>
      <c r="EF346" s="43"/>
      <c r="EG346" s="43"/>
      <c r="EH346" s="43"/>
      <c r="EI346" s="43"/>
      <c r="EJ346" s="396"/>
      <c r="EK346" s="43"/>
      <c r="EL346" s="43"/>
      <c r="EM346" s="43"/>
      <c r="EN346" s="43"/>
      <c r="EO346" s="88"/>
      <c r="ER346" s="33"/>
    </row>
    <row r="347" spans="4:148" ht="12.75" customHeight="1" x14ac:dyDescent="0.3">
      <c r="D347" s="88" t="s">
        <v>343</v>
      </c>
      <c r="G347" s="43">
        <f>SUM(G348:G350)</f>
        <v>0</v>
      </c>
      <c r="H347" s="43"/>
      <c r="I347" s="43"/>
      <c r="J347" s="396"/>
      <c r="K347" s="43"/>
      <c r="L347" s="43">
        <f>SUM(L348:L350)</f>
        <v>0</v>
      </c>
      <c r="M347" s="43"/>
      <c r="N347" s="43"/>
      <c r="O347" s="396"/>
      <c r="P347" s="43"/>
      <c r="Q347" s="43">
        <f>SUM(Q348:Q350)</f>
        <v>0</v>
      </c>
      <c r="R347" s="43"/>
      <c r="S347" s="43"/>
      <c r="T347" s="396"/>
      <c r="U347" s="43"/>
      <c r="V347" s="43">
        <f>SUM(V348:V350)</f>
        <v>0</v>
      </c>
      <c r="W347" s="43"/>
      <c r="X347" s="43"/>
      <c r="Y347" s="396"/>
      <c r="Z347" s="43"/>
      <c r="AA347" s="43">
        <f>SUM(AA348:AA350)</f>
        <v>0</v>
      </c>
      <c r="AB347" s="43"/>
      <c r="AC347" s="43"/>
      <c r="AD347" s="396"/>
      <c r="AE347" s="43"/>
      <c r="AF347" s="43">
        <f>SUM(AF348:AF350)</f>
        <v>0</v>
      </c>
      <c r="AG347" s="43"/>
      <c r="AH347" s="43"/>
      <c r="AI347" s="396"/>
      <c r="AJ347" s="43"/>
      <c r="AK347" s="43">
        <f>SUM(AK348:AK350)</f>
        <v>0</v>
      </c>
      <c r="AL347" s="43"/>
      <c r="AM347" s="43"/>
      <c r="AN347" s="396"/>
      <c r="AO347" s="43"/>
      <c r="AP347" s="43">
        <f>SUM(AP348:AP350)</f>
        <v>0</v>
      </c>
      <c r="AQ347" s="43"/>
      <c r="AR347" s="43"/>
      <c r="AS347" s="396"/>
      <c r="AT347" s="43"/>
      <c r="AU347" s="43">
        <f>SUM(AU348:AU350)</f>
        <v>0</v>
      </c>
      <c r="AV347" s="43"/>
      <c r="AW347" s="43"/>
      <c r="AX347" s="396"/>
      <c r="AY347" s="43"/>
      <c r="AZ347" s="43">
        <f>SUM(AZ348:AZ350)</f>
        <v>0</v>
      </c>
      <c r="BA347" s="43"/>
      <c r="BB347" s="43"/>
      <c r="BC347" s="396"/>
      <c r="BD347" s="43"/>
      <c r="BE347" s="43">
        <f>SUM(BE348:BE350)</f>
        <v>0</v>
      </c>
      <c r="BF347" s="43"/>
      <c r="BG347" s="43"/>
      <c r="BH347" s="396"/>
      <c r="BI347" s="43"/>
      <c r="BJ347" s="43">
        <f>SUM(BJ348:BJ350)</f>
        <v>0</v>
      </c>
      <c r="BK347" s="43"/>
      <c r="BL347" s="43"/>
      <c r="BM347" s="396"/>
      <c r="BN347" s="43"/>
      <c r="BO347" s="43">
        <f>SUM(BO348:BO350)</f>
        <v>0</v>
      </c>
      <c r="BP347" s="43"/>
      <c r="BQ347" s="43"/>
      <c r="BR347" s="396"/>
      <c r="BS347" s="43"/>
      <c r="BT347" s="43">
        <f>SUM(BT348:BT350)</f>
        <v>0</v>
      </c>
      <c r="BU347" s="43"/>
      <c r="BV347" s="43"/>
      <c r="BW347" s="396"/>
      <c r="BX347" s="43"/>
      <c r="BY347" s="43">
        <f>SUM(BY348:BY350)</f>
        <v>1844694</v>
      </c>
      <c r="BZ347" s="43"/>
      <c r="CA347" s="43"/>
      <c r="CB347" s="396"/>
      <c r="CC347" s="43"/>
      <c r="CD347" s="43">
        <f>SUM(CD348:CD350)</f>
        <v>178480</v>
      </c>
      <c r="CE347" s="43"/>
      <c r="CF347" s="43"/>
      <c r="CG347" s="396"/>
      <c r="CH347" s="43"/>
      <c r="CI347" s="43">
        <f>SUM(CI348:CI350)</f>
        <v>1666214</v>
      </c>
      <c r="CJ347" s="43"/>
      <c r="CK347" s="43"/>
      <c r="CL347" s="396"/>
      <c r="CM347" s="43"/>
      <c r="CN347" s="43">
        <f>SUM(CN348:CN350)</f>
        <v>0</v>
      </c>
      <c r="CO347" s="43"/>
      <c r="CP347" s="43"/>
      <c r="CQ347" s="396"/>
      <c r="CR347" s="43"/>
      <c r="CS347" s="43">
        <f>SUM(CS348:CS350)</f>
        <v>0</v>
      </c>
      <c r="CT347" s="43"/>
      <c r="CU347" s="43"/>
      <c r="CV347" s="396"/>
      <c r="CW347" s="43"/>
      <c r="CX347" s="43">
        <f>SUM(CX348:CX350)</f>
        <v>0</v>
      </c>
      <c r="CY347" s="43"/>
      <c r="CZ347" s="43"/>
      <c r="DA347" s="396"/>
      <c r="DB347" s="43"/>
      <c r="DC347" s="43">
        <f>SUM(DC348:DC350)</f>
        <v>0</v>
      </c>
      <c r="DD347" s="43"/>
      <c r="DE347" s="43"/>
      <c r="DF347" s="396"/>
      <c r="DG347" s="43"/>
      <c r="DH347" s="43">
        <f>SUM(DH348:DH350)</f>
        <v>0</v>
      </c>
      <c r="DI347" s="43"/>
      <c r="DJ347" s="43"/>
      <c r="DK347" s="396"/>
      <c r="DL347" s="43"/>
      <c r="DM347" s="43">
        <f>SUM(DM348:DM350)</f>
        <v>0</v>
      </c>
      <c r="DN347" s="43"/>
      <c r="DO347" s="43"/>
      <c r="DP347" s="396"/>
      <c r="DQ347" s="43"/>
      <c r="DR347" s="43">
        <f>SUM(DR348:DR350)</f>
        <v>0</v>
      </c>
      <c r="DS347" s="43"/>
      <c r="DT347" s="43"/>
      <c r="DU347" s="396"/>
      <c r="DV347" s="43"/>
      <c r="DW347" s="43">
        <f>SUM(DW348:DW350)</f>
        <v>0</v>
      </c>
      <c r="DX347" s="43"/>
      <c r="DY347" s="43"/>
      <c r="DZ347" s="396"/>
      <c r="EA347" s="43"/>
      <c r="EB347" s="43">
        <f>SUM(EB348:EB350)</f>
        <v>0</v>
      </c>
      <c r="EC347" s="43"/>
      <c r="ED347" s="43"/>
      <c r="EE347" s="396"/>
      <c r="EF347" s="43"/>
      <c r="EG347" s="43">
        <f>SUM(EG348:EG350)</f>
        <v>0</v>
      </c>
      <c r="EH347" s="43"/>
      <c r="EI347" s="43"/>
      <c r="EJ347" s="396"/>
      <c r="EK347" s="43"/>
      <c r="EL347" s="43">
        <f>SUM(EL348:EL350)</f>
        <v>1844694</v>
      </c>
      <c r="EM347" s="43"/>
      <c r="EN347" s="43"/>
      <c r="EO347" s="88"/>
      <c r="EQ347" s="80">
        <f>EL347-BY347</f>
        <v>0</v>
      </c>
      <c r="ER347" s="33"/>
    </row>
    <row r="348" spans="4:148" ht="12.75" customHeight="1" x14ac:dyDescent="0.3">
      <c r="D348" s="88" t="s">
        <v>316</v>
      </c>
      <c r="F348" s="333"/>
      <c r="G348" s="394">
        <v>0</v>
      </c>
      <c r="H348" s="395"/>
      <c r="I348" s="43"/>
      <c r="J348" s="396"/>
      <c r="K348" s="397"/>
      <c r="L348" s="394">
        <v>0</v>
      </c>
      <c r="M348" s="395"/>
      <c r="N348" s="43"/>
      <c r="O348" s="396"/>
      <c r="P348" s="397"/>
      <c r="Q348" s="394">
        <v>0</v>
      </c>
      <c r="R348" s="395"/>
      <c r="S348" s="43"/>
      <c r="T348" s="396"/>
      <c r="U348" s="397"/>
      <c r="V348" s="394">
        <v>0</v>
      </c>
      <c r="W348" s="395"/>
      <c r="X348" s="43"/>
      <c r="Y348" s="396"/>
      <c r="Z348" s="397"/>
      <c r="AA348" s="394">
        <v>0</v>
      </c>
      <c r="AB348" s="395"/>
      <c r="AC348" s="43"/>
      <c r="AD348" s="396"/>
      <c r="AE348" s="397"/>
      <c r="AF348" s="394">
        <v>0</v>
      </c>
      <c r="AG348" s="395"/>
      <c r="AH348" s="43"/>
      <c r="AI348" s="396"/>
      <c r="AJ348" s="397"/>
      <c r="AK348" s="394">
        <v>0</v>
      </c>
      <c r="AL348" s="395"/>
      <c r="AM348" s="43"/>
      <c r="AN348" s="396"/>
      <c r="AO348" s="397"/>
      <c r="AP348" s="394">
        <v>0</v>
      </c>
      <c r="AQ348" s="395"/>
      <c r="AR348" s="43"/>
      <c r="AS348" s="396"/>
      <c r="AT348" s="397"/>
      <c r="AU348" s="394">
        <v>0</v>
      </c>
      <c r="AV348" s="395"/>
      <c r="AW348" s="43"/>
      <c r="AX348" s="396"/>
      <c r="AY348" s="397"/>
      <c r="AZ348" s="394">
        <v>0</v>
      </c>
      <c r="BA348" s="395"/>
      <c r="BB348" s="43"/>
      <c r="BC348" s="396"/>
      <c r="BD348" s="397"/>
      <c r="BE348" s="394">
        <v>0</v>
      </c>
      <c r="BF348" s="395"/>
      <c r="BG348" s="43"/>
      <c r="BH348" s="396"/>
      <c r="BI348" s="397"/>
      <c r="BJ348" s="394">
        <v>0</v>
      </c>
      <c r="BK348" s="395"/>
      <c r="BL348" s="43"/>
      <c r="BM348" s="396"/>
      <c r="BN348" s="397"/>
      <c r="BO348" s="394">
        <v>0</v>
      </c>
      <c r="BP348" s="395"/>
      <c r="BQ348" s="43"/>
      <c r="BR348" s="396"/>
      <c r="BS348" s="397"/>
      <c r="BT348" s="394">
        <f>SUM(L348:BO348)</f>
        <v>0</v>
      </c>
      <c r="BU348" s="395"/>
      <c r="BV348" s="43"/>
      <c r="BW348" s="396"/>
      <c r="BX348" s="397"/>
      <c r="BY348" s="394">
        <v>1521404</v>
      </c>
      <c r="BZ348" s="395"/>
      <c r="CA348" s="43"/>
      <c r="CB348" s="396"/>
      <c r="CC348" s="397"/>
      <c r="CD348" s="394">
        <v>151242</v>
      </c>
      <c r="CE348" s="395"/>
      <c r="CF348" s="43"/>
      <c r="CG348" s="396"/>
      <c r="CH348" s="397"/>
      <c r="CI348" s="394">
        <v>1370162</v>
      </c>
      <c r="CJ348" s="395"/>
      <c r="CK348" s="43"/>
      <c r="CL348" s="396"/>
      <c r="CM348" s="397"/>
      <c r="CN348" s="394">
        <v>0</v>
      </c>
      <c r="CO348" s="395"/>
      <c r="CP348" s="43"/>
      <c r="CQ348" s="396"/>
      <c r="CR348" s="397"/>
      <c r="CS348" s="394">
        <v>0</v>
      </c>
      <c r="CT348" s="395"/>
      <c r="CU348" s="43"/>
      <c r="CV348" s="396"/>
      <c r="CW348" s="397"/>
      <c r="CX348" s="394">
        <v>0</v>
      </c>
      <c r="CY348" s="395"/>
      <c r="CZ348" s="43"/>
      <c r="DA348" s="396"/>
      <c r="DB348" s="397"/>
      <c r="DC348" s="394">
        <v>0</v>
      </c>
      <c r="DD348" s="395"/>
      <c r="DE348" s="43"/>
      <c r="DF348" s="396"/>
      <c r="DG348" s="397"/>
      <c r="DH348" s="394">
        <v>0</v>
      </c>
      <c r="DI348" s="395"/>
      <c r="DJ348" s="43"/>
      <c r="DK348" s="396"/>
      <c r="DL348" s="397"/>
      <c r="DM348" s="394">
        <v>0</v>
      </c>
      <c r="DN348" s="395"/>
      <c r="DO348" s="43"/>
      <c r="DP348" s="396"/>
      <c r="DQ348" s="397"/>
      <c r="DR348" s="394">
        <v>0</v>
      </c>
      <c r="DS348" s="395"/>
      <c r="DT348" s="43"/>
      <c r="DU348" s="396"/>
      <c r="DV348" s="397"/>
      <c r="DW348" s="394">
        <v>0</v>
      </c>
      <c r="DX348" s="395"/>
      <c r="DY348" s="43"/>
      <c r="DZ348" s="396"/>
      <c r="EA348" s="397"/>
      <c r="EB348" s="394">
        <v>0</v>
      </c>
      <c r="EC348" s="395"/>
      <c r="ED348" s="43"/>
      <c r="EE348" s="396"/>
      <c r="EF348" s="397"/>
      <c r="EG348" s="394">
        <v>0</v>
      </c>
      <c r="EH348" s="395"/>
      <c r="EI348" s="43"/>
      <c r="EJ348" s="396"/>
      <c r="EK348" s="397"/>
      <c r="EL348" s="394">
        <f t="shared" ref="EL348:EL350" si="53">SUM(CD348:DR348)</f>
        <v>1521404</v>
      </c>
      <c r="EM348" s="395"/>
      <c r="EN348" s="43"/>
      <c r="EO348" s="88"/>
      <c r="EQ348" s="80">
        <f>EL348-BY348</f>
        <v>0</v>
      </c>
      <c r="ER348" s="33"/>
    </row>
    <row r="349" spans="4:148" ht="12.75" customHeight="1" x14ac:dyDescent="0.3">
      <c r="D349" s="88" t="s">
        <v>319</v>
      </c>
      <c r="F349" s="327"/>
      <c r="G349" s="43">
        <v>0</v>
      </c>
      <c r="H349" s="42"/>
      <c r="I349" s="43"/>
      <c r="J349" s="396"/>
      <c r="K349" s="396"/>
      <c r="L349" s="43">
        <v>0</v>
      </c>
      <c r="M349" s="42"/>
      <c r="N349" s="43"/>
      <c r="O349" s="396"/>
      <c r="P349" s="396"/>
      <c r="Q349" s="43">
        <v>0</v>
      </c>
      <c r="R349" s="42"/>
      <c r="S349" s="43"/>
      <c r="T349" s="396"/>
      <c r="U349" s="396"/>
      <c r="V349" s="43">
        <v>0</v>
      </c>
      <c r="W349" s="42"/>
      <c r="X349" s="43"/>
      <c r="Y349" s="396"/>
      <c r="Z349" s="396"/>
      <c r="AA349" s="43">
        <v>0</v>
      </c>
      <c r="AB349" s="42"/>
      <c r="AC349" s="43"/>
      <c r="AD349" s="396"/>
      <c r="AE349" s="396"/>
      <c r="AF349" s="43">
        <v>0</v>
      </c>
      <c r="AG349" s="42"/>
      <c r="AH349" s="43"/>
      <c r="AI349" s="396"/>
      <c r="AJ349" s="396"/>
      <c r="AK349" s="43">
        <v>0</v>
      </c>
      <c r="AL349" s="42"/>
      <c r="AM349" s="43"/>
      <c r="AN349" s="396"/>
      <c r="AO349" s="396"/>
      <c r="AP349" s="43">
        <v>0</v>
      </c>
      <c r="AQ349" s="42"/>
      <c r="AR349" s="43"/>
      <c r="AS349" s="396"/>
      <c r="AT349" s="396"/>
      <c r="AU349" s="43">
        <v>0</v>
      </c>
      <c r="AV349" s="42"/>
      <c r="AW349" s="43"/>
      <c r="AX349" s="396"/>
      <c r="AY349" s="396"/>
      <c r="AZ349" s="43">
        <v>0</v>
      </c>
      <c r="BA349" s="42"/>
      <c r="BB349" s="43"/>
      <c r="BC349" s="396"/>
      <c r="BD349" s="396"/>
      <c r="BE349" s="43">
        <v>0</v>
      </c>
      <c r="BF349" s="42"/>
      <c r="BG349" s="43"/>
      <c r="BH349" s="396"/>
      <c r="BI349" s="396"/>
      <c r="BJ349" s="43">
        <v>0</v>
      </c>
      <c r="BK349" s="42"/>
      <c r="BL349" s="43"/>
      <c r="BM349" s="396"/>
      <c r="BN349" s="396"/>
      <c r="BO349" s="43">
        <v>0</v>
      </c>
      <c r="BP349" s="42"/>
      <c r="BQ349" s="43"/>
      <c r="BR349" s="396"/>
      <c r="BS349" s="396"/>
      <c r="BT349" s="43">
        <f>SUM(L349:BO349)</f>
        <v>0</v>
      </c>
      <c r="BU349" s="42"/>
      <c r="BV349" s="43"/>
      <c r="BW349" s="396"/>
      <c r="BX349" s="396"/>
      <c r="BY349" s="43">
        <v>323290</v>
      </c>
      <c r="BZ349" s="42"/>
      <c r="CA349" s="43"/>
      <c r="CB349" s="396"/>
      <c r="CC349" s="396"/>
      <c r="CD349" s="43">
        <v>27238</v>
      </c>
      <c r="CE349" s="42"/>
      <c r="CF349" s="43"/>
      <c r="CG349" s="396"/>
      <c r="CH349" s="396"/>
      <c r="CI349" s="43">
        <v>296052</v>
      </c>
      <c r="CJ349" s="42"/>
      <c r="CK349" s="43"/>
      <c r="CL349" s="396"/>
      <c r="CM349" s="396"/>
      <c r="CN349" s="43">
        <v>0</v>
      </c>
      <c r="CO349" s="42"/>
      <c r="CP349" s="43"/>
      <c r="CQ349" s="396"/>
      <c r="CR349" s="396"/>
      <c r="CS349" s="43">
        <v>0</v>
      </c>
      <c r="CT349" s="42"/>
      <c r="CU349" s="43"/>
      <c r="CV349" s="396"/>
      <c r="CW349" s="396"/>
      <c r="CX349" s="43">
        <v>0</v>
      </c>
      <c r="CY349" s="42"/>
      <c r="CZ349" s="43"/>
      <c r="DA349" s="396"/>
      <c r="DB349" s="396"/>
      <c r="DC349" s="43">
        <v>0</v>
      </c>
      <c r="DD349" s="42"/>
      <c r="DE349" s="43"/>
      <c r="DF349" s="396"/>
      <c r="DG349" s="396"/>
      <c r="DH349" s="43">
        <v>0</v>
      </c>
      <c r="DI349" s="42"/>
      <c r="DJ349" s="43"/>
      <c r="DK349" s="396"/>
      <c r="DL349" s="396"/>
      <c r="DM349" s="43">
        <v>0</v>
      </c>
      <c r="DN349" s="42"/>
      <c r="DO349" s="43"/>
      <c r="DP349" s="396"/>
      <c r="DQ349" s="396"/>
      <c r="DR349" s="43">
        <v>0</v>
      </c>
      <c r="DS349" s="42"/>
      <c r="DT349" s="43"/>
      <c r="DU349" s="396"/>
      <c r="DV349" s="396"/>
      <c r="DW349" s="43">
        <v>0</v>
      </c>
      <c r="DX349" s="42"/>
      <c r="DY349" s="43"/>
      <c r="DZ349" s="396"/>
      <c r="EA349" s="396"/>
      <c r="EB349" s="43">
        <v>0</v>
      </c>
      <c r="EC349" s="42"/>
      <c r="ED349" s="43"/>
      <c r="EE349" s="396"/>
      <c r="EF349" s="396"/>
      <c r="EG349" s="43">
        <v>0</v>
      </c>
      <c r="EH349" s="42"/>
      <c r="EI349" s="43"/>
      <c r="EJ349" s="396"/>
      <c r="EK349" s="396"/>
      <c r="EL349" s="43">
        <f t="shared" si="53"/>
        <v>323290</v>
      </c>
      <c r="EM349" s="42"/>
      <c r="EN349" s="43"/>
      <c r="EO349" s="88"/>
      <c r="EQ349" s="80">
        <f>EL349-BY349</f>
        <v>0</v>
      </c>
      <c r="ER349" s="33"/>
    </row>
    <row r="350" spans="4:148" ht="12.75" customHeight="1" x14ac:dyDescent="0.3">
      <c r="D350" s="88" t="s">
        <v>320</v>
      </c>
      <c r="F350" s="346"/>
      <c r="G350" s="72">
        <v>0</v>
      </c>
      <c r="H350" s="71"/>
      <c r="I350" s="43"/>
      <c r="J350" s="396"/>
      <c r="K350" s="405"/>
      <c r="L350" s="72">
        <v>0</v>
      </c>
      <c r="M350" s="71"/>
      <c r="N350" s="43"/>
      <c r="O350" s="396"/>
      <c r="P350" s="405"/>
      <c r="Q350" s="72">
        <v>0</v>
      </c>
      <c r="R350" s="71"/>
      <c r="S350" s="43"/>
      <c r="T350" s="396"/>
      <c r="U350" s="405"/>
      <c r="V350" s="72">
        <v>0</v>
      </c>
      <c r="W350" s="71"/>
      <c r="X350" s="43"/>
      <c r="Y350" s="396"/>
      <c r="Z350" s="405"/>
      <c r="AA350" s="72">
        <v>0</v>
      </c>
      <c r="AB350" s="71"/>
      <c r="AC350" s="43"/>
      <c r="AD350" s="396"/>
      <c r="AE350" s="405"/>
      <c r="AF350" s="72">
        <v>0</v>
      </c>
      <c r="AG350" s="71"/>
      <c r="AH350" s="43"/>
      <c r="AI350" s="396"/>
      <c r="AJ350" s="405"/>
      <c r="AK350" s="72">
        <v>0</v>
      </c>
      <c r="AL350" s="71"/>
      <c r="AM350" s="43"/>
      <c r="AN350" s="396"/>
      <c r="AO350" s="405"/>
      <c r="AP350" s="72">
        <v>0</v>
      </c>
      <c r="AQ350" s="71"/>
      <c r="AR350" s="43"/>
      <c r="AS350" s="396"/>
      <c r="AT350" s="405"/>
      <c r="AU350" s="72">
        <v>0</v>
      </c>
      <c r="AV350" s="71"/>
      <c r="AW350" s="43"/>
      <c r="AX350" s="396"/>
      <c r="AY350" s="405"/>
      <c r="AZ350" s="72">
        <v>0</v>
      </c>
      <c r="BA350" s="71"/>
      <c r="BB350" s="43"/>
      <c r="BC350" s="396"/>
      <c r="BD350" s="405"/>
      <c r="BE350" s="72">
        <v>0</v>
      </c>
      <c r="BF350" s="71"/>
      <c r="BG350" s="43"/>
      <c r="BH350" s="396"/>
      <c r="BI350" s="405"/>
      <c r="BJ350" s="72">
        <v>0</v>
      </c>
      <c r="BK350" s="71"/>
      <c r="BL350" s="43"/>
      <c r="BM350" s="396"/>
      <c r="BN350" s="405"/>
      <c r="BO350" s="72">
        <v>0</v>
      </c>
      <c r="BP350" s="71"/>
      <c r="BQ350" s="43"/>
      <c r="BR350" s="396"/>
      <c r="BS350" s="405"/>
      <c r="BT350" s="72">
        <f>SUM(L350:BO350)</f>
        <v>0</v>
      </c>
      <c r="BU350" s="71"/>
      <c r="BV350" s="43"/>
      <c r="BW350" s="396"/>
      <c r="BX350" s="405"/>
      <c r="BY350" s="72">
        <v>0</v>
      </c>
      <c r="BZ350" s="71"/>
      <c r="CA350" s="43"/>
      <c r="CB350" s="396"/>
      <c r="CC350" s="405"/>
      <c r="CD350" s="72">
        <v>0</v>
      </c>
      <c r="CE350" s="71"/>
      <c r="CF350" s="43"/>
      <c r="CG350" s="396"/>
      <c r="CH350" s="405"/>
      <c r="CI350" s="72">
        <v>0</v>
      </c>
      <c r="CJ350" s="71"/>
      <c r="CK350" s="43"/>
      <c r="CL350" s="396"/>
      <c r="CM350" s="405"/>
      <c r="CN350" s="72">
        <v>0</v>
      </c>
      <c r="CO350" s="71"/>
      <c r="CP350" s="43"/>
      <c r="CQ350" s="396"/>
      <c r="CR350" s="405"/>
      <c r="CS350" s="72">
        <v>0</v>
      </c>
      <c r="CT350" s="71"/>
      <c r="CU350" s="43"/>
      <c r="CV350" s="396"/>
      <c r="CW350" s="405"/>
      <c r="CX350" s="72">
        <v>0</v>
      </c>
      <c r="CY350" s="71"/>
      <c r="CZ350" s="43"/>
      <c r="DA350" s="396"/>
      <c r="DB350" s="405"/>
      <c r="DC350" s="72">
        <v>0</v>
      </c>
      <c r="DD350" s="71"/>
      <c r="DE350" s="43"/>
      <c r="DF350" s="396"/>
      <c r="DG350" s="405"/>
      <c r="DH350" s="72">
        <v>0</v>
      </c>
      <c r="DI350" s="71"/>
      <c r="DJ350" s="43"/>
      <c r="DK350" s="396"/>
      <c r="DL350" s="405"/>
      <c r="DM350" s="72">
        <v>0</v>
      </c>
      <c r="DN350" s="71"/>
      <c r="DO350" s="43"/>
      <c r="DP350" s="396"/>
      <c r="DQ350" s="405"/>
      <c r="DR350" s="72">
        <v>0</v>
      </c>
      <c r="DS350" s="71"/>
      <c r="DT350" s="43"/>
      <c r="DU350" s="396"/>
      <c r="DV350" s="405"/>
      <c r="DW350" s="72">
        <v>0</v>
      </c>
      <c r="DX350" s="71"/>
      <c r="DY350" s="43"/>
      <c r="DZ350" s="396"/>
      <c r="EA350" s="405"/>
      <c r="EB350" s="72">
        <v>0</v>
      </c>
      <c r="EC350" s="71"/>
      <c r="ED350" s="43"/>
      <c r="EE350" s="396"/>
      <c r="EF350" s="405"/>
      <c r="EG350" s="72">
        <v>0</v>
      </c>
      <c r="EH350" s="71"/>
      <c r="EI350" s="43"/>
      <c r="EJ350" s="396"/>
      <c r="EK350" s="405"/>
      <c r="EL350" s="72">
        <f t="shared" si="53"/>
        <v>0</v>
      </c>
      <c r="EM350" s="71"/>
      <c r="EN350" s="43"/>
      <c r="EO350" s="88"/>
      <c r="EQ350" s="80">
        <f>EL350-BY350</f>
        <v>0</v>
      </c>
      <c r="ER350" s="33"/>
    </row>
    <row r="351" spans="4:148" ht="12.75" customHeight="1" x14ac:dyDescent="0.3">
      <c r="D351" s="88"/>
      <c r="G351" s="43"/>
      <c r="H351" s="43"/>
      <c r="I351" s="43"/>
      <c r="J351" s="396"/>
      <c r="K351" s="43"/>
      <c r="L351" s="43"/>
      <c r="M351" s="43"/>
      <c r="N351" s="43"/>
      <c r="O351" s="396"/>
      <c r="P351" s="43"/>
      <c r="Q351" s="43"/>
      <c r="R351" s="43"/>
      <c r="S351" s="43"/>
      <c r="T351" s="396"/>
      <c r="U351" s="43"/>
      <c r="V351" s="43"/>
      <c r="W351" s="43"/>
      <c r="X351" s="43"/>
      <c r="Y351" s="396"/>
      <c r="Z351" s="43"/>
      <c r="AA351" s="43"/>
      <c r="AB351" s="43"/>
      <c r="AC351" s="43"/>
      <c r="AD351" s="396"/>
      <c r="AE351" s="43"/>
      <c r="AF351" s="43"/>
      <c r="AG351" s="43"/>
      <c r="AH351" s="43"/>
      <c r="AI351" s="396"/>
      <c r="AJ351" s="43"/>
      <c r="AK351" s="43"/>
      <c r="AL351" s="43"/>
      <c r="AM351" s="43"/>
      <c r="AN351" s="396"/>
      <c r="AO351" s="43"/>
      <c r="AP351" s="43"/>
      <c r="AQ351" s="43"/>
      <c r="AR351" s="43"/>
      <c r="AS351" s="396"/>
      <c r="AT351" s="43"/>
      <c r="AU351" s="43"/>
      <c r="AV351" s="43"/>
      <c r="AW351" s="43"/>
      <c r="AX351" s="396"/>
      <c r="AY351" s="43"/>
      <c r="AZ351" s="43"/>
      <c r="BA351" s="43"/>
      <c r="BB351" s="43"/>
      <c r="BC351" s="396"/>
      <c r="BD351" s="43"/>
      <c r="BE351" s="43"/>
      <c r="BF351" s="43"/>
      <c r="BG351" s="43"/>
      <c r="BH351" s="396"/>
      <c r="BI351" s="43"/>
      <c r="BJ351" s="43"/>
      <c r="BK351" s="43"/>
      <c r="BL351" s="43"/>
      <c r="BM351" s="396"/>
      <c r="BN351" s="43"/>
      <c r="BO351" s="43"/>
      <c r="BP351" s="43"/>
      <c r="BQ351" s="43"/>
      <c r="BR351" s="396"/>
      <c r="BS351" s="43"/>
      <c r="BT351" s="43"/>
      <c r="BU351" s="43"/>
      <c r="BV351" s="43"/>
      <c r="BW351" s="396"/>
      <c r="BX351" s="43"/>
      <c r="BY351" s="43"/>
      <c r="BZ351" s="43"/>
      <c r="CA351" s="43"/>
      <c r="CB351" s="396"/>
      <c r="CC351" s="43"/>
      <c r="CD351" s="43"/>
      <c r="CE351" s="43"/>
      <c r="CF351" s="43"/>
      <c r="CG351" s="396"/>
      <c r="CH351" s="43"/>
      <c r="CI351" s="43"/>
      <c r="CJ351" s="43"/>
      <c r="CK351" s="43"/>
      <c r="CL351" s="396"/>
      <c r="CM351" s="43"/>
      <c r="CN351" s="43"/>
      <c r="CO351" s="43"/>
      <c r="CP351" s="43"/>
      <c r="CQ351" s="396"/>
      <c r="CR351" s="43"/>
      <c r="CS351" s="43"/>
      <c r="CT351" s="43"/>
      <c r="CU351" s="43"/>
      <c r="CV351" s="396"/>
      <c r="CW351" s="43"/>
      <c r="CX351" s="43"/>
      <c r="CY351" s="43"/>
      <c r="CZ351" s="43"/>
      <c r="DA351" s="396"/>
      <c r="DB351" s="43"/>
      <c r="DC351" s="43"/>
      <c r="DD351" s="43"/>
      <c r="DE351" s="43"/>
      <c r="DF351" s="396"/>
      <c r="DG351" s="43"/>
      <c r="DH351" s="43"/>
      <c r="DI351" s="43"/>
      <c r="DJ351" s="43"/>
      <c r="DK351" s="396"/>
      <c r="DL351" s="43"/>
      <c r="DM351" s="43"/>
      <c r="DN351" s="43"/>
      <c r="DO351" s="43"/>
      <c r="DP351" s="396"/>
      <c r="DQ351" s="43"/>
      <c r="DR351" s="43"/>
      <c r="DS351" s="43"/>
      <c r="DT351" s="43"/>
      <c r="DU351" s="396"/>
      <c r="DV351" s="43"/>
      <c r="DW351" s="43"/>
      <c r="DX351" s="43"/>
      <c r="DY351" s="43"/>
      <c r="DZ351" s="396"/>
      <c r="EA351" s="43"/>
      <c r="EB351" s="43"/>
      <c r="EC351" s="43"/>
      <c r="ED351" s="43"/>
      <c r="EE351" s="396"/>
      <c r="EF351" s="43"/>
      <c r="EG351" s="43"/>
      <c r="EH351" s="43"/>
      <c r="EI351" s="43"/>
      <c r="EJ351" s="396"/>
      <c r="EK351" s="43"/>
      <c r="EL351" s="43"/>
      <c r="EM351" s="43"/>
      <c r="EN351" s="43"/>
      <c r="EO351" s="88"/>
      <c r="ER351" s="33"/>
    </row>
    <row r="352" spans="4:148" ht="12.75" customHeight="1" x14ac:dyDescent="0.3">
      <c r="D352" s="88" t="s">
        <v>344</v>
      </c>
      <c r="G352" s="43">
        <f>SUM(G353:G355)</f>
        <v>1809136</v>
      </c>
      <c r="H352" s="43"/>
      <c r="I352" s="43"/>
      <c r="J352" s="396"/>
      <c r="K352" s="43"/>
      <c r="L352" s="43">
        <f>SUM(L353:L355)</f>
        <v>0</v>
      </c>
      <c r="M352" s="43"/>
      <c r="N352" s="43"/>
      <c r="O352" s="396"/>
      <c r="P352" s="43"/>
      <c r="Q352" s="43">
        <f>SUM(Q353:Q355)</f>
        <v>0</v>
      </c>
      <c r="R352" s="43"/>
      <c r="S352" s="43"/>
      <c r="T352" s="396"/>
      <c r="U352" s="43"/>
      <c r="V352" s="43">
        <f>SUM(V353:V355)</f>
        <v>0</v>
      </c>
      <c r="W352" s="43"/>
      <c r="X352" s="43"/>
      <c r="Y352" s="396"/>
      <c r="Z352" s="43"/>
      <c r="AA352" s="43">
        <f>SUM(AA353:AA355)</f>
        <v>0</v>
      </c>
      <c r="AB352" s="43"/>
      <c r="AC352" s="43"/>
      <c r="AD352" s="396"/>
      <c r="AE352" s="43"/>
      <c r="AF352" s="43">
        <f>SUM(AF353:AF355)</f>
        <v>441540</v>
      </c>
      <c r="AG352" s="43"/>
      <c r="AH352" s="43"/>
      <c r="AI352" s="396"/>
      <c r="AJ352" s="43"/>
      <c r="AK352" s="43">
        <f>SUM(AK353:AK355)</f>
        <v>1367596</v>
      </c>
      <c r="AL352" s="43"/>
      <c r="AM352" s="43"/>
      <c r="AN352" s="396"/>
      <c r="AO352" s="43"/>
      <c r="AP352" s="43">
        <f>SUM(AP353:AP355)</f>
        <v>0</v>
      </c>
      <c r="AQ352" s="43"/>
      <c r="AR352" s="43"/>
      <c r="AS352" s="396"/>
      <c r="AT352" s="43"/>
      <c r="AU352" s="43">
        <f>SUM(AU353:AU355)</f>
        <v>0</v>
      </c>
      <c r="AV352" s="43"/>
      <c r="AW352" s="43"/>
      <c r="AX352" s="396"/>
      <c r="AY352" s="43"/>
      <c r="AZ352" s="43">
        <f>SUM(AZ353:AZ355)</f>
        <v>0</v>
      </c>
      <c r="BA352" s="43"/>
      <c r="BB352" s="43"/>
      <c r="BC352" s="396"/>
      <c r="BD352" s="43"/>
      <c r="BE352" s="43">
        <f>SUM(BE353:BE355)</f>
        <v>0</v>
      </c>
      <c r="BF352" s="43"/>
      <c r="BG352" s="43"/>
      <c r="BH352" s="396"/>
      <c r="BI352" s="43"/>
      <c r="BJ352" s="43">
        <f>SUM(BJ353:BJ355)</f>
        <v>0</v>
      </c>
      <c r="BK352" s="43"/>
      <c r="BL352" s="43"/>
      <c r="BM352" s="396"/>
      <c r="BN352" s="43"/>
      <c r="BO352" s="43">
        <f>SUM(BO353:BO355)</f>
        <v>0</v>
      </c>
      <c r="BP352" s="43"/>
      <c r="BQ352" s="43"/>
      <c r="BR352" s="396"/>
      <c r="BS352" s="43"/>
      <c r="BT352" s="43">
        <f>SUM(BT353:BT355)</f>
        <v>1809136</v>
      </c>
      <c r="BU352" s="43"/>
      <c r="BV352" s="43"/>
      <c r="BW352" s="396"/>
      <c r="BX352" s="43"/>
      <c r="BY352" s="43">
        <f>SUM(BY353:BY355)</f>
        <v>426979</v>
      </c>
      <c r="BZ352" s="43"/>
      <c r="CA352" s="43"/>
      <c r="CB352" s="396"/>
      <c r="CC352" s="43"/>
      <c r="CD352" s="43">
        <f>SUM(CD353:CD355)</f>
        <v>426979</v>
      </c>
      <c r="CE352" s="43"/>
      <c r="CF352" s="43"/>
      <c r="CG352" s="396"/>
      <c r="CH352" s="43"/>
      <c r="CI352" s="43">
        <f>SUM(CI353:CI355)</f>
        <v>0</v>
      </c>
      <c r="CJ352" s="43"/>
      <c r="CK352" s="43"/>
      <c r="CL352" s="396"/>
      <c r="CM352" s="43"/>
      <c r="CN352" s="43">
        <f>SUM(CN353:CN355)</f>
        <v>0</v>
      </c>
      <c r="CO352" s="43"/>
      <c r="CP352" s="43"/>
      <c r="CQ352" s="396"/>
      <c r="CR352" s="43"/>
      <c r="CS352" s="43">
        <f>SUM(CS353:CS355)</f>
        <v>0</v>
      </c>
      <c r="CT352" s="43"/>
      <c r="CU352" s="43"/>
      <c r="CV352" s="396"/>
      <c r="CW352" s="43"/>
      <c r="CX352" s="43">
        <f>SUM(CX353:CX355)</f>
        <v>0</v>
      </c>
      <c r="CY352" s="43"/>
      <c r="CZ352" s="43"/>
      <c r="DA352" s="396"/>
      <c r="DB352" s="43"/>
      <c r="DC352" s="43">
        <f>SUM(DC353:DC355)</f>
        <v>0</v>
      </c>
      <c r="DD352" s="43"/>
      <c r="DE352" s="43"/>
      <c r="DF352" s="396"/>
      <c r="DG352" s="43"/>
      <c r="DH352" s="43">
        <f>SUM(DH353:DH355)</f>
        <v>0</v>
      </c>
      <c r="DI352" s="43"/>
      <c r="DJ352" s="43"/>
      <c r="DK352" s="396"/>
      <c r="DL352" s="43"/>
      <c r="DM352" s="43">
        <f>SUM(DM353:DM355)</f>
        <v>0</v>
      </c>
      <c r="DN352" s="43"/>
      <c r="DO352" s="43"/>
      <c r="DP352" s="396"/>
      <c r="DQ352" s="43"/>
      <c r="DR352" s="43">
        <f>SUM(DR353:DR355)</f>
        <v>0</v>
      </c>
      <c r="DS352" s="43"/>
      <c r="DT352" s="43"/>
      <c r="DU352" s="396"/>
      <c r="DV352" s="43"/>
      <c r="DW352" s="43">
        <f>SUM(DW353:DW355)</f>
        <v>0</v>
      </c>
      <c r="DX352" s="43"/>
      <c r="DY352" s="43"/>
      <c r="DZ352" s="396"/>
      <c r="EA352" s="43"/>
      <c r="EB352" s="43">
        <f>SUM(EB353:EB355)</f>
        <v>0</v>
      </c>
      <c r="EC352" s="43"/>
      <c r="ED352" s="43"/>
      <c r="EE352" s="396"/>
      <c r="EF352" s="43"/>
      <c r="EG352" s="43">
        <f>SUM(EG353:EG355)</f>
        <v>0</v>
      </c>
      <c r="EH352" s="43"/>
      <c r="EI352" s="43"/>
      <c r="EJ352" s="396"/>
      <c r="EK352" s="43"/>
      <c r="EL352" s="43">
        <f>SUM(EL353:EL355)</f>
        <v>426979</v>
      </c>
      <c r="EM352" s="43"/>
      <c r="EN352" s="43"/>
      <c r="EO352" s="88"/>
      <c r="EQ352" s="80">
        <f>EL352-BY352</f>
        <v>0</v>
      </c>
      <c r="ER352" s="33"/>
    </row>
    <row r="353" spans="4:148" ht="12.75" customHeight="1" x14ac:dyDescent="0.3">
      <c r="D353" s="88" t="s">
        <v>316</v>
      </c>
      <c r="F353" s="333"/>
      <c r="G353" s="394">
        <v>1284513</v>
      </c>
      <c r="H353" s="395"/>
      <c r="I353" s="43"/>
      <c r="J353" s="396"/>
      <c r="K353" s="397"/>
      <c r="L353" s="394">
        <v>0</v>
      </c>
      <c r="M353" s="395"/>
      <c r="N353" s="43"/>
      <c r="O353" s="396"/>
      <c r="P353" s="397"/>
      <c r="Q353" s="394">
        <v>0</v>
      </c>
      <c r="R353" s="395"/>
      <c r="S353" s="43"/>
      <c r="T353" s="396"/>
      <c r="U353" s="397"/>
      <c r="V353" s="394">
        <v>0</v>
      </c>
      <c r="W353" s="395"/>
      <c r="X353" s="43"/>
      <c r="Y353" s="396"/>
      <c r="Z353" s="397"/>
      <c r="AA353" s="394">
        <v>0</v>
      </c>
      <c r="AB353" s="395"/>
      <c r="AC353" s="43"/>
      <c r="AD353" s="396"/>
      <c r="AE353" s="397"/>
      <c r="AF353" s="394">
        <f>441540-123133</f>
        <v>318407</v>
      </c>
      <c r="AG353" s="395"/>
      <c r="AH353" s="43"/>
      <c r="AI353" s="396"/>
      <c r="AJ353" s="397"/>
      <c r="AK353" s="394">
        <f>1367596-401490</f>
        <v>966106</v>
      </c>
      <c r="AL353" s="395"/>
      <c r="AM353" s="43"/>
      <c r="AN353" s="396"/>
      <c r="AO353" s="397"/>
      <c r="AP353" s="394">
        <v>0</v>
      </c>
      <c r="AQ353" s="395"/>
      <c r="AR353" s="43"/>
      <c r="AS353" s="396"/>
      <c r="AT353" s="397"/>
      <c r="AU353" s="394">
        <v>0</v>
      </c>
      <c r="AV353" s="395"/>
      <c r="AW353" s="43"/>
      <c r="AX353" s="396"/>
      <c r="AY353" s="397"/>
      <c r="AZ353" s="394">
        <v>0</v>
      </c>
      <c r="BA353" s="395"/>
      <c r="BB353" s="43"/>
      <c r="BC353" s="396"/>
      <c r="BD353" s="397"/>
      <c r="BE353" s="394">
        <v>0</v>
      </c>
      <c r="BF353" s="395"/>
      <c r="BG353" s="43"/>
      <c r="BH353" s="396"/>
      <c r="BI353" s="397"/>
      <c r="BJ353" s="394">
        <v>0</v>
      </c>
      <c r="BK353" s="395"/>
      <c r="BL353" s="43"/>
      <c r="BM353" s="396"/>
      <c r="BN353" s="397"/>
      <c r="BO353" s="394">
        <v>0</v>
      </c>
      <c r="BP353" s="395"/>
      <c r="BQ353" s="43"/>
      <c r="BR353" s="396"/>
      <c r="BS353" s="397"/>
      <c r="BT353" s="394">
        <f>SUM(L353:BO353)</f>
        <v>1284513</v>
      </c>
      <c r="BU353" s="395"/>
      <c r="BV353" s="43"/>
      <c r="BW353" s="396"/>
      <c r="BX353" s="397"/>
      <c r="BY353" s="394">
        <v>360729</v>
      </c>
      <c r="BZ353" s="395"/>
      <c r="CA353" s="43"/>
      <c r="CB353" s="396"/>
      <c r="CC353" s="397"/>
      <c r="CD353" s="394">
        <v>360729</v>
      </c>
      <c r="CE353" s="395"/>
      <c r="CF353" s="43"/>
      <c r="CG353" s="396"/>
      <c r="CH353" s="397"/>
      <c r="CI353" s="394">
        <v>0</v>
      </c>
      <c r="CJ353" s="395"/>
      <c r="CK353" s="43"/>
      <c r="CL353" s="396"/>
      <c r="CM353" s="397"/>
      <c r="CN353" s="394">
        <v>0</v>
      </c>
      <c r="CO353" s="395"/>
      <c r="CP353" s="43"/>
      <c r="CQ353" s="396"/>
      <c r="CR353" s="397"/>
      <c r="CS353" s="394">
        <v>0</v>
      </c>
      <c r="CT353" s="395"/>
      <c r="CU353" s="43"/>
      <c r="CV353" s="396"/>
      <c r="CW353" s="397"/>
      <c r="CX353" s="394">
        <v>0</v>
      </c>
      <c r="CY353" s="395"/>
      <c r="CZ353" s="43"/>
      <c r="DA353" s="396"/>
      <c r="DB353" s="397"/>
      <c r="DC353" s="394">
        <v>0</v>
      </c>
      <c r="DD353" s="395"/>
      <c r="DE353" s="43"/>
      <c r="DF353" s="396"/>
      <c r="DG353" s="397"/>
      <c r="DH353" s="394">
        <v>0</v>
      </c>
      <c r="DI353" s="395"/>
      <c r="DJ353" s="43"/>
      <c r="DK353" s="396"/>
      <c r="DL353" s="397"/>
      <c r="DM353" s="394">
        <v>0</v>
      </c>
      <c r="DN353" s="395"/>
      <c r="DO353" s="43"/>
      <c r="DP353" s="396"/>
      <c r="DQ353" s="397"/>
      <c r="DR353" s="394">
        <v>0</v>
      </c>
      <c r="DS353" s="395"/>
      <c r="DT353" s="43"/>
      <c r="DU353" s="396"/>
      <c r="DV353" s="397"/>
      <c r="DW353" s="394">
        <v>0</v>
      </c>
      <c r="DX353" s="395"/>
      <c r="DY353" s="43"/>
      <c r="DZ353" s="396"/>
      <c r="EA353" s="397"/>
      <c r="EB353" s="394">
        <v>0</v>
      </c>
      <c r="EC353" s="395"/>
      <c r="ED353" s="43"/>
      <c r="EE353" s="396"/>
      <c r="EF353" s="397"/>
      <c r="EG353" s="394">
        <v>0</v>
      </c>
      <c r="EH353" s="395"/>
      <c r="EI353" s="43"/>
      <c r="EJ353" s="396"/>
      <c r="EK353" s="397"/>
      <c r="EL353" s="394">
        <f t="shared" ref="EL353:EL355" si="54">SUM(CD353:DR353)</f>
        <v>360729</v>
      </c>
      <c r="EM353" s="395"/>
      <c r="EN353" s="43"/>
      <c r="EO353" s="88"/>
      <c r="EQ353" s="80">
        <f>EL353-BY353</f>
        <v>0</v>
      </c>
      <c r="ER353" s="33"/>
    </row>
    <row r="354" spans="4:148" ht="12.75" customHeight="1" x14ac:dyDescent="0.3">
      <c r="D354" s="88" t="s">
        <v>319</v>
      </c>
      <c r="F354" s="327"/>
      <c r="G354" s="43">
        <v>524623</v>
      </c>
      <c r="H354" s="42"/>
      <c r="I354" s="43"/>
      <c r="J354" s="396"/>
      <c r="K354" s="396"/>
      <c r="L354" s="43">
        <v>0</v>
      </c>
      <c r="M354" s="42"/>
      <c r="N354" s="43"/>
      <c r="O354" s="396"/>
      <c r="P354" s="396"/>
      <c r="Q354" s="43">
        <v>0</v>
      </c>
      <c r="R354" s="42"/>
      <c r="S354" s="43"/>
      <c r="T354" s="396"/>
      <c r="U354" s="396"/>
      <c r="V354" s="43">
        <v>0</v>
      </c>
      <c r="W354" s="42"/>
      <c r="X354" s="43"/>
      <c r="Y354" s="396"/>
      <c r="Z354" s="396"/>
      <c r="AA354" s="43">
        <v>0</v>
      </c>
      <c r="AB354" s="42"/>
      <c r="AC354" s="43"/>
      <c r="AD354" s="396"/>
      <c r="AE354" s="396"/>
      <c r="AF354" s="43">
        <v>123133</v>
      </c>
      <c r="AG354" s="42"/>
      <c r="AH354" s="43"/>
      <c r="AI354" s="396"/>
      <c r="AJ354" s="396"/>
      <c r="AK354" s="43">
        <v>401490</v>
      </c>
      <c r="AL354" s="42"/>
      <c r="AM354" s="43"/>
      <c r="AN354" s="396"/>
      <c r="AO354" s="396"/>
      <c r="AP354" s="43">
        <v>0</v>
      </c>
      <c r="AQ354" s="42"/>
      <c r="AR354" s="43"/>
      <c r="AS354" s="396"/>
      <c r="AT354" s="396"/>
      <c r="AU354" s="43">
        <v>0</v>
      </c>
      <c r="AV354" s="42"/>
      <c r="AW354" s="43"/>
      <c r="AX354" s="396"/>
      <c r="AY354" s="396"/>
      <c r="AZ354" s="43">
        <v>0</v>
      </c>
      <c r="BA354" s="42"/>
      <c r="BB354" s="43"/>
      <c r="BC354" s="396"/>
      <c r="BD354" s="396"/>
      <c r="BE354" s="43">
        <v>0</v>
      </c>
      <c r="BF354" s="42"/>
      <c r="BG354" s="43"/>
      <c r="BH354" s="396"/>
      <c r="BI354" s="396"/>
      <c r="BJ354" s="43">
        <v>0</v>
      </c>
      <c r="BK354" s="42"/>
      <c r="BL354" s="43"/>
      <c r="BM354" s="396"/>
      <c r="BN354" s="396"/>
      <c r="BO354" s="43">
        <v>0</v>
      </c>
      <c r="BP354" s="42"/>
      <c r="BQ354" s="43"/>
      <c r="BR354" s="396"/>
      <c r="BS354" s="396"/>
      <c r="BT354" s="43">
        <f>SUM(L354:BO354)</f>
        <v>524623</v>
      </c>
      <c r="BU354" s="42"/>
      <c r="BV354" s="43"/>
      <c r="BW354" s="396"/>
      <c r="BX354" s="396"/>
      <c r="BY354" s="43">
        <v>66250</v>
      </c>
      <c r="BZ354" s="42"/>
      <c r="CA354" s="43"/>
      <c r="CB354" s="396"/>
      <c r="CC354" s="396"/>
      <c r="CD354" s="43">
        <v>66250</v>
      </c>
      <c r="CE354" s="42"/>
      <c r="CF354" s="43"/>
      <c r="CG354" s="396"/>
      <c r="CH354" s="396"/>
      <c r="CI354" s="43">
        <v>0</v>
      </c>
      <c r="CJ354" s="42"/>
      <c r="CK354" s="43"/>
      <c r="CL354" s="396"/>
      <c r="CM354" s="396"/>
      <c r="CN354" s="43">
        <v>0</v>
      </c>
      <c r="CO354" s="42"/>
      <c r="CP354" s="43"/>
      <c r="CQ354" s="396"/>
      <c r="CR354" s="396"/>
      <c r="CS354" s="43">
        <v>0</v>
      </c>
      <c r="CT354" s="42"/>
      <c r="CU354" s="43"/>
      <c r="CV354" s="396"/>
      <c r="CW354" s="396"/>
      <c r="CX354" s="43">
        <v>0</v>
      </c>
      <c r="CY354" s="42"/>
      <c r="CZ354" s="43"/>
      <c r="DA354" s="396"/>
      <c r="DB354" s="396"/>
      <c r="DC354" s="43">
        <v>0</v>
      </c>
      <c r="DD354" s="42"/>
      <c r="DE354" s="43"/>
      <c r="DF354" s="396"/>
      <c r="DG354" s="396"/>
      <c r="DH354" s="43">
        <v>0</v>
      </c>
      <c r="DI354" s="42"/>
      <c r="DJ354" s="43"/>
      <c r="DK354" s="396"/>
      <c r="DL354" s="396"/>
      <c r="DM354" s="43">
        <v>0</v>
      </c>
      <c r="DN354" s="42"/>
      <c r="DO354" s="43"/>
      <c r="DP354" s="396"/>
      <c r="DQ354" s="396"/>
      <c r="DR354" s="43">
        <v>0</v>
      </c>
      <c r="DS354" s="42"/>
      <c r="DT354" s="43"/>
      <c r="DU354" s="396"/>
      <c r="DV354" s="396"/>
      <c r="DW354" s="43">
        <v>0</v>
      </c>
      <c r="DX354" s="42"/>
      <c r="DY354" s="43"/>
      <c r="DZ354" s="396"/>
      <c r="EA354" s="396"/>
      <c r="EB354" s="43">
        <v>0</v>
      </c>
      <c r="EC354" s="42"/>
      <c r="ED354" s="43"/>
      <c r="EE354" s="396"/>
      <c r="EF354" s="396"/>
      <c r="EG354" s="43">
        <v>0</v>
      </c>
      <c r="EH354" s="42"/>
      <c r="EI354" s="43"/>
      <c r="EJ354" s="396"/>
      <c r="EK354" s="396"/>
      <c r="EL354" s="43">
        <f t="shared" si="54"/>
        <v>66250</v>
      </c>
      <c r="EM354" s="42"/>
      <c r="EN354" s="43"/>
      <c r="EO354" s="88"/>
      <c r="EQ354" s="80">
        <f>EL354-BY354</f>
        <v>0</v>
      </c>
      <c r="ER354" s="33"/>
    </row>
    <row r="355" spans="4:148" ht="12.75" customHeight="1" x14ac:dyDescent="0.3">
      <c r="D355" s="88" t="s">
        <v>320</v>
      </c>
      <c r="F355" s="346"/>
      <c r="G355" s="72">
        <v>0</v>
      </c>
      <c r="H355" s="71"/>
      <c r="I355" s="43"/>
      <c r="J355" s="396"/>
      <c r="K355" s="405"/>
      <c r="L355" s="72">
        <v>0</v>
      </c>
      <c r="M355" s="71"/>
      <c r="N355" s="43"/>
      <c r="O355" s="396"/>
      <c r="P355" s="405"/>
      <c r="Q355" s="72">
        <v>0</v>
      </c>
      <c r="R355" s="71"/>
      <c r="S355" s="43"/>
      <c r="T355" s="396"/>
      <c r="U355" s="405"/>
      <c r="V355" s="72">
        <v>0</v>
      </c>
      <c r="W355" s="71"/>
      <c r="X355" s="43"/>
      <c r="Y355" s="396"/>
      <c r="Z355" s="405"/>
      <c r="AA355" s="72">
        <v>0</v>
      </c>
      <c r="AB355" s="71"/>
      <c r="AC355" s="43"/>
      <c r="AD355" s="396"/>
      <c r="AE355" s="405"/>
      <c r="AF355" s="72">
        <v>0</v>
      </c>
      <c r="AG355" s="71"/>
      <c r="AH355" s="43"/>
      <c r="AI355" s="396"/>
      <c r="AJ355" s="405"/>
      <c r="AK355" s="72">
        <v>0</v>
      </c>
      <c r="AL355" s="71"/>
      <c r="AM355" s="43"/>
      <c r="AN355" s="396"/>
      <c r="AO355" s="405"/>
      <c r="AP355" s="72">
        <v>0</v>
      </c>
      <c r="AQ355" s="71"/>
      <c r="AR355" s="43"/>
      <c r="AS355" s="396"/>
      <c r="AT355" s="405"/>
      <c r="AU355" s="72">
        <v>0</v>
      </c>
      <c r="AV355" s="71"/>
      <c r="AW355" s="43"/>
      <c r="AX355" s="396"/>
      <c r="AY355" s="405"/>
      <c r="AZ355" s="72">
        <v>0</v>
      </c>
      <c r="BA355" s="71"/>
      <c r="BB355" s="43"/>
      <c r="BC355" s="396"/>
      <c r="BD355" s="405"/>
      <c r="BE355" s="72">
        <v>0</v>
      </c>
      <c r="BF355" s="71"/>
      <c r="BG355" s="43"/>
      <c r="BH355" s="396"/>
      <c r="BI355" s="405"/>
      <c r="BJ355" s="72">
        <v>0</v>
      </c>
      <c r="BK355" s="71"/>
      <c r="BL355" s="43"/>
      <c r="BM355" s="396"/>
      <c r="BN355" s="405"/>
      <c r="BO355" s="72">
        <v>0</v>
      </c>
      <c r="BP355" s="71"/>
      <c r="BQ355" s="43"/>
      <c r="BR355" s="396"/>
      <c r="BS355" s="405"/>
      <c r="BT355" s="72">
        <f>SUM(L355:BO355)</f>
        <v>0</v>
      </c>
      <c r="BU355" s="71"/>
      <c r="BV355" s="43"/>
      <c r="BW355" s="396"/>
      <c r="BX355" s="405"/>
      <c r="BY355" s="72">
        <v>0</v>
      </c>
      <c r="BZ355" s="71"/>
      <c r="CA355" s="43"/>
      <c r="CB355" s="396"/>
      <c r="CC355" s="405"/>
      <c r="CD355" s="72">
        <v>0</v>
      </c>
      <c r="CE355" s="71"/>
      <c r="CF355" s="43"/>
      <c r="CG355" s="396"/>
      <c r="CH355" s="405"/>
      <c r="CI355" s="72">
        <v>0</v>
      </c>
      <c r="CJ355" s="71"/>
      <c r="CK355" s="43"/>
      <c r="CL355" s="396"/>
      <c r="CM355" s="405"/>
      <c r="CN355" s="72">
        <v>0</v>
      </c>
      <c r="CO355" s="71"/>
      <c r="CP355" s="43"/>
      <c r="CQ355" s="396"/>
      <c r="CR355" s="405"/>
      <c r="CS355" s="72">
        <v>0</v>
      </c>
      <c r="CT355" s="71"/>
      <c r="CU355" s="43"/>
      <c r="CV355" s="396"/>
      <c r="CW355" s="405"/>
      <c r="CX355" s="72">
        <v>0</v>
      </c>
      <c r="CY355" s="71"/>
      <c r="CZ355" s="43"/>
      <c r="DA355" s="396"/>
      <c r="DB355" s="405"/>
      <c r="DC355" s="72">
        <v>0</v>
      </c>
      <c r="DD355" s="71"/>
      <c r="DE355" s="43"/>
      <c r="DF355" s="396"/>
      <c r="DG355" s="405"/>
      <c r="DH355" s="72">
        <v>0</v>
      </c>
      <c r="DI355" s="71"/>
      <c r="DJ355" s="43"/>
      <c r="DK355" s="396"/>
      <c r="DL355" s="405"/>
      <c r="DM355" s="72">
        <v>0</v>
      </c>
      <c r="DN355" s="71"/>
      <c r="DO355" s="43"/>
      <c r="DP355" s="396"/>
      <c r="DQ355" s="405"/>
      <c r="DR355" s="72">
        <v>0</v>
      </c>
      <c r="DS355" s="71"/>
      <c r="DT355" s="43"/>
      <c r="DU355" s="396"/>
      <c r="DV355" s="405"/>
      <c r="DW355" s="72">
        <v>0</v>
      </c>
      <c r="DX355" s="71"/>
      <c r="DY355" s="43"/>
      <c r="DZ355" s="396"/>
      <c r="EA355" s="405"/>
      <c r="EB355" s="72">
        <v>0</v>
      </c>
      <c r="EC355" s="71"/>
      <c r="ED355" s="43"/>
      <c r="EE355" s="396"/>
      <c r="EF355" s="405"/>
      <c r="EG355" s="72">
        <v>0</v>
      </c>
      <c r="EH355" s="71"/>
      <c r="EI355" s="43"/>
      <c r="EJ355" s="396"/>
      <c r="EK355" s="405"/>
      <c r="EL355" s="72">
        <f t="shared" si="54"/>
        <v>0</v>
      </c>
      <c r="EM355" s="71"/>
      <c r="EN355" s="43"/>
      <c r="EO355" s="88"/>
      <c r="EQ355" s="80">
        <f>EL355-BY355</f>
        <v>0</v>
      </c>
      <c r="ER355" s="33"/>
    </row>
    <row r="356" spans="4:148" ht="12.75" customHeight="1" x14ac:dyDescent="0.3">
      <c r="D356" s="88"/>
      <c r="G356" s="43"/>
      <c r="H356" s="43"/>
      <c r="I356" s="43"/>
      <c r="J356" s="396"/>
      <c r="K356" s="43"/>
      <c r="L356" s="43"/>
      <c r="M356" s="43"/>
      <c r="N356" s="43"/>
      <c r="O356" s="396"/>
      <c r="P356" s="43"/>
      <c r="Q356" s="43"/>
      <c r="R356" s="43"/>
      <c r="S356" s="43"/>
      <c r="T356" s="396"/>
      <c r="U356" s="43"/>
      <c r="V356" s="43"/>
      <c r="W356" s="43"/>
      <c r="X356" s="43"/>
      <c r="Y356" s="396"/>
      <c r="Z356" s="43"/>
      <c r="AA356" s="43"/>
      <c r="AB356" s="43"/>
      <c r="AC356" s="43"/>
      <c r="AD356" s="396"/>
      <c r="AE356" s="43"/>
      <c r="AF356" s="43"/>
      <c r="AG356" s="43"/>
      <c r="AH356" s="43"/>
      <c r="AI356" s="396"/>
      <c r="AJ356" s="43"/>
      <c r="AK356" s="43"/>
      <c r="AL356" s="43"/>
      <c r="AM356" s="43"/>
      <c r="AN356" s="396"/>
      <c r="AO356" s="43"/>
      <c r="AP356" s="43"/>
      <c r="AQ356" s="43"/>
      <c r="AR356" s="43"/>
      <c r="AS356" s="396"/>
      <c r="AT356" s="43"/>
      <c r="AU356" s="43"/>
      <c r="AV356" s="43"/>
      <c r="AW356" s="43"/>
      <c r="AX356" s="396"/>
      <c r="AY356" s="43"/>
      <c r="AZ356" s="43"/>
      <c r="BA356" s="43"/>
      <c r="BB356" s="43"/>
      <c r="BC356" s="396"/>
      <c r="BD356" s="43"/>
      <c r="BE356" s="43"/>
      <c r="BF356" s="43"/>
      <c r="BG356" s="43"/>
      <c r="BH356" s="396"/>
      <c r="BI356" s="43"/>
      <c r="BJ356" s="43"/>
      <c r="BK356" s="43"/>
      <c r="BL356" s="43"/>
      <c r="BM356" s="396"/>
      <c r="BN356" s="43"/>
      <c r="BO356" s="43"/>
      <c r="BP356" s="43"/>
      <c r="BQ356" s="43"/>
      <c r="BR356" s="396"/>
      <c r="BS356" s="43"/>
      <c r="BT356" s="43"/>
      <c r="BU356" s="43"/>
      <c r="BV356" s="43"/>
      <c r="BW356" s="396"/>
      <c r="BX356" s="43"/>
      <c r="BY356" s="43"/>
      <c r="BZ356" s="43"/>
      <c r="CA356" s="43"/>
      <c r="CB356" s="396"/>
      <c r="CC356" s="43"/>
      <c r="CD356" s="43"/>
      <c r="CE356" s="43"/>
      <c r="CF356" s="43"/>
      <c r="CG356" s="396"/>
      <c r="CH356" s="43"/>
      <c r="CI356" s="43"/>
      <c r="CJ356" s="43"/>
      <c r="CK356" s="43"/>
      <c r="CL356" s="396"/>
      <c r="CM356" s="43"/>
      <c r="CN356" s="43"/>
      <c r="CO356" s="43"/>
      <c r="CP356" s="43"/>
      <c r="CQ356" s="396"/>
      <c r="CR356" s="43"/>
      <c r="CS356" s="43"/>
      <c r="CT356" s="43"/>
      <c r="CU356" s="43"/>
      <c r="CV356" s="396"/>
      <c r="CW356" s="43"/>
      <c r="CX356" s="43"/>
      <c r="CY356" s="43"/>
      <c r="CZ356" s="43"/>
      <c r="DA356" s="396"/>
      <c r="DB356" s="43"/>
      <c r="DC356" s="43"/>
      <c r="DD356" s="43"/>
      <c r="DE356" s="43"/>
      <c r="DF356" s="396"/>
      <c r="DG356" s="43"/>
      <c r="DH356" s="43"/>
      <c r="DI356" s="43"/>
      <c r="DJ356" s="43"/>
      <c r="DK356" s="396"/>
      <c r="DL356" s="43"/>
      <c r="DM356" s="43"/>
      <c r="DN356" s="43"/>
      <c r="DO356" s="43"/>
      <c r="DP356" s="396"/>
      <c r="DQ356" s="43"/>
      <c r="DR356" s="43"/>
      <c r="DS356" s="43"/>
      <c r="DT356" s="43"/>
      <c r="DU356" s="396"/>
      <c r="DV356" s="43"/>
      <c r="DW356" s="43"/>
      <c r="DX356" s="43"/>
      <c r="DY356" s="43"/>
      <c r="DZ356" s="396"/>
      <c r="EA356" s="43"/>
      <c r="EB356" s="43"/>
      <c r="EC356" s="43"/>
      <c r="ED356" s="43"/>
      <c r="EE356" s="396"/>
      <c r="EF356" s="43"/>
      <c r="EG356" s="43"/>
      <c r="EH356" s="43"/>
      <c r="EI356" s="43"/>
      <c r="EJ356" s="396"/>
      <c r="EK356" s="43"/>
      <c r="EL356" s="43"/>
      <c r="EM356" s="43"/>
      <c r="EN356" s="43"/>
      <c r="EO356" s="88"/>
      <c r="ER356" s="33"/>
    </row>
    <row r="357" spans="4:148" ht="12.75" customHeight="1" x14ac:dyDescent="0.3">
      <c r="D357" s="88" t="s">
        <v>345</v>
      </c>
      <c r="G357" s="43">
        <f>SUM(G358:G360)</f>
        <v>857110</v>
      </c>
      <c r="H357" s="43"/>
      <c r="I357" s="43"/>
      <c r="J357" s="396"/>
      <c r="K357" s="43"/>
      <c r="L357" s="43">
        <f>SUM(L358:L360)</f>
        <v>0</v>
      </c>
      <c r="M357" s="43"/>
      <c r="N357" s="43"/>
      <c r="O357" s="396"/>
      <c r="P357" s="43"/>
      <c r="Q357" s="43">
        <f>SUM(Q358:Q360)</f>
        <v>0</v>
      </c>
      <c r="R357" s="43"/>
      <c r="S357" s="43"/>
      <c r="T357" s="396"/>
      <c r="U357" s="43"/>
      <c r="V357" s="43">
        <f>SUM(V358:V360)</f>
        <v>0</v>
      </c>
      <c r="W357" s="43"/>
      <c r="X357" s="43"/>
      <c r="Y357" s="396"/>
      <c r="Z357" s="43"/>
      <c r="AA357" s="43">
        <f>SUM(AA358:AA360)</f>
        <v>0</v>
      </c>
      <c r="AB357" s="43"/>
      <c r="AC357" s="43"/>
      <c r="AD357" s="396"/>
      <c r="AE357" s="43"/>
      <c r="AF357" s="43">
        <f>SUM(AF358:AF360)</f>
        <v>530451</v>
      </c>
      <c r="AG357" s="43"/>
      <c r="AH357" s="43"/>
      <c r="AI357" s="396"/>
      <c r="AJ357" s="43"/>
      <c r="AK357" s="43">
        <f>SUM(AK358:AK360)</f>
        <v>326659</v>
      </c>
      <c r="AL357" s="43"/>
      <c r="AM357" s="43"/>
      <c r="AN357" s="396"/>
      <c r="AO357" s="43"/>
      <c r="AP357" s="43">
        <f>SUM(AP358:AP360)</f>
        <v>0</v>
      </c>
      <c r="AQ357" s="43"/>
      <c r="AR357" s="43"/>
      <c r="AS357" s="396"/>
      <c r="AT357" s="43"/>
      <c r="AU357" s="43">
        <f>SUM(AU358:AU360)</f>
        <v>0</v>
      </c>
      <c r="AV357" s="43"/>
      <c r="AW357" s="43"/>
      <c r="AX357" s="396"/>
      <c r="AY357" s="43"/>
      <c r="AZ357" s="43">
        <f>SUM(AZ358:AZ360)</f>
        <v>1872052</v>
      </c>
      <c r="BA357" s="43"/>
      <c r="BB357" s="43"/>
      <c r="BC357" s="396"/>
      <c r="BD357" s="43"/>
      <c r="BE357" s="43">
        <f>SUM(BE358:BE360)</f>
        <v>0</v>
      </c>
      <c r="BF357" s="43"/>
      <c r="BG357" s="43"/>
      <c r="BH357" s="396"/>
      <c r="BI357" s="43"/>
      <c r="BJ357" s="43">
        <f>SUM(BJ358:BJ360)</f>
        <v>0</v>
      </c>
      <c r="BK357" s="43"/>
      <c r="BL357" s="43"/>
      <c r="BM357" s="396"/>
      <c r="BN357" s="43"/>
      <c r="BO357" s="43">
        <f>SUM(BO358:BO360)</f>
        <v>0</v>
      </c>
      <c r="BP357" s="43"/>
      <c r="BQ357" s="43"/>
      <c r="BR357" s="396"/>
      <c r="BS357" s="43"/>
      <c r="BT357" s="43">
        <f>SUM(BT358:BT360)</f>
        <v>2729162</v>
      </c>
      <c r="BU357" s="43"/>
      <c r="BV357" s="43"/>
      <c r="BW357" s="396"/>
      <c r="BX357" s="43"/>
      <c r="BY357" s="43">
        <f>SUM(BY358:BY360)</f>
        <v>0</v>
      </c>
      <c r="BZ357" s="43"/>
      <c r="CA357" s="43"/>
      <c r="CB357" s="396"/>
      <c r="CC357" s="43"/>
      <c r="CD357" s="43">
        <f>SUM(CD358:CD360)</f>
        <v>0</v>
      </c>
      <c r="CE357" s="43"/>
      <c r="CF357" s="43"/>
      <c r="CG357" s="396"/>
      <c r="CH357" s="43"/>
      <c r="CI357" s="43">
        <f>SUM(CI358:CI360)</f>
        <v>0</v>
      </c>
      <c r="CJ357" s="43"/>
      <c r="CK357" s="43"/>
      <c r="CL357" s="396"/>
      <c r="CM357" s="43"/>
      <c r="CN357" s="43">
        <f>SUM(CN358:CN360)</f>
        <v>0</v>
      </c>
      <c r="CO357" s="43"/>
      <c r="CP357" s="43"/>
      <c r="CQ357" s="396"/>
      <c r="CR357" s="43"/>
      <c r="CS357" s="43">
        <f>SUM(CS358:CS360)</f>
        <v>0</v>
      </c>
      <c r="CT357" s="43"/>
      <c r="CU357" s="43"/>
      <c r="CV357" s="396"/>
      <c r="CW357" s="43"/>
      <c r="CX357" s="43">
        <f>SUM(CX358:CX360)</f>
        <v>0</v>
      </c>
      <c r="CY357" s="43"/>
      <c r="CZ357" s="43"/>
      <c r="DA357" s="396"/>
      <c r="DB357" s="43"/>
      <c r="DC357" s="43">
        <f>SUM(DC358:DC360)</f>
        <v>0</v>
      </c>
      <c r="DD357" s="43"/>
      <c r="DE357" s="43"/>
      <c r="DF357" s="396"/>
      <c r="DG357" s="43"/>
      <c r="DH357" s="43">
        <f>SUM(DH358:DH360)</f>
        <v>0</v>
      </c>
      <c r="DI357" s="43"/>
      <c r="DJ357" s="43"/>
      <c r="DK357" s="396"/>
      <c r="DL357" s="43"/>
      <c r="DM357" s="43">
        <f>SUM(DM358:DM360)</f>
        <v>0</v>
      </c>
      <c r="DN357" s="43"/>
      <c r="DO357" s="43"/>
      <c r="DP357" s="396"/>
      <c r="DQ357" s="43"/>
      <c r="DR357" s="43">
        <f>SUM(DR358:DR360)</f>
        <v>0</v>
      </c>
      <c r="DS357" s="43"/>
      <c r="DT357" s="43"/>
      <c r="DU357" s="396"/>
      <c r="DV357" s="43"/>
      <c r="DW357" s="43">
        <f>SUM(DW358:DW360)</f>
        <v>0</v>
      </c>
      <c r="DX357" s="43"/>
      <c r="DY357" s="43"/>
      <c r="DZ357" s="396"/>
      <c r="EA357" s="43"/>
      <c r="EB357" s="43">
        <f>SUM(EB358:EB360)</f>
        <v>0</v>
      </c>
      <c r="EC357" s="43"/>
      <c r="ED357" s="43"/>
      <c r="EE357" s="396"/>
      <c r="EF357" s="43"/>
      <c r="EG357" s="43">
        <f>SUM(EG358:EG360)</f>
        <v>0</v>
      </c>
      <c r="EH357" s="43"/>
      <c r="EI357" s="43"/>
      <c r="EJ357" s="396"/>
      <c r="EK357" s="43"/>
      <c r="EL357" s="43">
        <f>SUM(EL358:EL360)</f>
        <v>0</v>
      </c>
      <c r="EM357" s="43"/>
      <c r="EN357" s="43"/>
      <c r="EO357" s="88"/>
      <c r="EQ357" s="80">
        <f>EL357-BY357</f>
        <v>0</v>
      </c>
      <c r="ER357" s="33"/>
    </row>
    <row r="358" spans="4:148" ht="12.75" customHeight="1" x14ac:dyDescent="0.3">
      <c r="D358" s="88" t="s">
        <v>316</v>
      </c>
      <c r="F358" s="333"/>
      <c r="G358" s="394">
        <v>801022</v>
      </c>
      <c r="H358" s="395"/>
      <c r="I358" s="43"/>
      <c r="J358" s="396"/>
      <c r="K358" s="397"/>
      <c r="L358" s="394">
        <v>0</v>
      </c>
      <c r="M358" s="395"/>
      <c r="N358" s="43"/>
      <c r="O358" s="396"/>
      <c r="P358" s="397"/>
      <c r="Q358" s="394">
        <v>0</v>
      </c>
      <c r="R358" s="395"/>
      <c r="S358" s="43"/>
      <c r="T358" s="396"/>
      <c r="U358" s="397"/>
      <c r="V358" s="394">
        <v>0</v>
      </c>
      <c r="W358" s="395"/>
      <c r="X358" s="43"/>
      <c r="Y358" s="396"/>
      <c r="Z358" s="397"/>
      <c r="AA358" s="394">
        <v>0</v>
      </c>
      <c r="AB358" s="395"/>
      <c r="AC358" s="43"/>
      <c r="AD358" s="396"/>
      <c r="AE358" s="397"/>
      <c r="AF358" s="394">
        <f>530451-31649</f>
        <v>498802</v>
      </c>
      <c r="AG358" s="395"/>
      <c r="AH358" s="43"/>
      <c r="AI358" s="396"/>
      <c r="AJ358" s="397"/>
      <c r="AK358" s="394">
        <f>326659-24439</f>
        <v>302220</v>
      </c>
      <c r="AL358" s="395"/>
      <c r="AM358" s="43"/>
      <c r="AN358" s="396"/>
      <c r="AO358" s="397"/>
      <c r="AP358" s="394">
        <v>0</v>
      </c>
      <c r="AQ358" s="395"/>
      <c r="AR358" s="43"/>
      <c r="AS358" s="396"/>
      <c r="AT358" s="397"/>
      <c r="AU358" s="394">
        <v>0</v>
      </c>
      <c r="AV358" s="395"/>
      <c r="AW358" s="43"/>
      <c r="AX358" s="396"/>
      <c r="AY358" s="397"/>
      <c r="AZ358" s="394">
        <f>1872052-99720</f>
        <v>1772332</v>
      </c>
      <c r="BA358" s="395"/>
      <c r="BB358" s="43"/>
      <c r="BC358" s="396"/>
      <c r="BD358" s="397"/>
      <c r="BE358" s="394">
        <v>0</v>
      </c>
      <c r="BF358" s="395"/>
      <c r="BG358" s="43"/>
      <c r="BH358" s="396"/>
      <c r="BI358" s="397"/>
      <c r="BJ358" s="394">
        <v>0</v>
      </c>
      <c r="BK358" s="395"/>
      <c r="BL358" s="43"/>
      <c r="BM358" s="396"/>
      <c r="BN358" s="397"/>
      <c r="BO358" s="394">
        <v>0</v>
      </c>
      <c r="BP358" s="395"/>
      <c r="BQ358" s="43"/>
      <c r="BR358" s="396"/>
      <c r="BS358" s="397"/>
      <c r="BT358" s="394">
        <f>SUM(L358:BO358)</f>
        <v>2573354</v>
      </c>
      <c r="BU358" s="395"/>
      <c r="BV358" s="43"/>
      <c r="BW358" s="396"/>
      <c r="BX358" s="397"/>
      <c r="BY358" s="394">
        <v>0</v>
      </c>
      <c r="BZ358" s="395"/>
      <c r="CA358" s="43"/>
      <c r="CB358" s="396"/>
      <c r="CC358" s="397"/>
      <c r="CD358" s="394">
        <v>0</v>
      </c>
      <c r="CE358" s="395"/>
      <c r="CF358" s="43"/>
      <c r="CG358" s="396"/>
      <c r="CH358" s="397"/>
      <c r="CI358" s="394">
        <v>0</v>
      </c>
      <c r="CJ358" s="395"/>
      <c r="CK358" s="43"/>
      <c r="CL358" s="396"/>
      <c r="CM358" s="397"/>
      <c r="CN358" s="394">
        <v>0</v>
      </c>
      <c r="CO358" s="395"/>
      <c r="CP358" s="43"/>
      <c r="CQ358" s="396"/>
      <c r="CR358" s="397"/>
      <c r="CS358" s="394">
        <v>0</v>
      </c>
      <c r="CT358" s="395"/>
      <c r="CU358" s="43"/>
      <c r="CV358" s="396"/>
      <c r="CW358" s="397"/>
      <c r="CX358" s="394">
        <v>0</v>
      </c>
      <c r="CY358" s="395"/>
      <c r="CZ358" s="43"/>
      <c r="DA358" s="396"/>
      <c r="DB358" s="397"/>
      <c r="DC358" s="394">
        <v>0</v>
      </c>
      <c r="DD358" s="395"/>
      <c r="DE358" s="43"/>
      <c r="DF358" s="396"/>
      <c r="DG358" s="397"/>
      <c r="DH358" s="394">
        <v>0</v>
      </c>
      <c r="DI358" s="395"/>
      <c r="DJ358" s="43"/>
      <c r="DK358" s="396"/>
      <c r="DL358" s="397"/>
      <c r="DM358" s="394">
        <v>0</v>
      </c>
      <c r="DN358" s="395"/>
      <c r="DO358" s="43"/>
      <c r="DP358" s="396"/>
      <c r="DQ358" s="397"/>
      <c r="DR358" s="394">
        <v>0</v>
      </c>
      <c r="DS358" s="395"/>
      <c r="DT358" s="43"/>
      <c r="DU358" s="396"/>
      <c r="DV358" s="397"/>
      <c r="DW358" s="394">
        <v>0</v>
      </c>
      <c r="DX358" s="395"/>
      <c r="DY358" s="43"/>
      <c r="DZ358" s="396"/>
      <c r="EA358" s="397"/>
      <c r="EB358" s="394">
        <v>0</v>
      </c>
      <c r="EC358" s="395"/>
      <c r="ED358" s="43"/>
      <c r="EE358" s="396"/>
      <c r="EF358" s="397"/>
      <c r="EG358" s="394">
        <v>0</v>
      </c>
      <c r="EH358" s="395"/>
      <c r="EI358" s="43"/>
      <c r="EJ358" s="396"/>
      <c r="EK358" s="397"/>
      <c r="EL358" s="394">
        <f t="shared" ref="EL358:EL360" si="55">SUM(CD358:DR358)</f>
        <v>0</v>
      </c>
      <c r="EM358" s="395"/>
      <c r="EN358" s="43"/>
      <c r="EO358" s="88"/>
      <c r="EQ358" s="80">
        <f>EL358-BY358</f>
        <v>0</v>
      </c>
      <c r="ER358" s="33"/>
    </row>
    <row r="359" spans="4:148" ht="12.75" customHeight="1" x14ac:dyDescent="0.3">
      <c r="D359" s="88" t="s">
        <v>319</v>
      </c>
      <c r="F359" s="327"/>
      <c r="G359" s="43">
        <v>56088</v>
      </c>
      <c r="H359" s="42"/>
      <c r="I359" s="43"/>
      <c r="J359" s="396"/>
      <c r="K359" s="396"/>
      <c r="L359" s="43">
        <v>0</v>
      </c>
      <c r="M359" s="42"/>
      <c r="N359" s="43"/>
      <c r="O359" s="396"/>
      <c r="P359" s="396"/>
      <c r="Q359" s="43">
        <v>0</v>
      </c>
      <c r="R359" s="42"/>
      <c r="S359" s="43"/>
      <c r="T359" s="396"/>
      <c r="U359" s="396"/>
      <c r="V359" s="43">
        <v>0</v>
      </c>
      <c r="W359" s="42"/>
      <c r="X359" s="43"/>
      <c r="Y359" s="396"/>
      <c r="Z359" s="396"/>
      <c r="AA359" s="43">
        <v>0</v>
      </c>
      <c r="AB359" s="42"/>
      <c r="AC359" s="43"/>
      <c r="AD359" s="396"/>
      <c r="AE359" s="396"/>
      <c r="AF359" s="43">
        <v>31649</v>
      </c>
      <c r="AG359" s="42"/>
      <c r="AH359" s="43"/>
      <c r="AI359" s="396"/>
      <c r="AJ359" s="396"/>
      <c r="AK359" s="43">
        <v>24439</v>
      </c>
      <c r="AL359" s="42"/>
      <c r="AM359" s="43"/>
      <c r="AN359" s="396"/>
      <c r="AO359" s="396"/>
      <c r="AP359" s="43">
        <v>0</v>
      </c>
      <c r="AQ359" s="42"/>
      <c r="AR359" s="43"/>
      <c r="AS359" s="396"/>
      <c r="AT359" s="396"/>
      <c r="AU359" s="43">
        <v>0</v>
      </c>
      <c r="AV359" s="42"/>
      <c r="AW359" s="43"/>
      <c r="AX359" s="396"/>
      <c r="AY359" s="396"/>
      <c r="AZ359" s="43">
        <v>99720</v>
      </c>
      <c r="BA359" s="42"/>
      <c r="BB359" s="43"/>
      <c r="BC359" s="396"/>
      <c r="BD359" s="396"/>
      <c r="BE359" s="43">
        <v>0</v>
      </c>
      <c r="BF359" s="42"/>
      <c r="BG359" s="43"/>
      <c r="BH359" s="396"/>
      <c r="BI359" s="396"/>
      <c r="BJ359" s="43">
        <v>0</v>
      </c>
      <c r="BK359" s="42"/>
      <c r="BL359" s="43"/>
      <c r="BM359" s="396"/>
      <c r="BN359" s="396"/>
      <c r="BO359" s="43">
        <v>0</v>
      </c>
      <c r="BP359" s="42"/>
      <c r="BQ359" s="43"/>
      <c r="BR359" s="396"/>
      <c r="BS359" s="396"/>
      <c r="BT359" s="43">
        <f>SUM(L359:BO359)</f>
        <v>155808</v>
      </c>
      <c r="BU359" s="42"/>
      <c r="BV359" s="43"/>
      <c r="BW359" s="396"/>
      <c r="BX359" s="396"/>
      <c r="BY359" s="43">
        <v>0</v>
      </c>
      <c r="BZ359" s="42"/>
      <c r="CA359" s="43"/>
      <c r="CB359" s="396"/>
      <c r="CC359" s="396"/>
      <c r="CD359" s="43">
        <v>0</v>
      </c>
      <c r="CE359" s="42"/>
      <c r="CF359" s="43"/>
      <c r="CG359" s="396"/>
      <c r="CH359" s="396"/>
      <c r="CI359" s="43">
        <v>0</v>
      </c>
      <c r="CJ359" s="42"/>
      <c r="CK359" s="43"/>
      <c r="CL359" s="396"/>
      <c r="CM359" s="396"/>
      <c r="CN359" s="43">
        <v>0</v>
      </c>
      <c r="CO359" s="42"/>
      <c r="CP359" s="43"/>
      <c r="CQ359" s="396"/>
      <c r="CR359" s="396"/>
      <c r="CS359" s="43">
        <v>0</v>
      </c>
      <c r="CT359" s="42"/>
      <c r="CU359" s="43"/>
      <c r="CV359" s="396"/>
      <c r="CW359" s="396"/>
      <c r="CX359" s="43">
        <v>0</v>
      </c>
      <c r="CY359" s="42"/>
      <c r="CZ359" s="43"/>
      <c r="DA359" s="396"/>
      <c r="DB359" s="396"/>
      <c r="DC359" s="43">
        <v>0</v>
      </c>
      <c r="DD359" s="42"/>
      <c r="DE359" s="43"/>
      <c r="DF359" s="396"/>
      <c r="DG359" s="396"/>
      <c r="DH359" s="43">
        <v>0</v>
      </c>
      <c r="DI359" s="42"/>
      <c r="DJ359" s="43"/>
      <c r="DK359" s="396"/>
      <c r="DL359" s="396"/>
      <c r="DM359" s="43">
        <v>0</v>
      </c>
      <c r="DN359" s="42"/>
      <c r="DO359" s="43"/>
      <c r="DP359" s="396"/>
      <c r="DQ359" s="396"/>
      <c r="DR359" s="43">
        <v>0</v>
      </c>
      <c r="DS359" s="42"/>
      <c r="DT359" s="43"/>
      <c r="DU359" s="396"/>
      <c r="DV359" s="396"/>
      <c r="DW359" s="43">
        <v>0</v>
      </c>
      <c r="DX359" s="42"/>
      <c r="DY359" s="43"/>
      <c r="DZ359" s="396"/>
      <c r="EA359" s="396"/>
      <c r="EB359" s="43">
        <v>0</v>
      </c>
      <c r="EC359" s="42"/>
      <c r="ED359" s="43"/>
      <c r="EE359" s="396"/>
      <c r="EF359" s="396"/>
      <c r="EG359" s="43">
        <v>0</v>
      </c>
      <c r="EH359" s="42"/>
      <c r="EI359" s="43"/>
      <c r="EJ359" s="396"/>
      <c r="EK359" s="396"/>
      <c r="EL359" s="43">
        <f t="shared" si="55"/>
        <v>0</v>
      </c>
      <c r="EM359" s="42"/>
      <c r="EN359" s="43"/>
      <c r="EO359" s="88"/>
      <c r="EQ359" s="80">
        <f>EL359-BY359</f>
        <v>0</v>
      </c>
      <c r="ER359" s="33"/>
    </row>
    <row r="360" spans="4:148" ht="12.75" customHeight="1" x14ac:dyDescent="0.3">
      <c r="D360" s="88" t="s">
        <v>320</v>
      </c>
      <c r="F360" s="346"/>
      <c r="G360" s="72">
        <v>0</v>
      </c>
      <c r="H360" s="71"/>
      <c r="I360" s="43"/>
      <c r="J360" s="396"/>
      <c r="K360" s="405"/>
      <c r="L360" s="72">
        <v>0</v>
      </c>
      <c r="M360" s="71"/>
      <c r="N360" s="43"/>
      <c r="O360" s="396"/>
      <c r="P360" s="405"/>
      <c r="Q360" s="72">
        <v>0</v>
      </c>
      <c r="R360" s="71"/>
      <c r="S360" s="43"/>
      <c r="T360" s="396"/>
      <c r="U360" s="405"/>
      <c r="V360" s="72">
        <v>0</v>
      </c>
      <c r="W360" s="71"/>
      <c r="X360" s="43"/>
      <c r="Y360" s="396"/>
      <c r="Z360" s="405"/>
      <c r="AA360" s="72">
        <v>0</v>
      </c>
      <c r="AB360" s="71"/>
      <c r="AC360" s="43"/>
      <c r="AD360" s="396"/>
      <c r="AE360" s="405"/>
      <c r="AF360" s="72">
        <v>0</v>
      </c>
      <c r="AG360" s="71"/>
      <c r="AH360" s="43"/>
      <c r="AI360" s="396"/>
      <c r="AJ360" s="405"/>
      <c r="AK360" s="72">
        <v>0</v>
      </c>
      <c r="AL360" s="71"/>
      <c r="AM360" s="43"/>
      <c r="AN360" s="396"/>
      <c r="AO360" s="405"/>
      <c r="AP360" s="72">
        <v>0</v>
      </c>
      <c r="AQ360" s="71"/>
      <c r="AR360" s="43"/>
      <c r="AS360" s="396"/>
      <c r="AT360" s="405"/>
      <c r="AU360" s="72">
        <v>0</v>
      </c>
      <c r="AV360" s="71"/>
      <c r="AW360" s="43"/>
      <c r="AX360" s="396"/>
      <c r="AY360" s="405"/>
      <c r="AZ360" s="72">
        <v>0</v>
      </c>
      <c r="BA360" s="71"/>
      <c r="BB360" s="43"/>
      <c r="BC360" s="396"/>
      <c r="BD360" s="405"/>
      <c r="BE360" s="72">
        <v>0</v>
      </c>
      <c r="BF360" s="71"/>
      <c r="BG360" s="43"/>
      <c r="BH360" s="396"/>
      <c r="BI360" s="405"/>
      <c r="BJ360" s="72">
        <v>0</v>
      </c>
      <c r="BK360" s="71"/>
      <c r="BL360" s="43"/>
      <c r="BM360" s="396"/>
      <c r="BN360" s="405"/>
      <c r="BO360" s="72">
        <v>0</v>
      </c>
      <c r="BP360" s="71"/>
      <c r="BQ360" s="43"/>
      <c r="BR360" s="396"/>
      <c r="BS360" s="405"/>
      <c r="BT360" s="72">
        <f>SUM(L360:BO360)</f>
        <v>0</v>
      </c>
      <c r="BU360" s="71"/>
      <c r="BV360" s="43"/>
      <c r="BW360" s="396"/>
      <c r="BX360" s="405"/>
      <c r="BY360" s="72">
        <v>0</v>
      </c>
      <c r="BZ360" s="71"/>
      <c r="CA360" s="43"/>
      <c r="CB360" s="396"/>
      <c r="CC360" s="405"/>
      <c r="CD360" s="72">
        <v>0</v>
      </c>
      <c r="CE360" s="71"/>
      <c r="CF360" s="43"/>
      <c r="CG360" s="396"/>
      <c r="CH360" s="405"/>
      <c r="CI360" s="72">
        <v>0</v>
      </c>
      <c r="CJ360" s="71"/>
      <c r="CK360" s="43"/>
      <c r="CL360" s="396"/>
      <c r="CM360" s="405"/>
      <c r="CN360" s="72">
        <v>0</v>
      </c>
      <c r="CO360" s="71"/>
      <c r="CP360" s="43"/>
      <c r="CQ360" s="396"/>
      <c r="CR360" s="405"/>
      <c r="CS360" s="72">
        <v>0</v>
      </c>
      <c r="CT360" s="71"/>
      <c r="CU360" s="43"/>
      <c r="CV360" s="396"/>
      <c r="CW360" s="405"/>
      <c r="CX360" s="72">
        <v>0</v>
      </c>
      <c r="CY360" s="71"/>
      <c r="CZ360" s="43"/>
      <c r="DA360" s="396"/>
      <c r="DB360" s="405"/>
      <c r="DC360" s="72">
        <v>0</v>
      </c>
      <c r="DD360" s="71"/>
      <c r="DE360" s="43"/>
      <c r="DF360" s="396"/>
      <c r="DG360" s="405"/>
      <c r="DH360" s="72">
        <v>0</v>
      </c>
      <c r="DI360" s="71"/>
      <c r="DJ360" s="43"/>
      <c r="DK360" s="396"/>
      <c r="DL360" s="405"/>
      <c r="DM360" s="72">
        <v>0</v>
      </c>
      <c r="DN360" s="71"/>
      <c r="DO360" s="43"/>
      <c r="DP360" s="396"/>
      <c r="DQ360" s="405"/>
      <c r="DR360" s="72">
        <v>0</v>
      </c>
      <c r="DS360" s="71"/>
      <c r="DT360" s="43"/>
      <c r="DU360" s="396"/>
      <c r="DV360" s="405"/>
      <c r="DW360" s="72">
        <v>0</v>
      </c>
      <c r="DX360" s="71"/>
      <c r="DY360" s="43"/>
      <c r="DZ360" s="396"/>
      <c r="EA360" s="405"/>
      <c r="EB360" s="72">
        <v>0</v>
      </c>
      <c r="EC360" s="71"/>
      <c r="ED360" s="43"/>
      <c r="EE360" s="396"/>
      <c r="EF360" s="405"/>
      <c r="EG360" s="72">
        <v>0</v>
      </c>
      <c r="EH360" s="71"/>
      <c r="EI360" s="43"/>
      <c r="EJ360" s="396"/>
      <c r="EK360" s="405"/>
      <c r="EL360" s="72">
        <f t="shared" si="55"/>
        <v>0</v>
      </c>
      <c r="EM360" s="71"/>
      <c r="EN360" s="43"/>
      <c r="EO360" s="88"/>
      <c r="EQ360" s="80">
        <f>EL360-BY360</f>
        <v>0</v>
      </c>
      <c r="ER360" s="33"/>
    </row>
    <row r="361" spans="4:148" ht="12.75" hidden="1" customHeight="1" x14ac:dyDescent="0.3">
      <c r="D361" s="88"/>
      <c r="G361" s="43"/>
      <c r="H361" s="43"/>
      <c r="I361" s="43"/>
      <c r="J361" s="396"/>
      <c r="K361" s="43"/>
      <c r="L361" s="43"/>
      <c r="M361" s="43"/>
      <c r="N361" s="43"/>
      <c r="O361" s="396"/>
      <c r="P361" s="43"/>
      <c r="Q361" s="43"/>
      <c r="R361" s="43"/>
      <c r="S361" s="43"/>
      <c r="T361" s="396"/>
      <c r="U361" s="43"/>
      <c r="V361" s="43"/>
      <c r="W361" s="43"/>
      <c r="X361" s="43"/>
      <c r="Y361" s="396"/>
      <c r="Z361" s="43"/>
      <c r="AA361" s="43"/>
      <c r="AB361" s="43"/>
      <c r="AC361" s="43"/>
      <c r="AD361" s="396"/>
      <c r="AE361" s="43"/>
      <c r="AF361" s="43"/>
      <c r="AG361" s="43"/>
      <c r="AH361" s="43"/>
      <c r="AI361" s="396"/>
      <c r="AJ361" s="43"/>
      <c r="AK361" s="43"/>
      <c r="AL361" s="43"/>
      <c r="AM361" s="43"/>
      <c r="AN361" s="396"/>
      <c r="AO361" s="43"/>
      <c r="AP361" s="43"/>
      <c r="AQ361" s="43"/>
      <c r="AR361" s="43"/>
      <c r="AS361" s="396"/>
      <c r="AT361" s="43"/>
      <c r="AU361" s="43"/>
      <c r="AV361" s="43"/>
      <c r="AW361" s="43"/>
      <c r="AX361" s="396"/>
      <c r="AY361" s="43"/>
      <c r="AZ361" s="43"/>
      <c r="BA361" s="43"/>
      <c r="BB361" s="43"/>
      <c r="BC361" s="396"/>
      <c r="BD361" s="43"/>
      <c r="BE361" s="43"/>
      <c r="BF361" s="43"/>
      <c r="BG361" s="43"/>
      <c r="BH361" s="396"/>
      <c r="BI361" s="43"/>
      <c r="BJ361" s="43"/>
      <c r="BK361" s="43"/>
      <c r="BL361" s="43"/>
      <c r="BM361" s="396"/>
      <c r="BN361" s="43"/>
      <c r="BO361" s="43"/>
      <c r="BP361" s="43"/>
      <c r="BQ361" s="43"/>
      <c r="BR361" s="396"/>
      <c r="BS361" s="43"/>
      <c r="BT361" s="43"/>
      <c r="BU361" s="43"/>
      <c r="BV361" s="43"/>
      <c r="BW361" s="396"/>
      <c r="BX361" s="43"/>
      <c r="BY361" s="43"/>
      <c r="BZ361" s="43"/>
      <c r="CA361" s="43"/>
      <c r="CB361" s="396"/>
      <c r="CC361" s="43"/>
      <c r="CD361" s="43"/>
      <c r="CE361" s="43"/>
      <c r="CF361" s="43"/>
      <c r="CG361" s="396"/>
      <c r="CH361" s="43"/>
      <c r="CI361" s="43"/>
      <c r="CJ361" s="43"/>
      <c r="CK361" s="43"/>
      <c r="CL361" s="396"/>
      <c r="CM361" s="43"/>
      <c r="CN361" s="43"/>
      <c r="CO361" s="43"/>
      <c r="CP361" s="43"/>
      <c r="CQ361" s="396"/>
      <c r="CR361" s="43"/>
      <c r="CS361" s="43"/>
      <c r="CT361" s="43"/>
      <c r="CU361" s="43"/>
      <c r="CV361" s="396"/>
      <c r="CW361" s="43"/>
      <c r="CX361" s="43"/>
      <c r="CY361" s="43"/>
      <c r="CZ361" s="43"/>
      <c r="DA361" s="396"/>
      <c r="DB361" s="43"/>
      <c r="DC361" s="43"/>
      <c r="DD361" s="43"/>
      <c r="DE361" s="43"/>
      <c r="DF361" s="396"/>
      <c r="DG361" s="43"/>
      <c r="DH361" s="43"/>
      <c r="DI361" s="43"/>
      <c r="DJ361" s="43"/>
      <c r="DK361" s="396"/>
      <c r="DL361" s="43"/>
      <c r="DM361" s="43"/>
      <c r="DN361" s="43"/>
      <c r="DO361" s="43"/>
      <c r="DP361" s="396"/>
      <c r="DQ361" s="43"/>
      <c r="DR361" s="43"/>
      <c r="DS361" s="43"/>
      <c r="DT361" s="43"/>
      <c r="DU361" s="396"/>
      <c r="DV361" s="43"/>
      <c r="DW361" s="43"/>
      <c r="DX361" s="43"/>
      <c r="DY361" s="43"/>
      <c r="DZ361" s="396"/>
      <c r="EA361" s="43"/>
      <c r="EB361" s="43"/>
      <c r="EC361" s="43"/>
      <c r="ED361" s="43"/>
      <c r="EE361" s="396"/>
      <c r="EF361" s="43"/>
      <c r="EG361" s="43"/>
      <c r="EH361" s="43"/>
      <c r="EI361" s="43"/>
      <c r="EJ361" s="396"/>
      <c r="EK361" s="43"/>
      <c r="EL361" s="43"/>
      <c r="EM361" s="43"/>
      <c r="EN361" s="43"/>
      <c r="EO361" s="88"/>
      <c r="ER361" s="33"/>
    </row>
    <row r="362" spans="4:148" ht="12.75" hidden="1" customHeight="1" x14ac:dyDescent="0.3">
      <c r="D362" s="88" t="s">
        <v>362</v>
      </c>
      <c r="G362" s="43">
        <f>SUM(G363:G365)</f>
        <v>0</v>
      </c>
      <c r="H362" s="43"/>
      <c r="I362" s="43"/>
      <c r="J362" s="396"/>
      <c r="K362" s="43"/>
      <c r="L362" s="43">
        <f>SUM(L363:L365)</f>
        <v>0</v>
      </c>
      <c r="M362" s="43"/>
      <c r="N362" s="43"/>
      <c r="O362" s="396"/>
      <c r="P362" s="43"/>
      <c r="Q362" s="43">
        <f>SUM(Q363:Q365)</f>
        <v>0</v>
      </c>
      <c r="R362" s="43"/>
      <c r="S362" s="43"/>
      <c r="T362" s="396"/>
      <c r="U362" s="43"/>
      <c r="V362" s="43">
        <f>SUM(V363:V365)</f>
        <v>0</v>
      </c>
      <c r="W362" s="43"/>
      <c r="X362" s="43"/>
      <c r="Y362" s="396"/>
      <c r="Z362" s="43"/>
      <c r="AA362" s="43">
        <f>SUM(AA363:AA365)</f>
        <v>0</v>
      </c>
      <c r="AB362" s="43"/>
      <c r="AC362" s="43"/>
      <c r="AD362" s="396"/>
      <c r="AE362" s="43"/>
      <c r="AF362" s="43">
        <f>SUM(AF363:AF365)</f>
        <v>0</v>
      </c>
      <c r="AG362" s="43"/>
      <c r="AH362" s="43"/>
      <c r="AI362" s="396"/>
      <c r="AJ362" s="43"/>
      <c r="AK362" s="43">
        <f>SUM(AK363:AK365)</f>
        <v>0</v>
      </c>
      <c r="AL362" s="43"/>
      <c r="AM362" s="43"/>
      <c r="AN362" s="396"/>
      <c r="AO362" s="43"/>
      <c r="AP362" s="43">
        <f>SUM(AP363:AP365)</f>
        <v>0</v>
      </c>
      <c r="AQ362" s="43"/>
      <c r="AR362" s="43"/>
      <c r="AS362" s="396"/>
      <c r="AT362" s="43"/>
      <c r="AU362" s="43">
        <f>SUM(AU363:AU365)</f>
        <v>0</v>
      </c>
      <c r="AV362" s="43"/>
      <c r="AW362" s="43"/>
      <c r="AX362" s="396"/>
      <c r="AY362" s="43"/>
      <c r="AZ362" s="43">
        <f>SUM(AZ363:AZ365)</f>
        <v>0</v>
      </c>
      <c r="BA362" s="43"/>
      <c r="BB362" s="43"/>
      <c r="BC362" s="396"/>
      <c r="BD362" s="43"/>
      <c r="BE362" s="43">
        <f>SUM(BE363:BE365)</f>
        <v>0</v>
      </c>
      <c r="BF362" s="43"/>
      <c r="BG362" s="43"/>
      <c r="BH362" s="396"/>
      <c r="BI362" s="43"/>
      <c r="BJ362" s="43">
        <f>SUM(BJ363:BJ365)</f>
        <v>0</v>
      </c>
      <c r="BK362" s="43"/>
      <c r="BL362" s="43"/>
      <c r="BM362" s="396"/>
      <c r="BN362" s="43"/>
      <c r="BO362" s="43">
        <f>SUM(BO363:BO365)</f>
        <v>0</v>
      </c>
      <c r="BP362" s="43"/>
      <c r="BQ362" s="43"/>
      <c r="BR362" s="396"/>
      <c r="BS362" s="43"/>
      <c r="BT362" s="43">
        <f>SUM(BT363:BT365)</f>
        <v>0</v>
      </c>
      <c r="BU362" s="43"/>
      <c r="BV362" s="43"/>
      <c r="BW362" s="396"/>
      <c r="BX362" s="43"/>
      <c r="BY362" s="43">
        <f>SUM(BY363:BY365)</f>
        <v>0</v>
      </c>
      <c r="BZ362" s="43"/>
      <c r="CA362" s="43"/>
      <c r="CB362" s="396"/>
      <c r="CC362" s="43"/>
      <c r="CD362" s="43">
        <f>SUM(CD363:CD365)</f>
        <v>0</v>
      </c>
      <c r="CE362" s="43"/>
      <c r="CF362" s="43"/>
      <c r="CG362" s="396"/>
      <c r="CH362" s="43"/>
      <c r="CI362" s="43">
        <f>SUM(CI363:CI365)</f>
        <v>0</v>
      </c>
      <c r="CJ362" s="43"/>
      <c r="CK362" s="43"/>
      <c r="CL362" s="396"/>
      <c r="CM362" s="43"/>
      <c r="CN362" s="43">
        <f>SUM(CN363:CN365)</f>
        <v>0</v>
      </c>
      <c r="CO362" s="43"/>
      <c r="CP362" s="43"/>
      <c r="CQ362" s="396"/>
      <c r="CR362" s="43"/>
      <c r="CS362" s="43">
        <f>SUM(CS363:CS365)</f>
        <v>0</v>
      </c>
      <c r="CT362" s="43"/>
      <c r="CU362" s="43"/>
      <c r="CV362" s="396"/>
      <c r="CW362" s="43"/>
      <c r="CX362" s="43">
        <f>SUM(CX363:CX365)</f>
        <v>0</v>
      </c>
      <c r="CY362" s="43"/>
      <c r="CZ362" s="43"/>
      <c r="DA362" s="396"/>
      <c r="DB362" s="43"/>
      <c r="DC362" s="43">
        <f>SUM(DC363:DC365)</f>
        <v>0</v>
      </c>
      <c r="DD362" s="43"/>
      <c r="DE362" s="43"/>
      <c r="DF362" s="396"/>
      <c r="DG362" s="43"/>
      <c r="DH362" s="43">
        <f>SUM(DH363:DH365)</f>
        <v>0</v>
      </c>
      <c r="DI362" s="43"/>
      <c r="DJ362" s="43"/>
      <c r="DK362" s="396"/>
      <c r="DL362" s="43"/>
      <c r="DM362" s="43">
        <f>SUM(DM363:DM365)</f>
        <v>0</v>
      </c>
      <c r="DN362" s="43"/>
      <c r="DO362" s="43"/>
      <c r="DP362" s="396"/>
      <c r="DQ362" s="43"/>
      <c r="DR362" s="43">
        <f>SUM(DR363:DR365)</f>
        <v>0</v>
      </c>
      <c r="DS362" s="43"/>
      <c r="DT362" s="43"/>
      <c r="DU362" s="396"/>
      <c r="DV362" s="43"/>
      <c r="DW362" s="43">
        <f>SUM(DW363:DW365)</f>
        <v>0</v>
      </c>
      <c r="DX362" s="43"/>
      <c r="DY362" s="43"/>
      <c r="DZ362" s="396"/>
      <c r="EA362" s="43"/>
      <c r="EB362" s="43">
        <f>SUM(EB363:EB365)</f>
        <v>0</v>
      </c>
      <c r="EC362" s="43"/>
      <c r="ED362" s="43"/>
      <c r="EE362" s="396"/>
      <c r="EF362" s="43"/>
      <c r="EG362" s="43">
        <f>SUM(EG363:EG365)</f>
        <v>0</v>
      </c>
      <c r="EH362" s="43"/>
      <c r="EI362" s="43"/>
      <c r="EJ362" s="396"/>
      <c r="EK362" s="43"/>
      <c r="EL362" s="43">
        <f>SUM(EL363:EL365)</f>
        <v>0</v>
      </c>
      <c r="EM362" s="43"/>
      <c r="EN362" s="43"/>
      <c r="EO362" s="88"/>
      <c r="EQ362" s="80">
        <f>EL362-BY362</f>
        <v>0</v>
      </c>
      <c r="ER362" s="33"/>
    </row>
    <row r="363" spans="4:148" ht="12.75" hidden="1" customHeight="1" x14ac:dyDescent="0.3">
      <c r="D363" s="88" t="s">
        <v>316</v>
      </c>
      <c r="F363" s="333"/>
      <c r="G363" s="394">
        <v>0</v>
      </c>
      <c r="H363" s="395"/>
      <c r="I363" s="43"/>
      <c r="J363" s="396"/>
      <c r="K363" s="397"/>
      <c r="L363" s="394">
        <v>0</v>
      </c>
      <c r="M363" s="395"/>
      <c r="N363" s="43"/>
      <c r="O363" s="396"/>
      <c r="P363" s="397"/>
      <c r="Q363" s="394">
        <v>0</v>
      </c>
      <c r="R363" s="395"/>
      <c r="S363" s="43"/>
      <c r="T363" s="396"/>
      <c r="U363" s="397"/>
      <c r="V363" s="394">
        <v>0</v>
      </c>
      <c r="W363" s="395"/>
      <c r="X363" s="43"/>
      <c r="Y363" s="396"/>
      <c r="Z363" s="397"/>
      <c r="AA363" s="394">
        <v>0</v>
      </c>
      <c r="AB363" s="395"/>
      <c r="AC363" s="43"/>
      <c r="AD363" s="396"/>
      <c r="AE363" s="397"/>
      <c r="AF363" s="394">
        <v>0</v>
      </c>
      <c r="AG363" s="395"/>
      <c r="AH363" s="43"/>
      <c r="AI363" s="396"/>
      <c r="AJ363" s="397"/>
      <c r="AK363" s="394">
        <v>0</v>
      </c>
      <c r="AL363" s="395"/>
      <c r="AM363" s="43"/>
      <c r="AN363" s="396"/>
      <c r="AO363" s="397"/>
      <c r="AP363" s="394">
        <v>0</v>
      </c>
      <c r="AQ363" s="395"/>
      <c r="AR363" s="43"/>
      <c r="AS363" s="396"/>
      <c r="AT363" s="397"/>
      <c r="AU363" s="394">
        <v>0</v>
      </c>
      <c r="AV363" s="395"/>
      <c r="AW363" s="43"/>
      <c r="AX363" s="396"/>
      <c r="AY363" s="397"/>
      <c r="AZ363" s="394">
        <v>0</v>
      </c>
      <c r="BA363" s="395"/>
      <c r="BB363" s="43"/>
      <c r="BC363" s="396"/>
      <c r="BD363" s="397"/>
      <c r="BE363" s="394">
        <v>0</v>
      </c>
      <c r="BF363" s="395"/>
      <c r="BG363" s="43"/>
      <c r="BH363" s="396"/>
      <c r="BI363" s="397"/>
      <c r="BJ363" s="394">
        <v>0</v>
      </c>
      <c r="BK363" s="395"/>
      <c r="BL363" s="43"/>
      <c r="BM363" s="396"/>
      <c r="BN363" s="397"/>
      <c r="BO363" s="394">
        <v>0</v>
      </c>
      <c r="BP363" s="395"/>
      <c r="BQ363" s="43"/>
      <c r="BR363" s="396"/>
      <c r="BS363" s="397"/>
      <c r="BT363" s="394">
        <f>SUM(L363:BO363)</f>
        <v>0</v>
      </c>
      <c r="BU363" s="395"/>
      <c r="BV363" s="43"/>
      <c r="BW363" s="396"/>
      <c r="BX363" s="397"/>
      <c r="BY363" s="394">
        <v>0</v>
      </c>
      <c r="BZ363" s="395"/>
      <c r="CA363" s="43"/>
      <c r="CB363" s="396"/>
      <c r="CC363" s="397"/>
      <c r="CD363" s="394">
        <v>0</v>
      </c>
      <c r="CE363" s="395"/>
      <c r="CF363" s="43"/>
      <c r="CG363" s="396"/>
      <c r="CH363" s="397"/>
      <c r="CI363" s="394">
        <v>0</v>
      </c>
      <c r="CJ363" s="395"/>
      <c r="CK363" s="43"/>
      <c r="CL363" s="396"/>
      <c r="CM363" s="397"/>
      <c r="CN363" s="394">
        <v>0</v>
      </c>
      <c r="CO363" s="395"/>
      <c r="CP363" s="43"/>
      <c r="CQ363" s="396"/>
      <c r="CR363" s="397"/>
      <c r="CS363" s="394">
        <v>0</v>
      </c>
      <c r="CT363" s="395"/>
      <c r="CU363" s="43"/>
      <c r="CV363" s="396"/>
      <c r="CW363" s="397"/>
      <c r="CX363" s="394">
        <v>0</v>
      </c>
      <c r="CY363" s="395"/>
      <c r="CZ363" s="43"/>
      <c r="DA363" s="396"/>
      <c r="DB363" s="397"/>
      <c r="DC363" s="394">
        <v>0</v>
      </c>
      <c r="DD363" s="395"/>
      <c r="DE363" s="43"/>
      <c r="DF363" s="396"/>
      <c r="DG363" s="397"/>
      <c r="DH363" s="394">
        <v>0</v>
      </c>
      <c r="DI363" s="395"/>
      <c r="DJ363" s="43"/>
      <c r="DK363" s="396"/>
      <c r="DL363" s="397"/>
      <c r="DM363" s="394">
        <v>0</v>
      </c>
      <c r="DN363" s="395"/>
      <c r="DO363" s="43"/>
      <c r="DP363" s="396"/>
      <c r="DQ363" s="397"/>
      <c r="DR363" s="394">
        <v>0</v>
      </c>
      <c r="DS363" s="395"/>
      <c r="DT363" s="43"/>
      <c r="DU363" s="396"/>
      <c r="DV363" s="397"/>
      <c r="DW363" s="394">
        <v>0</v>
      </c>
      <c r="DX363" s="395"/>
      <c r="DY363" s="43"/>
      <c r="DZ363" s="396"/>
      <c r="EA363" s="397"/>
      <c r="EB363" s="394">
        <v>0</v>
      </c>
      <c r="EC363" s="395"/>
      <c r="ED363" s="43"/>
      <c r="EE363" s="396"/>
      <c r="EF363" s="397"/>
      <c r="EG363" s="394">
        <v>0</v>
      </c>
      <c r="EH363" s="395"/>
      <c r="EI363" s="43"/>
      <c r="EJ363" s="396"/>
      <c r="EK363" s="397"/>
      <c r="EL363" s="394">
        <f>SUM(CD363:EG363)</f>
        <v>0</v>
      </c>
      <c r="EM363" s="395"/>
      <c r="EN363" s="43"/>
      <c r="EO363" s="88"/>
      <c r="EQ363" s="80">
        <f>EL363-BY363</f>
        <v>0</v>
      </c>
      <c r="ER363" s="33"/>
    </row>
    <row r="364" spans="4:148" ht="12.75" hidden="1" customHeight="1" x14ac:dyDescent="0.3">
      <c r="D364" s="88" t="s">
        <v>319</v>
      </c>
      <c r="F364" s="327"/>
      <c r="G364" s="43">
        <v>0</v>
      </c>
      <c r="H364" s="42"/>
      <c r="I364" s="43"/>
      <c r="J364" s="396"/>
      <c r="K364" s="396"/>
      <c r="L364" s="43">
        <v>0</v>
      </c>
      <c r="M364" s="42"/>
      <c r="N364" s="43"/>
      <c r="O364" s="396"/>
      <c r="P364" s="396"/>
      <c r="Q364" s="43">
        <v>0</v>
      </c>
      <c r="R364" s="42"/>
      <c r="S364" s="43"/>
      <c r="T364" s="396"/>
      <c r="U364" s="396"/>
      <c r="V364" s="43">
        <v>0</v>
      </c>
      <c r="W364" s="42"/>
      <c r="X364" s="43"/>
      <c r="Y364" s="396"/>
      <c r="Z364" s="396"/>
      <c r="AA364" s="43">
        <v>0</v>
      </c>
      <c r="AB364" s="42"/>
      <c r="AC364" s="43"/>
      <c r="AD364" s="396"/>
      <c r="AE364" s="396"/>
      <c r="AF364" s="43">
        <v>0</v>
      </c>
      <c r="AG364" s="42"/>
      <c r="AH364" s="43"/>
      <c r="AI364" s="396"/>
      <c r="AJ364" s="396"/>
      <c r="AK364" s="43">
        <v>0</v>
      </c>
      <c r="AL364" s="42"/>
      <c r="AM364" s="43"/>
      <c r="AN364" s="396"/>
      <c r="AO364" s="396"/>
      <c r="AP364" s="43">
        <v>0</v>
      </c>
      <c r="AQ364" s="42"/>
      <c r="AR364" s="43"/>
      <c r="AS364" s="396"/>
      <c r="AT364" s="396"/>
      <c r="AU364" s="43">
        <v>0</v>
      </c>
      <c r="AV364" s="42"/>
      <c r="AW364" s="43"/>
      <c r="AX364" s="396"/>
      <c r="AY364" s="396"/>
      <c r="AZ364" s="43">
        <v>0</v>
      </c>
      <c r="BA364" s="42"/>
      <c r="BB364" s="43"/>
      <c r="BC364" s="396"/>
      <c r="BD364" s="396"/>
      <c r="BE364" s="43">
        <v>0</v>
      </c>
      <c r="BF364" s="42"/>
      <c r="BG364" s="43"/>
      <c r="BH364" s="396"/>
      <c r="BI364" s="396"/>
      <c r="BJ364" s="43">
        <v>0</v>
      </c>
      <c r="BK364" s="42"/>
      <c r="BL364" s="43"/>
      <c r="BM364" s="396"/>
      <c r="BN364" s="396"/>
      <c r="BO364" s="43">
        <v>0</v>
      </c>
      <c r="BP364" s="42"/>
      <c r="BQ364" s="43"/>
      <c r="BR364" s="396"/>
      <c r="BS364" s="396"/>
      <c r="BT364" s="43">
        <f>SUM(L364:BO364)</f>
        <v>0</v>
      </c>
      <c r="BU364" s="42"/>
      <c r="BV364" s="43"/>
      <c r="BW364" s="396"/>
      <c r="BX364" s="396"/>
      <c r="BY364" s="43">
        <v>0</v>
      </c>
      <c r="BZ364" s="42"/>
      <c r="CA364" s="43"/>
      <c r="CB364" s="396"/>
      <c r="CC364" s="396"/>
      <c r="CD364" s="43">
        <v>0</v>
      </c>
      <c r="CE364" s="42"/>
      <c r="CF364" s="43"/>
      <c r="CG364" s="396"/>
      <c r="CH364" s="396"/>
      <c r="CI364" s="43">
        <v>0</v>
      </c>
      <c r="CJ364" s="42"/>
      <c r="CK364" s="43"/>
      <c r="CL364" s="396"/>
      <c r="CM364" s="396"/>
      <c r="CN364" s="43">
        <v>0</v>
      </c>
      <c r="CO364" s="42"/>
      <c r="CP364" s="43"/>
      <c r="CQ364" s="396"/>
      <c r="CR364" s="396"/>
      <c r="CS364" s="43">
        <v>0</v>
      </c>
      <c r="CT364" s="42"/>
      <c r="CU364" s="43"/>
      <c r="CV364" s="396"/>
      <c r="CW364" s="396"/>
      <c r="CX364" s="43">
        <v>0</v>
      </c>
      <c r="CY364" s="42"/>
      <c r="CZ364" s="43"/>
      <c r="DA364" s="396"/>
      <c r="DB364" s="396"/>
      <c r="DC364" s="43">
        <v>0</v>
      </c>
      <c r="DD364" s="42"/>
      <c r="DE364" s="43"/>
      <c r="DF364" s="396"/>
      <c r="DG364" s="396"/>
      <c r="DH364" s="43">
        <v>0</v>
      </c>
      <c r="DI364" s="42"/>
      <c r="DJ364" s="43"/>
      <c r="DK364" s="396"/>
      <c r="DL364" s="396"/>
      <c r="DM364" s="43">
        <v>0</v>
      </c>
      <c r="DN364" s="42"/>
      <c r="DO364" s="43"/>
      <c r="DP364" s="396"/>
      <c r="DQ364" s="396"/>
      <c r="DR364" s="43">
        <v>0</v>
      </c>
      <c r="DS364" s="42"/>
      <c r="DT364" s="43"/>
      <c r="DU364" s="396"/>
      <c r="DV364" s="396"/>
      <c r="DW364" s="43">
        <v>0</v>
      </c>
      <c r="DX364" s="42"/>
      <c r="DY364" s="43"/>
      <c r="DZ364" s="396"/>
      <c r="EA364" s="396"/>
      <c r="EB364" s="43">
        <v>0</v>
      </c>
      <c r="EC364" s="42"/>
      <c r="ED364" s="43"/>
      <c r="EE364" s="396"/>
      <c r="EF364" s="396"/>
      <c r="EG364" s="43">
        <v>0</v>
      </c>
      <c r="EH364" s="42"/>
      <c r="EI364" s="43"/>
      <c r="EJ364" s="396"/>
      <c r="EK364" s="396"/>
      <c r="EL364" s="43">
        <f>SUM(CD364:EG364)</f>
        <v>0</v>
      </c>
      <c r="EM364" s="42"/>
      <c r="EN364" s="43"/>
      <c r="EO364" s="88"/>
      <c r="EQ364" s="80">
        <f>EL364-BY364</f>
        <v>0</v>
      </c>
      <c r="ER364" s="33"/>
    </row>
    <row r="365" spans="4:148" ht="12.75" hidden="1" customHeight="1" x14ac:dyDescent="0.3">
      <c r="D365" s="88" t="s">
        <v>320</v>
      </c>
      <c r="F365" s="346"/>
      <c r="G365" s="72">
        <v>0</v>
      </c>
      <c r="H365" s="71"/>
      <c r="I365" s="43"/>
      <c r="J365" s="396"/>
      <c r="K365" s="405"/>
      <c r="L365" s="72">
        <v>0</v>
      </c>
      <c r="M365" s="71"/>
      <c r="N365" s="43"/>
      <c r="O365" s="396"/>
      <c r="P365" s="405"/>
      <c r="Q365" s="72">
        <v>0</v>
      </c>
      <c r="R365" s="71"/>
      <c r="S365" s="43"/>
      <c r="T365" s="396"/>
      <c r="U365" s="405"/>
      <c r="V365" s="72">
        <v>0</v>
      </c>
      <c r="W365" s="71"/>
      <c r="X365" s="43"/>
      <c r="Y365" s="396"/>
      <c r="Z365" s="405"/>
      <c r="AA365" s="72">
        <v>0</v>
      </c>
      <c r="AB365" s="71"/>
      <c r="AC365" s="43"/>
      <c r="AD365" s="396"/>
      <c r="AE365" s="405"/>
      <c r="AF365" s="72">
        <v>0</v>
      </c>
      <c r="AG365" s="71"/>
      <c r="AH365" s="43"/>
      <c r="AI365" s="396"/>
      <c r="AJ365" s="405"/>
      <c r="AK365" s="72">
        <v>0</v>
      </c>
      <c r="AL365" s="71"/>
      <c r="AM365" s="43"/>
      <c r="AN365" s="396"/>
      <c r="AO365" s="405"/>
      <c r="AP365" s="72">
        <v>0</v>
      </c>
      <c r="AQ365" s="71"/>
      <c r="AR365" s="43"/>
      <c r="AS365" s="396"/>
      <c r="AT365" s="405"/>
      <c r="AU365" s="72">
        <v>0</v>
      </c>
      <c r="AV365" s="71"/>
      <c r="AW365" s="43"/>
      <c r="AX365" s="396"/>
      <c r="AY365" s="405"/>
      <c r="AZ365" s="72">
        <v>0</v>
      </c>
      <c r="BA365" s="71"/>
      <c r="BB365" s="43"/>
      <c r="BC365" s="396"/>
      <c r="BD365" s="405"/>
      <c r="BE365" s="72">
        <v>0</v>
      </c>
      <c r="BF365" s="71"/>
      <c r="BG365" s="43"/>
      <c r="BH365" s="396"/>
      <c r="BI365" s="405"/>
      <c r="BJ365" s="72">
        <v>0</v>
      </c>
      <c r="BK365" s="71"/>
      <c r="BL365" s="43"/>
      <c r="BM365" s="396"/>
      <c r="BN365" s="405"/>
      <c r="BO365" s="72">
        <v>0</v>
      </c>
      <c r="BP365" s="71"/>
      <c r="BQ365" s="43"/>
      <c r="BR365" s="396"/>
      <c r="BS365" s="405"/>
      <c r="BT365" s="72">
        <f>SUM(L365:BO365)</f>
        <v>0</v>
      </c>
      <c r="BU365" s="71"/>
      <c r="BV365" s="43"/>
      <c r="BW365" s="396"/>
      <c r="BX365" s="405"/>
      <c r="BY365" s="72">
        <v>0</v>
      </c>
      <c r="BZ365" s="71"/>
      <c r="CA365" s="43"/>
      <c r="CB365" s="396"/>
      <c r="CC365" s="405"/>
      <c r="CD365" s="72">
        <v>0</v>
      </c>
      <c r="CE365" s="71"/>
      <c r="CF365" s="43"/>
      <c r="CG365" s="396"/>
      <c r="CH365" s="405"/>
      <c r="CI365" s="72">
        <v>0</v>
      </c>
      <c r="CJ365" s="71"/>
      <c r="CK365" s="43"/>
      <c r="CL365" s="396"/>
      <c r="CM365" s="405"/>
      <c r="CN365" s="72">
        <v>0</v>
      </c>
      <c r="CO365" s="71"/>
      <c r="CP365" s="43"/>
      <c r="CQ365" s="396"/>
      <c r="CR365" s="405"/>
      <c r="CS365" s="72">
        <v>0</v>
      </c>
      <c r="CT365" s="71"/>
      <c r="CU365" s="43"/>
      <c r="CV365" s="396"/>
      <c r="CW365" s="405"/>
      <c r="CX365" s="72">
        <v>0</v>
      </c>
      <c r="CY365" s="71"/>
      <c r="CZ365" s="43"/>
      <c r="DA365" s="396"/>
      <c r="DB365" s="405"/>
      <c r="DC365" s="72">
        <v>0</v>
      </c>
      <c r="DD365" s="71"/>
      <c r="DE365" s="43"/>
      <c r="DF365" s="396"/>
      <c r="DG365" s="405"/>
      <c r="DH365" s="72">
        <v>0</v>
      </c>
      <c r="DI365" s="71"/>
      <c r="DJ365" s="43"/>
      <c r="DK365" s="396"/>
      <c r="DL365" s="405"/>
      <c r="DM365" s="72">
        <v>0</v>
      </c>
      <c r="DN365" s="71"/>
      <c r="DO365" s="43"/>
      <c r="DP365" s="396"/>
      <c r="DQ365" s="405"/>
      <c r="DR365" s="72">
        <v>0</v>
      </c>
      <c r="DS365" s="71"/>
      <c r="DT365" s="43"/>
      <c r="DU365" s="396"/>
      <c r="DV365" s="405"/>
      <c r="DW365" s="72">
        <v>0</v>
      </c>
      <c r="DX365" s="71"/>
      <c r="DY365" s="43"/>
      <c r="DZ365" s="396"/>
      <c r="EA365" s="405"/>
      <c r="EB365" s="72">
        <v>0</v>
      </c>
      <c r="EC365" s="71"/>
      <c r="ED365" s="43"/>
      <c r="EE365" s="396"/>
      <c r="EF365" s="405"/>
      <c r="EG365" s="72">
        <v>0</v>
      </c>
      <c r="EH365" s="71"/>
      <c r="EI365" s="43"/>
      <c r="EJ365" s="396"/>
      <c r="EK365" s="405"/>
      <c r="EL365" s="72">
        <f>SUM(CD365:EG365)</f>
        <v>0</v>
      </c>
      <c r="EM365" s="71"/>
      <c r="EN365" s="43"/>
      <c r="EO365" s="88"/>
      <c r="EQ365" s="80">
        <f>EL365-BY365</f>
        <v>0</v>
      </c>
      <c r="ER365" s="33"/>
    </row>
    <row r="366" spans="4:148" ht="12.75" customHeight="1" x14ac:dyDescent="0.3">
      <c r="D366" s="88"/>
      <c r="G366" s="43"/>
      <c r="H366" s="43"/>
      <c r="I366" s="43"/>
      <c r="J366" s="396"/>
      <c r="K366" s="43"/>
      <c r="L366" s="43"/>
      <c r="M366" s="43"/>
      <c r="N366" s="43"/>
      <c r="O366" s="396"/>
      <c r="P366" s="43"/>
      <c r="Q366" s="43"/>
      <c r="R366" s="43"/>
      <c r="S366" s="43"/>
      <c r="T366" s="396"/>
      <c r="U366" s="43"/>
      <c r="V366" s="43"/>
      <c r="W366" s="43"/>
      <c r="X366" s="43"/>
      <c r="Y366" s="396"/>
      <c r="Z366" s="43"/>
      <c r="AA366" s="43"/>
      <c r="AB366" s="43"/>
      <c r="AC366" s="43"/>
      <c r="AD366" s="396"/>
      <c r="AE366" s="43"/>
      <c r="AF366" s="43"/>
      <c r="AG366" s="43"/>
      <c r="AH366" s="43"/>
      <c r="AI366" s="396"/>
      <c r="AJ366" s="43"/>
      <c r="AK366" s="43"/>
      <c r="AL366" s="43"/>
      <c r="AM366" s="43"/>
      <c r="AN366" s="396"/>
      <c r="AO366" s="43"/>
      <c r="AP366" s="43"/>
      <c r="AQ366" s="43"/>
      <c r="AR366" s="43"/>
      <c r="AS366" s="396"/>
      <c r="AT366" s="43"/>
      <c r="AU366" s="43"/>
      <c r="AV366" s="43"/>
      <c r="AW366" s="43"/>
      <c r="AX366" s="396"/>
      <c r="AY366" s="43"/>
      <c r="AZ366" s="43"/>
      <c r="BA366" s="43"/>
      <c r="BB366" s="43"/>
      <c r="BC366" s="396"/>
      <c r="BD366" s="43"/>
      <c r="BE366" s="43"/>
      <c r="BF366" s="43"/>
      <c r="BG366" s="43"/>
      <c r="BH366" s="396"/>
      <c r="BI366" s="43"/>
      <c r="BJ366" s="43"/>
      <c r="BK366" s="43"/>
      <c r="BL366" s="43"/>
      <c r="BM366" s="396"/>
      <c r="BN366" s="43"/>
      <c r="BO366" s="43"/>
      <c r="BP366" s="43"/>
      <c r="BQ366" s="43"/>
      <c r="BR366" s="396"/>
      <c r="BS366" s="43"/>
      <c r="BT366" s="43"/>
      <c r="BU366" s="43"/>
      <c r="BV366" s="43"/>
      <c r="BW366" s="396"/>
      <c r="BX366" s="43"/>
      <c r="BY366" s="43"/>
      <c r="BZ366" s="43"/>
      <c r="CA366" s="43"/>
      <c r="CB366" s="396"/>
      <c r="CC366" s="43"/>
      <c r="CD366" s="43"/>
      <c r="CE366" s="43"/>
      <c r="CF366" s="43"/>
      <c r="CG366" s="396"/>
      <c r="CH366" s="43"/>
      <c r="CI366" s="43"/>
      <c r="CJ366" s="43"/>
      <c r="CK366" s="43"/>
      <c r="CL366" s="396"/>
      <c r="CM366" s="43"/>
      <c r="CN366" s="43"/>
      <c r="CO366" s="43"/>
      <c r="CP366" s="43"/>
      <c r="CQ366" s="396"/>
      <c r="CR366" s="43"/>
      <c r="CS366" s="43"/>
      <c r="CT366" s="43"/>
      <c r="CU366" s="43"/>
      <c r="CV366" s="396"/>
      <c r="CW366" s="43"/>
      <c r="CX366" s="43"/>
      <c r="CY366" s="43"/>
      <c r="CZ366" s="43"/>
      <c r="DA366" s="396"/>
      <c r="DB366" s="43"/>
      <c r="DC366" s="43"/>
      <c r="DD366" s="43"/>
      <c r="DE366" s="43"/>
      <c r="DF366" s="396"/>
      <c r="DG366" s="43"/>
      <c r="DH366" s="43"/>
      <c r="DI366" s="43"/>
      <c r="DJ366" s="43"/>
      <c r="DK366" s="396"/>
      <c r="DL366" s="43"/>
      <c r="DM366" s="43"/>
      <c r="DN366" s="43"/>
      <c r="DO366" s="43"/>
      <c r="DP366" s="396"/>
      <c r="DQ366" s="43"/>
      <c r="DR366" s="43"/>
      <c r="DS366" s="43"/>
      <c r="DT366" s="43"/>
      <c r="DU366" s="396"/>
      <c r="DV366" s="43"/>
      <c r="DW366" s="43"/>
      <c r="DX366" s="43"/>
      <c r="DY366" s="43"/>
      <c r="DZ366" s="396"/>
      <c r="EA366" s="43"/>
      <c r="EB366" s="43"/>
      <c r="EC366" s="43"/>
      <c r="ED366" s="43"/>
      <c r="EE366" s="396"/>
      <c r="EF366" s="43"/>
      <c r="EG366" s="43"/>
      <c r="EH366" s="43"/>
      <c r="EI366" s="43"/>
      <c r="EJ366" s="396"/>
      <c r="EK366" s="43"/>
      <c r="EL366" s="43"/>
      <c r="EM366" s="43"/>
      <c r="EN366" s="43"/>
      <c r="EO366" s="88"/>
      <c r="ER366" s="33"/>
    </row>
    <row r="367" spans="4:148" s="33" customFormat="1" x14ac:dyDescent="0.3">
      <c r="D367" s="185" t="s">
        <v>310</v>
      </c>
      <c r="E367" s="675"/>
      <c r="F367" s="160"/>
      <c r="G367" s="35">
        <f>SUM(G368:G368)</f>
        <v>0</v>
      </c>
      <c r="H367" s="35"/>
      <c r="I367" s="35"/>
      <c r="J367" s="393"/>
      <c r="K367" s="35"/>
      <c r="L367" s="35">
        <f>SUM(L368:L368)</f>
        <v>1763637</v>
      </c>
      <c r="M367" s="35"/>
      <c r="N367" s="35"/>
      <c r="O367" s="393"/>
      <c r="P367" s="35"/>
      <c r="Q367" s="35">
        <f>SUM(Q368:Q368)</f>
        <v>1051620</v>
      </c>
      <c r="R367" s="35"/>
      <c r="S367" s="35"/>
      <c r="T367" s="393"/>
      <c r="U367" s="35"/>
      <c r="V367" s="35">
        <f>SUM(V368:V368)</f>
        <v>831875</v>
      </c>
      <c r="W367" s="35"/>
      <c r="X367" s="35"/>
      <c r="Y367" s="393"/>
      <c r="Z367" s="35"/>
      <c r="AA367" s="35">
        <f>SUM(AA368:AA368)</f>
        <v>733445</v>
      </c>
      <c r="AB367" s="35"/>
      <c r="AC367" s="35"/>
      <c r="AD367" s="393"/>
      <c r="AE367" s="35"/>
      <c r="AF367" s="35">
        <f>SUM(AF368:AF368)</f>
        <v>186629</v>
      </c>
      <c r="AG367" s="35"/>
      <c r="AH367" s="35"/>
      <c r="AI367" s="393"/>
      <c r="AJ367" s="35"/>
      <c r="AK367" s="35">
        <f>SUM(AK368:AK368)</f>
        <v>137158</v>
      </c>
      <c r="AL367" s="35"/>
      <c r="AM367" s="35"/>
      <c r="AN367" s="393"/>
      <c r="AO367" s="189"/>
      <c r="AP367" s="35">
        <f>SUM(AP368:AP368)</f>
        <v>0</v>
      </c>
      <c r="AQ367" s="43"/>
      <c r="AR367" s="35"/>
      <c r="AS367" s="393"/>
      <c r="AT367" s="35"/>
      <c r="AU367" s="35">
        <f>SUM(AU368:AU368)</f>
        <v>0</v>
      </c>
      <c r="AV367" s="35"/>
      <c r="AW367" s="35"/>
      <c r="AX367" s="393"/>
      <c r="AY367" s="35"/>
      <c r="AZ367" s="35">
        <f>SUM(AZ368:AZ368)</f>
        <v>242614</v>
      </c>
      <c r="BA367" s="35"/>
      <c r="BB367" s="35"/>
      <c r="BC367" s="393"/>
      <c r="BD367" s="35"/>
      <c r="BE367" s="35">
        <f>SUM(BE368:BE368)</f>
        <v>0</v>
      </c>
      <c r="BF367" s="35"/>
      <c r="BG367" s="35"/>
      <c r="BH367" s="393"/>
      <c r="BI367" s="35"/>
      <c r="BJ367" s="35">
        <f>SUM(BJ368:BJ368)</f>
        <v>0</v>
      </c>
      <c r="BK367" s="35"/>
      <c r="BL367" s="35"/>
      <c r="BM367" s="393"/>
      <c r="BN367" s="35"/>
      <c r="BO367" s="35">
        <f>SUM(BO368:BO368)</f>
        <v>0</v>
      </c>
      <c r="BP367" s="35"/>
      <c r="BQ367" s="35"/>
      <c r="BR367" s="393"/>
      <c r="BS367" s="35"/>
      <c r="BT367" s="35">
        <f>SUM(BT368:BT368)</f>
        <v>4946978</v>
      </c>
      <c r="BU367" s="35"/>
      <c r="BV367" s="35"/>
      <c r="BW367" s="393"/>
      <c r="BX367" s="35"/>
      <c r="BY367" s="35">
        <f>SUM(BY368:BY368)</f>
        <v>11902536</v>
      </c>
      <c r="BZ367" s="35"/>
      <c r="CA367" s="35"/>
      <c r="CB367" s="393"/>
      <c r="CC367" s="35"/>
      <c r="CD367" s="35">
        <f>SUM(CD368:CD368)</f>
        <v>827198</v>
      </c>
      <c r="CE367" s="35"/>
      <c r="CF367" s="35"/>
      <c r="CG367" s="393"/>
      <c r="CH367" s="35"/>
      <c r="CI367" s="35">
        <f>SUM(CI368:CI368)</f>
        <v>3114442</v>
      </c>
      <c r="CJ367" s="35"/>
      <c r="CK367" s="35"/>
      <c r="CL367" s="393"/>
      <c r="CM367" s="35"/>
      <c r="CN367" s="35">
        <f>SUM(CN368:CN368)</f>
        <v>860933</v>
      </c>
      <c r="CO367" s="35"/>
      <c r="CP367" s="35"/>
      <c r="CQ367" s="393"/>
      <c r="CR367" s="35"/>
      <c r="CS367" s="35">
        <f>SUM(CS368:CS368)</f>
        <v>95339</v>
      </c>
      <c r="CT367" s="35"/>
      <c r="CU367" s="35"/>
      <c r="CV367" s="393"/>
      <c r="CW367" s="35"/>
      <c r="CX367" s="35">
        <f>SUM(CX368:CX368)</f>
        <v>2945441</v>
      </c>
      <c r="CY367" s="35"/>
      <c r="CZ367" s="35"/>
      <c r="DA367" s="393"/>
      <c r="DB367" s="35"/>
      <c r="DC367" s="35">
        <f>SUM(DC368:DC368)</f>
        <v>506320</v>
      </c>
      <c r="DD367" s="35"/>
      <c r="DE367" s="35"/>
      <c r="DF367" s="393"/>
      <c r="DG367" s="189"/>
      <c r="DH367" s="35">
        <f>SUM(DH368:DH368)</f>
        <v>513226</v>
      </c>
      <c r="DI367" s="43"/>
      <c r="DJ367" s="35"/>
      <c r="DK367" s="393"/>
      <c r="DL367" s="35"/>
      <c r="DM367" s="35">
        <f>SUM(DM368:DM368)</f>
        <v>532749</v>
      </c>
      <c r="DN367" s="35"/>
      <c r="DO367" s="35"/>
      <c r="DP367" s="393"/>
      <c r="DQ367" s="35"/>
      <c r="DR367" s="35">
        <f>SUM(DR368:DR368)</f>
        <v>328260</v>
      </c>
      <c r="DS367" s="35"/>
      <c r="DT367" s="35"/>
      <c r="DU367" s="393"/>
      <c r="DV367" s="35"/>
      <c r="DW367" s="35">
        <f>SUM(DW368:DW368)</f>
        <v>29969</v>
      </c>
      <c r="DX367" s="35"/>
      <c r="DY367" s="35"/>
      <c r="DZ367" s="393"/>
      <c r="EA367" s="35"/>
      <c r="EB367" s="35">
        <f>SUM(EB368:EB368)</f>
        <v>1298550</v>
      </c>
      <c r="EC367" s="35"/>
      <c r="ED367" s="35"/>
      <c r="EE367" s="393"/>
      <c r="EF367" s="35"/>
      <c r="EG367" s="35">
        <f>SUM(EG368:EG368)</f>
        <v>850109</v>
      </c>
      <c r="EH367" s="35"/>
      <c r="EI367" s="35"/>
      <c r="EJ367" s="393"/>
      <c r="EK367" s="35"/>
      <c r="EL367" s="35">
        <f>SUM(EL368:EL368)</f>
        <v>9723908</v>
      </c>
      <c r="EM367" s="35"/>
      <c r="EN367" s="35"/>
      <c r="EO367" s="161"/>
      <c r="EQ367" s="33">
        <f>EL367-BY367</f>
        <v>-2178628</v>
      </c>
    </row>
    <row r="368" spans="4:148" x14ac:dyDescent="0.3">
      <c r="D368" s="88" t="s">
        <v>316</v>
      </c>
      <c r="E368" s="669"/>
      <c r="F368" s="676"/>
      <c r="G368" s="403">
        <f>G371+G374+G377+G380+G383+G389+G392+G395+G398+G401+G404+G407+G410+G413+G416+G419+G422+G425+G428+G431+G434+G437+G440+G443+G446+G452</f>
        <v>0</v>
      </c>
      <c r="H368" s="401"/>
      <c r="I368" s="43"/>
      <c r="J368" s="396"/>
      <c r="K368" s="402"/>
      <c r="L368" s="403">
        <f>L371+L374+L377+L380+L383+L389+L392+L395+L398+L401+L404+L407+L410+L413+L416+L419+L422+L425+L428+L431+L434+L437+L440+L443+L446+L452+L386+L449</f>
        <v>1763637</v>
      </c>
      <c r="M368" s="401"/>
      <c r="N368" s="43"/>
      <c r="O368" s="396"/>
      <c r="P368" s="402"/>
      <c r="Q368" s="403">
        <f>Q371+Q374+Q377+Q380+Q383+Q389+Q392+Q395+Q398+Q401+Q404+Q407+Q410+Q413+Q416+Q419+Q422+Q425+Q428+Q431+Q434+Q437+Q440+Q443+Q446+Q452+Q386+Q449</f>
        <v>1051620</v>
      </c>
      <c r="R368" s="401"/>
      <c r="S368" s="43"/>
      <c r="T368" s="396"/>
      <c r="U368" s="402"/>
      <c r="V368" s="403">
        <f>V371+V374+V377+V380+V383+V389+V392+V395+V398+V401+V404+V407+V410+V413+V416+V419+V422+V425+V428+V431+V434+V437+V440+V443+V446+V452+V386+V449</f>
        <v>831875</v>
      </c>
      <c r="W368" s="401"/>
      <c r="X368" s="43"/>
      <c r="Y368" s="396"/>
      <c r="Z368" s="402"/>
      <c r="AA368" s="403">
        <f>AA371+AA374+AA377+AA380+AA383+AA389+AA392+AA395+AA398+AA401+AA404+AA407+AA410+AA413+AA416+AA419+AA422+AA425+AA428+AA431+AA434+AA437+AA440+AA443+AA446+AA452+AA386+AA449</f>
        <v>733445</v>
      </c>
      <c r="AB368" s="401"/>
      <c r="AC368" s="43"/>
      <c r="AD368" s="396"/>
      <c r="AE368" s="402"/>
      <c r="AF368" s="403">
        <f>AF371+AF374+AF377+AF380+AF383+AF389+AF392+AF395+AF398+AF401+AF404+AF407+AF410+AF413+AF416+AF419+AF422+AF425+AF428+AF431+AF434+AF437+AF440+AF443+AF446+AF452+AF386+AF449</f>
        <v>186629</v>
      </c>
      <c r="AG368" s="401"/>
      <c r="AH368" s="43"/>
      <c r="AI368" s="396"/>
      <c r="AJ368" s="402"/>
      <c r="AK368" s="403">
        <f>AK371+AK374+AK377+AK380+AK383+AK389+AK392+AK395+AK398+AK401+AK404+AK407+AK410+AK413+AK416+AK419+AK422+AK425+AK428+AK431+AK434+AK437+AK440+AK443+AK446+AK452+AK386+AK449</f>
        <v>137158</v>
      </c>
      <c r="AL368" s="401"/>
      <c r="AM368" s="43"/>
      <c r="AN368" s="396"/>
      <c r="AO368" s="402"/>
      <c r="AP368" s="403">
        <f>AP371+AP374+AP377+AP380+AP383+AP389+AP392+AP395+AP398+AP401+AP404+AP407+AP410+AP413+AP416+AP419+AP422+AP425+AP428+AP431+AP434+AP437+AP440+AP443+AP446+AP452+AP386+AP449</f>
        <v>0</v>
      </c>
      <c r="AQ368" s="401"/>
      <c r="AR368" s="43"/>
      <c r="AS368" s="396"/>
      <c r="AT368" s="402"/>
      <c r="AU368" s="403">
        <f>AU371+AU374+AU377+AU380+AU383+AU389+AU392+AU395+AU398+AU401+AU404+AU407+AU410+AU413+AU416+AU419+AU422+AU425+AU428+AU431+AU434+AU437+AU440+AU443+AU446+AU452+AU386+AU449</f>
        <v>0</v>
      </c>
      <c r="AV368" s="401"/>
      <c r="AW368" s="43"/>
      <c r="AX368" s="396"/>
      <c r="AY368" s="402"/>
      <c r="AZ368" s="403">
        <f>AZ371+AZ374+AZ377+AZ380+AZ383+AZ389+AZ392+AZ395+AZ398+AZ401+AZ404+AZ407+AZ410+AZ413+AZ416+AZ419+AZ422+AZ425+AZ428+AZ431+AZ434+AZ437+AZ440+AZ443+AZ446+AZ452+AZ386+AZ449</f>
        <v>242614</v>
      </c>
      <c r="BA368" s="401"/>
      <c r="BB368" s="43"/>
      <c r="BC368" s="396"/>
      <c r="BD368" s="402"/>
      <c r="BE368" s="403">
        <f>BE371+BE374+BE377+BE380+BE383+BE389+BE392+BE395+BE398+BE401+BE404+BE407+BE410+BE413+BE416+BE419+BE422+BE425+BE428+BE431+BE434+BE437+BE440+BE443+BE446+BE452+BE386+BE449</f>
        <v>0</v>
      </c>
      <c r="BF368" s="401"/>
      <c r="BG368" s="43"/>
      <c r="BH368" s="396"/>
      <c r="BI368" s="402"/>
      <c r="BJ368" s="403">
        <f>BJ371+BJ374+BJ377+BJ380+BJ383+BJ389+BJ392+BJ395+BJ398+BJ401+BJ404+BJ407+BJ410+BJ413+BJ416+BJ419+BJ422+BJ425+BJ428+BJ431+BJ434+BJ437+BJ440+BJ443+BJ446+BJ452+BJ386+BJ449</f>
        <v>0</v>
      </c>
      <c r="BK368" s="401"/>
      <c r="BL368" s="43"/>
      <c r="BM368" s="396"/>
      <c r="BN368" s="402"/>
      <c r="BO368" s="403">
        <f>BO371+BO374+BO377+BO380+BO383+BO389+BO392+BO395+BO398+BO401+BO404+BO407+BO410+BO413+BO416+BO419+BO422+BO425+BO428+BO431+BO434+BO437+BO440+BO443+BO446+BO452+BO386+BO449</f>
        <v>0</v>
      </c>
      <c r="BP368" s="401"/>
      <c r="BQ368" s="43"/>
      <c r="BR368" s="396"/>
      <c r="BS368" s="402"/>
      <c r="BT368" s="415">
        <f>BT371+BT374+BT377+BT380+BT383+BT389+BT392+BT395+BT398+BT401+BT404+BT407+BT410+BT413+BT416+BT419+BT422+BT425+BT428+BT431+BT434+BT437+BT440+BT443+BT446+BT452+BT386+BT449</f>
        <v>4946978</v>
      </c>
      <c r="BU368" s="401"/>
      <c r="BV368" s="43"/>
      <c r="BW368" s="396"/>
      <c r="BX368" s="402"/>
      <c r="BY368" s="403">
        <f>BY371+BY374+BY377+BY380+BY383+BY389+BY392+BY395+BY398+BY401+BY404+BY407+BY410+BY413+BY416+BY419+BY422+BY425+BY428+BY431+BY434+BY437+BY440+BY443+BY446+BY452+BY386+BY449</f>
        <v>11902536</v>
      </c>
      <c r="BZ368" s="401"/>
      <c r="CA368" s="43"/>
      <c r="CB368" s="396"/>
      <c r="CC368" s="402"/>
      <c r="CD368" s="403">
        <f>CD371+CD374+CD377+CD380+CD383+CD389+CD392+CD395+CD398+CD401+CD404+CD407+CD410+CD413+CD416+CD419+CD422+CD425+CD428+CD431+CD434+CD437+CD440+CD443+CD446+CD452+CD386+CD449</f>
        <v>827198</v>
      </c>
      <c r="CE368" s="401"/>
      <c r="CF368" s="43"/>
      <c r="CG368" s="396"/>
      <c r="CH368" s="402"/>
      <c r="CI368" s="403">
        <f>CI371+CI374+CI377+CI380+CI383+CI389+CI392+CI395+CI398+CI401+CI404+CI407+CI410+CI413+CI416+CI419+CI422+CI425+CI428+CI431+CI434+CI437+CI440+CI443+CI446+CI452+CI386+CI449</f>
        <v>3114442</v>
      </c>
      <c r="CJ368" s="401"/>
      <c r="CK368" s="43"/>
      <c r="CL368" s="396"/>
      <c r="CM368" s="402"/>
      <c r="CN368" s="403">
        <f>CN371+CN374+CN377+CN380+CN383+CN389+CN392+CN395+CN398+CN401+CN404+CN407+CN410+CN413+CN416+CN419+CN422+CN425+CN428+CN431+CN434+CN437+CN440+CN443+CN446+CN452+CN386+CN449</f>
        <v>860933</v>
      </c>
      <c r="CO368" s="401"/>
      <c r="CP368" s="43"/>
      <c r="CQ368" s="396"/>
      <c r="CR368" s="402"/>
      <c r="CS368" s="403">
        <f>CS371+CS374+CS377+CS380+CS383+CS389+CS392+CS395+CS398+CS401+CS404+CS407+CS410+CS413+CS416+CS419+CS422+CS425+CS428+CS431+CS434+CS437+CS440+CS443+CS446+CS452+CS386+CS449</f>
        <v>95339</v>
      </c>
      <c r="CT368" s="401"/>
      <c r="CU368" s="43"/>
      <c r="CV368" s="396"/>
      <c r="CW368" s="402"/>
      <c r="CX368" s="403">
        <f>CX371+CX374+CX377+CX380+CX383+CX389+CX392+CX395+CX398+CX401+CX404+CX407+CX410+CX413+CX416+CX419+CX422+CX425+CX428+CX431+CX434+CX437+CX440+CX443+CX446+CX452+CX386+CX449</f>
        <v>2945441</v>
      </c>
      <c r="CY368" s="401"/>
      <c r="CZ368" s="43"/>
      <c r="DA368" s="396"/>
      <c r="DB368" s="402"/>
      <c r="DC368" s="403">
        <f>DC371+DC374+DC377+DC380+DC383+DC389+DC392+DC395+DC398+DC401+DC404+DC407+DC410+DC413+DC416+DC419+DC422+DC425+DC428+DC431+DC434+DC437+DC440+DC443+DC446+DC452+DC386+DC449</f>
        <v>506320</v>
      </c>
      <c r="DD368" s="401"/>
      <c r="DE368" s="43"/>
      <c r="DF368" s="396"/>
      <c r="DG368" s="402"/>
      <c r="DH368" s="403">
        <f>DH371+DH374+DH377+DH380+DH383+DH389+DH392+DH395+DH398+DH401+DH404+DH407+DH410+DH413+DH416+DH419+DH422+DH425+DH428+DH431+DH434+DH437+DH440+DH443+DH446+DH452+DH386+DH449</f>
        <v>513226</v>
      </c>
      <c r="DI368" s="401"/>
      <c r="DJ368" s="43"/>
      <c r="DK368" s="396"/>
      <c r="DL368" s="402"/>
      <c r="DM368" s="403">
        <f>DM371+DM374+DM377+DM380+DM383+DM389+DM392+DM395+DM398+DM401+DM404+DM407+DM410+DM413+DM416+DM419+DM422+DM425+DM428+DM431+DM434+DM437+DM440+DM443+DM446+DM452+DM386+DM449</f>
        <v>532749</v>
      </c>
      <c r="DN368" s="401"/>
      <c r="DO368" s="43"/>
      <c r="DP368" s="396"/>
      <c r="DQ368" s="402"/>
      <c r="DR368" s="403">
        <f>DR371+DR374+DR377+DR380+DR383+DR389+DR392+DR395+DR398+DR401+DR404+DR407+DR410+DR413+DR416+DR419+DR422+DR425+DR428+DR431+DR434+DR437+DR440+DR443+DR446+DR452+DR386+DR449</f>
        <v>328260</v>
      </c>
      <c r="DS368" s="401"/>
      <c r="DT368" s="43"/>
      <c r="DU368" s="396"/>
      <c r="DV368" s="402"/>
      <c r="DW368" s="403">
        <f>DW371+DW374+DW377+DW380+DW383+DW389+DW392+DW395+DW398+DW401+DW404+DW407+DW410+DW413+DW416+DW419+DW422+DW425+DW428+DW431+DW434+DW437+DW440+DW443+DW446+DW452+DW386+DW449</f>
        <v>29969</v>
      </c>
      <c r="DX368" s="401"/>
      <c r="DY368" s="43"/>
      <c r="DZ368" s="396"/>
      <c r="EA368" s="402"/>
      <c r="EB368" s="403">
        <f>EB371+EB374+EB377+EB380+EB383+EB389+EB392+EB395+EB398+EB401+EB404+EB407+EB410+EB413+EB416+EB419+EB422+EB425+EB428+EB431+EB434+EB437+EB440+EB443+EB446+EB452+EB386+EB449</f>
        <v>1298550</v>
      </c>
      <c r="EC368" s="401"/>
      <c r="ED368" s="43"/>
      <c r="EE368" s="396"/>
      <c r="EF368" s="402"/>
      <c r="EG368" s="403">
        <f>EG371+EG374+EG377+EG380+EG383+EG389+EG392+EG395+EG398+EG401+EG404+EG407+EG410+EG413+EG416+EG419+EG422+EG425+EG428+EG431+EG434+EG437+EG440+EG443+EG446+EG452+EG386+EG449</f>
        <v>850109</v>
      </c>
      <c r="EH368" s="401"/>
      <c r="EI368" s="43"/>
      <c r="EJ368" s="396"/>
      <c r="EK368" s="402"/>
      <c r="EL368" s="415">
        <f>EL371+EL374+EL377+EL380+EL383+EL389+EL392+EL395+EL398+EL401+EL404+EL407+EL410+EL413+EL416+EL419+EL422+EL425+EL428+EL431+EL434+EL437+EL440+EL443+EL446+EL452+EL386+EL449</f>
        <v>9723908</v>
      </c>
      <c r="EM368" s="401"/>
      <c r="EN368" s="43"/>
      <c r="EO368" s="88"/>
      <c r="EQ368" s="80">
        <f>EL368-BY368</f>
        <v>-2178628</v>
      </c>
      <c r="ER368" s="33"/>
    </row>
    <row r="369" spans="4:148" x14ac:dyDescent="0.3">
      <c r="D369" s="88"/>
      <c r="E369" s="669"/>
      <c r="F369" s="189"/>
      <c r="G369" s="43"/>
      <c r="H369" s="43"/>
      <c r="I369" s="43"/>
      <c r="J369" s="396"/>
      <c r="K369" s="43"/>
      <c r="L369" s="43"/>
      <c r="M369" s="43"/>
      <c r="N369" s="43"/>
      <c r="O369" s="396"/>
      <c r="P369" s="43"/>
      <c r="Q369" s="43"/>
      <c r="R369" s="43"/>
      <c r="S369" s="43"/>
      <c r="T369" s="396"/>
      <c r="U369" s="43"/>
      <c r="V369" s="43"/>
      <c r="W369" s="43"/>
      <c r="X369" s="43"/>
      <c r="Y369" s="396"/>
      <c r="Z369" s="43"/>
      <c r="AA369" s="43"/>
      <c r="AB369" s="43"/>
      <c r="AC369" s="43"/>
      <c r="AD369" s="396"/>
      <c r="AE369" s="43"/>
      <c r="AF369" s="43"/>
      <c r="AG369" s="43"/>
      <c r="AH369" s="43"/>
      <c r="AI369" s="396"/>
      <c r="AJ369" s="43"/>
      <c r="AK369" s="43"/>
      <c r="AL369" s="43"/>
      <c r="AM369" s="43"/>
      <c r="AN369" s="396"/>
      <c r="AO369" s="43"/>
      <c r="AP369" s="43"/>
      <c r="AQ369" s="43"/>
      <c r="AR369" s="43"/>
      <c r="AS369" s="396"/>
      <c r="AT369" s="43"/>
      <c r="AU369" s="43"/>
      <c r="AV369" s="43"/>
      <c r="AW369" s="43"/>
      <c r="AX369" s="396"/>
      <c r="AY369" s="43"/>
      <c r="AZ369" s="43"/>
      <c r="BA369" s="43"/>
      <c r="BB369" s="43"/>
      <c r="BC369" s="396"/>
      <c r="BD369" s="43"/>
      <c r="BE369" s="43"/>
      <c r="BF369" s="43"/>
      <c r="BG369" s="43"/>
      <c r="BH369" s="396"/>
      <c r="BI369" s="43"/>
      <c r="BJ369" s="43"/>
      <c r="BK369" s="43"/>
      <c r="BL369" s="43"/>
      <c r="BM369" s="396"/>
      <c r="BN369" s="43"/>
      <c r="BO369" s="43"/>
      <c r="BP369" s="43"/>
      <c r="BQ369" s="43"/>
      <c r="BR369" s="396"/>
      <c r="BS369" s="43"/>
      <c r="BT369" s="43"/>
      <c r="BU369" s="43"/>
      <c r="BV369" s="43"/>
      <c r="BW369" s="396"/>
      <c r="BX369" s="43"/>
      <c r="BY369" s="43"/>
      <c r="BZ369" s="43"/>
      <c r="CA369" s="43"/>
      <c r="CB369" s="396"/>
      <c r="CC369" s="43"/>
      <c r="CD369" s="43"/>
      <c r="CE369" s="43"/>
      <c r="CF369" s="43"/>
      <c r="CG369" s="396"/>
      <c r="CH369" s="43"/>
      <c r="CI369" s="43"/>
      <c r="CJ369" s="43"/>
      <c r="CK369" s="43"/>
      <c r="CL369" s="396"/>
      <c r="CM369" s="43"/>
      <c r="CN369" s="43"/>
      <c r="CO369" s="43"/>
      <c r="CP369" s="43"/>
      <c r="CQ369" s="396"/>
      <c r="CR369" s="43"/>
      <c r="CS369" s="43"/>
      <c r="CT369" s="43"/>
      <c r="CU369" s="43"/>
      <c r="CV369" s="396"/>
      <c r="CW369" s="43"/>
      <c r="CX369" s="43"/>
      <c r="CY369" s="43"/>
      <c r="CZ369" s="43"/>
      <c r="DA369" s="396"/>
      <c r="DB369" s="43"/>
      <c r="DC369" s="43"/>
      <c r="DD369" s="43"/>
      <c r="DE369" s="43"/>
      <c r="DF369" s="396"/>
      <c r="DG369" s="43"/>
      <c r="DH369" s="43"/>
      <c r="DI369" s="43"/>
      <c r="DJ369" s="43"/>
      <c r="DK369" s="396"/>
      <c r="DL369" s="43"/>
      <c r="DM369" s="43"/>
      <c r="DN369" s="43"/>
      <c r="DO369" s="43"/>
      <c r="DP369" s="396"/>
      <c r="DQ369" s="43"/>
      <c r="DR369" s="43"/>
      <c r="DS369" s="43"/>
      <c r="DT369" s="43"/>
      <c r="DU369" s="396"/>
      <c r="DV369" s="43"/>
      <c r="DW369" s="43"/>
      <c r="DX369" s="43"/>
      <c r="DY369" s="43"/>
      <c r="DZ369" s="396"/>
      <c r="EA369" s="43"/>
      <c r="EB369" s="43"/>
      <c r="EC369" s="43"/>
      <c r="ED369" s="43"/>
      <c r="EE369" s="396"/>
      <c r="EF369" s="43"/>
      <c r="EG369" s="43"/>
      <c r="EH369" s="43"/>
      <c r="EI369" s="43"/>
      <c r="EJ369" s="396"/>
      <c r="EK369" s="43"/>
      <c r="EL369" s="43"/>
      <c r="EM369" s="43"/>
      <c r="EN369" s="43"/>
      <c r="EO369" s="88"/>
      <c r="ER369" s="33"/>
    </row>
    <row r="370" spans="4:148" ht="12.75" hidden="1" customHeight="1" x14ac:dyDescent="0.3">
      <c r="D370" s="88" t="s">
        <v>363</v>
      </c>
      <c r="G370" s="43">
        <f>SUM(G371:G371)</f>
        <v>0</v>
      </c>
      <c r="H370" s="43"/>
      <c r="I370" s="43"/>
      <c r="J370" s="396"/>
      <c r="K370" s="43"/>
      <c r="L370" s="43">
        <f>SUM(L371:L371)</f>
        <v>0</v>
      </c>
      <c r="M370" s="43"/>
      <c r="N370" s="43"/>
      <c r="O370" s="396"/>
      <c r="P370" s="43"/>
      <c r="Q370" s="43">
        <f>SUM(Q371:Q371)</f>
        <v>0</v>
      </c>
      <c r="R370" s="43"/>
      <c r="S370" s="43"/>
      <c r="T370" s="396"/>
      <c r="U370" s="43"/>
      <c r="V370" s="43">
        <f>SUM(V371:V371)</f>
        <v>0</v>
      </c>
      <c r="W370" s="43"/>
      <c r="X370" s="43"/>
      <c r="Y370" s="396"/>
      <c r="Z370" s="43"/>
      <c r="AA370" s="43">
        <f>SUM(AA371:AA371)</f>
        <v>0</v>
      </c>
      <c r="AB370" s="43"/>
      <c r="AC370" s="43"/>
      <c r="AD370" s="396"/>
      <c r="AE370" s="43"/>
      <c r="AF370" s="43">
        <f>SUM(AF371:AF371)</f>
        <v>0</v>
      </c>
      <c r="AG370" s="43"/>
      <c r="AH370" s="43"/>
      <c r="AI370" s="396"/>
      <c r="AJ370" s="43"/>
      <c r="AK370" s="43">
        <f>SUM(AK371:AK371)</f>
        <v>0</v>
      </c>
      <c r="AL370" s="43"/>
      <c r="AM370" s="43"/>
      <c r="AN370" s="396"/>
      <c r="AO370" s="43"/>
      <c r="AP370" s="43">
        <f>SUM(AP371:AP371)</f>
        <v>0</v>
      </c>
      <c r="AQ370" s="43"/>
      <c r="AR370" s="43"/>
      <c r="AS370" s="396"/>
      <c r="AT370" s="43"/>
      <c r="AU370" s="43">
        <f>SUM(AU371:AU371)</f>
        <v>0</v>
      </c>
      <c r="AV370" s="43"/>
      <c r="AW370" s="43"/>
      <c r="AX370" s="396"/>
      <c r="AY370" s="43"/>
      <c r="AZ370" s="43">
        <f>SUM(AZ371:AZ371)</f>
        <v>0</v>
      </c>
      <c r="BA370" s="43"/>
      <c r="BB370" s="43"/>
      <c r="BC370" s="396"/>
      <c r="BD370" s="43"/>
      <c r="BE370" s="43">
        <f>SUM(BE371:BE371)</f>
        <v>0</v>
      </c>
      <c r="BF370" s="43"/>
      <c r="BG370" s="43"/>
      <c r="BH370" s="396"/>
      <c r="BI370" s="43"/>
      <c r="BJ370" s="43">
        <f>SUM(BJ371:BJ371)</f>
        <v>0</v>
      </c>
      <c r="BK370" s="43"/>
      <c r="BL370" s="43"/>
      <c r="BM370" s="396"/>
      <c r="BN370" s="43"/>
      <c r="BO370" s="43">
        <f>SUM(BO371:BO371)</f>
        <v>0</v>
      </c>
      <c r="BP370" s="43"/>
      <c r="BQ370" s="43"/>
      <c r="BR370" s="396"/>
      <c r="BS370" s="43"/>
      <c r="BT370" s="43">
        <f>SUM(BT371:BT371)</f>
        <v>0</v>
      </c>
      <c r="BU370" s="43"/>
      <c r="BV370" s="43"/>
      <c r="BW370" s="396"/>
      <c r="BX370" s="43"/>
      <c r="BY370" s="43">
        <f>SUM(BY371:BY371)</f>
        <v>0</v>
      </c>
      <c r="BZ370" s="43"/>
      <c r="CA370" s="43"/>
      <c r="CB370" s="396"/>
      <c r="CC370" s="43"/>
      <c r="CD370" s="43">
        <f>SUM(CD371:CD371)</f>
        <v>0</v>
      </c>
      <c r="CE370" s="43"/>
      <c r="CF370" s="43"/>
      <c r="CG370" s="396"/>
      <c r="CH370" s="43"/>
      <c r="CI370" s="43">
        <f>SUM(CI371:CI371)</f>
        <v>0</v>
      </c>
      <c r="CJ370" s="43"/>
      <c r="CK370" s="43"/>
      <c r="CL370" s="396"/>
      <c r="CM370" s="43"/>
      <c r="CN370" s="43">
        <f>SUM(CN371:CN371)</f>
        <v>0</v>
      </c>
      <c r="CO370" s="43"/>
      <c r="CP370" s="43"/>
      <c r="CQ370" s="396"/>
      <c r="CR370" s="43"/>
      <c r="CS370" s="43">
        <f>SUM(CS371:CS371)</f>
        <v>0</v>
      </c>
      <c r="CT370" s="43"/>
      <c r="CU370" s="43"/>
      <c r="CV370" s="396"/>
      <c r="CW370" s="43"/>
      <c r="CX370" s="43">
        <f>SUM(CX371:CX371)</f>
        <v>0</v>
      </c>
      <c r="CY370" s="43"/>
      <c r="CZ370" s="43"/>
      <c r="DA370" s="396"/>
      <c r="DB370" s="43"/>
      <c r="DC370" s="43">
        <f>SUM(DC371:DC371)</f>
        <v>0</v>
      </c>
      <c r="DD370" s="43"/>
      <c r="DE370" s="43"/>
      <c r="DF370" s="396"/>
      <c r="DG370" s="43"/>
      <c r="DH370" s="43">
        <f>SUM(DH371:DH371)</f>
        <v>0</v>
      </c>
      <c r="DI370" s="43"/>
      <c r="DJ370" s="43"/>
      <c r="DK370" s="396"/>
      <c r="DL370" s="43"/>
      <c r="DM370" s="43">
        <f>SUM(DM371:DM371)</f>
        <v>0</v>
      </c>
      <c r="DN370" s="43"/>
      <c r="DO370" s="43"/>
      <c r="DP370" s="396"/>
      <c r="DQ370" s="43"/>
      <c r="DR370" s="43">
        <f>SUM(DR371:DR371)</f>
        <v>0</v>
      </c>
      <c r="DS370" s="43"/>
      <c r="DT370" s="43"/>
      <c r="DU370" s="396"/>
      <c r="DV370" s="43"/>
      <c r="DW370" s="43">
        <f>SUM(DW371:DW371)</f>
        <v>0</v>
      </c>
      <c r="DX370" s="43"/>
      <c r="DY370" s="43"/>
      <c r="DZ370" s="396"/>
      <c r="EA370" s="43"/>
      <c r="EB370" s="43">
        <f>SUM(EB371:EB371)</f>
        <v>0</v>
      </c>
      <c r="EC370" s="43"/>
      <c r="ED370" s="43"/>
      <c r="EE370" s="396"/>
      <c r="EF370" s="43"/>
      <c r="EG370" s="43">
        <f>SUM(EG371:EG371)</f>
        <v>0</v>
      </c>
      <c r="EH370" s="43"/>
      <c r="EI370" s="43"/>
      <c r="EJ370" s="396"/>
      <c r="EK370" s="43"/>
      <c r="EL370" s="43">
        <f>SUM(EL371:EL371)</f>
        <v>0</v>
      </c>
      <c r="EM370" s="43"/>
      <c r="EN370" s="43"/>
      <c r="EO370" s="88"/>
      <c r="EQ370" s="80">
        <f>EL370-BY370</f>
        <v>0</v>
      </c>
      <c r="ER370" s="33"/>
    </row>
    <row r="371" spans="4:148" ht="12.75" hidden="1" customHeight="1" x14ac:dyDescent="0.3">
      <c r="D371" s="88" t="s">
        <v>316</v>
      </c>
      <c r="F371" s="399"/>
      <c r="G371" s="403">
        <v>0</v>
      </c>
      <c r="H371" s="401"/>
      <c r="I371" s="43"/>
      <c r="J371" s="396"/>
      <c r="K371" s="402"/>
      <c r="L371" s="403">
        <v>0</v>
      </c>
      <c r="M371" s="401"/>
      <c r="N371" s="43"/>
      <c r="O371" s="396"/>
      <c r="P371" s="402"/>
      <c r="Q371" s="403">
        <v>0</v>
      </c>
      <c r="R371" s="401"/>
      <c r="S371" s="43"/>
      <c r="T371" s="396"/>
      <c r="U371" s="402"/>
      <c r="V371" s="403">
        <v>0</v>
      </c>
      <c r="W371" s="401"/>
      <c r="X371" s="43"/>
      <c r="Y371" s="396"/>
      <c r="Z371" s="402"/>
      <c r="AA371" s="403">
        <v>0</v>
      </c>
      <c r="AB371" s="401"/>
      <c r="AC371" s="43"/>
      <c r="AD371" s="396"/>
      <c r="AE371" s="402"/>
      <c r="AF371" s="403">
        <v>0</v>
      </c>
      <c r="AG371" s="401"/>
      <c r="AH371" s="43"/>
      <c r="AI371" s="396"/>
      <c r="AJ371" s="402"/>
      <c r="AK371" s="403">
        <v>0</v>
      </c>
      <c r="AL371" s="401"/>
      <c r="AM371" s="43"/>
      <c r="AN371" s="396"/>
      <c r="AO371" s="402"/>
      <c r="AP371" s="403">
        <v>0</v>
      </c>
      <c r="AQ371" s="401"/>
      <c r="AR371" s="43"/>
      <c r="AS371" s="396"/>
      <c r="AT371" s="402"/>
      <c r="AU371" s="403">
        <v>0</v>
      </c>
      <c r="AV371" s="401"/>
      <c r="AW371" s="43"/>
      <c r="AX371" s="396"/>
      <c r="AY371" s="402"/>
      <c r="AZ371" s="403">
        <v>0</v>
      </c>
      <c r="BA371" s="401"/>
      <c r="BB371" s="43"/>
      <c r="BC371" s="396"/>
      <c r="BD371" s="402"/>
      <c r="BE371" s="403">
        <v>0</v>
      </c>
      <c r="BF371" s="401"/>
      <c r="BG371" s="43"/>
      <c r="BH371" s="396"/>
      <c r="BI371" s="402"/>
      <c r="BJ371" s="403">
        <v>0</v>
      </c>
      <c r="BK371" s="401"/>
      <c r="BL371" s="43"/>
      <c r="BM371" s="396"/>
      <c r="BN371" s="402"/>
      <c r="BO371" s="403">
        <v>0</v>
      </c>
      <c r="BP371" s="401"/>
      <c r="BQ371" s="43"/>
      <c r="BR371" s="396"/>
      <c r="BS371" s="402"/>
      <c r="BT371" s="403">
        <f>SUM(L371:BO371)</f>
        <v>0</v>
      </c>
      <c r="BU371" s="401"/>
      <c r="BV371" s="43"/>
      <c r="BW371" s="396"/>
      <c r="BX371" s="402"/>
      <c r="BY371" s="403">
        <v>0</v>
      </c>
      <c r="BZ371" s="401"/>
      <c r="CA371" s="43"/>
      <c r="CB371" s="396"/>
      <c r="CC371" s="402"/>
      <c r="CD371" s="403">
        <v>0</v>
      </c>
      <c r="CE371" s="401"/>
      <c r="CF371" s="43"/>
      <c r="CG371" s="396"/>
      <c r="CH371" s="402"/>
      <c r="CI371" s="403">
        <v>0</v>
      </c>
      <c r="CJ371" s="401"/>
      <c r="CK371" s="43"/>
      <c r="CL371" s="396"/>
      <c r="CM371" s="402"/>
      <c r="CN371" s="403">
        <v>0</v>
      </c>
      <c r="CO371" s="401"/>
      <c r="CP371" s="43"/>
      <c r="CQ371" s="396"/>
      <c r="CR371" s="402"/>
      <c r="CS371" s="403">
        <v>0</v>
      </c>
      <c r="CT371" s="401"/>
      <c r="CU371" s="43"/>
      <c r="CV371" s="396"/>
      <c r="CW371" s="402"/>
      <c r="CX371" s="403">
        <v>0</v>
      </c>
      <c r="CY371" s="401"/>
      <c r="CZ371" s="43"/>
      <c r="DA371" s="396"/>
      <c r="DB371" s="402"/>
      <c r="DC371" s="403">
        <v>0</v>
      </c>
      <c r="DD371" s="401"/>
      <c r="DE371" s="43"/>
      <c r="DF371" s="396"/>
      <c r="DG371" s="402"/>
      <c r="DH371" s="403">
        <v>0</v>
      </c>
      <c r="DI371" s="401"/>
      <c r="DJ371" s="43"/>
      <c r="DK371" s="396"/>
      <c r="DL371" s="402"/>
      <c r="DM371" s="403">
        <v>0</v>
      </c>
      <c r="DN371" s="401"/>
      <c r="DO371" s="43"/>
      <c r="DP371" s="396"/>
      <c r="DQ371" s="402"/>
      <c r="DR371" s="403">
        <v>0</v>
      </c>
      <c r="DS371" s="401"/>
      <c r="DT371" s="43"/>
      <c r="DU371" s="396"/>
      <c r="DV371" s="402"/>
      <c r="DW371" s="403">
        <v>0</v>
      </c>
      <c r="DX371" s="401"/>
      <c r="DY371" s="43"/>
      <c r="DZ371" s="396"/>
      <c r="EA371" s="402"/>
      <c r="EB371" s="403">
        <v>0</v>
      </c>
      <c r="EC371" s="401"/>
      <c r="ED371" s="43"/>
      <c r="EE371" s="396"/>
      <c r="EF371" s="402"/>
      <c r="EG371" s="403">
        <v>0</v>
      </c>
      <c r="EH371" s="401"/>
      <c r="EI371" s="43"/>
      <c r="EJ371" s="396"/>
      <c r="EK371" s="402"/>
      <c r="EL371" s="403">
        <f>SUM(CD371:CD371)</f>
        <v>0</v>
      </c>
      <c r="EM371" s="401"/>
      <c r="EN371" s="43"/>
      <c r="EO371" s="88"/>
      <c r="EQ371" s="80">
        <f>EL371-BY371</f>
        <v>0</v>
      </c>
      <c r="ER371" s="33"/>
    </row>
    <row r="372" spans="4:148" ht="12.75" hidden="1" customHeight="1" x14ac:dyDescent="0.3">
      <c r="D372" s="88"/>
      <c r="E372" s="669"/>
      <c r="F372" s="189"/>
      <c r="G372" s="43"/>
      <c r="H372" s="43"/>
      <c r="I372" s="43"/>
      <c r="J372" s="396"/>
      <c r="K372" s="43"/>
      <c r="L372" s="43"/>
      <c r="M372" s="43"/>
      <c r="N372" s="43"/>
      <c r="O372" s="396"/>
      <c r="P372" s="43"/>
      <c r="Q372" s="43"/>
      <c r="R372" s="43"/>
      <c r="S372" s="43"/>
      <c r="T372" s="396"/>
      <c r="U372" s="43"/>
      <c r="V372" s="43"/>
      <c r="W372" s="43"/>
      <c r="X372" s="43"/>
      <c r="Y372" s="396"/>
      <c r="Z372" s="43"/>
      <c r="AA372" s="43"/>
      <c r="AB372" s="43"/>
      <c r="AC372" s="43"/>
      <c r="AD372" s="396"/>
      <c r="AE372" s="43"/>
      <c r="AF372" s="43"/>
      <c r="AG372" s="43"/>
      <c r="AH372" s="43"/>
      <c r="AI372" s="396"/>
      <c r="AJ372" s="43"/>
      <c r="AK372" s="43"/>
      <c r="AL372" s="43"/>
      <c r="AM372" s="43"/>
      <c r="AN372" s="396"/>
      <c r="AO372" s="43"/>
      <c r="AP372" s="43"/>
      <c r="AQ372" s="43"/>
      <c r="AR372" s="43"/>
      <c r="AS372" s="396"/>
      <c r="AT372" s="43"/>
      <c r="AU372" s="43"/>
      <c r="AV372" s="43"/>
      <c r="AW372" s="43"/>
      <c r="AX372" s="396"/>
      <c r="AY372" s="43"/>
      <c r="AZ372" s="43"/>
      <c r="BA372" s="43"/>
      <c r="BB372" s="43"/>
      <c r="BC372" s="396"/>
      <c r="BD372" s="43"/>
      <c r="BE372" s="43"/>
      <c r="BF372" s="43"/>
      <c r="BG372" s="43"/>
      <c r="BH372" s="396"/>
      <c r="BI372" s="43"/>
      <c r="BJ372" s="43"/>
      <c r="BK372" s="43"/>
      <c r="BL372" s="43"/>
      <c r="BM372" s="396"/>
      <c r="BN372" s="43"/>
      <c r="BO372" s="43"/>
      <c r="BP372" s="43"/>
      <c r="BQ372" s="43"/>
      <c r="BR372" s="396"/>
      <c r="BS372" s="43"/>
      <c r="BT372" s="43"/>
      <c r="BU372" s="43"/>
      <c r="BV372" s="43"/>
      <c r="BW372" s="396"/>
      <c r="BX372" s="43"/>
      <c r="BY372" s="43"/>
      <c r="BZ372" s="43"/>
      <c r="CA372" s="43"/>
      <c r="CB372" s="396"/>
      <c r="CC372" s="43"/>
      <c r="CD372" s="43"/>
      <c r="CE372" s="43"/>
      <c r="CF372" s="43"/>
      <c r="CG372" s="396"/>
      <c r="CH372" s="43"/>
      <c r="CI372" s="43"/>
      <c r="CJ372" s="43"/>
      <c r="CK372" s="43"/>
      <c r="CL372" s="396"/>
      <c r="CM372" s="43"/>
      <c r="CN372" s="43"/>
      <c r="CO372" s="43"/>
      <c r="CP372" s="43"/>
      <c r="CQ372" s="396"/>
      <c r="CR372" s="43"/>
      <c r="CS372" s="43"/>
      <c r="CT372" s="43"/>
      <c r="CU372" s="43"/>
      <c r="CV372" s="396"/>
      <c r="CW372" s="43"/>
      <c r="CX372" s="43"/>
      <c r="CY372" s="43"/>
      <c r="CZ372" s="43"/>
      <c r="DA372" s="396"/>
      <c r="DB372" s="43"/>
      <c r="DC372" s="43"/>
      <c r="DD372" s="43"/>
      <c r="DE372" s="43"/>
      <c r="DF372" s="396"/>
      <c r="DG372" s="43"/>
      <c r="DH372" s="43"/>
      <c r="DI372" s="43"/>
      <c r="DJ372" s="43"/>
      <c r="DK372" s="396"/>
      <c r="DL372" s="43"/>
      <c r="DM372" s="43"/>
      <c r="DN372" s="43"/>
      <c r="DO372" s="43"/>
      <c r="DP372" s="396"/>
      <c r="DQ372" s="43"/>
      <c r="DR372" s="43"/>
      <c r="DS372" s="43"/>
      <c r="DT372" s="43"/>
      <c r="DU372" s="396"/>
      <c r="DV372" s="43"/>
      <c r="DW372" s="43"/>
      <c r="DX372" s="43"/>
      <c r="DY372" s="43"/>
      <c r="DZ372" s="396"/>
      <c r="EA372" s="43"/>
      <c r="EB372" s="43"/>
      <c r="EC372" s="43"/>
      <c r="ED372" s="43"/>
      <c r="EE372" s="396"/>
      <c r="EF372" s="43"/>
      <c r="EG372" s="43"/>
      <c r="EH372" s="43"/>
      <c r="EI372" s="43"/>
      <c r="EJ372" s="396"/>
      <c r="EK372" s="43"/>
      <c r="EL372" s="43"/>
      <c r="EM372" s="43"/>
      <c r="EN372" s="43"/>
      <c r="EO372" s="88"/>
      <c r="EQ372" s="80">
        <f>EL372-BY372</f>
        <v>0</v>
      </c>
      <c r="ER372" s="33"/>
    </row>
    <row r="373" spans="4:148" hidden="1" x14ac:dyDescent="0.3">
      <c r="D373" s="88" t="s">
        <v>318</v>
      </c>
      <c r="G373" s="43">
        <f>SUM(G374:G374)</f>
        <v>0</v>
      </c>
      <c r="H373" s="43"/>
      <c r="I373" s="43"/>
      <c r="J373" s="396"/>
      <c r="K373" s="43"/>
      <c r="L373" s="43">
        <f>SUM(L374:L374)</f>
        <v>0</v>
      </c>
      <c r="M373" s="43"/>
      <c r="N373" s="43"/>
      <c r="O373" s="396"/>
      <c r="P373" s="43"/>
      <c r="Q373" s="43">
        <f>SUM(Q374:Q374)</f>
        <v>0</v>
      </c>
      <c r="R373" s="43"/>
      <c r="S373" s="43"/>
      <c r="T373" s="396"/>
      <c r="U373" s="43"/>
      <c r="V373" s="43">
        <f>SUM(V374:V374)</f>
        <v>0</v>
      </c>
      <c r="W373" s="43"/>
      <c r="X373" s="43"/>
      <c r="Y373" s="396"/>
      <c r="Z373" s="43"/>
      <c r="AA373" s="43">
        <f>SUM(AA374:AA374)</f>
        <v>0</v>
      </c>
      <c r="AB373" s="43"/>
      <c r="AC373" s="43"/>
      <c r="AD373" s="396"/>
      <c r="AE373" s="43"/>
      <c r="AF373" s="43">
        <f>SUM(AF374:AF374)</f>
        <v>0</v>
      </c>
      <c r="AG373" s="43"/>
      <c r="AH373" s="43"/>
      <c r="AI373" s="396"/>
      <c r="AJ373" s="43"/>
      <c r="AK373" s="43">
        <f>SUM(AK374:AK374)</f>
        <v>0</v>
      </c>
      <c r="AL373" s="43"/>
      <c r="AM373" s="43"/>
      <c r="AN373" s="396"/>
      <c r="AO373" s="43"/>
      <c r="AP373" s="43">
        <f>SUM(AP374:AP374)</f>
        <v>0</v>
      </c>
      <c r="AQ373" s="43"/>
      <c r="AR373" s="43"/>
      <c r="AS373" s="396"/>
      <c r="AT373" s="43"/>
      <c r="AU373" s="43">
        <f>SUM(AU374:AU374)</f>
        <v>0</v>
      </c>
      <c r="AV373" s="43"/>
      <c r="AW373" s="43"/>
      <c r="AX373" s="396"/>
      <c r="AY373" s="43"/>
      <c r="AZ373" s="43">
        <f>SUM(AZ374:AZ374)</f>
        <v>0</v>
      </c>
      <c r="BA373" s="43"/>
      <c r="BB373" s="43"/>
      <c r="BC373" s="396"/>
      <c r="BD373" s="43"/>
      <c r="BE373" s="43">
        <f>SUM(BE374:BE374)</f>
        <v>0</v>
      </c>
      <c r="BF373" s="43"/>
      <c r="BG373" s="43"/>
      <c r="BH373" s="396"/>
      <c r="BI373" s="43"/>
      <c r="BJ373" s="43">
        <f>SUM(BJ374:BJ374)</f>
        <v>0</v>
      </c>
      <c r="BK373" s="43"/>
      <c r="BL373" s="43"/>
      <c r="BM373" s="396"/>
      <c r="BN373" s="43"/>
      <c r="BO373" s="43">
        <f>SUM(BO374:BO374)</f>
        <v>0</v>
      </c>
      <c r="BP373" s="43"/>
      <c r="BQ373" s="43"/>
      <c r="BR373" s="396"/>
      <c r="BS373" s="43"/>
      <c r="BT373" s="43">
        <f>SUM(BT374:BT374)</f>
        <v>0</v>
      </c>
      <c r="BU373" s="43"/>
      <c r="BV373" s="43"/>
      <c r="BW373" s="396"/>
      <c r="BX373" s="43"/>
      <c r="BY373" s="43">
        <f>SUM(BY374:BY374)</f>
        <v>0</v>
      </c>
      <c r="BZ373" s="43"/>
      <c r="CA373" s="43"/>
      <c r="CB373" s="396"/>
      <c r="CC373" s="43"/>
      <c r="CD373" s="43">
        <f>SUM(CD374:CD374)</f>
        <v>0</v>
      </c>
      <c r="CE373" s="43"/>
      <c r="CF373" s="43"/>
      <c r="CG373" s="396"/>
      <c r="CH373" s="43"/>
      <c r="CI373" s="43">
        <f>SUM(CI374:CI374)</f>
        <v>0</v>
      </c>
      <c r="CJ373" s="43"/>
      <c r="CK373" s="43"/>
      <c r="CL373" s="396"/>
      <c r="CM373" s="43"/>
      <c r="CN373" s="43">
        <f>SUM(CN374:CN374)</f>
        <v>0</v>
      </c>
      <c r="CO373" s="43"/>
      <c r="CP373" s="43"/>
      <c r="CQ373" s="396"/>
      <c r="CR373" s="43"/>
      <c r="CS373" s="43">
        <f>SUM(CS374:CS374)</f>
        <v>0</v>
      </c>
      <c r="CT373" s="43"/>
      <c r="CU373" s="43"/>
      <c r="CV373" s="396"/>
      <c r="CW373" s="43"/>
      <c r="CX373" s="43">
        <f>SUM(CX374:CX374)</f>
        <v>0</v>
      </c>
      <c r="CY373" s="43"/>
      <c r="CZ373" s="43"/>
      <c r="DA373" s="396"/>
      <c r="DB373" s="43"/>
      <c r="DC373" s="43">
        <f>SUM(DC374:DC374)</f>
        <v>0</v>
      </c>
      <c r="DD373" s="43"/>
      <c r="DE373" s="43"/>
      <c r="DF373" s="396"/>
      <c r="DG373" s="43"/>
      <c r="DH373" s="43">
        <f>SUM(DH374:DH374)</f>
        <v>0</v>
      </c>
      <c r="DI373" s="43"/>
      <c r="DJ373" s="43"/>
      <c r="DK373" s="396"/>
      <c r="DL373" s="43"/>
      <c r="DM373" s="43">
        <f>SUM(DM374:DM374)</f>
        <v>0</v>
      </c>
      <c r="DN373" s="43"/>
      <c r="DO373" s="43"/>
      <c r="DP373" s="396"/>
      <c r="DQ373" s="43"/>
      <c r="DR373" s="43">
        <f>SUM(DR374:DR374)</f>
        <v>0</v>
      </c>
      <c r="DS373" s="43"/>
      <c r="DT373" s="43"/>
      <c r="DU373" s="396"/>
      <c r="DV373" s="43"/>
      <c r="DW373" s="43">
        <f>SUM(DW374:DW374)</f>
        <v>0</v>
      </c>
      <c r="DX373" s="43"/>
      <c r="DY373" s="43"/>
      <c r="DZ373" s="396"/>
      <c r="EA373" s="43"/>
      <c r="EB373" s="43">
        <f>SUM(EB374:EB374)</f>
        <v>0</v>
      </c>
      <c r="EC373" s="43"/>
      <c r="ED373" s="43"/>
      <c r="EE373" s="396"/>
      <c r="EF373" s="43"/>
      <c r="EG373" s="43">
        <f>SUM(EG374:EG374)</f>
        <v>0</v>
      </c>
      <c r="EH373" s="43"/>
      <c r="EI373" s="43"/>
      <c r="EJ373" s="396"/>
      <c r="EK373" s="43"/>
      <c r="EL373" s="43">
        <f>SUM(EL374:EL374)</f>
        <v>0</v>
      </c>
      <c r="EM373" s="43"/>
      <c r="EN373" s="43"/>
      <c r="EO373" s="88"/>
      <c r="EQ373" s="80">
        <f>EL373-BY373</f>
        <v>0</v>
      </c>
      <c r="ER373" s="33"/>
    </row>
    <row r="374" spans="4:148" hidden="1" x14ac:dyDescent="0.3">
      <c r="D374" s="88" t="s">
        <v>316</v>
      </c>
      <c r="F374" s="399"/>
      <c r="G374" s="403">
        <v>0</v>
      </c>
      <c r="H374" s="401"/>
      <c r="I374" s="43"/>
      <c r="J374" s="396"/>
      <c r="K374" s="402"/>
      <c r="L374" s="403">
        <v>0</v>
      </c>
      <c r="M374" s="401"/>
      <c r="N374" s="43"/>
      <c r="O374" s="396"/>
      <c r="P374" s="402"/>
      <c r="Q374" s="403">
        <v>0</v>
      </c>
      <c r="R374" s="401"/>
      <c r="S374" s="43"/>
      <c r="T374" s="396"/>
      <c r="U374" s="402"/>
      <c r="V374" s="403">
        <v>0</v>
      </c>
      <c r="W374" s="401"/>
      <c r="X374" s="43"/>
      <c r="Y374" s="396"/>
      <c r="Z374" s="402"/>
      <c r="AA374" s="403">
        <v>0</v>
      </c>
      <c r="AB374" s="401"/>
      <c r="AC374" s="43"/>
      <c r="AD374" s="396"/>
      <c r="AE374" s="402"/>
      <c r="AF374" s="403">
        <v>0</v>
      </c>
      <c r="AG374" s="401"/>
      <c r="AH374" s="43"/>
      <c r="AI374" s="396"/>
      <c r="AJ374" s="402"/>
      <c r="AK374" s="403">
        <v>0</v>
      </c>
      <c r="AL374" s="401"/>
      <c r="AM374" s="43"/>
      <c r="AN374" s="396"/>
      <c r="AO374" s="402"/>
      <c r="AP374" s="403">
        <v>0</v>
      </c>
      <c r="AQ374" s="401"/>
      <c r="AR374" s="43"/>
      <c r="AS374" s="396"/>
      <c r="AT374" s="402"/>
      <c r="AU374" s="403">
        <v>0</v>
      </c>
      <c r="AV374" s="401"/>
      <c r="AW374" s="43"/>
      <c r="AX374" s="396"/>
      <c r="AY374" s="402"/>
      <c r="AZ374" s="403">
        <v>0</v>
      </c>
      <c r="BA374" s="401"/>
      <c r="BB374" s="43"/>
      <c r="BC374" s="396"/>
      <c r="BD374" s="402"/>
      <c r="BE374" s="403">
        <v>0</v>
      </c>
      <c r="BF374" s="401"/>
      <c r="BG374" s="43"/>
      <c r="BH374" s="396"/>
      <c r="BI374" s="402"/>
      <c r="BJ374" s="403">
        <v>0</v>
      </c>
      <c r="BK374" s="401"/>
      <c r="BL374" s="43"/>
      <c r="BM374" s="396"/>
      <c r="BN374" s="402"/>
      <c r="BO374" s="403">
        <v>0</v>
      </c>
      <c r="BP374" s="401"/>
      <c r="BQ374" s="43"/>
      <c r="BR374" s="396"/>
      <c r="BS374" s="402"/>
      <c r="BT374" s="403">
        <f>SUM(L374:BO374)</f>
        <v>0</v>
      </c>
      <c r="BU374" s="401"/>
      <c r="BV374" s="43"/>
      <c r="BW374" s="396"/>
      <c r="BX374" s="402"/>
      <c r="BY374" s="403">
        <v>0</v>
      </c>
      <c r="BZ374" s="401"/>
      <c r="CA374" s="43"/>
      <c r="CB374" s="396"/>
      <c r="CC374" s="402"/>
      <c r="CD374" s="403">
        <v>0</v>
      </c>
      <c r="CE374" s="401"/>
      <c r="CF374" s="43"/>
      <c r="CG374" s="396"/>
      <c r="CH374" s="402"/>
      <c r="CI374" s="403">
        <v>0</v>
      </c>
      <c r="CJ374" s="401"/>
      <c r="CK374" s="43"/>
      <c r="CL374" s="396"/>
      <c r="CM374" s="402"/>
      <c r="CN374" s="403">
        <v>0</v>
      </c>
      <c r="CO374" s="401"/>
      <c r="CP374" s="43"/>
      <c r="CQ374" s="396"/>
      <c r="CR374" s="402"/>
      <c r="CS374" s="403">
        <v>0</v>
      </c>
      <c r="CT374" s="401"/>
      <c r="CU374" s="43"/>
      <c r="CV374" s="396"/>
      <c r="CW374" s="402"/>
      <c r="CX374" s="403">
        <v>0</v>
      </c>
      <c r="CY374" s="401"/>
      <c r="CZ374" s="43"/>
      <c r="DA374" s="396"/>
      <c r="DB374" s="402"/>
      <c r="DC374" s="403">
        <v>0</v>
      </c>
      <c r="DD374" s="401"/>
      <c r="DE374" s="43"/>
      <c r="DF374" s="396"/>
      <c r="DG374" s="402"/>
      <c r="DH374" s="403">
        <v>0</v>
      </c>
      <c r="DI374" s="401"/>
      <c r="DJ374" s="43"/>
      <c r="DK374" s="396"/>
      <c r="DL374" s="402"/>
      <c r="DM374" s="403">
        <v>0</v>
      </c>
      <c r="DN374" s="401"/>
      <c r="DO374" s="43"/>
      <c r="DP374" s="396"/>
      <c r="DQ374" s="402"/>
      <c r="DR374" s="403">
        <v>0</v>
      </c>
      <c r="DS374" s="401"/>
      <c r="DT374" s="43"/>
      <c r="DU374" s="396"/>
      <c r="DV374" s="402"/>
      <c r="DW374" s="403">
        <v>0</v>
      </c>
      <c r="DX374" s="401"/>
      <c r="DY374" s="43"/>
      <c r="DZ374" s="396"/>
      <c r="EA374" s="402"/>
      <c r="EB374" s="403">
        <v>0</v>
      </c>
      <c r="EC374" s="401"/>
      <c r="ED374" s="43"/>
      <c r="EE374" s="396"/>
      <c r="EF374" s="402"/>
      <c r="EG374" s="403">
        <v>0</v>
      </c>
      <c r="EH374" s="401"/>
      <c r="EI374" s="43"/>
      <c r="EJ374" s="396"/>
      <c r="EK374" s="402"/>
      <c r="EL374" s="403">
        <f t="shared" ref="EL374" si="56">SUM(CD374:DR374)</f>
        <v>0</v>
      </c>
      <c r="EM374" s="401"/>
      <c r="EN374" s="43"/>
      <c r="EO374" s="88"/>
      <c r="EQ374" s="80">
        <f>EL374-BY374</f>
        <v>0</v>
      </c>
      <c r="ER374" s="33"/>
    </row>
    <row r="375" spans="4:148" hidden="1" x14ac:dyDescent="0.3">
      <c r="D375" s="88"/>
      <c r="G375" s="43"/>
      <c r="H375" s="43"/>
      <c r="I375" s="43"/>
      <c r="J375" s="396"/>
      <c r="K375" s="43"/>
      <c r="L375" s="43"/>
      <c r="M375" s="43"/>
      <c r="N375" s="43"/>
      <c r="O375" s="396"/>
      <c r="P375" s="43"/>
      <c r="Q375" s="43"/>
      <c r="R375" s="43"/>
      <c r="S375" s="43"/>
      <c r="T375" s="396"/>
      <c r="U375" s="43"/>
      <c r="V375" s="43"/>
      <c r="W375" s="43"/>
      <c r="X375" s="43"/>
      <c r="Y375" s="396"/>
      <c r="Z375" s="43"/>
      <c r="AA375" s="43"/>
      <c r="AB375" s="43"/>
      <c r="AC375" s="43"/>
      <c r="AD375" s="396"/>
      <c r="AE375" s="43"/>
      <c r="AF375" s="43"/>
      <c r="AG375" s="43"/>
      <c r="AH375" s="43"/>
      <c r="AI375" s="396"/>
      <c r="AJ375" s="43"/>
      <c r="AK375" s="43"/>
      <c r="AL375" s="43"/>
      <c r="AM375" s="43"/>
      <c r="AN375" s="396"/>
      <c r="AO375" s="43"/>
      <c r="AP375" s="43"/>
      <c r="AQ375" s="43"/>
      <c r="AR375" s="43"/>
      <c r="AS375" s="396"/>
      <c r="AT375" s="43"/>
      <c r="AU375" s="43"/>
      <c r="AV375" s="43"/>
      <c r="AW375" s="43"/>
      <c r="AX375" s="396"/>
      <c r="AY375" s="43"/>
      <c r="AZ375" s="43"/>
      <c r="BA375" s="43"/>
      <c r="BB375" s="43"/>
      <c r="BC375" s="396"/>
      <c r="BD375" s="43"/>
      <c r="BE375" s="43"/>
      <c r="BF375" s="43"/>
      <c r="BG375" s="43"/>
      <c r="BH375" s="396"/>
      <c r="BI375" s="43"/>
      <c r="BJ375" s="43"/>
      <c r="BK375" s="43"/>
      <c r="BL375" s="43"/>
      <c r="BM375" s="396"/>
      <c r="BN375" s="43"/>
      <c r="BO375" s="43"/>
      <c r="BP375" s="43"/>
      <c r="BQ375" s="43"/>
      <c r="BR375" s="396"/>
      <c r="BS375" s="43"/>
      <c r="BT375" s="43"/>
      <c r="BU375" s="43"/>
      <c r="BV375" s="43"/>
      <c r="BW375" s="396"/>
      <c r="BX375" s="43"/>
      <c r="BY375" s="43"/>
      <c r="BZ375" s="43"/>
      <c r="CA375" s="43"/>
      <c r="CB375" s="396"/>
      <c r="CC375" s="43"/>
      <c r="CD375" s="43"/>
      <c r="CE375" s="43"/>
      <c r="CF375" s="43"/>
      <c r="CG375" s="396"/>
      <c r="CH375" s="43"/>
      <c r="CI375" s="43"/>
      <c r="CJ375" s="43"/>
      <c r="CK375" s="43"/>
      <c r="CL375" s="396"/>
      <c r="CM375" s="43"/>
      <c r="CN375" s="43"/>
      <c r="CO375" s="43"/>
      <c r="CP375" s="43"/>
      <c r="CQ375" s="396"/>
      <c r="CR375" s="43"/>
      <c r="CS375" s="43"/>
      <c r="CT375" s="43"/>
      <c r="CU375" s="43"/>
      <c r="CV375" s="396"/>
      <c r="CW375" s="43"/>
      <c r="CX375" s="43"/>
      <c r="CY375" s="43"/>
      <c r="CZ375" s="43"/>
      <c r="DA375" s="396"/>
      <c r="DB375" s="43"/>
      <c r="DC375" s="43"/>
      <c r="DD375" s="43"/>
      <c r="DE375" s="43"/>
      <c r="DF375" s="396"/>
      <c r="DG375" s="43"/>
      <c r="DH375" s="43"/>
      <c r="DI375" s="43"/>
      <c r="DJ375" s="43"/>
      <c r="DK375" s="396"/>
      <c r="DL375" s="43"/>
      <c r="DM375" s="43"/>
      <c r="DN375" s="43"/>
      <c r="DO375" s="43"/>
      <c r="DP375" s="396"/>
      <c r="DQ375" s="43"/>
      <c r="DR375" s="43"/>
      <c r="DS375" s="43"/>
      <c r="DT375" s="43"/>
      <c r="DU375" s="396"/>
      <c r="DV375" s="43"/>
      <c r="DW375" s="43"/>
      <c r="DX375" s="43"/>
      <c r="DY375" s="43"/>
      <c r="DZ375" s="396"/>
      <c r="EA375" s="43"/>
      <c r="EB375" s="43"/>
      <c r="EC375" s="43"/>
      <c r="ED375" s="43"/>
      <c r="EE375" s="396"/>
      <c r="EF375" s="43"/>
      <c r="EG375" s="43"/>
      <c r="EH375" s="43"/>
      <c r="EI375" s="43"/>
      <c r="EJ375" s="396"/>
      <c r="EK375" s="43"/>
      <c r="EL375" s="43">
        <f t="shared" ref="EL375:EL376" si="57">SUM(CD375:DH375)</f>
        <v>0</v>
      </c>
      <c r="EM375" s="43"/>
      <c r="EN375" s="43"/>
      <c r="EO375" s="88"/>
      <c r="ER375" s="33"/>
    </row>
    <row r="376" spans="4:148" ht="12.75" hidden="1" customHeight="1" x14ac:dyDescent="0.3">
      <c r="D376" s="88" t="s">
        <v>322</v>
      </c>
      <c r="G376" s="43">
        <f>SUM(G377:G377)</f>
        <v>0</v>
      </c>
      <c r="H376" s="43"/>
      <c r="I376" s="43"/>
      <c r="J376" s="396"/>
      <c r="K376" s="43"/>
      <c r="L376" s="43">
        <f>SUM(L377:L377)</f>
        <v>0</v>
      </c>
      <c r="M376" s="43"/>
      <c r="N376" s="43"/>
      <c r="O376" s="396"/>
      <c r="P376" s="43"/>
      <c r="Q376" s="43">
        <f>SUM(Q377:Q377)</f>
        <v>0</v>
      </c>
      <c r="R376" s="43"/>
      <c r="S376" s="43"/>
      <c r="T376" s="396"/>
      <c r="U376" s="43"/>
      <c r="V376" s="43">
        <f>SUM(V377:V377)</f>
        <v>0</v>
      </c>
      <c r="W376" s="43"/>
      <c r="X376" s="43"/>
      <c r="Y376" s="396"/>
      <c r="Z376" s="43"/>
      <c r="AA376" s="43">
        <f>SUM(AA377:AA377)</f>
        <v>0</v>
      </c>
      <c r="AB376" s="43"/>
      <c r="AC376" s="43"/>
      <c r="AD376" s="396"/>
      <c r="AE376" s="43"/>
      <c r="AF376" s="43">
        <f>SUM(AF377:AF377)</f>
        <v>0</v>
      </c>
      <c r="AG376" s="43"/>
      <c r="AH376" s="43"/>
      <c r="AI376" s="396"/>
      <c r="AJ376" s="43"/>
      <c r="AK376" s="43">
        <f>SUM(AK377:AK377)</f>
        <v>0</v>
      </c>
      <c r="AL376" s="43"/>
      <c r="AM376" s="43"/>
      <c r="AN376" s="396"/>
      <c r="AO376" s="43"/>
      <c r="AP376" s="43">
        <f>SUM(AP377:AP377)</f>
        <v>0</v>
      </c>
      <c r="AQ376" s="43"/>
      <c r="AR376" s="43"/>
      <c r="AS376" s="396"/>
      <c r="AT376" s="43"/>
      <c r="AU376" s="43">
        <f>SUM(AU377:AU377)</f>
        <v>0</v>
      </c>
      <c r="AV376" s="43"/>
      <c r="AW376" s="43"/>
      <c r="AX376" s="396"/>
      <c r="AY376" s="43"/>
      <c r="AZ376" s="43">
        <f>SUM(AZ377:AZ377)</f>
        <v>0</v>
      </c>
      <c r="BA376" s="43"/>
      <c r="BB376" s="43"/>
      <c r="BC376" s="396"/>
      <c r="BD376" s="43"/>
      <c r="BE376" s="43">
        <f>SUM(BE377:BE377)</f>
        <v>0</v>
      </c>
      <c r="BF376" s="43"/>
      <c r="BG376" s="43"/>
      <c r="BH376" s="396"/>
      <c r="BI376" s="43"/>
      <c r="BJ376" s="43">
        <f>SUM(BJ377:BJ377)</f>
        <v>0</v>
      </c>
      <c r="BK376" s="43"/>
      <c r="BL376" s="43"/>
      <c r="BM376" s="396"/>
      <c r="BN376" s="43"/>
      <c r="BO376" s="43">
        <f>SUM(BO377:BO377)</f>
        <v>0</v>
      </c>
      <c r="BP376" s="43"/>
      <c r="BQ376" s="43"/>
      <c r="BR376" s="396"/>
      <c r="BS376" s="43"/>
      <c r="BT376" s="43">
        <f>SUM(BT377:BT377)</f>
        <v>0</v>
      </c>
      <c r="BU376" s="43"/>
      <c r="BV376" s="43"/>
      <c r="BW376" s="396"/>
      <c r="BX376" s="43"/>
      <c r="BY376" s="43">
        <f>SUM(BY377:BY377)</f>
        <v>0</v>
      </c>
      <c r="BZ376" s="43"/>
      <c r="CA376" s="43"/>
      <c r="CB376" s="396"/>
      <c r="CC376" s="43"/>
      <c r="CD376" s="43">
        <f>SUM(CD377:CD377)</f>
        <v>0</v>
      </c>
      <c r="CE376" s="43"/>
      <c r="CF376" s="43"/>
      <c r="CG376" s="396"/>
      <c r="CH376" s="43"/>
      <c r="CI376" s="43">
        <f>SUM(CI377:CI377)</f>
        <v>0</v>
      </c>
      <c r="CJ376" s="43"/>
      <c r="CK376" s="43"/>
      <c r="CL376" s="396"/>
      <c r="CM376" s="43"/>
      <c r="CN376" s="43">
        <f>SUM(CN377:CN377)</f>
        <v>0</v>
      </c>
      <c r="CO376" s="43"/>
      <c r="CP376" s="43"/>
      <c r="CQ376" s="396"/>
      <c r="CR376" s="43"/>
      <c r="CS376" s="43">
        <f>SUM(CS377:CS377)</f>
        <v>0</v>
      </c>
      <c r="CT376" s="43"/>
      <c r="CU376" s="43"/>
      <c r="CV376" s="396"/>
      <c r="CW376" s="43"/>
      <c r="CX376" s="43">
        <f>SUM(CX377:CX377)</f>
        <v>0</v>
      </c>
      <c r="CY376" s="43"/>
      <c r="CZ376" s="43"/>
      <c r="DA376" s="396"/>
      <c r="DB376" s="43"/>
      <c r="DC376" s="43">
        <f>SUM(DC377:DC377)</f>
        <v>0</v>
      </c>
      <c r="DD376" s="43"/>
      <c r="DE376" s="43"/>
      <c r="DF376" s="396"/>
      <c r="DG376" s="43"/>
      <c r="DH376" s="43">
        <f>SUM(DH377:DH377)</f>
        <v>0</v>
      </c>
      <c r="DI376" s="43"/>
      <c r="DJ376" s="43"/>
      <c r="DK376" s="396"/>
      <c r="DL376" s="43"/>
      <c r="DM376" s="43">
        <f>SUM(DM377:DM377)</f>
        <v>0</v>
      </c>
      <c r="DN376" s="43"/>
      <c r="DO376" s="43"/>
      <c r="DP376" s="396"/>
      <c r="DQ376" s="43"/>
      <c r="DR376" s="43">
        <f>SUM(DR377:DR377)</f>
        <v>0</v>
      </c>
      <c r="DS376" s="43"/>
      <c r="DT376" s="43"/>
      <c r="DU376" s="396"/>
      <c r="DV376" s="43"/>
      <c r="DW376" s="43">
        <f>SUM(DW377:DW377)</f>
        <v>0</v>
      </c>
      <c r="DX376" s="43"/>
      <c r="DY376" s="43"/>
      <c r="DZ376" s="396"/>
      <c r="EA376" s="43"/>
      <c r="EB376" s="43">
        <f>SUM(EB377:EB377)</f>
        <v>0</v>
      </c>
      <c r="EC376" s="43"/>
      <c r="ED376" s="43"/>
      <c r="EE376" s="396"/>
      <c r="EF376" s="43"/>
      <c r="EG376" s="43">
        <f>SUM(EG377:EG377)</f>
        <v>0</v>
      </c>
      <c r="EH376" s="43"/>
      <c r="EI376" s="43"/>
      <c r="EJ376" s="396"/>
      <c r="EK376" s="43"/>
      <c r="EL376" s="43">
        <f t="shared" si="57"/>
        <v>0</v>
      </c>
      <c r="EM376" s="43"/>
      <c r="EN376" s="43"/>
      <c r="EO376" s="88"/>
      <c r="EQ376" s="80">
        <f>EL376-BY376</f>
        <v>0</v>
      </c>
      <c r="ER376" s="33"/>
    </row>
    <row r="377" spans="4:148" ht="12.75" hidden="1" customHeight="1" x14ac:dyDescent="0.3">
      <c r="D377" s="88" t="s">
        <v>316</v>
      </c>
      <c r="F377" s="399"/>
      <c r="G377" s="403">
        <v>0</v>
      </c>
      <c r="H377" s="401"/>
      <c r="I377" s="43"/>
      <c r="J377" s="396"/>
      <c r="K377" s="402"/>
      <c r="L377" s="403">
        <v>0</v>
      </c>
      <c r="M377" s="401"/>
      <c r="N377" s="43"/>
      <c r="O377" s="396"/>
      <c r="P377" s="402"/>
      <c r="Q377" s="403">
        <v>0</v>
      </c>
      <c r="R377" s="401"/>
      <c r="S377" s="43"/>
      <c r="T377" s="396"/>
      <c r="U377" s="402"/>
      <c r="V377" s="403">
        <v>0</v>
      </c>
      <c r="W377" s="401"/>
      <c r="X377" s="43"/>
      <c r="Y377" s="396"/>
      <c r="Z377" s="402"/>
      <c r="AA377" s="403">
        <v>0</v>
      </c>
      <c r="AB377" s="401"/>
      <c r="AC377" s="43"/>
      <c r="AD377" s="396"/>
      <c r="AE377" s="402"/>
      <c r="AF377" s="403">
        <v>0</v>
      </c>
      <c r="AG377" s="401"/>
      <c r="AH377" s="43"/>
      <c r="AI377" s="396"/>
      <c r="AJ377" s="402"/>
      <c r="AK377" s="403">
        <v>0</v>
      </c>
      <c r="AL377" s="401"/>
      <c r="AM377" s="43"/>
      <c r="AN377" s="396"/>
      <c r="AO377" s="402"/>
      <c r="AP377" s="403">
        <v>0</v>
      </c>
      <c r="AQ377" s="401"/>
      <c r="AR377" s="43"/>
      <c r="AS377" s="396"/>
      <c r="AT377" s="402"/>
      <c r="AU377" s="403">
        <v>0</v>
      </c>
      <c r="AV377" s="401"/>
      <c r="AW377" s="43"/>
      <c r="AX377" s="396"/>
      <c r="AY377" s="402"/>
      <c r="AZ377" s="403">
        <v>0</v>
      </c>
      <c r="BA377" s="401"/>
      <c r="BB377" s="43"/>
      <c r="BC377" s="396"/>
      <c r="BD377" s="402"/>
      <c r="BE377" s="403">
        <v>0</v>
      </c>
      <c r="BF377" s="401"/>
      <c r="BG377" s="43"/>
      <c r="BH377" s="396"/>
      <c r="BI377" s="402"/>
      <c r="BJ377" s="403">
        <v>0</v>
      </c>
      <c r="BK377" s="401"/>
      <c r="BL377" s="43"/>
      <c r="BM377" s="396"/>
      <c r="BN377" s="402"/>
      <c r="BO377" s="403">
        <v>0</v>
      </c>
      <c r="BP377" s="401"/>
      <c r="BQ377" s="43"/>
      <c r="BR377" s="396"/>
      <c r="BS377" s="402"/>
      <c r="BT377" s="403">
        <f>SUM(L377:BO377)</f>
        <v>0</v>
      </c>
      <c r="BU377" s="401"/>
      <c r="BV377" s="43"/>
      <c r="BW377" s="396"/>
      <c r="BX377" s="402"/>
      <c r="BY377" s="403">
        <v>0</v>
      </c>
      <c r="BZ377" s="401"/>
      <c r="CA377" s="43"/>
      <c r="CB377" s="396"/>
      <c r="CC377" s="402"/>
      <c r="CD377" s="403">
        <v>0</v>
      </c>
      <c r="CE377" s="401"/>
      <c r="CF377" s="43"/>
      <c r="CG377" s="396"/>
      <c r="CH377" s="402"/>
      <c r="CI377" s="403">
        <v>0</v>
      </c>
      <c r="CJ377" s="401"/>
      <c r="CK377" s="43"/>
      <c r="CL377" s="396"/>
      <c r="CM377" s="402"/>
      <c r="CN377" s="403">
        <v>0</v>
      </c>
      <c r="CO377" s="401"/>
      <c r="CP377" s="43"/>
      <c r="CQ377" s="396"/>
      <c r="CR377" s="402"/>
      <c r="CS377" s="403">
        <v>0</v>
      </c>
      <c r="CT377" s="401"/>
      <c r="CU377" s="43"/>
      <c r="CV377" s="396"/>
      <c r="CW377" s="402"/>
      <c r="CX377" s="403">
        <v>0</v>
      </c>
      <c r="CY377" s="401"/>
      <c r="CZ377" s="43"/>
      <c r="DA377" s="396"/>
      <c r="DB377" s="402"/>
      <c r="DC377" s="403">
        <v>0</v>
      </c>
      <c r="DD377" s="401"/>
      <c r="DE377" s="43"/>
      <c r="DF377" s="396"/>
      <c r="DG377" s="402"/>
      <c r="DH377" s="403">
        <v>0</v>
      </c>
      <c r="DI377" s="401"/>
      <c r="DJ377" s="43"/>
      <c r="DK377" s="396"/>
      <c r="DL377" s="402"/>
      <c r="DM377" s="403">
        <v>0</v>
      </c>
      <c r="DN377" s="401"/>
      <c r="DO377" s="43"/>
      <c r="DP377" s="396"/>
      <c r="DQ377" s="402"/>
      <c r="DR377" s="403">
        <v>0</v>
      </c>
      <c r="DS377" s="401"/>
      <c r="DT377" s="43"/>
      <c r="DU377" s="396"/>
      <c r="DV377" s="402"/>
      <c r="DW377" s="403">
        <v>0</v>
      </c>
      <c r="DX377" s="401"/>
      <c r="DY377" s="43"/>
      <c r="DZ377" s="396"/>
      <c r="EA377" s="402"/>
      <c r="EB377" s="403">
        <v>0</v>
      </c>
      <c r="EC377" s="401"/>
      <c r="ED377" s="43"/>
      <c r="EE377" s="396"/>
      <c r="EF377" s="402"/>
      <c r="EG377" s="403">
        <v>0</v>
      </c>
      <c r="EH377" s="401"/>
      <c r="EI377" s="43"/>
      <c r="EJ377" s="396"/>
      <c r="EK377" s="402"/>
      <c r="EL377" s="403">
        <f>SUM(CD377:CD377)</f>
        <v>0</v>
      </c>
      <c r="EM377" s="401"/>
      <c r="EN377" s="43"/>
      <c r="EO377" s="88"/>
      <c r="EQ377" s="80">
        <f>EL377-BY377</f>
        <v>0</v>
      </c>
      <c r="ER377" s="33"/>
    </row>
    <row r="378" spans="4:148" ht="12.75" hidden="1" customHeight="1" x14ac:dyDescent="0.3">
      <c r="D378" s="88"/>
      <c r="G378" s="43"/>
      <c r="H378" s="43"/>
      <c r="I378" s="43"/>
      <c r="J378" s="396"/>
      <c r="K378" s="43"/>
      <c r="L378" s="43"/>
      <c r="M378" s="43"/>
      <c r="N378" s="43"/>
      <c r="O378" s="396"/>
      <c r="P378" s="43"/>
      <c r="Q378" s="43"/>
      <c r="R378" s="43"/>
      <c r="S378" s="43"/>
      <c r="T378" s="396"/>
      <c r="U378" s="43"/>
      <c r="V378" s="43"/>
      <c r="W378" s="43"/>
      <c r="X378" s="43"/>
      <c r="Y378" s="396"/>
      <c r="Z378" s="43"/>
      <c r="AA378" s="43"/>
      <c r="AB378" s="43"/>
      <c r="AC378" s="43"/>
      <c r="AD378" s="396"/>
      <c r="AE378" s="43"/>
      <c r="AF378" s="43"/>
      <c r="AG378" s="43"/>
      <c r="AH378" s="43"/>
      <c r="AI378" s="396"/>
      <c r="AJ378" s="43"/>
      <c r="AK378" s="43"/>
      <c r="AL378" s="43"/>
      <c r="AM378" s="43"/>
      <c r="AN378" s="396"/>
      <c r="AO378" s="43"/>
      <c r="AP378" s="43"/>
      <c r="AQ378" s="43"/>
      <c r="AR378" s="43"/>
      <c r="AS378" s="396"/>
      <c r="AT378" s="43"/>
      <c r="AU378" s="43"/>
      <c r="AV378" s="43"/>
      <c r="AW378" s="43"/>
      <c r="AX378" s="396"/>
      <c r="AY378" s="43"/>
      <c r="AZ378" s="43"/>
      <c r="BA378" s="43"/>
      <c r="BB378" s="43"/>
      <c r="BC378" s="396"/>
      <c r="BD378" s="43"/>
      <c r="BE378" s="43"/>
      <c r="BF378" s="43"/>
      <c r="BG378" s="43"/>
      <c r="BH378" s="396"/>
      <c r="BI378" s="43"/>
      <c r="BJ378" s="43"/>
      <c r="BK378" s="43"/>
      <c r="BL378" s="43"/>
      <c r="BM378" s="396"/>
      <c r="BN378" s="43"/>
      <c r="BO378" s="43"/>
      <c r="BP378" s="43"/>
      <c r="BQ378" s="43"/>
      <c r="BR378" s="396"/>
      <c r="BS378" s="43"/>
      <c r="BT378" s="43"/>
      <c r="BU378" s="43"/>
      <c r="BV378" s="43"/>
      <c r="BW378" s="396"/>
      <c r="BX378" s="43"/>
      <c r="BY378" s="43"/>
      <c r="BZ378" s="43"/>
      <c r="CA378" s="43"/>
      <c r="CB378" s="396"/>
      <c r="CC378" s="43"/>
      <c r="CD378" s="416"/>
      <c r="CE378" s="416"/>
      <c r="CF378" s="416"/>
      <c r="CG378" s="417"/>
      <c r="CH378" s="416"/>
      <c r="CI378" s="416"/>
      <c r="CJ378" s="416"/>
      <c r="CK378" s="416"/>
      <c r="CL378" s="417"/>
      <c r="CM378" s="416"/>
      <c r="CN378" s="416"/>
      <c r="CO378" s="416"/>
      <c r="CP378" s="416"/>
      <c r="CQ378" s="417"/>
      <c r="CR378" s="416"/>
      <c r="CS378" s="416"/>
      <c r="CT378" s="416"/>
      <c r="CU378" s="416"/>
      <c r="CV378" s="417"/>
      <c r="CW378" s="416"/>
      <c r="CX378" s="416"/>
      <c r="CY378" s="416"/>
      <c r="CZ378" s="416"/>
      <c r="DA378" s="417"/>
      <c r="DB378" s="416"/>
      <c r="DC378" s="416"/>
      <c r="DD378" s="416"/>
      <c r="DE378" s="416"/>
      <c r="DF378" s="417"/>
      <c r="DG378" s="416"/>
      <c r="DH378" s="416"/>
      <c r="DI378" s="416"/>
      <c r="DJ378" s="416"/>
      <c r="DK378" s="417"/>
      <c r="DL378" s="416"/>
      <c r="DM378" s="416"/>
      <c r="DN378" s="416"/>
      <c r="DO378" s="416"/>
      <c r="DP378" s="417"/>
      <c r="DQ378" s="416"/>
      <c r="DR378" s="416"/>
      <c r="DS378" s="416"/>
      <c r="DT378" s="416"/>
      <c r="DU378" s="417"/>
      <c r="DV378" s="416"/>
      <c r="DW378" s="416"/>
      <c r="DX378" s="416"/>
      <c r="DY378" s="416"/>
      <c r="DZ378" s="417"/>
      <c r="EA378" s="416"/>
      <c r="EB378" s="416"/>
      <c r="EC378" s="416"/>
      <c r="ED378" s="416"/>
      <c r="EE378" s="417"/>
      <c r="EF378" s="416"/>
      <c r="EG378" s="416"/>
      <c r="EH378" s="43"/>
      <c r="EI378" s="43"/>
      <c r="EJ378" s="396"/>
      <c r="EK378" s="43"/>
      <c r="EL378" s="43"/>
      <c r="EM378" s="43"/>
      <c r="EN378" s="43"/>
      <c r="EO378" s="88"/>
      <c r="ER378" s="33"/>
    </row>
    <row r="379" spans="4:148" x14ac:dyDescent="0.3">
      <c r="D379" s="88" t="s">
        <v>557</v>
      </c>
      <c r="G379" s="43">
        <f>SUM(G380:G380)</f>
        <v>0</v>
      </c>
      <c r="H379" s="43"/>
      <c r="I379" s="43"/>
      <c r="J379" s="396"/>
      <c r="K379" s="43"/>
      <c r="L379" s="43">
        <f>SUM(L380:L380)</f>
        <v>0</v>
      </c>
      <c r="M379" s="43"/>
      <c r="N379" s="43"/>
      <c r="O379" s="396"/>
      <c r="P379" s="43"/>
      <c r="Q379" s="43">
        <f>SUM(Q380:Q380)</f>
        <v>0</v>
      </c>
      <c r="R379" s="43"/>
      <c r="S379" s="43"/>
      <c r="T379" s="396"/>
      <c r="U379" s="43"/>
      <c r="V379" s="43">
        <f>SUM(V380:V380)</f>
        <v>0</v>
      </c>
      <c r="W379" s="43"/>
      <c r="X379" s="43"/>
      <c r="Y379" s="396"/>
      <c r="Z379" s="43"/>
      <c r="AA379" s="43">
        <f>SUM(AA380:AA380)</f>
        <v>0</v>
      </c>
      <c r="AB379" s="43"/>
      <c r="AC379" s="43"/>
      <c r="AD379" s="396"/>
      <c r="AE379" s="43"/>
      <c r="AF379" s="43">
        <f>SUM(AF380:AF380)</f>
        <v>0</v>
      </c>
      <c r="AG379" s="43"/>
      <c r="AH379" s="43"/>
      <c r="AI379" s="396"/>
      <c r="AJ379" s="43"/>
      <c r="AK379" s="43">
        <f>SUM(AK380:AK380)</f>
        <v>0</v>
      </c>
      <c r="AL379" s="43"/>
      <c r="AM379" s="43"/>
      <c r="AN379" s="396"/>
      <c r="AO379" s="43"/>
      <c r="AP379" s="43">
        <f>SUM(AP380:AP380)</f>
        <v>0</v>
      </c>
      <c r="AQ379" s="43"/>
      <c r="AR379" s="43"/>
      <c r="AS379" s="396"/>
      <c r="AT379" s="43"/>
      <c r="AU379" s="43">
        <f>SUM(AU380:AU380)</f>
        <v>0</v>
      </c>
      <c r="AV379" s="43"/>
      <c r="AW379" s="43"/>
      <c r="AX379" s="396"/>
      <c r="AY379" s="43"/>
      <c r="AZ379" s="43">
        <f>SUM(AZ380:AZ380)</f>
        <v>0</v>
      </c>
      <c r="BA379" s="43"/>
      <c r="BB379" s="43"/>
      <c r="BC379" s="396"/>
      <c r="BD379" s="43"/>
      <c r="BE379" s="43">
        <f>SUM(BE380:BE380)</f>
        <v>0</v>
      </c>
      <c r="BF379" s="43"/>
      <c r="BG379" s="43"/>
      <c r="BH379" s="396"/>
      <c r="BI379" s="43"/>
      <c r="BJ379" s="43">
        <f>SUM(BJ380:BJ380)</f>
        <v>0</v>
      </c>
      <c r="BK379" s="43"/>
      <c r="BL379" s="43"/>
      <c r="BM379" s="396"/>
      <c r="BN379" s="43"/>
      <c r="BO379" s="43">
        <f>SUM(BO380:BO380)</f>
        <v>0</v>
      </c>
      <c r="BP379" s="43"/>
      <c r="BQ379" s="43"/>
      <c r="BR379" s="396"/>
      <c r="BS379" s="43"/>
      <c r="BT379" s="43">
        <f>SUM(BT380:BT380)</f>
        <v>0</v>
      </c>
      <c r="BU379" s="43"/>
      <c r="BV379" s="43"/>
      <c r="BW379" s="396"/>
      <c r="BX379" s="43"/>
      <c r="BY379" s="43">
        <f>SUM(BY380:BY380)</f>
        <v>1195262</v>
      </c>
      <c r="BZ379" s="43"/>
      <c r="CA379" s="43"/>
      <c r="CB379" s="396"/>
      <c r="CC379" s="43"/>
      <c r="CD379" s="43">
        <f>SUM(CD380:CD380)</f>
        <v>0</v>
      </c>
      <c r="CE379" s="43"/>
      <c r="CF379" s="43"/>
      <c r="CG379" s="396"/>
      <c r="CH379" s="43"/>
      <c r="CI379" s="43">
        <f>SUM(CI380:CI380)</f>
        <v>0</v>
      </c>
      <c r="CJ379" s="43"/>
      <c r="CK379" s="43"/>
      <c r="CL379" s="396"/>
      <c r="CM379" s="43"/>
      <c r="CN379" s="43">
        <f>SUM(CN380:CN380)</f>
        <v>0</v>
      </c>
      <c r="CO379" s="43"/>
      <c r="CP379" s="43"/>
      <c r="CQ379" s="396"/>
      <c r="CR379" s="43"/>
      <c r="CS379" s="43">
        <f>SUM(CS380:CS380)</f>
        <v>0</v>
      </c>
      <c r="CT379" s="43"/>
      <c r="CU379" s="43"/>
      <c r="CV379" s="396"/>
      <c r="CW379" s="43"/>
      <c r="CX379" s="43">
        <f>SUM(CX380:CX380)</f>
        <v>994679</v>
      </c>
      <c r="CY379" s="43"/>
      <c r="CZ379" s="43"/>
      <c r="DA379" s="396"/>
      <c r="DB379" s="43"/>
      <c r="DC379" s="43">
        <f>SUM(DC380:DC380)</f>
        <v>0</v>
      </c>
      <c r="DD379" s="43"/>
      <c r="DE379" s="43"/>
      <c r="DF379" s="396"/>
      <c r="DG379" s="43"/>
      <c r="DH379" s="43">
        <f>SUM(DH380:DH380)</f>
        <v>0</v>
      </c>
      <c r="DI379" s="43"/>
      <c r="DJ379" s="43"/>
      <c r="DK379" s="396"/>
      <c r="DL379" s="43"/>
      <c r="DM379" s="43">
        <f>SUM(DM380:DM380)</f>
        <v>200583</v>
      </c>
      <c r="DN379" s="43"/>
      <c r="DO379" s="43"/>
      <c r="DP379" s="396"/>
      <c r="DQ379" s="43"/>
      <c r="DR379" s="43">
        <f>SUM(DR380:DR380)</f>
        <v>0</v>
      </c>
      <c r="DS379" s="43"/>
      <c r="DT379" s="43"/>
      <c r="DU379" s="396"/>
      <c r="DV379" s="43"/>
      <c r="DW379" s="43">
        <f>SUM(DW380:DW380)</f>
        <v>0</v>
      </c>
      <c r="DX379" s="43"/>
      <c r="DY379" s="43"/>
      <c r="DZ379" s="396"/>
      <c r="EA379" s="43"/>
      <c r="EB379" s="43">
        <f>SUM(EB380:EB380)</f>
        <v>0</v>
      </c>
      <c r="EC379" s="43"/>
      <c r="ED379" s="43"/>
      <c r="EE379" s="396"/>
      <c r="EF379" s="43"/>
      <c r="EG379" s="43">
        <f>SUM(EG380:EG380)</f>
        <v>0</v>
      </c>
      <c r="EH379" s="43"/>
      <c r="EI379" s="43"/>
      <c r="EJ379" s="396"/>
      <c r="EK379" s="43"/>
      <c r="EL379" s="43">
        <f>SUM(EL380:EL380)</f>
        <v>1195262</v>
      </c>
      <c r="EM379" s="43"/>
      <c r="EN379" s="43"/>
      <c r="EO379" s="88"/>
      <c r="EQ379" s="80">
        <f>EL379-BY379</f>
        <v>0</v>
      </c>
      <c r="ER379" s="33"/>
    </row>
    <row r="380" spans="4:148" x14ac:dyDescent="0.3">
      <c r="D380" s="88" t="s">
        <v>316</v>
      </c>
      <c r="F380" s="399"/>
      <c r="G380" s="403">
        <v>0</v>
      </c>
      <c r="H380" s="401"/>
      <c r="I380" s="43"/>
      <c r="J380" s="396"/>
      <c r="K380" s="402"/>
      <c r="L380" s="403">
        <v>0</v>
      </c>
      <c r="M380" s="401"/>
      <c r="N380" s="43"/>
      <c r="O380" s="396"/>
      <c r="P380" s="402"/>
      <c r="Q380" s="403">
        <v>0</v>
      </c>
      <c r="R380" s="401"/>
      <c r="S380" s="43"/>
      <c r="T380" s="396"/>
      <c r="U380" s="402"/>
      <c r="V380" s="403">
        <v>0</v>
      </c>
      <c r="W380" s="401"/>
      <c r="X380" s="43"/>
      <c r="Y380" s="396"/>
      <c r="Z380" s="402"/>
      <c r="AA380" s="403">
        <v>0</v>
      </c>
      <c r="AB380" s="401"/>
      <c r="AC380" s="43"/>
      <c r="AD380" s="396"/>
      <c r="AE380" s="402"/>
      <c r="AF380" s="403">
        <v>0</v>
      </c>
      <c r="AG380" s="401"/>
      <c r="AH380" s="43"/>
      <c r="AI380" s="396"/>
      <c r="AJ380" s="402"/>
      <c r="AK380" s="403">
        <v>0</v>
      </c>
      <c r="AL380" s="401"/>
      <c r="AM380" s="43"/>
      <c r="AN380" s="396"/>
      <c r="AO380" s="402"/>
      <c r="AP380" s="403">
        <v>0</v>
      </c>
      <c r="AQ380" s="401"/>
      <c r="AR380" s="43"/>
      <c r="AS380" s="396"/>
      <c r="AT380" s="402"/>
      <c r="AU380" s="403">
        <v>0</v>
      </c>
      <c r="AV380" s="401"/>
      <c r="AW380" s="43"/>
      <c r="AX380" s="396"/>
      <c r="AY380" s="402"/>
      <c r="AZ380" s="403">
        <v>0</v>
      </c>
      <c r="BA380" s="401"/>
      <c r="BB380" s="43"/>
      <c r="BC380" s="396"/>
      <c r="BD380" s="402"/>
      <c r="BE380" s="403">
        <v>0</v>
      </c>
      <c r="BF380" s="401"/>
      <c r="BG380" s="43"/>
      <c r="BH380" s="396"/>
      <c r="BI380" s="402"/>
      <c r="BJ380" s="403">
        <v>0</v>
      </c>
      <c r="BK380" s="401"/>
      <c r="BL380" s="43"/>
      <c r="BM380" s="396"/>
      <c r="BN380" s="402"/>
      <c r="BO380" s="403">
        <v>0</v>
      </c>
      <c r="BP380" s="401"/>
      <c r="BQ380" s="43"/>
      <c r="BR380" s="396"/>
      <c r="BS380" s="402"/>
      <c r="BT380" s="403">
        <f>SUM(L380:BO380)</f>
        <v>0</v>
      </c>
      <c r="BU380" s="401"/>
      <c r="BV380" s="43"/>
      <c r="BW380" s="396"/>
      <c r="BX380" s="402"/>
      <c r="BY380" s="403">
        <v>1195262</v>
      </c>
      <c r="BZ380" s="401"/>
      <c r="CA380" s="43"/>
      <c r="CB380" s="396"/>
      <c r="CC380" s="402"/>
      <c r="CD380" s="403">
        <v>0</v>
      </c>
      <c r="CE380" s="401"/>
      <c r="CF380" s="43"/>
      <c r="CG380" s="396"/>
      <c r="CH380" s="402"/>
      <c r="CI380" s="403">
        <v>0</v>
      </c>
      <c r="CJ380" s="401"/>
      <c r="CK380" s="43"/>
      <c r="CL380" s="396"/>
      <c r="CM380" s="402"/>
      <c r="CN380" s="403">
        <v>0</v>
      </c>
      <c r="CO380" s="401"/>
      <c r="CP380" s="43"/>
      <c r="CQ380" s="396"/>
      <c r="CR380" s="402"/>
      <c r="CS380" s="403">
        <v>0</v>
      </c>
      <c r="CT380" s="401"/>
      <c r="CU380" s="43"/>
      <c r="CV380" s="396"/>
      <c r="CW380" s="402"/>
      <c r="CX380" s="403">
        <v>994679</v>
      </c>
      <c r="CY380" s="401"/>
      <c r="CZ380" s="43"/>
      <c r="DA380" s="396"/>
      <c r="DB380" s="402"/>
      <c r="DC380" s="403">
        <v>0</v>
      </c>
      <c r="DD380" s="401"/>
      <c r="DE380" s="43"/>
      <c r="DF380" s="396"/>
      <c r="DG380" s="402"/>
      <c r="DH380" s="403">
        <v>0</v>
      </c>
      <c r="DI380" s="401"/>
      <c r="DJ380" s="43"/>
      <c r="DK380" s="396"/>
      <c r="DL380" s="402"/>
      <c r="DM380" s="403">
        <v>200583</v>
      </c>
      <c r="DN380" s="401"/>
      <c r="DO380" s="43"/>
      <c r="DP380" s="396"/>
      <c r="DQ380" s="402"/>
      <c r="DR380" s="403">
        <v>0</v>
      </c>
      <c r="DS380" s="401"/>
      <c r="DT380" s="43"/>
      <c r="DU380" s="396"/>
      <c r="DV380" s="402"/>
      <c r="DW380" s="403">
        <v>0</v>
      </c>
      <c r="DX380" s="401"/>
      <c r="DY380" s="43"/>
      <c r="DZ380" s="396"/>
      <c r="EA380" s="402"/>
      <c r="EB380" s="403">
        <v>0</v>
      </c>
      <c r="EC380" s="401"/>
      <c r="ED380" s="43"/>
      <c r="EE380" s="396"/>
      <c r="EF380" s="402"/>
      <c r="EG380" s="403">
        <v>0</v>
      </c>
      <c r="EH380" s="401"/>
      <c r="EI380" s="43"/>
      <c r="EJ380" s="396"/>
      <c r="EK380" s="402"/>
      <c r="EL380" s="403">
        <f t="shared" ref="EL380" si="58">SUM(CD380:DR380)</f>
        <v>1195262</v>
      </c>
      <c r="EM380" s="401"/>
      <c r="EN380" s="43"/>
      <c r="EO380" s="88"/>
      <c r="EQ380" s="80">
        <f>EL380-BY380</f>
        <v>0</v>
      </c>
      <c r="ER380" s="33"/>
    </row>
    <row r="381" spans="4:148" x14ac:dyDescent="0.3">
      <c r="D381" s="88"/>
      <c r="G381" s="43"/>
      <c r="H381" s="43"/>
      <c r="I381" s="43"/>
      <c r="J381" s="396"/>
      <c r="K381" s="43"/>
      <c r="L381" s="43"/>
      <c r="M381" s="43"/>
      <c r="N381" s="43"/>
      <c r="O381" s="396"/>
      <c r="P381" s="43"/>
      <c r="Q381" s="43"/>
      <c r="R381" s="43"/>
      <c r="S381" s="43"/>
      <c r="T381" s="396"/>
      <c r="U381" s="43"/>
      <c r="V381" s="43"/>
      <c r="W381" s="43"/>
      <c r="X381" s="43"/>
      <c r="Y381" s="396"/>
      <c r="Z381" s="43"/>
      <c r="AA381" s="43"/>
      <c r="AB381" s="43"/>
      <c r="AC381" s="43"/>
      <c r="AD381" s="396"/>
      <c r="AE381" s="43"/>
      <c r="AF381" s="43"/>
      <c r="AG381" s="43"/>
      <c r="AH381" s="43"/>
      <c r="AI381" s="396"/>
      <c r="AJ381" s="43"/>
      <c r="AK381" s="43"/>
      <c r="AL381" s="43"/>
      <c r="AM381" s="43"/>
      <c r="AN381" s="396"/>
      <c r="AO381" s="43"/>
      <c r="AP381" s="43"/>
      <c r="AQ381" s="43"/>
      <c r="AR381" s="43"/>
      <c r="AS381" s="396"/>
      <c r="AT381" s="43"/>
      <c r="AU381" s="43"/>
      <c r="AV381" s="43"/>
      <c r="AW381" s="43"/>
      <c r="AX381" s="396"/>
      <c r="AY381" s="43"/>
      <c r="AZ381" s="43"/>
      <c r="BA381" s="43"/>
      <c r="BB381" s="43"/>
      <c r="BC381" s="396"/>
      <c r="BD381" s="43"/>
      <c r="BE381" s="43"/>
      <c r="BF381" s="43"/>
      <c r="BG381" s="43"/>
      <c r="BH381" s="396"/>
      <c r="BI381" s="43"/>
      <c r="BJ381" s="43"/>
      <c r="BK381" s="43"/>
      <c r="BL381" s="43"/>
      <c r="BM381" s="396"/>
      <c r="BN381" s="43"/>
      <c r="BO381" s="43"/>
      <c r="BP381" s="43"/>
      <c r="BQ381" s="43"/>
      <c r="BR381" s="396"/>
      <c r="BS381" s="43"/>
      <c r="BT381" s="43"/>
      <c r="BU381" s="43"/>
      <c r="BV381" s="43"/>
      <c r="BW381" s="396"/>
      <c r="BX381" s="43"/>
      <c r="BY381" s="43"/>
      <c r="BZ381" s="43"/>
      <c r="CA381" s="43"/>
      <c r="CB381" s="396"/>
      <c r="CC381" s="43"/>
      <c r="CD381" s="416"/>
      <c r="CE381" s="416"/>
      <c r="CF381" s="416"/>
      <c r="CG381" s="417"/>
      <c r="CH381" s="416"/>
      <c r="CI381" s="416"/>
      <c r="CJ381" s="416"/>
      <c r="CK381" s="416"/>
      <c r="CL381" s="417"/>
      <c r="CM381" s="416"/>
      <c r="CN381" s="416"/>
      <c r="CO381" s="416"/>
      <c r="CP381" s="416"/>
      <c r="CQ381" s="417"/>
      <c r="CR381" s="416"/>
      <c r="CS381" s="416"/>
      <c r="CT381" s="416"/>
      <c r="CU381" s="416"/>
      <c r="CV381" s="417"/>
      <c r="CW381" s="416"/>
      <c r="CX381" s="416"/>
      <c r="CY381" s="416"/>
      <c r="CZ381" s="416"/>
      <c r="DA381" s="417"/>
      <c r="DB381" s="416"/>
      <c r="DC381" s="416"/>
      <c r="DD381" s="416"/>
      <c r="DE381" s="416"/>
      <c r="DF381" s="417"/>
      <c r="DG381" s="416"/>
      <c r="DH381" s="416"/>
      <c r="DI381" s="416"/>
      <c r="DJ381" s="416"/>
      <c r="DK381" s="417"/>
      <c r="DL381" s="416"/>
      <c r="DM381" s="416"/>
      <c r="DN381" s="416"/>
      <c r="DO381" s="416"/>
      <c r="DP381" s="417"/>
      <c r="DQ381" s="416"/>
      <c r="DR381" s="416"/>
      <c r="DS381" s="416"/>
      <c r="DT381" s="416"/>
      <c r="DU381" s="417"/>
      <c r="DV381" s="416"/>
      <c r="DW381" s="416"/>
      <c r="DX381" s="416"/>
      <c r="DY381" s="416"/>
      <c r="DZ381" s="417"/>
      <c r="EA381" s="416"/>
      <c r="EB381" s="416"/>
      <c r="EC381" s="416"/>
      <c r="ED381" s="416"/>
      <c r="EE381" s="417"/>
      <c r="EF381" s="416"/>
      <c r="EG381" s="416"/>
      <c r="EH381" s="43"/>
      <c r="EI381" s="43"/>
      <c r="EJ381" s="396"/>
      <c r="EK381" s="43"/>
      <c r="EL381" s="43"/>
      <c r="EM381" s="43"/>
      <c r="EN381" s="43"/>
      <c r="EO381" s="88"/>
      <c r="ER381" s="33"/>
    </row>
    <row r="382" spans="4:148" ht="12.75" customHeight="1" x14ac:dyDescent="0.3">
      <c r="D382" s="88" t="s">
        <v>324</v>
      </c>
      <c r="G382" s="43">
        <f>SUM(G383:G383)</f>
        <v>0</v>
      </c>
      <c r="H382" s="43"/>
      <c r="I382" s="43"/>
      <c r="J382" s="396"/>
      <c r="K382" s="43"/>
      <c r="L382" s="43">
        <f>SUM(L383:L383)</f>
        <v>0</v>
      </c>
      <c r="M382" s="43"/>
      <c r="N382" s="43"/>
      <c r="O382" s="396"/>
      <c r="P382" s="43"/>
      <c r="Q382" s="43">
        <f>SUM(Q383:Q383)</f>
        <v>0</v>
      </c>
      <c r="R382" s="43"/>
      <c r="S382" s="43"/>
      <c r="T382" s="396"/>
      <c r="U382" s="43"/>
      <c r="V382" s="43">
        <f>SUM(V383:V383)</f>
        <v>0</v>
      </c>
      <c r="W382" s="43"/>
      <c r="X382" s="43"/>
      <c r="Y382" s="396"/>
      <c r="Z382" s="43"/>
      <c r="AA382" s="43">
        <f>SUM(AA383:AA383)</f>
        <v>0</v>
      </c>
      <c r="AB382" s="43"/>
      <c r="AC382" s="43"/>
      <c r="AD382" s="396"/>
      <c r="AE382" s="43"/>
      <c r="AF382" s="43">
        <f>SUM(AF383:AF383)</f>
        <v>0</v>
      </c>
      <c r="AG382" s="43"/>
      <c r="AH382" s="43"/>
      <c r="AI382" s="396"/>
      <c r="AJ382" s="43"/>
      <c r="AK382" s="43">
        <f>SUM(AK383:AK383)</f>
        <v>0</v>
      </c>
      <c r="AL382" s="43"/>
      <c r="AM382" s="43"/>
      <c r="AN382" s="396"/>
      <c r="AO382" s="43"/>
      <c r="AP382" s="43">
        <f>SUM(AP383:AP383)</f>
        <v>0</v>
      </c>
      <c r="AQ382" s="43"/>
      <c r="AR382" s="43"/>
      <c r="AS382" s="396"/>
      <c r="AT382" s="43"/>
      <c r="AU382" s="43">
        <f>SUM(AU383:AU383)</f>
        <v>0</v>
      </c>
      <c r="AV382" s="43"/>
      <c r="AW382" s="43"/>
      <c r="AX382" s="396"/>
      <c r="AY382" s="43"/>
      <c r="AZ382" s="43">
        <f>SUM(AZ383:AZ383)</f>
        <v>0</v>
      </c>
      <c r="BA382" s="43"/>
      <c r="BB382" s="43"/>
      <c r="BC382" s="396"/>
      <c r="BD382" s="43"/>
      <c r="BE382" s="43">
        <f>SUM(BE383:BE383)</f>
        <v>0</v>
      </c>
      <c r="BF382" s="43"/>
      <c r="BG382" s="43"/>
      <c r="BH382" s="396"/>
      <c r="BI382" s="43"/>
      <c r="BJ382" s="43">
        <f>SUM(BJ383:BJ383)</f>
        <v>0</v>
      </c>
      <c r="BK382" s="43"/>
      <c r="BL382" s="43"/>
      <c r="BM382" s="396"/>
      <c r="BN382" s="43"/>
      <c r="BO382" s="43">
        <f>SUM(BO383:BO383)</f>
        <v>0</v>
      </c>
      <c r="BP382" s="43"/>
      <c r="BQ382" s="43"/>
      <c r="BR382" s="396"/>
      <c r="BS382" s="43"/>
      <c r="BT382" s="43">
        <f>SUM(BT383:BT383)</f>
        <v>0</v>
      </c>
      <c r="BU382" s="43"/>
      <c r="BV382" s="43"/>
      <c r="BW382" s="396"/>
      <c r="BX382" s="43"/>
      <c r="BY382" s="43">
        <f>SUM(BY383:BY383)</f>
        <v>125308</v>
      </c>
      <c r="BZ382" s="43"/>
      <c r="CA382" s="43"/>
      <c r="CB382" s="396"/>
      <c r="CC382" s="43"/>
      <c r="CD382" s="43">
        <f>SUM(CD383:CD383)</f>
        <v>0</v>
      </c>
      <c r="CE382" s="43"/>
      <c r="CF382" s="43"/>
      <c r="CG382" s="396"/>
      <c r="CH382" s="43"/>
      <c r="CI382" s="43">
        <f>SUM(CI383:CI383)</f>
        <v>0</v>
      </c>
      <c r="CJ382" s="43"/>
      <c r="CK382" s="43"/>
      <c r="CL382" s="396"/>
      <c r="CM382" s="43"/>
      <c r="CN382" s="43">
        <f>SUM(CN383:CN383)</f>
        <v>0</v>
      </c>
      <c r="CO382" s="43"/>
      <c r="CP382" s="43"/>
      <c r="CQ382" s="396"/>
      <c r="CR382" s="43"/>
      <c r="CS382" s="43">
        <f>SUM(CS383:CS383)</f>
        <v>95339</v>
      </c>
      <c r="CT382" s="43"/>
      <c r="CU382" s="43"/>
      <c r="CV382" s="396"/>
      <c r="CW382" s="43"/>
      <c r="CX382" s="43">
        <f>SUM(CX383:CX383)</f>
        <v>0</v>
      </c>
      <c r="CY382" s="43"/>
      <c r="CZ382" s="43"/>
      <c r="DA382" s="396"/>
      <c r="DB382" s="43"/>
      <c r="DC382" s="43">
        <f>SUM(DC383:DC383)</f>
        <v>0</v>
      </c>
      <c r="DD382" s="43"/>
      <c r="DE382" s="43"/>
      <c r="DF382" s="396"/>
      <c r="DG382" s="43"/>
      <c r="DH382" s="43">
        <f>SUM(DH383:DH383)</f>
        <v>0</v>
      </c>
      <c r="DI382" s="43"/>
      <c r="DJ382" s="43"/>
      <c r="DK382" s="396"/>
      <c r="DL382" s="43"/>
      <c r="DM382" s="43">
        <f>SUM(DM383:DM383)</f>
        <v>0</v>
      </c>
      <c r="DN382" s="43"/>
      <c r="DO382" s="43"/>
      <c r="DP382" s="396"/>
      <c r="DQ382" s="43"/>
      <c r="DR382" s="43">
        <f>SUM(DR383:DR383)</f>
        <v>0</v>
      </c>
      <c r="DS382" s="43"/>
      <c r="DT382" s="43"/>
      <c r="DU382" s="396"/>
      <c r="DV382" s="43"/>
      <c r="DW382" s="43">
        <f>SUM(DW383:DW383)</f>
        <v>29969</v>
      </c>
      <c r="DX382" s="43"/>
      <c r="DY382" s="43"/>
      <c r="DZ382" s="396"/>
      <c r="EA382" s="43"/>
      <c r="EB382" s="43">
        <f>SUM(EB383:EB383)</f>
        <v>0</v>
      </c>
      <c r="EC382" s="43"/>
      <c r="ED382" s="43"/>
      <c r="EE382" s="396"/>
      <c r="EF382" s="43"/>
      <c r="EG382" s="43">
        <f>SUM(EG383:EG383)</f>
        <v>0</v>
      </c>
      <c r="EH382" s="43"/>
      <c r="EI382" s="43"/>
      <c r="EJ382" s="396"/>
      <c r="EK382" s="43"/>
      <c r="EL382" s="43">
        <f>SUM(EL383:EL383)</f>
        <v>95339</v>
      </c>
      <c r="EM382" s="43"/>
      <c r="EN382" s="43"/>
      <c r="EO382" s="88"/>
      <c r="EQ382" s="80">
        <f>EL382-BY382</f>
        <v>-29969</v>
      </c>
      <c r="ER382" s="33"/>
    </row>
    <row r="383" spans="4:148" ht="12.75" customHeight="1" x14ac:dyDescent="0.3">
      <c r="D383" s="88" t="s">
        <v>316</v>
      </c>
      <c r="F383" s="399"/>
      <c r="G383" s="677">
        <v>0</v>
      </c>
      <c r="H383" s="401"/>
      <c r="I383" s="43"/>
      <c r="J383" s="396"/>
      <c r="K383" s="402"/>
      <c r="L383" s="677">
        <v>0</v>
      </c>
      <c r="M383" s="401"/>
      <c r="N383" s="43"/>
      <c r="O383" s="396"/>
      <c r="P383" s="402"/>
      <c r="Q383" s="677">
        <v>0</v>
      </c>
      <c r="R383" s="401"/>
      <c r="S383" s="43"/>
      <c r="T383" s="396"/>
      <c r="U383" s="402"/>
      <c r="V383" s="677">
        <v>0</v>
      </c>
      <c r="W383" s="401"/>
      <c r="X383" s="42"/>
      <c r="Y383" s="396"/>
      <c r="Z383" s="402"/>
      <c r="AA383" s="677">
        <v>0</v>
      </c>
      <c r="AB383" s="401"/>
      <c r="AC383" s="41"/>
      <c r="AD383" s="396"/>
      <c r="AE383" s="402"/>
      <c r="AF383" s="677">
        <v>0</v>
      </c>
      <c r="AG383" s="401"/>
      <c r="AH383" s="43"/>
      <c r="AI383" s="396"/>
      <c r="AJ383" s="402"/>
      <c r="AK383" s="677">
        <v>0</v>
      </c>
      <c r="AL383" s="401"/>
      <c r="AM383" s="43"/>
      <c r="AN383" s="396"/>
      <c r="AO383" s="402"/>
      <c r="AP383" s="677">
        <v>0</v>
      </c>
      <c r="AQ383" s="401"/>
      <c r="AR383" s="43"/>
      <c r="AS383" s="396"/>
      <c r="AT383" s="402"/>
      <c r="AU383" s="677">
        <v>0</v>
      </c>
      <c r="AV383" s="401"/>
      <c r="AW383" s="43"/>
      <c r="AX383" s="396"/>
      <c r="AY383" s="402"/>
      <c r="AZ383" s="677">
        <v>0</v>
      </c>
      <c r="BA383" s="401"/>
      <c r="BB383" s="43"/>
      <c r="BC383" s="396"/>
      <c r="BD383" s="402"/>
      <c r="BE383" s="677">
        <v>0</v>
      </c>
      <c r="BF383" s="401"/>
      <c r="BG383" s="43"/>
      <c r="BH383" s="396"/>
      <c r="BI383" s="402"/>
      <c r="BJ383" s="677">
        <v>0</v>
      </c>
      <c r="BK383" s="401"/>
      <c r="BL383" s="43"/>
      <c r="BM383" s="396"/>
      <c r="BN383" s="402"/>
      <c r="BO383" s="677">
        <v>0</v>
      </c>
      <c r="BP383" s="401"/>
      <c r="BQ383" s="43"/>
      <c r="BR383" s="396"/>
      <c r="BS383" s="399"/>
      <c r="BT383" s="677">
        <f>SUM(L383:BO383)</f>
        <v>0</v>
      </c>
      <c r="BU383" s="401"/>
      <c r="BV383" s="43"/>
      <c r="BW383" s="41"/>
      <c r="BX383" s="399"/>
      <c r="BY383" s="677">
        <v>125308</v>
      </c>
      <c r="BZ383" s="401"/>
      <c r="CA383" s="43"/>
      <c r="CB383" s="396"/>
      <c r="CC383" s="402"/>
      <c r="CD383" s="403">
        <v>0</v>
      </c>
      <c r="CE383" s="401"/>
      <c r="CF383" s="43"/>
      <c r="CG383" s="396"/>
      <c r="CH383" s="402"/>
      <c r="CI383" s="403">
        <v>0</v>
      </c>
      <c r="CJ383" s="401"/>
      <c r="CK383" s="43"/>
      <c r="CL383" s="396"/>
      <c r="CM383" s="402"/>
      <c r="CN383" s="403">
        <v>0</v>
      </c>
      <c r="CO383" s="401"/>
      <c r="CP383" s="43"/>
      <c r="CQ383" s="396"/>
      <c r="CR383" s="402"/>
      <c r="CS383" s="403">
        <v>95339</v>
      </c>
      <c r="CT383" s="401"/>
      <c r="CU383" s="43"/>
      <c r="CV383" s="396"/>
      <c r="CW383" s="402"/>
      <c r="CX383" s="403">
        <v>0</v>
      </c>
      <c r="CY383" s="401"/>
      <c r="CZ383" s="43"/>
      <c r="DA383" s="396"/>
      <c r="DB383" s="402"/>
      <c r="DC383" s="403">
        <v>0</v>
      </c>
      <c r="DD383" s="401"/>
      <c r="DE383" s="43"/>
      <c r="DF383" s="396"/>
      <c r="DG383" s="402"/>
      <c r="DH383" s="403">
        <v>0</v>
      </c>
      <c r="DI383" s="401"/>
      <c r="DJ383" s="43"/>
      <c r="DK383" s="396"/>
      <c r="DL383" s="402"/>
      <c r="DM383" s="403">
        <v>0</v>
      </c>
      <c r="DN383" s="401"/>
      <c r="DO383" s="43"/>
      <c r="DP383" s="396"/>
      <c r="DQ383" s="402"/>
      <c r="DR383" s="403">
        <v>0</v>
      </c>
      <c r="DS383" s="401"/>
      <c r="DT383" s="43"/>
      <c r="DU383" s="396"/>
      <c r="DV383" s="402"/>
      <c r="DW383" s="403">
        <v>29969</v>
      </c>
      <c r="DX383" s="401"/>
      <c r="DY383" s="43"/>
      <c r="DZ383" s="396"/>
      <c r="EA383" s="402"/>
      <c r="EB383" s="403">
        <v>0</v>
      </c>
      <c r="EC383" s="401"/>
      <c r="ED383" s="43"/>
      <c r="EE383" s="396"/>
      <c r="EF383" s="402"/>
      <c r="EG383" s="403">
        <v>0</v>
      </c>
      <c r="EH383" s="401"/>
      <c r="EI383" s="43"/>
      <c r="EJ383" s="396"/>
      <c r="EK383" s="402"/>
      <c r="EL383" s="677">
        <f t="shared" ref="EL383" si="59">SUM(CD383:DR383)</f>
        <v>95339</v>
      </c>
      <c r="EM383" s="401"/>
      <c r="EN383" s="418"/>
      <c r="EO383" s="88"/>
      <c r="EQ383" s="80">
        <f>EL383-BY383</f>
        <v>-29969</v>
      </c>
      <c r="ER383" s="33"/>
    </row>
    <row r="384" spans="4:148" ht="12.75" customHeight="1" x14ac:dyDescent="0.3">
      <c r="D384" s="88"/>
      <c r="H384" s="43"/>
      <c r="I384" s="43"/>
      <c r="J384" s="396"/>
      <c r="K384" s="43"/>
      <c r="M384" s="43"/>
      <c r="N384" s="43"/>
      <c r="O384" s="396"/>
      <c r="P384" s="43"/>
      <c r="R384" s="43"/>
      <c r="S384" s="43"/>
      <c r="T384" s="396"/>
      <c r="U384" s="43"/>
      <c r="W384" s="43"/>
      <c r="X384" s="43"/>
      <c r="Y384" s="396"/>
      <c r="Z384" s="43"/>
      <c r="AB384" s="43"/>
      <c r="AC384" s="43"/>
      <c r="AD384" s="396"/>
      <c r="AE384" s="43"/>
      <c r="AG384" s="43"/>
      <c r="AH384" s="43"/>
      <c r="AI384" s="396"/>
      <c r="AJ384" s="43"/>
      <c r="AL384" s="43"/>
      <c r="AM384" s="43"/>
      <c r="AN384" s="396"/>
      <c r="AO384" s="43"/>
      <c r="AQ384" s="43"/>
      <c r="AR384" s="43"/>
      <c r="AS384" s="396"/>
      <c r="AT384" s="43"/>
      <c r="AV384" s="43"/>
      <c r="AW384" s="43"/>
      <c r="AX384" s="396"/>
      <c r="AY384" s="43"/>
      <c r="BA384" s="43"/>
      <c r="BB384" s="43"/>
      <c r="BC384" s="396"/>
      <c r="BD384" s="43"/>
      <c r="BF384" s="43"/>
      <c r="BG384" s="43"/>
      <c r="BH384" s="396"/>
      <c r="BI384" s="43"/>
      <c r="BK384" s="43"/>
      <c r="BL384" s="43"/>
      <c r="BM384" s="396"/>
      <c r="BN384" s="43"/>
      <c r="BP384" s="43"/>
      <c r="BQ384" s="43"/>
      <c r="BR384" s="396"/>
      <c r="BU384" s="43"/>
      <c r="BV384" s="43"/>
      <c r="BW384" s="396"/>
      <c r="BZ384" s="43"/>
      <c r="CA384" s="43"/>
      <c r="CB384" s="396"/>
      <c r="CC384" s="43"/>
      <c r="CD384" s="43"/>
      <c r="CE384" s="43"/>
      <c r="CF384" s="43"/>
      <c r="CG384" s="396"/>
      <c r="CH384" s="43"/>
      <c r="CI384" s="43"/>
      <c r="CJ384" s="43"/>
      <c r="CK384" s="43"/>
      <c r="CL384" s="396"/>
      <c r="CM384" s="43"/>
      <c r="CN384" s="43"/>
      <c r="CO384" s="43"/>
      <c r="CP384" s="43"/>
      <c r="CQ384" s="396"/>
      <c r="CR384" s="43"/>
      <c r="CS384" s="43"/>
      <c r="CT384" s="43"/>
      <c r="CU384" s="43"/>
      <c r="CV384" s="396"/>
      <c r="CW384" s="43"/>
      <c r="CX384" s="43"/>
      <c r="CY384" s="43"/>
      <c r="CZ384" s="43"/>
      <c r="DA384" s="396"/>
      <c r="DB384" s="43"/>
      <c r="DC384" s="43"/>
      <c r="DD384" s="43"/>
      <c r="DE384" s="43"/>
      <c r="DF384" s="396"/>
      <c r="DG384" s="43"/>
      <c r="DH384" s="43"/>
      <c r="DI384" s="43"/>
      <c r="DJ384" s="43"/>
      <c r="DK384" s="396"/>
      <c r="DL384" s="43"/>
      <c r="DM384" s="43"/>
      <c r="DN384" s="43"/>
      <c r="DO384" s="43"/>
      <c r="DP384" s="396"/>
      <c r="DQ384" s="43"/>
      <c r="DR384" s="43"/>
      <c r="DS384" s="43"/>
      <c r="DT384" s="43"/>
      <c r="DU384" s="396"/>
      <c r="DV384" s="43"/>
      <c r="DW384" s="43"/>
      <c r="DX384" s="43"/>
      <c r="DY384" s="43"/>
      <c r="DZ384" s="396"/>
      <c r="EA384" s="43"/>
      <c r="EB384" s="43"/>
      <c r="EC384" s="43"/>
      <c r="ED384" s="43"/>
      <c r="EE384" s="396"/>
      <c r="EF384" s="43"/>
      <c r="EG384" s="43"/>
      <c r="EH384" s="43"/>
      <c r="EI384" s="43"/>
      <c r="EJ384" s="396"/>
      <c r="EK384" s="43"/>
      <c r="EM384" s="43"/>
      <c r="EN384" s="43"/>
      <c r="EO384" s="88"/>
      <c r="ER384" s="33"/>
    </row>
    <row r="385" spans="4:148" x14ac:dyDescent="0.3">
      <c r="D385" s="88" t="s">
        <v>558</v>
      </c>
      <c r="G385" s="43">
        <f>SUM(G386)</f>
        <v>0</v>
      </c>
      <c r="H385" s="43"/>
      <c r="I385" s="43"/>
      <c r="J385" s="396"/>
      <c r="L385" s="43">
        <f>SUM(L386)</f>
        <v>0</v>
      </c>
      <c r="M385" s="43"/>
      <c r="N385" s="43"/>
      <c r="O385" s="396"/>
      <c r="Q385" s="43">
        <f>SUM(Q386)</f>
        <v>0</v>
      </c>
      <c r="R385" s="43"/>
      <c r="S385" s="43"/>
      <c r="T385" s="396"/>
      <c r="V385" s="43">
        <f>SUM(V386)</f>
        <v>0</v>
      </c>
      <c r="W385" s="43"/>
      <c r="X385" s="43"/>
      <c r="Y385" s="396"/>
      <c r="AA385" s="43">
        <f>SUM(AA386)</f>
        <v>29101</v>
      </c>
      <c r="AB385" s="43"/>
      <c r="AC385" s="43"/>
      <c r="AD385" s="396"/>
      <c r="AF385" s="43">
        <f>SUM(AF386)</f>
        <v>0</v>
      </c>
      <c r="AG385" s="43"/>
      <c r="AH385" s="43"/>
      <c r="AI385" s="396"/>
      <c r="AK385" s="43">
        <f>SUM(AK386)</f>
        <v>0</v>
      </c>
      <c r="AL385" s="43"/>
      <c r="AM385" s="43"/>
      <c r="AN385" s="396"/>
      <c r="AP385" s="43">
        <f>SUM(AP386)</f>
        <v>0</v>
      </c>
      <c r="AQ385" s="43"/>
      <c r="AR385" s="43"/>
      <c r="AS385" s="396"/>
      <c r="AU385" s="43">
        <f>SUM(AU386)</f>
        <v>0</v>
      </c>
      <c r="AV385" s="43"/>
      <c r="AW385" s="43"/>
      <c r="AX385" s="396"/>
      <c r="AZ385" s="43">
        <f>SUM(AZ386)</f>
        <v>0</v>
      </c>
      <c r="BA385" s="43"/>
      <c r="BB385" s="43"/>
      <c r="BC385" s="396"/>
      <c r="BE385" s="43">
        <f>SUM(BE386)</f>
        <v>0</v>
      </c>
      <c r="BF385" s="43"/>
      <c r="BG385" s="43"/>
      <c r="BH385" s="396"/>
      <c r="BJ385" s="43">
        <f>SUM(BJ386)</f>
        <v>0</v>
      </c>
      <c r="BK385" s="43"/>
      <c r="BL385" s="43"/>
      <c r="BM385" s="396"/>
      <c r="BO385" s="43">
        <f>SUM(BO386)</f>
        <v>0</v>
      </c>
      <c r="BP385" s="43"/>
      <c r="BQ385" s="43"/>
      <c r="BR385" s="396"/>
      <c r="BT385" s="43">
        <f>SUM(BT386:BT386)</f>
        <v>29101</v>
      </c>
      <c r="BU385" s="43"/>
      <c r="BV385" s="43"/>
      <c r="BW385" s="396"/>
      <c r="BY385" s="43">
        <f>SUM(BY386)</f>
        <v>0</v>
      </c>
      <c r="BZ385" s="43"/>
      <c r="CA385" s="43"/>
      <c r="CB385" s="396"/>
      <c r="CD385" s="80">
        <f>SUM(CD386:CD386)</f>
        <v>0</v>
      </c>
      <c r="CE385" s="43">
        <f>SUM(CE386:CE386)</f>
        <v>0</v>
      </c>
      <c r="CF385" s="43"/>
      <c r="CG385" s="396"/>
      <c r="CI385" s="80">
        <f>SUM(CI386:CI386)</f>
        <v>0</v>
      </c>
      <c r="CJ385" s="43"/>
      <c r="CK385" s="43"/>
      <c r="CL385" s="396"/>
      <c r="CN385" s="80">
        <f>SUM(CN386:CN386)</f>
        <v>0</v>
      </c>
      <c r="CO385" s="43"/>
      <c r="CP385" s="43"/>
      <c r="CQ385" s="396"/>
      <c r="CS385" s="80">
        <f>SUM(CS386:CS386)</f>
        <v>0</v>
      </c>
      <c r="CT385" s="43"/>
      <c r="CU385" s="43"/>
      <c r="CV385" s="396"/>
      <c r="CX385" s="80">
        <f>SUM(CX386:CX386)</f>
        <v>0</v>
      </c>
      <c r="CY385" s="43"/>
      <c r="CZ385" s="43"/>
      <c r="DA385" s="396"/>
      <c r="DC385" s="80">
        <f>SUM(DC386:DC386)</f>
        <v>0</v>
      </c>
      <c r="DD385" s="43"/>
      <c r="DE385" s="43"/>
      <c r="DF385" s="396"/>
      <c r="DH385" s="80">
        <f>SUM(DH386:DH386)</f>
        <v>0</v>
      </c>
      <c r="DI385" s="43"/>
      <c r="DJ385" s="43"/>
      <c r="DK385" s="396"/>
      <c r="DM385" s="80">
        <f>SUM(DM386:DM386)</f>
        <v>0</v>
      </c>
      <c r="DN385" s="43"/>
      <c r="DO385" s="43"/>
      <c r="DP385" s="396"/>
      <c r="DR385" s="80">
        <f>SUM(DR386:DR386)</f>
        <v>0</v>
      </c>
      <c r="DS385" s="43"/>
      <c r="DT385" s="43"/>
      <c r="DU385" s="396"/>
      <c r="DW385" s="80">
        <f>SUM(DW386:DW386)</f>
        <v>0</v>
      </c>
      <c r="DX385" s="43"/>
      <c r="DY385" s="43"/>
      <c r="DZ385" s="396"/>
      <c r="EB385" s="80">
        <f>SUM(EB386:EB386)</f>
        <v>0</v>
      </c>
      <c r="EC385" s="43"/>
      <c r="ED385" s="43"/>
      <c r="EE385" s="396"/>
      <c r="EG385" s="43">
        <f>SUM(EG386:EG386)</f>
        <v>0</v>
      </c>
      <c r="EH385" s="43"/>
      <c r="EI385" s="43"/>
      <c r="EJ385" s="396"/>
      <c r="EL385" s="43">
        <f>SUM(EL386:EL386)</f>
        <v>0</v>
      </c>
      <c r="EM385" s="43"/>
      <c r="EN385" s="43"/>
      <c r="EO385" s="88"/>
      <c r="EQ385" s="80">
        <f>EL385-BY385</f>
        <v>0</v>
      </c>
      <c r="ER385" s="33"/>
    </row>
    <row r="386" spans="4:148" x14ac:dyDescent="0.3">
      <c r="D386" s="88" t="s">
        <v>316</v>
      </c>
      <c r="F386" s="399"/>
      <c r="G386" s="403">
        <v>0</v>
      </c>
      <c r="H386" s="401"/>
      <c r="I386" s="43"/>
      <c r="J386" s="396"/>
      <c r="K386" s="399"/>
      <c r="L386" s="403">
        <v>0</v>
      </c>
      <c r="M386" s="401"/>
      <c r="N386" s="43"/>
      <c r="O386" s="396"/>
      <c r="P386" s="399"/>
      <c r="Q386" s="403">
        <v>0</v>
      </c>
      <c r="R386" s="401"/>
      <c r="S386" s="43"/>
      <c r="T386" s="396"/>
      <c r="U386" s="399"/>
      <c r="V386" s="403">
        <v>0</v>
      </c>
      <c r="W386" s="401"/>
      <c r="X386" s="43"/>
      <c r="Y386" s="396"/>
      <c r="Z386" s="399"/>
      <c r="AA386" s="403">
        <v>29101</v>
      </c>
      <c r="AB386" s="401"/>
      <c r="AC386" s="43"/>
      <c r="AD386" s="396"/>
      <c r="AE386" s="399"/>
      <c r="AF386" s="403">
        <v>0</v>
      </c>
      <c r="AG386" s="401"/>
      <c r="AH386" s="43"/>
      <c r="AI386" s="396"/>
      <c r="AJ386" s="399"/>
      <c r="AK386" s="403">
        <v>0</v>
      </c>
      <c r="AL386" s="401"/>
      <c r="AM386" s="43"/>
      <c r="AN386" s="396"/>
      <c r="AO386" s="399"/>
      <c r="AP386" s="403">
        <v>0</v>
      </c>
      <c r="AQ386" s="401"/>
      <c r="AR386" s="43"/>
      <c r="AS386" s="396"/>
      <c r="AT386" s="399"/>
      <c r="AU386" s="403">
        <v>0</v>
      </c>
      <c r="AV386" s="401"/>
      <c r="AW386" s="43"/>
      <c r="AX386" s="396"/>
      <c r="AY386" s="399"/>
      <c r="AZ386" s="403">
        <v>0</v>
      </c>
      <c r="BA386" s="401"/>
      <c r="BB386" s="43"/>
      <c r="BC386" s="396"/>
      <c r="BD386" s="399"/>
      <c r="BE386" s="403">
        <v>0</v>
      </c>
      <c r="BF386" s="401"/>
      <c r="BG386" s="43"/>
      <c r="BH386" s="396"/>
      <c r="BI386" s="399"/>
      <c r="BJ386" s="403">
        <v>0</v>
      </c>
      <c r="BK386" s="401"/>
      <c r="BL386" s="43"/>
      <c r="BM386" s="396"/>
      <c r="BN386" s="399"/>
      <c r="BO386" s="403">
        <v>0</v>
      </c>
      <c r="BP386" s="401"/>
      <c r="BQ386" s="43"/>
      <c r="BR386" s="396"/>
      <c r="BS386" s="399"/>
      <c r="BT386" s="403">
        <f>SUM(L386:BO386)</f>
        <v>29101</v>
      </c>
      <c r="BU386" s="401"/>
      <c r="BV386" s="43"/>
      <c r="BW386" s="396"/>
      <c r="BX386" s="399"/>
      <c r="BY386" s="403">
        <v>0</v>
      </c>
      <c r="BZ386" s="401"/>
      <c r="CA386" s="43"/>
      <c r="CB386" s="396"/>
      <c r="CC386" s="399"/>
      <c r="CD386" s="403">
        <v>0</v>
      </c>
      <c r="CE386" s="401"/>
      <c r="CF386" s="41"/>
      <c r="CG386" s="396"/>
      <c r="CH386" s="399"/>
      <c r="CI386" s="403">
        <v>0</v>
      </c>
      <c r="CJ386" s="401"/>
      <c r="CK386" s="43"/>
      <c r="CL386" s="396"/>
      <c r="CM386" s="399"/>
      <c r="CN386" s="403">
        <v>0</v>
      </c>
      <c r="CO386" s="401"/>
      <c r="CP386" s="43"/>
      <c r="CQ386" s="396"/>
      <c r="CR386" s="399"/>
      <c r="CS386" s="403">
        <v>0</v>
      </c>
      <c r="CT386" s="401"/>
      <c r="CU386" s="43"/>
      <c r="CV386" s="396"/>
      <c r="CW386" s="399"/>
      <c r="CX386" s="403">
        <v>0</v>
      </c>
      <c r="CY386" s="401"/>
      <c r="CZ386" s="43"/>
      <c r="DA386" s="396"/>
      <c r="DB386" s="399"/>
      <c r="DC386" s="403">
        <v>0</v>
      </c>
      <c r="DD386" s="401"/>
      <c r="DE386" s="43"/>
      <c r="DF386" s="396"/>
      <c r="DG386" s="399"/>
      <c r="DH386" s="403">
        <v>0</v>
      </c>
      <c r="DI386" s="401"/>
      <c r="DJ386" s="43"/>
      <c r="DK386" s="396"/>
      <c r="DL386" s="399"/>
      <c r="DM386" s="403">
        <v>0</v>
      </c>
      <c r="DN386" s="401"/>
      <c r="DO386" s="43"/>
      <c r="DP386" s="396"/>
      <c r="DQ386" s="399"/>
      <c r="DR386" s="403">
        <v>0</v>
      </c>
      <c r="DS386" s="401"/>
      <c r="DT386" s="43"/>
      <c r="DU386" s="396"/>
      <c r="DV386" s="399"/>
      <c r="DW386" s="403">
        <v>0</v>
      </c>
      <c r="DX386" s="401"/>
      <c r="DY386" s="43"/>
      <c r="DZ386" s="396"/>
      <c r="EA386" s="399"/>
      <c r="EB386" s="403">
        <v>0</v>
      </c>
      <c r="EC386" s="401"/>
      <c r="ED386" s="43"/>
      <c r="EE386" s="396"/>
      <c r="EF386" s="399"/>
      <c r="EG386" s="403">
        <v>0</v>
      </c>
      <c r="EH386" s="401"/>
      <c r="EI386" s="43"/>
      <c r="EJ386" s="396"/>
      <c r="EK386" s="399"/>
      <c r="EL386" s="403">
        <f t="shared" ref="EL386" si="60">SUM(CD386:DR386)</f>
        <v>0</v>
      </c>
      <c r="EM386" s="401"/>
      <c r="EN386" s="43"/>
      <c r="EO386" s="88"/>
      <c r="EQ386" s="80">
        <f>EL386-BY386</f>
        <v>0</v>
      </c>
      <c r="ER386" s="33"/>
    </row>
    <row r="387" spans="4:148" ht="12.75" customHeight="1" x14ac:dyDescent="0.3">
      <c r="D387" s="88"/>
      <c r="G387" s="43"/>
      <c r="H387" s="43"/>
      <c r="I387" s="43"/>
      <c r="J387" s="396"/>
      <c r="K387" s="43"/>
      <c r="L387" s="43"/>
      <c r="M387" s="43"/>
      <c r="N387" s="43"/>
      <c r="O387" s="396"/>
      <c r="P387" s="43"/>
      <c r="Q387" s="43"/>
      <c r="R387" s="43"/>
      <c r="S387" s="43"/>
      <c r="T387" s="396"/>
      <c r="U387" s="43"/>
      <c r="V387" s="43"/>
      <c r="W387" s="43"/>
      <c r="X387" s="43"/>
      <c r="Y387" s="396"/>
      <c r="Z387" s="43"/>
      <c r="AA387" s="43"/>
      <c r="AB387" s="43"/>
      <c r="AC387" s="43"/>
      <c r="AD387" s="396"/>
      <c r="AE387" s="43"/>
      <c r="AF387" s="43"/>
      <c r="AG387" s="43"/>
      <c r="AH387" s="43"/>
      <c r="AI387" s="396"/>
      <c r="AJ387" s="43"/>
      <c r="AK387" s="43"/>
      <c r="AL387" s="43"/>
      <c r="AM387" s="43"/>
      <c r="AN387" s="396"/>
      <c r="AO387" s="43"/>
      <c r="AP387" s="43"/>
      <c r="AQ387" s="43"/>
      <c r="AR387" s="43"/>
      <c r="AS387" s="396"/>
      <c r="AT387" s="43"/>
      <c r="AU387" s="43"/>
      <c r="AV387" s="43"/>
      <c r="AW387" s="43"/>
      <c r="AX387" s="396"/>
      <c r="AY387" s="43"/>
      <c r="AZ387" s="43"/>
      <c r="BA387" s="43"/>
      <c r="BB387" s="43"/>
      <c r="BC387" s="396"/>
      <c r="BD387" s="43"/>
      <c r="BE387" s="43"/>
      <c r="BF387" s="43"/>
      <c r="BG387" s="43"/>
      <c r="BH387" s="396"/>
      <c r="BI387" s="43"/>
      <c r="BJ387" s="43"/>
      <c r="BK387" s="43"/>
      <c r="BL387" s="43"/>
      <c r="BM387" s="396"/>
      <c r="BN387" s="43"/>
      <c r="BO387" s="43"/>
      <c r="BP387" s="43"/>
      <c r="BQ387" s="43"/>
      <c r="BR387" s="396"/>
      <c r="BS387" s="43"/>
      <c r="BT387" s="43"/>
      <c r="BU387" s="43"/>
      <c r="BV387" s="43"/>
      <c r="BW387" s="396"/>
      <c r="BX387" s="43"/>
      <c r="BY387" s="43"/>
      <c r="BZ387" s="43"/>
      <c r="CA387" s="43"/>
      <c r="CB387" s="396"/>
      <c r="CC387" s="43"/>
      <c r="CD387" s="416"/>
      <c r="CE387" s="416"/>
      <c r="CF387" s="416"/>
      <c r="CG387" s="417"/>
      <c r="CH387" s="416"/>
      <c r="CI387" s="416"/>
      <c r="CJ387" s="416"/>
      <c r="CK387" s="416"/>
      <c r="CL387" s="417"/>
      <c r="CM387" s="416"/>
      <c r="CN387" s="416"/>
      <c r="CO387" s="416"/>
      <c r="CP387" s="416"/>
      <c r="CQ387" s="417"/>
      <c r="CR387" s="416"/>
      <c r="CS387" s="416"/>
      <c r="CT387" s="416"/>
      <c r="CU387" s="416"/>
      <c r="CV387" s="417"/>
      <c r="CW387" s="416"/>
      <c r="CX387" s="416"/>
      <c r="CY387" s="416"/>
      <c r="CZ387" s="416"/>
      <c r="DA387" s="417"/>
      <c r="DB387" s="416"/>
      <c r="DC387" s="416"/>
      <c r="DD387" s="416"/>
      <c r="DE387" s="416"/>
      <c r="DF387" s="417"/>
      <c r="DG387" s="416"/>
      <c r="DH387" s="416"/>
      <c r="DI387" s="416"/>
      <c r="DJ387" s="416"/>
      <c r="DK387" s="417"/>
      <c r="DL387" s="416"/>
      <c r="DM387" s="416"/>
      <c r="DN387" s="416"/>
      <c r="DO387" s="416"/>
      <c r="DP387" s="417"/>
      <c r="DQ387" s="416"/>
      <c r="DR387" s="416"/>
      <c r="DS387" s="416"/>
      <c r="DT387" s="416"/>
      <c r="DU387" s="417"/>
      <c r="DV387" s="416"/>
      <c r="DW387" s="416"/>
      <c r="DX387" s="416"/>
      <c r="DY387" s="416"/>
      <c r="DZ387" s="417"/>
      <c r="EA387" s="416"/>
      <c r="EB387" s="416"/>
      <c r="EC387" s="416"/>
      <c r="ED387" s="416"/>
      <c r="EE387" s="417"/>
      <c r="EF387" s="416"/>
      <c r="EG387" s="416"/>
      <c r="EH387" s="43"/>
      <c r="EI387" s="43"/>
      <c r="EJ387" s="396"/>
      <c r="EK387" s="43"/>
      <c r="EL387" s="43"/>
      <c r="EM387" s="43"/>
      <c r="EN387" s="43"/>
      <c r="EO387" s="88"/>
      <c r="ER387" s="33"/>
    </row>
    <row r="388" spans="4:148" x14ac:dyDescent="0.3">
      <c r="D388" s="88" t="s">
        <v>559</v>
      </c>
      <c r="G388" s="43">
        <f>SUM(G389:G389)</f>
        <v>0</v>
      </c>
      <c r="H388" s="43"/>
      <c r="I388" s="43"/>
      <c r="J388" s="396"/>
      <c r="K388" s="43"/>
      <c r="L388" s="43">
        <f>SUM(L389:L389)</f>
        <v>0</v>
      </c>
      <c r="M388" s="43"/>
      <c r="N388" s="43"/>
      <c r="O388" s="396"/>
      <c r="P388" s="43"/>
      <c r="Q388" s="43">
        <f>SUM(Q389:Q389)</f>
        <v>0</v>
      </c>
      <c r="R388" s="43"/>
      <c r="S388" s="43"/>
      <c r="T388" s="396"/>
      <c r="U388" s="43"/>
      <c r="V388" s="43">
        <f>SUM(V389:V389)</f>
        <v>0</v>
      </c>
      <c r="W388" s="43"/>
      <c r="X388" s="43"/>
      <c r="Y388" s="396"/>
      <c r="Z388" s="43"/>
      <c r="AA388" s="43">
        <f>SUM(AA389:AA389)</f>
        <v>0</v>
      </c>
      <c r="AB388" s="43"/>
      <c r="AC388" s="43"/>
      <c r="AD388" s="396"/>
      <c r="AE388" s="43"/>
      <c r="AF388" s="43">
        <f>SUM(AF389:AF389)</f>
        <v>0</v>
      </c>
      <c r="AG388" s="43"/>
      <c r="AH388" s="43"/>
      <c r="AI388" s="396"/>
      <c r="AJ388" s="43"/>
      <c r="AK388" s="43">
        <f>SUM(AK389:AK389)</f>
        <v>0</v>
      </c>
      <c r="AL388" s="43"/>
      <c r="AM388" s="43"/>
      <c r="AN388" s="396"/>
      <c r="AO388" s="43"/>
      <c r="AP388" s="43">
        <f>SUM(AP389:AP389)</f>
        <v>0</v>
      </c>
      <c r="AQ388" s="43"/>
      <c r="AR388" s="43"/>
      <c r="AS388" s="396"/>
      <c r="AT388" s="43"/>
      <c r="AU388" s="43">
        <f>SUM(AU389:AU389)</f>
        <v>0</v>
      </c>
      <c r="AV388" s="43"/>
      <c r="AW388" s="43"/>
      <c r="AX388" s="396"/>
      <c r="AY388" s="43"/>
      <c r="AZ388" s="43">
        <f>SUM(AZ389:AZ389)</f>
        <v>0</v>
      </c>
      <c r="BA388" s="43"/>
      <c r="BB388" s="43"/>
      <c r="BC388" s="396"/>
      <c r="BD388" s="43"/>
      <c r="BE388" s="43">
        <f>SUM(BE389:BE389)</f>
        <v>0</v>
      </c>
      <c r="BF388" s="43"/>
      <c r="BG388" s="43"/>
      <c r="BH388" s="396"/>
      <c r="BI388" s="43"/>
      <c r="BJ388" s="43">
        <f>SUM(BJ389:BJ389)</f>
        <v>0</v>
      </c>
      <c r="BK388" s="43"/>
      <c r="BL388" s="43"/>
      <c r="BM388" s="396"/>
      <c r="BN388" s="43"/>
      <c r="BO388" s="43">
        <f>SUM(BO389:BO389)</f>
        <v>0</v>
      </c>
      <c r="BP388" s="43"/>
      <c r="BQ388" s="43"/>
      <c r="BR388" s="396"/>
      <c r="BS388" s="43"/>
      <c r="BT388" s="43">
        <f>SUM(BT389:BT389)</f>
        <v>0</v>
      </c>
      <c r="BU388" s="43"/>
      <c r="BV388" s="43"/>
      <c r="BW388" s="396"/>
      <c r="BX388" s="43"/>
      <c r="BY388" s="43">
        <f>SUM(BY389:BY389)</f>
        <v>443177</v>
      </c>
      <c r="BZ388" s="43"/>
      <c r="CA388" s="43"/>
      <c r="CB388" s="396"/>
      <c r="CC388" s="43"/>
      <c r="CD388" s="43">
        <f>SUM(CD389:CD389)</f>
        <v>161641</v>
      </c>
      <c r="CE388" s="43"/>
      <c r="CF388" s="43"/>
      <c r="CG388" s="396"/>
      <c r="CH388" s="43"/>
      <c r="CI388" s="43">
        <f>SUM(CI389:CI389)</f>
        <v>0</v>
      </c>
      <c r="CJ388" s="43"/>
      <c r="CK388" s="43"/>
      <c r="CL388" s="396"/>
      <c r="CM388" s="43"/>
      <c r="CN388" s="43">
        <f>SUM(CN389:CN389)</f>
        <v>0</v>
      </c>
      <c r="CO388" s="43"/>
      <c r="CP388" s="43"/>
      <c r="CQ388" s="396"/>
      <c r="CR388" s="43"/>
      <c r="CS388" s="43">
        <f>SUM(CS389:CS389)</f>
        <v>0</v>
      </c>
      <c r="CT388" s="43"/>
      <c r="CU388" s="43"/>
      <c r="CV388" s="396"/>
      <c r="CW388" s="43"/>
      <c r="CX388" s="43">
        <f>SUM(CX389:CX389)</f>
        <v>0</v>
      </c>
      <c r="CY388" s="43"/>
      <c r="CZ388" s="43"/>
      <c r="DA388" s="396"/>
      <c r="DB388" s="43"/>
      <c r="DC388" s="43">
        <f>SUM(DC389:DC389)</f>
        <v>0</v>
      </c>
      <c r="DD388" s="43"/>
      <c r="DE388" s="43"/>
      <c r="DF388" s="396"/>
      <c r="DG388" s="43"/>
      <c r="DH388" s="43">
        <f>SUM(DH389:DH389)</f>
        <v>281536</v>
      </c>
      <c r="DI388" s="43"/>
      <c r="DJ388" s="43"/>
      <c r="DK388" s="396"/>
      <c r="DL388" s="43"/>
      <c r="DM388" s="43">
        <f>SUM(DM389:DM389)</f>
        <v>0</v>
      </c>
      <c r="DN388" s="43"/>
      <c r="DO388" s="43"/>
      <c r="DP388" s="396"/>
      <c r="DQ388" s="43"/>
      <c r="DR388" s="43">
        <f>SUM(DR389:DR389)</f>
        <v>0</v>
      </c>
      <c r="DS388" s="43"/>
      <c r="DT388" s="43"/>
      <c r="DU388" s="396"/>
      <c r="DV388" s="43"/>
      <c r="DW388" s="43">
        <f>SUM(DW389:DW389)</f>
        <v>0</v>
      </c>
      <c r="DX388" s="43"/>
      <c r="DY388" s="43"/>
      <c r="DZ388" s="396"/>
      <c r="EA388" s="43"/>
      <c r="EB388" s="43">
        <f>SUM(EB389:EB389)</f>
        <v>0</v>
      </c>
      <c r="EC388" s="43"/>
      <c r="ED388" s="43"/>
      <c r="EE388" s="396"/>
      <c r="EF388" s="43"/>
      <c r="EG388" s="43">
        <f>SUM(EG389:EG389)</f>
        <v>0</v>
      </c>
      <c r="EH388" s="43"/>
      <c r="EI388" s="43"/>
      <c r="EJ388" s="396"/>
      <c r="EK388" s="43"/>
      <c r="EL388" s="43">
        <f>SUM(EL389:EL389)</f>
        <v>443177</v>
      </c>
      <c r="EM388" s="43"/>
      <c r="EN388" s="43"/>
      <c r="EO388" s="88"/>
      <c r="EQ388" s="80">
        <f>EL388-BY388</f>
        <v>0</v>
      </c>
      <c r="ER388" s="33"/>
    </row>
    <row r="389" spans="4:148" x14ac:dyDescent="0.3">
      <c r="D389" s="88" t="s">
        <v>316</v>
      </c>
      <c r="F389" s="399"/>
      <c r="G389" s="677">
        <v>0</v>
      </c>
      <c r="H389" s="401"/>
      <c r="I389" s="43"/>
      <c r="J389" s="396"/>
      <c r="K389" s="402"/>
      <c r="L389" s="677">
        <v>0</v>
      </c>
      <c r="M389" s="401"/>
      <c r="N389" s="43"/>
      <c r="O389" s="396"/>
      <c r="P389" s="402"/>
      <c r="Q389" s="677">
        <v>0</v>
      </c>
      <c r="R389" s="401"/>
      <c r="S389" s="43"/>
      <c r="T389" s="396"/>
      <c r="U389" s="402"/>
      <c r="V389" s="677">
        <v>0</v>
      </c>
      <c r="W389" s="401"/>
      <c r="X389" s="42"/>
      <c r="Y389" s="396"/>
      <c r="Z389" s="402"/>
      <c r="AA389" s="677">
        <v>0</v>
      </c>
      <c r="AB389" s="401"/>
      <c r="AC389" s="41"/>
      <c r="AD389" s="396"/>
      <c r="AE389" s="402"/>
      <c r="AF389" s="677">
        <v>0</v>
      </c>
      <c r="AG389" s="401"/>
      <c r="AH389" s="43"/>
      <c r="AI389" s="396"/>
      <c r="AJ389" s="402"/>
      <c r="AK389" s="677">
        <v>0</v>
      </c>
      <c r="AL389" s="401"/>
      <c r="AM389" s="43"/>
      <c r="AN389" s="396"/>
      <c r="AO389" s="402"/>
      <c r="AP389" s="677">
        <v>0</v>
      </c>
      <c r="AQ389" s="401"/>
      <c r="AR389" s="43"/>
      <c r="AS389" s="396"/>
      <c r="AT389" s="402"/>
      <c r="AU389" s="677">
        <v>0</v>
      </c>
      <c r="AV389" s="401"/>
      <c r="AW389" s="43"/>
      <c r="AX389" s="396"/>
      <c r="AY389" s="402"/>
      <c r="AZ389" s="677">
        <v>0</v>
      </c>
      <c r="BA389" s="401"/>
      <c r="BB389" s="43"/>
      <c r="BC389" s="396"/>
      <c r="BD389" s="402"/>
      <c r="BE389" s="677">
        <v>0</v>
      </c>
      <c r="BF389" s="401"/>
      <c r="BG389" s="43"/>
      <c r="BH389" s="396"/>
      <c r="BI389" s="402"/>
      <c r="BJ389" s="677">
        <v>0</v>
      </c>
      <c r="BK389" s="401"/>
      <c r="BL389" s="43"/>
      <c r="BM389" s="396"/>
      <c r="BN389" s="402"/>
      <c r="BO389" s="677">
        <v>0</v>
      </c>
      <c r="BP389" s="401"/>
      <c r="BQ389" s="43"/>
      <c r="BR389" s="396"/>
      <c r="BS389" s="399">
        <v>54207</v>
      </c>
      <c r="BT389" s="677">
        <f>SUM(L389:BO389)</f>
        <v>0</v>
      </c>
      <c r="BU389" s="401">
        <v>0</v>
      </c>
      <c r="BV389" s="43"/>
      <c r="BW389" s="41"/>
      <c r="BX389" s="399"/>
      <c r="BY389" s="677">
        <v>443177</v>
      </c>
      <c r="BZ389" s="401"/>
      <c r="CA389" s="43"/>
      <c r="CB389" s="396"/>
      <c r="CC389" s="402"/>
      <c r="CD389" s="403">
        <v>161641</v>
      </c>
      <c r="CE389" s="401"/>
      <c r="CF389" s="43"/>
      <c r="CG389" s="396"/>
      <c r="CH389" s="402"/>
      <c r="CI389" s="403">
        <v>0</v>
      </c>
      <c r="CJ389" s="401"/>
      <c r="CK389" s="43"/>
      <c r="CL389" s="396"/>
      <c r="CM389" s="402"/>
      <c r="CN389" s="403">
        <v>0</v>
      </c>
      <c r="CO389" s="401"/>
      <c r="CP389" s="43"/>
      <c r="CQ389" s="396"/>
      <c r="CR389" s="402"/>
      <c r="CS389" s="403">
        <v>0</v>
      </c>
      <c r="CT389" s="401"/>
      <c r="CU389" s="43"/>
      <c r="CV389" s="396"/>
      <c r="CW389" s="402"/>
      <c r="CX389" s="403">
        <v>0</v>
      </c>
      <c r="CY389" s="401"/>
      <c r="CZ389" s="43"/>
      <c r="DA389" s="396"/>
      <c r="DB389" s="402"/>
      <c r="DC389" s="403">
        <v>0</v>
      </c>
      <c r="DD389" s="401"/>
      <c r="DE389" s="43"/>
      <c r="DF389" s="396"/>
      <c r="DG389" s="402"/>
      <c r="DH389" s="403">
        <v>281536</v>
      </c>
      <c r="DI389" s="401"/>
      <c r="DJ389" s="43"/>
      <c r="DK389" s="396"/>
      <c r="DL389" s="402"/>
      <c r="DM389" s="403">
        <v>0</v>
      </c>
      <c r="DN389" s="401"/>
      <c r="DO389" s="43"/>
      <c r="DP389" s="396"/>
      <c r="DQ389" s="402"/>
      <c r="DR389" s="403">
        <v>0</v>
      </c>
      <c r="DS389" s="401"/>
      <c r="DT389" s="43"/>
      <c r="DU389" s="396"/>
      <c r="DV389" s="402"/>
      <c r="DW389" s="403">
        <v>0</v>
      </c>
      <c r="DX389" s="401"/>
      <c r="DY389" s="43"/>
      <c r="DZ389" s="396"/>
      <c r="EA389" s="402"/>
      <c r="EB389" s="403">
        <v>0</v>
      </c>
      <c r="EC389" s="401"/>
      <c r="ED389" s="43"/>
      <c r="EE389" s="396"/>
      <c r="EF389" s="402"/>
      <c r="EG389" s="403">
        <v>0</v>
      </c>
      <c r="EH389" s="401">
        <v>0</v>
      </c>
      <c r="EI389" s="43"/>
      <c r="EJ389" s="396"/>
      <c r="EK389" s="402">
        <v>54207</v>
      </c>
      <c r="EL389" s="677">
        <f t="shared" ref="EL389" si="61">SUM(CD389:DR389)</f>
        <v>443177</v>
      </c>
      <c r="EM389" s="401">
        <v>0</v>
      </c>
      <c r="EN389" s="418"/>
      <c r="EO389" s="88"/>
      <c r="EQ389" s="80">
        <f>EL389-BY389</f>
        <v>0</v>
      </c>
      <c r="ER389" s="33"/>
    </row>
    <row r="390" spans="4:148" x14ac:dyDescent="0.3">
      <c r="D390" s="88"/>
      <c r="G390" s="43"/>
      <c r="H390" s="43"/>
      <c r="I390" s="43"/>
      <c r="J390" s="396"/>
      <c r="K390" s="43"/>
      <c r="L390" s="43"/>
      <c r="M390" s="43"/>
      <c r="N390" s="43"/>
      <c r="O390" s="396"/>
      <c r="P390" s="43"/>
      <c r="Q390" s="43"/>
      <c r="R390" s="43"/>
      <c r="S390" s="43"/>
      <c r="T390" s="396"/>
      <c r="U390" s="43"/>
      <c r="V390" s="43"/>
      <c r="W390" s="43"/>
      <c r="X390" s="43"/>
      <c r="Y390" s="396"/>
      <c r="Z390" s="43"/>
      <c r="AA390" s="43"/>
      <c r="AB390" s="43"/>
      <c r="AC390" s="43"/>
      <c r="AD390" s="396"/>
      <c r="AE390" s="43"/>
      <c r="AF390" s="43"/>
      <c r="AG390" s="43"/>
      <c r="AH390" s="43"/>
      <c r="AI390" s="396"/>
      <c r="AJ390" s="43"/>
      <c r="AK390" s="43"/>
      <c r="AL390" s="43"/>
      <c r="AM390" s="43"/>
      <c r="AN390" s="396"/>
      <c r="AO390" s="43"/>
      <c r="AP390" s="43"/>
      <c r="AQ390" s="43"/>
      <c r="AR390" s="43"/>
      <c r="AS390" s="396"/>
      <c r="AT390" s="43"/>
      <c r="AU390" s="43"/>
      <c r="AV390" s="43"/>
      <c r="AW390" s="43"/>
      <c r="AX390" s="396"/>
      <c r="AY390" s="43"/>
      <c r="AZ390" s="43"/>
      <c r="BA390" s="43"/>
      <c r="BB390" s="43"/>
      <c r="BC390" s="396"/>
      <c r="BD390" s="43"/>
      <c r="BE390" s="43"/>
      <c r="BF390" s="43"/>
      <c r="BG390" s="43"/>
      <c r="BH390" s="396"/>
      <c r="BI390" s="43"/>
      <c r="BJ390" s="43"/>
      <c r="BK390" s="43"/>
      <c r="BL390" s="43"/>
      <c r="BM390" s="396"/>
      <c r="BN390" s="43"/>
      <c r="BO390" s="43"/>
      <c r="BP390" s="43"/>
      <c r="BQ390" s="43"/>
      <c r="BR390" s="396"/>
      <c r="BS390" s="43"/>
      <c r="BT390" s="43"/>
      <c r="BU390" s="43"/>
      <c r="BV390" s="43"/>
      <c r="BW390" s="396"/>
      <c r="BX390" s="43"/>
      <c r="BY390" s="43"/>
      <c r="BZ390" s="43"/>
      <c r="CA390" s="43"/>
      <c r="CB390" s="396"/>
      <c r="CC390" s="43"/>
      <c r="CD390" s="43"/>
      <c r="CE390" s="43"/>
      <c r="CF390" s="43"/>
      <c r="CG390" s="396"/>
      <c r="CH390" s="43"/>
      <c r="CI390" s="43"/>
      <c r="CJ390" s="43"/>
      <c r="CK390" s="43"/>
      <c r="CL390" s="396"/>
      <c r="CM390" s="43"/>
      <c r="CN390" s="43"/>
      <c r="CO390" s="43"/>
      <c r="CP390" s="43"/>
      <c r="CQ390" s="396"/>
      <c r="CR390" s="43"/>
      <c r="CS390" s="43"/>
      <c r="CT390" s="43"/>
      <c r="CU390" s="43"/>
      <c r="CV390" s="396"/>
      <c r="CW390" s="43"/>
      <c r="CX390" s="43"/>
      <c r="CY390" s="43"/>
      <c r="CZ390" s="43"/>
      <c r="DA390" s="396"/>
      <c r="DB390" s="43"/>
      <c r="DC390" s="43"/>
      <c r="DD390" s="43"/>
      <c r="DE390" s="43"/>
      <c r="DF390" s="396"/>
      <c r="DG390" s="43"/>
      <c r="DH390" s="43"/>
      <c r="DI390" s="43"/>
      <c r="DJ390" s="43"/>
      <c r="DK390" s="396"/>
      <c r="DL390" s="43"/>
      <c r="DM390" s="43"/>
      <c r="DN390" s="43"/>
      <c r="DO390" s="43"/>
      <c r="DP390" s="396"/>
      <c r="DQ390" s="43"/>
      <c r="DR390" s="43"/>
      <c r="DS390" s="43"/>
      <c r="DT390" s="43"/>
      <c r="DU390" s="396"/>
      <c r="DV390" s="43"/>
      <c r="DW390" s="43"/>
      <c r="DX390" s="43"/>
      <c r="DY390" s="43"/>
      <c r="DZ390" s="396"/>
      <c r="EA390" s="43"/>
      <c r="EB390" s="43"/>
      <c r="EC390" s="43"/>
      <c r="ED390" s="43"/>
      <c r="EE390" s="396"/>
      <c r="EF390" s="43"/>
      <c r="EG390" s="43"/>
      <c r="EH390" s="43"/>
      <c r="EI390" s="43"/>
      <c r="EJ390" s="396"/>
      <c r="EK390" s="43"/>
      <c r="EL390" s="43"/>
      <c r="EM390" s="43"/>
      <c r="EN390" s="43"/>
      <c r="EO390" s="88"/>
      <c r="ER390" s="33"/>
    </row>
    <row r="391" spans="4:148" ht="12.75" hidden="1" customHeight="1" x14ac:dyDescent="0.3">
      <c r="D391" s="88" t="s">
        <v>327</v>
      </c>
      <c r="G391" s="43">
        <f>SUM(G392:G392)</f>
        <v>0</v>
      </c>
      <c r="H391" s="43"/>
      <c r="I391" s="43"/>
      <c r="J391" s="396"/>
      <c r="K391" s="43"/>
      <c r="L391" s="43">
        <f>SUM(L392:L392)</f>
        <v>0</v>
      </c>
      <c r="M391" s="43"/>
      <c r="N391" s="43"/>
      <c r="O391" s="396"/>
      <c r="P391" s="43"/>
      <c r="Q391" s="43">
        <f>SUM(Q392:Q392)</f>
        <v>0</v>
      </c>
      <c r="R391" s="43"/>
      <c r="S391" s="43"/>
      <c r="T391" s="396"/>
      <c r="U391" s="43"/>
      <c r="V391" s="43">
        <f>SUM(V392:V392)</f>
        <v>0</v>
      </c>
      <c r="W391" s="43"/>
      <c r="X391" s="43"/>
      <c r="Y391" s="396"/>
      <c r="Z391" s="43"/>
      <c r="AA391" s="43">
        <f>SUM(AA392:AA392)</f>
        <v>0</v>
      </c>
      <c r="AB391" s="43"/>
      <c r="AC391" s="43"/>
      <c r="AD391" s="396"/>
      <c r="AE391" s="43"/>
      <c r="AF391" s="43">
        <f>SUM(AF392:AF392)</f>
        <v>0</v>
      </c>
      <c r="AG391" s="43"/>
      <c r="AH391" s="43"/>
      <c r="AI391" s="396"/>
      <c r="AJ391" s="43"/>
      <c r="AK391" s="43">
        <f>SUM(AK392:AK392)</f>
        <v>0</v>
      </c>
      <c r="AL391" s="43"/>
      <c r="AM391" s="43"/>
      <c r="AN391" s="396"/>
      <c r="AO391" s="43"/>
      <c r="AP391" s="43">
        <f>SUM(AP392:AP392)</f>
        <v>0</v>
      </c>
      <c r="AQ391" s="43"/>
      <c r="AR391" s="43"/>
      <c r="AS391" s="396"/>
      <c r="AT391" s="43"/>
      <c r="AU391" s="43">
        <f>SUM(AU392:AU392)</f>
        <v>0</v>
      </c>
      <c r="AV391" s="43"/>
      <c r="AW391" s="43"/>
      <c r="AX391" s="396"/>
      <c r="AY391" s="43"/>
      <c r="AZ391" s="43">
        <f>SUM(AZ392:AZ392)</f>
        <v>0</v>
      </c>
      <c r="BA391" s="43"/>
      <c r="BB391" s="43"/>
      <c r="BC391" s="396"/>
      <c r="BD391" s="43"/>
      <c r="BE391" s="43">
        <f>SUM(BE392:BE392)</f>
        <v>0</v>
      </c>
      <c r="BF391" s="43"/>
      <c r="BG391" s="43"/>
      <c r="BH391" s="396"/>
      <c r="BI391" s="43"/>
      <c r="BJ391" s="43">
        <f>SUM(BJ392:BJ392)</f>
        <v>0</v>
      </c>
      <c r="BK391" s="43"/>
      <c r="BL391" s="43"/>
      <c r="BM391" s="396"/>
      <c r="BN391" s="43"/>
      <c r="BO391" s="43">
        <f>SUM(BO392:BO392)</f>
        <v>0</v>
      </c>
      <c r="BP391" s="43"/>
      <c r="BQ391" s="43"/>
      <c r="BR391" s="396"/>
      <c r="BS391" s="43"/>
      <c r="BT391" s="43">
        <f>SUM(BT392:BT392)</f>
        <v>0</v>
      </c>
      <c r="BU391" s="43"/>
      <c r="BV391" s="43"/>
      <c r="BW391" s="396"/>
      <c r="BX391" s="43"/>
      <c r="BY391" s="43">
        <f>SUM(BY392:BY392)</f>
        <v>0</v>
      </c>
      <c r="BZ391" s="43"/>
      <c r="CA391" s="43"/>
      <c r="CB391" s="396"/>
      <c r="CC391" s="43"/>
      <c r="CD391" s="80">
        <f>SUM(CD392:CD392)</f>
        <v>0</v>
      </c>
      <c r="CE391" s="43">
        <f>SUM(CE392:CE392)</f>
        <v>0</v>
      </c>
      <c r="CF391" s="43"/>
      <c r="CG391" s="396"/>
      <c r="CI391" s="80">
        <f>SUM(CI392:CI392)</f>
        <v>0</v>
      </c>
      <c r="CJ391" s="43"/>
      <c r="CK391" s="43"/>
      <c r="CL391" s="396"/>
      <c r="CN391" s="80">
        <f>SUM(CN392:CN392)</f>
        <v>0</v>
      </c>
      <c r="CO391" s="43"/>
      <c r="CP391" s="43"/>
      <c r="CQ391" s="396"/>
      <c r="CS391" s="80">
        <f>SUM(CS392:CS392)</f>
        <v>0</v>
      </c>
      <c r="CT391" s="43"/>
      <c r="CU391" s="43"/>
      <c r="CV391" s="396"/>
      <c r="CX391" s="80">
        <f>SUM(CX392:CX392)</f>
        <v>0</v>
      </c>
      <c r="CY391" s="43"/>
      <c r="CZ391" s="43"/>
      <c r="DA391" s="396"/>
      <c r="DC391" s="80">
        <f>SUM(DC392:DC392)</f>
        <v>0</v>
      </c>
      <c r="DD391" s="43"/>
      <c r="DE391" s="43"/>
      <c r="DF391" s="396"/>
      <c r="DH391" s="80">
        <f>SUM(DH392:DH392)</f>
        <v>0</v>
      </c>
      <c r="DI391" s="43"/>
      <c r="DJ391" s="43"/>
      <c r="DK391" s="396"/>
      <c r="DM391" s="80">
        <f>SUM(DM392:DM392)</f>
        <v>0</v>
      </c>
      <c r="DN391" s="43"/>
      <c r="DO391" s="43"/>
      <c r="DP391" s="396"/>
      <c r="DR391" s="80">
        <f>SUM(DR392:DR392)</f>
        <v>0</v>
      </c>
      <c r="DS391" s="43"/>
      <c r="DT391" s="43"/>
      <c r="DU391" s="396"/>
      <c r="DW391" s="80">
        <f>SUM(DW392:DW392)</f>
        <v>0</v>
      </c>
      <c r="DX391" s="43"/>
      <c r="DY391" s="43"/>
      <c r="DZ391" s="396"/>
      <c r="EB391" s="80">
        <f>SUM(EB392:EB392)</f>
        <v>0</v>
      </c>
      <c r="EC391" s="43"/>
      <c r="ED391" s="43"/>
      <c r="EE391" s="396"/>
      <c r="EG391" s="43">
        <f>SUM(EG392:EG392)</f>
        <v>0</v>
      </c>
      <c r="EH391" s="43"/>
      <c r="EI391" s="43"/>
      <c r="EJ391" s="396"/>
      <c r="EK391" s="43"/>
      <c r="EL391" s="43">
        <f>SUM(EL392:EL392)</f>
        <v>0</v>
      </c>
      <c r="EM391" s="43"/>
      <c r="EN391" s="43"/>
      <c r="EO391" s="88"/>
      <c r="EQ391" s="80">
        <f>EL391-BY391</f>
        <v>0</v>
      </c>
      <c r="ER391" s="33"/>
    </row>
    <row r="392" spans="4:148" ht="12.75" hidden="1" customHeight="1" x14ac:dyDescent="0.3">
      <c r="D392" s="88" t="s">
        <v>316</v>
      </c>
      <c r="F392" s="399"/>
      <c r="G392" s="403">
        <v>0</v>
      </c>
      <c r="H392" s="401"/>
      <c r="I392" s="43"/>
      <c r="J392" s="396"/>
      <c r="K392" s="402"/>
      <c r="L392" s="403">
        <v>0</v>
      </c>
      <c r="M392" s="401"/>
      <c r="N392" s="43"/>
      <c r="O392" s="396"/>
      <c r="P392" s="402"/>
      <c r="Q392" s="403">
        <v>0</v>
      </c>
      <c r="R392" s="401"/>
      <c r="S392" s="43"/>
      <c r="T392" s="396"/>
      <c r="U392" s="402"/>
      <c r="V392" s="403">
        <v>0</v>
      </c>
      <c r="W392" s="401"/>
      <c r="X392" s="43"/>
      <c r="Y392" s="396"/>
      <c r="Z392" s="402"/>
      <c r="AA392" s="403">
        <v>0</v>
      </c>
      <c r="AB392" s="401"/>
      <c r="AC392" s="43"/>
      <c r="AD392" s="396"/>
      <c r="AE392" s="402"/>
      <c r="AF392" s="403">
        <v>0</v>
      </c>
      <c r="AG392" s="401"/>
      <c r="AH392" s="43"/>
      <c r="AI392" s="396"/>
      <c r="AJ392" s="402"/>
      <c r="AK392" s="403">
        <v>0</v>
      </c>
      <c r="AL392" s="401"/>
      <c r="AM392" s="43"/>
      <c r="AN392" s="396"/>
      <c r="AO392" s="402"/>
      <c r="AP392" s="403">
        <v>0</v>
      </c>
      <c r="AQ392" s="401"/>
      <c r="AR392" s="43"/>
      <c r="AS392" s="396"/>
      <c r="AT392" s="402"/>
      <c r="AU392" s="403">
        <v>0</v>
      </c>
      <c r="AV392" s="401"/>
      <c r="AW392" s="43"/>
      <c r="AX392" s="396"/>
      <c r="AY392" s="402"/>
      <c r="AZ392" s="403">
        <v>0</v>
      </c>
      <c r="BA392" s="401"/>
      <c r="BB392" s="43"/>
      <c r="BC392" s="396"/>
      <c r="BD392" s="402"/>
      <c r="BE392" s="403">
        <v>0</v>
      </c>
      <c r="BF392" s="401"/>
      <c r="BG392" s="43"/>
      <c r="BH392" s="396"/>
      <c r="BI392" s="402"/>
      <c r="BJ392" s="403">
        <v>0</v>
      </c>
      <c r="BK392" s="401"/>
      <c r="BL392" s="43"/>
      <c r="BM392" s="396"/>
      <c r="BN392" s="402"/>
      <c r="BO392" s="403">
        <v>0</v>
      </c>
      <c r="BP392" s="401"/>
      <c r="BQ392" s="43"/>
      <c r="BR392" s="396"/>
      <c r="BS392" s="402"/>
      <c r="BT392" s="403">
        <f>SUM(L392:BO392)</f>
        <v>0</v>
      </c>
      <c r="BU392" s="401"/>
      <c r="BV392" s="43"/>
      <c r="BW392" s="396"/>
      <c r="BX392" s="402"/>
      <c r="BY392" s="403">
        <v>0</v>
      </c>
      <c r="BZ392" s="401"/>
      <c r="CA392" s="43"/>
      <c r="CB392" s="396"/>
      <c r="CC392" s="402"/>
      <c r="CD392" s="403">
        <v>0</v>
      </c>
      <c r="CE392" s="401"/>
      <c r="CF392" s="41"/>
      <c r="CG392" s="396"/>
      <c r="CH392" s="399"/>
      <c r="CI392" s="403">
        <v>0</v>
      </c>
      <c r="CJ392" s="401"/>
      <c r="CK392" s="43"/>
      <c r="CL392" s="396"/>
      <c r="CM392" s="399"/>
      <c r="CN392" s="403">
        <v>0</v>
      </c>
      <c r="CO392" s="401"/>
      <c r="CP392" s="43"/>
      <c r="CQ392" s="396"/>
      <c r="CR392" s="399"/>
      <c r="CS392" s="403">
        <v>0</v>
      </c>
      <c r="CT392" s="401"/>
      <c r="CU392" s="43"/>
      <c r="CV392" s="396"/>
      <c r="CW392" s="399"/>
      <c r="CX392" s="403">
        <v>0</v>
      </c>
      <c r="CY392" s="401"/>
      <c r="CZ392" s="43"/>
      <c r="DA392" s="396"/>
      <c r="DB392" s="399"/>
      <c r="DC392" s="403">
        <v>0</v>
      </c>
      <c r="DD392" s="401"/>
      <c r="DE392" s="43"/>
      <c r="DF392" s="396"/>
      <c r="DG392" s="399"/>
      <c r="DH392" s="403">
        <v>0</v>
      </c>
      <c r="DI392" s="401"/>
      <c r="DJ392" s="43"/>
      <c r="DK392" s="396"/>
      <c r="DL392" s="399"/>
      <c r="DM392" s="403">
        <v>0</v>
      </c>
      <c r="DN392" s="401"/>
      <c r="DO392" s="43"/>
      <c r="DP392" s="396"/>
      <c r="DQ392" s="399"/>
      <c r="DR392" s="403">
        <v>0</v>
      </c>
      <c r="DS392" s="401"/>
      <c r="DT392" s="43"/>
      <c r="DU392" s="396"/>
      <c r="DV392" s="399"/>
      <c r="DW392" s="403">
        <v>0</v>
      </c>
      <c r="DX392" s="401"/>
      <c r="DY392" s="43"/>
      <c r="DZ392" s="396"/>
      <c r="EA392" s="399"/>
      <c r="EB392" s="403">
        <v>0</v>
      </c>
      <c r="EC392" s="401"/>
      <c r="ED392" s="43"/>
      <c r="EE392" s="396"/>
      <c r="EF392" s="399"/>
      <c r="EG392" s="403">
        <v>0</v>
      </c>
      <c r="EH392" s="401"/>
      <c r="EI392" s="43"/>
      <c r="EJ392" s="396"/>
      <c r="EK392" s="402"/>
      <c r="EL392" s="403">
        <f>SUM(CD392:CD392)</f>
        <v>0</v>
      </c>
      <c r="EM392" s="401"/>
      <c r="EN392" s="43"/>
      <c r="EO392" s="88"/>
      <c r="EQ392" s="80">
        <f>EL392-BY392</f>
        <v>0</v>
      </c>
      <c r="ER392" s="33"/>
    </row>
    <row r="393" spans="4:148" ht="12.75" hidden="1" customHeight="1" x14ac:dyDescent="0.3">
      <c r="D393" s="88"/>
      <c r="G393" s="43"/>
      <c r="H393" s="43"/>
      <c r="I393" s="43"/>
      <c r="J393" s="396"/>
      <c r="K393" s="43"/>
      <c r="L393" s="43"/>
      <c r="M393" s="43"/>
      <c r="N393" s="43"/>
      <c r="O393" s="396"/>
      <c r="P393" s="43"/>
      <c r="Q393" s="43"/>
      <c r="R393" s="43"/>
      <c r="S393" s="43"/>
      <c r="T393" s="396"/>
      <c r="U393" s="43"/>
      <c r="V393" s="43"/>
      <c r="W393" s="43"/>
      <c r="X393" s="43"/>
      <c r="Y393" s="396"/>
      <c r="Z393" s="43"/>
      <c r="AA393" s="43"/>
      <c r="AB393" s="43"/>
      <c r="AC393" s="43"/>
      <c r="AD393" s="396"/>
      <c r="AE393" s="43"/>
      <c r="AF393" s="43"/>
      <c r="AG393" s="43"/>
      <c r="AH393" s="43"/>
      <c r="AI393" s="396"/>
      <c r="AJ393" s="43"/>
      <c r="AK393" s="43"/>
      <c r="AL393" s="43"/>
      <c r="AM393" s="43"/>
      <c r="AN393" s="396"/>
      <c r="AO393" s="43"/>
      <c r="AP393" s="43"/>
      <c r="AQ393" s="43"/>
      <c r="AR393" s="43"/>
      <c r="AS393" s="396"/>
      <c r="AT393" s="43"/>
      <c r="AU393" s="43"/>
      <c r="AV393" s="43"/>
      <c r="AW393" s="43"/>
      <c r="AX393" s="396"/>
      <c r="AY393" s="43"/>
      <c r="AZ393" s="43"/>
      <c r="BA393" s="43"/>
      <c r="BB393" s="43"/>
      <c r="BC393" s="396"/>
      <c r="BD393" s="43"/>
      <c r="BE393" s="43"/>
      <c r="BF393" s="43"/>
      <c r="BG393" s="43"/>
      <c r="BH393" s="396"/>
      <c r="BI393" s="43"/>
      <c r="BJ393" s="43"/>
      <c r="BK393" s="43"/>
      <c r="BL393" s="43"/>
      <c r="BM393" s="396"/>
      <c r="BN393" s="43"/>
      <c r="BO393" s="43"/>
      <c r="BP393" s="43"/>
      <c r="BQ393" s="43"/>
      <c r="BR393" s="396"/>
      <c r="BS393" s="43"/>
      <c r="BT393" s="43"/>
      <c r="BU393" s="43"/>
      <c r="BV393" s="43"/>
      <c r="BW393" s="396"/>
      <c r="BX393" s="43"/>
      <c r="BY393" s="43"/>
      <c r="BZ393" s="43"/>
      <c r="CA393" s="43"/>
      <c r="CB393" s="396"/>
      <c r="CC393" s="43"/>
      <c r="CD393" s="43"/>
      <c r="CE393" s="43"/>
      <c r="CF393" s="43"/>
      <c r="CG393" s="396"/>
      <c r="CH393" s="43"/>
      <c r="CI393" s="43"/>
      <c r="CJ393" s="43"/>
      <c r="CK393" s="43"/>
      <c r="CL393" s="396"/>
      <c r="CM393" s="43"/>
      <c r="CN393" s="43"/>
      <c r="CO393" s="43"/>
      <c r="CP393" s="43"/>
      <c r="CQ393" s="396"/>
      <c r="CR393" s="43"/>
      <c r="CS393" s="43"/>
      <c r="CT393" s="43"/>
      <c r="CU393" s="43"/>
      <c r="CV393" s="396"/>
      <c r="CW393" s="43"/>
      <c r="CX393" s="43"/>
      <c r="CY393" s="43"/>
      <c r="CZ393" s="43"/>
      <c r="DA393" s="396"/>
      <c r="DB393" s="43"/>
      <c r="DC393" s="43"/>
      <c r="DD393" s="43"/>
      <c r="DE393" s="43"/>
      <c r="DF393" s="396"/>
      <c r="DG393" s="43"/>
      <c r="DH393" s="43"/>
      <c r="DI393" s="43"/>
      <c r="DJ393" s="43"/>
      <c r="DK393" s="396"/>
      <c r="DL393" s="43"/>
      <c r="DM393" s="43"/>
      <c r="DN393" s="43"/>
      <c r="DO393" s="43"/>
      <c r="DP393" s="396"/>
      <c r="DQ393" s="43"/>
      <c r="DR393" s="43"/>
      <c r="DS393" s="43"/>
      <c r="DT393" s="43"/>
      <c r="DU393" s="396"/>
      <c r="DV393" s="43"/>
      <c r="DW393" s="43"/>
      <c r="DX393" s="43"/>
      <c r="DY393" s="43"/>
      <c r="DZ393" s="396"/>
      <c r="EA393" s="43"/>
      <c r="EB393" s="43"/>
      <c r="EC393" s="43"/>
      <c r="ED393" s="43"/>
      <c r="EE393" s="396"/>
      <c r="EF393" s="43"/>
      <c r="EG393" s="43"/>
      <c r="EH393" s="43"/>
      <c r="EI393" s="43"/>
      <c r="EJ393" s="396"/>
      <c r="EK393" s="43"/>
      <c r="EL393" s="43"/>
      <c r="EM393" s="43"/>
      <c r="EN393" s="43"/>
      <c r="EO393" s="88"/>
      <c r="ER393" s="33"/>
    </row>
    <row r="394" spans="4:148" x14ac:dyDescent="0.3">
      <c r="D394" s="88" t="s">
        <v>560</v>
      </c>
      <c r="G394" s="43">
        <f>SUM(G395)</f>
        <v>0</v>
      </c>
      <c r="H394" s="43"/>
      <c r="I394" s="43"/>
      <c r="J394" s="396"/>
      <c r="L394" s="43">
        <f>SUM(L395)</f>
        <v>0</v>
      </c>
      <c r="M394" s="43"/>
      <c r="N394" s="43"/>
      <c r="O394" s="396"/>
      <c r="Q394" s="43">
        <f>SUM(Q395)</f>
        <v>0</v>
      </c>
      <c r="R394" s="43"/>
      <c r="S394" s="43"/>
      <c r="T394" s="396"/>
      <c r="V394" s="43">
        <f>SUM(V395)</f>
        <v>0</v>
      </c>
      <c r="W394" s="43"/>
      <c r="X394" s="43"/>
      <c r="Y394" s="396"/>
      <c r="AA394" s="43">
        <f>SUM(AA395)</f>
        <v>0</v>
      </c>
      <c r="AB394" s="43"/>
      <c r="AC394" s="43"/>
      <c r="AD394" s="396"/>
      <c r="AF394" s="43">
        <f>SUM(AF395)</f>
        <v>0</v>
      </c>
      <c r="AG394" s="43"/>
      <c r="AH394" s="43"/>
      <c r="AI394" s="396"/>
      <c r="AK394" s="43">
        <f>SUM(AK395)</f>
        <v>0</v>
      </c>
      <c r="AL394" s="43"/>
      <c r="AM394" s="43"/>
      <c r="AN394" s="396"/>
      <c r="AP394" s="43">
        <f>SUM(AP395)</f>
        <v>0</v>
      </c>
      <c r="AQ394" s="43"/>
      <c r="AR394" s="43"/>
      <c r="AS394" s="396"/>
      <c r="AU394" s="43">
        <f>SUM(AU395)</f>
        <v>0</v>
      </c>
      <c r="AV394" s="43"/>
      <c r="AW394" s="43"/>
      <c r="AX394" s="396"/>
      <c r="AZ394" s="43">
        <f>SUM(AZ395)</f>
        <v>0</v>
      </c>
      <c r="BA394" s="43"/>
      <c r="BB394" s="43"/>
      <c r="BC394" s="396"/>
      <c r="BE394" s="43">
        <f>SUM(BE395)</f>
        <v>0</v>
      </c>
      <c r="BF394" s="43"/>
      <c r="BG394" s="43"/>
      <c r="BH394" s="396"/>
      <c r="BJ394" s="43">
        <f>SUM(BJ395)</f>
        <v>0</v>
      </c>
      <c r="BK394" s="43"/>
      <c r="BL394" s="43"/>
      <c r="BM394" s="396"/>
      <c r="BO394" s="43">
        <f>SUM(BO395)</f>
        <v>0</v>
      </c>
      <c r="BP394" s="43"/>
      <c r="BQ394" s="43"/>
      <c r="BR394" s="396"/>
      <c r="BT394" s="43">
        <f>SUM(BT395:BT395)</f>
        <v>0</v>
      </c>
      <c r="BU394" s="43"/>
      <c r="BV394" s="43"/>
      <c r="BW394" s="396"/>
      <c r="BY394" s="43">
        <f>SUM(BY395)</f>
        <v>0</v>
      </c>
      <c r="BZ394" s="43"/>
      <c r="CA394" s="43"/>
      <c r="CB394" s="396"/>
      <c r="CD394" s="80">
        <f>SUM(CD395:CD395)</f>
        <v>0</v>
      </c>
      <c r="CE394" s="43">
        <f>SUM(CE395:CE395)</f>
        <v>0</v>
      </c>
      <c r="CF394" s="43"/>
      <c r="CG394" s="396"/>
      <c r="CI394" s="80">
        <f>SUM(CI395:CI395)</f>
        <v>0</v>
      </c>
      <c r="CJ394" s="43"/>
      <c r="CK394" s="43"/>
      <c r="CL394" s="396"/>
      <c r="CN394" s="80">
        <f>SUM(CN395:CN395)</f>
        <v>0</v>
      </c>
      <c r="CO394" s="43"/>
      <c r="CP394" s="43"/>
      <c r="CQ394" s="396"/>
      <c r="CS394" s="80">
        <f>SUM(CS395:CS395)</f>
        <v>0</v>
      </c>
      <c r="CT394" s="43"/>
      <c r="CU394" s="43"/>
      <c r="CV394" s="396"/>
      <c r="CX394" s="80">
        <f>SUM(CX395:CX395)</f>
        <v>0</v>
      </c>
      <c r="CY394" s="43"/>
      <c r="CZ394" s="43"/>
      <c r="DA394" s="396"/>
      <c r="DC394" s="80">
        <f>SUM(DC395:DC395)</f>
        <v>0</v>
      </c>
      <c r="DD394" s="43"/>
      <c r="DE394" s="43"/>
      <c r="DF394" s="396"/>
      <c r="DH394" s="80">
        <f>SUM(DH395:DH395)</f>
        <v>0</v>
      </c>
      <c r="DI394" s="43"/>
      <c r="DJ394" s="43"/>
      <c r="DK394" s="396"/>
      <c r="DM394" s="80">
        <f>SUM(DM395:DM395)</f>
        <v>0</v>
      </c>
      <c r="DN394" s="43"/>
      <c r="DO394" s="43"/>
      <c r="DP394" s="396"/>
      <c r="DR394" s="80">
        <f>SUM(DR395:DR395)</f>
        <v>0</v>
      </c>
      <c r="DS394" s="43"/>
      <c r="DT394" s="43"/>
      <c r="DU394" s="396"/>
      <c r="DW394" s="80">
        <f>SUM(DW395:DW395)</f>
        <v>0</v>
      </c>
      <c r="DX394" s="43"/>
      <c r="DY394" s="43"/>
      <c r="DZ394" s="396"/>
      <c r="EB394" s="80">
        <f>SUM(EB395:EB395)</f>
        <v>0</v>
      </c>
      <c r="EC394" s="43"/>
      <c r="ED394" s="43"/>
      <c r="EE394" s="396"/>
      <c r="EG394" s="43">
        <f>SUM(EG395:EG395)</f>
        <v>0</v>
      </c>
      <c r="EH394" s="43"/>
      <c r="EI394" s="43"/>
      <c r="EJ394" s="396"/>
      <c r="EL394" s="43">
        <f>SUM(EL395:EL395)</f>
        <v>0</v>
      </c>
      <c r="EM394" s="43"/>
      <c r="EN394" s="43"/>
      <c r="EO394" s="88"/>
      <c r="EQ394" s="80">
        <f>EL394-BY394</f>
        <v>0</v>
      </c>
      <c r="ER394" s="33"/>
    </row>
    <row r="395" spans="4:148" x14ac:dyDescent="0.3">
      <c r="D395" s="88" t="s">
        <v>316</v>
      </c>
      <c r="F395" s="399"/>
      <c r="G395" s="403">
        <v>0</v>
      </c>
      <c r="H395" s="401"/>
      <c r="I395" s="43"/>
      <c r="J395" s="396"/>
      <c r="K395" s="399"/>
      <c r="L395" s="403">
        <v>0</v>
      </c>
      <c r="M395" s="401"/>
      <c r="N395" s="43"/>
      <c r="O395" s="396"/>
      <c r="P395" s="399"/>
      <c r="Q395" s="403">
        <v>0</v>
      </c>
      <c r="R395" s="401"/>
      <c r="S395" s="43"/>
      <c r="T395" s="396"/>
      <c r="U395" s="399"/>
      <c r="V395" s="403">
        <v>0</v>
      </c>
      <c r="W395" s="401"/>
      <c r="X395" s="43"/>
      <c r="Y395" s="396"/>
      <c r="Z395" s="399"/>
      <c r="AA395" s="403">
        <v>0</v>
      </c>
      <c r="AB395" s="401"/>
      <c r="AC395" s="43"/>
      <c r="AD395" s="396"/>
      <c r="AE395" s="399"/>
      <c r="AF395" s="403">
        <v>0</v>
      </c>
      <c r="AG395" s="401"/>
      <c r="AH395" s="43"/>
      <c r="AI395" s="396"/>
      <c r="AJ395" s="399"/>
      <c r="AK395" s="403">
        <v>0</v>
      </c>
      <c r="AL395" s="401"/>
      <c r="AM395" s="43"/>
      <c r="AN395" s="396"/>
      <c r="AO395" s="399"/>
      <c r="AP395" s="403">
        <v>0</v>
      </c>
      <c r="AQ395" s="401"/>
      <c r="AR395" s="43"/>
      <c r="AS395" s="396"/>
      <c r="AT395" s="399"/>
      <c r="AU395" s="403">
        <v>0</v>
      </c>
      <c r="AV395" s="401"/>
      <c r="AW395" s="43"/>
      <c r="AX395" s="396"/>
      <c r="AY395" s="399"/>
      <c r="AZ395" s="403">
        <v>0</v>
      </c>
      <c r="BA395" s="401"/>
      <c r="BB395" s="43"/>
      <c r="BC395" s="396"/>
      <c r="BD395" s="399"/>
      <c r="BE395" s="403">
        <v>0</v>
      </c>
      <c r="BF395" s="401"/>
      <c r="BG395" s="43"/>
      <c r="BH395" s="396"/>
      <c r="BI395" s="399"/>
      <c r="BJ395" s="403">
        <v>0</v>
      </c>
      <c r="BK395" s="401"/>
      <c r="BL395" s="43"/>
      <c r="BM395" s="396"/>
      <c r="BN395" s="399"/>
      <c r="BO395" s="403">
        <v>0</v>
      </c>
      <c r="BP395" s="401"/>
      <c r="BQ395" s="43"/>
      <c r="BR395" s="396"/>
      <c r="BS395" s="399"/>
      <c r="BT395" s="403">
        <f>SUM(L395:BO395)</f>
        <v>0</v>
      </c>
      <c r="BU395" s="401"/>
      <c r="BV395" s="43"/>
      <c r="BW395" s="396"/>
      <c r="BX395" s="399"/>
      <c r="BY395" s="403">
        <v>0</v>
      </c>
      <c r="BZ395" s="401"/>
      <c r="CA395" s="43"/>
      <c r="CB395" s="396"/>
      <c r="CC395" s="399"/>
      <c r="CD395" s="403">
        <v>0</v>
      </c>
      <c r="CE395" s="401"/>
      <c r="CF395" s="41"/>
      <c r="CG395" s="396"/>
      <c r="CH395" s="399"/>
      <c r="CI395" s="403">
        <v>0</v>
      </c>
      <c r="CJ395" s="401"/>
      <c r="CK395" s="43"/>
      <c r="CL395" s="396"/>
      <c r="CM395" s="399"/>
      <c r="CN395" s="403">
        <v>0</v>
      </c>
      <c r="CO395" s="401"/>
      <c r="CP395" s="43"/>
      <c r="CQ395" s="396"/>
      <c r="CR395" s="399"/>
      <c r="CS395" s="403">
        <v>0</v>
      </c>
      <c r="CT395" s="401"/>
      <c r="CU395" s="43"/>
      <c r="CV395" s="396"/>
      <c r="CW395" s="399"/>
      <c r="CX395" s="403">
        <v>0</v>
      </c>
      <c r="CY395" s="401"/>
      <c r="CZ395" s="43"/>
      <c r="DA395" s="396"/>
      <c r="DB395" s="399"/>
      <c r="DC395" s="403">
        <v>0</v>
      </c>
      <c r="DD395" s="401"/>
      <c r="DE395" s="43"/>
      <c r="DF395" s="396"/>
      <c r="DG395" s="399"/>
      <c r="DH395" s="403">
        <v>0</v>
      </c>
      <c r="DI395" s="401"/>
      <c r="DJ395" s="43"/>
      <c r="DK395" s="396"/>
      <c r="DL395" s="399"/>
      <c r="DM395" s="403">
        <v>0</v>
      </c>
      <c r="DN395" s="401"/>
      <c r="DO395" s="43"/>
      <c r="DP395" s="396"/>
      <c r="DQ395" s="399"/>
      <c r="DR395" s="403">
        <v>0</v>
      </c>
      <c r="DS395" s="401"/>
      <c r="DT395" s="43"/>
      <c r="DU395" s="396"/>
      <c r="DV395" s="399"/>
      <c r="DW395" s="403">
        <v>0</v>
      </c>
      <c r="DX395" s="401"/>
      <c r="DY395" s="43"/>
      <c r="DZ395" s="396"/>
      <c r="EA395" s="399"/>
      <c r="EB395" s="403">
        <v>0</v>
      </c>
      <c r="EC395" s="401"/>
      <c r="ED395" s="43"/>
      <c r="EE395" s="396"/>
      <c r="EF395" s="399"/>
      <c r="EG395" s="403">
        <v>0</v>
      </c>
      <c r="EH395" s="401"/>
      <c r="EI395" s="43"/>
      <c r="EJ395" s="396"/>
      <c r="EK395" s="399"/>
      <c r="EL395" s="403">
        <f t="shared" ref="EL395" si="62">SUM(CD395:DR395)</f>
        <v>0</v>
      </c>
      <c r="EM395" s="401"/>
      <c r="EN395" s="43"/>
      <c r="EO395" s="88"/>
      <c r="EQ395" s="80">
        <f>EL395-BY395</f>
        <v>0</v>
      </c>
      <c r="ER395" s="33"/>
    </row>
    <row r="396" spans="4:148" x14ac:dyDescent="0.3">
      <c r="D396" s="88"/>
      <c r="G396" s="43"/>
      <c r="H396" s="43"/>
      <c r="I396" s="43"/>
      <c r="J396" s="396"/>
      <c r="K396" s="43"/>
      <c r="L396" s="43"/>
      <c r="M396" s="43"/>
      <c r="N396" s="43"/>
      <c r="O396" s="396"/>
      <c r="P396" s="43"/>
      <c r="Q396" s="43"/>
      <c r="R396" s="43"/>
      <c r="S396" s="43"/>
      <c r="T396" s="396"/>
      <c r="U396" s="43"/>
      <c r="V396" s="43"/>
      <c r="W396" s="43"/>
      <c r="X396" s="43"/>
      <c r="Y396" s="396"/>
      <c r="Z396" s="43"/>
      <c r="AA396" s="43"/>
      <c r="AB396" s="43"/>
      <c r="AC396" s="43"/>
      <c r="AD396" s="396"/>
      <c r="AE396" s="43"/>
      <c r="AF396" s="43"/>
      <c r="AG396" s="43"/>
      <c r="AH396" s="43"/>
      <c r="AI396" s="396"/>
      <c r="AJ396" s="43"/>
      <c r="AK396" s="43"/>
      <c r="AL396" s="43"/>
      <c r="AM396" s="43"/>
      <c r="AN396" s="396"/>
      <c r="AO396" s="43"/>
      <c r="AP396" s="43"/>
      <c r="AQ396" s="43"/>
      <c r="AR396" s="43"/>
      <c r="AS396" s="396"/>
      <c r="AT396" s="43"/>
      <c r="AU396" s="43"/>
      <c r="AV396" s="43"/>
      <c r="AW396" s="43"/>
      <c r="AX396" s="396"/>
      <c r="AY396" s="43"/>
      <c r="AZ396" s="43"/>
      <c r="BA396" s="43"/>
      <c r="BB396" s="43"/>
      <c r="BC396" s="396"/>
      <c r="BD396" s="43"/>
      <c r="BE396" s="43"/>
      <c r="BF396" s="43"/>
      <c r="BG396" s="43"/>
      <c r="BH396" s="396"/>
      <c r="BI396" s="43"/>
      <c r="BJ396" s="43"/>
      <c r="BK396" s="43"/>
      <c r="BL396" s="43"/>
      <c r="BM396" s="396"/>
      <c r="BN396" s="43"/>
      <c r="BO396" s="43"/>
      <c r="BP396" s="43"/>
      <c r="BQ396" s="43"/>
      <c r="BR396" s="396"/>
      <c r="BS396" s="43"/>
      <c r="BT396" s="43"/>
      <c r="BU396" s="43"/>
      <c r="BV396" s="43"/>
      <c r="BW396" s="396"/>
      <c r="BX396" s="43"/>
      <c r="BY396" s="43"/>
      <c r="BZ396" s="43"/>
      <c r="CA396" s="43"/>
      <c r="CB396" s="396"/>
      <c r="CC396" s="43"/>
      <c r="CD396" s="43"/>
      <c r="CE396" s="43"/>
      <c r="CF396" s="43"/>
      <c r="CG396" s="396"/>
      <c r="CH396" s="43"/>
      <c r="CI396" s="43"/>
      <c r="CJ396" s="43"/>
      <c r="CK396" s="43"/>
      <c r="CL396" s="396"/>
      <c r="CM396" s="43"/>
      <c r="CN396" s="43"/>
      <c r="CO396" s="43"/>
      <c r="CP396" s="43"/>
      <c r="CQ396" s="396"/>
      <c r="CR396" s="43"/>
      <c r="CS396" s="43"/>
      <c r="CT396" s="43"/>
      <c r="CU396" s="43"/>
      <c r="CV396" s="396"/>
      <c r="CW396" s="43"/>
      <c r="CX396" s="43"/>
      <c r="CY396" s="43"/>
      <c r="CZ396" s="43"/>
      <c r="DA396" s="396"/>
      <c r="DB396" s="43"/>
      <c r="DC396" s="43"/>
      <c r="DD396" s="43"/>
      <c r="DE396" s="43"/>
      <c r="DF396" s="396"/>
      <c r="DG396" s="43"/>
      <c r="DH396" s="43"/>
      <c r="DI396" s="43"/>
      <c r="DJ396" s="43"/>
      <c r="DK396" s="396"/>
      <c r="DL396" s="43"/>
      <c r="DM396" s="43"/>
      <c r="DN396" s="43"/>
      <c r="DO396" s="43"/>
      <c r="DP396" s="396"/>
      <c r="DQ396" s="43"/>
      <c r="DR396" s="43"/>
      <c r="DS396" s="43"/>
      <c r="DT396" s="43"/>
      <c r="DU396" s="396"/>
      <c r="DV396" s="43"/>
      <c r="DW396" s="43"/>
      <c r="DX396" s="43"/>
      <c r="DY396" s="43"/>
      <c r="DZ396" s="396"/>
      <c r="EA396" s="43"/>
      <c r="EB396" s="43"/>
      <c r="EC396" s="43"/>
      <c r="ED396" s="43"/>
      <c r="EE396" s="396"/>
      <c r="EF396" s="43"/>
      <c r="EG396" s="43"/>
      <c r="EH396" s="43"/>
      <c r="EI396" s="43"/>
      <c r="EJ396" s="396"/>
      <c r="EK396" s="43"/>
      <c r="EL396" s="43"/>
      <c r="EM396" s="43"/>
      <c r="EN396" s="43"/>
      <c r="EO396" s="88"/>
      <c r="ER396" s="33"/>
    </row>
    <row r="397" spans="4:148" ht="12.75" hidden="1" customHeight="1" x14ac:dyDescent="0.3">
      <c r="D397" s="88" t="s">
        <v>329</v>
      </c>
      <c r="G397" s="43">
        <f>SUM(G398:G398)</f>
        <v>0</v>
      </c>
      <c r="H397" s="43"/>
      <c r="I397" s="43"/>
      <c r="J397" s="396"/>
      <c r="K397" s="43"/>
      <c r="L397" s="43">
        <f>SUM(L398:L398)</f>
        <v>0</v>
      </c>
      <c r="M397" s="43"/>
      <c r="N397" s="43"/>
      <c r="O397" s="396"/>
      <c r="P397" s="43"/>
      <c r="Q397" s="43">
        <f>SUM(Q398:Q398)</f>
        <v>0</v>
      </c>
      <c r="R397" s="43"/>
      <c r="S397" s="43"/>
      <c r="T397" s="396"/>
      <c r="U397" s="43"/>
      <c r="V397" s="43">
        <f>SUM(V398:V398)</f>
        <v>0</v>
      </c>
      <c r="W397" s="43"/>
      <c r="X397" s="43"/>
      <c r="Y397" s="396"/>
      <c r="Z397" s="43"/>
      <c r="AA397" s="43">
        <f>SUM(AA398:AA398)</f>
        <v>0</v>
      </c>
      <c r="AB397" s="43"/>
      <c r="AC397" s="43"/>
      <c r="AD397" s="396"/>
      <c r="AE397" s="43"/>
      <c r="AF397" s="43">
        <f>SUM(AF398:AF398)</f>
        <v>0</v>
      </c>
      <c r="AG397" s="43"/>
      <c r="AH397" s="43"/>
      <c r="AI397" s="396"/>
      <c r="AJ397" s="43"/>
      <c r="AK397" s="43">
        <f>SUM(AK398:AK398)</f>
        <v>0</v>
      </c>
      <c r="AL397" s="43"/>
      <c r="AM397" s="43"/>
      <c r="AN397" s="396"/>
      <c r="AO397" s="43"/>
      <c r="AP397" s="43">
        <f>SUM(AP398:AP398)</f>
        <v>0</v>
      </c>
      <c r="AQ397" s="43"/>
      <c r="AR397" s="43"/>
      <c r="AS397" s="396"/>
      <c r="AT397" s="43"/>
      <c r="AU397" s="43">
        <f>SUM(AU398:AU398)</f>
        <v>0</v>
      </c>
      <c r="AV397" s="43"/>
      <c r="AW397" s="43"/>
      <c r="AX397" s="396"/>
      <c r="AY397" s="43"/>
      <c r="AZ397" s="43">
        <f>SUM(AZ398:AZ398)</f>
        <v>0</v>
      </c>
      <c r="BA397" s="43"/>
      <c r="BB397" s="43"/>
      <c r="BC397" s="396"/>
      <c r="BD397" s="43"/>
      <c r="BE397" s="43">
        <f>SUM(BE398:BE398)</f>
        <v>0</v>
      </c>
      <c r="BF397" s="43"/>
      <c r="BG397" s="43"/>
      <c r="BH397" s="396"/>
      <c r="BI397" s="43"/>
      <c r="BJ397" s="43">
        <f>SUM(BJ398:BJ398)</f>
        <v>0</v>
      </c>
      <c r="BK397" s="43"/>
      <c r="BL397" s="43"/>
      <c r="BM397" s="396"/>
      <c r="BN397" s="43"/>
      <c r="BO397" s="43">
        <f>SUM(BO398:BO398)</f>
        <v>0</v>
      </c>
      <c r="BP397" s="43"/>
      <c r="BQ397" s="43"/>
      <c r="BR397" s="396"/>
      <c r="BS397" s="43"/>
      <c r="BT397" s="43">
        <f>SUM(BT398:BT398)</f>
        <v>0</v>
      </c>
      <c r="BU397" s="43"/>
      <c r="BV397" s="43"/>
      <c r="BW397" s="396"/>
      <c r="BX397" s="43"/>
      <c r="BY397" s="43">
        <f>SUM(BY398:BY398)</f>
        <v>0</v>
      </c>
      <c r="BZ397" s="43"/>
      <c r="CA397" s="43"/>
      <c r="CB397" s="396"/>
      <c r="CC397" s="43"/>
      <c r="CD397" s="43">
        <f>SUM(CD398:CD398)</f>
        <v>0</v>
      </c>
      <c r="CE397" s="43"/>
      <c r="CF397" s="43"/>
      <c r="CG397" s="396"/>
      <c r="CH397" s="43"/>
      <c r="CI397" s="43">
        <f>SUM(CI398:CI398)</f>
        <v>0</v>
      </c>
      <c r="CJ397" s="43"/>
      <c r="CK397" s="43"/>
      <c r="CL397" s="396"/>
      <c r="CM397" s="43"/>
      <c r="CN397" s="43">
        <f>SUM(CN398:CN398)</f>
        <v>0</v>
      </c>
      <c r="CO397" s="43"/>
      <c r="CP397" s="43"/>
      <c r="CQ397" s="396"/>
      <c r="CR397" s="43"/>
      <c r="CS397" s="43">
        <f>SUM(CS398:CS398)</f>
        <v>0</v>
      </c>
      <c r="CT397" s="43"/>
      <c r="CU397" s="43"/>
      <c r="CV397" s="396"/>
      <c r="CW397" s="43"/>
      <c r="CX397" s="43">
        <f>SUM(CX398:CX398)</f>
        <v>0</v>
      </c>
      <c r="CY397" s="43"/>
      <c r="CZ397" s="43"/>
      <c r="DA397" s="396"/>
      <c r="DB397" s="43"/>
      <c r="DC397" s="43">
        <f>SUM(DC398:DC398)</f>
        <v>0</v>
      </c>
      <c r="DD397" s="43"/>
      <c r="DE397" s="43"/>
      <c r="DF397" s="396"/>
      <c r="DG397" s="43"/>
      <c r="DH397" s="43">
        <f>SUM(DH398:DH398)</f>
        <v>0</v>
      </c>
      <c r="DI397" s="43"/>
      <c r="DJ397" s="43"/>
      <c r="DK397" s="396"/>
      <c r="DL397" s="43"/>
      <c r="DM397" s="43">
        <f>SUM(DM398:DM398)</f>
        <v>0</v>
      </c>
      <c r="DN397" s="43"/>
      <c r="DO397" s="43"/>
      <c r="DP397" s="396"/>
      <c r="DQ397" s="43"/>
      <c r="DR397" s="43">
        <f>SUM(DR398:DR398)</f>
        <v>0</v>
      </c>
      <c r="DS397" s="43"/>
      <c r="DT397" s="43"/>
      <c r="DU397" s="396"/>
      <c r="DV397" s="43"/>
      <c r="DW397" s="43">
        <f>SUM(DW398:DW398)</f>
        <v>0</v>
      </c>
      <c r="DX397" s="43"/>
      <c r="DY397" s="43"/>
      <c r="DZ397" s="396"/>
      <c r="EA397" s="43"/>
      <c r="EB397" s="43">
        <f>SUM(EB398:EB398)</f>
        <v>0</v>
      </c>
      <c r="EC397" s="43"/>
      <c r="ED397" s="43"/>
      <c r="EE397" s="396"/>
      <c r="EF397" s="43"/>
      <c r="EG397" s="43">
        <f>SUM(EG398:EG398)</f>
        <v>0</v>
      </c>
      <c r="EH397" s="43"/>
      <c r="EI397" s="43"/>
      <c r="EJ397" s="396"/>
      <c r="EK397" s="43"/>
      <c r="EL397" s="43">
        <f>SUM(EL398:EL398)</f>
        <v>0</v>
      </c>
      <c r="EM397" s="43"/>
      <c r="EN397" s="43"/>
      <c r="EO397" s="88"/>
      <c r="EQ397" s="80">
        <f>EL397-BY397</f>
        <v>0</v>
      </c>
      <c r="ER397" s="33"/>
    </row>
    <row r="398" spans="4:148" ht="12.75" hidden="1" customHeight="1" x14ac:dyDescent="0.3">
      <c r="D398" s="88" t="s">
        <v>316</v>
      </c>
      <c r="F398" s="399"/>
      <c r="G398" s="403">
        <v>0</v>
      </c>
      <c r="H398" s="401"/>
      <c r="I398" s="43"/>
      <c r="J398" s="396"/>
      <c r="K398" s="402"/>
      <c r="L398" s="403">
        <v>0</v>
      </c>
      <c r="M398" s="401"/>
      <c r="N398" s="43"/>
      <c r="O398" s="396"/>
      <c r="P398" s="402"/>
      <c r="Q398" s="403">
        <v>0</v>
      </c>
      <c r="R398" s="401"/>
      <c r="S398" s="43"/>
      <c r="T398" s="396"/>
      <c r="U398" s="402"/>
      <c r="V398" s="403">
        <v>0</v>
      </c>
      <c r="W398" s="401"/>
      <c r="X398" s="43"/>
      <c r="Y398" s="396"/>
      <c r="Z398" s="402"/>
      <c r="AA398" s="403">
        <v>0</v>
      </c>
      <c r="AB398" s="401"/>
      <c r="AC398" s="43"/>
      <c r="AD398" s="396"/>
      <c r="AE398" s="402"/>
      <c r="AF398" s="403">
        <v>0</v>
      </c>
      <c r="AG398" s="401"/>
      <c r="AH398" s="43"/>
      <c r="AI398" s="396"/>
      <c r="AJ398" s="402"/>
      <c r="AK398" s="403">
        <v>0</v>
      </c>
      <c r="AL398" s="401"/>
      <c r="AM398" s="43"/>
      <c r="AN398" s="396"/>
      <c r="AO398" s="402"/>
      <c r="AP398" s="403">
        <v>0</v>
      </c>
      <c r="AQ398" s="401"/>
      <c r="AR398" s="43"/>
      <c r="AS398" s="396"/>
      <c r="AT398" s="402"/>
      <c r="AU398" s="403">
        <v>0</v>
      </c>
      <c r="AV398" s="401"/>
      <c r="AW398" s="43"/>
      <c r="AX398" s="396"/>
      <c r="AY398" s="402"/>
      <c r="AZ398" s="403">
        <v>0</v>
      </c>
      <c r="BA398" s="401"/>
      <c r="BB398" s="43"/>
      <c r="BC398" s="396"/>
      <c r="BD398" s="402"/>
      <c r="BE398" s="403">
        <v>0</v>
      </c>
      <c r="BF398" s="401"/>
      <c r="BG398" s="43"/>
      <c r="BH398" s="396"/>
      <c r="BI398" s="402"/>
      <c r="BJ398" s="403">
        <v>0</v>
      </c>
      <c r="BK398" s="401"/>
      <c r="BL398" s="43"/>
      <c r="BM398" s="396"/>
      <c r="BN398" s="402"/>
      <c r="BO398" s="403">
        <v>0</v>
      </c>
      <c r="BP398" s="401"/>
      <c r="BQ398" s="43"/>
      <c r="BR398" s="396"/>
      <c r="BS398" s="402"/>
      <c r="BT398" s="403">
        <f>SUM(L398:BO398)</f>
        <v>0</v>
      </c>
      <c r="BU398" s="401"/>
      <c r="BV398" s="43"/>
      <c r="BW398" s="396"/>
      <c r="BX398" s="402"/>
      <c r="BY398" s="403">
        <v>0</v>
      </c>
      <c r="BZ398" s="401"/>
      <c r="CA398" s="43"/>
      <c r="CB398" s="396"/>
      <c r="CC398" s="402"/>
      <c r="CD398" s="403">
        <v>0</v>
      </c>
      <c r="CE398" s="401"/>
      <c r="CF398" s="43"/>
      <c r="CG398" s="396"/>
      <c r="CH398" s="402"/>
      <c r="CI398" s="403">
        <v>0</v>
      </c>
      <c r="CJ398" s="401"/>
      <c r="CK398" s="43"/>
      <c r="CL398" s="396"/>
      <c r="CM398" s="402"/>
      <c r="CN398" s="403">
        <v>0</v>
      </c>
      <c r="CO398" s="401"/>
      <c r="CP398" s="43"/>
      <c r="CQ398" s="396"/>
      <c r="CR398" s="402"/>
      <c r="CS398" s="403">
        <v>0</v>
      </c>
      <c r="CT398" s="401"/>
      <c r="CU398" s="43"/>
      <c r="CV398" s="396"/>
      <c r="CW398" s="402"/>
      <c r="CX398" s="403">
        <v>0</v>
      </c>
      <c r="CY398" s="401"/>
      <c r="CZ398" s="43"/>
      <c r="DA398" s="396"/>
      <c r="DB398" s="402"/>
      <c r="DC398" s="403">
        <v>0</v>
      </c>
      <c r="DD398" s="401"/>
      <c r="DE398" s="43"/>
      <c r="DF398" s="396"/>
      <c r="DG398" s="402"/>
      <c r="DH398" s="403">
        <v>0</v>
      </c>
      <c r="DI398" s="401"/>
      <c r="DJ398" s="43"/>
      <c r="DK398" s="396"/>
      <c r="DL398" s="402"/>
      <c r="DM398" s="403">
        <v>0</v>
      </c>
      <c r="DN398" s="401"/>
      <c r="DO398" s="43"/>
      <c r="DP398" s="396"/>
      <c r="DQ398" s="402"/>
      <c r="DR398" s="403">
        <v>0</v>
      </c>
      <c r="DS398" s="401"/>
      <c r="DT398" s="43"/>
      <c r="DU398" s="396"/>
      <c r="DV398" s="402"/>
      <c r="DW398" s="403">
        <v>0</v>
      </c>
      <c r="DX398" s="401"/>
      <c r="DY398" s="43"/>
      <c r="DZ398" s="396"/>
      <c r="EA398" s="402"/>
      <c r="EB398" s="403">
        <v>0</v>
      </c>
      <c r="EC398" s="401"/>
      <c r="ED398" s="43"/>
      <c r="EE398" s="396"/>
      <c r="EF398" s="402"/>
      <c r="EG398" s="403">
        <v>0</v>
      </c>
      <c r="EH398" s="401"/>
      <c r="EI398" s="43"/>
      <c r="EJ398" s="396"/>
      <c r="EK398" s="399"/>
      <c r="EL398" s="403">
        <f>SUM(CD398:CD398)</f>
        <v>0</v>
      </c>
      <c r="EM398" s="401"/>
      <c r="EN398" s="43"/>
      <c r="EO398" s="88"/>
      <c r="EQ398" s="80">
        <f>EL398-BY398</f>
        <v>0</v>
      </c>
      <c r="ER398" s="33"/>
    </row>
    <row r="399" spans="4:148" ht="12.75" hidden="1" customHeight="1" x14ac:dyDescent="0.3">
      <c r="D399" s="88"/>
      <c r="G399" s="43"/>
      <c r="H399" s="43"/>
      <c r="I399" s="43"/>
      <c r="J399" s="396"/>
      <c r="K399" s="43"/>
      <c r="L399" s="43"/>
      <c r="M399" s="43"/>
      <c r="N399" s="43"/>
      <c r="O399" s="396"/>
      <c r="P399" s="43"/>
      <c r="Q399" s="43"/>
      <c r="R399" s="43"/>
      <c r="S399" s="43"/>
      <c r="T399" s="396"/>
      <c r="U399" s="43"/>
      <c r="V399" s="43"/>
      <c r="W399" s="43"/>
      <c r="X399" s="43"/>
      <c r="Y399" s="396"/>
      <c r="Z399" s="43"/>
      <c r="AA399" s="43"/>
      <c r="AB399" s="43"/>
      <c r="AC399" s="43"/>
      <c r="AD399" s="396"/>
      <c r="AE399" s="43"/>
      <c r="AF399" s="43"/>
      <c r="AG399" s="43"/>
      <c r="AH399" s="43"/>
      <c r="AI399" s="396"/>
      <c r="AJ399" s="43"/>
      <c r="AK399" s="43"/>
      <c r="AL399" s="43"/>
      <c r="AM399" s="43"/>
      <c r="AN399" s="396"/>
      <c r="AO399" s="43"/>
      <c r="AP399" s="43"/>
      <c r="AQ399" s="43"/>
      <c r="AR399" s="43"/>
      <c r="AS399" s="396"/>
      <c r="AT399" s="43"/>
      <c r="AU399" s="43"/>
      <c r="AV399" s="43"/>
      <c r="AW399" s="43"/>
      <c r="AX399" s="396"/>
      <c r="AY399" s="43"/>
      <c r="AZ399" s="43"/>
      <c r="BA399" s="43"/>
      <c r="BB399" s="43"/>
      <c r="BC399" s="396"/>
      <c r="BD399" s="43"/>
      <c r="BE399" s="43"/>
      <c r="BF399" s="43"/>
      <c r="BG399" s="43"/>
      <c r="BH399" s="396"/>
      <c r="BI399" s="43"/>
      <c r="BJ399" s="43"/>
      <c r="BK399" s="43"/>
      <c r="BL399" s="43"/>
      <c r="BM399" s="396"/>
      <c r="BN399" s="43"/>
      <c r="BO399" s="43"/>
      <c r="BP399" s="43"/>
      <c r="BQ399" s="43"/>
      <c r="BR399" s="396"/>
      <c r="BS399" s="43"/>
      <c r="BT399" s="43"/>
      <c r="BU399" s="43"/>
      <c r="BV399" s="43"/>
      <c r="BW399" s="396"/>
      <c r="BX399" s="43"/>
      <c r="BY399" s="43"/>
      <c r="BZ399" s="43"/>
      <c r="CA399" s="43"/>
      <c r="CB399" s="396"/>
      <c r="CC399" s="43"/>
      <c r="CD399" s="416"/>
      <c r="CE399" s="416"/>
      <c r="CF399" s="416"/>
      <c r="CG399" s="417"/>
      <c r="CH399" s="416"/>
      <c r="CI399" s="416"/>
      <c r="CJ399" s="416"/>
      <c r="CK399" s="416"/>
      <c r="CL399" s="417"/>
      <c r="CM399" s="416"/>
      <c r="CN399" s="416"/>
      <c r="CO399" s="416"/>
      <c r="CP399" s="416"/>
      <c r="CQ399" s="417"/>
      <c r="CR399" s="416"/>
      <c r="CS399" s="416"/>
      <c r="CT399" s="416"/>
      <c r="CU399" s="416"/>
      <c r="CV399" s="417"/>
      <c r="CW399" s="416"/>
      <c r="CX399" s="416"/>
      <c r="CY399" s="416"/>
      <c r="CZ399" s="416"/>
      <c r="DA399" s="417"/>
      <c r="DB399" s="416"/>
      <c r="DC399" s="416"/>
      <c r="DD399" s="416"/>
      <c r="DE399" s="416"/>
      <c r="DF399" s="417"/>
      <c r="DG399" s="416"/>
      <c r="DH399" s="416"/>
      <c r="DI399" s="416"/>
      <c r="DJ399" s="416"/>
      <c r="DK399" s="417"/>
      <c r="DL399" s="416"/>
      <c r="DM399" s="416"/>
      <c r="DN399" s="416"/>
      <c r="DO399" s="416"/>
      <c r="DP399" s="417"/>
      <c r="DQ399" s="416"/>
      <c r="DR399" s="416"/>
      <c r="DS399" s="416"/>
      <c r="DT399" s="416"/>
      <c r="DU399" s="417"/>
      <c r="DV399" s="416"/>
      <c r="DW399" s="416"/>
      <c r="DX399" s="416"/>
      <c r="DY399" s="416"/>
      <c r="DZ399" s="417"/>
      <c r="EA399" s="416"/>
      <c r="EB399" s="416"/>
      <c r="EC399" s="416"/>
      <c r="ED399" s="416"/>
      <c r="EE399" s="417"/>
      <c r="EF399" s="416"/>
      <c r="EG399" s="416"/>
      <c r="EH399" s="43"/>
      <c r="EI399" s="43"/>
      <c r="EJ399" s="396"/>
      <c r="EK399" s="43"/>
      <c r="EL399" s="43"/>
      <c r="EM399" s="43"/>
      <c r="EN399" s="43"/>
      <c r="EO399" s="88"/>
      <c r="ER399" s="33"/>
    </row>
    <row r="400" spans="4:148" s="33" customFormat="1" ht="12.75" hidden="1" customHeight="1" x14ac:dyDescent="0.3">
      <c r="D400" s="192" t="s">
        <v>330</v>
      </c>
      <c r="E400" s="675"/>
      <c r="F400" s="160"/>
      <c r="G400" s="43">
        <f>SUM(G401:G401)</f>
        <v>0</v>
      </c>
      <c r="H400" s="43"/>
      <c r="I400" s="43"/>
      <c r="J400" s="396"/>
      <c r="K400" s="43"/>
      <c r="L400" s="43">
        <f>SUM(L401:L401)</f>
        <v>0</v>
      </c>
      <c r="M400" s="43"/>
      <c r="N400" s="43"/>
      <c r="O400" s="396"/>
      <c r="P400" s="43"/>
      <c r="Q400" s="43">
        <f>SUM(Q401:Q401)</f>
        <v>0</v>
      </c>
      <c r="R400" s="43"/>
      <c r="S400" s="43"/>
      <c r="T400" s="396"/>
      <c r="U400" s="43"/>
      <c r="V400" s="43">
        <f>SUM(V401:V401)</f>
        <v>0</v>
      </c>
      <c r="W400" s="43"/>
      <c r="X400" s="43"/>
      <c r="Y400" s="396"/>
      <c r="Z400" s="43"/>
      <c r="AA400" s="43">
        <f>SUM(AA401:AA401)</f>
        <v>0</v>
      </c>
      <c r="AB400" s="43"/>
      <c r="AC400" s="43"/>
      <c r="AD400" s="396"/>
      <c r="AE400" s="43"/>
      <c r="AF400" s="43">
        <f>SUM(AF401:AF401)</f>
        <v>0</v>
      </c>
      <c r="AG400" s="43"/>
      <c r="AH400" s="43"/>
      <c r="AI400" s="396"/>
      <c r="AJ400" s="43"/>
      <c r="AK400" s="43">
        <f>SUM(AK401:AK401)</f>
        <v>0</v>
      </c>
      <c r="AL400" s="43"/>
      <c r="AM400" s="43"/>
      <c r="AN400" s="396"/>
      <c r="AO400" s="43"/>
      <c r="AP400" s="43">
        <f>SUM(AP401:AP401)</f>
        <v>0</v>
      </c>
      <c r="AQ400" s="43"/>
      <c r="AR400" s="43"/>
      <c r="AS400" s="396"/>
      <c r="AT400" s="43"/>
      <c r="AU400" s="43">
        <f>SUM(AU401:AU401)</f>
        <v>0</v>
      </c>
      <c r="AV400" s="43"/>
      <c r="AW400" s="43"/>
      <c r="AX400" s="396"/>
      <c r="AY400" s="43"/>
      <c r="AZ400" s="43">
        <f>SUM(AZ401:AZ401)</f>
        <v>0</v>
      </c>
      <c r="BA400" s="43"/>
      <c r="BB400" s="43"/>
      <c r="BC400" s="396"/>
      <c r="BD400" s="43"/>
      <c r="BE400" s="43">
        <f>SUM(BE401:BE401)</f>
        <v>0</v>
      </c>
      <c r="BF400" s="43"/>
      <c r="BG400" s="43"/>
      <c r="BH400" s="396"/>
      <c r="BI400" s="43"/>
      <c r="BJ400" s="43">
        <f>SUM(BJ401:BJ401)</f>
        <v>0</v>
      </c>
      <c r="BK400" s="43"/>
      <c r="BL400" s="43"/>
      <c r="BM400" s="396"/>
      <c r="BN400" s="43"/>
      <c r="BO400" s="43">
        <f>SUM(BO401:BO401)</f>
        <v>0</v>
      </c>
      <c r="BP400" s="43"/>
      <c r="BQ400" s="43"/>
      <c r="BR400" s="396"/>
      <c r="BS400" s="43"/>
      <c r="BT400" s="43">
        <f>SUM(BT401:BT401)</f>
        <v>0</v>
      </c>
      <c r="BU400" s="43"/>
      <c r="BV400" s="43"/>
      <c r="BW400" s="396"/>
      <c r="BX400" s="43"/>
      <c r="BY400" s="43">
        <f>SUM(BY401:BY401)</f>
        <v>0</v>
      </c>
      <c r="BZ400" s="43"/>
      <c r="CA400" s="43"/>
      <c r="CB400" s="396"/>
      <c r="CC400" s="43"/>
      <c r="CD400" s="43">
        <f>SUM(CD401:CD401)</f>
        <v>0</v>
      </c>
      <c r="CE400" s="43"/>
      <c r="CF400" s="43"/>
      <c r="CG400" s="396"/>
      <c r="CH400" s="43"/>
      <c r="CI400" s="43">
        <f>SUM(CI401:CI401)</f>
        <v>0</v>
      </c>
      <c r="CJ400" s="43"/>
      <c r="CK400" s="43"/>
      <c r="CL400" s="396"/>
      <c r="CM400" s="43"/>
      <c r="CN400" s="43">
        <f>SUM(CN401:CN401)</f>
        <v>0</v>
      </c>
      <c r="CO400" s="43"/>
      <c r="CP400" s="43"/>
      <c r="CQ400" s="396"/>
      <c r="CR400" s="43"/>
      <c r="CS400" s="43">
        <f>SUM(CS401:CS401)</f>
        <v>0</v>
      </c>
      <c r="CT400" s="43"/>
      <c r="CU400" s="43"/>
      <c r="CV400" s="396"/>
      <c r="CW400" s="43"/>
      <c r="CX400" s="43">
        <f>SUM(CX401:CX401)</f>
        <v>0</v>
      </c>
      <c r="CY400" s="43"/>
      <c r="CZ400" s="43"/>
      <c r="DA400" s="396"/>
      <c r="DB400" s="43"/>
      <c r="DC400" s="43">
        <f>SUM(DC401:DC401)</f>
        <v>0</v>
      </c>
      <c r="DD400" s="43"/>
      <c r="DE400" s="43"/>
      <c r="DF400" s="396"/>
      <c r="DG400" s="43"/>
      <c r="DH400" s="43">
        <f>SUM(DH401:DH401)</f>
        <v>0</v>
      </c>
      <c r="DI400" s="43"/>
      <c r="DJ400" s="43"/>
      <c r="DK400" s="396"/>
      <c r="DL400" s="43"/>
      <c r="DM400" s="43">
        <f>SUM(DM401:DM401)</f>
        <v>0</v>
      </c>
      <c r="DN400" s="43"/>
      <c r="DO400" s="43"/>
      <c r="DP400" s="396"/>
      <c r="DQ400" s="43"/>
      <c r="DR400" s="43">
        <f>SUM(DR401:DR401)</f>
        <v>0</v>
      </c>
      <c r="DS400" s="43"/>
      <c r="DT400" s="43"/>
      <c r="DU400" s="396"/>
      <c r="DV400" s="43"/>
      <c r="DW400" s="43">
        <f>SUM(DW401:DW401)</f>
        <v>0</v>
      </c>
      <c r="DX400" s="43"/>
      <c r="DY400" s="43"/>
      <c r="DZ400" s="396"/>
      <c r="EA400" s="43"/>
      <c r="EB400" s="43">
        <f>SUM(EB401:EB401)</f>
        <v>0</v>
      </c>
      <c r="EC400" s="43"/>
      <c r="ED400" s="43"/>
      <c r="EE400" s="396"/>
      <c r="EF400" s="43"/>
      <c r="EG400" s="43">
        <f>SUM(EG401:EG401)</f>
        <v>0</v>
      </c>
      <c r="EH400" s="43"/>
      <c r="EI400" s="43"/>
      <c r="EJ400" s="396"/>
      <c r="EK400" s="43"/>
      <c r="EL400" s="43">
        <f>SUM(EL401:EL401)</f>
        <v>0</v>
      </c>
      <c r="EM400" s="43"/>
      <c r="EN400" s="35"/>
      <c r="EO400" s="161"/>
      <c r="EQ400" s="80">
        <f>EL400-BY400</f>
        <v>0</v>
      </c>
    </row>
    <row r="401" spans="4:148" ht="12.75" hidden="1" customHeight="1" x14ac:dyDescent="0.3">
      <c r="D401" s="88" t="s">
        <v>316</v>
      </c>
      <c r="E401" s="669"/>
      <c r="F401" s="676"/>
      <c r="G401" s="403">
        <f>G404</f>
        <v>0</v>
      </c>
      <c r="H401" s="401"/>
      <c r="I401" s="43"/>
      <c r="J401" s="396"/>
      <c r="K401" s="402"/>
      <c r="L401" s="403">
        <f>L404</f>
        <v>0</v>
      </c>
      <c r="M401" s="401"/>
      <c r="N401" s="43"/>
      <c r="O401" s="396"/>
      <c r="P401" s="402"/>
      <c r="Q401" s="403">
        <f>Q404</f>
        <v>0</v>
      </c>
      <c r="R401" s="401"/>
      <c r="S401" s="43"/>
      <c r="T401" s="396"/>
      <c r="U401" s="402"/>
      <c r="V401" s="403">
        <f>V404</f>
        <v>0</v>
      </c>
      <c r="W401" s="401"/>
      <c r="X401" s="43"/>
      <c r="Y401" s="396"/>
      <c r="Z401" s="402"/>
      <c r="AA401" s="403">
        <f>AA404</f>
        <v>0</v>
      </c>
      <c r="AB401" s="401"/>
      <c r="AC401" s="43"/>
      <c r="AD401" s="396"/>
      <c r="AE401" s="402"/>
      <c r="AF401" s="403">
        <f>AF404</f>
        <v>0</v>
      </c>
      <c r="AG401" s="401"/>
      <c r="AH401" s="43"/>
      <c r="AI401" s="396"/>
      <c r="AJ401" s="402"/>
      <c r="AK401" s="403">
        <f>AK404</f>
        <v>0</v>
      </c>
      <c r="AL401" s="401"/>
      <c r="AM401" s="43"/>
      <c r="AN401" s="396"/>
      <c r="AO401" s="402"/>
      <c r="AP401" s="403">
        <f>AP404</f>
        <v>0</v>
      </c>
      <c r="AQ401" s="401"/>
      <c r="AR401" s="43"/>
      <c r="AS401" s="396"/>
      <c r="AT401" s="402"/>
      <c r="AU401" s="403">
        <f>AU404</f>
        <v>0</v>
      </c>
      <c r="AV401" s="401"/>
      <c r="AW401" s="43"/>
      <c r="AX401" s="396"/>
      <c r="AY401" s="402"/>
      <c r="AZ401" s="403">
        <f>AZ404</f>
        <v>0</v>
      </c>
      <c r="BA401" s="401"/>
      <c r="BB401" s="43"/>
      <c r="BC401" s="396"/>
      <c r="BD401" s="402"/>
      <c r="BE401" s="403">
        <f>BE404</f>
        <v>0</v>
      </c>
      <c r="BF401" s="401"/>
      <c r="BG401" s="43"/>
      <c r="BH401" s="396"/>
      <c r="BI401" s="402"/>
      <c r="BJ401" s="403">
        <f>BJ404</f>
        <v>0</v>
      </c>
      <c r="BK401" s="401"/>
      <c r="BL401" s="43"/>
      <c r="BM401" s="396"/>
      <c r="BN401" s="402"/>
      <c r="BO401" s="403">
        <f>BO404</f>
        <v>0</v>
      </c>
      <c r="BP401" s="401"/>
      <c r="BQ401" s="43"/>
      <c r="BR401" s="396"/>
      <c r="BS401" s="402"/>
      <c r="BT401" s="403">
        <f>SUM(L401:BO401)</f>
        <v>0</v>
      </c>
      <c r="BU401" s="401"/>
      <c r="BV401" s="43"/>
      <c r="BW401" s="396"/>
      <c r="BX401" s="402"/>
      <c r="BY401" s="403">
        <f>BY404</f>
        <v>0</v>
      </c>
      <c r="BZ401" s="401"/>
      <c r="CA401" s="43"/>
      <c r="CB401" s="396"/>
      <c r="CC401" s="402"/>
      <c r="CD401" s="403">
        <v>0</v>
      </c>
      <c r="CE401" s="401"/>
      <c r="CF401" s="43"/>
      <c r="CG401" s="396"/>
      <c r="CH401" s="402"/>
      <c r="CI401" s="403">
        <v>0</v>
      </c>
      <c r="CJ401" s="401"/>
      <c r="CK401" s="43"/>
      <c r="CL401" s="396"/>
      <c r="CM401" s="402"/>
      <c r="CN401" s="403">
        <v>0</v>
      </c>
      <c r="CO401" s="401"/>
      <c r="CP401" s="43"/>
      <c r="CQ401" s="396"/>
      <c r="CR401" s="402"/>
      <c r="CS401" s="403">
        <v>0</v>
      </c>
      <c r="CT401" s="401"/>
      <c r="CU401" s="43"/>
      <c r="CV401" s="396"/>
      <c r="CW401" s="402"/>
      <c r="CX401" s="403">
        <v>0</v>
      </c>
      <c r="CY401" s="401"/>
      <c r="CZ401" s="43"/>
      <c r="DA401" s="396"/>
      <c r="DB401" s="402"/>
      <c r="DC401" s="403">
        <v>0</v>
      </c>
      <c r="DD401" s="401"/>
      <c r="DE401" s="43"/>
      <c r="DF401" s="396"/>
      <c r="DG401" s="402"/>
      <c r="DH401" s="403">
        <v>0</v>
      </c>
      <c r="DI401" s="401"/>
      <c r="DJ401" s="43"/>
      <c r="DK401" s="396"/>
      <c r="DL401" s="402"/>
      <c r="DM401" s="403">
        <v>0</v>
      </c>
      <c r="DN401" s="401"/>
      <c r="DO401" s="43"/>
      <c r="DP401" s="396"/>
      <c r="DQ401" s="402"/>
      <c r="DR401" s="403">
        <v>0</v>
      </c>
      <c r="DS401" s="401"/>
      <c r="DT401" s="43"/>
      <c r="DU401" s="396"/>
      <c r="DV401" s="402"/>
      <c r="DW401" s="403">
        <v>0</v>
      </c>
      <c r="DX401" s="401"/>
      <c r="DY401" s="43"/>
      <c r="DZ401" s="396"/>
      <c r="EA401" s="402"/>
      <c r="EB401" s="403">
        <v>0</v>
      </c>
      <c r="EC401" s="401"/>
      <c r="ED401" s="43"/>
      <c r="EE401" s="396"/>
      <c r="EF401" s="402"/>
      <c r="EG401" s="403">
        <v>0</v>
      </c>
      <c r="EH401" s="401"/>
      <c r="EI401" s="43"/>
      <c r="EJ401" s="396"/>
      <c r="EK401" s="402"/>
      <c r="EL401" s="403">
        <f>SUM(CD401:CD401)</f>
        <v>0</v>
      </c>
      <c r="EM401" s="401"/>
      <c r="EN401" s="43"/>
      <c r="EO401" s="88"/>
      <c r="EQ401" s="80">
        <f>EL401-BY401</f>
        <v>0</v>
      </c>
      <c r="ER401" s="33"/>
    </row>
    <row r="402" spans="4:148" ht="12.75" hidden="1" customHeight="1" x14ac:dyDescent="0.3">
      <c r="D402" s="88"/>
      <c r="H402" s="43"/>
      <c r="I402" s="43"/>
      <c r="J402" s="396"/>
      <c r="K402" s="43"/>
      <c r="O402" s="327"/>
      <c r="T402" s="327"/>
      <c r="Y402" s="327"/>
      <c r="AD402" s="327"/>
      <c r="AI402" s="327"/>
      <c r="AN402" s="327"/>
      <c r="AS402" s="327"/>
      <c r="AX402" s="327"/>
      <c r="BC402" s="327"/>
      <c r="BH402" s="327"/>
      <c r="BM402" s="327"/>
      <c r="BR402" s="327"/>
      <c r="BW402" s="327"/>
      <c r="BZ402" s="43"/>
      <c r="CA402" s="43"/>
      <c r="CB402" s="396"/>
      <c r="CC402" s="43"/>
      <c r="CD402" s="416"/>
      <c r="CE402" s="416"/>
      <c r="CF402" s="416"/>
      <c r="CG402" s="417"/>
      <c r="CH402" s="416"/>
      <c r="CI402" s="416"/>
      <c r="CJ402" s="416"/>
      <c r="CK402" s="416"/>
      <c r="CL402" s="417"/>
      <c r="CM402" s="416"/>
      <c r="CN402" s="416"/>
      <c r="CO402" s="416"/>
      <c r="CP402" s="416"/>
      <c r="CQ402" s="417"/>
      <c r="CR402" s="416"/>
      <c r="CS402" s="416"/>
      <c r="CT402" s="416"/>
      <c r="CU402" s="416"/>
      <c r="CV402" s="417"/>
      <c r="CW402" s="416"/>
      <c r="CX402" s="416"/>
      <c r="CY402" s="416"/>
      <c r="CZ402" s="416"/>
      <c r="DA402" s="417"/>
      <c r="DB402" s="416"/>
      <c r="DC402" s="416"/>
      <c r="DD402" s="416"/>
      <c r="DE402" s="416"/>
      <c r="DF402" s="417"/>
      <c r="DG402" s="416"/>
      <c r="DH402" s="416"/>
      <c r="DI402" s="416"/>
      <c r="DJ402" s="416"/>
      <c r="DK402" s="417"/>
      <c r="DL402" s="416"/>
      <c r="DM402" s="416"/>
      <c r="DN402" s="416"/>
      <c r="DO402" s="416"/>
      <c r="DP402" s="417"/>
      <c r="DQ402" s="416"/>
      <c r="DR402" s="416"/>
      <c r="DS402" s="416"/>
      <c r="DT402" s="416"/>
      <c r="DU402" s="417"/>
      <c r="DV402" s="416"/>
      <c r="DW402" s="416"/>
      <c r="DX402" s="416"/>
      <c r="DY402" s="416"/>
      <c r="DZ402" s="417"/>
      <c r="EA402" s="416"/>
      <c r="EB402" s="416"/>
      <c r="EC402" s="416"/>
      <c r="ED402" s="416"/>
      <c r="EE402" s="417"/>
      <c r="EF402" s="416"/>
      <c r="EG402" s="416"/>
      <c r="EJ402" s="327"/>
      <c r="EO402" s="88"/>
      <c r="ER402" s="33"/>
    </row>
    <row r="403" spans="4:148" ht="12.75" hidden="1" customHeight="1" x14ac:dyDescent="0.3">
      <c r="D403" s="88" t="s">
        <v>361</v>
      </c>
      <c r="G403" s="43">
        <f>SUM(G404:G404)</f>
        <v>0</v>
      </c>
      <c r="H403" s="43"/>
      <c r="I403" s="43"/>
      <c r="J403" s="396"/>
      <c r="K403" s="43"/>
      <c r="L403" s="43">
        <f>SUM(L404:L404)</f>
        <v>0</v>
      </c>
      <c r="M403" s="43"/>
      <c r="N403" s="43"/>
      <c r="O403" s="396"/>
      <c r="P403" s="43"/>
      <c r="Q403" s="43">
        <f>SUM(Q404:Q404)</f>
        <v>0</v>
      </c>
      <c r="R403" s="43"/>
      <c r="S403" s="43"/>
      <c r="T403" s="396"/>
      <c r="U403" s="43"/>
      <c r="V403" s="43">
        <f>SUM(V404:V404)</f>
        <v>0</v>
      </c>
      <c r="W403" s="43"/>
      <c r="X403" s="43"/>
      <c r="Y403" s="396"/>
      <c r="Z403" s="43"/>
      <c r="AA403" s="43">
        <f>SUM(AA404:AA404)</f>
        <v>0</v>
      </c>
      <c r="AB403" s="43"/>
      <c r="AC403" s="43"/>
      <c r="AD403" s="396"/>
      <c r="AE403" s="43"/>
      <c r="AF403" s="43">
        <f>SUM(AF404:AF404)</f>
        <v>0</v>
      </c>
      <c r="AG403" s="43"/>
      <c r="AH403" s="43"/>
      <c r="AI403" s="396"/>
      <c r="AJ403" s="43"/>
      <c r="AK403" s="43">
        <f>SUM(AK404:AK404)</f>
        <v>0</v>
      </c>
      <c r="AL403" s="43"/>
      <c r="AM403" s="43"/>
      <c r="AN403" s="396"/>
      <c r="AO403" s="43"/>
      <c r="AP403" s="43">
        <f>SUM(AP404:AP404)</f>
        <v>0</v>
      </c>
      <c r="AQ403" s="43"/>
      <c r="AR403" s="43"/>
      <c r="AS403" s="396"/>
      <c r="AT403" s="43"/>
      <c r="AU403" s="43">
        <f>SUM(AU404:AU404)</f>
        <v>0</v>
      </c>
      <c r="AV403" s="43"/>
      <c r="AW403" s="43"/>
      <c r="AX403" s="396"/>
      <c r="AY403" s="43"/>
      <c r="AZ403" s="43">
        <f>SUM(AZ404:AZ404)</f>
        <v>0</v>
      </c>
      <c r="BA403" s="43"/>
      <c r="BB403" s="43"/>
      <c r="BC403" s="396"/>
      <c r="BD403" s="43"/>
      <c r="BE403" s="43">
        <f>SUM(BE404:BE404)</f>
        <v>0</v>
      </c>
      <c r="BF403" s="43"/>
      <c r="BG403" s="43"/>
      <c r="BH403" s="396"/>
      <c r="BI403" s="43"/>
      <c r="BJ403" s="43">
        <f>SUM(BJ404:BJ404)</f>
        <v>0</v>
      </c>
      <c r="BK403" s="43"/>
      <c r="BL403" s="43"/>
      <c r="BM403" s="396"/>
      <c r="BN403" s="43"/>
      <c r="BO403" s="43">
        <f>SUM(BO404:BO404)</f>
        <v>0</v>
      </c>
      <c r="BP403" s="43"/>
      <c r="BQ403" s="43"/>
      <c r="BR403" s="396"/>
      <c r="BS403" s="43"/>
      <c r="BT403" s="43">
        <f>SUM(BT404:BT404)</f>
        <v>0</v>
      </c>
      <c r="BU403" s="43"/>
      <c r="BV403" s="43"/>
      <c r="BW403" s="396"/>
      <c r="BX403" s="43"/>
      <c r="BY403" s="43">
        <f>SUM(BY404:BY404)</f>
        <v>0</v>
      </c>
      <c r="BZ403" s="43"/>
      <c r="CA403" s="43"/>
      <c r="CB403" s="396"/>
      <c r="CC403" s="43"/>
      <c r="CD403" s="43">
        <f>SUM(CD404:CD404)</f>
        <v>0</v>
      </c>
      <c r="CE403" s="43"/>
      <c r="CF403" s="43"/>
      <c r="CG403" s="396"/>
      <c r="CH403" s="43"/>
      <c r="CI403" s="43">
        <f>SUM(CI404:CI404)</f>
        <v>0</v>
      </c>
      <c r="CJ403" s="43"/>
      <c r="CK403" s="43"/>
      <c r="CL403" s="396"/>
      <c r="CM403" s="43"/>
      <c r="CN403" s="43">
        <f>SUM(CN404:CN404)</f>
        <v>0</v>
      </c>
      <c r="CO403" s="43"/>
      <c r="CP403" s="43"/>
      <c r="CQ403" s="396"/>
      <c r="CR403" s="43"/>
      <c r="CS403" s="43">
        <f>SUM(CS404:CS404)</f>
        <v>0</v>
      </c>
      <c r="CT403" s="43"/>
      <c r="CU403" s="43"/>
      <c r="CV403" s="396"/>
      <c r="CW403" s="43"/>
      <c r="CX403" s="43">
        <f>SUM(CX404:CX404)</f>
        <v>0</v>
      </c>
      <c r="CY403" s="43"/>
      <c r="CZ403" s="43"/>
      <c r="DA403" s="396"/>
      <c r="DB403" s="43"/>
      <c r="DC403" s="43">
        <f>SUM(DC404:DC404)</f>
        <v>0</v>
      </c>
      <c r="DD403" s="43"/>
      <c r="DE403" s="43"/>
      <c r="DF403" s="396"/>
      <c r="DG403" s="43"/>
      <c r="DH403" s="43">
        <f>SUM(DH404:DH404)</f>
        <v>0</v>
      </c>
      <c r="DI403" s="43"/>
      <c r="DJ403" s="43"/>
      <c r="DK403" s="396"/>
      <c r="DL403" s="43"/>
      <c r="DM403" s="43">
        <f>SUM(DM404:DM404)</f>
        <v>0</v>
      </c>
      <c r="DN403" s="43"/>
      <c r="DO403" s="43"/>
      <c r="DP403" s="396"/>
      <c r="DQ403" s="43"/>
      <c r="DR403" s="43">
        <f>SUM(DR404:DR404)</f>
        <v>0</v>
      </c>
      <c r="DS403" s="43"/>
      <c r="DT403" s="43"/>
      <c r="DU403" s="396"/>
      <c r="DV403" s="43"/>
      <c r="DW403" s="43">
        <f>SUM(DW404:DW404)</f>
        <v>0</v>
      </c>
      <c r="DX403" s="43"/>
      <c r="DY403" s="43"/>
      <c r="DZ403" s="396"/>
      <c r="EA403" s="43"/>
      <c r="EB403" s="43">
        <f>SUM(EB404:EB404)</f>
        <v>0</v>
      </c>
      <c r="EC403" s="43"/>
      <c r="ED403" s="43"/>
      <c r="EE403" s="396"/>
      <c r="EF403" s="43"/>
      <c r="EG403" s="43">
        <f>SUM(EG404:EG404)</f>
        <v>0</v>
      </c>
      <c r="EH403" s="43"/>
      <c r="EI403" s="43"/>
      <c r="EJ403" s="396"/>
      <c r="EK403" s="43"/>
      <c r="EL403" s="43">
        <f>SUM(EL404:EL404)</f>
        <v>0</v>
      </c>
      <c r="EM403" s="43"/>
      <c r="EN403" s="43"/>
      <c r="EO403" s="88"/>
      <c r="EQ403" s="80">
        <f>EL403-BY403</f>
        <v>0</v>
      </c>
      <c r="ER403" s="33"/>
    </row>
    <row r="404" spans="4:148" ht="12.75" hidden="1" customHeight="1" x14ac:dyDescent="0.3">
      <c r="D404" s="88" t="s">
        <v>316</v>
      </c>
      <c r="F404" s="399"/>
      <c r="G404" s="403">
        <v>0</v>
      </c>
      <c r="H404" s="401"/>
      <c r="I404" s="43"/>
      <c r="J404" s="396"/>
      <c r="K404" s="402"/>
      <c r="L404" s="403">
        <v>0</v>
      </c>
      <c r="M404" s="401"/>
      <c r="N404" s="43"/>
      <c r="O404" s="396"/>
      <c r="P404" s="402"/>
      <c r="Q404" s="403">
        <v>0</v>
      </c>
      <c r="R404" s="401"/>
      <c r="S404" s="43"/>
      <c r="T404" s="396"/>
      <c r="U404" s="402"/>
      <c r="V404" s="403">
        <v>0</v>
      </c>
      <c r="W404" s="401"/>
      <c r="X404" s="43"/>
      <c r="Y404" s="396"/>
      <c r="Z404" s="402"/>
      <c r="AA404" s="403">
        <v>0</v>
      </c>
      <c r="AB404" s="401"/>
      <c r="AC404" s="43"/>
      <c r="AD404" s="396"/>
      <c r="AE404" s="402"/>
      <c r="AF404" s="403">
        <v>0</v>
      </c>
      <c r="AG404" s="401"/>
      <c r="AH404" s="43"/>
      <c r="AI404" s="396"/>
      <c r="AJ404" s="402"/>
      <c r="AK404" s="403">
        <v>0</v>
      </c>
      <c r="AL404" s="401"/>
      <c r="AM404" s="43"/>
      <c r="AN404" s="396"/>
      <c r="AO404" s="402"/>
      <c r="AP404" s="403">
        <v>0</v>
      </c>
      <c r="AQ404" s="401"/>
      <c r="AR404" s="43"/>
      <c r="AS404" s="396"/>
      <c r="AT404" s="402"/>
      <c r="AU404" s="403">
        <v>0</v>
      </c>
      <c r="AV404" s="401"/>
      <c r="AW404" s="43"/>
      <c r="AX404" s="396"/>
      <c r="AY404" s="402"/>
      <c r="AZ404" s="403">
        <v>0</v>
      </c>
      <c r="BA404" s="401"/>
      <c r="BB404" s="43"/>
      <c r="BC404" s="396"/>
      <c r="BD404" s="402"/>
      <c r="BE404" s="403">
        <v>0</v>
      </c>
      <c r="BF404" s="401"/>
      <c r="BG404" s="43"/>
      <c r="BH404" s="396"/>
      <c r="BI404" s="402"/>
      <c r="BJ404" s="403">
        <v>0</v>
      </c>
      <c r="BK404" s="401"/>
      <c r="BL404" s="43"/>
      <c r="BM404" s="396"/>
      <c r="BN404" s="402"/>
      <c r="BO404" s="403">
        <v>0</v>
      </c>
      <c r="BP404" s="401"/>
      <c r="BQ404" s="43"/>
      <c r="BR404" s="396"/>
      <c r="BS404" s="402"/>
      <c r="BT404" s="403">
        <f>SUM(L404:BO404)</f>
        <v>0</v>
      </c>
      <c r="BU404" s="401"/>
      <c r="BV404" s="43"/>
      <c r="BW404" s="396"/>
      <c r="BX404" s="402"/>
      <c r="BY404" s="403">
        <v>0</v>
      </c>
      <c r="BZ404" s="401"/>
      <c r="CA404" s="43"/>
      <c r="CB404" s="396"/>
      <c r="CC404" s="402"/>
      <c r="CD404" s="403">
        <v>0</v>
      </c>
      <c r="CE404" s="401"/>
      <c r="CF404" s="43"/>
      <c r="CG404" s="396"/>
      <c r="CH404" s="402"/>
      <c r="CI404" s="403">
        <v>0</v>
      </c>
      <c r="CJ404" s="401"/>
      <c r="CK404" s="43"/>
      <c r="CL404" s="396"/>
      <c r="CM404" s="402"/>
      <c r="CN404" s="403">
        <v>0</v>
      </c>
      <c r="CO404" s="401"/>
      <c r="CP404" s="43"/>
      <c r="CQ404" s="396"/>
      <c r="CR404" s="402"/>
      <c r="CS404" s="403">
        <v>0</v>
      </c>
      <c r="CT404" s="401"/>
      <c r="CU404" s="43"/>
      <c r="CV404" s="396"/>
      <c r="CW404" s="402"/>
      <c r="CX404" s="403">
        <v>0</v>
      </c>
      <c r="CY404" s="401"/>
      <c r="CZ404" s="43"/>
      <c r="DA404" s="396"/>
      <c r="DB404" s="402"/>
      <c r="DC404" s="403">
        <v>0</v>
      </c>
      <c r="DD404" s="401"/>
      <c r="DE404" s="43"/>
      <c r="DF404" s="396"/>
      <c r="DG404" s="402"/>
      <c r="DH404" s="403">
        <v>0</v>
      </c>
      <c r="DI404" s="401"/>
      <c r="DJ404" s="43"/>
      <c r="DK404" s="396"/>
      <c r="DL404" s="402"/>
      <c r="DM404" s="403">
        <v>0</v>
      </c>
      <c r="DN404" s="401"/>
      <c r="DO404" s="43"/>
      <c r="DP404" s="396"/>
      <c r="DQ404" s="402"/>
      <c r="DR404" s="403">
        <v>0</v>
      </c>
      <c r="DS404" s="401"/>
      <c r="DT404" s="43"/>
      <c r="DU404" s="396"/>
      <c r="DV404" s="402"/>
      <c r="DW404" s="403">
        <v>0</v>
      </c>
      <c r="DX404" s="401"/>
      <c r="DY404" s="43"/>
      <c r="DZ404" s="396"/>
      <c r="EA404" s="402"/>
      <c r="EB404" s="403">
        <v>0</v>
      </c>
      <c r="EC404" s="401"/>
      <c r="ED404" s="43"/>
      <c r="EE404" s="396"/>
      <c r="EF404" s="402"/>
      <c r="EG404" s="403">
        <v>0</v>
      </c>
      <c r="EH404" s="401"/>
      <c r="EI404" s="43"/>
      <c r="EJ404" s="396"/>
      <c r="EK404" s="402"/>
      <c r="EL404" s="403">
        <f>SUM(CD404:CN404)</f>
        <v>0</v>
      </c>
      <c r="EM404" s="401"/>
      <c r="EN404" s="43"/>
      <c r="EO404" s="88"/>
      <c r="EQ404" s="80">
        <f>EL404-BY404</f>
        <v>0</v>
      </c>
      <c r="ER404" s="33"/>
    </row>
    <row r="405" spans="4:148" ht="12.75" hidden="1" customHeight="1" x14ac:dyDescent="0.3">
      <c r="D405" s="88"/>
      <c r="G405" s="43"/>
      <c r="H405" s="43"/>
      <c r="I405" s="43"/>
      <c r="J405" s="396"/>
      <c r="K405" s="43"/>
      <c r="L405" s="43"/>
      <c r="M405" s="43"/>
      <c r="N405" s="43"/>
      <c r="O405" s="396"/>
      <c r="P405" s="43"/>
      <c r="Q405" s="43"/>
      <c r="R405" s="43"/>
      <c r="S405" s="43"/>
      <c r="T405" s="396"/>
      <c r="U405" s="43"/>
      <c r="V405" s="43"/>
      <c r="W405" s="43"/>
      <c r="X405" s="43"/>
      <c r="Y405" s="396"/>
      <c r="Z405" s="43"/>
      <c r="AA405" s="43"/>
      <c r="AB405" s="43"/>
      <c r="AC405" s="43"/>
      <c r="AD405" s="396"/>
      <c r="AE405" s="43"/>
      <c r="AF405" s="43"/>
      <c r="AG405" s="43"/>
      <c r="AH405" s="43"/>
      <c r="AI405" s="396"/>
      <c r="AJ405" s="43"/>
      <c r="AK405" s="43"/>
      <c r="AL405" s="43"/>
      <c r="AM405" s="43"/>
      <c r="AN405" s="396"/>
      <c r="AO405" s="43"/>
      <c r="AP405" s="43"/>
      <c r="AQ405" s="43"/>
      <c r="AR405" s="43"/>
      <c r="AS405" s="396"/>
      <c r="AT405" s="43"/>
      <c r="AU405" s="43"/>
      <c r="AV405" s="43"/>
      <c r="AW405" s="43"/>
      <c r="AX405" s="396"/>
      <c r="AY405" s="43"/>
      <c r="AZ405" s="43"/>
      <c r="BA405" s="43"/>
      <c r="BB405" s="43"/>
      <c r="BC405" s="396"/>
      <c r="BD405" s="43"/>
      <c r="BE405" s="43"/>
      <c r="BF405" s="43"/>
      <c r="BG405" s="43"/>
      <c r="BH405" s="396"/>
      <c r="BI405" s="43"/>
      <c r="BJ405" s="43"/>
      <c r="BK405" s="43"/>
      <c r="BL405" s="43"/>
      <c r="BM405" s="396"/>
      <c r="BN405" s="43"/>
      <c r="BO405" s="43"/>
      <c r="BP405" s="43"/>
      <c r="BQ405" s="43"/>
      <c r="BR405" s="396"/>
      <c r="BS405" s="43"/>
      <c r="BT405" s="43"/>
      <c r="BU405" s="43"/>
      <c r="BV405" s="43"/>
      <c r="BW405" s="396"/>
      <c r="BX405" s="43"/>
      <c r="BY405" s="43"/>
      <c r="BZ405" s="43"/>
      <c r="CA405" s="43"/>
      <c r="CB405" s="396"/>
      <c r="CC405" s="43"/>
      <c r="CD405" s="43"/>
      <c r="CE405" s="43"/>
      <c r="CF405" s="43"/>
      <c r="CG405" s="396"/>
      <c r="CH405" s="43"/>
      <c r="CI405" s="43"/>
      <c r="CJ405" s="43"/>
      <c r="CK405" s="43"/>
      <c r="CL405" s="396"/>
      <c r="CM405" s="43"/>
      <c r="CN405" s="43"/>
      <c r="CO405" s="43"/>
      <c r="CP405" s="43"/>
      <c r="CQ405" s="396"/>
      <c r="CR405" s="43"/>
      <c r="CS405" s="43"/>
      <c r="CT405" s="43"/>
      <c r="CU405" s="43"/>
      <c r="CV405" s="396"/>
      <c r="CW405" s="43"/>
      <c r="CX405" s="43"/>
      <c r="CY405" s="43"/>
      <c r="CZ405" s="43"/>
      <c r="DA405" s="396"/>
      <c r="DB405" s="43"/>
      <c r="DC405" s="43"/>
      <c r="DD405" s="43"/>
      <c r="DE405" s="43"/>
      <c r="DF405" s="396"/>
      <c r="DG405" s="43"/>
      <c r="DH405" s="43"/>
      <c r="DI405" s="43"/>
      <c r="DJ405" s="43"/>
      <c r="DK405" s="396"/>
      <c r="DL405" s="43"/>
      <c r="DM405" s="43"/>
      <c r="DN405" s="43"/>
      <c r="DO405" s="43"/>
      <c r="DP405" s="396"/>
      <c r="DQ405" s="43"/>
      <c r="DR405" s="43"/>
      <c r="DS405" s="43"/>
      <c r="DT405" s="43"/>
      <c r="DU405" s="396"/>
      <c r="DV405" s="43"/>
      <c r="DW405" s="43"/>
      <c r="DX405" s="43"/>
      <c r="DY405" s="43"/>
      <c r="DZ405" s="396"/>
      <c r="EA405" s="43"/>
      <c r="EB405" s="43"/>
      <c r="EC405" s="43"/>
      <c r="ED405" s="43"/>
      <c r="EE405" s="396"/>
      <c r="EF405" s="43"/>
      <c r="EG405" s="43"/>
      <c r="EH405" s="43"/>
      <c r="EI405" s="43"/>
      <c r="EJ405" s="396"/>
      <c r="EK405" s="43"/>
      <c r="EL405" s="43"/>
      <c r="EM405" s="43"/>
      <c r="EN405" s="43"/>
      <c r="EO405" s="88"/>
      <c r="ER405" s="33"/>
    </row>
    <row r="406" spans="4:148" ht="12.75" hidden="1" customHeight="1" x14ac:dyDescent="0.3">
      <c r="D406" s="88" t="s">
        <v>361</v>
      </c>
      <c r="G406" s="43">
        <f>SUM(G407:G407)</f>
        <v>0</v>
      </c>
      <c r="H406" s="43"/>
      <c r="I406" s="43"/>
      <c r="J406" s="396"/>
      <c r="K406" s="43"/>
      <c r="L406" s="43">
        <f>SUM(L407:L407)</f>
        <v>0</v>
      </c>
      <c r="M406" s="43"/>
      <c r="N406" s="43"/>
      <c r="O406" s="396"/>
      <c r="P406" s="43"/>
      <c r="Q406" s="43">
        <f>SUM(Q407:Q407)</f>
        <v>0</v>
      </c>
      <c r="R406" s="43"/>
      <c r="S406" s="43"/>
      <c r="T406" s="396"/>
      <c r="U406" s="43"/>
      <c r="V406" s="43">
        <f>SUM(V407:V407)</f>
        <v>0</v>
      </c>
      <c r="W406" s="43"/>
      <c r="X406" s="43"/>
      <c r="Y406" s="396"/>
      <c r="Z406" s="43">
        <f t="shared" ref="Z406:BQ406" si="63">SUM(Z407:Z407)</f>
        <v>0</v>
      </c>
      <c r="AA406" s="43">
        <f>SUM(AA407:AA407)</f>
        <v>0</v>
      </c>
      <c r="AB406" s="43">
        <f t="shared" si="63"/>
        <v>0</v>
      </c>
      <c r="AC406" s="43">
        <f t="shared" si="63"/>
        <v>0</v>
      </c>
      <c r="AD406" s="396">
        <f t="shared" si="63"/>
        <v>0</v>
      </c>
      <c r="AE406" s="43">
        <f t="shared" si="63"/>
        <v>0</v>
      </c>
      <c r="AF406" s="43">
        <f>SUM(AF407:AF407)</f>
        <v>0</v>
      </c>
      <c r="AG406" s="43">
        <f t="shared" si="63"/>
        <v>0</v>
      </c>
      <c r="AH406" s="43">
        <f t="shared" si="63"/>
        <v>0</v>
      </c>
      <c r="AI406" s="396">
        <f t="shared" si="63"/>
        <v>0</v>
      </c>
      <c r="AJ406" s="43">
        <f t="shared" si="63"/>
        <v>0</v>
      </c>
      <c r="AK406" s="43">
        <f>SUM(AK407:AK407)</f>
        <v>0</v>
      </c>
      <c r="AL406" s="43">
        <f t="shared" si="63"/>
        <v>0</v>
      </c>
      <c r="AM406" s="43">
        <f t="shared" si="63"/>
        <v>0</v>
      </c>
      <c r="AN406" s="396">
        <f t="shared" si="63"/>
        <v>0</v>
      </c>
      <c r="AO406" s="43">
        <f t="shared" si="63"/>
        <v>0</v>
      </c>
      <c r="AP406" s="43">
        <f>SUM(AP407:AP407)</f>
        <v>0</v>
      </c>
      <c r="AQ406" s="43">
        <f t="shared" si="63"/>
        <v>0</v>
      </c>
      <c r="AR406" s="43">
        <f t="shared" si="63"/>
        <v>0</v>
      </c>
      <c r="AS406" s="396">
        <f t="shared" si="63"/>
        <v>0</v>
      </c>
      <c r="AT406" s="43">
        <f t="shared" si="63"/>
        <v>0</v>
      </c>
      <c r="AU406" s="43">
        <f>SUM(AU407:AU407)</f>
        <v>0</v>
      </c>
      <c r="AV406" s="43">
        <f t="shared" si="63"/>
        <v>0</v>
      </c>
      <c r="AW406" s="43">
        <f t="shared" si="63"/>
        <v>0</v>
      </c>
      <c r="AX406" s="396">
        <f t="shared" si="63"/>
        <v>0</v>
      </c>
      <c r="AY406" s="43">
        <f t="shared" si="63"/>
        <v>0</v>
      </c>
      <c r="AZ406" s="43">
        <f>SUM(AZ407:AZ407)</f>
        <v>0</v>
      </c>
      <c r="BA406" s="43">
        <f t="shared" si="63"/>
        <v>0</v>
      </c>
      <c r="BB406" s="43">
        <f t="shared" si="63"/>
        <v>0</v>
      </c>
      <c r="BC406" s="396">
        <f t="shared" si="63"/>
        <v>0</v>
      </c>
      <c r="BD406" s="43">
        <f t="shared" si="63"/>
        <v>0</v>
      </c>
      <c r="BE406" s="43">
        <f>SUM(BE407:BE407)</f>
        <v>0</v>
      </c>
      <c r="BF406" s="43">
        <f t="shared" si="63"/>
        <v>0</v>
      </c>
      <c r="BG406" s="43">
        <f t="shared" si="63"/>
        <v>0</v>
      </c>
      <c r="BH406" s="396">
        <f t="shared" si="63"/>
        <v>0</v>
      </c>
      <c r="BI406" s="43">
        <f t="shared" si="63"/>
        <v>0</v>
      </c>
      <c r="BJ406" s="43">
        <f>SUM(BJ407:BJ407)</f>
        <v>0</v>
      </c>
      <c r="BK406" s="43">
        <f t="shared" si="63"/>
        <v>0</v>
      </c>
      <c r="BL406" s="43">
        <f t="shared" si="63"/>
        <v>0</v>
      </c>
      <c r="BM406" s="396">
        <f t="shared" si="63"/>
        <v>0</v>
      </c>
      <c r="BN406" s="43">
        <f t="shared" si="63"/>
        <v>0</v>
      </c>
      <c r="BO406" s="43">
        <f>SUM(BO407:BO407)</f>
        <v>0</v>
      </c>
      <c r="BP406" s="43">
        <f t="shared" si="63"/>
        <v>0</v>
      </c>
      <c r="BQ406" s="43">
        <f t="shared" si="63"/>
        <v>0</v>
      </c>
      <c r="BR406" s="396"/>
      <c r="BS406" s="43"/>
      <c r="BT406" s="43">
        <f>SUM(BT407:BT407)</f>
        <v>0</v>
      </c>
      <c r="BU406" s="43"/>
      <c r="BV406" s="43"/>
      <c r="BW406" s="396"/>
      <c r="BX406" s="43"/>
      <c r="BY406" s="43">
        <f>SUM(BY407:BY407)</f>
        <v>0</v>
      </c>
      <c r="BZ406" s="43"/>
      <c r="CA406" s="43"/>
      <c r="CB406" s="396"/>
      <c r="CC406" s="43"/>
      <c r="CD406" s="80">
        <f>SUM(CD407:CD407)</f>
        <v>0</v>
      </c>
      <c r="CE406" s="43">
        <f>SUM(CE407:CE407)</f>
        <v>0</v>
      </c>
      <c r="CF406" s="43"/>
      <c r="CG406" s="396"/>
      <c r="CI406" s="80">
        <f>SUM(CI407:CI407)</f>
        <v>0</v>
      </c>
      <c r="CJ406" s="43"/>
      <c r="CK406" s="43"/>
      <c r="CL406" s="396"/>
      <c r="CN406" s="80">
        <f>SUM(CN407:CN407)</f>
        <v>0</v>
      </c>
      <c r="CO406" s="43"/>
      <c r="CP406" s="43"/>
      <c r="CQ406" s="396"/>
      <c r="CS406" s="80">
        <f>SUM(CS407:CS407)</f>
        <v>0</v>
      </c>
      <c r="CT406" s="43"/>
      <c r="CU406" s="43"/>
      <c r="CV406" s="396"/>
      <c r="CX406" s="80">
        <f>SUM(CX407:CX407)</f>
        <v>0</v>
      </c>
      <c r="CY406" s="43"/>
      <c r="CZ406" s="43"/>
      <c r="DA406" s="396"/>
      <c r="DC406" s="80">
        <f>SUM(DC407:DC407)</f>
        <v>0</v>
      </c>
      <c r="DD406" s="43"/>
      <c r="DE406" s="43"/>
      <c r="DF406" s="396"/>
      <c r="DH406" s="80">
        <f>SUM(DH407:DH407)</f>
        <v>0</v>
      </c>
      <c r="DI406" s="43"/>
      <c r="DJ406" s="43"/>
      <c r="DK406" s="396"/>
      <c r="DM406" s="80">
        <f>SUM(DM407:DM407)</f>
        <v>0</v>
      </c>
      <c r="DN406" s="43"/>
      <c r="DO406" s="43"/>
      <c r="DP406" s="396"/>
      <c r="DR406" s="80">
        <f>SUM(DR407:DR407)</f>
        <v>0</v>
      </c>
      <c r="DS406" s="43"/>
      <c r="DT406" s="43"/>
      <c r="DU406" s="396"/>
      <c r="DW406" s="80">
        <f>SUM(DW407:DW407)</f>
        <v>0</v>
      </c>
      <c r="DX406" s="43"/>
      <c r="DY406" s="43"/>
      <c r="DZ406" s="396"/>
      <c r="EB406" s="80">
        <f>SUM(EB407:EB407)</f>
        <v>0</v>
      </c>
      <c r="EC406" s="43"/>
      <c r="ED406" s="43"/>
      <c r="EE406" s="396"/>
      <c r="EG406" s="43">
        <f>SUM(EG407:EG407)</f>
        <v>0</v>
      </c>
      <c r="EH406" s="43">
        <f>SUM(EH407:EH407)</f>
        <v>0</v>
      </c>
      <c r="EI406" s="43">
        <f>SUM(EI407:EI407)</f>
        <v>0</v>
      </c>
      <c r="EJ406" s="396"/>
      <c r="EK406" s="43"/>
      <c r="EL406" s="43">
        <f>SUM(EL407:EL407)</f>
        <v>0</v>
      </c>
      <c r="EM406" s="43"/>
      <c r="EN406" s="43"/>
      <c r="EO406" s="88"/>
      <c r="EQ406" s="80">
        <f>EL406-BY406</f>
        <v>0</v>
      </c>
      <c r="ER406" s="33"/>
    </row>
    <row r="407" spans="4:148" ht="12.75" hidden="1" customHeight="1" x14ac:dyDescent="0.3">
      <c r="D407" s="88" t="s">
        <v>316</v>
      </c>
      <c r="F407" s="399"/>
      <c r="G407" s="403">
        <v>0</v>
      </c>
      <c r="H407" s="401"/>
      <c r="I407" s="43"/>
      <c r="J407" s="396"/>
      <c r="K407" s="402"/>
      <c r="L407" s="403">
        <v>0</v>
      </c>
      <c r="M407" s="401"/>
      <c r="N407" s="43"/>
      <c r="O407" s="396"/>
      <c r="P407" s="402"/>
      <c r="Q407" s="403">
        <v>0</v>
      </c>
      <c r="R407" s="401"/>
      <c r="S407" s="43"/>
      <c r="T407" s="396"/>
      <c r="U407" s="402"/>
      <c r="V407" s="403">
        <v>0</v>
      </c>
      <c r="W407" s="401"/>
      <c r="X407" s="43"/>
      <c r="Y407" s="396"/>
      <c r="Z407" s="402"/>
      <c r="AA407" s="403">
        <v>0</v>
      </c>
      <c r="AB407" s="401"/>
      <c r="AC407" s="43"/>
      <c r="AD407" s="396"/>
      <c r="AE407" s="402"/>
      <c r="AF407" s="403">
        <v>0</v>
      </c>
      <c r="AG407" s="401"/>
      <c r="AH407" s="43"/>
      <c r="AI407" s="396"/>
      <c r="AJ407" s="402"/>
      <c r="AK407" s="403">
        <v>0</v>
      </c>
      <c r="AL407" s="401"/>
      <c r="AM407" s="43"/>
      <c r="AN407" s="396"/>
      <c r="AO407" s="402"/>
      <c r="AP407" s="403">
        <v>0</v>
      </c>
      <c r="AQ407" s="401"/>
      <c r="AR407" s="43"/>
      <c r="AS407" s="396"/>
      <c r="AT407" s="402"/>
      <c r="AU407" s="403">
        <v>0</v>
      </c>
      <c r="AV407" s="401"/>
      <c r="AW407" s="43"/>
      <c r="AX407" s="396"/>
      <c r="AY407" s="402"/>
      <c r="AZ407" s="403">
        <v>0</v>
      </c>
      <c r="BA407" s="401"/>
      <c r="BB407" s="43"/>
      <c r="BC407" s="396"/>
      <c r="BD407" s="402"/>
      <c r="BE407" s="403">
        <v>0</v>
      </c>
      <c r="BF407" s="401"/>
      <c r="BG407" s="43"/>
      <c r="BH407" s="396"/>
      <c r="BI407" s="402"/>
      <c r="BJ407" s="403">
        <v>0</v>
      </c>
      <c r="BK407" s="401"/>
      <c r="BL407" s="43"/>
      <c r="BM407" s="396"/>
      <c r="BN407" s="402"/>
      <c r="BO407" s="403">
        <v>0</v>
      </c>
      <c r="BP407" s="401"/>
      <c r="BQ407" s="43"/>
      <c r="BR407" s="396"/>
      <c r="BS407" s="402"/>
      <c r="BT407" s="403">
        <f>SUM(L407:BO407)</f>
        <v>0</v>
      </c>
      <c r="BU407" s="401"/>
      <c r="BV407" s="43"/>
      <c r="BW407" s="396"/>
      <c r="BX407" s="402"/>
      <c r="BY407" s="403">
        <v>0</v>
      </c>
      <c r="BZ407" s="401"/>
      <c r="CA407" s="43"/>
      <c r="CB407" s="396"/>
      <c r="CC407" s="402"/>
      <c r="CD407" s="403">
        <v>0</v>
      </c>
      <c r="CE407" s="401"/>
      <c r="CF407" s="41"/>
      <c r="CG407" s="396"/>
      <c r="CH407" s="399"/>
      <c r="CI407" s="403">
        <v>0</v>
      </c>
      <c r="CJ407" s="401"/>
      <c r="CK407" s="43"/>
      <c r="CL407" s="396"/>
      <c r="CM407" s="399"/>
      <c r="CN407" s="403">
        <v>0</v>
      </c>
      <c r="CO407" s="401"/>
      <c r="CP407" s="43"/>
      <c r="CQ407" s="396"/>
      <c r="CR407" s="399"/>
      <c r="CS407" s="403">
        <v>0</v>
      </c>
      <c r="CT407" s="401"/>
      <c r="CU407" s="43"/>
      <c r="CV407" s="396"/>
      <c r="CW407" s="399"/>
      <c r="CX407" s="403">
        <v>0</v>
      </c>
      <c r="CY407" s="401"/>
      <c r="CZ407" s="43"/>
      <c r="DA407" s="396"/>
      <c r="DB407" s="399"/>
      <c r="DC407" s="403">
        <v>0</v>
      </c>
      <c r="DD407" s="401"/>
      <c r="DE407" s="43"/>
      <c r="DF407" s="396"/>
      <c r="DG407" s="399"/>
      <c r="DH407" s="403">
        <v>0</v>
      </c>
      <c r="DI407" s="401"/>
      <c r="DJ407" s="43"/>
      <c r="DK407" s="396"/>
      <c r="DL407" s="399"/>
      <c r="DM407" s="403">
        <v>0</v>
      </c>
      <c r="DN407" s="401"/>
      <c r="DO407" s="43"/>
      <c r="DP407" s="396"/>
      <c r="DQ407" s="399"/>
      <c r="DR407" s="403">
        <v>0</v>
      </c>
      <c r="DS407" s="401"/>
      <c r="DT407" s="43"/>
      <c r="DU407" s="396"/>
      <c r="DV407" s="399"/>
      <c r="DW407" s="403">
        <v>0</v>
      </c>
      <c r="DX407" s="401"/>
      <c r="DY407" s="43"/>
      <c r="DZ407" s="396"/>
      <c r="EA407" s="399"/>
      <c r="EB407" s="403">
        <v>0</v>
      </c>
      <c r="EC407" s="401"/>
      <c r="ED407" s="43"/>
      <c r="EE407" s="396"/>
      <c r="EF407" s="399"/>
      <c r="EG407" s="403">
        <v>0</v>
      </c>
      <c r="EH407" s="401"/>
      <c r="EI407" s="43"/>
      <c r="EJ407" s="396"/>
      <c r="EK407" s="402"/>
      <c r="EL407" s="403">
        <f>SUM(CD407:CN407)</f>
        <v>0</v>
      </c>
      <c r="EM407" s="401"/>
      <c r="EN407" s="43"/>
      <c r="EO407" s="88"/>
      <c r="EQ407" s="80">
        <f>EL407-BY407</f>
        <v>0</v>
      </c>
      <c r="ER407" s="33"/>
    </row>
    <row r="408" spans="4:148" ht="12.75" hidden="1" customHeight="1" x14ac:dyDescent="0.3">
      <c r="D408" s="88"/>
      <c r="G408" s="43"/>
      <c r="H408" s="43"/>
      <c r="I408" s="43"/>
      <c r="J408" s="396"/>
      <c r="K408" s="43"/>
      <c r="L408" s="43"/>
      <c r="M408" s="43"/>
      <c r="N408" s="43"/>
      <c r="O408" s="396"/>
      <c r="P408" s="43"/>
      <c r="Q408" s="43"/>
      <c r="R408" s="43"/>
      <c r="S408" s="43"/>
      <c r="T408" s="396"/>
      <c r="U408" s="43"/>
      <c r="V408" s="43"/>
      <c r="W408" s="43"/>
      <c r="X408" s="43"/>
      <c r="Y408" s="396"/>
      <c r="Z408" s="43"/>
      <c r="AA408" s="43"/>
      <c r="AB408" s="43"/>
      <c r="AC408" s="43"/>
      <c r="AD408" s="396"/>
      <c r="AE408" s="43"/>
      <c r="AF408" s="43"/>
      <c r="AG408" s="43"/>
      <c r="AH408" s="43"/>
      <c r="AI408" s="396"/>
      <c r="AJ408" s="43"/>
      <c r="AK408" s="43"/>
      <c r="AL408" s="43"/>
      <c r="AM408" s="43"/>
      <c r="AN408" s="396"/>
      <c r="AO408" s="43"/>
      <c r="AP408" s="43"/>
      <c r="AQ408" s="43"/>
      <c r="AR408" s="43"/>
      <c r="AS408" s="396"/>
      <c r="AT408" s="43"/>
      <c r="AU408" s="43"/>
      <c r="AV408" s="43"/>
      <c r="AW408" s="43"/>
      <c r="AX408" s="396"/>
      <c r="AY408" s="43"/>
      <c r="AZ408" s="43"/>
      <c r="BA408" s="43"/>
      <c r="BB408" s="43"/>
      <c r="BC408" s="396"/>
      <c r="BD408" s="43"/>
      <c r="BE408" s="43"/>
      <c r="BF408" s="43"/>
      <c r="BG408" s="43"/>
      <c r="BH408" s="396"/>
      <c r="BI408" s="43"/>
      <c r="BJ408" s="43"/>
      <c r="BK408" s="43"/>
      <c r="BL408" s="43"/>
      <c r="BM408" s="396"/>
      <c r="BN408" s="43"/>
      <c r="BO408" s="43"/>
      <c r="BP408" s="43"/>
      <c r="BQ408" s="43"/>
      <c r="BR408" s="396"/>
      <c r="BS408" s="43"/>
      <c r="BT408" s="43"/>
      <c r="BU408" s="43"/>
      <c r="BV408" s="43"/>
      <c r="BW408" s="396"/>
      <c r="BX408" s="43"/>
      <c r="BY408" s="43"/>
      <c r="BZ408" s="43"/>
      <c r="CA408" s="43"/>
      <c r="CB408" s="396"/>
      <c r="CC408" s="43"/>
      <c r="CD408" s="416"/>
      <c r="CE408" s="416"/>
      <c r="CF408" s="416"/>
      <c r="CG408" s="417"/>
      <c r="CH408" s="416"/>
      <c r="CI408" s="416"/>
      <c r="CJ408" s="416"/>
      <c r="CK408" s="416"/>
      <c r="CL408" s="417"/>
      <c r="CM408" s="416"/>
      <c r="CN408" s="416"/>
      <c r="CO408" s="416"/>
      <c r="CP408" s="416"/>
      <c r="CQ408" s="417"/>
      <c r="CR408" s="416"/>
      <c r="CS408" s="416"/>
      <c r="CT408" s="416"/>
      <c r="CU408" s="416"/>
      <c r="CV408" s="417"/>
      <c r="CW408" s="416"/>
      <c r="CX408" s="416"/>
      <c r="CY408" s="416"/>
      <c r="CZ408" s="416"/>
      <c r="DA408" s="417"/>
      <c r="DB408" s="416"/>
      <c r="DC408" s="416"/>
      <c r="DD408" s="416"/>
      <c r="DE408" s="416"/>
      <c r="DF408" s="417"/>
      <c r="DG408" s="416"/>
      <c r="DH408" s="416"/>
      <c r="DI408" s="416"/>
      <c r="DJ408" s="416"/>
      <c r="DK408" s="417"/>
      <c r="DL408" s="416"/>
      <c r="DM408" s="416"/>
      <c r="DN408" s="416"/>
      <c r="DO408" s="416"/>
      <c r="DP408" s="417"/>
      <c r="DQ408" s="416"/>
      <c r="DR408" s="416"/>
      <c r="DS408" s="416"/>
      <c r="DT408" s="416"/>
      <c r="DU408" s="417"/>
      <c r="DV408" s="416"/>
      <c r="DW408" s="416"/>
      <c r="DX408" s="416"/>
      <c r="DY408" s="416"/>
      <c r="DZ408" s="417"/>
      <c r="EA408" s="416"/>
      <c r="EB408" s="416"/>
      <c r="EC408" s="416"/>
      <c r="ED408" s="416"/>
      <c r="EE408" s="417"/>
      <c r="EF408" s="416"/>
      <c r="EG408" s="416"/>
      <c r="EH408" s="43"/>
      <c r="EI408" s="43"/>
      <c r="EJ408" s="396"/>
      <c r="EK408" s="43"/>
      <c r="EL408" s="43"/>
      <c r="EM408" s="43"/>
      <c r="EN408" s="43"/>
      <c r="EO408" s="88"/>
      <c r="ER408" s="33"/>
    </row>
    <row r="409" spans="4:148" ht="12.75" customHeight="1" x14ac:dyDescent="0.3">
      <c r="D409" s="88" t="s">
        <v>364</v>
      </c>
      <c r="G409" s="43">
        <f>SUM(G410:G410)</f>
        <v>0</v>
      </c>
      <c r="H409" s="43"/>
      <c r="I409" s="43"/>
      <c r="J409" s="396"/>
      <c r="K409" s="43"/>
      <c r="L409" s="43">
        <f>SUM(L410:L410)</f>
        <v>0</v>
      </c>
      <c r="M409" s="43"/>
      <c r="N409" s="43"/>
      <c r="O409" s="396"/>
      <c r="P409" s="43"/>
      <c r="Q409" s="43">
        <f>SUM(Q410:Q410)</f>
        <v>0</v>
      </c>
      <c r="R409" s="43"/>
      <c r="S409" s="43"/>
      <c r="T409" s="396"/>
      <c r="U409" s="43"/>
      <c r="V409" s="43">
        <f>SUM(V410:V410)</f>
        <v>0</v>
      </c>
      <c r="W409" s="43"/>
      <c r="X409" s="43"/>
      <c r="Y409" s="396"/>
      <c r="Z409" s="43"/>
      <c r="AA409" s="43">
        <f>SUM(AA410:AA410)</f>
        <v>0</v>
      </c>
      <c r="AB409" s="43"/>
      <c r="AC409" s="43"/>
      <c r="AD409" s="396"/>
      <c r="AE409" s="43"/>
      <c r="AF409" s="43">
        <f>SUM(AF410:AF410)</f>
        <v>0</v>
      </c>
      <c r="AG409" s="43"/>
      <c r="AH409" s="43"/>
      <c r="AI409" s="396"/>
      <c r="AJ409" s="43"/>
      <c r="AK409" s="43">
        <f>SUM(AK410:AK410)</f>
        <v>0</v>
      </c>
      <c r="AL409" s="43"/>
      <c r="AM409" s="43"/>
      <c r="AN409" s="396"/>
      <c r="AO409" s="43"/>
      <c r="AP409" s="43">
        <f>SUM(AP410:AP410)</f>
        <v>0</v>
      </c>
      <c r="AQ409" s="43"/>
      <c r="AR409" s="43"/>
      <c r="AS409" s="396"/>
      <c r="AT409" s="43"/>
      <c r="AU409" s="43">
        <f>SUM(AU410:AU410)</f>
        <v>0</v>
      </c>
      <c r="AV409" s="43"/>
      <c r="AW409" s="43"/>
      <c r="AX409" s="396"/>
      <c r="AY409" s="43"/>
      <c r="AZ409" s="43">
        <f>SUM(AZ410:AZ410)</f>
        <v>0</v>
      </c>
      <c r="BA409" s="43"/>
      <c r="BB409" s="43"/>
      <c r="BC409" s="396"/>
      <c r="BD409" s="43"/>
      <c r="BE409" s="43">
        <f>SUM(BE410:BE410)</f>
        <v>0</v>
      </c>
      <c r="BF409" s="43"/>
      <c r="BG409" s="43"/>
      <c r="BH409" s="396"/>
      <c r="BI409" s="43"/>
      <c r="BJ409" s="43">
        <f>SUM(BJ410:BJ410)</f>
        <v>0</v>
      </c>
      <c r="BK409" s="43"/>
      <c r="BL409" s="43"/>
      <c r="BM409" s="396"/>
      <c r="BN409" s="43"/>
      <c r="BO409" s="43">
        <f>SUM(BO410:BO410)</f>
        <v>0</v>
      </c>
      <c r="BP409" s="43"/>
      <c r="BQ409" s="43"/>
      <c r="BR409" s="396"/>
      <c r="BS409" s="43"/>
      <c r="BT409" s="43">
        <f>SUM(BT410:BT410)</f>
        <v>0</v>
      </c>
      <c r="BU409" s="43"/>
      <c r="BV409" s="43"/>
      <c r="BW409" s="396"/>
      <c r="BX409" s="43"/>
      <c r="BY409" s="43">
        <f>SUM(BY410:BY410)</f>
        <v>1705406</v>
      </c>
      <c r="BZ409" s="43"/>
      <c r="CA409" s="43"/>
      <c r="CB409" s="396"/>
      <c r="CC409" s="43"/>
      <c r="CD409" s="43">
        <f>SUM(CD410:CD410)</f>
        <v>51405</v>
      </c>
      <c r="CE409" s="43"/>
      <c r="CF409" s="43"/>
      <c r="CG409" s="396"/>
      <c r="CH409" s="43"/>
      <c r="CI409" s="43">
        <f>SUM(CI410:CI410)</f>
        <v>1238921</v>
      </c>
      <c r="CJ409" s="43"/>
      <c r="CK409" s="43"/>
      <c r="CL409" s="396"/>
      <c r="CM409" s="43"/>
      <c r="CN409" s="43">
        <f>SUM(CN410:CN410)</f>
        <v>93254</v>
      </c>
      <c r="CO409" s="43"/>
      <c r="CP409" s="43"/>
      <c r="CQ409" s="396"/>
      <c r="CR409" s="43"/>
      <c r="CS409" s="43">
        <f>SUM(CS410:CS410)</f>
        <v>0</v>
      </c>
      <c r="CT409" s="43"/>
      <c r="CU409" s="43"/>
      <c r="CV409" s="396"/>
      <c r="CW409" s="43"/>
      <c r="CX409" s="43">
        <f>SUM(CX410:CX410)</f>
        <v>246512</v>
      </c>
      <c r="CY409" s="43"/>
      <c r="CZ409" s="43"/>
      <c r="DA409" s="396"/>
      <c r="DB409" s="43"/>
      <c r="DC409" s="43">
        <f>SUM(DC410:DC410)</f>
        <v>75314</v>
      </c>
      <c r="DD409" s="43"/>
      <c r="DE409" s="43"/>
      <c r="DF409" s="396"/>
      <c r="DG409" s="43"/>
      <c r="DH409" s="43">
        <f>SUM(DH410:DH410)</f>
        <v>0</v>
      </c>
      <c r="DI409" s="43"/>
      <c r="DJ409" s="43"/>
      <c r="DK409" s="396"/>
      <c r="DL409" s="43"/>
      <c r="DM409" s="43">
        <f>SUM(DM410:DM410)</f>
        <v>0</v>
      </c>
      <c r="DN409" s="43"/>
      <c r="DO409" s="43"/>
      <c r="DP409" s="396"/>
      <c r="DQ409" s="43"/>
      <c r="DR409" s="43">
        <f>SUM(DR410:DR410)</f>
        <v>0</v>
      </c>
      <c r="DS409" s="43"/>
      <c r="DT409" s="43"/>
      <c r="DU409" s="396"/>
      <c r="DV409" s="43"/>
      <c r="DW409" s="43">
        <f>SUM(DW410:DW410)</f>
        <v>0</v>
      </c>
      <c r="DX409" s="43"/>
      <c r="DY409" s="43"/>
      <c r="DZ409" s="396"/>
      <c r="EA409" s="43"/>
      <c r="EB409" s="43">
        <f>SUM(EB410:EB410)</f>
        <v>0</v>
      </c>
      <c r="EC409" s="43"/>
      <c r="ED409" s="43"/>
      <c r="EE409" s="396"/>
      <c r="EF409" s="43"/>
      <c r="EG409" s="43">
        <f>SUM(EG410:EG410)</f>
        <v>0</v>
      </c>
      <c r="EH409" s="43"/>
      <c r="EI409" s="43"/>
      <c r="EJ409" s="396"/>
      <c r="EK409" s="43"/>
      <c r="EL409" s="43">
        <f>SUM(EL410:EL410)</f>
        <v>1705406</v>
      </c>
      <c r="EN409" s="410"/>
      <c r="EO409" s="88"/>
      <c r="EP409" s="33"/>
      <c r="EQ409" s="80">
        <f>BY409-EL409</f>
        <v>0</v>
      </c>
      <c r="ER409" s="33"/>
    </row>
    <row r="410" spans="4:148" ht="12.75" customHeight="1" x14ac:dyDescent="0.3">
      <c r="D410" s="88" t="s">
        <v>316</v>
      </c>
      <c r="F410" s="399"/>
      <c r="G410" s="403">
        <v>0</v>
      </c>
      <c r="H410" s="401"/>
      <c r="I410" s="43"/>
      <c r="J410" s="396"/>
      <c r="K410" s="402"/>
      <c r="L410" s="403">
        <v>0</v>
      </c>
      <c r="M410" s="401"/>
      <c r="N410" s="43"/>
      <c r="O410" s="396"/>
      <c r="P410" s="402"/>
      <c r="Q410" s="403">
        <v>0</v>
      </c>
      <c r="R410" s="401"/>
      <c r="S410" s="43"/>
      <c r="T410" s="396"/>
      <c r="U410" s="402"/>
      <c r="V410" s="403">
        <v>0</v>
      </c>
      <c r="W410" s="401"/>
      <c r="X410" s="43"/>
      <c r="Y410" s="396"/>
      <c r="Z410" s="402"/>
      <c r="AA410" s="403">
        <v>0</v>
      </c>
      <c r="AB410" s="401"/>
      <c r="AC410" s="43"/>
      <c r="AD410" s="396"/>
      <c r="AE410" s="402"/>
      <c r="AF410" s="403">
        <v>0</v>
      </c>
      <c r="AG410" s="401"/>
      <c r="AH410" s="43"/>
      <c r="AI410" s="396"/>
      <c r="AJ410" s="402"/>
      <c r="AK410" s="403">
        <v>0</v>
      </c>
      <c r="AL410" s="401"/>
      <c r="AM410" s="43"/>
      <c r="AN410" s="396"/>
      <c r="AO410" s="402"/>
      <c r="AP410" s="403">
        <v>0</v>
      </c>
      <c r="AQ410" s="401"/>
      <c r="AR410" s="43"/>
      <c r="AS410" s="396"/>
      <c r="AT410" s="402"/>
      <c r="AU410" s="403">
        <v>0</v>
      </c>
      <c r="AV410" s="401"/>
      <c r="AW410" s="43"/>
      <c r="AX410" s="396"/>
      <c r="AY410" s="402"/>
      <c r="AZ410" s="403">
        <v>0</v>
      </c>
      <c r="BA410" s="401"/>
      <c r="BB410" s="43"/>
      <c r="BC410" s="396"/>
      <c r="BD410" s="402"/>
      <c r="BE410" s="403">
        <v>0</v>
      </c>
      <c r="BF410" s="401"/>
      <c r="BG410" s="43"/>
      <c r="BH410" s="396"/>
      <c r="BI410" s="402"/>
      <c r="BJ410" s="403">
        <v>0</v>
      </c>
      <c r="BK410" s="401"/>
      <c r="BL410" s="43"/>
      <c r="BM410" s="396"/>
      <c r="BN410" s="402"/>
      <c r="BO410" s="403">
        <v>0</v>
      </c>
      <c r="BP410" s="401"/>
      <c r="BQ410" s="43"/>
      <c r="BR410" s="396"/>
      <c r="BS410" s="402"/>
      <c r="BT410" s="403">
        <f>SUM(L410:BO410)</f>
        <v>0</v>
      </c>
      <c r="BU410" s="401"/>
      <c r="BV410" s="43"/>
      <c r="BW410" s="396"/>
      <c r="BX410" s="402"/>
      <c r="BY410" s="403">
        <v>1705406</v>
      </c>
      <c r="BZ410" s="401"/>
      <c r="CA410" s="43"/>
      <c r="CB410" s="396"/>
      <c r="CC410" s="402"/>
      <c r="CD410" s="403">
        <v>51405</v>
      </c>
      <c r="CE410" s="401"/>
      <c r="CF410" s="43"/>
      <c r="CG410" s="396"/>
      <c r="CH410" s="402"/>
      <c r="CI410" s="403">
        <v>1238921</v>
      </c>
      <c r="CJ410" s="401"/>
      <c r="CK410" s="43"/>
      <c r="CL410" s="396"/>
      <c r="CM410" s="402"/>
      <c r="CN410" s="403">
        <v>93254</v>
      </c>
      <c r="CO410" s="401"/>
      <c r="CP410" s="43"/>
      <c r="CQ410" s="396"/>
      <c r="CR410" s="402"/>
      <c r="CS410" s="403">
        <v>0</v>
      </c>
      <c r="CT410" s="401"/>
      <c r="CU410" s="43"/>
      <c r="CV410" s="396"/>
      <c r="CW410" s="402"/>
      <c r="CX410" s="403">
        <v>246512</v>
      </c>
      <c r="CY410" s="401"/>
      <c r="CZ410" s="43"/>
      <c r="DA410" s="396"/>
      <c r="DB410" s="402"/>
      <c r="DC410" s="403">
        <v>75314</v>
      </c>
      <c r="DD410" s="401"/>
      <c r="DE410" s="43"/>
      <c r="DF410" s="396"/>
      <c r="DG410" s="402"/>
      <c r="DH410" s="403">
        <v>0</v>
      </c>
      <c r="DI410" s="401"/>
      <c r="DJ410" s="43"/>
      <c r="DK410" s="396"/>
      <c r="DL410" s="402"/>
      <c r="DM410" s="403">
        <v>0</v>
      </c>
      <c r="DN410" s="401"/>
      <c r="DO410" s="43"/>
      <c r="DP410" s="396"/>
      <c r="DQ410" s="402"/>
      <c r="DR410" s="403">
        <v>0</v>
      </c>
      <c r="DS410" s="401"/>
      <c r="DT410" s="43"/>
      <c r="DU410" s="396"/>
      <c r="DV410" s="402"/>
      <c r="DW410" s="403">
        <v>0</v>
      </c>
      <c r="DX410" s="401"/>
      <c r="DY410" s="43"/>
      <c r="DZ410" s="396"/>
      <c r="EA410" s="402"/>
      <c r="EB410" s="403">
        <v>0</v>
      </c>
      <c r="EC410" s="401"/>
      <c r="ED410" s="43"/>
      <c r="EE410" s="396"/>
      <c r="EF410" s="402"/>
      <c r="EG410" s="403">
        <v>0</v>
      </c>
      <c r="EH410" s="401"/>
      <c r="EI410" s="43"/>
      <c r="EJ410" s="396"/>
      <c r="EK410" s="402"/>
      <c r="EL410" s="403">
        <f t="shared" ref="EL410" si="64">SUM(CD410:DR410)</f>
        <v>1705406</v>
      </c>
      <c r="EM410" s="419"/>
      <c r="EO410" s="88"/>
      <c r="EP410" s="33"/>
      <c r="EQ410" s="80">
        <f>BY410-EL410</f>
        <v>0</v>
      </c>
      <c r="ER410" s="33"/>
    </row>
    <row r="411" spans="4:148" ht="12.75" customHeight="1" x14ac:dyDescent="0.3">
      <c r="D411" s="88"/>
      <c r="G411" s="43"/>
      <c r="H411" s="43"/>
      <c r="I411" s="43"/>
      <c r="J411" s="396"/>
      <c r="K411" s="43"/>
      <c r="L411" s="43"/>
      <c r="M411" s="43"/>
      <c r="N411" s="43"/>
      <c r="O411" s="396"/>
      <c r="P411" s="43"/>
      <c r="Q411" s="43"/>
      <c r="R411" s="43"/>
      <c r="S411" s="43"/>
      <c r="T411" s="396"/>
      <c r="U411" s="43"/>
      <c r="V411" s="43"/>
      <c r="W411" s="43"/>
      <c r="X411" s="43"/>
      <c r="Y411" s="396"/>
      <c r="Z411" s="43"/>
      <c r="AA411" s="43"/>
      <c r="AB411" s="43"/>
      <c r="AC411" s="43"/>
      <c r="AD411" s="396"/>
      <c r="AE411" s="43"/>
      <c r="AF411" s="43"/>
      <c r="AG411" s="43"/>
      <c r="AH411" s="43"/>
      <c r="AI411" s="396"/>
      <c r="AJ411" s="43"/>
      <c r="AK411" s="43"/>
      <c r="AL411" s="43"/>
      <c r="AM411" s="43"/>
      <c r="AN411" s="396"/>
      <c r="AO411" s="43"/>
      <c r="AP411" s="43"/>
      <c r="AQ411" s="43"/>
      <c r="AR411" s="43"/>
      <c r="AS411" s="396"/>
      <c r="AT411" s="43"/>
      <c r="AU411" s="43"/>
      <c r="AV411" s="43"/>
      <c r="AW411" s="43"/>
      <c r="AX411" s="396"/>
      <c r="AY411" s="43"/>
      <c r="AZ411" s="43"/>
      <c r="BA411" s="43"/>
      <c r="BB411" s="43"/>
      <c r="BC411" s="396"/>
      <c r="BD411" s="43"/>
      <c r="BE411" s="43"/>
      <c r="BF411" s="43"/>
      <c r="BG411" s="43"/>
      <c r="BH411" s="396"/>
      <c r="BI411" s="43"/>
      <c r="BJ411" s="43"/>
      <c r="BK411" s="43"/>
      <c r="BL411" s="43"/>
      <c r="BM411" s="396"/>
      <c r="BN411" s="43"/>
      <c r="BO411" s="43"/>
      <c r="BP411" s="43"/>
      <c r="BQ411" s="43"/>
      <c r="BR411" s="396"/>
      <c r="BS411" s="43"/>
      <c r="BT411" s="43"/>
      <c r="BU411" s="43"/>
      <c r="BV411" s="43"/>
      <c r="BW411" s="396"/>
      <c r="BX411" s="43"/>
      <c r="BY411" s="43"/>
      <c r="BZ411" s="43"/>
      <c r="CA411" s="43"/>
      <c r="CB411" s="396"/>
      <c r="CC411" s="43"/>
      <c r="CD411" s="416"/>
      <c r="CE411" s="416"/>
      <c r="CF411" s="416"/>
      <c r="CG411" s="417"/>
      <c r="CH411" s="416"/>
      <c r="CI411" s="416"/>
      <c r="CJ411" s="416"/>
      <c r="CK411" s="416"/>
      <c r="CL411" s="417"/>
      <c r="CM411" s="416"/>
      <c r="CN411" s="416"/>
      <c r="CO411" s="416"/>
      <c r="CP411" s="416"/>
      <c r="CQ411" s="417"/>
      <c r="CR411" s="416"/>
      <c r="CS411" s="416"/>
      <c r="CT411" s="416"/>
      <c r="CU411" s="416"/>
      <c r="CV411" s="417"/>
      <c r="CW411" s="416"/>
      <c r="CX411" s="416"/>
      <c r="CY411" s="416"/>
      <c r="CZ411" s="416"/>
      <c r="DA411" s="417"/>
      <c r="DB411" s="416"/>
      <c r="DC411" s="416"/>
      <c r="DD411" s="416"/>
      <c r="DE411" s="416"/>
      <c r="DF411" s="417"/>
      <c r="DG411" s="416"/>
      <c r="DH411" s="416"/>
      <c r="DI411" s="416"/>
      <c r="DJ411" s="416"/>
      <c r="DK411" s="417"/>
      <c r="DL411" s="416"/>
      <c r="DM411" s="416"/>
      <c r="DN411" s="416"/>
      <c r="DO411" s="416"/>
      <c r="DP411" s="417"/>
      <c r="DQ411" s="416"/>
      <c r="DR411" s="416"/>
      <c r="DS411" s="416"/>
      <c r="DT411" s="416"/>
      <c r="DU411" s="417"/>
      <c r="DV411" s="416"/>
      <c r="DW411" s="416"/>
      <c r="DX411" s="416"/>
      <c r="DY411" s="416"/>
      <c r="DZ411" s="417"/>
      <c r="EA411" s="416"/>
      <c r="EB411" s="416"/>
      <c r="EC411" s="416"/>
      <c r="ED411" s="416"/>
      <c r="EE411" s="417"/>
      <c r="EF411" s="416"/>
      <c r="EG411" s="416"/>
      <c r="EH411" s="43"/>
      <c r="EI411" s="43"/>
      <c r="EJ411" s="396"/>
      <c r="EK411" s="43"/>
      <c r="EL411" s="43"/>
      <c r="EM411" s="43"/>
      <c r="EN411" s="43"/>
      <c r="EO411" s="88"/>
      <c r="ER411" s="33"/>
    </row>
    <row r="412" spans="4:148" ht="12.75" customHeight="1" x14ac:dyDescent="0.3">
      <c r="D412" s="88" t="s">
        <v>333</v>
      </c>
      <c r="G412" s="43">
        <f>SUM(G413:G413)</f>
        <v>0</v>
      </c>
      <c r="H412" s="43"/>
      <c r="I412" s="43"/>
      <c r="J412" s="396"/>
      <c r="K412" s="43"/>
      <c r="L412" s="43">
        <f>SUM(L413:L413)</f>
        <v>0</v>
      </c>
      <c r="M412" s="43"/>
      <c r="N412" s="43"/>
      <c r="O412" s="396"/>
      <c r="P412" s="43"/>
      <c r="Q412" s="43">
        <f>SUM(Q413:Q413)</f>
        <v>212673</v>
      </c>
      <c r="R412" s="43"/>
      <c r="S412" s="43"/>
      <c r="T412" s="396"/>
      <c r="U412" s="43"/>
      <c r="V412" s="43">
        <f>SUM(V413:V413)</f>
        <v>370801</v>
      </c>
      <c r="W412" s="43"/>
      <c r="X412" s="43"/>
      <c r="Y412" s="396"/>
      <c r="Z412" s="43"/>
      <c r="AA412" s="43">
        <f>SUM(AA413:AA413)</f>
        <v>0</v>
      </c>
      <c r="AB412" s="43"/>
      <c r="AC412" s="43"/>
      <c r="AD412" s="396"/>
      <c r="AE412" s="43"/>
      <c r="AF412" s="43">
        <f>SUM(AF413:AF413)</f>
        <v>0</v>
      </c>
      <c r="AG412" s="43"/>
      <c r="AH412" s="43"/>
      <c r="AI412" s="396"/>
      <c r="AJ412" s="43"/>
      <c r="AK412" s="43">
        <f>SUM(AK413:AK413)</f>
        <v>0</v>
      </c>
      <c r="AL412" s="43"/>
      <c r="AM412" s="43"/>
      <c r="AN412" s="396"/>
      <c r="AO412" s="43"/>
      <c r="AP412" s="43">
        <f>SUM(AP413:AP413)</f>
        <v>0</v>
      </c>
      <c r="AQ412" s="43"/>
      <c r="AR412" s="43"/>
      <c r="AS412" s="396"/>
      <c r="AT412" s="43"/>
      <c r="AU412" s="43">
        <f>SUM(AU413:AU413)</f>
        <v>0</v>
      </c>
      <c r="AV412" s="43"/>
      <c r="AW412" s="43"/>
      <c r="AX412" s="396"/>
      <c r="AY412" s="43"/>
      <c r="AZ412" s="43">
        <f>SUM(AZ413:AZ413)</f>
        <v>0</v>
      </c>
      <c r="BA412" s="43"/>
      <c r="BB412" s="43"/>
      <c r="BC412" s="396"/>
      <c r="BD412" s="43"/>
      <c r="BE412" s="43">
        <f>SUM(BE413:BE413)</f>
        <v>0</v>
      </c>
      <c r="BF412" s="43"/>
      <c r="BG412" s="43"/>
      <c r="BH412" s="396"/>
      <c r="BI412" s="43"/>
      <c r="BJ412" s="43">
        <f>SUM(BJ413:BJ413)</f>
        <v>0</v>
      </c>
      <c r="BK412" s="43"/>
      <c r="BL412" s="43"/>
      <c r="BM412" s="396"/>
      <c r="BN412" s="43"/>
      <c r="BO412" s="43">
        <f>SUM(BO413:BO413)</f>
        <v>0</v>
      </c>
      <c r="BP412" s="43"/>
      <c r="BQ412" s="43"/>
      <c r="BR412" s="396"/>
      <c r="BS412" s="43"/>
      <c r="BT412" s="43">
        <f>SUM(BT413:BT413)</f>
        <v>583474</v>
      </c>
      <c r="BU412" s="43"/>
      <c r="BV412" s="43"/>
      <c r="BW412" s="396"/>
      <c r="BX412" s="43"/>
      <c r="BY412" s="43">
        <f>SUM(BY413:BY413)</f>
        <v>3176267</v>
      </c>
      <c r="BZ412" s="43"/>
      <c r="CA412" s="43"/>
      <c r="CB412" s="396"/>
      <c r="CC412" s="43"/>
      <c r="CD412" s="43">
        <f>SUM(CD413:CD413)</f>
        <v>354961</v>
      </c>
      <c r="CE412" s="43"/>
      <c r="CF412" s="43"/>
      <c r="CG412" s="396"/>
      <c r="CH412" s="43"/>
      <c r="CI412" s="43">
        <f>SUM(CI413:CI413)</f>
        <v>1469964</v>
      </c>
      <c r="CJ412" s="43"/>
      <c r="CK412" s="43"/>
      <c r="CL412" s="396"/>
      <c r="CM412" s="43"/>
      <c r="CN412" s="43">
        <f>SUM(CN413:CN413)</f>
        <v>362091</v>
      </c>
      <c r="CO412" s="43"/>
      <c r="CP412" s="43"/>
      <c r="CQ412" s="396"/>
      <c r="CR412" s="43"/>
      <c r="CS412" s="43">
        <f>SUM(CS413:CS413)</f>
        <v>0</v>
      </c>
      <c r="CT412" s="43"/>
      <c r="CU412" s="43"/>
      <c r="CV412" s="396"/>
      <c r="CW412" s="43"/>
      <c r="CX412" s="43">
        <f>SUM(CX413:CX413)</f>
        <v>107401</v>
      </c>
      <c r="CY412" s="43"/>
      <c r="CZ412" s="43"/>
      <c r="DA412" s="396"/>
      <c r="DB412" s="43"/>
      <c r="DC412" s="43">
        <f>SUM(DC413:DC413)</f>
        <v>46213</v>
      </c>
      <c r="DD412" s="43"/>
      <c r="DE412" s="43"/>
      <c r="DF412" s="396"/>
      <c r="DG412" s="43"/>
      <c r="DH412" s="43">
        <f>SUM(DH413:DH413)</f>
        <v>0</v>
      </c>
      <c r="DI412" s="43"/>
      <c r="DJ412" s="43"/>
      <c r="DK412" s="396"/>
      <c r="DL412" s="43"/>
      <c r="DM412" s="43">
        <f>SUM(DM413:DM413)</f>
        <v>0</v>
      </c>
      <c r="DN412" s="43"/>
      <c r="DO412" s="43"/>
      <c r="DP412" s="396"/>
      <c r="DQ412" s="43"/>
      <c r="DR412" s="43">
        <f>SUM(DR413:DR413)</f>
        <v>328260</v>
      </c>
      <c r="DS412" s="43"/>
      <c r="DT412" s="43"/>
      <c r="DU412" s="396"/>
      <c r="DV412" s="43"/>
      <c r="DW412" s="43">
        <f>SUM(DW413:DW413)</f>
        <v>0</v>
      </c>
      <c r="DX412" s="43"/>
      <c r="DY412" s="43"/>
      <c r="DZ412" s="396"/>
      <c r="EA412" s="43"/>
      <c r="EB412" s="43">
        <f>SUM(EB413:EB413)</f>
        <v>507377</v>
      </c>
      <c r="EC412" s="43"/>
      <c r="ED412" s="43"/>
      <c r="EE412" s="396"/>
      <c r="EF412" s="43"/>
      <c r="EG412" s="43">
        <f>SUM(EG413:EG413)</f>
        <v>0</v>
      </c>
      <c r="EH412" s="43"/>
      <c r="EI412" s="43"/>
      <c r="EJ412" s="396"/>
      <c r="EK412" s="43"/>
      <c r="EL412" s="43">
        <f>SUM(EL413:EL413)</f>
        <v>2668890</v>
      </c>
      <c r="EM412" s="43"/>
      <c r="EN412" s="43"/>
      <c r="EO412" s="88"/>
      <c r="EQ412" s="80">
        <f>EL412-BY412</f>
        <v>-507377</v>
      </c>
      <c r="ER412" s="33"/>
    </row>
    <row r="413" spans="4:148" ht="12.75" customHeight="1" x14ac:dyDescent="0.3">
      <c r="D413" s="88" t="s">
        <v>316</v>
      </c>
      <c r="F413" s="399"/>
      <c r="G413" s="403">
        <v>0</v>
      </c>
      <c r="H413" s="401"/>
      <c r="I413" s="43"/>
      <c r="J413" s="396"/>
      <c r="K413" s="402"/>
      <c r="L413" s="403">
        <v>0</v>
      </c>
      <c r="M413" s="401"/>
      <c r="N413" s="43"/>
      <c r="O413" s="396"/>
      <c r="P413" s="402"/>
      <c r="Q413" s="403">
        <v>212673</v>
      </c>
      <c r="R413" s="401"/>
      <c r="S413" s="43"/>
      <c r="T413" s="396"/>
      <c r="U413" s="402"/>
      <c r="V413" s="403">
        <v>370801</v>
      </c>
      <c r="W413" s="401"/>
      <c r="X413" s="43"/>
      <c r="Y413" s="396"/>
      <c r="Z413" s="402"/>
      <c r="AA413" s="403">
        <v>0</v>
      </c>
      <c r="AB413" s="401"/>
      <c r="AC413" s="43"/>
      <c r="AD413" s="396"/>
      <c r="AE413" s="402"/>
      <c r="AF413" s="403">
        <v>0</v>
      </c>
      <c r="AG413" s="401"/>
      <c r="AH413" s="43"/>
      <c r="AI413" s="396"/>
      <c r="AJ413" s="402"/>
      <c r="AK413" s="403">
        <v>0</v>
      </c>
      <c r="AL413" s="401"/>
      <c r="AM413" s="43"/>
      <c r="AN413" s="396"/>
      <c r="AO413" s="402"/>
      <c r="AP413" s="403">
        <v>0</v>
      </c>
      <c r="AQ413" s="401"/>
      <c r="AR413" s="43"/>
      <c r="AS413" s="396"/>
      <c r="AT413" s="402"/>
      <c r="AU413" s="403">
        <v>0</v>
      </c>
      <c r="AV413" s="401"/>
      <c r="AW413" s="43"/>
      <c r="AX413" s="396"/>
      <c r="AY413" s="402"/>
      <c r="AZ413" s="403">
        <v>0</v>
      </c>
      <c r="BA413" s="401"/>
      <c r="BB413" s="43"/>
      <c r="BC413" s="396"/>
      <c r="BD413" s="402"/>
      <c r="BE413" s="403">
        <v>0</v>
      </c>
      <c r="BF413" s="401"/>
      <c r="BG413" s="43"/>
      <c r="BH413" s="396"/>
      <c r="BI413" s="402"/>
      <c r="BJ413" s="403">
        <v>0</v>
      </c>
      <c r="BK413" s="401"/>
      <c r="BL413" s="43"/>
      <c r="BM413" s="396"/>
      <c r="BN413" s="402"/>
      <c r="BO413" s="403">
        <v>0</v>
      </c>
      <c r="BP413" s="401"/>
      <c r="BQ413" s="43"/>
      <c r="BR413" s="396"/>
      <c r="BS413" s="402"/>
      <c r="BT413" s="403">
        <f>SUM(L413:BO413)</f>
        <v>583474</v>
      </c>
      <c r="BU413" s="401"/>
      <c r="BV413" s="43"/>
      <c r="BW413" s="396"/>
      <c r="BX413" s="402"/>
      <c r="BY413" s="403">
        <v>3176267</v>
      </c>
      <c r="BZ413" s="401"/>
      <c r="CA413" s="43"/>
      <c r="CB413" s="396"/>
      <c r="CC413" s="402"/>
      <c r="CD413" s="403">
        <v>354961</v>
      </c>
      <c r="CE413" s="401"/>
      <c r="CF413" s="43"/>
      <c r="CG413" s="396"/>
      <c r="CH413" s="402"/>
      <c r="CI413" s="403">
        <v>1469964</v>
      </c>
      <c r="CJ413" s="401"/>
      <c r="CK413" s="43"/>
      <c r="CL413" s="396"/>
      <c r="CM413" s="402"/>
      <c r="CN413" s="403">
        <v>362091</v>
      </c>
      <c r="CO413" s="401"/>
      <c r="CP413" s="43"/>
      <c r="CQ413" s="396"/>
      <c r="CR413" s="402"/>
      <c r="CS413" s="403">
        <v>0</v>
      </c>
      <c r="CT413" s="401"/>
      <c r="CU413" s="43"/>
      <c r="CV413" s="396"/>
      <c r="CW413" s="402"/>
      <c r="CX413" s="403">
        <v>107401</v>
      </c>
      <c r="CY413" s="401"/>
      <c r="CZ413" s="43"/>
      <c r="DA413" s="396"/>
      <c r="DB413" s="402"/>
      <c r="DC413" s="403">
        <v>46213</v>
      </c>
      <c r="DD413" s="401"/>
      <c r="DE413" s="43"/>
      <c r="DF413" s="396"/>
      <c r="DG413" s="402"/>
      <c r="DH413" s="403">
        <v>0</v>
      </c>
      <c r="DI413" s="401"/>
      <c r="DJ413" s="43"/>
      <c r="DK413" s="396"/>
      <c r="DL413" s="402"/>
      <c r="DM413" s="403">
        <v>0</v>
      </c>
      <c r="DN413" s="401"/>
      <c r="DO413" s="43"/>
      <c r="DP413" s="396"/>
      <c r="DQ413" s="402"/>
      <c r="DR413" s="403">
        <v>328260</v>
      </c>
      <c r="DS413" s="401"/>
      <c r="DT413" s="43"/>
      <c r="DU413" s="396"/>
      <c r="DV413" s="402"/>
      <c r="DW413" s="403">
        <v>0</v>
      </c>
      <c r="DX413" s="401"/>
      <c r="DY413" s="43"/>
      <c r="DZ413" s="396"/>
      <c r="EA413" s="402"/>
      <c r="EB413" s="403">
        <v>507377</v>
      </c>
      <c r="EC413" s="401"/>
      <c r="ED413" s="43"/>
      <c r="EE413" s="396"/>
      <c r="EF413" s="402"/>
      <c r="EG413" s="403">
        <v>0</v>
      </c>
      <c r="EH413" s="401"/>
      <c r="EI413" s="43"/>
      <c r="EJ413" s="396"/>
      <c r="EK413" s="402"/>
      <c r="EL413" s="403">
        <f t="shared" ref="EL413" si="65">SUM(CD413:DR413)</f>
        <v>2668890</v>
      </c>
      <c r="EM413" s="401"/>
      <c r="EN413" s="43"/>
      <c r="EO413" s="88"/>
      <c r="EQ413" s="80">
        <f>EL413-BY413</f>
        <v>-507377</v>
      </c>
      <c r="ER413" s="33"/>
    </row>
    <row r="414" spans="4:148" ht="12.75" customHeight="1" x14ac:dyDescent="0.3">
      <c r="D414" s="88"/>
      <c r="G414" s="43"/>
      <c r="H414" s="43"/>
      <c r="I414" s="43"/>
      <c r="J414" s="396"/>
      <c r="K414" s="43"/>
      <c r="L414" s="43"/>
      <c r="M414" s="43"/>
      <c r="N414" s="43"/>
      <c r="O414" s="396"/>
      <c r="P414" s="43"/>
      <c r="Q414" s="43"/>
      <c r="R414" s="43"/>
      <c r="S414" s="43"/>
      <c r="T414" s="396"/>
      <c r="U414" s="43"/>
      <c r="V414" s="43"/>
      <c r="W414" s="43"/>
      <c r="X414" s="43"/>
      <c r="Y414" s="396"/>
      <c r="Z414" s="43"/>
      <c r="AA414" s="43"/>
      <c r="AB414" s="43"/>
      <c r="AC414" s="43"/>
      <c r="AD414" s="396"/>
      <c r="AE414" s="43"/>
      <c r="AF414" s="43"/>
      <c r="AG414" s="43"/>
      <c r="AH414" s="43"/>
      <c r="AI414" s="396"/>
      <c r="AJ414" s="43"/>
      <c r="AK414" s="43"/>
      <c r="AL414" s="43"/>
      <c r="AM414" s="43"/>
      <c r="AN414" s="396"/>
      <c r="AO414" s="43"/>
      <c r="AP414" s="43"/>
      <c r="AQ414" s="43"/>
      <c r="AR414" s="43"/>
      <c r="AS414" s="396"/>
      <c r="AT414" s="43"/>
      <c r="AU414" s="43"/>
      <c r="AV414" s="43"/>
      <c r="AW414" s="43"/>
      <c r="AX414" s="396"/>
      <c r="AY414" s="43"/>
      <c r="AZ414" s="43"/>
      <c r="BA414" s="43"/>
      <c r="BB414" s="43"/>
      <c r="BC414" s="396"/>
      <c r="BD414" s="43"/>
      <c r="BE414" s="43"/>
      <c r="BF414" s="43"/>
      <c r="BG414" s="43"/>
      <c r="BH414" s="396"/>
      <c r="BI414" s="43"/>
      <c r="BJ414" s="43"/>
      <c r="BK414" s="43"/>
      <c r="BL414" s="43"/>
      <c r="BM414" s="396"/>
      <c r="BN414" s="43"/>
      <c r="BO414" s="43"/>
      <c r="BP414" s="43"/>
      <c r="BQ414" s="43"/>
      <c r="BR414" s="396"/>
      <c r="BS414" s="43"/>
      <c r="BT414" s="43"/>
      <c r="BU414" s="43"/>
      <c r="BV414" s="43"/>
      <c r="BW414" s="396"/>
      <c r="BX414" s="43"/>
      <c r="BY414" s="43"/>
      <c r="BZ414" s="43"/>
      <c r="CA414" s="43"/>
      <c r="CB414" s="396"/>
      <c r="CC414" s="43"/>
      <c r="CD414" s="43"/>
      <c r="CE414" s="43"/>
      <c r="CF414" s="43"/>
      <c r="CG414" s="396"/>
      <c r="CH414" s="43"/>
      <c r="CI414" s="43"/>
      <c r="CJ414" s="43"/>
      <c r="CK414" s="43"/>
      <c r="CL414" s="396"/>
      <c r="CM414" s="43"/>
      <c r="CN414" s="43"/>
      <c r="CO414" s="43"/>
      <c r="CP414" s="43"/>
      <c r="CQ414" s="396"/>
      <c r="CR414" s="43"/>
      <c r="CS414" s="43"/>
      <c r="CT414" s="43"/>
      <c r="CU414" s="43"/>
      <c r="CV414" s="396"/>
      <c r="CW414" s="43"/>
      <c r="CX414" s="43"/>
      <c r="CY414" s="43"/>
      <c r="CZ414" s="43"/>
      <c r="DA414" s="396"/>
      <c r="DB414" s="43"/>
      <c r="DC414" s="43"/>
      <c r="DD414" s="43"/>
      <c r="DE414" s="43"/>
      <c r="DF414" s="396"/>
      <c r="DG414" s="43"/>
      <c r="DH414" s="43"/>
      <c r="DI414" s="43"/>
      <c r="DJ414" s="43"/>
      <c r="DK414" s="396"/>
      <c r="DL414" s="43"/>
      <c r="DM414" s="43"/>
      <c r="DN414" s="43"/>
      <c r="DO414" s="43"/>
      <c r="DP414" s="396"/>
      <c r="DQ414" s="43"/>
      <c r="DR414" s="43"/>
      <c r="DS414" s="43"/>
      <c r="DT414" s="43"/>
      <c r="DU414" s="396"/>
      <c r="DV414" s="43"/>
      <c r="DW414" s="43"/>
      <c r="DX414" s="43"/>
      <c r="DY414" s="43"/>
      <c r="DZ414" s="396"/>
      <c r="EA414" s="43"/>
      <c r="EB414" s="43"/>
      <c r="EC414" s="43"/>
      <c r="ED414" s="43"/>
      <c r="EE414" s="396"/>
      <c r="EF414" s="43"/>
      <c r="EG414" s="43"/>
      <c r="EH414" s="43"/>
      <c r="EI414" s="43"/>
      <c r="EJ414" s="396"/>
      <c r="EK414" s="43"/>
      <c r="EL414" s="43"/>
      <c r="EM414" s="43"/>
      <c r="EN414" s="43"/>
      <c r="EO414" s="88"/>
      <c r="ER414" s="33"/>
    </row>
    <row r="415" spans="4:148" ht="12.75" customHeight="1" x14ac:dyDescent="0.3">
      <c r="D415" s="88" t="s">
        <v>335</v>
      </c>
      <c r="G415" s="43">
        <f>SUM(G416:G416)</f>
        <v>0</v>
      </c>
      <c r="H415" s="43"/>
      <c r="I415" s="43"/>
      <c r="J415" s="396"/>
      <c r="K415" s="43"/>
      <c r="L415" s="43">
        <f>SUM(L416:L416)</f>
        <v>451669</v>
      </c>
      <c r="M415" s="43"/>
      <c r="N415" s="43"/>
      <c r="O415" s="396"/>
      <c r="P415" s="43"/>
      <c r="Q415" s="43">
        <f>SUM(Q416:Q416)</f>
        <v>43714</v>
      </c>
      <c r="R415" s="43"/>
      <c r="S415" s="43"/>
      <c r="T415" s="396"/>
      <c r="U415" s="43"/>
      <c r="V415" s="43">
        <f>SUM(V416:V416)</f>
        <v>0</v>
      </c>
      <c r="W415" s="43"/>
      <c r="X415" s="43"/>
      <c r="Y415" s="396"/>
      <c r="Z415" s="43"/>
      <c r="AA415" s="43">
        <f>SUM(AA416:AA416)</f>
        <v>0</v>
      </c>
      <c r="AB415" s="43"/>
      <c r="AC415" s="43"/>
      <c r="AD415" s="396"/>
      <c r="AE415" s="43"/>
      <c r="AF415" s="43">
        <f>SUM(AF416:AF416)</f>
        <v>0</v>
      </c>
      <c r="AG415" s="43"/>
      <c r="AH415" s="43"/>
      <c r="AI415" s="396"/>
      <c r="AJ415" s="43"/>
      <c r="AK415" s="43">
        <f>SUM(AK416:AK416)</f>
        <v>0</v>
      </c>
      <c r="AL415" s="43"/>
      <c r="AM415" s="43"/>
      <c r="AN415" s="396"/>
      <c r="AO415" s="43"/>
      <c r="AP415" s="43">
        <f>SUM(AP416:AP416)</f>
        <v>0</v>
      </c>
      <c r="AQ415" s="43"/>
      <c r="AR415" s="43"/>
      <c r="AS415" s="396"/>
      <c r="AT415" s="43"/>
      <c r="AU415" s="43">
        <f>SUM(AU416:AU416)</f>
        <v>0</v>
      </c>
      <c r="AV415" s="43"/>
      <c r="AW415" s="43"/>
      <c r="AX415" s="396"/>
      <c r="AY415" s="43"/>
      <c r="AZ415" s="43">
        <f>SUM(AZ416:AZ416)</f>
        <v>0</v>
      </c>
      <c r="BA415" s="43"/>
      <c r="BB415" s="43"/>
      <c r="BC415" s="396"/>
      <c r="BD415" s="43"/>
      <c r="BE415" s="43">
        <f>SUM(BE416:BE416)</f>
        <v>0</v>
      </c>
      <c r="BF415" s="43"/>
      <c r="BG415" s="43"/>
      <c r="BH415" s="396"/>
      <c r="BI415" s="43"/>
      <c r="BJ415" s="43">
        <f>SUM(BJ416:BJ416)</f>
        <v>0</v>
      </c>
      <c r="BK415" s="43"/>
      <c r="BL415" s="43"/>
      <c r="BM415" s="396"/>
      <c r="BN415" s="43"/>
      <c r="BO415" s="43">
        <f>SUM(BO416:BO416)</f>
        <v>0</v>
      </c>
      <c r="BP415" s="43"/>
      <c r="BQ415" s="43"/>
      <c r="BR415" s="396"/>
      <c r="BS415" s="43"/>
      <c r="BT415" s="43">
        <f>SUM(BT416:BT416)</f>
        <v>495383</v>
      </c>
      <c r="BU415" s="43"/>
      <c r="BV415" s="43"/>
      <c r="BW415" s="396"/>
      <c r="BX415" s="43"/>
      <c r="BY415" s="43">
        <f>SUM(BY416:BY416)</f>
        <v>1364289</v>
      </c>
      <c r="BZ415" s="43"/>
      <c r="CA415" s="43"/>
      <c r="CB415" s="396"/>
      <c r="CC415" s="43"/>
      <c r="CD415" s="43">
        <f>SUM(CD416:CD416)</f>
        <v>0</v>
      </c>
      <c r="CE415" s="43"/>
      <c r="CF415" s="43"/>
      <c r="CG415" s="396"/>
      <c r="CH415" s="43"/>
      <c r="CI415" s="43">
        <f>SUM(CI416:CI416)</f>
        <v>55166</v>
      </c>
      <c r="CJ415" s="43"/>
      <c r="CK415" s="43"/>
      <c r="CL415" s="396"/>
      <c r="CM415" s="43"/>
      <c r="CN415" s="43">
        <f>SUM(CN416:CN416)</f>
        <v>230067</v>
      </c>
      <c r="CO415" s="43"/>
      <c r="CP415" s="43"/>
      <c r="CQ415" s="396"/>
      <c r="CR415" s="43"/>
      <c r="CS415" s="43">
        <f>SUM(CS416:CS416)</f>
        <v>0</v>
      </c>
      <c r="CT415" s="43"/>
      <c r="CU415" s="43"/>
      <c r="CV415" s="396"/>
      <c r="CW415" s="43"/>
      <c r="CX415" s="43">
        <f>SUM(CX416:CX416)</f>
        <v>106768</v>
      </c>
      <c r="CY415" s="43"/>
      <c r="CZ415" s="43"/>
      <c r="DA415" s="396"/>
      <c r="DB415" s="43"/>
      <c r="DC415" s="43">
        <f>SUM(DC416:DC416)</f>
        <v>0</v>
      </c>
      <c r="DD415" s="43"/>
      <c r="DE415" s="43"/>
      <c r="DF415" s="396"/>
      <c r="DG415" s="43"/>
      <c r="DH415" s="43">
        <f>SUM(DH416:DH416)</f>
        <v>176497</v>
      </c>
      <c r="DI415" s="43"/>
      <c r="DJ415" s="43"/>
      <c r="DK415" s="396"/>
      <c r="DL415" s="43"/>
      <c r="DM415" s="43">
        <f>SUM(DM416:DM416)</f>
        <v>211593</v>
      </c>
      <c r="DN415" s="43"/>
      <c r="DO415" s="43"/>
      <c r="DP415" s="396"/>
      <c r="DQ415" s="43"/>
      <c r="DR415" s="43">
        <f>SUM(DR416:DR416)</f>
        <v>0</v>
      </c>
      <c r="DS415" s="43"/>
      <c r="DT415" s="43"/>
      <c r="DU415" s="396"/>
      <c r="DV415" s="43"/>
      <c r="DW415" s="43">
        <f>SUM(DW416:DW416)</f>
        <v>0</v>
      </c>
      <c r="DX415" s="43"/>
      <c r="DY415" s="43"/>
      <c r="DZ415" s="396"/>
      <c r="EA415" s="43"/>
      <c r="EB415" s="43">
        <f>SUM(EB416:EB416)</f>
        <v>398374</v>
      </c>
      <c r="EC415" s="43"/>
      <c r="ED415" s="43"/>
      <c r="EE415" s="396"/>
      <c r="EF415" s="43"/>
      <c r="EG415" s="43">
        <f>SUM(EG416:EG416)</f>
        <v>185824</v>
      </c>
      <c r="EH415" s="43"/>
      <c r="EI415" s="43"/>
      <c r="EJ415" s="396"/>
      <c r="EK415" s="43"/>
      <c r="EL415" s="43">
        <f>SUM(EL416:EL416)</f>
        <v>780091</v>
      </c>
      <c r="EM415" s="43"/>
      <c r="EN415" s="43"/>
      <c r="EO415" s="88"/>
      <c r="EQ415" s="80">
        <f>EL415-BY415</f>
        <v>-584198</v>
      </c>
      <c r="ER415" s="33"/>
    </row>
    <row r="416" spans="4:148" ht="12.75" customHeight="1" x14ac:dyDescent="0.3">
      <c r="D416" s="88" t="s">
        <v>316</v>
      </c>
      <c r="F416" s="399"/>
      <c r="G416" s="403">
        <v>0</v>
      </c>
      <c r="H416" s="401"/>
      <c r="I416" s="43"/>
      <c r="J416" s="396"/>
      <c r="K416" s="402"/>
      <c r="L416" s="403">
        <v>451669</v>
      </c>
      <c r="M416" s="401"/>
      <c r="N416" s="43"/>
      <c r="O416" s="396"/>
      <c r="P416" s="402"/>
      <c r="Q416" s="403">
        <v>43714</v>
      </c>
      <c r="R416" s="401"/>
      <c r="S416" s="43"/>
      <c r="T416" s="396"/>
      <c r="U416" s="402"/>
      <c r="V416" s="403">
        <v>0</v>
      </c>
      <c r="W416" s="401"/>
      <c r="X416" s="43"/>
      <c r="Y416" s="396"/>
      <c r="Z416" s="402"/>
      <c r="AA416" s="403">
        <v>0</v>
      </c>
      <c r="AB416" s="401"/>
      <c r="AC416" s="43"/>
      <c r="AD416" s="396"/>
      <c r="AE416" s="402"/>
      <c r="AF416" s="403">
        <v>0</v>
      </c>
      <c r="AG416" s="401"/>
      <c r="AH416" s="43"/>
      <c r="AI416" s="396"/>
      <c r="AJ416" s="402"/>
      <c r="AK416" s="403">
        <v>0</v>
      </c>
      <c r="AL416" s="401"/>
      <c r="AM416" s="43"/>
      <c r="AN416" s="396"/>
      <c r="AO416" s="402"/>
      <c r="AP416" s="403">
        <v>0</v>
      </c>
      <c r="AQ416" s="401"/>
      <c r="AR416" s="43"/>
      <c r="AS416" s="396"/>
      <c r="AT416" s="402"/>
      <c r="AU416" s="403">
        <v>0</v>
      </c>
      <c r="AV416" s="401"/>
      <c r="AW416" s="43"/>
      <c r="AX416" s="396"/>
      <c r="AY416" s="402"/>
      <c r="AZ416" s="403">
        <v>0</v>
      </c>
      <c r="BA416" s="401"/>
      <c r="BB416" s="43"/>
      <c r="BC416" s="396"/>
      <c r="BD416" s="402"/>
      <c r="BE416" s="403">
        <v>0</v>
      </c>
      <c r="BF416" s="401"/>
      <c r="BG416" s="43"/>
      <c r="BH416" s="396"/>
      <c r="BI416" s="402"/>
      <c r="BJ416" s="403">
        <v>0</v>
      </c>
      <c r="BK416" s="401"/>
      <c r="BL416" s="43"/>
      <c r="BM416" s="396"/>
      <c r="BN416" s="402"/>
      <c r="BO416" s="403">
        <v>0</v>
      </c>
      <c r="BP416" s="401"/>
      <c r="BQ416" s="43"/>
      <c r="BR416" s="396"/>
      <c r="BS416" s="402"/>
      <c r="BT416" s="403">
        <f>SUM(L416:BO416)</f>
        <v>495383</v>
      </c>
      <c r="BU416" s="401"/>
      <c r="BV416" s="43"/>
      <c r="BW416" s="396"/>
      <c r="BX416" s="402"/>
      <c r="BY416" s="403">
        <v>1364289</v>
      </c>
      <c r="BZ416" s="401"/>
      <c r="CA416" s="43"/>
      <c r="CB416" s="396"/>
      <c r="CC416" s="402"/>
      <c r="CD416" s="403">
        <v>0</v>
      </c>
      <c r="CE416" s="401"/>
      <c r="CF416" s="43"/>
      <c r="CG416" s="396"/>
      <c r="CH416" s="402"/>
      <c r="CI416" s="403">
        <v>55166</v>
      </c>
      <c r="CJ416" s="401"/>
      <c r="CK416" s="43"/>
      <c r="CL416" s="396"/>
      <c r="CM416" s="402"/>
      <c r="CN416" s="403">
        <v>230067</v>
      </c>
      <c r="CO416" s="401"/>
      <c r="CP416" s="43"/>
      <c r="CQ416" s="396"/>
      <c r="CR416" s="402"/>
      <c r="CS416" s="403">
        <v>0</v>
      </c>
      <c r="CT416" s="401"/>
      <c r="CU416" s="43"/>
      <c r="CV416" s="396"/>
      <c r="CW416" s="402"/>
      <c r="CX416" s="403">
        <v>106768</v>
      </c>
      <c r="CY416" s="401"/>
      <c r="CZ416" s="43"/>
      <c r="DA416" s="396"/>
      <c r="DB416" s="402"/>
      <c r="DC416" s="403">
        <v>0</v>
      </c>
      <c r="DD416" s="401"/>
      <c r="DE416" s="43"/>
      <c r="DF416" s="396"/>
      <c r="DG416" s="402"/>
      <c r="DH416" s="403">
        <v>176497</v>
      </c>
      <c r="DI416" s="401"/>
      <c r="DJ416" s="43"/>
      <c r="DK416" s="396"/>
      <c r="DL416" s="402"/>
      <c r="DM416" s="403">
        <v>211593</v>
      </c>
      <c r="DN416" s="401"/>
      <c r="DO416" s="43"/>
      <c r="DP416" s="396"/>
      <c r="DQ416" s="402"/>
      <c r="DR416" s="403">
        <v>0</v>
      </c>
      <c r="DS416" s="401"/>
      <c r="DT416" s="43"/>
      <c r="DU416" s="396"/>
      <c r="DV416" s="402"/>
      <c r="DW416" s="403">
        <v>0</v>
      </c>
      <c r="DX416" s="401"/>
      <c r="DY416" s="43"/>
      <c r="DZ416" s="396"/>
      <c r="EA416" s="402"/>
      <c r="EB416" s="403">
        <v>398374</v>
      </c>
      <c r="EC416" s="401"/>
      <c r="ED416" s="43"/>
      <c r="EE416" s="396"/>
      <c r="EF416" s="402"/>
      <c r="EG416" s="403">
        <v>185824</v>
      </c>
      <c r="EH416" s="401"/>
      <c r="EI416" s="43"/>
      <c r="EJ416" s="396"/>
      <c r="EK416" s="402"/>
      <c r="EL416" s="403">
        <f t="shared" ref="EL416" si="66">SUM(CD416:DR416)</f>
        <v>780091</v>
      </c>
      <c r="EM416" s="401"/>
      <c r="EN416" s="43"/>
      <c r="EO416" s="88"/>
      <c r="EQ416" s="80">
        <f>EL416-BY416</f>
        <v>-584198</v>
      </c>
      <c r="ER416" s="33"/>
    </row>
    <row r="417" spans="4:148" ht="12.75" customHeight="1" x14ac:dyDescent="0.3">
      <c r="D417" s="88"/>
      <c r="G417" s="43"/>
      <c r="H417" s="43"/>
      <c r="I417" s="43"/>
      <c r="J417" s="396"/>
      <c r="K417" s="43"/>
      <c r="L417" s="43"/>
      <c r="M417" s="43"/>
      <c r="N417" s="43"/>
      <c r="O417" s="396"/>
      <c r="P417" s="43"/>
      <c r="Q417" s="43"/>
      <c r="R417" s="43"/>
      <c r="S417" s="43"/>
      <c r="T417" s="396"/>
      <c r="U417" s="43"/>
      <c r="V417" s="43"/>
      <c r="W417" s="43"/>
      <c r="X417" s="43"/>
      <c r="Y417" s="396"/>
      <c r="Z417" s="43"/>
      <c r="AA417" s="43"/>
      <c r="AB417" s="43"/>
      <c r="AC417" s="43"/>
      <c r="AD417" s="396"/>
      <c r="AE417" s="43"/>
      <c r="AF417" s="43"/>
      <c r="AG417" s="43"/>
      <c r="AH417" s="43"/>
      <c r="AI417" s="396"/>
      <c r="AJ417" s="43"/>
      <c r="AK417" s="43"/>
      <c r="AL417" s="43"/>
      <c r="AM417" s="43"/>
      <c r="AN417" s="396"/>
      <c r="AO417" s="43"/>
      <c r="AP417" s="43"/>
      <c r="AQ417" s="43"/>
      <c r="AR417" s="43"/>
      <c r="AS417" s="396"/>
      <c r="AT417" s="43"/>
      <c r="AU417" s="43"/>
      <c r="AV417" s="43"/>
      <c r="AW417" s="43"/>
      <c r="AX417" s="396"/>
      <c r="AY417" s="43"/>
      <c r="AZ417" s="43"/>
      <c r="BA417" s="43"/>
      <c r="BB417" s="43"/>
      <c r="BC417" s="396"/>
      <c r="BD417" s="43"/>
      <c r="BE417" s="43"/>
      <c r="BF417" s="43"/>
      <c r="BG417" s="43"/>
      <c r="BH417" s="396"/>
      <c r="BI417" s="43"/>
      <c r="BJ417" s="43"/>
      <c r="BK417" s="43"/>
      <c r="BL417" s="43"/>
      <c r="BM417" s="396"/>
      <c r="BN417" s="43"/>
      <c r="BO417" s="43"/>
      <c r="BP417" s="43"/>
      <c r="BQ417" s="43"/>
      <c r="BR417" s="396"/>
      <c r="BS417" s="43"/>
      <c r="BT417" s="43"/>
      <c r="BU417" s="43"/>
      <c r="BV417" s="43"/>
      <c r="BW417" s="396"/>
      <c r="BX417" s="43"/>
      <c r="BY417" s="43"/>
      <c r="BZ417" s="43"/>
      <c r="CA417" s="43"/>
      <c r="CB417" s="396"/>
      <c r="CC417" s="43"/>
      <c r="CD417" s="43"/>
      <c r="CE417" s="43"/>
      <c r="CF417" s="43"/>
      <c r="CG417" s="396"/>
      <c r="CH417" s="43"/>
      <c r="CI417" s="43"/>
      <c r="CJ417" s="43"/>
      <c r="CK417" s="43"/>
      <c r="CL417" s="396"/>
      <c r="CM417" s="43"/>
      <c r="CN417" s="43"/>
      <c r="CO417" s="43"/>
      <c r="CP417" s="43"/>
      <c r="CQ417" s="396"/>
      <c r="CR417" s="43"/>
      <c r="CS417" s="43"/>
      <c r="CT417" s="43"/>
      <c r="CU417" s="43"/>
      <c r="CV417" s="396"/>
      <c r="CW417" s="43"/>
      <c r="CX417" s="43"/>
      <c r="CY417" s="43"/>
      <c r="CZ417" s="43"/>
      <c r="DA417" s="396"/>
      <c r="DB417" s="43"/>
      <c r="DC417" s="43"/>
      <c r="DD417" s="43"/>
      <c r="DE417" s="43"/>
      <c r="DF417" s="396"/>
      <c r="DG417" s="43"/>
      <c r="DH417" s="43"/>
      <c r="DI417" s="43"/>
      <c r="DJ417" s="43"/>
      <c r="DK417" s="396"/>
      <c r="DL417" s="43"/>
      <c r="DM417" s="43"/>
      <c r="DN417" s="43"/>
      <c r="DO417" s="43"/>
      <c r="DP417" s="396"/>
      <c r="DQ417" s="43"/>
      <c r="DR417" s="43"/>
      <c r="DS417" s="43"/>
      <c r="DT417" s="43"/>
      <c r="DU417" s="396"/>
      <c r="DV417" s="43"/>
      <c r="DW417" s="43"/>
      <c r="DX417" s="43"/>
      <c r="DY417" s="43"/>
      <c r="DZ417" s="396"/>
      <c r="EA417" s="43"/>
      <c r="EB417" s="43"/>
      <c r="EC417" s="43"/>
      <c r="ED417" s="43"/>
      <c r="EE417" s="396"/>
      <c r="EF417" s="43"/>
      <c r="EG417" s="43"/>
      <c r="EH417" s="43"/>
      <c r="EI417" s="43"/>
      <c r="EJ417" s="396"/>
      <c r="EK417" s="43"/>
      <c r="EL417" s="43"/>
      <c r="EM417" s="43"/>
      <c r="EN417" s="43"/>
      <c r="EO417" s="88"/>
      <c r="ER417" s="33"/>
    </row>
    <row r="418" spans="4:148" ht="12.75" customHeight="1" x14ac:dyDescent="0.3">
      <c r="D418" s="88" t="s">
        <v>336</v>
      </c>
      <c r="G418" s="43">
        <f>SUM(G419:G419)</f>
        <v>0</v>
      </c>
      <c r="H418" s="43"/>
      <c r="I418" s="43"/>
      <c r="J418" s="396"/>
      <c r="K418" s="43"/>
      <c r="L418" s="43">
        <f>SUM(L419:L419)</f>
        <v>124286</v>
      </c>
      <c r="M418" s="43"/>
      <c r="N418" s="43"/>
      <c r="O418" s="396"/>
      <c r="P418" s="43"/>
      <c r="Q418" s="43">
        <f>SUM(Q419:Q419)</f>
        <v>37869</v>
      </c>
      <c r="R418" s="43"/>
      <c r="S418" s="43"/>
      <c r="T418" s="396"/>
      <c r="U418" s="43"/>
      <c r="V418" s="43">
        <f>SUM(V419:V419)</f>
        <v>0</v>
      </c>
      <c r="W418" s="43"/>
      <c r="X418" s="43"/>
      <c r="Y418" s="396"/>
      <c r="Z418" s="43"/>
      <c r="AA418" s="43">
        <f>SUM(AA419:AA419)</f>
        <v>0</v>
      </c>
      <c r="AB418" s="43"/>
      <c r="AC418" s="43"/>
      <c r="AD418" s="396"/>
      <c r="AE418" s="43"/>
      <c r="AF418" s="43">
        <f>SUM(AF419:AF419)</f>
        <v>0</v>
      </c>
      <c r="AG418" s="43"/>
      <c r="AH418" s="43"/>
      <c r="AI418" s="396"/>
      <c r="AJ418" s="43"/>
      <c r="AK418" s="43">
        <f>SUM(AK419:AK419)</f>
        <v>0</v>
      </c>
      <c r="AL418" s="43"/>
      <c r="AM418" s="43"/>
      <c r="AN418" s="396"/>
      <c r="AO418" s="43"/>
      <c r="AP418" s="43">
        <f>SUM(AP419:AP419)</f>
        <v>0</v>
      </c>
      <c r="AQ418" s="43"/>
      <c r="AR418" s="43"/>
      <c r="AS418" s="396"/>
      <c r="AT418" s="43"/>
      <c r="AU418" s="43">
        <f>SUM(AU419:AU419)</f>
        <v>0</v>
      </c>
      <c r="AV418" s="43"/>
      <c r="AW418" s="43"/>
      <c r="AX418" s="396"/>
      <c r="AY418" s="43"/>
      <c r="AZ418" s="43">
        <f>SUM(AZ419:AZ419)</f>
        <v>16311</v>
      </c>
      <c r="BA418" s="43"/>
      <c r="BB418" s="43"/>
      <c r="BC418" s="396"/>
      <c r="BD418" s="43"/>
      <c r="BE418" s="43">
        <f>SUM(BE419:BE419)</f>
        <v>0</v>
      </c>
      <c r="BF418" s="43"/>
      <c r="BG418" s="43"/>
      <c r="BH418" s="396"/>
      <c r="BI418" s="43"/>
      <c r="BJ418" s="43">
        <f>SUM(BJ419:BJ419)</f>
        <v>0</v>
      </c>
      <c r="BK418" s="43"/>
      <c r="BL418" s="43"/>
      <c r="BM418" s="396"/>
      <c r="BN418" s="43"/>
      <c r="BO418" s="43">
        <f>SUM(BO419:BO419)</f>
        <v>0</v>
      </c>
      <c r="BP418" s="43"/>
      <c r="BQ418" s="43"/>
      <c r="BR418" s="396"/>
      <c r="BS418" s="43"/>
      <c r="BT418" s="43">
        <f>SUM(BT419:BT419)</f>
        <v>178466</v>
      </c>
      <c r="BU418" s="43"/>
      <c r="BV418" s="43"/>
      <c r="BW418" s="396"/>
      <c r="BX418" s="43"/>
      <c r="BY418" s="43">
        <f>SUM(BY419:BY419)</f>
        <v>299483</v>
      </c>
      <c r="BZ418" s="43"/>
      <c r="CA418" s="43"/>
      <c r="CB418" s="396"/>
      <c r="CC418" s="43"/>
      <c r="CD418" s="43">
        <f>SUM(CD419:CD419)</f>
        <v>0</v>
      </c>
      <c r="CE418" s="43"/>
      <c r="CF418" s="43"/>
      <c r="CG418" s="396"/>
      <c r="CH418" s="43"/>
      <c r="CI418" s="43">
        <f>SUM(CI419:CI419)</f>
        <v>0</v>
      </c>
      <c r="CJ418" s="43"/>
      <c r="CK418" s="43"/>
      <c r="CL418" s="396"/>
      <c r="CM418" s="43"/>
      <c r="CN418" s="43">
        <f>SUM(CN419:CN419)</f>
        <v>0</v>
      </c>
      <c r="CO418" s="43"/>
      <c r="CP418" s="43"/>
      <c r="CQ418" s="396"/>
      <c r="CR418" s="43"/>
      <c r="CS418" s="43">
        <f>SUM(CS419:CS419)</f>
        <v>0</v>
      </c>
      <c r="CT418" s="43"/>
      <c r="CU418" s="43"/>
      <c r="CV418" s="396"/>
      <c r="CW418" s="43"/>
      <c r="CX418" s="43">
        <f>SUM(CX419:CX419)</f>
        <v>0</v>
      </c>
      <c r="CY418" s="43"/>
      <c r="CZ418" s="43"/>
      <c r="DA418" s="396"/>
      <c r="DB418" s="43"/>
      <c r="DC418" s="43">
        <f>SUM(DC419:DC419)</f>
        <v>0</v>
      </c>
      <c r="DD418" s="43"/>
      <c r="DE418" s="43"/>
      <c r="DF418" s="396"/>
      <c r="DG418" s="43"/>
      <c r="DH418" s="43">
        <f>SUM(DH419:DH419)</f>
        <v>0</v>
      </c>
      <c r="DI418" s="43"/>
      <c r="DJ418" s="43"/>
      <c r="DK418" s="396"/>
      <c r="DL418" s="43"/>
      <c r="DM418" s="43">
        <f>SUM(DM419:DM419)</f>
        <v>0</v>
      </c>
      <c r="DN418" s="43"/>
      <c r="DO418" s="43"/>
      <c r="DP418" s="396"/>
      <c r="DQ418" s="43"/>
      <c r="DR418" s="43">
        <f>SUM(DR419:DR419)</f>
        <v>0</v>
      </c>
      <c r="DS418" s="43"/>
      <c r="DT418" s="43"/>
      <c r="DU418" s="396"/>
      <c r="DV418" s="43"/>
      <c r="DW418" s="43">
        <f>SUM(DW419:DW419)</f>
        <v>0</v>
      </c>
      <c r="DX418" s="43"/>
      <c r="DY418" s="43"/>
      <c r="DZ418" s="396"/>
      <c r="EA418" s="43"/>
      <c r="EB418" s="43">
        <f>SUM(EB419:EB419)</f>
        <v>0</v>
      </c>
      <c r="EC418" s="43"/>
      <c r="ED418" s="43"/>
      <c r="EE418" s="396"/>
      <c r="EF418" s="43"/>
      <c r="EG418" s="43">
        <f>SUM(EG419:EG419)</f>
        <v>299483</v>
      </c>
      <c r="EH418" s="43"/>
      <c r="EI418" s="43"/>
      <c r="EJ418" s="396"/>
      <c r="EK418" s="43"/>
      <c r="EL418" s="43">
        <f>SUM(EL419:EL419)</f>
        <v>0</v>
      </c>
      <c r="EM418" s="43"/>
      <c r="EN418" s="43"/>
      <c r="EO418" s="88"/>
      <c r="EQ418" s="80">
        <f>EL418-BY418</f>
        <v>-299483</v>
      </c>
      <c r="ER418" s="33"/>
    </row>
    <row r="419" spans="4:148" ht="12.75" customHeight="1" x14ac:dyDescent="0.3">
      <c r="D419" s="88" t="s">
        <v>316</v>
      </c>
      <c r="F419" s="399"/>
      <c r="G419" s="403">
        <v>0</v>
      </c>
      <c r="H419" s="401"/>
      <c r="I419" s="43"/>
      <c r="J419" s="396"/>
      <c r="K419" s="402"/>
      <c r="L419" s="403">
        <v>124286</v>
      </c>
      <c r="M419" s="401"/>
      <c r="N419" s="43"/>
      <c r="O419" s="396"/>
      <c r="P419" s="402"/>
      <c r="Q419" s="403">
        <v>37869</v>
      </c>
      <c r="R419" s="401"/>
      <c r="S419" s="43"/>
      <c r="T419" s="396"/>
      <c r="U419" s="402"/>
      <c r="V419" s="403">
        <v>0</v>
      </c>
      <c r="W419" s="401"/>
      <c r="X419" s="43"/>
      <c r="Y419" s="396"/>
      <c r="Z419" s="402"/>
      <c r="AA419" s="403">
        <v>0</v>
      </c>
      <c r="AB419" s="401"/>
      <c r="AC419" s="43"/>
      <c r="AD419" s="396"/>
      <c r="AE419" s="402"/>
      <c r="AF419" s="403">
        <v>0</v>
      </c>
      <c r="AG419" s="401"/>
      <c r="AH419" s="43"/>
      <c r="AI419" s="396"/>
      <c r="AJ419" s="402"/>
      <c r="AK419" s="403">
        <v>0</v>
      </c>
      <c r="AL419" s="401"/>
      <c r="AM419" s="43"/>
      <c r="AN419" s="396"/>
      <c r="AO419" s="402"/>
      <c r="AP419" s="403">
        <v>0</v>
      </c>
      <c r="AQ419" s="401"/>
      <c r="AR419" s="43"/>
      <c r="AS419" s="396"/>
      <c r="AT419" s="402"/>
      <c r="AU419" s="403">
        <v>0</v>
      </c>
      <c r="AV419" s="401"/>
      <c r="AW419" s="43"/>
      <c r="AX419" s="396"/>
      <c r="AY419" s="402"/>
      <c r="AZ419" s="403">
        <v>16311</v>
      </c>
      <c r="BA419" s="401"/>
      <c r="BB419" s="43"/>
      <c r="BC419" s="396"/>
      <c r="BD419" s="402"/>
      <c r="BE419" s="403">
        <v>0</v>
      </c>
      <c r="BF419" s="401"/>
      <c r="BG419" s="43"/>
      <c r="BH419" s="396"/>
      <c r="BI419" s="402"/>
      <c r="BJ419" s="403">
        <v>0</v>
      </c>
      <c r="BK419" s="401"/>
      <c r="BL419" s="43"/>
      <c r="BM419" s="396"/>
      <c r="BN419" s="402"/>
      <c r="BO419" s="403">
        <v>0</v>
      </c>
      <c r="BP419" s="401"/>
      <c r="BQ419" s="43"/>
      <c r="BR419" s="396"/>
      <c r="BS419" s="402"/>
      <c r="BT419" s="403">
        <f>SUM(L419:BO419)</f>
        <v>178466</v>
      </c>
      <c r="BU419" s="401"/>
      <c r="BV419" s="43"/>
      <c r="BW419" s="396"/>
      <c r="BX419" s="402"/>
      <c r="BY419" s="403">
        <v>299483</v>
      </c>
      <c r="BZ419" s="401"/>
      <c r="CA419" s="43"/>
      <c r="CB419" s="396"/>
      <c r="CC419" s="402"/>
      <c r="CD419" s="403">
        <v>0</v>
      </c>
      <c r="CE419" s="401"/>
      <c r="CF419" s="43"/>
      <c r="CG419" s="396"/>
      <c r="CH419" s="402"/>
      <c r="CI419" s="403">
        <v>0</v>
      </c>
      <c r="CJ419" s="401"/>
      <c r="CK419" s="43"/>
      <c r="CL419" s="396"/>
      <c r="CM419" s="402"/>
      <c r="CN419" s="403">
        <v>0</v>
      </c>
      <c r="CO419" s="401"/>
      <c r="CP419" s="43"/>
      <c r="CQ419" s="396"/>
      <c r="CR419" s="402"/>
      <c r="CS419" s="403">
        <v>0</v>
      </c>
      <c r="CT419" s="401"/>
      <c r="CU419" s="43"/>
      <c r="CV419" s="396"/>
      <c r="CW419" s="402"/>
      <c r="CX419" s="403">
        <v>0</v>
      </c>
      <c r="CY419" s="401"/>
      <c r="CZ419" s="43"/>
      <c r="DA419" s="396"/>
      <c r="DB419" s="402"/>
      <c r="DC419" s="403">
        <v>0</v>
      </c>
      <c r="DD419" s="401"/>
      <c r="DE419" s="43"/>
      <c r="DF419" s="396"/>
      <c r="DG419" s="402"/>
      <c r="DH419" s="403">
        <v>0</v>
      </c>
      <c r="DI419" s="401"/>
      <c r="DJ419" s="43"/>
      <c r="DK419" s="396"/>
      <c r="DL419" s="402"/>
      <c r="DM419" s="403">
        <v>0</v>
      </c>
      <c r="DN419" s="401"/>
      <c r="DO419" s="43"/>
      <c r="DP419" s="396"/>
      <c r="DQ419" s="402"/>
      <c r="DR419" s="403">
        <v>0</v>
      </c>
      <c r="DS419" s="401"/>
      <c r="DT419" s="43"/>
      <c r="DU419" s="396"/>
      <c r="DV419" s="402"/>
      <c r="DW419" s="403">
        <v>0</v>
      </c>
      <c r="DX419" s="401"/>
      <c r="DY419" s="43"/>
      <c r="DZ419" s="396"/>
      <c r="EA419" s="402"/>
      <c r="EB419" s="403">
        <v>0</v>
      </c>
      <c r="EC419" s="401"/>
      <c r="ED419" s="43"/>
      <c r="EE419" s="396"/>
      <c r="EF419" s="402"/>
      <c r="EG419" s="403">
        <v>299483</v>
      </c>
      <c r="EH419" s="401"/>
      <c r="EI419" s="43"/>
      <c r="EJ419" s="396"/>
      <c r="EK419" s="402"/>
      <c r="EL419" s="403">
        <f t="shared" ref="EL419" si="67">SUM(CD419:DR419)</f>
        <v>0</v>
      </c>
      <c r="EM419" s="401"/>
      <c r="EN419" s="43"/>
      <c r="EO419" s="88"/>
      <c r="EQ419" s="80">
        <f>EL419-BY419</f>
        <v>-299483</v>
      </c>
      <c r="ER419" s="33"/>
    </row>
    <row r="420" spans="4:148" ht="12.75" customHeight="1" x14ac:dyDescent="0.3">
      <c r="D420" s="88"/>
      <c r="G420" s="43"/>
      <c r="H420" s="43"/>
      <c r="I420" s="43"/>
      <c r="J420" s="396"/>
      <c r="K420" s="43"/>
      <c r="L420" s="43"/>
      <c r="M420" s="43"/>
      <c r="N420" s="43"/>
      <c r="O420" s="396"/>
      <c r="P420" s="43"/>
      <c r="Q420" s="43"/>
      <c r="R420" s="43"/>
      <c r="S420" s="43"/>
      <c r="T420" s="396"/>
      <c r="U420" s="43"/>
      <c r="V420" s="43"/>
      <c r="W420" s="43"/>
      <c r="X420" s="43"/>
      <c r="Y420" s="396"/>
      <c r="Z420" s="43"/>
      <c r="AA420" s="43"/>
      <c r="AB420" s="43"/>
      <c r="AC420" s="43"/>
      <c r="AD420" s="396"/>
      <c r="AE420" s="43"/>
      <c r="AF420" s="43"/>
      <c r="AG420" s="43"/>
      <c r="AH420" s="43"/>
      <c r="AI420" s="396"/>
      <c r="AJ420" s="43"/>
      <c r="AK420" s="43"/>
      <c r="AL420" s="43"/>
      <c r="AM420" s="43"/>
      <c r="AN420" s="396"/>
      <c r="AO420" s="43"/>
      <c r="AP420" s="43"/>
      <c r="AQ420" s="43"/>
      <c r="AR420" s="43"/>
      <c r="AS420" s="396"/>
      <c r="AT420" s="43"/>
      <c r="AU420" s="43"/>
      <c r="AV420" s="43"/>
      <c r="AW420" s="43"/>
      <c r="AX420" s="396"/>
      <c r="AY420" s="43"/>
      <c r="AZ420" s="43"/>
      <c r="BA420" s="43"/>
      <c r="BB420" s="43"/>
      <c r="BC420" s="396"/>
      <c r="BD420" s="43"/>
      <c r="BE420" s="43"/>
      <c r="BF420" s="43"/>
      <c r="BG420" s="43"/>
      <c r="BH420" s="396"/>
      <c r="BI420" s="43"/>
      <c r="BJ420" s="43"/>
      <c r="BK420" s="43"/>
      <c r="BL420" s="43"/>
      <c r="BM420" s="396"/>
      <c r="BN420" s="43"/>
      <c r="BO420" s="43"/>
      <c r="BP420" s="43"/>
      <c r="BQ420" s="43"/>
      <c r="BR420" s="396"/>
      <c r="BS420" s="43"/>
      <c r="BT420" s="43"/>
      <c r="BU420" s="43"/>
      <c r="BV420" s="43"/>
      <c r="BW420" s="396"/>
      <c r="BX420" s="43"/>
      <c r="BY420" s="43"/>
      <c r="BZ420" s="43"/>
      <c r="CA420" s="43"/>
      <c r="CB420" s="396"/>
      <c r="CC420" s="43"/>
      <c r="CD420" s="43"/>
      <c r="CE420" s="43"/>
      <c r="CF420" s="43"/>
      <c r="CG420" s="396"/>
      <c r="CH420" s="43"/>
      <c r="CI420" s="43"/>
      <c r="CJ420" s="43"/>
      <c r="CK420" s="43"/>
      <c r="CL420" s="396"/>
      <c r="CM420" s="43"/>
      <c r="CN420" s="43"/>
      <c r="CO420" s="43"/>
      <c r="CP420" s="43"/>
      <c r="CQ420" s="396"/>
      <c r="CR420" s="43"/>
      <c r="CS420" s="43"/>
      <c r="CT420" s="43"/>
      <c r="CU420" s="43"/>
      <c r="CV420" s="396"/>
      <c r="CW420" s="43"/>
      <c r="CX420" s="43"/>
      <c r="CY420" s="43"/>
      <c r="CZ420" s="43"/>
      <c r="DA420" s="396"/>
      <c r="DB420" s="43"/>
      <c r="DC420" s="43"/>
      <c r="DD420" s="43"/>
      <c r="DE420" s="43"/>
      <c r="DF420" s="396"/>
      <c r="DG420" s="43"/>
      <c r="DH420" s="43"/>
      <c r="DI420" s="43"/>
      <c r="DJ420" s="43"/>
      <c r="DK420" s="396"/>
      <c r="DL420" s="43"/>
      <c r="DM420" s="43"/>
      <c r="DN420" s="43"/>
      <c r="DO420" s="43"/>
      <c r="DP420" s="396"/>
      <c r="DQ420" s="43"/>
      <c r="DR420" s="43"/>
      <c r="DS420" s="43"/>
      <c r="DT420" s="43"/>
      <c r="DU420" s="396"/>
      <c r="DV420" s="43"/>
      <c r="DW420" s="43"/>
      <c r="DX420" s="43"/>
      <c r="DY420" s="43"/>
      <c r="DZ420" s="396"/>
      <c r="EA420" s="43"/>
      <c r="EB420" s="43"/>
      <c r="EC420" s="43"/>
      <c r="ED420" s="43"/>
      <c r="EE420" s="396"/>
      <c r="EF420" s="43"/>
      <c r="EG420" s="43"/>
      <c r="EH420" s="43"/>
      <c r="EI420" s="43"/>
      <c r="EJ420" s="396"/>
      <c r="EK420" s="43"/>
      <c r="EL420" s="43"/>
      <c r="EM420" s="43"/>
      <c r="EN420" s="43"/>
      <c r="EO420" s="88"/>
      <c r="ER420" s="33"/>
    </row>
    <row r="421" spans="4:148" x14ac:dyDescent="0.3">
      <c r="D421" s="88" t="s">
        <v>337</v>
      </c>
      <c r="G421" s="43">
        <f>SUM(G422)</f>
        <v>0</v>
      </c>
      <c r="H421" s="43"/>
      <c r="I421" s="43"/>
      <c r="J421" s="396"/>
      <c r="L421" s="43">
        <f>SUM(L422)</f>
        <v>0</v>
      </c>
      <c r="M421" s="43"/>
      <c r="N421" s="43"/>
      <c r="O421" s="396"/>
      <c r="Q421" s="43">
        <f>SUM(Q422:Q422)</f>
        <v>680627</v>
      </c>
      <c r="R421" s="43"/>
      <c r="S421" s="43"/>
      <c r="T421" s="396"/>
      <c r="V421" s="43">
        <f>SUM(V422)</f>
        <v>0</v>
      </c>
      <c r="W421" s="43"/>
      <c r="X421" s="43"/>
      <c r="Y421" s="396"/>
      <c r="AA421" s="43">
        <f>SUM(AA422)</f>
        <v>0</v>
      </c>
      <c r="AB421" s="43"/>
      <c r="AC421" s="43"/>
      <c r="AD421" s="396"/>
      <c r="AF421" s="43">
        <f>SUM(AF422)</f>
        <v>0</v>
      </c>
      <c r="AG421" s="43"/>
      <c r="AH421" s="43"/>
      <c r="AI421" s="396"/>
      <c r="AK421" s="43">
        <f>SUM(AK422)</f>
        <v>0</v>
      </c>
      <c r="AL421" s="43"/>
      <c r="AM421" s="43"/>
      <c r="AN421" s="396"/>
      <c r="AP421" s="43">
        <f>SUM(AP422)</f>
        <v>0</v>
      </c>
      <c r="AQ421" s="43"/>
      <c r="AR421" s="43"/>
      <c r="AS421" s="396"/>
      <c r="AU421" s="43">
        <f>SUM(AU422)</f>
        <v>0</v>
      </c>
      <c r="AV421" s="43"/>
      <c r="AW421" s="43"/>
      <c r="AX421" s="396"/>
      <c r="AZ421" s="43">
        <f>SUM(AZ422)</f>
        <v>107970</v>
      </c>
      <c r="BA421" s="43"/>
      <c r="BB421" s="43"/>
      <c r="BC421" s="396"/>
      <c r="BE421" s="43">
        <f>SUM(BE422)</f>
        <v>0</v>
      </c>
      <c r="BF421" s="43"/>
      <c r="BG421" s="43"/>
      <c r="BH421" s="396"/>
      <c r="BJ421" s="43">
        <f>SUM(BJ422)</f>
        <v>0</v>
      </c>
      <c r="BK421" s="43"/>
      <c r="BL421" s="43"/>
      <c r="BM421" s="396"/>
      <c r="BO421" s="43">
        <f>SUM(BO422)</f>
        <v>0</v>
      </c>
      <c r="BP421" s="43"/>
      <c r="BQ421" s="43"/>
      <c r="BR421" s="396"/>
      <c r="BT421" s="43">
        <f>SUM(BT422:BT422)</f>
        <v>788597</v>
      </c>
      <c r="BU421" s="43"/>
      <c r="BV421" s="43"/>
      <c r="BW421" s="396"/>
      <c r="BY421" s="43">
        <f>SUM(BY422)</f>
        <v>163496</v>
      </c>
      <c r="BZ421" s="43"/>
      <c r="CA421" s="43"/>
      <c r="CB421" s="396"/>
      <c r="CD421" s="43">
        <f>SUM(CD422:CD422)</f>
        <v>0</v>
      </c>
      <c r="CE421" s="43"/>
      <c r="CF421" s="43"/>
      <c r="CG421" s="396"/>
      <c r="CH421" s="43"/>
      <c r="CI421" s="43">
        <f>SUM(CI422:CI422)</f>
        <v>87218</v>
      </c>
      <c r="CJ421" s="43"/>
      <c r="CK421" s="43"/>
      <c r="CL421" s="396"/>
      <c r="CM421" s="43"/>
      <c r="CN421" s="43">
        <f>SUM(CN422:CN422)</f>
        <v>0</v>
      </c>
      <c r="CO421" s="43"/>
      <c r="CP421" s="43"/>
      <c r="CQ421" s="396"/>
      <c r="CR421" s="43"/>
      <c r="CS421" s="43">
        <f>SUM(CS422:CS422)</f>
        <v>0</v>
      </c>
      <c r="CT421" s="43"/>
      <c r="CU421" s="43"/>
      <c r="CV421" s="396"/>
      <c r="CW421" s="43"/>
      <c r="CX421" s="43">
        <f>SUM(CX422:CX422)</f>
        <v>0</v>
      </c>
      <c r="CY421" s="43"/>
      <c r="CZ421" s="43"/>
      <c r="DA421" s="396"/>
      <c r="DB421" s="43"/>
      <c r="DC421" s="43">
        <f>SUM(DC422:DC422)</f>
        <v>0</v>
      </c>
      <c r="DD421" s="43"/>
      <c r="DE421" s="43"/>
      <c r="DF421" s="396"/>
      <c r="DG421" s="43"/>
      <c r="DH421" s="43">
        <f>SUM(DH422:DH422)</f>
        <v>0</v>
      </c>
      <c r="DI421" s="43"/>
      <c r="DJ421" s="43"/>
      <c r="DK421" s="396"/>
      <c r="DL421" s="43"/>
      <c r="DM421" s="43">
        <f>SUM(DM422:DM422)</f>
        <v>0</v>
      </c>
      <c r="DN421" s="43"/>
      <c r="DO421" s="43"/>
      <c r="DP421" s="396"/>
      <c r="DQ421" s="43"/>
      <c r="DR421" s="43">
        <f>SUM(DR422:DR422)</f>
        <v>0</v>
      </c>
      <c r="DS421" s="43"/>
      <c r="DT421" s="43"/>
      <c r="DU421" s="396"/>
      <c r="DV421" s="43"/>
      <c r="DW421" s="43">
        <f>SUM(DW422:DW422)</f>
        <v>0</v>
      </c>
      <c r="DX421" s="43"/>
      <c r="DY421" s="43"/>
      <c r="DZ421" s="396"/>
      <c r="EA421" s="43"/>
      <c r="EB421" s="43">
        <f>SUM(EB422:EB422)</f>
        <v>76278</v>
      </c>
      <c r="EC421" s="43"/>
      <c r="ED421" s="43"/>
      <c r="EE421" s="396"/>
      <c r="EF421" s="43"/>
      <c r="EG421" s="43">
        <f>SUM(EG422:EG422)</f>
        <v>0</v>
      </c>
      <c r="EH421" s="43"/>
      <c r="EI421" s="43"/>
      <c r="EJ421" s="396"/>
      <c r="EL421" s="43">
        <f>SUM(EL422:EL422)</f>
        <v>87218</v>
      </c>
      <c r="EM421" s="43"/>
      <c r="EN421" s="43"/>
      <c r="EO421" s="88"/>
      <c r="EQ421" s="80">
        <f>EL421-BY421</f>
        <v>-76278</v>
      </c>
      <c r="ER421" s="33"/>
    </row>
    <row r="422" spans="4:148" x14ac:dyDescent="0.3">
      <c r="D422" s="88" t="s">
        <v>316</v>
      </c>
      <c r="F422" s="399"/>
      <c r="G422" s="403">
        <v>0</v>
      </c>
      <c r="H422" s="401"/>
      <c r="I422" s="43"/>
      <c r="J422" s="396"/>
      <c r="K422" s="399"/>
      <c r="L422" s="403">
        <v>0</v>
      </c>
      <c r="M422" s="401"/>
      <c r="N422" s="43"/>
      <c r="O422" s="396"/>
      <c r="P422" s="399"/>
      <c r="Q422" s="403">
        <v>680627</v>
      </c>
      <c r="R422" s="401"/>
      <c r="S422" s="43"/>
      <c r="T422" s="396"/>
      <c r="U422" s="399"/>
      <c r="V422" s="403">
        <v>0</v>
      </c>
      <c r="W422" s="401"/>
      <c r="X422" s="43"/>
      <c r="Y422" s="396"/>
      <c r="Z422" s="399"/>
      <c r="AA422" s="403">
        <v>0</v>
      </c>
      <c r="AB422" s="401"/>
      <c r="AC422" s="43"/>
      <c r="AD422" s="396"/>
      <c r="AE422" s="399"/>
      <c r="AF422" s="403">
        <v>0</v>
      </c>
      <c r="AG422" s="401"/>
      <c r="AH422" s="43"/>
      <c r="AI422" s="396"/>
      <c r="AJ422" s="399"/>
      <c r="AK422" s="403">
        <v>0</v>
      </c>
      <c r="AL422" s="401"/>
      <c r="AM422" s="43"/>
      <c r="AN422" s="396"/>
      <c r="AO422" s="399"/>
      <c r="AP422" s="403">
        <v>0</v>
      </c>
      <c r="AQ422" s="401"/>
      <c r="AR422" s="43"/>
      <c r="AS422" s="396"/>
      <c r="AT422" s="399"/>
      <c r="AU422" s="403">
        <v>0</v>
      </c>
      <c r="AV422" s="401"/>
      <c r="AW422" s="43"/>
      <c r="AX422" s="396"/>
      <c r="AY422" s="399"/>
      <c r="AZ422" s="403">
        <v>107970</v>
      </c>
      <c r="BA422" s="401"/>
      <c r="BB422" s="43"/>
      <c r="BC422" s="396"/>
      <c r="BD422" s="399"/>
      <c r="BE422" s="403">
        <v>0</v>
      </c>
      <c r="BF422" s="401"/>
      <c r="BG422" s="43"/>
      <c r="BH422" s="396"/>
      <c r="BI422" s="399"/>
      <c r="BJ422" s="403">
        <v>0</v>
      </c>
      <c r="BK422" s="401"/>
      <c r="BL422" s="43"/>
      <c r="BM422" s="396"/>
      <c r="BN422" s="399"/>
      <c r="BO422" s="403">
        <v>0</v>
      </c>
      <c r="BP422" s="401"/>
      <c r="BQ422" s="43"/>
      <c r="BR422" s="396"/>
      <c r="BS422" s="399"/>
      <c r="BT422" s="403">
        <f>SUM(L422:BO422)</f>
        <v>788597</v>
      </c>
      <c r="BU422" s="401"/>
      <c r="BV422" s="43"/>
      <c r="BW422" s="396"/>
      <c r="BX422" s="399"/>
      <c r="BY422" s="403">
        <v>163496</v>
      </c>
      <c r="BZ422" s="401"/>
      <c r="CA422" s="43"/>
      <c r="CB422" s="396"/>
      <c r="CC422" s="399"/>
      <c r="CD422" s="403">
        <v>0</v>
      </c>
      <c r="CE422" s="401"/>
      <c r="CF422" s="43"/>
      <c r="CG422" s="396"/>
      <c r="CH422" s="402"/>
      <c r="CI422" s="403">
        <v>87218</v>
      </c>
      <c r="CJ422" s="401"/>
      <c r="CK422" s="43"/>
      <c r="CL422" s="396"/>
      <c r="CM422" s="402"/>
      <c r="CN422" s="403">
        <v>0</v>
      </c>
      <c r="CO422" s="401"/>
      <c r="CP422" s="43"/>
      <c r="CQ422" s="396"/>
      <c r="CR422" s="402"/>
      <c r="CS422" s="403">
        <v>0</v>
      </c>
      <c r="CT422" s="401"/>
      <c r="CU422" s="43"/>
      <c r="CV422" s="396"/>
      <c r="CW422" s="402"/>
      <c r="CX422" s="403">
        <v>0</v>
      </c>
      <c r="CY422" s="401"/>
      <c r="CZ422" s="43"/>
      <c r="DA422" s="396"/>
      <c r="DB422" s="402"/>
      <c r="DC422" s="403">
        <v>0</v>
      </c>
      <c r="DD422" s="401"/>
      <c r="DE422" s="43"/>
      <c r="DF422" s="396"/>
      <c r="DG422" s="402"/>
      <c r="DH422" s="403">
        <v>0</v>
      </c>
      <c r="DI422" s="401"/>
      <c r="DJ422" s="43"/>
      <c r="DK422" s="396"/>
      <c r="DL422" s="402"/>
      <c r="DM422" s="403">
        <v>0</v>
      </c>
      <c r="DN422" s="401"/>
      <c r="DO422" s="43"/>
      <c r="DP422" s="396"/>
      <c r="DQ422" s="402"/>
      <c r="DR422" s="403">
        <v>0</v>
      </c>
      <c r="DS422" s="401"/>
      <c r="DT422" s="43"/>
      <c r="DU422" s="396"/>
      <c r="DV422" s="402"/>
      <c r="DW422" s="403">
        <v>0</v>
      </c>
      <c r="DX422" s="401"/>
      <c r="DY422" s="43"/>
      <c r="DZ422" s="396"/>
      <c r="EA422" s="402"/>
      <c r="EB422" s="403">
        <v>76278</v>
      </c>
      <c r="EC422" s="401"/>
      <c r="ED422" s="43"/>
      <c r="EE422" s="396"/>
      <c r="EF422" s="402"/>
      <c r="EG422" s="403">
        <v>0</v>
      </c>
      <c r="EH422" s="401"/>
      <c r="EI422" s="43"/>
      <c r="EJ422" s="396"/>
      <c r="EK422" s="399"/>
      <c r="EL422" s="403">
        <f t="shared" ref="EL422" si="68">SUM(CD422:DR422)</f>
        <v>87218</v>
      </c>
      <c r="EM422" s="401"/>
      <c r="EN422" s="43"/>
      <c r="EO422" s="88"/>
      <c r="EQ422" s="80">
        <f>EL422-BY422</f>
        <v>-76278</v>
      </c>
      <c r="ER422" s="33"/>
    </row>
    <row r="423" spans="4:148" x14ac:dyDescent="0.3">
      <c r="D423" s="88"/>
      <c r="G423" s="43"/>
      <c r="H423" s="43"/>
      <c r="I423" s="43"/>
      <c r="J423" s="396"/>
      <c r="K423" s="43"/>
      <c r="L423" s="43"/>
      <c r="M423" s="43"/>
      <c r="N423" s="43"/>
      <c r="O423" s="396"/>
      <c r="P423" s="43"/>
      <c r="Q423" s="43"/>
      <c r="R423" s="43"/>
      <c r="S423" s="43"/>
      <c r="T423" s="396"/>
      <c r="U423" s="43"/>
      <c r="V423" s="43"/>
      <c r="W423" s="43"/>
      <c r="X423" s="43"/>
      <c r="Y423" s="396"/>
      <c r="Z423" s="43"/>
      <c r="AA423" s="43"/>
      <c r="AB423" s="43"/>
      <c r="AC423" s="43"/>
      <c r="AD423" s="396"/>
      <c r="AE423" s="43"/>
      <c r="AF423" s="43"/>
      <c r="AG423" s="43"/>
      <c r="AH423" s="43"/>
      <c r="AI423" s="396"/>
      <c r="AJ423" s="43"/>
      <c r="AK423" s="43"/>
      <c r="AL423" s="43"/>
      <c r="AM423" s="43"/>
      <c r="AN423" s="396"/>
      <c r="AO423" s="43"/>
      <c r="AP423" s="43"/>
      <c r="AQ423" s="43"/>
      <c r="AR423" s="43"/>
      <c r="AS423" s="396"/>
      <c r="AT423" s="43"/>
      <c r="AU423" s="43"/>
      <c r="AV423" s="43"/>
      <c r="AW423" s="43"/>
      <c r="AX423" s="396"/>
      <c r="AY423" s="43"/>
      <c r="AZ423" s="43"/>
      <c r="BA423" s="43"/>
      <c r="BB423" s="43"/>
      <c r="BC423" s="396"/>
      <c r="BD423" s="43"/>
      <c r="BE423" s="43"/>
      <c r="BF423" s="43"/>
      <c r="BG423" s="43"/>
      <c r="BH423" s="396"/>
      <c r="BI423" s="43"/>
      <c r="BJ423" s="43"/>
      <c r="BK423" s="43"/>
      <c r="BL423" s="43"/>
      <c r="BM423" s="396"/>
      <c r="BN423" s="43"/>
      <c r="BO423" s="43"/>
      <c r="BP423" s="43"/>
      <c r="BQ423" s="43"/>
      <c r="BR423" s="396"/>
      <c r="BS423" s="43"/>
      <c r="BT423" s="43"/>
      <c r="BU423" s="43"/>
      <c r="BV423" s="43"/>
      <c r="BW423" s="396"/>
      <c r="BX423" s="43"/>
      <c r="BY423" s="43"/>
      <c r="BZ423" s="43"/>
      <c r="CA423" s="43"/>
      <c r="CB423" s="396"/>
      <c r="CC423" s="43"/>
      <c r="CD423" s="43"/>
      <c r="CE423" s="43"/>
      <c r="CF423" s="43"/>
      <c r="CG423" s="396"/>
      <c r="CH423" s="43"/>
      <c r="CI423" s="43"/>
      <c r="CJ423" s="43"/>
      <c r="CK423" s="43"/>
      <c r="CL423" s="396"/>
      <c r="CM423" s="43"/>
      <c r="CN423" s="43"/>
      <c r="CO423" s="43"/>
      <c r="CP423" s="43"/>
      <c r="CQ423" s="396"/>
      <c r="CR423" s="43"/>
      <c r="CS423" s="43"/>
      <c r="CT423" s="43"/>
      <c r="CU423" s="43"/>
      <c r="CV423" s="396"/>
      <c r="CW423" s="43"/>
      <c r="CX423" s="43"/>
      <c r="CY423" s="43"/>
      <c r="CZ423" s="43"/>
      <c r="DA423" s="396"/>
      <c r="DB423" s="43"/>
      <c r="DC423" s="43"/>
      <c r="DD423" s="43"/>
      <c r="DE423" s="43"/>
      <c r="DF423" s="396"/>
      <c r="DG423" s="43"/>
      <c r="DH423" s="43"/>
      <c r="DI423" s="43"/>
      <c r="DJ423" s="43"/>
      <c r="DK423" s="396"/>
      <c r="DL423" s="43"/>
      <c r="DM423" s="43"/>
      <c r="DN423" s="43"/>
      <c r="DO423" s="43"/>
      <c r="DP423" s="396"/>
      <c r="DQ423" s="43"/>
      <c r="DR423" s="43"/>
      <c r="DS423" s="43"/>
      <c r="DT423" s="43"/>
      <c r="DU423" s="396"/>
      <c r="DV423" s="43"/>
      <c r="DW423" s="43"/>
      <c r="DX423" s="43"/>
      <c r="DY423" s="43"/>
      <c r="DZ423" s="396"/>
      <c r="EA423" s="43"/>
      <c r="EB423" s="43"/>
      <c r="EC423" s="43"/>
      <c r="ED423" s="43"/>
      <c r="EE423" s="396"/>
      <c r="EF423" s="43"/>
      <c r="EG423" s="43"/>
      <c r="EH423" s="43"/>
      <c r="EI423" s="43"/>
      <c r="EJ423" s="396"/>
      <c r="EK423" s="43"/>
      <c r="EL423" s="43"/>
      <c r="EM423" s="43"/>
      <c r="EN423" s="43"/>
      <c r="EO423" s="88"/>
      <c r="ER423" s="33"/>
    </row>
    <row r="424" spans="4:148" x14ac:dyDescent="0.3">
      <c r="D424" s="88" t="s">
        <v>338</v>
      </c>
      <c r="G424" s="43">
        <f>SUM(G425:G425)</f>
        <v>0</v>
      </c>
      <c r="I424" s="43"/>
      <c r="J424" s="396"/>
      <c r="K424" s="43"/>
      <c r="L424" s="43">
        <f>SUM(L425:L425)</f>
        <v>713942</v>
      </c>
      <c r="M424" s="43"/>
      <c r="N424" s="43"/>
      <c r="O424" s="396"/>
      <c r="P424" s="43"/>
      <c r="Q424" s="43">
        <f>SUM(Q425:Q425)</f>
        <v>0</v>
      </c>
      <c r="R424" s="43"/>
      <c r="S424" s="43"/>
      <c r="T424" s="396"/>
      <c r="U424" s="43"/>
      <c r="V424" s="43">
        <f>SUM(V425:V425)</f>
        <v>0</v>
      </c>
      <c r="W424" s="43"/>
      <c r="X424" s="43"/>
      <c r="Y424" s="396"/>
      <c r="Z424" s="43"/>
      <c r="AA424" s="43">
        <f>SUM(AA425:AA425)</f>
        <v>505488</v>
      </c>
      <c r="AB424" s="43"/>
      <c r="AC424" s="43"/>
      <c r="AD424" s="396"/>
      <c r="AE424" s="43"/>
      <c r="AF424" s="43">
        <f>SUM(AF425:AF425)</f>
        <v>86318</v>
      </c>
      <c r="AG424" s="43"/>
      <c r="AH424" s="43"/>
      <c r="AI424" s="396"/>
      <c r="AJ424" s="43"/>
      <c r="AK424" s="43">
        <f>SUM(AK425:AK425)</f>
        <v>0</v>
      </c>
      <c r="AL424" s="43"/>
      <c r="AM424" s="43"/>
      <c r="AN424" s="396"/>
      <c r="AO424" s="43"/>
      <c r="AP424" s="43">
        <f>SUM(AP425:AP425)</f>
        <v>0</v>
      </c>
      <c r="AQ424" s="43"/>
      <c r="AR424" s="43"/>
      <c r="AS424" s="396"/>
      <c r="AT424" s="43"/>
      <c r="AU424" s="43">
        <f>SUM(AU425:AU425)</f>
        <v>0</v>
      </c>
      <c r="AV424" s="43"/>
      <c r="AW424" s="43"/>
      <c r="AX424" s="396"/>
      <c r="AY424" s="43"/>
      <c r="AZ424" s="43">
        <f>SUM(AZ425:AZ425)</f>
        <v>0</v>
      </c>
      <c r="BA424" s="43"/>
      <c r="BB424" s="43"/>
      <c r="BC424" s="396"/>
      <c r="BD424" s="43"/>
      <c r="BE424" s="43">
        <f>SUM(BE425:BE425)</f>
        <v>0</v>
      </c>
      <c r="BF424" s="43"/>
      <c r="BG424" s="43"/>
      <c r="BH424" s="396"/>
      <c r="BI424" s="43"/>
      <c r="BJ424" s="43">
        <f>SUM(BJ425:BJ425)</f>
        <v>0</v>
      </c>
      <c r="BK424" s="43"/>
      <c r="BL424" s="43"/>
      <c r="BM424" s="396"/>
      <c r="BN424" s="43"/>
      <c r="BO424" s="43">
        <f>SUM(BO425:BO425)</f>
        <v>0</v>
      </c>
      <c r="BP424" s="43"/>
      <c r="BQ424" s="43"/>
      <c r="BR424" s="396"/>
      <c r="BS424" s="43"/>
      <c r="BT424" s="43">
        <f>SUM(BT425:BT425)</f>
        <v>1305748</v>
      </c>
      <c r="BU424" s="43"/>
      <c r="BV424" s="43"/>
      <c r="BW424" s="396"/>
      <c r="BX424" s="43"/>
      <c r="BY424" s="43">
        <f>SUM(BY425:BY425)</f>
        <v>409545</v>
      </c>
      <c r="CA424" s="43"/>
      <c r="CB424" s="396"/>
      <c r="CC424" s="43"/>
      <c r="CD424" s="43">
        <f>SUM(CD425:CD425)</f>
        <v>0</v>
      </c>
      <c r="CE424" s="43"/>
      <c r="CF424" s="43"/>
      <c r="CG424" s="396"/>
      <c r="CH424" s="43"/>
      <c r="CI424" s="43">
        <f>SUM(CI425:CI425)</f>
        <v>88771</v>
      </c>
      <c r="CJ424" s="43"/>
      <c r="CK424" s="43"/>
      <c r="CL424" s="396"/>
      <c r="CM424" s="43"/>
      <c r="CN424" s="43">
        <f>SUM(CN425:CN425)</f>
        <v>0</v>
      </c>
      <c r="CO424" s="43"/>
      <c r="CP424" s="43"/>
      <c r="CQ424" s="396"/>
      <c r="CR424" s="43"/>
      <c r="CS424" s="43">
        <f>SUM(CS425:CS425)</f>
        <v>0</v>
      </c>
      <c r="CT424" s="43"/>
      <c r="CU424" s="43"/>
      <c r="CV424" s="396"/>
      <c r="CW424" s="43"/>
      <c r="CX424" s="43">
        <f>SUM(CX425:CX425)</f>
        <v>0</v>
      </c>
      <c r="CY424" s="43"/>
      <c r="CZ424" s="43"/>
      <c r="DA424" s="396"/>
      <c r="DB424" s="43"/>
      <c r="DC424" s="43">
        <f>SUM(DC425:DC425)</f>
        <v>258046</v>
      </c>
      <c r="DD424" s="43"/>
      <c r="DE424" s="43"/>
      <c r="DF424" s="396"/>
      <c r="DG424" s="43"/>
      <c r="DH424" s="43">
        <f>SUM(DH425:DH425)</f>
        <v>0</v>
      </c>
      <c r="DI424" s="43"/>
      <c r="DJ424" s="43"/>
      <c r="DK424" s="396"/>
      <c r="DL424" s="43"/>
      <c r="DM424" s="43">
        <f>SUM(DM425:DM425)</f>
        <v>0</v>
      </c>
      <c r="DN424" s="43"/>
      <c r="DO424" s="43"/>
      <c r="DP424" s="396"/>
      <c r="DQ424" s="43"/>
      <c r="DR424" s="43">
        <f>SUM(DR425:DR425)</f>
        <v>0</v>
      </c>
      <c r="DS424" s="43"/>
      <c r="DT424" s="43"/>
      <c r="DU424" s="396"/>
      <c r="DV424" s="43"/>
      <c r="DW424" s="43">
        <f>SUM(DW425:DW425)</f>
        <v>0</v>
      </c>
      <c r="DX424" s="43"/>
      <c r="DY424" s="43"/>
      <c r="DZ424" s="396"/>
      <c r="EA424" s="43"/>
      <c r="EB424" s="43">
        <f>SUM(EB425:EB425)</f>
        <v>62728</v>
      </c>
      <c r="EC424" s="43"/>
      <c r="ED424" s="43"/>
      <c r="EE424" s="396"/>
      <c r="EF424" s="43"/>
      <c r="EG424" s="43">
        <f>SUM(EG425:EG425)</f>
        <v>0</v>
      </c>
      <c r="EH424" s="43"/>
      <c r="EI424" s="43"/>
      <c r="EJ424" s="396"/>
      <c r="EK424" s="43"/>
      <c r="EL424" s="43">
        <f>SUM(EL425:EL425)</f>
        <v>346817</v>
      </c>
      <c r="EM424" s="43"/>
      <c r="EN424" s="43"/>
      <c r="EO424" s="88"/>
      <c r="EQ424" s="80">
        <f>EL424-BY424</f>
        <v>-62728</v>
      </c>
      <c r="ER424" s="33"/>
    </row>
    <row r="425" spans="4:148" x14ac:dyDescent="0.3">
      <c r="D425" s="88" t="s">
        <v>316</v>
      </c>
      <c r="F425" s="399"/>
      <c r="G425" s="403">
        <v>0</v>
      </c>
      <c r="H425" s="401"/>
      <c r="I425" s="43"/>
      <c r="J425" s="396"/>
      <c r="K425" s="399"/>
      <c r="L425" s="403">
        <v>713942</v>
      </c>
      <c r="M425" s="401"/>
      <c r="N425" s="43"/>
      <c r="O425" s="396"/>
      <c r="P425" s="399"/>
      <c r="Q425" s="403">
        <v>0</v>
      </c>
      <c r="R425" s="401"/>
      <c r="S425" s="43"/>
      <c r="T425" s="396"/>
      <c r="U425" s="399"/>
      <c r="V425" s="403">
        <v>0</v>
      </c>
      <c r="W425" s="401"/>
      <c r="X425" s="43"/>
      <c r="Y425" s="396"/>
      <c r="Z425" s="399"/>
      <c r="AA425" s="403">
        <v>505488</v>
      </c>
      <c r="AB425" s="401"/>
      <c r="AC425" s="43"/>
      <c r="AD425" s="396"/>
      <c r="AE425" s="399"/>
      <c r="AF425" s="403">
        <v>86318</v>
      </c>
      <c r="AG425" s="401"/>
      <c r="AH425" s="43"/>
      <c r="AI425" s="396"/>
      <c r="AJ425" s="399"/>
      <c r="AK425" s="403">
        <v>0</v>
      </c>
      <c r="AL425" s="401"/>
      <c r="AM425" s="43"/>
      <c r="AN425" s="396"/>
      <c r="AO425" s="399"/>
      <c r="AP425" s="403">
        <v>0</v>
      </c>
      <c r="AQ425" s="401"/>
      <c r="AR425" s="43"/>
      <c r="AS425" s="396"/>
      <c r="AT425" s="399"/>
      <c r="AU425" s="403">
        <v>0</v>
      </c>
      <c r="AV425" s="401"/>
      <c r="AW425" s="43"/>
      <c r="AX425" s="396"/>
      <c r="AY425" s="399"/>
      <c r="AZ425" s="403">
        <v>0</v>
      </c>
      <c r="BA425" s="401"/>
      <c r="BB425" s="43"/>
      <c r="BC425" s="396"/>
      <c r="BD425" s="399"/>
      <c r="BE425" s="403">
        <v>0</v>
      </c>
      <c r="BF425" s="401"/>
      <c r="BG425" s="43"/>
      <c r="BH425" s="396"/>
      <c r="BI425" s="399"/>
      <c r="BJ425" s="403">
        <v>0</v>
      </c>
      <c r="BK425" s="401"/>
      <c r="BL425" s="43"/>
      <c r="BM425" s="396"/>
      <c r="BN425" s="399"/>
      <c r="BO425" s="403">
        <v>0</v>
      </c>
      <c r="BP425" s="401"/>
      <c r="BQ425" s="43"/>
      <c r="BR425" s="396"/>
      <c r="BS425" s="399"/>
      <c r="BT425" s="403">
        <f>SUM(L425:BO425)</f>
        <v>1305748</v>
      </c>
      <c r="BU425" s="401"/>
      <c r="BV425" s="43"/>
      <c r="BW425" s="396"/>
      <c r="BX425" s="399"/>
      <c r="BY425" s="403">
        <v>409545</v>
      </c>
      <c r="BZ425" s="401"/>
      <c r="CA425" s="43"/>
      <c r="CB425" s="396"/>
      <c r="CC425" s="399"/>
      <c r="CD425" s="403">
        <v>0</v>
      </c>
      <c r="CE425" s="401"/>
      <c r="CF425" s="43"/>
      <c r="CG425" s="396"/>
      <c r="CH425" s="402"/>
      <c r="CI425" s="403">
        <v>88771</v>
      </c>
      <c r="CJ425" s="401"/>
      <c r="CK425" s="43"/>
      <c r="CL425" s="396"/>
      <c r="CM425" s="402"/>
      <c r="CN425" s="403">
        <v>0</v>
      </c>
      <c r="CO425" s="401"/>
      <c r="CP425" s="43"/>
      <c r="CQ425" s="396"/>
      <c r="CR425" s="402"/>
      <c r="CS425" s="403">
        <v>0</v>
      </c>
      <c r="CT425" s="401"/>
      <c r="CU425" s="43"/>
      <c r="CV425" s="396"/>
      <c r="CW425" s="402"/>
      <c r="CX425" s="403">
        <v>0</v>
      </c>
      <c r="CY425" s="401"/>
      <c r="CZ425" s="43"/>
      <c r="DA425" s="396"/>
      <c r="DB425" s="402"/>
      <c r="DC425" s="403">
        <v>258046</v>
      </c>
      <c r="DD425" s="401"/>
      <c r="DE425" s="43"/>
      <c r="DF425" s="396"/>
      <c r="DG425" s="402"/>
      <c r="DH425" s="403">
        <v>0</v>
      </c>
      <c r="DI425" s="401"/>
      <c r="DJ425" s="43"/>
      <c r="DK425" s="396"/>
      <c r="DL425" s="402"/>
      <c r="DM425" s="403">
        <v>0</v>
      </c>
      <c r="DN425" s="401"/>
      <c r="DO425" s="43"/>
      <c r="DP425" s="396"/>
      <c r="DQ425" s="402"/>
      <c r="DR425" s="403">
        <v>0</v>
      </c>
      <c r="DS425" s="401"/>
      <c r="DT425" s="43"/>
      <c r="DU425" s="396"/>
      <c r="DV425" s="402"/>
      <c r="DW425" s="403">
        <v>0</v>
      </c>
      <c r="DX425" s="401"/>
      <c r="DY425" s="43"/>
      <c r="DZ425" s="396"/>
      <c r="EA425" s="402"/>
      <c r="EB425" s="403">
        <v>62728</v>
      </c>
      <c r="EC425" s="401"/>
      <c r="ED425" s="43"/>
      <c r="EE425" s="396"/>
      <c r="EF425" s="402"/>
      <c r="EG425" s="403">
        <v>0</v>
      </c>
      <c r="EH425" s="401"/>
      <c r="EI425" s="43"/>
      <c r="EJ425" s="396"/>
      <c r="EK425" s="399"/>
      <c r="EL425" s="403">
        <f t="shared" ref="EL425" si="69">SUM(CD425:DR425)</f>
        <v>346817</v>
      </c>
      <c r="EM425" s="401"/>
      <c r="EN425" s="43"/>
      <c r="EO425" s="88"/>
      <c r="EQ425" s="80">
        <f>EL425-BY425</f>
        <v>-62728</v>
      </c>
      <c r="ER425" s="33"/>
    </row>
    <row r="426" spans="4:148" x14ac:dyDescent="0.3">
      <c r="D426" s="88"/>
      <c r="G426" s="43"/>
      <c r="H426" s="43"/>
      <c r="I426" s="43"/>
      <c r="J426" s="396"/>
      <c r="L426" s="43"/>
      <c r="M426" s="43"/>
      <c r="N426" s="43"/>
      <c r="O426" s="396"/>
      <c r="Q426" s="43"/>
      <c r="R426" s="43"/>
      <c r="S426" s="43"/>
      <c r="T426" s="396"/>
      <c r="V426" s="43"/>
      <c r="W426" s="43"/>
      <c r="X426" s="43"/>
      <c r="Y426" s="396"/>
      <c r="AA426" s="43"/>
      <c r="AB426" s="43"/>
      <c r="AC426" s="43"/>
      <c r="AD426" s="396"/>
      <c r="AF426" s="43"/>
      <c r="AG426" s="43"/>
      <c r="AH426" s="43"/>
      <c r="AI426" s="396"/>
      <c r="AK426" s="43"/>
      <c r="AL426" s="43"/>
      <c r="AM426" s="43"/>
      <c r="AN426" s="396"/>
      <c r="AP426" s="43"/>
      <c r="AQ426" s="43"/>
      <c r="AR426" s="43"/>
      <c r="AS426" s="396"/>
      <c r="AU426" s="43"/>
      <c r="AV426" s="43"/>
      <c r="AW426" s="43"/>
      <c r="AX426" s="396"/>
      <c r="AZ426" s="43"/>
      <c r="BA426" s="43"/>
      <c r="BB426" s="43"/>
      <c r="BC426" s="396"/>
      <c r="BE426" s="43"/>
      <c r="BF426" s="43"/>
      <c r="BG426" s="43"/>
      <c r="BH426" s="396"/>
      <c r="BJ426" s="43"/>
      <c r="BK426" s="43"/>
      <c r="BL426" s="43"/>
      <c r="BM426" s="396"/>
      <c r="BO426" s="43"/>
      <c r="BP426" s="43"/>
      <c r="BQ426" s="43"/>
      <c r="BR426" s="396"/>
      <c r="BT426" s="43"/>
      <c r="BU426" s="43"/>
      <c r="BV426" s="43"/>
      <c r="BW426" s="396"/>
      <c r="BY426" s="43"/>
      <c r="BZ426" s="43"/>
      <c r="CA426" s="43"/>
      <c r="CB426" s="396"/>
      <c r="CD426" s="43"/>
      <c r="CE426" s="43"/>
      <c r="CF426" s="43"/>
      <c r="CG426" s="396"/>
      <c r="CH426" s="43"/>
      <c r="CI426" s="43"/>
      <c r="CJ426" s="43"/>
      <c r="CK426" s="43"/>
      <c r="CL426" s="396"/>
      <c r="CM426" s="43"/>
      <c r="CN426" s="43"/>
      <c r="CO426" s="43"/>
      <c r="CP426" s="43"/>
      <c r="CQ426" s="396"/>
      <c r="CR426" s="43"/>
      <c r="CS426" s="43"/>
      <c r="CT426" s="43"/>
      <c r="CU426" s="43"/>
      <c r="CV426" s="396"/>
      <c r="CW426" s="43"/>
      <c r="CX426" s="43"/>
      <c r="CY426" s="43"/>
      <c r="CZ426" s="43"/>
      <c r="DA426" s="396"/>
      <c r="DB426" s="43"/>
      <c r="DC426" s="43"/>
      <c r="DD426" s="43"/>
      <c r="DE426" s="43"/>
      <c r="DF426" s="396"/>
      <c r="DG426" s="43"/>
      <c r="DH426" s="43"/>
      <c r="DI426" s="43"/>
      <c r="DJ426" s="43"/>
      <c r="DK426" s="396"/>
      <c r="DL426" s="43"/>
      <c r="DM426" s="43"/>
      <c r="DN426" s="43"/>
      <c r="DO426" s="43"/>
      <c r="DP426" s="396"/>
      <c r="DQ426" s="43"/>
      <c r="DR426" s="43"/>
      <c r="DS426" s="43"/>
      <c r="DT426" s="43"/>
      <c r="DU426" s="396"/>
      <c r="DV426" s="43"/>
      <c r="DW426" s="43"/>
      <c r="DX426" s="43"/>
      <c r="DY426" s="43"/>
      <c r="DZ426" s="396"/>
      <c r="EA426" s="43"/>
      <c r="EB426" s="43"/>
      <c r="EC426" s="43"/>
      <c r="ED426" s="43"/>
      <c r="EE426" s="396"/>
      <c r="EF426" s="43"/>
      <c r="EG426" s="43"/>
      <c r="EH426" s="43"/>
      <c r="EI426" s="43"/>
      <c r="EJ426" s="396"/>
      <c r="EL426" s="43"/>
      <c r="EM426" s="43"/>
      <c r="EN426" s="43"/>
      <c r="EO426" s="88"/>
      <c r="ER426" s="33"/>
    </row>
    <row r="427" spans="4:148" x14ac:dyDescent="0.3">
      <c r="D427" s="88" t="s">
        <v>339</v>
      </c>
      <c r="G427" s="43">
        <f>SUM(G428:G428)</f>
        <v>0</v>
      </c>
      <c r="I427" s="43"/>
      <c r="J427" s="396"/>
      <c r="K427" s="43"/>
      <c r="L427" s="43">
        <f>SUM(L428:L428)</f>
        <v>0</v>
      </c>
      <c r="M427" s="43"/>
      <c r="N427" s="43"/>
      <c r="O427" s="396"/>
      <c r="P427" s="43"/>
      <c r="Q427" s="43">
        <f>SUM(Q428:Q428)</f>
        <v>0</v>
      </c>
      <c r="R427" s="43"/>
      <c r="S427" s="43"/>
      <c r="T427" s="396"/>
      <c r="U427" s="43"/>
      <c r="V427" s="43">
        <f>SUM(V428:V428)</f>
        <v>0</v>
      </c>
      <c r="W427" s="43"/>
      <c r="X427" s="43"/>
      <c r="Y427" s="396"/>
      <c r="Z427" s="43"/>
      <c r="AA427" s="43">
        <f>SUM(AA428:AA428)</f>
        <v>0</v>
      </c>
      <c r="AB427" s="43"/>
      <c r="AC427" s="43"/>
      <c r="AD427" s="396"/>
      <c r="AE427" s="43"/>
      <c r="AF427" s="43">
        <f>SUM(AF428:AF428)</f>
        <v>100311</v>
      </c>
      <c r="AG427" s="43"/>
      <c r="AH427" s="43"/>
      <c r="AI427" s="396"/>
      <c r="AJ427" s="43"/>
      <c r="AK427" s="43">
        <f>SUM(AK428:AK428)</f>
        <v>0</v>
      </c>
      <c r="AL427" s="43"/>
      <c r="AM427" s="43"/>
      <c r="AN427" s="396"/>
      <c r="AO427" s="43"/>
      <c r="AP427" s="43">
        <f>SUM(AP428:AP428)</f>
        <v>0</v>
      </c>
      <c r="AQ427" s="43"/>
      <c r="AR427" s="43"/>
      <c r="AS427" s="396"/>
      <c r="AT427" s="43"/>
      <c r="AU427" s="43">
        <f>SUM(AU428:AU428)</f>
        <v>0</v>
      </c>
      <c r="AV427" s="43"/>
      <c r="AW427" s="43"/>
      <c r="AX427" s="396"/>
      <c r="AY427" s="43"/>
      <c r="AZ427" s="43">
        <f>SUM(AZ428:AZ428)</f>
        <v>0</v>
      </c>
      <c r="BA427" s="43"/>
      <c r="BB427" s="43"/>
      <c r="BC427" s="396"/>
      <c r="BD427" s="43"/>
      <c r="BE427" s="43">
        <f>SUM(BE428:BE428)</f>
        <v>0</v>
      </c>
      <c r="BF427" s="43"/>
      <c r="BG427" s="43"/>
      <c r="BH427" s="396"/>
      <c r="BI427" s="43"/>
      <c r="BJ427" s="43">
        <f>SUM(BJ428:BJ428)</f>
        <v>0</v>
      </c>
      <c r="BK427" s="43"/>
      <c r="BL427" s="43"/>
      <c r="BM427" s="396"/>
      <c r="BN427" s="43"/>
      <c r="BO427" s="43">
        <f>SUM(BO428:BO428)</f>
        <v>0</v>
      </c>
      <c r="BP427" s="43"/>
      <c r="BQ427" s="43"/>
      <c r="BR427" s="396"/>
      <c r="BT427" s="43">
        <f>SUM(BT428:BT428)</f>
        <v>100311</v>
      </c>
      <c r="BU427" s="43"/>
      <c r="BV427" s="43"/>
      <c r="BW427" s="396"/>
      <c r="BY427" s="43">
        <f>SUM(BY428:BY428)</f>
        <v>104772</v>
      </c>
      <c r="CA427" s="43"/>
      <c r="CB427" s="396"/>
      <c r="CC427" s="43"/>
      <c r="CD427" s="43">
        <f>SUM(CD428:CD428)</f>
        <v>0</v>
      </c>
      <c r="CE427" s="43"/>
      <c r="CF427" s="43"/>
      <c r="CG427" s="396"/>
      <c r="CH427" s="43"/>
      <c r="CI427" s="43">
        <f>SUM(CI428:CI428)</f>
        <v>0</v>
      </c>
      <c r="CJ427" s="43"/>
      <c r="CK427" s="43"/>
      <c r="CL427" s="396"/>
      <c r="CM427" s="43"/>
      <c r="CN427" s="43">
        <f>SUM(CN428:CN428)</f>
        <v>0</v>
      </c>
      <c r="CO427" s="43"/>
      <c r="CP427" s="43"/>
      <c r="CQ427" s="396"/>
      <c r="CR427" s="43"/>
      <c r="CS427" s="43">
        <f>SUM(CS428:CS428)</f>
        <v>0</v>
      </c>
      <c r="CT427" s="43"/>
      <c r="CU427" s="43"/>
      <c r="CV427" s="396"/>
      <c r="CW427" s="43"/>
      <c r="CX427" s="43">
        <f>SUM(CX428:CX428)</f>
        <v>0</v>
      </c>
      <c r="CY427" s="43"/>
      <c r="CZ427" s="43"/>
      <c r="DA427" s="396"/>
      <c r="DB427" s="43"/>
      <c r="DC427" s="43">
        <f>SUM(DC428:DC428)</f>
        <v>0</v>
      </c>
      <c r="DD427" s="43"/>
      <c r="DE427" s="43"/>
      <c r="DF427" s="396"/>
      <c r="DG427" s="43"/>
      <c r="DH427" s="43">
        <f>SUM(DH428:DH428)</f>
        <v>0</v>
      </c>
      <c r="DI427" s="43"/>
      <c r="DJ427" s="43"/>
      <c r="DK427" s="396"/>
      <c r="DL427" s="43"/>
      <c r="DM427" s="43">
        <f>SUM(DM428:DM428)</f>
        <v>0</v>
      </c>
      <c r="DN427" s="43"/>
      <c r="DO427" s="43"/>
      <c r="DP427" s="396"/>
      <c r="DQ427" s="43"/>
      <c r="DR427" s="43">
        <f>SUM(DR428:DR428)</f>
        <v>0</v>
      </c>
      <c r="DS427" s="43"/>
      <c r="DT427" s="43"/>
      <c r="DU427" s="396"/>
      <c r="DV427" s="43"/>
      <c r="DW427" s="43">
        <f>SUM(DW428:DW428)</f>
        <v>0</v>
      </c>
      <c r="DX427" s="43"/>
      <c r="DY427" s="43"/>
      <c r="DZ427" s="396"/>
      <c r="EA427" s="43"/>
      <c r="EB427" s="43">
        <f>SUM(EB428:EB428)</f>
        <v>104772</v>
      </c>
      <c r="EC427" s="43"/>
      <c r="ED427" s="43"/>
      <c r="EE427" s="396"/>
      <c r="EF427" s="43"/>
      <c r="EG427" s="43">
        <f>SUM(EG428:EG428)</f>
        <v>0</v>
      </c>
      <c r="EH427" s="43"/>
      <c r="EI427" s="43"/>
      <c r="EJ427" s="396"/>
      <c r="EL427" s="43">
        <f>SUM(EL428:EL428)</f>
        <v>0</v>
      </c>
      <c r="EM427" s="43"/>
      <c r="EN427" s="43"/>
      <c r="EO427" s="88"/>
      <c r="EQ427" s="80">
        <f>EL427-BY427</f>
        <v>-104772</v>
      </c>
      <c r="ER427" s="33"/>
    </row>
    <row r="428" spans="4:148" x14ac:dyDescent="0.3">
      <c r="D428" s="88" t="s">
        <v>316</v>
      </c>
      <c r="F428" s="399"/>
      <c r="G428" s="403">
        <v>0</v>
      </c>
      <c r="H428" s="401"/>
      <c r="I428" s="43"/>
      <c r="J428" s="396"/>
      <c r="K428" s="399"/>
      <c r="L428" s="403">
        <v>0</v>
      </c>
      <c r="M428" s="401"/>
      <c r="N428" s="43"/>
      <c r="O428" s="396"/>
      <c r="P428" s="399"/>
      <c r="Q428" s="403">
        <v>0</v>
      </c>
      <c r="R428" s="401"/>
      <c r="S428" s="43"/>
      <c r="T428" s="396"/>
      <c r="U428" s="399"/>
      <c r="V428" s="403">
        <v>0</v>
      </c>
      <c r="W428" s="401"/>
      <c r="X428" s="43"/>
      <c r="Y428" s="396"/>
      <c r="Z428" s="399"/>
      <c r="AA428" s="403">
        <v>0</v>
      </c>
      <c r="AB428" s="401"/>
      <c r="AC428" s="43"/>
      <c r="AD428" s="396"/>
      <c r="AE428" s="399"/>
      <c r="AF428" s="403">
        <v>100311</v>
      </c>
      <c r="AG428" s="401"/>
      <c r="AH428" s="43"/>
      <c r="AI428" s="396"/>
      <c r="AJ428" s="399"/>
      <c r="AK428" s="403">
        <v>0</v>
      </c>
      <c r="AL428" s="401"/>
      <c r="AM428" s="43"/>
      <c r="AN428" s="396"/>
      <c r="AO428" s="399"/>
      <c r="AP428" s="403">
        <v>0</v>
      </c>
      <c r="AQ428" s="401"/>
      <c r="AR428" s="43"/>
      <c r="AS428" s="396"/>
      <c r="AT428" s="399"/>
      <c r="AU428" s="403">
        <v>0</v>
      </c>
      <c r="AV428" s="401"/>
      <c r="AW428" s="43"/>
      <c r="AX428" s="396"/>
      <c r="AY428" s="399"/>
      <c r="AZ428" s="403">
        <v>0</v>
      </c>
      <c r="BA428" s="401"/>
      <c r="BB428" s="43"/>
      <c r="BC428" s="396"/>
      <c r="BD428" s="399"/>
      <c r="BE428" s="403">
        <v>0</v>
      </c>
      <c r="BF428" s="401"/>
      <c r="BG428" s="43"/>
      <c r="BH428" s="396"/>
      <c r="BI428" s="399"/>
      <c r="BJ428" s="403">
        <v>0</v>
      </c>
      <c r="BK428" s="401"/>
      <c r="BL428" s="43"/>
      <c r="BM428" s="396"/>
      <c r="BN428" s="399"/>
      <c r="BO428" s="403">
        <v>0</v>
      </c>
      <c r="BP428" s="401"/>
      <c r="BQ428" s="43"/>
      <c r="BR428" s="396"/>
      <c r="BS428" s="399"/>
      <c r="BT428" s="403">
        <f>SUM(L428:BO428)</f>
        <v>100311</v>
      </c>
      <c r="BU428" s="401"/>
      <c r="BV428" s="43"/>
      <c r="BW428" s="396"/>
      <c r="BX428" s="399"/>
      <c r="BY428" s="403">
        <v>104772</v>
      </c>
      <c r="BZ428" s="401"/>
      <c r="CA428" s="43"/>
      <c r="CB428" s="396"/>
      <c r="CC428" s="399"/>
      <c r="CD428" s="403">
        <v>0</v>
      </c>
      <c r="CE428" s="401"/>
      <c r="CF428" s="43"/>
      <c r="CG428" s="396"/>
      <c r="CH428" s="402"/>
      <c r="CI428" s="403">
        <v>0</v>
      </c>
      <c r="CJ428" s="401"/>
      <c r="CK428" s="43"/>
      <c r="CL428" s="396"/>
      <c r="CM428" s="402"/>
      <c r="CN428" s="403">
        <v>0</v>
      </c>
      <c r="CO428" s="401"/>
      <c r="CP428" s="43"/>
      <c r="CQ428" s="396"/>
      <c r="CR428" s="402"/>
      <c r="CS428" s="403">
        <v>0</v>
      </c>
      <c r="CT428" s="401"/>
      <c r="CU428" s="43"/>
      <c r="CV428" s="396"/>
      <c r="CW428" s="402"/>
      <c r="CX428" s="403">
        <v>0</v>
      </c>
      <c r="CY428" s="401"/>
      <c r="CZ428" s="43"/>
      <c r="DA428" s="396"/>
      <c r="DB428" s="402"/>
      <c r="DC428" s="403">
        <v>0</v>
      </c>
      <c r="DD428" s="401"/>
      <c r="DE428" s="43"/>
      <c r="DF428" s="396"/>
      <c r="DG428" s="402"/>
      <c r="DH428" s="403">
        <v>0</v>
      </c>
      <c r="DI428" s="401"/>
      <c r="DJ428" s="43"/>
      <c r="DK428" s="396"/>
      <c r="DL428" s="402"/>
      <c r="DM428" s="403">
        <v>0</v>
      </c>
      <c r="DN428" s="401"/>
      <c r="DO428" s="43"/>
      <c r="DP428" s="396"/>
      <c r="DQ428" s="402"/>
      <c r="DR428" s="403">
        <v>0</v>
      </c>
      <c r="DS428" s="401"/>
      <c r="DT428" s="43"/>
      <c r="DU428" s="396"/>
      <c r="DV428" s="402"/>
      <c r="DW428" s="403">
        <v>0</v>
      </c>
      <c r="DX428" s="401"/>
      <c r="DY428" s="43"/>
      <c r="DZ428" s="396"/>
      <c r="EA428" s="402"/>
      <c r="EB428" s="403">
        <v>104772</v>
      </c>
      <c r="EC428" s="401"/>
      <c r="ED428" s="43"/>
      <c r="EE428" s="396"/>
      <c r="EF428" s="402"/>
      <c r="EG428" s="403">
        <v>0</v>
      </c>
      <c r="EH428" s="401"/>
      <c r="EI428" s="43"/>
      <c r="EJ428" s="396"/>
      <c r="EK428" s="399"/>
      <c r="EL428" s="403">
        <f t="shared" ref="EL428" si="70">SUM(CD428:DR428)</f>
        <v>0</v>
      </c>
      <c r="EM428" s="401"/>
      <c r="EN428" s="43"/>
      <c r="EO428" s="88"/>
      <c r="EQ428" s="80">
        <f t="shared" ref="EQ428:EQ434" si="71">EL428-BY428</f>
        <v>-104772</v>
      </c>
      <c r="ER428" s="33"/>
    </row>
    <row r="429" spans="4:148" x14ac:dyDescent="0.3">
      <c r="D429" s="88"/>
      <c r="G429" s="43"/>
      <c r="H429" s="43"/>
      <c r="I429" s="43"/>
      <c r="J429" s="396"/>
      <c r="L429" s="43"/>
      <c r="M429" s="43"/>
      <c r="N429" s="43"/>
      <c r="O429" s="396"/>
      <c r="Q429" s="43"/>
      <c r="R429" s="43"/>
      <c r="S429" s="43"/>
      <c r="T429" s="396"/>
      <c r="V429" s="43"/>
      <c r="W429" s="43"/>
      <c r="X429" s="43"/>
      <c r="Y429" s="396"/>
      <c r="AA429" s="43"/>
      <c r="AB429" s="43"/>
      <c r="AC429" s="43"/>
      <c r="AD429" s="396"/>
      <c r="AF429" s="43"/>
      <c r="AG429" s="43"/>
      <c r="AH429" s="43"/>
      <c r="AI429" s="396"/>
      <c r="AK429" s="43"/>
      <c r="AL429" s="43"/>
      <c r="AM429" s="43"/>
      <c r="AN429" s="396"/>
      <c r="AP429" s="43"/>
      <c r="AQ429" s="43"/>
      <c r="AR429" s="43"/>
      <c r="AS429" s="396"/>
      <c r="AU429" s="43"/>
      <c r="AV429" s="43"/>
      <c r="AW429" s="43"/>
      <c r="AX429" s="396"/>
      <c r="AZ429" s="43"/>
      <c r="BA429" s="43"/>
      <c r="BB429" s="43"/>
      <c r="BC429" s="396"/>
      <c r="BE429" s="43"/>
      <c r="BF429" s="43"/>
      <c r="BG429" s="43"/>
      <c r="BH429" s="396"/>
      <c r="BJ429" s="43"/>
      <c r="BK429" s="43"/>
      <c r="BL429" s="43"/>
      <c r="BM429" s="396"/>
      <c r="BO429" s="43"/>
      <c r="BP429" s="43"/>
      <c r="BQ429" s="43"/>
      <c r="BR429" s="396"/>
      <c r="BT429" s="43"/>
      <c r="BU429" s="43"/>
      <c r="BV429" s="43"/>
      <c r="BW429" s="396"/>
      <c r="BY429" s="43"/>
      <c r="BZ429" s="43"/>
      <c r="CA429" s="43"/>
      <c r="CB429" s="396"/>
      <c r="CD429" s="43"/>
      <c r="CE429" s="43"/>
      <c r="CF429" s="43"/>
      <c r="CG429" s="396"/>
      <c r="CH429" s="43"/>
      <c r="CI429" s="43"/>
      <c r="CJ429" s="43"/>
      <c r="CK429" s="43"/>
      <c r="CL429" s="396"/>
      <c r="CM429" s="43"/>
      <c r="CN429" s="43"/>
      <c r="CO429" s="43"/>
      <c r="CP429" s="43"/>
      <c r="CQ429" s="396"/>
      <c r="CR429" s="43"/>
      <c r="CS429" s="43"/>
      <c r="CT429" s="43"/>
      <c r="CU429" s="43"/>
      <c r="CV429" s="396"/>
      <c r="CW429" s="43"/>
      <c r="CX429" s="43"/>
      <c r="CY429" s="43"/>
      <c r="CZ429" s="43"/>
      <c r="DA429" s="396"/>
      <c r="DB429" s="43"/>
      <c r="DC429" s="43"/>
      <c r="DD429" s="43"/>
      <c r="DE429" s="43"/>
      <c r="DF429" s="396"/>
      <c r="DG429" s="43"/>
      <c r="DH429" s="43"/>
      <c r="DI429" s="43"/>
      <c r="DJ429" s="43"/>
      <c r="DK429" s="396"/>
      <c r="DL429" s="43"/>
      <c r="DM429" s="43"/>
      <c r="DN429" s="43"/>
      <c r="DO429" s="43"/>
      <c r="DP429" s="396"/>
      <c r="DQ429" s="43"/>
      <c r="DR429" s="43"/>
      <c r="DS429" s="43"/>
      <c r="DT429" s="43"/>
      <c r="DU429" s="396"/>
      <c r="DV429" s="43"/>
      <c r="DW429" s="43"/>
      <c r="DX429" s="43"/>
      <c r="DY429" s="43"/>
      <c r="DZ429" s="396"/>
      <c r="EA429" s="43"/>
      <c r="EB429" s="43"/>
      <c r="EC429" s="43"/>
      <c r="ED429" s="43"/>
      <c r="EE429" s="396"/>
      <c r="EF429" s="43"/>
      <c r="EG429" s="43"/>
      <c r="EH429" s="43"/>
      <c r="EI429" s="43"/>
      <c r="EJ429" s="396"/>
      <c r="EL429" s="43"/>
      <c r="EM429" s="43"/>
      <c r="EN429" s="43"/>
      <c r="EO429" s="88"/>
      <c r="ER429" s="33"/>
    </row>
    <row r="430" spans="4:148" ht="12.75" customHeight="1" x14ac:dyDescent="0.3">
      <c r="D430" s="88" t="s">
        <v>340</v>
      </c>
      <c r="G430" s="43">
        <f>SUM(G431:G431)</f>
        <v>0</v>
      </c>
      <c r="I430" s="43"/>
      <c r="J430" s="396"/>
      <c r="K430" s="43"/>
      <c r="L430" s="43">
        <f>SUM(L431:L431)</f>
        <v>0</v>
      </c>
      <c r="M430" s="43"/>
      <c r="N430" s="43"/>
      <c r="O430" s="396"/>
      <c r="P430" s="43"/>
      <c r="Q430" s="43">
        <f>SUM(Q431:Q431)</f>
        <v>76737</v>
      </c>
      <c r="R430" s="43"/>
      <c r="S430" s="43"/>
      <c r="T430" s="396"/>
      <c r="U430" s="43"/>
      <c r="V430" s="43">
        <f>SUM(V431:V431)</f>
        <v>0</v>
      </c>
      <c r="W430" s="43"/>
      <c r="X430" s="43"/>
      <c r="Y430" s="396"/>
      <c r="Z430" s="43"/>
      <c r="AA430" s="43">
        <f>SUM(AA431:AA431)</f>
        <v>0</v>
      </c>
      <c r="AB430" s="43"/>
      <c r="AC430" s="43"/>
      <c r="AD430" s="396"/>
      <c r="AE430" s="43"/>
      <c r="AF430" s="43">
        <f>SUM(AF431:AF431)</f>
        <v>0</v>
      </c>
      <c r="AG430" s="43"/>
      <c r="AH430" s="43"/>
      <c r="AI430" s="396"/>
      <c r="AJ430" s="43"/>
      <c r="AK430" s="43">
        <f>SUM(AK431:AK431)</f>
        <v>0</v>
      </c>
      <c r="AL430" s="43"/>
      <c r="AM430" s="43"/>
      <c r="AN430" s="396"/>
      <c r="AO430" s="43"/>
      <c r="AP430" s="43">
        <f>SUM(AP431:AP431)</f>
        <v>0</v>
      </c>
      <c r="AQ430" s="43"/>
      <c r="AR430" s="43"/>
      <c r="AS430" s="396"/>
      <c r="AT430" s="43"/>
      <c r="AU430" s="43">
        <f>SUM(AU431:AU431)</f>
        <v>0</v>
      </c>
      <c r="AV430" s="43"/>
      <c r="AW430" s="43"/>
      <c r="AX430" s="396"/>
      <c r="AY430" s="43"/>
      <c r="AZ430" s="43">
        <f>SUM(AZ431:AZ431)</f>
        <v>0</v>
      </c>
      <c r="BA430" s="43"/>
      <c r="BB430" s="43"/>
      <c r="BC430" s="396"/>
      <c r="BD430" s="43"/>
      <c r="BE430" s="43">
        <f>SUM(BE431:BE431)</f>
        <v>0</v>
      </c>
      <c r="BF430" s="43"/>
      <c r="BG430" s="43"/>
      <c r="BH430" s="396"/>
      <c r="BI430" s="43"/>
      <c r="BJ430" s="43">
        <f>SUM(BJ431:BJ431)</f>
        <v>0</v>
      </c>
      <c r="BK430" s="43"/>
      <c r="BL430" s="43"/>
      <c r="BM430" s="396"/>
      <c r="BN430" s="43"/>
      <c r="BO430" s="43">
        <f>SUM(BO431:BO431)</f>
        <v>0</v>
      </c>
      <c r="BP430" s="43"/>
      <c r="BQ430" s="43"/>
      <c r="BR430" s="396"/>
      <c r="BT430" s="43">
        <f>SUM(BT431:BT431)</f>
        <v>76737</v>
      </c>
      <c r="BU430" s="43"/>
      <c r="BV430" s="43"/>
      <c r="BW430" s="396"/>
      <c r="BY430" s="43">
        <f>SUM(BY431:BY431)</f>
        <v>125522</v>
      </c>
      <c r="CA430" s="43"/>
      <c r="CB430" s="396"/>
      <c r="CC430" s="43"/>
      <c r="CD430" s="43">
        <f>SUM(CD431:CD431)</f>
        <v>0</v>
      </c>
      <c r="CE430" s="43"/>
      <c r="CF430" s="43"/>
      <c r="CG430" s="396"/>
      <c r="CH430" s="43"/>
      <c r="CI430" s="43">
        <f>SUM(CI431:CI431)</f>
        <v>46261</v>
      </c>
      <c r="CJ430" s="43"/>
      <c r="CK430" s="43"/>
      <c r="CL430" s="396"/>
      <c r="CM430" s="43"/>
      <c r="CN430" s="43">
        <f>SUM(CN431:CN431)</f>
        <v>46376</v>
      </c>
      <c r="CO430" s="43"/>
      <c r="CP430" s="43"/>
      <c r="CQ430" s="396"/>
      <c r="CR430" s="43"/>
      <c r="CS430" s="43">
        <f>SUM(CS431:CS431)</f>
        <v>0</v>
      </c>
      <c r="CT430" s="43"/>
      <c r="CU430" s="43"/>
      <c r="CV430" s="396"/>
      <c r="CW430" s="43"/>
      <c r="CX430" s="43">
        <f>SUM(CX431:CX431)</f>
        <v>0</v>
      </c>
      <c r="CY430" s="43"/>
      <c r="CZ430" s="43"/>
      <c r="DA430" s="396"/>
      <c r="DB430" s="43"/>
      <c r="DC430" s="43">
        <f>SUM(DC431:DC431)</f>
        <v>0</v>
      </c>
      <c r="DD430" s="43"/>
      <c r="DE430" s="43"/>
      <c r="DF430" s="396"/>
      <c r="DG430" s="43"/>
      <c r="DH430" s="43">
        <f>SUM(DH431:DH431)</f>
        <v>0</v>
      </c>
      <c r="DI430" s="43"/>
      <c r="DJ430" s="43"/>
      <c r="DK430" s="396"/>
      <c r="DL430" s="43"/>
      <c r="DM430" s="43">
        <f>SUM(DM431:DM431)</f>
        <v>0</v>
      </c>
      <c r="DN430" s="43"/>
      <c r="DO430" s="43"/>
      <c r="DP430" s="396"/>
      <c r="DQ430" s="43"/>
      <c r="DR430" s="43">
        <f>SUM(DR431:DR431)</f>
        <v>0</v>
      </c>
      <c r="DS430" s="43"/>
      <c r="DT430" s="43"/>
      <c r="DU430" s="396"/>
      <c r="DV430" s="43"/>
      <c r="DW430" s="43">
        <f>SUM(DW431:DW431)</f>
        <v>0</v>
      </c>
      <c r="DX430" s="43"/>
      <c r="DY430" s="43"/>
      <c r="DZ430" s="396"/>
      <c r="EA430" s="43"/>
      <c r="EB430" s="43">
        <f>SUM(EB431:EB431)</f>
        <v>32885</v>
      </c>
      <c r="EC430" s="43"/>
      <c r="ED430" s="43"/>
      <c r="EE430" s="396"/>
      <c r="EF430" s="43"/>
      <c r="EG430" s="43">
        <f>SUM(EG431:EG431)</f>
        <v>0</v>
      </c>
      <c r="EH430" s="43"/>
      <c r="EI430" s="43"/>
      <c r="EJ430" s="396"/>
      <c r="EL430" s="43">
        <f>SUM(EL431:EL431)</f>
        <v>92637</v>
      </c>
      <c r="EM430" s="43"/>
      <c r="EN430" s="43"/>
      <c r="EO430" s="88"/>
      <c r="EQ430" s="80">
        <f t="shared" si="71"/>
        <v>-32885</v>
      </c>
      <c r="ER430" s="33"/>
    </row>
    <row r="431" spans="4:148" ht="12.75" customHeight="1" x14ac:dyDescent="0.3">
      <c r="D431" s="88" t="s">
        <v>316</v>
      </c>
      <c r="F431" s="399"/>
      <c r="G431" s="403">
        <v>0</v>
      </c>
      <c r="H431" s="401"/>
      <c r="I431" s="43"/>
      <c r="J431" s="396"/>
      <c r="K431" s="399"/>
      <c r="L431" s="403">
        <v>0</v>
      </c>
      <c r="M431" s="401"/>
      <c r="N431" s="43"/>
      <c r="O431" s="396"/>
      <c r="P431" s="399"/>
      <c r="Q431" s="403">
        <v>76737</v>
      </c>
      <c r="R431" s="401"/>
      <c r="S431" s="43"/>
      <c r="T431" s="396"/>
      <c r="U431" s="399"/>
      <c r="V431" s="403">
        <v>0</v>
      </c>
      <c r="W431" s="401"/>
      <c r="X431" s="43"/>
      <c r="Y431" s="396"/>
      <c r="Z431" s="399"/>
      <c r="AA431" s="403">
        <v>0</v>
      </c>
      <c r="AB431" s="401"/>
      <c r="AC431" s="43"/>
      <c r="AD431" s="396"/>
      <c r="AE431" s="399"/>
      <c r="AF431" s="403">
        <v>0</v>
      </c>
      <c r="AG431" s="401"/>
      <c r="AH431" s="43"/>
      <c r="AI431" s="396"/>
      <c r="AJ431" s="399"/>
      <c r="AK431" s="403">
        <v>0</v>
      </c>
      <c r="AL431" s="401"/>
      <c r="AM431" s="43"/>
      <c r="AN431" s="396"/>
      <c r="AO431" s="399"/>
      <c r="AP431" s="403">
        <v>0</v>
      </c>
      <c r="AQ431" s="401"/>
      <c r="AR431" s="43"/>
      <c r="AS431" s="396"/>
      <c r="AT431" s="399"/>
      <c r="AU431" s="403">
        <v>0</v>
      </c>
      <c r="AV431" s="401"/>
      <c r="AW431" s="43"/>
      <c r="AX431" s="396"/>
      <c r="AY431" s="399"/>
      <c r="AZ431" s="403">
        <v>0</v>
      </c>
      <c r="BA431" s="401"/>
      <c r="BB431" s="43"/>
      <c r="BC431" s="396"/>
      <c r="BD431" s="399"/>
      <c r="BE431" s="403">
        <v>0</v>
      </c>
      <c r="BF431" s="401"/>
      <c r="BG431" s="43"/>
      <c r="BH431" s="396"/>
      <c r="BI431" s="399"/>
      <c r="BJ431" s="403">
        <v>0</v>
      </c>
      <c r="BK431" s="401"/>
      <c r="BL431" s="43"/>
      <c r="BM431" s="396"/>
      <c r="BN431" s="399"/>
      <c r="BO431" s="403">
        <v>0</v>
      </c>
      <c r="BP431" s="401"/>
      <c r="BQ431" s="43"/>
      <c r="BR431" s="396"/>
      <c r="BS431" s="399"/>
      <c r="BT431" s="403">
        <f>SUM(L431:BO431)</f>
        <v>76737</v>
      </c>
      <c r="BU431" s="401"/>
      <c r="BV431" s="43"/>
      <c r="BW431" s="396"/>
      <c r="BX431" s="399"/>
      <c r="BY431" s="403">
        <v>125522</v>
      </c>
      <c r="BZ431" s="401"/>
      <c r="CA431" s="43"/>
      <c r="CB431" s="396"/>
      <c r="CC431" s="399"/>
      <c r="CD431" s="403">
        <v>0</v>
      </c>
      <c r="CE431" s="401"/>
      <c r="CF431" s="43"/>
      <c r="CG431" s="396"/>
      <c r="CH431" s="402"/>
      <c r="CI431" s="403">
        <v>46261</v>
      </c>
      <c r="CJ431" s="401"/>
      <c r="CK431" s="43"/>
      <c r="CL431" s="396"/>
      <c r="CM431" s="402"/>
      <c r="CN431" s="403">
        <v>46376</v>
      </c>
      <c r="CO431" s="401"/>
      <c r="CP431" s="43"/>
      <c r="CQ431" s="396"/>
      <c r="CR431" s="402"/>
      <c r="CS431" s="403">
        <v>0</v>
      </c>
      <c r="CT431" s="401"/>
      <c r="CU431" s="43"/>
      <c r="CV431" s="396"/>
      <c r="CW431" s="402"/>
      <c r="CX431" s="403">
        <v>0</v>
      </c>
      <c r="CY431" s="401"/>
      <c r="CZ431" s="43"/>
      <c r="DA431" s="396"/>
      <c r="DB431" s="402"/>
      <c r="DC431" s="403">
        <v>0</v>
      </c>
      <c r="DD431" s="401"/>
      <c r="DE431" s="43"/>
      <c r="DF431" s="396"/>
      <c r="DG431" s="402"/>
      <c r="DH431" s="403">
        <v>0</v>
      </c>
      <c r="DI431" s="401"/>
      <c r="DJ431" s="43"/>
      <c r="DK431" s="396"/>
      <c r="DL431" s="402"/>
      <c r="DM431" s="403">
        <v>0</v>
      </c>
      <c r="DN431" s="401"/>
      <c r="DO431" s="43"/>
      <c r="DP431" s="396"/>
      <c r="DQ431" s="402"/>
      <c r="DR431" s="403">
        <v>0</v>
      </c>
      <c r="DS431" s="401"/>
      <c r="DT431" s="43"/>
      <c r="DU431" s="396"/>
      <c r="DV431" s="402"/>
      <c r="DW431" s="403">
        <v>0</v>
      </c>
      <c r="DX431" s="401"/>
      <c r="DY431" s="43"/>
      <c r="DZ431" s="396"/>
      <c r="EA431" s="402"/>
      <c r="EB431" s="403">
        <v>32885</v>
      </c>
      <c r="EC431" s="401"/>
      <c r="ED431" s="43"/>
      <c r="EE431" s="396"/>
      <c r="EF431" s="402"/>
      <c r="EG431" s="403">
        <v>0</v>
      </c>
      <c r="EH431" s="401"/>
      <c r="EI431" s="43"/>
      <c r="EJ431" s="396"/>
      <c r="EK431" s="399"/>
      <c r="EL431" s="403">
        <f t="shared" ref="EL431" si="72">SUM(CD431:DR431)</f>
        <v>92637</v>
      </c>
      <c r="EM431" s="401"/>
      <c r="EN431" s="43"/>
      <c r="EO431" s="88"/>
      <c r="EQ431" s="80">
        <f t="shared" si="71"/>
        <v>-32885</v>
      </c>
      <c r="ER431" s="33"/>
    </row>
    <row r="432" spans="4:148" ht="12.75" customHeight="1" x14ac:dyDescent="0.3">
      <c r="D432" s="88"/>
      <c r="G432" s="43"/>
      <c r="H432" s="43"/>
      <c r="I432" s="43"/>
      <c r="J432" s="396"/>
      <c r="L432" s="43"/>
      <c r="M432" s="43"/>
      <c r="N432" s="43"/>
      <c r="O432" s="396"/>
      <c r="Q432" s="43"/>
      <c r="R432" s="43"/>
      <c r="S432" s="43"/>
      <c r="T432" s="396"/>
      <c r="V432" s="43"/>
      <c r="W432" s="43"/>
      <c r="X432" s="43"/>
      <c r="Y432" s="396"/>
      <c r="AA432" s="43"/>
      <c r="AB432" s="43"/>
      <c r="AC432" s="43"/>
      <c r="AD432" s="396"/>
      <c r="AF432" s="43"/>
      <c r="AG432" s="43"/>
      <c r="AH432" s="43"/>
      <c r="AI432" s="396"/>
      <c r="AK432" s="43"/>
      <c r="AL432" s="43"/>
      <c r="AM432" s="43"/>
      <c r="AN432" s="396"/>
      <c r="AP432" s="43"/>
      <c r="AQ432" s="43"/>
      <c r="AR432" s="43"/>
      <c r="AS432" s="396"/>
      <c r="AU432" s="43"/>
      <c r="AV432" s="43"/>
      <c r="AW432" s="43"/>
      <c r="AX432" s="396"/>
      <c r="AZ432" s="43"/>
      <c r="BA432" s="43"/>
      <c r="BB432" s="43"/>
      <c r="BC432" s="396"/>
      <c r="BE432" s="43"/>
      <c r="BF432" s="43"/>
      <c r="BG432" s="43"/>
      <c r="BH432" s="396"/>
      <c r="BJ432" s="43"/>
      <c r="BK432" s="43"/>
      <c r="BL432" s="43"/>
      <c r="BM432" s="396"/>
      <c r="BO432" s="43"/>
      <c r="BP432" s="43"/>
      <c r="BQ432" s="43"/>
      <c r="BR432" s="396"/>
      <c r="BT432" s="43"/>
      <c r="BU432" s="43"/>
      <c r="BV432" s="43"/>
      <c r="BW432" s="396"/>
      <c r="BY432" s="43"/>
      <c r="BZ432" s="43"/>
      <c r="CA432" s="43"/>
      <c r="CB432" s="396"/>
      <c r="CD432" s="43"/>
      <c r="CE432" s="43"/>
      <c r="CF432" s="43"/>
      <c r="CG432" s="396"/>
      <c r="CH432" s="43"/>
      <c r="CI432" s="43"/>
      <c r="CJ432" s="43"/>
      <c r="CK432" s="43"/>
      <c r="CL432" s="396"/>
      <c r="CM432" s="43"/>
      <c r="CN432" s="43"/>
      <c r="CO432" s="43"/>
      <c r="CP432" s="43"/>
      <c r="CQ432" s="396"/>
      <c r="CR432" s="43"/>
      <c r="CS432" s="43"/>
      <c r="CT432" s="43"/>
      <c r="CU432" s="43"/>
      <c r="CV432" s="396"/>
      <c r="CW432" s="43"/>
      <c r="CX432" s="43"/>
      <c r="CY432" s="43"/>
      <c r="CZ432" s="43"/>
      <c r="DA432" s="396"/>
      <c r="DB432" s="43"/>
      <c r="DC432" s="43"/>
      <c r="DD432" s="43"/>
      <c r="DE432" s="43"/>
      <c r="DF432" s="396"/>
      <c r="DG432" s="43"/>
      <c r="DH432" s="43"/>
      <c r="DI432" s="43"/>
      <c r="DJ432" s="43"/>
      <c r="DK432" s="396"/>
      <c r="DL432" s="43"/>
      <c r="DM432" s="43"/>
      <c r="DN432" s="43"/>
      <c r="DO432" s="43"/>
      <c r="DP432" s="396"/>
      <c r="DQ432" s="43"/>
      <c r="DR432" s="43"/>
      <c r="DS432" s="43"/>
      <c r="DT432" s="43"/>
      <c r="DU432" s="396"/>
      <c r="DV432" s="43"/>
      <c r="DW432" s="43"/>
      <c r="DX432" s="43"/>
      <c r="DY432" s="43"/>
      <c r="DZ432" s="396"/>
      <c r="EA432" s="43"/>
      <c r="EB432" s="43"/>
      <c r="EC432" s="43"/>
      <c r="ED432" s="43"/>
      <c r="EE432" s="396"/>
      <c r="EF432" s="43"/>
      <c r="EG432" s="43"/>
      <c r="EH432" s="43"/>
      <c r="EI432" s="43"/>
      <c r="EJ432" s="396"/>
      <c r="EL432" s="43"/>
      <c r="EM432" s="43"/>
      <c r="EN432" s="43"/>
      <c r="EO432" s="88"/>
      <c r="ER432" s="33"/>
    </row>
    <row r="433" spans="4:148" x14ac:dyDescent="0.3">
      <c r="D433" s="88" t="s">
        <v>341</v>
      </c>
      <c r="G433" s="43">
        <f>SUM(G434:G434)</f>
        <v>0</v>
      </c>
      <c r="I433" s="43"/>
      <c r="J433" s="396"/>
      <c r="K433" s="43"/>
      <c r="L433" s="43">
        <f>SUM(L434:L434)</f>
        <v>0</v>
      </c>
      <c r="M433" s="43"/>
      <c r="N433" s="43"/>
      <c r="O433" s="396"/>
      <c r="P433" s="43"/>
      <c r="Q433" s="43">
        <f>SUM(Q434:Q434)</f>
        <v>0</v>
      </c>
      <c r="R433" s="43"/>
      <c r="S433" s="43"/>
      <c r="T433" s="396"/>
      <c r="U433" s="43"/>
      <c r="V433" s="43">
        <f>SUM(V434:V434)</f>
        <v>400643</v>
      </c>
      <c r="W433" s="43"/>
      <c r="X433" s="43"/>
      <c r="Y433" s="396"/>
      <c r="Z433" s="43"/>
      <c r="AA433" s="43">
        <f>SUM(AA434:AA434)</f>
        <v>0</v>
      </c>
      <c r="AB433" s="43"/>
      <c r="AC433" s="43"/>
      <c r="AD433" s="396"/>
      <c r="AE433" s="43"/>
      <c r="AF433" s="43">
        <f>SUM(AF434:AF434)</f>
        <v>0</v>
      </c>
      <c r="AG433" s="43"/>
      <c r="AH433" s="43"/>
      <c r="AI433" s="396"/>
      <c r="AJ433" s="43"/>
      <c r="AK433" s="43">
        <f>SUM(AK434:AK434)</f>
        <v>0</v>
      </c>
      <c r="AL433" s="43"/>
      <c r="AM433" s="43"/>
      <c r="AN433" s="396"/>
      <c r="AO433" s="43"/>
      <c r="AP433" s="43">
        <f>SUM(AP434:AP434)</f>
        <v>0</v>
      </c>
      <c r="AQ433" s="43"/>
      <c r="AR433" s="43"/>
      <c r="AS433" s="396"/>
      <c r="AT433" s="43"/>
      <c r="AU433" s="43">
        <f>SUM(AU434:AU434)</f>
        <v>0</v>
      </c>
      <c r="AV433" s="43"/>
      <c r="AW433" s="43"/>
      <c r="AX433" s="396"/>
      <c r="AY433" s="43"/>
      <c r="AZ433" s="43">
        <f>SUM(AZ434:AZ434)</f>
        <v>0</v>
      </c>
      <c r="BA433" s="43"/>
      <c r="BB433" s="43"/>
      <c r="BC433" s="396"/>
      <c r="BD433" s="43"/>
      <c r="BE433" s="43">
        <f>SUM(BE434:BE434)</f>
        <v>0</v>
      </c>
      <c r="BF433" s="43"/>
      <c r="BG433" s="43"/>
      <c r="BH433" s="396"/>
      <c r="BI433" s="43"/>
      <c r="BJ433" s="43">
        <f>SUM(BJ434:BJ434)</f>
        <v>0</v>
      </c>
      <c r="BK433" s="43"/>
      <c r="BL433" s="43"/>
      <c r="BM433" s="396"/>
      <c r="BN433" s="43"/>
      <c r="BO433" s="43">
        <f>SUM(BO434:BO434)</f>
        <v>0</v>
      </c>
      <c r="BP433" s="43"/>
      <c r="BQ433" s="43"/>
      <c r="BR433" s="396"/>
      <c r="BT433" s="43">
        <f>SUM(BT434:BT434)</f>
        <v>400643</v>
      </c>
      <c r="BU433" s="43"/>
      <c r="BV433" s="43"/>
      <c r="BW433" s="396"/>
      <c r="BY433" s="43">
        <f>SUM(BY434:BY434)</f>
        <v>630058</v>
      </c>
      <c r="CA433" s="43"/>
      <c r="CB433" s="396"/>
      <c r="CC433" s="43"/>
      <c r="CD433" s="43">
        <f>SUM(CD434:CD434)</f>
        <v>259191</v>
      </c>
      <c r="CE433" s="43"/>
      <c r="CF433" s="43"/>
      <c r="CG433" s="396"/>
      <c r="CH433" s="43"/>
      <c r="CI433" s="43">
        <f>SUM(CI434:CI434)</f>
        <v>0</v>
      </c>
      <c r="CJ433" s="43"/>
      <c r="CK433" s="43"/>
      <c r="CL433" s="396"/>
      <c r="CM433" s="43"/>
      <c r="CN433" s="43">
        <f>SUM(CN434:CN434)</f>
        <v>0</v>
      </c>
      <c r="CO433" s="43"/>
      <c r="CP433" s="43"/>
      <c r="CQ433" s="396"/>
      <c r="CR433" s="43"/>
      <c r="CS433" s="43">
        <f>SUM(CS434:CS434)</f>
        <v>0</v>
      </c>
      <c r="CT433" s="43"/>
      <c r="CU433" s="43"/>
      <c r="CV433" s="396"/>
      <c r="CW433" s="43"/>
      <c r="CX433" s="43">
        <f>SUM(CX434:CX434)</f>
        <v>0</v>
      </c>
      <c r="CY433" s="43"/>
      <c r="CZ433" s="43"/>
      <c r="DA433" s="396"/>
      <c r="DB433" s="43"/>
      <c r="DC433" s="43">
        <f>SUM(DC434:DC434)</f>
        <v>126747</v>
      </c>
      <c r="DD433" s="43"/>
      <c r="DE433" s="43"/>
      <c r="DF433" s="396"/>
      <c r="DG433" s="43"/>
      <c r="DH433" s="43">
        <f>SUM(DH434:DH434)</f>
        <v>55193</v>
      </c>
      <c r="DI433" s="43"/>
      <c r="DJ433" s="43"/>
      <c r="DK433" s="396"/>
      <c r="DL433" s="43"/>
      <c r="DM433" s="43">
        <f>SUM(DM434:DM434)</f>
        <v>0</v>
      </c>
      <c r="DN433" s="43"/>
      <c r="DO433" s="43"/>
      <c r="DP433" s="396"/>
      <c r="DQ433" s="43"/>
      <c r="DR433" s="43">
        <f>SUM(DR434:DR434)</f>
        <v>0</v>
      </c>
      <c r="DS433" s="43"/>
      <c r="DT433" s="43"/>
      <c r="DU433" s="396"/>
      <c r="DV433" s="43"/>
      <c r="DW433" s="43">
        <f>SUM(DW434:DW434)</f>
        <v>0</v>
      </c>
      <c r="DX433" s="43"/>
      <c r="DY433" s="43"/>
      <c r="DZ433" s="396"/>
      <c r="EA433" s="43"/>
      <c r="EB433" s="43">
        <f>SUM(EB434:EB434)</f>
        <v>16575</v>
      </c>
      <c r="EC433" s="43"/>
      <c r="ED433" s="43"/>
      <c r="EE433" s="396"/>
      <c r="EF433" s="43"/>
      <c r="EG433" s="43">
        <f>SUM(EG434:EG434)</f>
        <v>172352</v>
      </c>
      <c r="EH433" s="43"/>
      <c r="EI433" s="43"/>
      <c r="EJ433" s="396"/>
      <c r="EL433" s="43">
        <f>SUM(EL434:EL434)</f>
        <v>441131</v>
      </c>
      <c r="EM433" s="43"/>
      <c r="EN433" s="43"/>
      <c r="EO433" s="88"/>
      <c r="EQ433" s="80">
        <f t="shared" si="71"/>
        <v>-188927</v>
      </c>
      <c r="ER433" s="33"/>
    </row>
    <row r="434" spans="4:148" x14ac:dyDescent="0.3">
      <c r="D434" s="88" t="s">
        <v>316</v>
      </c>
      <c r="F434" s="399"/>
      <c r="G434" s="403">
        <v>0</v>
      </c>
      <c r="H434" s="401"/>
      <c r="I434" s="43"/>
      <c r="J434" s="396"/>
      <c r="K434" s="399"/>
      <c r="L434" s="403">
        <v>0</v>
      </c>
      <c r="M434" s="401"/>
      <c r="N434" s="43"/>
      <c r="O434" s="396"/>
      <c r="P434" s="399"/>
      <c r="Q434" s="403">
        <v>0</v>
      </c>
      <c r="R434" s="401"/>
      <c r="S434" s="43"/>
      <c r="T434" s="396"/>
      <c r="U434" s="399"/>
      <c r="V434" s="403">
        <v>400643</v>
      </c>
      <c r="W434" s="401"/>
      <c r="X434" s="43"/>
      <c r="Y434" s="396"/>
      <c r="Z434" s="399"/>
      <c r="AA434" s="403">
        <v>0</v>
      </c>
      <c r="AB434" s="401"/>
      <c r="AC434" s="43"/>
      <c r="AD434" s="396"/>
      <c r="AE434" s="399"/>
      <c r="AF434" s="403">
        <v>0</v>
      </c>
      <c r="AG434" s="401"/>
      <c r="AH434" s="43"/>
      <c r="AI434" s="396"/>
      <c r="AJ434" s="399"/>
      <c r="AK434" s="403">
        <v>0</v>
      </c>
      <c r="AL434" s="401"/>
      <c r="AM434" s="43"/>
      <c r="AN434" s="396"/>
      <c r="AO434" s="399"/>
      <c r="AP434" s="403">
        <v>0</v>
      </c>
      <c r="AQ434" s="401"/>
      <c r="AR434" s="43"/>
      <c r="AS434" s="396"/>
      <c r="AT434" s="399"/>
      <c r="AU434" s="403">
        <v>0</v>
      </c>
      <c r="AV434" s="401"/>
      <c r="AW434" s="43"/>
      <c r="AX434" s="396"/>
      <c r="AY434" s="399"/>
      <c r="AZ434" s="403">
        <v>0</v>
      </c>
      <c r="BA434" s="401"/>
      <c r="BB434" s="43"/>
      <c r="BC434" s="396"/>
      <c r="BD434" s="399"/>
      <c r="BE434" s="403">
        <v>0</v>
      </c>
      <c r="BF434" s="401"/>
      <c r="BG434" s="43"/>
      <c r="BH434" s="396"/>
      <c r="BI434" s="399"/>
      <c r="BJ434" s="403">
        <v>0</v>
      </c>
      <c r="BK434" s="401"/>
      <c r="BL434" s="43"/>
      <c r="BM434" s="396"/>
      <c r="BN434" s="399"/>
      <c r="BO434" s="403">
        <v>0</v>
      </c>
      <c r="BP434" s="401"/>
      <c r="BQ434" s="43"/>
      <c r="BR434" s="396"/>
      <c r="BS434" s="399"/>
      <c r="BT434" s="403">
        <f>SUM(L434:BO434)</f>
        <v>400643</v>
      </c>
      <c r="BU434" s="401"/>
      <c r="BV434" s="43"/>
      <c r="BW434" s="396"/>
      <c r="BX434" s="399"/>
      <c r="BY434" s="403">
        <v>630058</v>
      </c>
      <c r="BZ434" s="401"/>
      <c r="CA434" s="43"/>
      <c r="CB434" s="396"/>
      <c r="CC434" s="399"/>
      <c r="CD434" s="403">
        <v>259191</v>
      </c>
      <c r="CE434" s="401"/>
      <c r="CF434" s="43"/>
      <c r="CG434" s="396"/>
      <c r="CH434" s="402"/>
      <c r="CI434" s="403">
        <v>0</v>
      </c>
      <c r="CJ434" s="401"/>
      <c r="CK434" s="43"/>
      <c r="CL434" s="396"/>
      <c r="CM434" s="402"/>
      <c r="CN434" s="403">
        <v>0</v>
      </c>
      <c r="CO434" s="401"/>
      <c r="CP434" s="43"/>
      <c r="CQ434" s="396"/>
      <c r="CR434" s="402"/>
      <c r="CS434" s="403">
        <v>0</v>
      </c>
      <c r="CT434" s="401"/>
      <c r="CU434" s="43"/>
      <c r="CV434" s="396"/>
      <c r="CW434" s="402"/>
      <c r="CX434" s="403">
        <v>0</v>
      </c>
      <c r="CY434" s="401"/>
      <c r="CZ434" s="43"/>
      <c r="DA434" s="396"/>
      <c r="DB434" s="402"/>
      <c r="DC434" s="403">
        <v>126747</v>
      </c>
      <c r="DD434" s="401"/>
      <c r="DE434" s="43"/>
      <c r="DF434" s="396"/>
      <c r="DG434" s="402"/>
      <c r="DH434" s="403">
        <v>55193</v>
      </c>
      <c r="DI434" s="401"/>
      <c r="DJ434" s="43"/>
      <c r="DK434" s="396"/>
      <c r="DL434" s="402"/>
      <c r="DM434" s="403">
        <v>0</v>
      </c>
      <c r="DN434" s="401"/>
      <c r="DO434" s="43"/>
      <c r="DP434" s="396"/>
      <c r="DQ434" s="402"/>
      <c r="DR434" s="403">
        <v>0</v>
      </c>
      <c r="DS434" s="401"/>
      <c r="DT434" s="43"/>
      <c r="DU434" s="396"/>
      <c r="DV434" s="402"/>
      <c r="DW434" s="403">
        <v>0</v>
      </c>
      <c r="DX434" s="401"/>
      <c r="DY434" s="43"/>
      <c r="DZ434" s="396"/>
      <c r="EA434" s="402"/>
      <c r="EB434" s="403">
        <v>16575</v>
      </c>
      <c r="EC434" s="401"/>
      <c r="ED434" s="43"/>
      <c r="EE434" s="396"/>
      <c r="EF434" s="402"/>
      <c r="EG434" s="403">
        <v>172352</v>
      </c>
      <c r="EH434" s="401"/>
      <c r="EI434" s="43"/>
      <c r="EJ434" s="396"/>
      <c r="EK434" s="399"/>
      <c r="EL434" s="403">
        <f t="shared" ref="EL434" si="73">SUM(CD434:DR434)</f>
        <v>441131</v>
      </c>
      <c r="EM434" s="401"/>
      <c r="EN434" s="43"/>
      <c r="EO434" s="88"/>
      <c r="EQ434" s="80">
        <f t="shared" si="71"/>
        <v>-188927</v>
      </c>
      <c r="ER434" s="33"/>
    </row>
    <row r="435" spans="4:148" x14ac:dyDescent="0.3">
      <c r="D435" s="88"/>
      <c r="G435" s="43"/>
      <c r="H435" s="43"/>
      <c r="I435" s="43"/>
      <c r="J435" s="396"/>
      <c r="L435" s="43"/>
      <c r="M435" s="43"/>
      <c r="N435" s="43"/>
      <c r="O435" s="396"/>
      <c r="Q435" s="43"/>
      <c r="R435" s="43"/>
      <c r="S435" s="43"/>
      <c r="T435" s="396"/>
      <c r="V435" s="43"/>
      <c r="W435" s="43"/>
      <c r="X435" s="43"/>
      <c r="Y435" s="396"/>
      <c r="AA435" s="43"/>
      <c r="AB435" s="43"/>
      <c r="AC435" s="43"/>
      <c r="AD435" s="396"/>
      <c r="AF435" s="43"/>
      <c r="AG435" s="43"/>
      <c r="AH435" s="43"/>
      <c r="AI435" s="396"/>
      <c r="AK435" s="43"/>
      <c r="AL435" s="43"/>
      <c r="AM435" s="43"/>
      <c r="AN435" s="396"/>
      <c r="AP435" s="43"/>
      <c r="AQ435" s="43"/>
      <c r="AR435" s="43"/>
      <c r="AS435" s="396"/>
      <c r="AU435" s="43"/>
      <c r="AV435" s="43"/>
      <c r="AW435" s="43"/>
      <c r="AX435" s="396"/>
      <c r="AZ435" s="43"/>
      <c r="BA435" s="43"/>
      <c r="BB435" s="43"/>
      <c r="BC435" s="396"/>
      <c r="BE435" s="43"/>
      <c r="BF435" s="43"/>
      <c r="BG435" s="43"/>
      <c r="BH435" s="396"/>
      <c r="BJ435" s="43"/>
      <c r="BK435" s="43"/>
      <c r="BL435" s="43"/>
      <c r="BM435" s="396"/>
      <c r="BO435" s="43"/>
      <c r="BP435" s="43"/>
      <c r="BQ435" s="43"/>
      <c r="BR435" s="396"/>
      <c r="BT435" s="43"/>
      <c r="BU435" s="43"/>
      <c r="BV435" s="43"/>
      <c r="BW435" s="396"/>
      <c r="BY435" s="43"/>
      <c r="BZ435" s="43"/>
      <c r="CA435" s="43"/>
      <c r="CB435" s="396"/>
      <c r="CD435" s="43"/>
      <c r="CE435" s="43"/>
      <c r="CF435" s="43"/>
      <c r="CG435" s="396"/>
      <c r="CH435" s="43"/>
      <c r="CI435" s="43"/>
      <c r="CJ435" s="43"/>
      <c r="CK435" s="43"/>
      <c r="CL435" s="396"/>
      <c r="CM435" s="43"/>
      <c r="CN435" s="43"/>
      <c r="CO435" s="43"/>
      <c r="CP435" s="43"/>
      <c r="CQ435" s="396"/>
      <c r="CR435" s="43"/>
      <c r="CS435" s="43"/>
      <c r="CT435" s="43"/>
      <c r="CU435" s="43"/>
      <c r="CV435" s="396"/>
      <c r="CW435" s="43"/>
      <c r="CX435" s="43"/>
      <c r="CY435" s="43"/>
      <c r="CZ435" s="43"/>
      <c r="DA435" s="396"/>
      <c r="DB435" s="43"/>
      <c r="DC435" s="43"/>
      <c r="DD435" s="43"/>
      <c r="DE435" s="43"/>
      <c r="DF435" s="396"/>
      <c r="DG435" s="43"/>
      <c r="DH435" s="43"/>
      <c r="DI435" s="43"/>
      <c r="DJ435" s="43"/>
      <c r="DK435" s="396"/>
      <c r="DL435" s="43"/>
      <c r="DM435" s="43"/>
      <c r="DN435" s="43"/>
      <c r="DO435" s="43"/>
      <c r="DP435" s="396"/>
      <c r="DQ435" s="43"/>
      <c r="DR435" s="43"/>
      <c r="DS435" s="43"/>
      <c r="DT435" s="43"/>
      <c r="DU435" s="396"/>
      <c r="DV435" s="43"/>
      <c r="DW435" s="43"/>
      <c r="DX435" s="43"/>
      <c r="DY435" s="43"/>
      <c r="DZ435" s="396"/>
      <c r="EA435" s="43"/>
      <c r="EB435" s="43"/>
      <c r="EC435" s="43"/>
      <c r="ED435" s="43"/>
      <c r="EE435" s="396"/>
      <c r="EF435" s="43"/>
      <c r="EG435" s="43"/>
      <c r="EH435" s="43"/>
      <c r="EI435" s="43"/>
      <c r="EJ435" s="396"/>
      <c r="EL435" s="43"/>
      <c r="EM435" s="43"/>
      <c r="EN435" s="43"/>
      <c r="EO435" s="88"/>
      <c r="ER435" s="33"/>
    </row>
    <row r="436" spans="4:148" x14ac:dyDescent="0.3">
      <c r="D436" s="88" t="s">
        <v>342</v>
      </c>
      <c r="G436" s="43">
        <f>SUM(G437)</f>
        <v>0</v>
      </c>
      <c r="H436" s="43"/>
      <c r="I436" s="43"/>
      <c r="J436" s="396"/>
      <c r="L436" s="43">
        <f>SUM(L437)</f>
        <v>0</v>
      </c>
      <c r="M436" s="43"/>
      <c r="N436" s="43"/>
      <c r="O436" s="396"/>
      <c r="Q436" s="43">
        <f>SUM(Q437)</f>
        <v>0</v>
      </c>
      <c r="R436" s="43"/>
      <c r="S436" s="43"/>
      <c r="T436" s="396"/>
      <c r="V436" s="43">
        <f>SUM(V437)</f>
        <v>60431</v>
      </c>
      <c r="W436" s="43"/>
      <c r="X436" s="43"/>
      <c r="Y436" s="396"/>
      <c r="AA436" s="43">
        <f>SUM(AA437)</f>
        <v>0</v>
      </c>
      <c r="AB436" s="43"/>
      <c r="AC436" s="43"/>
      <c r="AD436" s="396"/>
      <c r="AF436" s="43">
        <f>SUM(AF437)</f>
        <v>0</v>
      </c>
      <c r="AG436" s="43"/>
      <c r="AH436" s="43"/>
      <c r="AI436" s="396"/>
      <c r="AK436" s="43">
        <f>SUM(AK437)</f>
        <v>0</v>
      </c>
      <c r="AL436" s="43"/>
      <c r="AM436" s="43"/>
      <c r="AN436" s="396"/>
      <c r="AP436" s="43">
        <f>SUM(AP437)</f>
        <v>0</v>
      </c>
      <c r="AQ436" s="43"/>
      <c r="AR436" s="43"/>
      <c r="AS436" s="396"/>
      <c r="AU436" s="43">
        <f>SUM(AU437)</f>
        <v>0</v>
      </c>
      <c r="AV436" s="43"/>
      <c r="AW436" s="43"/>
      <c r="AX436" s="396"/>
      <c r="AZ436" s="43">
        <f>SUM(AZ437)</f>
        <v>0</v>
      </c>
      <c r="BA436" s="43"/>
      <c r="BB436" s="43"/>
      <c r="BC436" s="396"/>
      <c r="BE436" s="43">
        <f>SUM(BE437)</f>
        <v>0</v>
      </c>
      <c r="BF436" s="43"/>
      <c r="BG436" s="43"/>
      <c r="BH436" s="396"/>
      <c r="BJ436" s="43">
        <f>SUM(BJ437)</f>
        <v>0</v>
      </c>
      <c r="BK436" s="43"/>
      <c r="BL436" s="43"/>
      <c r="BM436" s="396"/>
      <c r="BO436" s="43">
        <f>SUM(BO437)</f>
        <v>0</v>
      </c>
      <c r="BP436" s="43"/>
      <c r="BQ436" s="43"/>
      <c r="BR436" s="396"/>
      <c r="BT436" s="43">
        <f>SUM(BT437:BT437)</f>
        <v>60431</v>
      </c>
      <c r="BU436" s="43"/>
      <c r="BV436" s="43"/>
      <c r="BW436" s="396"/>
      <c r="BY436" s="43">
        <f>SUM(BY437)</f>
        <v>1839360</v>
      </c>
      <c r="BZ436" s="43"/>
      <c r="CA436" s="43"/>
      <c r="CB436" s="396"/>
      <c r="CD436" s="43">
        <f>SUM(CD437:CD437)</f>
        <v>0</v>
      </c>
      <c r="CE436" s="43"/>
      <c r="CF436" s="43"/>
      <c r="CG436" s="396"/>
      <c r="CH436" s="43"/>
      <c r="CI436" s="43">
        <f>SUM(CI437:CI437)</f>
        <v>0</v>
      </c>
      <c r="CJ436" s="43"/>
      <c r="CK436" s="43"/>
      <c r="CL436" s="396"/>
      <c r="CM436" s="43"/>
      <c r="CN436" s="43">
        <f>SUM(CN437:CN437)</f>
        <v>129145</v>
      </c>
      <c r="CO436" s="43"/>
      <c r="CP436" s="43"/>
      <c r="CQ436" s="396"/>
      <c r="CR436" s="43"/>
      <c r="CS436" s="43">
        <f>SUM(CS437:CS437)</f>
        <v>0</v>
      </c>
      <c r="CT436" s="43"/>
      <c r="CU436" s="43"/>
      <c r="CV436" s="396"/>
      <c r="CW436" s="43"/>
      <c r="CX436" s="43">
        <f>SUM(CX437:CX437)</f>
        <v>1490081</v>
      </c>
      <c r="CY436" s="43"/>
      <c r="CZ436" s="43"/>
      <c r="DA436" s="396"/>
      <c r="DB436" s="43"/>
      <c r="DC436" s="43">
        <f>SUM(DC437:DC437)</f>
        <v>0</v>
      </c>
      <c r="DD436" s="43"/>
      <c r="DE436" s="43"/>
      <c r="DF436" s="396"/>
      <c r="DG436" s="43"/>
      <c r="DH436" s="43">
        <f>SUM(DH437:DH437)</f>
        <v>0</v>
      </c>
      <c r="DI436" s="43"/>
      <c r="DJ436" s="43"/>
      <c r="DK436" s="396"/>
      <c r="DL436" s="43"/>
      <c r="DM436" s="43">
        <f>SUM(DM437:DM437)</f>
        <v>120573</v>
      </c>
      <c r="DN436" s="43"/>
      <c r="DO436" s="43"/>
      <c r="DP436" s="396"/>
      <c r="DQ436" s="43"/>
      <c r="DR436" s="43">
        <f>SUM(DR437:DR437)</f>
        <v>0</v>
      </c>
      <c r="DS436" s="43"/>
      <c r="DT436" s="43"/>
      <c r="DU436" s="396"/>
      <c r="DV436" s="43"/>
      <c r="DW436" s="43">
        <f>SUM(DW437:DW437)</f>
        <v>0</v>
      </c>
      <c r="DX436" s="43"/>
      <c r="DY436" s="43"/>
      <c r="DZ436" s="396"/>
      <c r="EA436" s="43"/>
      <c r="EB436" s="43">
        <f>SUM(EB437:EB437)</f>
        <v>99561</v>
      </c>
      <c r="EC436" s="43"/>
      <c r="ED436" s="43"/>
      <c r="EE436" s="396"/>
      <c r="EF436" s="43"/>
      <c r="EG436" s="43">
        <f>SUM(EG437:EG437)</f>
        <v>0</v>
      </c>
      <c r="EH436" s="43"/>
      <c r="EI436" s="43"/>
      <c r="EJ436" s="396"/>
      <c r="EL436" s="43">
        <f>SUM(EL437:EL437)</f>
        <v>1739799</v>
      </c>
      <c r="EM436" s="43"/>
      <c r="EN436" s="43"/>
      <c r="EO436" s="88"/>
      <c r="EQ436" s="80">
        <f>EL436-BY436</f>
        <v>-99561</v>
      </c>
      <c r="ER436" s="33"/>
    </row>
    <row r="437" spans="4:148" x14ac:dyDescent="0.3">
      <c r="D437" s="88" t="s">
        <v>316</v>
      </c>
      <c r="F437" s="399"/>
      <c r="G437" s="403">
        <v>0</v>
      </c>
      <c r="H437" s="401"/>
      <c r="I437" s="43"/>
      <c r="J437" s="396"/>
      <c r="K437" s="399"/>
      <c r="L437" s="403">
        <v>0</v>
      </c>
      <c r="M437" s="401"/>
      <c r="N437" s="43"/>
      <c r="O437" s="396"/>
      <c r="P437" s="399"/>
      <c r="Q437" s="403">
        <v>0</v>
      </c>
      <c r="R437" s="401"/>
      <c r="S437" s="43"/>
      <c r="T437" s="396"/>
      <c r="U437" s="399"/>
      <c r="V437" s="403">
        <v>60431</v>
      </c>
      <c r="W437" s="401"/>
      <c r="X437" s="43"/>
      <c r="Y437" s="396"/>
      <c r="Z437" s="399"/>
      <c r="AA437" s="403">
        <v>0</v>
      </c>
      <c r="AB437" s="401"/>
      <c r="AC437" s="43"/>
      <c r="AD437" s="396"/>
      <c r="AE437" s="399"/>
      <c r="AF437" s="403">
        <v>0</v>
      </c>
      <c r="AG437" s="401"/>
      <c r="AH437" s="43"/>
      <c r="AI437" s="396"/>
      <c r="AJ437" s="399"/>
      <c r="AK437" s="403">
        <v>0</v>
      </c>
      <c r="AL437" s="401"/>
      <c r="AM437" s="43"/>
      <c r="AN437" s="396"/>
      <c r="AO437" s="399"/>
      <c r="AP437" s="403">
        <v>0</v>
      </c>
      <c r="AQ437" s="401"/>
      <c r="AR437" s="43"/>
      <c r="AS437" s="396"/>
      <c r="AT437" s="399"/>
      <c r="AU437" s="403">
        <v>0</v>
      </c>
      <c r="AV437" s="401"/>
      <c r="AW437" s="43"/>
      <c r="AX437" s="396"/>
      <c r="AY437" s="399"/>
      <c r="AZ437" s="403">
        <v>0</v>
      </c>
      <c r="BA437" s="401"/>
      <c r="BB437" s="43"/>
      <c r="BC437" s="396"/>
      <c r="BD437" s="399"/>
      <c r="BE437" s="403">
        <v>0</v>
      </c>
      <c r="BF437" s="401"/>
      <c r="BG437" s="43"/>
      <c r="BH437" s="396"/>
      <c r="BI437" s="399"/>
      <c r="BJ437" s="403">
        <v>0</v>
      </c>
      <c r="BK437" s="401"/>
      <c r="BL437" s="43"/>
      <c r="BM437" s="396"/>
      <c r="BN437" s="399"/>
      <c r="BO437" s="403">
        <v>0</v>
      </c>
      <c r="BP437" s="401"/>
      <c r="BQ437" s="43"/>
      <c r="BR437" s="396"/>
      <c r="BS437" s="399"/>
      <c r="BT437" s="403">
        <f>SUM(L437:BO437)</f>
        <v>60431</v>
      </c>
      <c r="BU437" s="401"/>
      <c r="BV437" s="43"/>
      <c r="BW437" s="396"/>
      <c r="BX437" s="399"/>
      <c r="BY437" s="403">
        <v>1839360</v>
      </c>
      <c r="BZ437" s="401"/>
      <c r="CA437" s="43"/>
      <c r="CB437" s="396"/>
      <c r="CC437" s="399"/>
      <c r="CD437" s="403">
        <v>0</v>
      </c>
      <c r="CE437" s="401"/>
      <c r="CF437" s="43"/>
      <c r="CG437" s="396"/>
      <c r="CH437" s="399"/>
      <c r="CI437" s="403">
        <v>0</v>
      </c>
      <c r="CJ437" s="401"/>
      <c r="CK437" s="43"/>
      <c r="CL437" s="396"/>
      <c r="CM437" s="399"/>
      <c r="CN437" s="403">
        <v>129145</v>
      </c>
      <c r="CO437" s="401"/>
      <c r="CP437" s="43"/>
      <c r="CQ437" s="396"/>
      <c r="CR437" s="399"/>
      <c r="CS437" s="403">
        <v>0</v>
      </c>
      <c r="CT437" s="401"/>
      <c r="CU437" s="43"/>
      <c r="CV437" s="396"/>
      <c r="CW437" s="399"/>
      <c r="CX437" s="403">
        <v>1490081</v>
      </c>
      <c r="CY437" s="401"/>
      <c r="CZ437" s="43"/>
      <c r="DA437" s="396"/>
      <c r="DB437" s="399"/>
      <c r="DC437" s="403">
        <v>0</v>
      </c>
      <c r="DD437" s="401"/>
      <c r="DE437" s="42"/>
      <c r="DF437" s="41"/>
      <c r="DG437" s="399"/>
      <c r="DH437" s="403">
        <v>0</v>
      </c>
      <c r="DI437" s="401"/>
      <c r="DJ437" s="43"/>
      <c r="DK437" s="396"/>
      <c r="DL437" s="399"/>
      <c r="DM437" s="403">
        <v>120573</v>
      </c>
      <c r="DN437" s="401"/>
      <c r="DO437" s="43"/>
      <c r="DP437" s="396"/>
      <c r="DQ437" s="399"/>
      <c r="DR437" s="403">
        <v>0</v>
      </c>
      <c r="DS437" s="401"/>
      <c r="DT437" s="43"/>
      <c r="DU437" s="396"/>
      <c r="DV437" s="399"/>
      <c r="DW437" s="403">
        <v>0</v>
      </c>
      <c r="DX437" s="401"/>
      <c r="DY437" s="43"/>
      <c r="DZ437" s="396"/>
      <c r="EA437" s="399"/>
      <c r="EB437" s="403">
        <v>99561</v>
      </c>
      <c r="EC437" s="401"/>
      <c r="ED437" s="43"/>
      <c r="EE437" s="396"/>
      <c r="EF437" s="399"/>
      <c r="EG437" s="403">
        <v>0</v>
      </c>
      <c r="EH437" s="401"/>
      <c r="EI437" s="43"/>
      <c r="EJ437" s="396"/>
      <c r="EK437" s="399"/>
      <c r="EL437" s="403">
        <f t="shared" ref="EL437" si="74">SUM(CD437:DR437)</f>
        <v>1739799</v>
      </c>
      <c r="EM437" s="401"/>
      <c r="EN437" s="43"/>
      <c r="EO437" s="88"/>
      <c r="EQ437" s="80">
        <f>EL437-BY437</f>
        <v>-99561</v>
      </c>
      <c r="ER437" s="33"/>
    </row>
    <row r="438" spans="4:148" x14ac:dyDescent="0.3">
      <c r="D438" s="88"/>
      <c r="G438" s="43"/>
      <c r="H438" s="43"/>
      <c r="I438" s="43"/>
      <c r="J438" s="396"/>
      <c r="K438" s="43"/>
      <c r="L438" s="43"/>
      <c r="M438" s="43"/>
      <c r="N438" s="43"/>
      <c r="O438" s="396"/>
      <c r="P438" s="43"/>
      <c r="Q438" s="43"/>
      <c r="R438" s="43"/>
      <c r="S438" s="43"/>
      <c r="T438" s="396"/>
      <c r="U438" s="43"/>
      <c r="V438" s="43"/>
      <c r="W438" s="43"/>
      <c r="X438" s="43"/>
      <c r="Y438" s="396"/>
      <c r="Z438" s="43"/>
      <c r="AA438" s="43"/>
      <c r="AB438" s="43"/>
      <c r="AC438" s="43"/>
      <c r="AD438" s="396"/>
      <c r="AE438" s="43"/>
      <c r="AF438" s="43"/>
      <c r="AG438" s="43"/>
      <c r="AH438" s="43"/>
      <c r="AI438" s="396"/>
      <c r="AJ438" s="43"/>
      <c r="AK438" s="43"/>
      <c r="AL438" s="43"/>
      <c r="AM438" s="43"/>
      <c r="AN438" s="396"/>
      <c r="AO438" s="43"/>
      <c r="AP438" s="43"/>
      <c r="AQ438" s="43"/>
      <c r="AR438" s="43"/>
      <c r="AS438" s="396"/>
      <c r="AT438" s="43"/>
      <c r="AU438" s="43"/>
      <c r="AV438" s="43"/>
      <c r="AW438" s="43"/>
      <c r="AX438" s="396"/>
      <c r="AY438" s="43"/>
      <c r="AZ438" s="43"/>
      <c r="BA438" s="43"/>
      <c r="BB438" s="43"/>
      <c r="BC438" s="396"/>
      <c r="BD438" s="43"/>
      <c r="BE438" s="43"/>
      <c r="BF438" s="43"/>
      <c r="BG438" s="43"/>
      <c r="BH438" s="396"/>
      <c r="BI438" s="43"/>
      <c r="BJ438" s="43"/>
      <c r="BK438" s="43"/>
      <c r="BL438" s="43"/>
      <c r="BM438" s="396"/>
      <c r="BN438" s="43"/>
      <c r="BO438" s="43"/>
      <c r="BP438" s="43"/>
      <c r="BQ438" s="43"/>
      <c r="BR438" s="396"/>
      <c r="BS438" s="43"/>
      <c r="BT438" s="43"/>
      <c r="BU438" s="43"/>
      <c r="BV438" s="43"/>
      <c r="BW438" s="396"/>
      <c r="BX438" s="43"/>
      <c r="BY438" s="43"/>
      <c r="BZ438" s="43"/>
      <c r="CA438" s="43"/>
      <c r="CB438" s="396"/>
      <c r="CC438" s="43"/>
      <c r="CD438" s="43"/>
      <c r="CE438" s="43"/>
      <c r="CF438" s="43"/>
      <c r="CG438" s="396"/>
      <c r="CI438" s="43"/>
      <c r="CJ438" s="43"/>
      <c r="CK438" s="43"/>
      <c r="CL438" s="396"/>
      <c r="CN438" s="43"/>
      <c r="CO438" s="43"/>
      <c r="CP438" s="43"/>
      <c r="CQ438" s="396"/>
      <c r="CS438" s="43"/>
      <c r="CT438" s="43"/>
      <c r="CU438" s="43"/>
      <c r="CV438" s="396"/>
      <c r="CX438" s="43"/>
      <c r="CY438" s="43"/>
      <c r="CZ438" s="43"/>
      <c r="DA438" s="396"/>
      <c r="DC438" s="43"/>
      <c r="DD438" s="43"/>
      <c r="DE438" s="43"/>
      <c r="DF438" s="396"/>
      <c r="DH438" s="43"/>
      <c r="DI438" s="43"/>
      <c r="DJ438" s="43"/>
      <c r="DK438" s="396"/>
      <c r="DM438" s="43"/>
      <c r="DN438" s="43"/>
      <c r="DO438" s="43"/>
      <c r="DP438" s="396"/>
      <c r="DR438" s="43"/>
      <c r="DS438" s="43"/>
      <c r="DT438" s="43"/>
      <c r="DU438" s="396"/>
      <c r="DW438" s="43"/>
      <c r="DX438" s="43"/>
      <c r="DY438" s="43"/>
      <c r="DZ438" s="396"/>
      <c r="EB438" s="43"/>
      <c r="EC438" s="43"/>
      <c r="ED438" s="43"/>
      <c r="EE438" s="396"/>
      <c r="EG438" s="43"/>
      <c r="EH438" s="43"/>
      <c r="EI438" s="43"/>
      <c r="EJ438" s="396"/>
      <c r="EK438" s="43"/>
      <c r="EL438" s="43"/>
      <c r="EM438" s="43"/>
      <c r="EN438" s="43"/>
      <c r="EO438" s="88"/>
      <c r="ER438" s="33"/>
    </row>
    <row r="439" spans="4:148" x14ac:dyDescent="0.3">
      <c r="D439" s="88" t="s">
        <v>343</v>
      </c>
      <c r="G439" s="43">
        <f>SUM(G440:G440)</f>
        <v>0</v>
      </c>
      <c r="I439" s="43"/>
      <c r="J439" s="396"/>
      <c r="K439" s="43"/>
      <c r="L439" s="43">
        <f>SUM(L440:L440)</f>
        <v>473740</v>
      </c>
      <c r="M439" s="43"/>
      <c r="N439" s="43"/>
      <c r="O439" s="396"/>
      <c r="P439" s="43"/>
      <c r="Q439" s="43">
        <f>SUM(Q440:Q440)</f>
        <v>0</v>
      </c>
      <c r="R439" s="43"/>
      <c r="S439" s="43"/>
      <c r="T439" s="396"/>
      <c r="U439" s="43"/>
      <c r="V439" s="43">
        <f>SUM(V440:V440)</f>
        <v>0</v>
      </c>
      <c r="W439" s="43"/>
      <c r="X439" s="43"/>
      <c r="Y439" s="396"/>
      <c r="Z439" s="43"/>
      <c r="AA439" s="43">
        <f>SUM(AA440:AA440)</f>
        <v>0</v>
      </c>
      <c r="AB439" s="43"/>
      <c r="AC439" s="43"/>
      <c r="AD439" s="396"/>
      <c r="AE439" s="43"/>
      <c r="AF439" s="43">
        <f>SUM(AF440:AF440)</f>
        <v>0</v>
      </c>
      <c r="AG439" s="43"/>
      <c r="AH439" s="43"/>
      <c r="AI439" s="396"/>
      <c r="AJ439" s="43"/>
      <c r="AK439" s="43">
        <f>SUM(AK440:AK440)</f>
        <v>0</v>
      </c>
      <c r="AL439" s="43"/>
      <c r="AM439" s="43"/>
      <c r="AN439" s="396"/>
      <c r="AO439" s="43"/>
      <c r="AP439" s="43">
        <f>SUM(AP440:AP440)</f>
        <v>0</v>
      </c>
      <c r="AQ439" s="43"/>
      <c r="AR439" s="43"/>
      <c r="AS439" s="396"/>
      <c r="AT439" s="43"/>
      <c r="AU439" s="43">
        <f>SUM(AU440:AU440)</f>
        <v>0</v>
      </c>
      <c r="AV439" s="43"/>
      <c r="AW439" s="43"/>
      <c r="AX439" s="396"/>
      <c r="AY439" s="43"/>
      <c r="AZ439" s="43">
        <f>SUM(AZ440:AZ440)</f>
        <v>0</v>
      </c>
      <c r="BA439" s="43"/>
      <c r="BB439" s="43"/>
      <c r="BC439" s="396"/>
      <c r="BD439" s="43"/>
      <c r="BE439" s="43">
        <f>SUM(BE440:BE440)</f>
        <v>0</v>
      </c>
      <c r="BF439" s="43"/>
      <c r="BG439" s="43"/>
      <c r="BH439" s="396"/>
      <c r="BI439" s="43"/>
      <c r="BJ439" s="43">
        <f>SUM(BJ440:BJ440)</f>
        <v>0</v>
      </c>
      <c r="BK439" s="43"/>
      <c r="BL439" s="43"/>
      <c r="BM439" s="396"/>
      <c r="BN439" s="43"/>
      <c r="BO439" s="43">
        <f>SUM(BO440:BO440)</f>
        <v>0</v>
      </c>
      <c r="BP439" s="43"/>
      <c r="BQ439" s="43"/>
      <c r="BR439" s="396"/>
      <c r="BS439" s="43"/>
      <c r="BT439" s="43">
        <f>SUM(BT440:BT440)</f>
        <v>473740</v>
      </c>
      <c r="BU439" s="43"/>
      <c r="BV439" s="43"/>
      <c r="BW439" s="396"/>
      <c r="BX439" s="43"/>
      <c r="BY439" s="43">
        <f>SUM(BY440:BY440)</f>
        <v>232079</v>
      </c>
      <c r="CA439" s="43"/>
      <c r="CB439" s="396"/>
      <c r="CC439" s="43"/>
      <c r="CD439" s="43">
        <f>SUM(CD440:CD440)</f>
        <v>0</v>
      </c>
      <c r="CE439" s="43"/>
      <c r="CF439" s="43"/>
      <c r="CG439" s="396"/>
      <c r="CH439" s="43"/>
      <c r="CI439" s="43">
        <f>SUM(CI440:CI440)</f>
        <v>39629</v>
      </c>
      <c r="CJ439" s="43"/>
      <c r="CK439" s="43"/>
      <c r="CL439" s="396"/>
      <c r="CM439" s="43"/>
      <c r="CN439" s="43">
        <f>SUM(CN440:CN440)</f>
        <v>0</v>
      </c>
      <c r="CO439" s="43"/>
      <c r="CP439" s="43"/>
      <c r="CQ439" s="396"/>
      <c r="CR439" s="43"/>
      <c r="CS439" s="43">
        <f>SUM(CS440:CS440)</f>
        <v>0</v>
      </c>
      <c r="CT439" s="43"/>
      <c r="CU439" s="43"/>
      <c r="CV439" s="396"/>
      <c r="CW439" s="43"/>
      <c r="CX439" s="43">
        <f>SUM(CX440:CX440)</f>
        <v>0</v>
      </c>
      <c r="CY439" s="43"/>
      <c r="CZ439" s="43"/>
      <c r="DA439" s="396"/>
      <c r="DB439" s="43"/>
      <c r="DC439" s="43">
        <f>SUM(DC440:DC440)</f>
        <v>0</v>
      </c>
      <c r="DD439" s="43"/>
      <c r="DE439" s="43"/>
      <c r="DF439" s="396"/>
      <c r="DG439" s="43"/>
      <c r="DH439" s="43">
        <f>SUM(DH440:DH440)</f>
        <v>0</v>
      </c>
      <c r="DI439" s="43"/>
      <c r="DJ439" s="43"/>
      <c r="DK439" s="396"/>
      <c r="DL439" s="43"/>
      <c r="DM439" s="43">
        <f>SUM(DM440:DM440)</f>
        <v>0</v>
      </c>
      <c r="DN439" s="43"/>
      <c r="DO439" s="43"/>
      <c r="DP439" s="396"/>
      <c r="DQ439" s="43"/>
      <c r="DR439" s="43">
        <f>SUM(DR440:DR440)</f>
        <v>0</v>
      </c>
      <c r="DS439" s="43"/>
      <c r="DT439" s="43"/>
      <c r="DU439" s="396"/>
      <c r="DV439" s="43"/>
      <c r="DW439" s="43">
        <f>SUM(DW440:DW440)</f>
        <v>0</v>
      </c>
      <c r="DX439" s="43"/>
      <c r="DY439" s="43"/>
      <c r="DZ439" s="396"/>
      <c r="EA439" s="43"/>
      <c r="EB439" s="43">
        <f>SUM(EB440:EB440)</f>
        <v>0</v>
      </c>
      <c r="EC439" s="43"/>
      <c r="ED439" s="43"/>
      <c r="EE439" s="396"/>
      <c r="EF439" s="43"/>
      <c r="EG439" s="43">
        <f>SUM(EG440:EG440)</f>
        <v>192450</v>
      </c>
      <c r="EH439" s="43"/>
      <c r="EI439" s="43"/>
      <c r="EJ439" s="396"/>
      <c r="EK439" s="43"/>
      <c r="EL439" s="43">
        <f>SUM(EL440:EL440)</f>
        <v>39629</v>
      </c>
      <c r="EM439" s="43"/>
      <c r="EN439" s="43"/>
      <c r="EO439" s="88"/>
      <c r="EQ439" s="80">
        <f>EL439-BY439</f>
        <v>-192450</v>
      </c>
      <c r="ER439" s="33"/>
    </row>
    <row r="440" spans="4:148" x14ac:dyDescent="0.3">
      <c r="D440" s="88" t="s">
        <v>316</v>
      </c>
      <c r="F440" s="399"/>
      <c r="G440" s="403">
        <v>0</v>
      </c>
      <c r="H440" s="401"/>
      <c r="I440" s="43"/>
      <c r="J440" s="396"/>
      <c r="K440" s="399"/>
      <c r="L440" s="403">
        <v>473740</v>
      </c>
      <c r="M440" s="401"/>
      <c r="N440" s="43"/>
      <c r="O440" s="396"/>
      <c r="P440" s="399"/>
      <c r="Q440" s="403">
        <v>0</v>
      </c>
      <c r="R440" s="401"/>
      <c r="S440" s="43"/>
      <c r="T440" s="396"/>
      <c r="U440" s="399"/>
      <c r="V440" s="403">
        <v>0</v>
      </c>
      <c r="W440" s="401"/>
      <c r="X440" s="43"/>
      <c r="Y440" s="396"/>
      <c r="Z440" s="399"/>
      <c r="AA440" s="403">
        <v>0</v>
      </c>
      <c r="AB440" s="401"/>
      <c r="AC440" s="43"/>
      <c r="AD440" s="396"/>
      <c r="AE440" s="399"/>
      <c r="AF440" s="403">
        <v>0</v>
      </c>
      <c r="AG440" s="401"/>
      <c r="AH440" s="43"/>
      <c r="AI440" s="396"/>
      <c r="AJ440" s="399"/>
      <c r="AK440" s="403">
        <v>0</v>
      </c>
      <c r="AL440" s="401"/>
      <c r="AM440" s="43"/>
      <c r="AN440" s="396"/>
      <c r="AO440" s="399"/>
      <c r="AP440" s="403">
        <v>0</v>
      </c>
      <c r="AQ440" s="401"/>
      <c r="AR440" s="43"/>
      <c r="AS440" s="396"/>
      <c r="AT440" s="399"/>
      <c r="AU440" s="403">
        <v>0</v>
      </c>
      <c r="AV440" s="401"/>
      <c r="AW440" s="43"/>
      <c r="AX440" s="396"/>
      <c r="AY440" s="399"/>
      <c r="AZ440" s="403">
        <v>0</v>
      </c>
      <c r="BA440" s="401"/>
      <c r="BB440" s="43"/>
      <c r="BC440" s="396"/>
      <c r="BD440" s="399"/>
      <c r="BE440" s="403">
        <v>0</v>
      </c>
      <c r="BF440" s="401"/>
      <c r="BG440" s="43"/>
      <c r="BH440" s="396"/>
      <c r="BI440" s="399"/>
      <c r="BJ440" s="403">
        <v>0</v>
      </c>
      <c r="BK440" s="401"/>
      <c r="BL440" s="43"/>
      <c r="BM440" s="396"/>
      <c r="BN440" s="399"/>
      <c r="BO440" s="403">
        <v>0</v>
      </c>
      <c r="BP440" s="401"/>
      <c r="BQ440" s="43"/>
      <c r="BR440" s="396"/>
      <c r="BS440" s="399"/>
      <c r="BT440" s="403">
        <f>SUM(L440:BO440)</f>
        <v>473740</v>
      </c>
      <c r="BU440" s="401"/>
      <c r="BV440" s="43"/>
      <c r="BW440" s="396"/>
      <c r="BX440" s="399"/>
      <c r="BY440" s="403">
        <v>232079</v>
      </c>
      <c r="BZ440" s="401"/>
      <c r="CA440" s="43"/>
      <c r="CB440" s="396"/>
      <c r="CC440" s="399"/>
      <c r="CD440" s="403">
        <v>0</v>
      </c>
      <c r="CE440" s="401"/>
      <c r="CF440" s="43"/>
      <c r="CG440" s="396"/>
      <c r="CH440" s="402"/>
      <c r="CI440" s="403">
        <v>39629</v>
      </c>
      <c r="CJ440" s="401"/>
      <c r="CK440" s="43"/>
      <c r="CL440" s="396"/>
      <c r="CM440" s="402"/>
      <c r="CN440" s="403">
        <v>0</v>
      </c>
      <c r="CO440" s="401"/>
      <c r="CP440" s="43"/>
      <c r="CQ440" s="396"/>
      <c r="CR440" s="402"/>
      <c r="CS440" s="403">
        <v>0</v>
      </c>
      <c r="CT440" s="401"/>
      <c r="CU440" s="43"/>
      <c r="CV440" s="396"/>
      <c r="CW440" s="402"/>
      <c r="CX440" s="403">
        <v>0</v>
      </c>
      <c r="CY440" s="401"/>
      <c r="CZ440" s="43"/>
      <c r="DA440" s="396"/>
      <c r="DB440" s="402"/>
      <c r="DC440" s="403">
        <v>0</v>
      </c>
      <c r="DD440" s="401"/>
      <c r="DE440" s="43"/>
      <c r="DF440" s="396"/>
      <c r="DG440" s="402"/>
      <c r="DH440" s="403">
        <v>0</v>
      </c>
      <c r="DI440" s="401"/>
      <c r="DJ440" s="43"/>
      <c r="DK440" s="396"/>
      <c r="DL440" s="402"/>
      <c r="DM440" s="403">
        <v>0</v>
      </c>
      <c r="DN440" s="401"/>
      <c r="DO440" s="43"/>
      <c r="DP440" s="396"/>
      <c r="DQ440" s="402"/>
      <c r="DR440" s="403">
        <v>0</v>
      </c>
      <c r="DS440" s="401"/>
      <c r="DT440" s="43"/>
      <c r="DU440" s="396"/>
      <c r="DV440" s="402"/>
      <c r="DW440" s="403">
        <v>0</v>
      </c>
      <c r="DX440" s="401"/>
      <c r="DY440" s="43"/>
      <c r="DZ440" s="396"/>
      <c r="EA440" s="402"/>
      <c r="EB440" s="403">
        <v>0</v>
      </c>
      <c r="EC440" s="401"/>
      <c r="ED440" s="43"/>
      <c r="EE440" s="396"/>
      <c r="EF440" s="402"/>
      <c r="EG440" s="403">
        <v>192450</v>
      </c>
      <c r="EH440" s="401"/>
      <c r="EI440" s="43"/>
      <c r="EJ440" s="396"/>
      <c r="EK440" s="399"/>
      <c r="EL440" s="403">
        <f t="shared" ref="EL440" si="75">SUM(CD440:DR440)</f>
        <v>39629</v>
      </c>
      <c r="EM440" s="401"/>
      <c r="EN440" s="43"/>
      <c r="EO440" s="88"/>
      <c r="EQ440" s="80">
        <f>EL440-BY440</f>
        <v>-192450</v>
      </c>
      <c r="ER440" s="33"/>
    </row>
    <row r="441" spans="4:148" x14ac:dyDescent="0.3">
      <c r="D441" s="88"/>
      <c r="G441" s="43"/>
      <c r="H441" s="43"/>
      <c r="I441" s="43"/>
      <c r="J441" s="396"/>
      <c r="L441" s="43"/>
      <c r="M441" s="43"/>
      <c r="N441" s="43"/>
      <c r="O441" s="396"/>
      <c r="Q441" s="43"/>
      <c r="R441" s="43"/>
      <c r="S441" s="43"/>
      <c r="T441" s="396"/>
      <c r="V441" s="43"/>
      <c r="W441" s="43"/>
      <c r="X441" s="43"/>
      <c r="Y441" s="396"/>
      <c r="AA441" s="43"/>
      <c r="AB441" s="43"/>
      <c r="AC441" s="43"/>
      <c r="AD441" s="396"/>
      <c r="AF441" s="43"/>
      <c r="AG441" s="43"/>
      <c r="AH441" s="43"/>
      <c r="AI441" s="396"/>
      <c r="AK441" s="43"/>
      <c r="AL441" s="43"/>
      <c r="AM441" s="43"/>
      <c r="AN441" s="396"/>
      <c r="AP441" s="43"/>
      <c r="AQ441" s="43"/>
      <c r="AR441" s="43"/>
      <c r="AS441" s="396"/>
      <c r="AU441" s="43"/>
      <c r="AV441" s="43"/>
      <c r="AW441" s="43"/>
      <c r="AX441" s="396"/>
      <c r="AZ441" s="43"/>
      <c r="BA441" s="43"/>
      <c r="BB441" s="43"/>
      <c r="BC441" s="396"/>
      <c r="BE441" s="43"/>
      <c r="BF441" s="43"/>
      <c r="BG441" s="43"/>
      <c r="BH441" s="396"/>
      <c r="BJ441" s="43"/>
      <c r="BK441" s="43"/>
      <c r="BL441" s="43"/>
      <c r="BM441" s="396"/>
      <c r="BO441" s="43"/>
      <c r="BP441" s="43"/>
      <c r="BQ441" s="43"/>
      <c r="BR441" s="396"/>
      <c r="BT441" s="43"/>
      <c r="BU441" s="43"/>
      <c r="BV441" s="43"/>
      <c r="BW441" s="396"/>
      <c r="BY441" s="43"/>
      <c r="BZ441" s="43"/>
      <c r="CA441" s="43"/>
      <c r="CB441" s="396"/>
      <c r="CD441" s="43"/>
      <c r="CE441" s="43"/>
      <c r="CF441" s="43"/>
      <c r="CG441" s="396"/>
      <c r="CI441" s="43"/>
      <c r="CJ441" s="43"/>
      <c r="CK441" s="43"/>
      <c r="CL441" s="396"/>
      <c r="CN441" s="43"/>
      <c r="CO441" s="43"/>
      <c r="CP441" s="43"/>
      <c r="CQ441" s="396"/>
      <c r="CS441" s="43"/>
      <c r="CT441" s="43"/>
      <c r="CU441" s="43"/>
      <c r="CV441" s="396"/>
      <c r="CX441" s="43"/>
      <c r="CY441" s="43"/>
      <c r="CZ441" s="43"/>
      <c r="DA441" s="396"/>
      <c r="DC441" s="43"/>
      <c r="DD441" s="43"/>
      <c r="DE441" s="43"/>
      <c r="DF441" s="396"/>
      <c r="DH441" s="43"/>
      <c r="DI441" s="43"/>
      <c r="DJ441" s="43"/>
      <c r="DK441" s="396"/>
      <c r="DM441" s="43"/>
      <c r="DN441" s="43"/>
      <c r="DO441" s="43"/>
      <c r="DP441" s="396"/>
      <c r="DR441" s="43"/>
      <c r="DS441" s="43"/>
      <c r="DT441" s="43"/>
      <c r="DU441" s="396"/>
      <c r="DW441" s="43"/>
      <c r="DX441" s="43"/>
      <c r="DY441" s="43"/>
      <c r="DZ441" s="396"/>
      <c r="EB441" s="43"/>
      <c r="EC441" s="43"/>
      <c r="ED441" s="43"/>
      <c r="EE441" s="396"/>
      <c r="EG441" s="43"/>
      <c r="EH441" s="43"/>
      <c r="EI441" s="43"/>
      <c r="EJ441" s="396"/>
      <c r="EL441" s="43"/>
      <c r="EM441" s="43"/>
      <c r="EN441" s="43"/>
      <c r="EO441" s="88"/>
      <c r="ER441" s="33"/>
    </row>
    <row r="442" spans="4:148" x14ac:dyDescent="0.3">
      <c r="D442" s="88" t="s">
        <v>344</v>
      </c>
      <c r="G442" s="43">
        <f>SUM(G443:G443)</f>
        <v>0</v>
      </c>
      <c r="I442" s="43"/>
      <c r="J442" s="396"/>
      <c r="K442" s="43"/>
      <c r="L442" s="43">
        <f>SUM(L443:L443)</f>
        <v>0</v>
      </c>
      <c r="M442" s="43"/>
      <c r="N442" s="43"/>
      <c r="O442" s="396"/>
      <c r="P442" s="43"/>
      <c r="Q442" s="43">
        <f>SUM(Q443:Q443)</f>
        <v>0</v>
      </c>
      <c r="R442" s="43"/>
      <c r="S442" s="43"/>
      <c r="T442" s="396"/>
      <c r="U442" s="43"/>
      <c r="V442" s="43">
        <f>SUM(V443:V443)</f>
        <v>0</v>
      </c>
      <c r="W442" s="43"/>
      <c r="X442" s="43"/>
      <c r="Y442" s="396"/>
      <c r="Z442" s="43"/>
      <c r="AA442" s="43">
        <f>SUM(AA443:AA443)</f>
        <v>0</v>
      </c>
      <c r="AB442" s="43"/>
      <c r="AC442" s="43"/>
      <c r="AD442" s="396"/>
      <c r="AE442" s="43"/>
      <c r="AF442" s="43">
        <f>SUM(AF443:AF443)</f>
        <v>0</v>
      </c>
      <c r="AG442" s="43"/>
      <c r="AH442" s="43"/>
      <c r="AI442" s="396"/>
      <c r="AJ442" s="43"/>
      <c r="AK442" s="43">
        <f>SUM(AK443:AK443)</f>
        <v>0</v>
      </c>
      <c r="AL442" s="43"/>
      <c r="AM442" s="43"/>
      <c r="AN442" s="396"/>
      <c r="AO442" s="43"/>
      <c r="AP442" s="43">
        <f>SUM(AP443:AP443)</f>
        <v>0</v>
      </c>
      <c r="AQ442" s="43"/>
      <c r="AR442" s="43"/>
      <c r="AS442" s="396"/>
      <c r="AT442" s="43"/>
      <c r="AU442" s="43">
        <f>SUM(AU443:AU443)</f>
        <v>0</v>
      </c>
      <c r="AV442" s="43"/>
      <c r="AW442" s="43"/>
      <c r="AX442" s="396"/>
      <c r="AY442" s="43"/>
      <c r="AZ442" s="43">
        <f>SUM(AZ443:AZ443)</f>
        <v>118333</v>
      </c>
      <c r="BA442" s="43"/>
      <c r="BB442" s="43"/>
      <c r="BC442" s="396"/>
      <c r="BD442" s="43"/>
      <c r="BE442" s="43">
        <f>SUM(BE443:BE443)</f>
        <v>0</v>
      </c>
      <c r="BF442" s="43"/>
      <c r="BG442" s="43"/>
      <c r="BH442" s="396"/>
      <c r="BI442" s="43"/>
      <c r="BJ442" s="43">
        <f>SUM(BJ443:BJ443)</f>
        <v>0</v>
      </c>
      <c r="BK442" s="43"/>
      <c r="BL442" s="43"/>
      <c r="BM442" s="396"/>
      <c r="BN442" s="43"/>
      <c r="BO442" s="43">
        <f>SUM(BO443:BO443)</f>
        <v>0</v>
      </c>
      <c r="BP442" s="43"/>
      <c r="BQ442" s="43"/>
      <c r="BR442" s="396"/>
      <c r="BT442" s="43">
        <f>SUM(BT443:BT443)</f>
        <v>118333</v>
      </c>
      <c r="BU442" s="43"/>
      <c r="BV442" s="43"/>
      <c r="BW442" s="396"/>
      <c r="BY442" s="43">
        <f>SUM(BY443:BY443)</f>
        <v>88512</v>
      </c>
      <c r="CA442" s="43"/>
      <c r="CB442" s="396"/>
      <c r="CC442" s="43"/>
      <c r="CD442" s="43">
        <f>SUM(CD443:CD443)</f>
        <v>0</v>
      </c>
      <c r="CE442" s="43"/>
      <c r="CF442" s="43"/>
      <c r="CG442" s="396"/>
      <c r="CH442" s="43"/>
      <c r="CI442" s="43">
        <f>SUM(CI443:CI443)</f>
        <v>88512</v>
      </c>
      <c r="CJ442" s="43"/>
      <c r="CK442" s="43"/>
      <c r="CL442" s="396"/>
      <c r="CM442" s="43"/>
      <c r="CN442" s="43">
        <f>SUM(CN443:CN443)</f>
        <v>0</v>
      </c>
      <c r="CO442" s="43"/>
      <c r="CP442" s="43"/>
      <c r="CQ442" s="396"/>
      <c r="CR442" s="43"/>
      <c r="CS442" s="43">
        <f>SUM(CS443:CS443)</f>
        <v>0</v>
      </c>
      <c r="CT442" s="43"/>
      <c r="CU442" s="43"/>
      <c r="CV442" s="396"/>
      <c r="CW442" s="43"/>
      <c r="CX442" s="43">
        <f>SUM(CX443:CX443)</f>
        <v>0</v>
      </c>
      <c r="CY442" s="43"/>
      <c r="CZ442" s="43"/>
      <c r="DA442" s="396"/>
      <c r="DB442" s="43"/>
      <c r="DC442" s="43">
        <f>SUM(DC443:DC443)</f>
        <v>0</v>
      </c>
      <c r="DD442" s="43"/>
      <c r="DE442" s="43"/>
      <c r="DF442" s="396"/>
      <c r="DG442" s="43"/>
      <c r="DH442" s="43">
        <f>SUM(DH443:DH443)</f>
        <v>0</v>
      </c>
      <c r="DI442" s="43"/>
      <c r="DJ442" s="43"/>
      <c r="DK442" s="396"/>
      <c r="DL442" s="43"/>
      <c r="DM442" s="43">
        <f>SUM(DM443:DM443)</f>
        <v>0</v>
      </c>
      <c r="DN442" s="43"/>
      <c r="DO442" s="43"/>
      <c r="DP442" s="396"/>
      <c r="DQ442" s="43"/>
      <c r="DR442" s="43">
        <f>SUM(DR443:DR443)</f>
        <v>0</v>
      </c>
      <c r="DS442" s="43"/>
      <c r="DT442" s="43"/>
      <c r="DU442" s="396"/>
      <c r="DV442" s="43"/>
      <c r="DW442" s="43">
        <f>SUM(DW443:DW443)</f>
        <v>0</v>
      </c>
      <c r="DX442" s="43"/>
      <c r="DY442" s="43"/>
      <c r="DZ442" s="396"/>
      <c r="EA442" s="43"/>
      <c r="EB442" s="43">
        <f>SUM(EB443:EB443)</f>
        <v>0</v>
      </c>
      <c r="EC442" s="43"/>
      <c r="ED442" s="43"/>
      <c r="EE442" s="396"/>
      <c r="EF442" s="43"/>
      <c r="EG442" s="43">
        <f>SUM(EG443:EG443)</f>
        <v>0</v>
      </c>
      <c r="EH442" s="43"/>
      <c r="EI442" s="43"/>
      <c r="EJ442" s="396"/>
      <c r="EL442" s="43">
        <f>SUM(EL443:EL443)</f>
        <v>88512</v>
      </c>
      <c r="EM442" s="43"/>
      <c r="EN442" s="43"/>
      <c r="EO442" s="88"/>
      <c r="EQ442" s="80">
        <f>EL442-BY442</f>
        <v>0</v>
      </c>
      <c r="ER442" s="33"/>
    </row>
    <row r="443" spans="4:148" x14ac:dyDescent="0.3">
      <c r="D443" s="88" t="s">
        <v>316</v>
      </c>
      <c r="F443" s="399"/>
      <c r="G443" s="403">
        <v>0</v>
      </c>
      <c r="H443" s="401"/>
      <c r="I443" s="43"/>
      <c r="J443" s="396"/>
      <c r="K443" s="399"/>
      <c r="L443" s="403">
        <v>0</v>
      </c>
      <c r="M443" s="401"/>
      <c r="N443" s="43"/>
      <c r="O443" s="396"/>
      <c r="P443" s="399"/>
      <c r="Q443" s="403">
        <v>0</v>
      </c>
      <c r="R443" s="401"/>
      <c r="S443" s="43"/>
      <c r="T443" s="396"/>
      <c r="U443" s="399"/>
      <c r="V443" s="403">
        <v>0</v>
      </c>
      <c r="W443" s="401"/>
      <c r="X443" s="43"/>
      <c r="Y443" s="396"/>
      <c r="Z443" s="399"/>
      <c r="AA443" s="403">
        <v>0</v>
      </c>
      <c r="AB443" s="401"/>
      <c r="AC443" s="43"/>
      <c r="AD443" s="396"/>
      <c r="AE443" s="399"/>
      <c r="AF443" s="403">
        <v>0</v>
      </c>
      <c r="AG443" s="401"/>
      <c r="AH443" s="43"/>
      <c r="AI443" s="396"/>
      <c r="AJ443" s="399"/>
      <c r="AK443" s="403">
        <v>0</v>
      </c>
      <c r="AL443" s="401"/>
      <c r="AM443" s="43"/>
      <c r="AN443" s="396"/>
      <c r="AO443" s="399"/>
      <c r="AP443" s="403">
        <v>0</v>
      </c>
      <c r="AQ443" s="401"/>
      <c r="AR443" s="43"/>
      <c r="AS443" s="396"/>
      <c r="AT443" s="399"/>
      <c r="AU443" s="403">
        <v>0</v>
      </c>
      <c r="AV443" s="401"/>
      <c r="AW443" s="43"/>
      <c r="AX443" s="396"/>
      <c r="AY443" s="399"/>
      <c r="AZ443" s="403">
        <v>118333</v>
      </c>
      <c r="BA443" s="401"/>
      <c r="BB443" s="43"/>
      <c r="BC443" s="396"/>
      <c r="BD443" s="399"/>
      <c r="BE443" s="403">
        <v>0</v>
      </c>
      <c r="BF443" s="401"/>
      <c r="BG443" s="43"/>
      <c r="BH443" s="396"/>
      <c r="BI443" s="399"/>
      <c r="BJ443" s="403">
        <v>0</v>
      </c>
      <c r="BK443" s="401"/>
      <c r="BL443" s="43"/>
      <c r="BM443" s="396"/>
      <c r="BN443" s="399"/>
      <c r="BO443" s="403">
        <v>0</v>
      </c>
      <c r="BP443" s="401"/>
      <c r="BQ443" s="43"/>
      <c r="BR443" s="396"/>
      <c r="BS443" s="399"/>
      <c r="BT443" s="403">
        <f>SUM(L443:BO443)</f>
        <v>118333</v>
      </c>
      <c r="BU443" s="401"/>
      <c r="BV443" s="43"/>
      <c r="BW443" s="396"/>
      <c r="BX443" s="399"/>
      <c r="BY443" s="403">
        <v>88512</v>
      </c>
      <c r="BZ443" s="401"/>
      <c r="CA443" s="43"/>
      <c r="CB443" s="396"/>
      <c r="CC443" s="399"/>
      <c r="CD443" s="403">
        <v>0</v>
      </c>
      <c r="CE443" s="401"/>
      <c r="CF443" s="43"/>
      <c r="CG443" s="396"/>
      <c r="CH443" s="402"/>
      <c r="CI443" s="403">
        <v>88512</v>
      </c>
      <c r="CJ443" s="401"/>
      <c r="CK443" s="43"/>
      <c r="CL443" s="396"/>
      <c r="CM443" s="402"/>
      <c r="CN443" s="403">
        <v>0</v>
      </c>
      <c r="CO443" s="401"/>
      <c r="CP443" s="43"/>
      <c r="CQ443" s="396"/>
      <c r="CR443" s="402"/>
      <c r="CS443" s="403">
        <v>0</v>
      </c>
      <c r="CT443" s="401"/>
      <c r="CU443" s="43"/>
      <c r="CV443" s="396"/>
      <c r="CW443" s="402"/>
      <c r="CX443" s="403">
        <v>0</v>
      </c>
      <c r="CY443" s="401"/>
      <c r="CZ443" s="43"/>
      <c r="DA443" s="396"/>
      <c r="DB443" s="402"/>
      <c r="DC443" s="403">
        <v>0</v>
      </c>
      <c r="DD443" s="401"/>
      <c r="DE443" s="43"/>
      <c r="DF443" s="396"/>
      <c r="DG443" s="402"/>
      <c r="DH443" s="403">
        <v>0</v>
      </c>
      <c r="DI443" s="401"/>
      <c r="DJ443" s="43"/>
      <c r="DK443" s="396"/>
      <c r="DL443" s="402"/>
      <c r="DM443" s="403">
        <v>0</v>
      </c>
      <c r="DN443" s="401"/>
      <c r="DO443" s="43"/>
      <c r="DP443" s="396"/>
      <c r="DQ443" s="402"/>
      <c r="DR443" s="403">
        <v>0</v>
      </c>
      <c r="DS443" s="401"/>
      <c r="DT443" s="43"/>
      <c r="DU443" s="396"/>
      <c r="DV443" s="402"/>
      <c r="DW443" s="403">
        <v>0</v>
      </c>
      <c r="DX443" s="401"/>
      <c r="DY443" s="43"/>
      <c r="DZ443" s="396"/>
      <c r="EA443" s="402"/>
      <c r="EB443" s="403">
        <v>0</v>
      </c>
      <c r="EC443" s="401"/>
      <c r="ED443" s="43"/>
      <c r="EE443" s="396"/>
      <c r="EF443" s="402"/>
      <c r="EG443" s="403">
        <v>0</v>
      </c>
      <c r="EH443" s="401"/>
      <c r="EI443" s="43"/>
      <c r="EJ443" s="396"/>
      <c r="EK443" s="399"/>
      <c r="EL443" s="403">
        <f t="shared" ref="EL443" si="76">SUM(CD443:DR443)</f>
        <v>88512</v>
      </c>
      <c r="EM443" s="401"/>
      <c r="EN443" s="43"/>
      <c r="EO443" s="88"/>
      <c r="EQ443" s="80">
        <f>EL443-BY443</f>
        <v>0</v>
      </c>
      <c r="ER443" s="33"/>
    </row>
    <row r="444" spans="4:148" x14ac:dyDescent="0.3">
      <c r="D444" s="88"/>
      <c r="G444" s="43"/>
      <c r="H444" s="43"/>
      <c r="I444" s="43"/>
      <c r="J444" s="396"/>
      <c r="L444" s="43"/>
      <c r="M444" s="43"/>
      <c r="N444" s="43"/>
      <c r="O444" s="396"/>
      <c r="Q444" s="43"/>
      <c r="R444" s="43"/>
      <c r="S444" s="43"/>
      <c r="T444" s="396"/>
      <c r="V444" s="43"/>
      <c r="W444" s="43"/>
      <c r="X444" s="43"/>
      <c r="Y444" s="396"/>
      <c r="AA444" s="43"/>
      <c r="AB444" s="43"/>
      <c r="AC444" s="43"/>
      <c r="AD444" s="396"/>
      <c r="AF444" s="43"/>
      <c r="AG444" s="43"/>
      <c r="AH444" s="43"/>
      <c r="AI444" s="396"/>
      <c r="AK444" s="43"/>
      <c r="AL444" s="43"/>
      <c r="AM444" s="43"/>
      <c r="AN444" s="396"/>
      <c r="AP444" s="43"/>
      <c r="AQ444" s="43"/>
      <c r="AR444" s="43"/>
      <c r="AS444" s="396"/>
      <c r="AU444" s="43"/>
      <c r="AV444" s="43"/>
      <c r="AW444" s="43"/>
      <c r="AX444" s="396"/>
      <c r="AZ444" s="43"/>
      <c r="BA444" s="43"/>
      <c r="BB444" s="43"/>
      <c r="BC444" s="396"/>
      <c r="BE444" s="43"/>
      <c r="BF444" s="43"/>
      <c r="BG444" s="43"/>
      <c r="BH444" s="396"/>
      <c r="BJ444" s="43"/>
      <c r="BK444" s="43"/>
      <c r="BL444" s="43"/>
      <c r="BM444" s="396"/>
      <c r="BO444" s="43"/>
      <c r="BP444" s="43"/>
      <c r="BQ444" s="43"/>
      <c r="BR444" s="396"/>
      <c r="BT444" s="43"/>
      <c r="BU444" s="43"/>
      <c r="BV444" s="43"/>
      <c r="BW444" s="396"/>
      <c r="BY444" s="43"/>
      <c r="BZ444" s="43"/>
      <c r="CA444" s="43"/>
      <c r="CB444" s="396"/>
      <c r="CD444" s="43"/>
      <c r="CE444" s="43"/>
      <c r="CF444" s="43"/>
      <c r="CG444" s="396"/>
      <c r="CI444" s="43"/>
      <c r="CJ444" s="43"/>
      <c r="CK444" s="43"/>
      <c r="CL444" s="396"/>
      <c r="CN444" s="43"/>
      <c r="CO444" s="43"/>
      <c r="CP444" s="43"/>
      <c r="CQ444" s="396"/>
      <c r="CS444" s="43"/>
      <c r="CT444" s="43"/>
      <c r="CU444" s="43"/>
      <c r="CV444" s="396"/>
      <c r="CX444" s="43"/>
      <c r="CY444" s="43"/>
      <c r="CZ444" s="43"/>
      <c r="DA444" s="396"/>
      <c r="DC444" s="43"/>
      <c r="DD444" s="43"/>
      <c r="DE444" s="43"/>
      <c r="DF444" s="396"/>
      <c r="DH444" s="43"/>
      <c r="DI444" s="43"/>
      <c r="DJ444" s="43"/>
      <c r="DK444" s="396"/>
      <c r="DM444" s="43"/>
      <c r="DN444" s="43"/>
      <c r="DO444" s="43"/>
      <c r="DP444" s="396"/>
      <c r="DR444" s="43"/>
      <c r="DS444" s="43"/>
      <c r="DT444" s="43"/>
      <c r="DU444" s="396"/>
      <c r="DW444" s="43"/>
      <c r="DX444" s="43"/>
      <c r="DY444" s="43"/>
      <c r="DZ444" s="396"/>
      <c r="EB444" s="43"/>
      <c r="EC444" s="43"/>
      <c r="ED444" s="43"/>
      <c r="EE444" s="396"/>
      <c r="EG444" s="43"/>
      <c r="EH444" s="43"/>
      <c r="EI444" s="43"/>
      <c r="EJ444" s="396"/>
      <c r="EL444" s="43"/>
      <c r="EM444" s="43"/>
      <c r="EN444" s="43"/>
      <c r="EO444" s="88"/>
      <c r="ER444" s="33"/>
    </row>
    <row r="445" spans="4:148" x14ac:dyDescent="0.3">
      <c r="D445" s="88" t="s">
        <v>345</v>
      </c>
      <c r="G445" s="43">
        <f>SUM(G446:G446)</f>
        <v>0</v>
      </c>
      <c r="I445" s="43"/>
      <c r="J445" s="396"/>
      <c r="K445" s="43"/>
      <c r="L445" s="43">
        <f>SUM(L446:L446)</f>
        <v>0</v>
      </c>
      <c r="M445" s="43"/>
      <c r="N445" s="43"/>
      <c r="O445" s="396"/>
      <c r="P445" s="43"/>
      <c r="Q445" s="43">
        <f>SUM(Q446:Q446)</f>
        <v>0</v>
      </c>
      <c r="R445" s="43"/>
      <c r="S445" s="43"/>
      <c r="T445" s="396"/>
      <c r="U445" s="43"/>
      <c r="V445" s="43">
        <f>SUM(V446:V446)</f>
        <v>0</v>
      </c>
      <c r="W445" s="43"/>
      <c r="X445" s="43"/>
      <c r="Y445" s="396"/>
      <c r="Z445" s="43"/>
      <c r="AA445" s="43">
        <f>SUM(AA446:AA446)</f>
        <v>198856</v>
      </c>
      <c r="AB445" s="43"/>
      <c r="AC445" s="43"/>
      <c r="AD445" s="396"/>
      <c r="AE445" s="43"/>
      <c r="AF445" s="43">
        <f>SUM(AF446:AF446)</f>
        <v>0</v>
      </c>
      <c r="AG445" s="43"/>
      <c r="AH445" s="43"/>
      <c r="AI445" s="396"/>
      <c r="AJ445" s="43"/>
      <c r="AK445" s="43">
        <f>SUM(AK446:AK446)</f>
        <v>137158</v>
      </c>
      <c r="AL445" s="43"/>
      <c r="AM445" s="43"/>
      <c r="AN445" s="396"/>
      <c r="AO445" s="43"/>
      <c r="AP445" s="43">
        <f>SUM(AP446:AP446)</f>
        <v>0</v>
      </c>
      <c r="AQ445" s="43"/>
      <c r="AR445" s="43"/>
      <c r="AS445" s="396"/>
      <c r="AT445" s="43"/>
      <c r="AU445" s="43">
        <f>SUM(AU446:AU446)</f>
        <v>0</v>
      </c>
      <c r="AV445" s="43"/>
      <c r="AW445" s="43"/>
      <c r="AX445" s="396"/>
      <c r="AY445" s="43"/>
      <c r="AZ445" s="43">
        <f>SUM(AZ446:AZ446)</f>
        <v>0</v>
      </c>
      <c r="BA445" s="43"/>
      <c r="BB445" s="43"/>
      <c r="BC445" s="396"/>
      <c r="BD445" s="43"/>
      <c r="BE445" s="43">
        <f>SUM(BE446:BE446)</f>
        <v>0</v>
      </c>
      <c r="BF445" s="43"/>
      <c r="BG445" s="43"/>
      <c r="BH445" s="396"/>
      <c r="BI445" s="43"/>
      <c r="BJ445" s="43">
        <f>SUM(BJ446:BJ446)</f>
        <v>0</v>
      </c>
      <c r="BK445" s="43"/>
      <c r="BL445" s="43"/>
      <c r="BM445" s="396"/>
      <c r="BN445" s="43"/>
      <c r="BO445" s="43">
        <f>SUM(BO446:BO446)</f>
        <v>0</v>
      </c>
      <c r="BP445" s="43"/>
      <c r="BQ445" s="43"/>
      <c r="BR445" s="396"/>
      <c r="BT445" s="43">
        <f>SUM(BT446:BT446)</f>
        <v>336014</v>
      </c>
      <c r="BU445" s="43"/>
      <c r="BV445" s="43"/>
      <c r="BW445" s="396"/>
      <c r="BY445" s="43">
        <f>SUM(BY446:BY446)</f>
        <v>0</v>
      </c>
      <c r="CA445" s="43"/>
      <c r="CB445" s="396"/>
      <c r="CC445" s="43"/>
      <c r="CD445" s="43">
        <f>SUM(CD446:CD446)</f>
        <v>0</v>
      </c>
      <c r="CE445" s="43"/>
      <c r="CF445" s="43"/>
      <c r="CG445" s="396"/>
      <c r="CH445" s="43"/>
      <c r="CI445" s="43">
        <f>SUM(CI446:CI446)</f>
        <v>0</v>
      </c>
      <c r="CJ445" s="43"/>
      <c r="CK445" s="43"/>
      <c r="CL445" s="396"/>
      <c r="CM445" s="43"/>
      <c r="CN445" s="43">
        <f>SUM(CN446:CN446)</f>
        <v>0</v>
      </c>
      <c r="CO445" s="43"/>
      <c r="CP445" s="43"/>
      <c r="CQ445" s="396"/>
      <c r="CR445" s="43"/>
      <c r="CS445" s="43">
        <f>SUM(CS446:CS446)</f>
        <v>0</v>
      </c>
      <c r="CT445" s="43"/>
      <c r="CU445" s="43"/>
      <c r="CV445" s="396"/>
      <c r="CW445" s="43"/>
      <c r="CX445" s="43">
        <f>SUM(CX446:CX446)</f>
        <v>0</v>
      </c>
      <c r="CY445" s="43"/>
      <c r="CZ445" s="43"/>
      <c r="DA445" s="396"/>
      <c r="DB445" s="43"/>
      <c r="DC445" s="43">
        <f>SUM(DC446:DC446)</f>
        <v>0</v>
      </c>
      <c r="DD445" s="43"/>
      <c r="DE445" s="43"/>
      <c r="DF445" s="396"/>
      <c r="DG445" s="43"/>
      <c r="DH445" s="43">
        <f>SUM(DH446:DH446)</f>
        <v>0</v>
      </c>
      <c r="DI445" s="43"/>
      <c r="DJ445" s="43"/>
      <c r="DK445" s="396"/>
      <c r="DL445" s="43"/>
      <c r="DM445" s="43">
        <f>SUM(DM446:DM446)</f>
        <v>0</v>
      </c>
      <c r="DN445" s="43"/>
      <c r="DO445" s="43"/>
      <c r="DP445" s="396"/>
      <c r="DQ445" s="43"/>
      <c r="DR445" s="43">
        <f>SUM(DR446:DR446)</f>
        <v>0</v>
      </c>
      <c r="DS445" s="43"/>
      <c r="DT445" s="43"/>
      <c r="DU445" s="396"/>
      <c r="DV445" s="43"/>
      <c r="DW445" s="43">
        <f>SUM(DW446:DW446)</f>
        <v>0</v>
      </c>
      <c r="DX445" s="43"/>
      <c r="DY445" s="43"/>
      <c r="DZ445" s="396"/>
      <c r="EA445" s="43"/>
      <c r="EB445" s="43">
        <f>SUM(EB446:EB446)</f>
        <v>0</v>
      </c>
      <c r="EC445" s="43"/>
      <c r="ED445" s="43"/>
      <c r="EE445" s="396"/>
      <c r="EF445" s="43"/>
      <c r="EG445" s="43">
        <f>SUM(EG446:EG446)</f>
        <v>0</v>
      </c>
      <c r="EH445" s="43"/>
      <c r="EI445" s="43"/>
      <c r="EJ445" s="396"/>
      <c r="EL445" s="43">
        <f>SUM(EL446:EL446)</f>
        <v>0</v>
      </c>
      <c r="EM445" s="43"/>
      <c r="EN445" s="43"/>
      <c r="EO445" s="88"/>
      <c r="EQ445" s="80">
        <f>EL445-BY445</f>
        <v>0</v>
      </c>
      <c r="ER445" s="33"/>
    </row>
    <row r="446" spans="4:148" x14ac:dyDescent="0.3">
      <c r="D446" s="88" t="s">
        <v>316</v>
      </c>
      <c r="F446" s="399"/>
      <c r="G446" s="403">
        <v>0</v>
      </c>
      <c r="H446" s="401"/>
      <c r="I446" s="43"/>
      <c r="J446" s="396"/>
      <c r="K446" s="399"/>
      <c r="L446" s="403">
        <v>0</v>
      </c>
      <c r="M446" s="401"/>
      <c r="N446" s="43"/>
      <c r="O446" s="396"/>
      <c r="P446" s="399"/>
      <c r="Q446" s="403">
        <v>0</v>
      </c>
      <c r="R446" s="401"/>
      <c r="S446" s="43"/>
      <c r="T446" s="396"/>
      <c r="U446" s="399"/>
      <c r="V446" s="403">
        <v>0</v>
      </c>
      <c r="W446" s="401"/>
      <c r="X446" s="43"/>
      <c r="Y446" s="396"/>
      <c r="Z446" s="399"/>
      <c r="AA446" s="403">
        <v>198856</v>
      </c>
      <c r="AB446" s="401"/>
      <c r="AC446" s="43"/>
      <c r="AD446" s="396"/>
      <c r="AE446" s="399"/>
      <c r="AF446" s="403">
        <v>0</v>
      </c>
      <c r="AG446" s="401"/>
      <c r="AH446" s="43"/>
      <c r="AI446" s="396"/>
      <c r="AJ446" s="399"/>
      <c r="AK446" s="403">
        <v>137158</v>
      </c>
      <c r="AL446" s="401"/>
      <c r="AM446" s="43"/>
      <c r="AN446" s="396"/>
      <c r="AO446" s="399"/>
      <c r="AP446" s="403">
        <v>0</v>
      </c>
      <c r="AQ446" s="401"/>
      <c r="AR446" s="43"/>
      <c r="AS446" s="396"/>
      <c r="AT446" s="399"/>
      <c r="AU446" s="403">
        <v>0</v>
      </c>
      <c r="AV446" s="401"/>
      <c r="AW446" s="43"/>
      <c r="AX446" s="396"/>
      <c r="AY446" s="399"/>
      <c r="AZ446" s="403">
        <v>0</v>
      </c>
      <c r="BA446" s="401"/>
      <c r="BB446" s="43"/>
      <c r="BC446" s="396"/>
      <c r="BD446" s="399"/>
      <c r="BE446" s="403">
        <v>0</v>
      </c>
      <c r="BF446" s="401"/>
      <c r="BG446" s="43"/>
      <c r="BH446" s="396"/>
      <c r="BI446" s="399"/>
      <c r="BJ446" s="403">
        <v>0</v>
      </c>
      <c r="BK446" s="401"/>
      <c r="BL446" s="43"/>
      <c r="BM446" s="396"/>
      <c r="BN446" s="399"/>
      <c r="BO446" s="403">
        <v>0</v>
      </c>
      <c r="BP446" s="401"/>
      <c r="BQ446" s="43"/>
      <c r="BR446" s="396"/>
      <c r="BS446" s="399"/>
      <c r="BT446" s="403">
        <f>SUM(L446:BO446)</f>
        <v>336014</v>
      </c>
      <c r="BU446" s="401"/>
      <c r="BV446" s="43"/>
      <c r="BW446" s="396"/>
      <c r="BX446" s="399"/>
      <c r="BY446" s="403">
        <v>0</v>
      </c>
      <c r="BZ446" s="401"/>
      <c r="CA446" s="43"/>
      <c r="CB446" s="396"/>
      <c r="CC446" s="399"/>
      <c r="CD446" s="403">
        <v>0</v>
      </c>
      <c r="CE446" s="401"/>
      <c r="CF446" s="43"/>
      <c r="CG446" s="396"/>
      <c r="CH446" s="399"/>
      <c r="CI446" s="403">
        <v>0</v>
      </c>
      <c r="CJ446" s="401"/>
      <c r="CK446" s="43"/>
      <c r="CL446" s="396"/>
      <c r="CM446" s="399"/>
      <c r="CN446" s="403">
        <v>0</v>
      </c>
      <c r="CO446" s="401"/>
      <c r="CP446" s="43"/>
      <c r="CQ446" s="396"/>
      <c r="CR446" s="399"/>
      <c r="CS446" s="403">
        <v>0</v>
      </c>
      <c r="CT446" s="401"/>
      <c r="CU446" s="43"/>
      <c r="CV446" s="396"/>
      <c r="CW446" s="399"/>
      <c r="CX446" s="403">
        <v>0</v>
      </c>
      <c r="CY446" s="401"/>
      <c r="CZ446" s="43"/>
      <c r="DA446" s="396"/>
      <c r="DB446" s="399"/>
      <c r="DC446" s="403">
        <v>0</v>
      </c>
      <c r="DD446" s="401"/>
      <c r="DE446" s="43"/>
      <c r="DF446" s="396"/>
      <c r="DG446" s="399"/>
      <c r="DH446" s="403">
        <v>0</v>
      </c>
      <c r="DI446" s="401"/>
      <c r="DJ446" s="43"/>
      <c r="DK446" s="396"/>
      <c r="DL446" s="399"/>
      <c r="DM446" s="403">
        <v>0</v>
      </c>
      <c r="DN446" s="401"/>
      <c r="DO446" s="43"/>
      <c r="DP446" s="396"/>
      <c r="DQ446" s="399"/>
      <c r="DR446" s="403">
        <v>0</v>
      </c>
      <c r="DS446" s="401"/>
      <c r="DT446" s="43"/>
      <c r="DU446" s="396"/>
      <c r="DV446" s="399"/>
      <c r="DW446" s="403">
        <v>0</v>
      </c>
      <c r="DX446" s="401"/>
      <c r="DY446" s="43"/>
      <c r="DZ446" s="396"/>
      <c r="EA446" s="399"/>
      <c r="EB446" s="403">
        <v>0</v>
      </c>
      <c r="EC446" s="401"/>
      <c r="ED446" s="43"/>
      <c r="EE446" s="396"/>
      <c r="EF446" s="399"/>
      <c r="EG446" s="403">
        <v>0</v>
      </c>
      <c r="EH446" s="401"/>
      <c r="EI446" s="43"/>
      <c r="EJ446" s="396"/>
      <c r="EK446" s="399"/>
      <c r="EL446" s="403">
        <f t="shared" ref="EL446" si="77">SUM(CD446:DR446)</f>
        <v>0</v>
      </c>
      <c r="EM446" s="401"/>
      <c r="EN446" s="43"/>
      <c r="EO446" s="88"/>
      <c r="EQ446" s="80">
        <f>EL446-BY446</f>
        <v>0</v>
      </c>
      <c r="ER446" s="33"/>
    </row>
    <row r="447" spans="4:148" hidden="1" x14ac:dyDescent="0.3">
      <c r="D447" s="88"/>
      <c r="G447" s="43"/>
      <c r="H447" s="43"/>
      <c r="I447" s="43"/>
      <c r="J447" s="396"/>
      <c r="L447" s="43"/>
      <c r="M447" s="43"/>
      <c r="N447" s="43"/>
      <c r="O447" s="396"/>
      <c r="Q447" s="43"/>
      <c r="R447" s="43"/>
      <c r="S447" s="43"/>
      <c r="T447" s="396"/>
      <c r="V447" s="43"/>
      <c r="W447" s="43"/>
      <c r="X447" s="43"/>
      <c r="Y447" s="396"/>
      <c r="AA447" s="43"/>
      <c r="AB447" s="43"/>
      <c r="AC447" s="43"/>
      <c r="AD447" s="396"/>
      <c r="AF447" s="43"/>
      <c r="AG447" s="43"/>
      <c r="AH447" s="43"/>
      <c r="AI447" s="396"/>
      <c r="AK447" s="43"/>
      <c r="AL447" s="43"/>
      <c r="AM447" s="43"/>
      <c r="AN447" s="396"/>
      <c r="AP447" s="43"/>
      <c r="AQ447" s="43"/>
      <c r="AR447" s="43"/>
      <c r="AS447" s="396"/>
      <c r="AU447" s="43"/>
      <c r="AV447" s="43"/>
      <c r="AW447" s="43"/>
      <c r="AX447" s="396"/>
      <c r="AZ447" s="43"/>
      <c r="BA447" s="43"/>
      <c r="BB447" s="43"/>
      <c r="BC447" s="396"/>
      <c r="BE447" s="43"/>
      <c r="BF447" s="43"/>
      <c r="BG447" s="43"/>
      <c r="BH447" s="396"/>
      <c r="BJ447" s="43"/>
      <c r="BK447" s="43"/>
      <c r="BL447" s="43"/>
      <c r="BM447" s="396"/>
      <c r="BO447" s="43"/>
      <c r="BP447" s="43"/>
      <c r="BQ447" s="43"/>
      <c r="BR447" s="396"/>
      <c r="BT447" s="43"/>
      <c r="BU447" s="43"/>
      <c r="BV447" s="43"/>
      <c r="BW447" s="396"/>
      <c r="BY447" s="43"/>
      <c r="BZ447" s="43"/>
      <c r="CA447" s="43"/>
      <c r="CB447" s="396"/>
      <c r="CD447" s="43"/>
      <c r="CE447" s="43"/>
      <c r="CF447" s="43"/>
      <c r="CG447" s="396"/>
      <c r="CI447" s="43"/>
      <c r="CJ447" s="43"/>
      <c r="CK447" s="43"/>
      <c r="CL447" s="396"/>
      <c r="CN447" s="43"/>
      <c r="CO447" s="43"/>
      <c r="CP447" s="43"/>
      <c r="CQ447" s="396"/>
      <c r="CS447" s="43"/>
      <c r="CT447" s="43"/>
      <c r="CU447" s="43"/>
      <c r="CV447" s="396"/>
      <c r="CX447" s="43"/>
      <c r="CY447" s="43"/>
      <c r="CZ447" s="43"/>
      <c r="DA447" s="396"/>
      <c r="DC447" s="43"/>
      <c r="DD447" s="43"/>
      <c r="DE447" s="43"/>
      <c r="DF447" s="396"/>
      <c r="DH447" s="43"/>
      <c r="DI447" s="43"/>
      <c r="DJ447" s="43"/>
      <c r="DK447" s="396"/>
      <c r="DM447" s="43"/>
      <c r="DN447" s="43"/>
      <c r="DO447" s="43"/>
      <c r="DP447" s="396"/>
      <c r="DR447" s="43"/>
      <c r="DS447" s="43"/>
      <c r="DT447" s="43"/>
      <c r="DU447" s="396"/>
      <c r="DW447" s="43"/>
      <c r="DX447" s="43"/>
      <c r="DY447" s="43"/>
      <c r="DZ447" s="396"/>
      <c r="EB447" s="43"/>
      <c r="EC447" s="43"/>
      <c r="ED447" s="43"/>
      <c r="EE447" s="396"/>
      <c r="EG447" s="43"/>
      <c r="EH447" s="43"/>
      <c r="EI447" s="43"/>
      <c r="EJ447" s="396"/>
      <c r="EL447" s="43"/>
      <c r="EM447" s="43"/>
      <c r="EN447" s="43"/>
      <c r="EO447" s="88"/>
      <c r="ER447" s="33"/>
    </row>
    <row r="448" spans="4:148" hidden="1" x14ac:dyDescent="0.3">
      <c r="D448" s="88" t="s">
        <v>362</v>
      </c>
      <c r="G448" s="43">
        <f>SUM(G449:G449)</f>
        <v>0</v>
      </c>
      <c r="I448" s="43"/>
      <c r="J448" s="396"/>
      <c r="K448" s="43"/>
      <c r="L448" s="43">
        <f>SUM(L449:L449)</f>
        <v>0</v>
      </c>
      <c r="M448" s="43"/>
      <c r="N448" s="43"/>
      <c r="O448" s="396"/>
      <c r="P448" s="43"/>
      <c r="Q448" s="43">
        <f>SUM(Q449:Q449)</f>
        <v>0</v>
      </c>
      <c r="R448" s="43"/>
      <c r="S448" s="43"/>
      <c r="T448" s="396"/>
      <c r="U448" s="43"/>
      <c r="V448" s="43">
        <f>SUM(V449:V449)</f>
        <v>0</v>
      </c>
      <c r="W448" s="43"/>
      <c r="X448" s="43"/>
      <c r="Y448" s="396"/>
      <c r="Z448" s="43"/>
      <c r="AA448" s="43">
        <f>SUM(AA449:AA449)</f>
        <v>0</v>
      </c>
      <c r="AB448" s="43"/>
      <c r="AC448" s="43"/>
      <c r="AD448" s="396"/>
      <c r="AE448" s="43"/>
      <c r="AF448" s="43">
        <f>SUM(AF449:AF449)</f>
        <v>0</v>
      </c>
      <c r="AG448" s="43"/>
      <c r="AH448" s="43"/>
      <c r="AI448" s="396"/>
      <c r="AJ448" s="43"/>
      <c r="AK448" s="43">
        <f>SUM(AK449:AK449)</f>
        <v>0</v>
      </c>
      <c r="AL448" s="43"/>
      <c r="AM448" s="43"/>
      <c r="AN448" s="396"/>
      <c r="AO448" s="43"/>
      <c r="AP448" s="43">
        <f>SUM(AP449:AP449)</f>
        <v>0</v>
      </c>
      <c r="AQ448" s="43"/>
      <c r="AR448" s="43"/>
      <c r="AS448" s="396"/>
      <c r="AT448" s="43"/>
      <c r="AU448" s="43">
        <f>SUM(AU449:AU449)</f>
        <v>0</v>
      </c>
      <c r="AV448" s="43"/>
      <c r="AW448" s="43"/>
      <c r="AX448" s="396"/>
      <c r="AY448" s="43"/>
      <c r="AZ448" s="43">
        <f>SUM(AZ449:AZ449)</f>
        <v>0</v>
      </c>
      <c r="BA448" s="43"/>
      <c r="BB448" s="43"/>
      <c r="BC448" s="396"/>
      <c r="BD448" s="43"/>
      <c r="BE448" s="43">
        <f>SUM(BE449:BE449)</f>
        <v>0</v>
      </c>
      <c r="BF448" s="43"/>
      <c r="BG448" s="43"/>
      <c r="BH448" s="396"/>
      <c r="BI448" s="43"/>
      <c r="BJ448" s="43">
        <f>SUM(BJ449:BJ449)</f>
        <v>0</v>
      </c>
      <c r="BK448" s="43"/>
      <c r="BL448" s="43"/>
      <c r="BM448" s="396"/>
      <c r="BN448" s="43"/>
      <c r="BO448" s="43">
        <f>SUM(BO449:BO449)</f>
        <v>0</v>
      </c>
      <c r="BP448" s="43"/>
      <c r="BQ448" s="43"/>
      <c r="BR448" s="396"/>
      <c r="BT448" s="43">
        <f>SUM(BT449:BT449)</f>
        <v>0</v>
      </c>
      <c r="BU448" s="43"/>
      <c r="BV448" s="43"/>
      <c r="BW448" s="396"/>
      <c r="BY448" s="43">
        <f>SUM(BY449:BY449)</f>
        <v>0</v>
      </c>
      <c r="CA448" s="43"/>
      <c r="CB448" s="396"/>
      <c r="CC448" s="43"/>
      <c r="CD448" s="43">
        <f>SUM(CD449:CD449)</f>
        <v>0</v>
      </c>
      <c r="CE448" s="43"/>
      <c r="CF448" s="43"/>
      <c r="CG448" s="396"/>
      <c r="CH448" s="43"/>
      <c r="CI448" s="43">
        <f>SUM(CI449:CI449)</f>
        <v>0</v>
      </c>
      <c r="CJ448" s="43"/>
      <c r="CK448" s="43"/>
      <c r="CL448" s="396"/>
      <c r="CM448" s="43"/>
      <c r="CN448" s="43">
        <f>SUM(CN449:CN449)</f>
        <v>0</v>
      </c>
      <c r="CO448" s="43"/>
      <c r="CP448" s="43"/>
      <c r="CQ448" s="396"/>
      <c r="CR448" s="43"/>
      <c r="CS448" s="43">
        <f>SUM(CS449:CS449)</f>
        <v>0</v>
      </c>
      <c r="CT448" s="43"/>
      <c r="CU448" s="43"/>
      <c r="CV448" s="396"/>
      <c r="CW448" s="43"/>
      <c r="CX448" s="43">
        <f>SUM(CX449:CX449)</f>
        <v>0</v>
      </c>
      <c r="CY448" s="43"/>
      <c r="CZ448" s="43"/>
      <c r="DA448" s="396"/>
      <c r="DB448" s="43"/>
      <c r="DC448" s="43">
        <f>SUM(DC449:DC449)</f>
        <v>0</v>
      </c>
      <c r="DD448" s="43"/>
      <c r="DE448" s="43"/>
      <c r="DF448" s="396"/>
      <c r="DG448" s="43"/>
      <c r="DH448" s="43">
        <f>SUM(DH449:DH449)</f>
        <v>0</v>
      </c>
      <c r="DI448" s="43"/>
      <c r="DJ448" s="43"/>
      <c r="DK448" s="396"/>
      <c r="DL448" s="43"/>
      <c r="DM448" s="43">
        <f>SUM(DM449:DM449)</f>
        <v>0</v>
      </c>
      <c r="DN448" s="43"/>
      <c r="DO448" s="43"/>
      <c r="DP448" s="396"/>
      <c r="DQ448" s="43"/>
      <c r="DR448" s="43">
        <f>SUM(DR449:DR449)</f>
        <v>0</v>
      </c>
      <c r="DS448" s="43"/>
      <c r="DT448" s="43"/>
      <c r="DU448" s="396"/>
      <c r="DV448" s="43"/>
      <c r="DW448" s="43">
        <f>SUM(DW449:DW449)</f>
        <v>0</v>
      </c>
      <c r="DX448" s="43"/>
      <c r="DY448" s="43"/>
      <c r="DZ448" s="396"/>
      <c r="EA448" s="43"/>
      <c r="EB448" s="43">
        <f>SUM(EB449:EB449)</f>
        <v>0</v>
      </c>
      <c r="EC448" s="43"/>
      <c r="ED448" s="43"/>
      <c r="EE448" s="396"/>
      <c r="EF448" s="43"/>
      <c r="EG448" s="43">
        <f>SUM(EG449:EG449)</f>
        <v>0</v>
      </c>
      <c r="EH448" s="43"/>
      <c r="EI448" s="43"/>
      <c r="EJ448" s="396"/>
      <c r="EL448" s="43">
        <f>SUM(EL449:EL449)</f>
        <v>0</v>
      </c>
      <c r="EM448" s="43"/>
      <c r="EN448" s="43"/>
      <c r="EO448" s="88"/>
      <c r="EQ448" s="80">
        <f>EL448-BY448</f>
        <v>0</v>
      </c>
      <c r="ER448" s="33"/>
    </row>
    <row r="449" spans="4:148" hidden="1" x14ac:dyDescent="0.3">
      <c r="D449" s="88" t="s">
        <v>316</v>
      </c>
      <c r="F449" s="399"/>
      <c r="G449" s="403">
        <v>0</v>
      </c>
      <c r="H449" s="401"/>
      <c r="I449" s="43"/>
      <c r="J449" s="396"/>
      <c r="K449" s="399"/>
      <c r="L449" s="403">
        <v>0</v>
      </c>
      <c r="M449" s="401"/>
      <c r="N449" s="43"/>
      <c r="O449" s="396"/>
      <c r="P449" s="399"/>
      <c r="Q449" s="403">
        <v>0</v>
      </c>
      <c r="R449" s="401"/>
      <c r="S449" s="43"/>
      <c r="T449" s="396"/>
      <c r="U449" s="399"/>
      <c r="V449" s="403">
        <v>0</v>
      </c>
      <c r="W449" s="401"/>
      <c r="X449" s="43"/>
      <c r="Y449" s="396"/>
      <c r="Z449" s="399"/>
      <c r="AA449" s="403">
        <v>0</v>
      </c>
      <c r="AB449" s="401"/>
      <c r="AC449" s="43"/>
      <c r="AD449" s="396"/>
      <c r="AE449" s="399"/>
      <c r="AF449" s="403">
        <v>0</v>
      </c>
      <c r="AG449" s="401"/>
      <c r="AH449" s="43"/>
      <c r="AI449" s="396"/>
      <c r="AJ449" s="399"/>
      <c r="AK449" s="403">
        <v>0</v>
      </c>
      <c r="AL449" s="401"/>
      <c r="AM449" s="43"/>
      <c r="AN449" s="396"/>
      <c r="AO449" s="399"/>
      <c r="AP449" s="403">
        <v>0</v>
      </c>
      <c r="AQ449" s="401"/>
      <c r="AR449" s="43"/>
      <c r="AS449" s="396"/>
      <c r="AT449" s="399"/>
      <c r="AU449" s="403">
        <v>0</v>
      </c>
      <c r="AV449" s="401"/>
      <c r="AW449" s="43"/>
      <c r="AX449" s="396"/>
      <c r="AY449" s="399"/>
      <c r="AZ449" s="403">
        <v>0</v>
      </c>
      <c r="BA449" s="401"/>
      <c r="BB449" s="43"/>
      <c r="BC449" s="396"/>
      <c r="BD449" s="399"/>
      <c r="BE449" s="403">
        <v>0</v>
      </c>
      <c r="BF449" s="401"/>
      <c r="BG449" s="43"/>
      <c r="BH449" s="396"/>
      <c r="BI449" s="399"/>
      <c r="BJ449" s="403">
        <v>0</v>
      </c>
      <c r="BK449" s="401"/>
      <c r="BL449" s="43"/>
      <c r="BM449" s="396"/>
      <c r="BN449" s="399"/>
      <c r="BO449" s="403">
        <v>0</v>
      </c>
      <c r="BP449" s="401"/>
      <c r="BQ449" s="43"/>
      <c r="BR449" s="396"/>
      <c r="BS449" s="399"/>
      <c r="BT449" s="403">
        <f>SUM(L449:BO449)</f>
        <v>0</v>
      </c>
      <c r="BU449" s="401"/>
      <c r="BV449" s="43"/>
      <c r="BW449" s="396"/>
      <c r="BX449" s="399"/>
      <c r="BY449" s="403">
        <v>0</v>
      </c>
      <c r="BZ449" s="401"/>
      <c r="CA449" s="43"/>
      <c r="CB449" s="396"/>
      <c r="CC449" s="399"/>
      <c r="CD449" s="403">
        <v>0</v>
      </c>
      <c r="CE449" s="401"/>
      <c r="CF449" s="43"/>
      <c r="CG449" s="396"/>
      <c r="CH449" s="399"/>
      <c r="CI449" s="403">
        <v>0</v>
      </c>
      <c r="CJ449" s="401"/>
      <c r="CK449" s="43"/>
      <c r="CL449" s="396"/>
      <c r="CM449" s="399"/>
      <c r="CN449" s="403">
        <v>0</v>
      </c>
      <c r="CO449" s="401"/>
      <c r="CP449" s="43"/>
      <c r="CQ449" s="396"/>
      <c r="CR449" s="399"/>
      <c r="CS449" s="403">
        <v>0</v>
      </c>
      <c r="CT449" s="401"/>
      <c r="CU449" s="43"/>
      <c r="CV449" s="396"/>
      <c r="CW449" s="399"/>
      <c r="CX449" s="403">
        <v>0</v>
      </c>
      <c r="CY449" s="401"/>
      <c r="CZ449" s="43"/>
      <c r="DA449" s="396"/>
      <c r="DB449" s="399"/>
      <c r="DC449" s="403">
        <v>0</v>
      </c>
      <c r="DD449" s="401"/>
      <c r="DE449" s="43"/>
      <c r="DF449" s="396"/>
      <c r="DG449" s="399"/>
      <c r="DH449" s="403">
        <v>0</v>
      </c>
      <c r="DI449" s="401"/>
      <c r="DJ449" s="43"/>
      <c r="DK449" s="396"/>
      <c r="DL449" s="399"/>
      <c r="DM449" s="403">
        <v>0</v>
      </c>
      <c r="DN449" s="401"/>
      <c r="DO449" s="43"/>
      <c r="DP449" s="396"/>
      <c r="DQ449" s="399"/>
      <c r="DR449" s="403">
        <v>0</v>
      </c>
      <c r="DS449" s="401"/>
      <c r="DT449" s="43"/>
      <c r="DU449" s="396"/>
      <c r="DV449" s="399"/>
      <c r="DW449" s="403">
        <v>0</v>
      </c>
      <c r="DX449" s="401"/>
      <c r="DY449" s="43"/>
      <c r="DZ449" s="396"/>
      <c r="EA449" s="399"/>
      <c r="EB449" s="403">
        <v>0</v>
      </c>
      <c r="EC449" s="401"/>
      <c r="ED449" s="43"/>
      <c r="EE449" s="396"/>
      <c r="EF449" s="399"/>
      <c r="EG449" s="403">
        <v>0</v>
      </c>
      <c r="EH449" s="401"/>
      <c r="EI449" s="43"/>
      <c r="EJ449" s="396"/>
      <c r="EK449" s="399"/>
      <c r="EL449" s="403">
        <f>SUM(CD449:EG449)</f>
        <v>0</v>
      </c>
      <c r="EM449" s="401"/>
      <c r="EN449" s="43"/>
      <c r="EO449" s="88"/>
      <c r="EQ449" s="80">
        <f>EL449-BY449</f>
        <v>0</v>
      </c>
      <c r="ER449" s="33"/>
    </row>
    <row r="450" spans="4:148" hidden="1" x14ac:dyDescent="0.3">
      <c r="D450" s="88"/>
      <c r="G450" s="43"/>
      <c r="H450" s="43"/>
      <c r="I450" s="43"/>
      <c r="J450" s="396"/>
      <c r="L450" s="43"/>
      <c r="M450" s="43"/>
      <c r="N450" s="43"/>
      <c r="O450" s="396"/>
      <c r="Q450" s="43"/>
      <c r="R450" s="43"/>
      <c r="S450" s="43"/>
      <c r="T450" s="396"/>
      <c r="V450" s="43"/>
      <c r="W450" s="43"/>
      <c r="X450" s="43"/>
      <c r="Y450" s="396"/>
      <c r="AA450" s="43"/>
      <c r="AB450" s="43"/>
      <c r="AC450" s="43"/>
      <c r="AD450" s="396"/>
      <c r="AF450" s="43"/>
      <c r="AG450" s="43"/>
      <c r="AH450" s="43"/>
      <c r="AI450" s="396"/>
      <c r="AK450" s="43"/>
      <c r="AL450" s="43"/>
      <c r="AM450" s="43"/>
      <c r="AN450" s="396"/>
      <c r="AP450" s="43"/>
      <c r="AQ450" s="43"/>
      <c r="AR450" s="43"/>
      <c r="AS450" s="396"/>
      <c r="AU450" s="43"/>
      <c r="AV450" s="43"/>
      <c r="AW450" s="43"/>
      <c r="AX450" s="396"/>
      <c r="AZ450" s="43"/>
      <c r="BA450" s="43"/>
      <c r="BB450" s="43"/>
      <c r="BC450" s="396"/>
      <c r="BE450" s="43"/>
      <c r="BF450" s="43"/>
      <c r="BG450" s="43"/>
      <c r="BH450" s="396"/>
      <c r="BJ450" s="43"/>
      <c r="BK450" s="43"/>
      <c r="BL450" s="43"/>
      <c r="BM450" s="396"/>
      <c r="BO450" s="43"/>
      <c r="BP450" s="43"/>
      <c r="BQ450" s="43"/>
      <c r="BR450" s="396"/>
      <c r="BT450" s="43"/>
      <c r="BU450" s="43"/>
      <c r="BV450" s="43"/>
      <c r="BW450" s="396"/>
      <c r="BY450" s="43"/>
      <c r="BZ450" s="43"/>
      <c r="CA450" s="43"/>
      <c r="CB450" s="396"/>
      <c r="CD450" s="43"/>
      <c r="CE450" s="43"/>
      <c r="CF450" s="43"/>
      <c r="CG450" s="396"/>
      <c r="CI450" s="43"/>
      <c r="CJ450" s="43"/>
      <c r="CK450" s="43"/>
      <c r="CL450" s="396"/>
      <c r="CN450" s="43"/>
      <c r="CO450" s="43"/>
      <c r="CP450" s="43"/>
      <c r="CQ450" s="396"/>
      <c r="CS450" s="43"/>
      <c r="CT450" s="43"/>
      <c r="CU450" s="43"/>
      <c r="CV450" s="396"/>
      <c r="CX450" s="43"/>
      <c r="CY450" s="43"/>
      <c r="CZ450" s="43"/>
      <c r="DA450" s="396"/>
      <c r="DC450" s="43"/>
      <c r="DD450" s="43"/>
      <c r="DE450" s="43"/>
      <c r="DF450" s="396"/>
      <c r="DH450" s="43"/>
      <c r="DI450" s="43"/>
      <c r="DJ450" s="43"/>
      <c r="DK450" s="396"/>
      <c r="DM450" s="43"/>
      <c r="DN450" s="43"/>
      <c r="DO450" s="43"/>
      <c r="DP450" s="396"/>
      <c r="DR450" s="43"/>
      <c r="DS450" s="43"/>
      <c r="DT450" s="43"/>
      <c r="DU450" s="396"/>
      <c r="DW450" s="43"/>
      <c r="DX450" s="43"/>
      <c r="DY450" s="43"/>
      <c r="DZ450" s="396"/>
      <c r="EB450" s="43"/>
      <c r="EC450" s="43"/>
      <c r="ED450" s="43"/>
      <c r="EE450" s="396"/>
      <c r="EG450" s="43"/>
      <c r="EH450" s="43"/>
      <c r="EI450" s="43"/>
      <c r="EJ450" s="396"/>
      <c r="EL450" s="43"/>
      <c r="EM450" s="43"/>
      <c r="EN450" s="43"/>
      <c r="EO450" s="88"/>
      <c r="ER450" s="33"/>
    </row>
    <row r="451" spans="4:148" hidden="1" x14ac:dyDescent="0.3">
      <c r="D451" s="88" t="s">
        <v>362</v>
      </c>
      <c r="G451" s="43">
        <f>SUM(G452:G452)</f>
        <v>0</v>
      </c>
      <c r="I451" s="43"/>
      <c r="J451" s="396"/>
      <c r="K451" s="43"/>
      <c r="L451" s="43">
        <f>SUM(L452:L452)</f>
        <v>0</v>
      </c>
      <c r="M451" s="43"/>
      <c r="N451" s="43"/>
      <c r="O451" s="396"/>
      <c r="P451" s="43"/>
      <c r="Q451" s="43">
        <f>SUM(Q452:Q452)</f>
        <v>0</v>
      </c>
      <c r="R451" s="43"/>
      <c r="S451" s="43"/>
      <c r="T451" s="396"/>
      <c r="U451" s="43"/>
      <c r="V451" s="43">
        <f>SUM(V452:V452)</f>
        <v>0</v>
      </c>
      <c r="W451" s="43"/>
      <c r="X451" s="43"/>
      <c r="Y451" s="396"/>
      <c r="Z451" s="43"/>
      <c r="AA451" s="43">
        <f>SUM(AA452:AA452)</f>
        <v>0</v>
      </c>
      <c r="AB451" s="43"/>
      <c r="AC451" s="43"/>
      <c r="AD451" s="396"/>
      <c r="AE451" s="43"/>
      <c r="AF451" s="43">
        <f>SUM(AF452:AF452)</f>
        <v>0</v>
      </c>
      <c r="AG451" s="43"/>
      <c r="AH451" s="43"/>
      <c r="AI451" s="396"/>
      <c r="AJ451" s="43"/>
      <c r="AK451" s="43">
        <f>SUM(AK452:AK452)</f>
        <v>0</v>
      </c>
      <c r="AL451" s="43"/>
      <c r="AM451" s="43"/>
      <c r="AN451" s="396"/>
      <c r="AO451" s="43"/>
      <c r="AP451" s="43">
        <f>SUM(AP452:AP452)</f>
        <v>0</v>
      </c>
      <c r="AQ451" s="43"/>
      <c r="AR451" s="43"/>
      <c r="AS451" s="396"/>
      <c r="AT451" s="43"/>
      <c r="AU451" s="43">
        <f>SUM(AU452:AU452)</f>
        <v>0</v>
      </c>
      <c r="AV451" s="43"/>
      <c r="AW451" s="43"/>
      <c r="AX451" s="396"/>
      <c r="AY451" s="43"/>
      <c r="AZ451" s="43">
        <f>SUM(AZ452:AZ452)</f>
        <v>0</v>
      </c>
      <c r="BA451" s="43"/>
      <c r="BB451" s="43"/>
      <c r="BC451" s="396"/>
      <c r="BD451" s="43"/>
      <c r="BE451" s="43">
        <f>SUM(BE452:BE452)</f>
        <v>0</v>
      </c>
      <c r="BF451" s="43"/>
      <c r="BG451" s="43"/>
      <c r="BH451" s="396"/>
      <c r="BI451" s="43"/>
      <c r="BJ451" s="43">
        <f>SUM(BJ452:BJ452)</f>
        <v>0</v>
      </c>
      <c r="BK451" s="43"/>
      <c r="BL451" s="43"/>
      <c r="BM451" s="396"/>
      <c r="BN451" s="43"/>
      <c r="BO451" s="43">
        <f>SUM(BO452:BO452)</f>
        <v>0</v>
      </c>
      <c r="BP451" s="43"/>
      <c r="BQ451" s="43"/>
      <c r="BR451" s="396"/>
      <c r="BT451" s="43">
        <f>SUM(BT452:BT452)</f>
        <v>0</v>
      </c>
      <c r="BU451" s="43"/>
      <c r="BV451" s="43"/>
      <c r="BW451" s="396"/>
      <c r="BY451" s="43">
        <f>SUM(BY452:BY452)</f>
        <v>0</v>
      </c>
      <c r="CA451" s="43"/>
      <c r="CB451" s="396"/>
      <c r="CC451" s="43"/>
      <c r="CD451" s="43">
        <f>SUM(CD452:CD452)</f>
        <v>0</v>
      </c>
      <c r="CE451" s="43"/>
      <c r="CF451" s="43"/>
      <c r="CG451" s="396"/>
      <c r="CH451" s="43"/>
      <c r="CI451" s="43">
        <f>SUM(CI452:CI452)</f>
        <v>0</v>
      </c>
      <c r="CJ451" s="43"/>
      <c r="CK451" s="43"/>
      <c r="CL451" s="396"/>
      <c r="CM451" s="43"/>
      <c r="CN451" s="43">
        <f>SUM(CN452:CN452)</f>
        <v>0</v>
      </c>
      <c r="CO451" s="43"/>
      <c r="CP451" s="43"/>
      <c r="CQ451" s="396"/>
      <c r="CR451" s="43"/>
      <c r="CS451" s="43">
        <f>SUM(CS452:CS452)</f>
        <v>0</v>
      </c>
      <c r="CT451" s="43"/>
      <c r="CU451" s="43"/>
      <c r="CV451" s="396"/>
      <c r="CW451" s="43"/>
      <c r="CX451" s="43">
        <f>SUM(CX452:CX452)</f>
        <v>0</v>
      </c>
      <c r="CY451" s="43"/>
      <c r="CZ451" s="43"/>
      <c r="DA451" s="396"/>
      <c r="DB451" s="43"/>
      <c r="DC451" s="43">
        <f>SUM(DC452:DC452)</f>
        <v>0</v>
      </c>
      <c r="DD451" s="43"/>
      <c r="DE451" s="43"/>
      <c r="DF451" s="396"/>
      <c r="DG451" s="43"/>
      <c r="DH451" s="43">
        <f>SUM(DH452:DH452)</f>
        <v>0</v>
      </c>
      <c r="DI451" s="43"/>
      <c r="DJ451" s="43"/>
      <c r="DK451" s="396"/>
      <c r="DL451" s="43"/>
      <c r="DM451" s="43">
        <f>SUM(DM452:DM452)</f>
        <v>0</v>
      </c>
      <c r="DN451" s="43"/>
      <c r="DO451" s="43"/>
      <c r="DP451" s="396"/>
      <c r="DQ451" s="43"/>
      <c r="DR451" s="43">
        <f>SUM(DR452:DR452)</f>
        <v>0</v>
      </c>
      <c r="DS451" s="43"/>
      <c r="DT451" s="43"/>
      <c r="DU451" s="396"/>
      <c r="DV451" s="43"/>
      <c r="DW451" s="43">
        <f>SUM(DW452:DW452)</f>
        <v>0</v>
      </c>
      <c r="DX451" s="43"/>
      <c r="DY451" s="43"/>
      <c r="DZ451" s="396"/>
      <c r="EA451" s="43"/>
      <c r="EB451" s="43">
        <f>SUM(EB452:EB452)</f>
        <v>0</v>
      </c>
      <c r="EC451" s="43"/>
      <c r="ED451" s="43"/>
      <c r="EE451" s="396"/>
      <c r="EF451" s="43"/>
      <c r="EG451" s="43">
        <f>SUM(EG452:EG452)</f>
        <v>0</v>
      </c>
      <c r="EH451" s="43"/>
      <c r="EI451" s="43"/>
      <c r="EJ451" s="396"/>
      <c r="EL451" s="43">
        <f>SUM(EL452:EL452)</f>
        <v>0</v>
      </c>
      <c r="EM451" s="43"/>
      <c r="EN451" s="43"/>
      <c r="EO451" s="88"/>
      <c r="EQ451" s="80">
        <f>EL451-BY451</f>
        <v>0</v>
      </c>
      <c r="ER451" s="33"/>
    </row>
    <row r="452" spans="4:148" hidden="1" x14ac:dyDescent="0.3">
      <c r="D452" s="88" t="s">
        <v>316</v>
      </c>
      <c r="F452" s="399"/>
      <c r="G452" s="403">
        <v>0</v>
      </c>
      <c r="H452" s="401"/>
      <c r="I452" s="43"/>
      <c r="J452" s="396"/>
      <c r="K452" s="399"/>
      <c r="L452" s="403">
        <v>0</v>
      </c>
      <c r="M452" s="401"/>
      <c r="N452" s="43"/>
      <c r="O452" s="396"/>
      <c r="P452" s="399"/>
      <c r="Q452" s="403">
        <v>0</v>
      </c>
      <c r="R452" s="401"/>
      <c r="S452" s="43"/>
      <c r="T452" s="396"/>
      <c r="U452" s="399"/>
      <c r="V452" s="403">
        <v>0</v>
      </c>
      <c r="W452" s="401"/>
      <c r="X452" s="43"/>
      <c r="Y452" s="396"/>
      <c r="Z452" s="399"/>
      <c r="AA452" s="403">
        <v>0</v>
      </c>
      <c r="AB452" s="401"/>
      <c r="AC452" s="43"/>
      <c r="AD452" s="396"/>
      <c r="AE452" s="399"/>
      <c r="AF452" s="403">
        <v>0</v>
      </c>
      <c r="AG452" s="401"/>
      <c r="AH452" s="43"/>
      <c r="AI452" s="396"/>
      <c r="AJ452" s="399"/>
      <c r="AK452" s="403">
        <v>0</v>
      </c>
      <c r="AL452" s="401"/>
      <c r="AM452" s="43"/>
      <c r="AN452" s="396"/>
      <c r="AO452" s="399"/>
      <c r="AP452" s="403">
        <v>0</v>
      </c>
      <c r="AQ452" s="401"/>
      <c r="AR452" s="43"/>
      <c r="AS452" s="396"/>
      <c r="AT452" s="399"/>
      <c r="AU452" s="403">
        <v>0</v>
      </c>
      <c r="AV452" s="401"/>
      <c r="AW452" s="43"/>
      <c r="AX452" s="396"/>
      <c r="AY452" s="399"/>
      <c r="AZ452" s="403">
        <v>0</v>
      </c>
      <c r="BA452" s="401"/>
      <c r="BB452" s="43"/>
      <c r="BC452" s="396"/>
      <c r="BD452" s="399"/>
      <c r="BE452" s="403">
        <v>0</v>
      </c>
      <c r="BF452" s="401"/>
      <c r="BG452" s="43"/>
      <c r="BH452" s="396"/>
      <c r="BI452" s="399"/>
      <c r="BJ452" s="403">
        <v>0</v>
      </c>
      <c r="BK452" s="401"/>
      <c r="BL452" s="43"/>
      <c r="BM452" s="396"/>
      <c r="BN452" s="399"/>
      <c r="BO452" s="403">
        <v>0</v>
      </c>
      <c r="BP452" s="401"/>
      <c r="BQ452" s="43"/>
      <c r="BR452" s="396"/>
      <c r="BS452" s="399"/>
      <c r="BT452" s="403">
        <f>SUM(L452:BO452)</f>
        <v>0</v>
      </c>
      <c r="BU452" s="401"/>
      <c r="BV452" s="43"/>
      <c r="BW452" s="396"/>
      <c r="BX452" s="399"/>
      <c r="BY452" s="403">
        <v>0</v>
      </c>
      <c r="BZ452" s="401"/>
      <c r="CA452" s="43"/>
      <c r="CB452" s="396"/>
      <c r="CC452" s="399"/>
      <c r="CD452" s="403">
        <v>0</v>
      </c>
      <c r="CE452" s="401"/>
      <c r="CF452" s="43"/>
      <c r="CG452" s="396"/>
      <c r="CH452" s="399"/>
      <c r="CI452" s="403">
        <v>0</v>
      </c>
      <c r="CJ452" s="401"/>
      <c r="CK452" s="43"/>
      <c r="CL452" s="396"/>
      <c r="CM452" s="399"/>
      <c r="CN452" s="403">
        <v>0</v>
      </c>
      <c r="CO452" s="401"/>
      <c r="CP452" s="43"/>
      <c r="CQ452" s="396"/>
      <c r="CR452" s="399"/>
      <c r="CS452" s="403">
        <v>0</v>
      </c>
      <c r="CT452" s="401"/>
      <c r="CU452" s="43"/>
      <c r="CV452" s="396"/>
      <c r="CW452" s="399"/>
      <c r="CX452" s="403">
        <v>0</v>
      </c>
      <c r="CY452" s="401"/>
      <c r="CZ452" s="43"/>
      <c r="DA452" s="396"/>
      <c r="DB452" s="399"/>
      <c r="DC452" s="403">
        <v>0</v>
      </c>
      <c r="DD452" s="401"/>
      <c r="DE452" s="43"/>
      <c r="DF452" s="396"/>
      <c r="DG452" s="399"/>
      <c r="DH452" s="403">
        <v>0</v>
      </c>
      <c r="DI452" s="401"/>
      <c r="DJ452" s="43"/>
      <c r="DK452" s="396"/>
      <c r="DL452" s="399"/>
      <c r="DM452" s="403">
        <v>0</v>
      </c>
      <c r="DN452" s="401"/>
      <c r="DO452" s="43"/>
      <c r="DP452" s="396"/>
      <c r="DQ452" s="399"/>
      <c r="DR452" s="403">
        <v>0</v>
      </c>
      <c r="DS452" s="401"/>
      <c r="DT452" s="43"/>
      <c r="DU452" s="396"/>
      <c r="DV452" s="399"/>
      <c r="DW452" s="403">
        <v>0</v>
      </c>
      <c r="DX452" s="401"/>
      <c r="DY452" s="43"/>
      <c r="DZ452" s="396"/>
      <c r="EA452" s="399"/>
      <c r="EB452" s="403">
        <v>0</v>
      </c>
      <c r="EC452" s="401"/>
      <c r="ED452" s="43"/>
      <c r="EE452" s="396"/>
      <c r="EF452" s="399"/>
      <c r="EG452" s="403">
        <v>0</v>
      </c>
      <c r="EH452" s="401"/>
      <c r="EI452" s="43"/>
      <c r="EJ452" s="396"/>
      <c r="EK452" s="399"/>
      <c r="EL452" s="403">
        <f>SUM(CD452:EG452)</f>
        <v>0</v>
      </c>
      <c r="EM452" s="401"/>
      <c r="EN452" s="43"/>
      <c r="EO452" s="88"/>
      <c r="EQ452" s="80">
        <f>EL452-BY452</f>
        <v>0</v>
      </c>
      <c r="ER452" s="33"/>
    </row>
    <row r="453" spans="4:148" x14ac:dyDescent="0.3">
      <c r="D453" s="665"/>
      <c r="E453" s="411"/>
      <c r="F453" s="82"/>
      <c r="G453" s="75"/>
      <c r="H453" s="75"/>
      <c r="I453" s="75"/>
      <c r="J453" s="412"/>
      <c r="K453" s="75"/>
      <c r="L453" s="75"/>
      <c r="M453" s="75"/>
      <c r="N453" s="75"/>
      <c r="O453" s="412"/>
      <c r="P453" s="75"/>
      <c r="Q453" s="75"/>
      <c r="R453" s="75"/>
      <c r="S453" s="75"/>
      <c r="T453" s="412"/>
      <c r="U453" s="75"/>
      <c r="V453" s="75"/>
      <c r="W453" s="75"/>
      <c r="X453" s="75"/>
      <c r="Y453" s="412"/>
      <c r="Z453" s="75"/>
      <c r="AA453" s="75"/>
      <c r="AB453" s="75"/>
      <c r="AC453" s="75"/>
      <c r="AD453" s="412"/>
      <c r="AE453" s="75"/>
      <c r="AF453" s="75"/>
      <c r="AG453" s="75"/>
      <c r="AH453" s="75"/>
      <c r="AI453" s="412"/>
      <c r="AJ453" s="75"/>
      <c r="AK453" s="75"/>
      <c r="AL453" s="75"/>
      <c r="AM453" s="75"/>
      <c r="AN453" s="412"/>
      <c r="AO453" s="75"/>
      <c r="AP453" s="75"/>
      <c r="AQ453" s="75"/>
      <c r="AR453" s="75"/>
      <c r="AS453" s="412"/>
      <c r="AT453" s="75"/>
      <c r="AU453" s="75"/>
      <c r="AV453" s="75"/>
      <c r="AW453" s="75"/>
      <c r="AX453" s="412"/>
      <c r="AY453" s="75"/>
      <c r="AZ453" s="75"/>
      <c r="BA453" s="75"/>
      <c r="BB453" s="75"/>
      <c r="BC453" s="412"/>
      <c r="BD453" s="75"/>
      <c r="BE453" s="75"/>
      <c r="BF453" s="75"/>
      <c r="BG453" s="75"/>
      <c r="BH453" s="412"/>
      <c r="BI453" s="75"/>
      <c r="BJ453" s="75"/>
      <c r="BK453" s="75"/>
      <c r="BL453" s="75"/>
      <c r="BM453" s="412"/>
      <c r="BN453" s="75"/>
      <c r="BO453" s="75"/>
      <c r="BP453" s="75"/>
      <c r="BQ453" s="75"/>
      <c r="BR453" s="412"/>
      <c r="BS453" s="75"/>
      <c r="BT453" s="75"/>
      <c r="BU453" s="75"/>
      <c r="BV453" s="75"/>
      <c r="BW453" s="412"/>
      <c r="BX453" s="75"/>
      <c r="BY453" s="75"/>
      <c r="BZ453" s="75"/>
      <c r="CA453" s="75"/>
      <c r="CB453" s="412"/>
      <c r="CC453" s="75"/>
      <c r="CD453" s="75"/>
      <c r="CE453" s="75"/>
      <c r="CF453" s="75"/>
      <c r="CG453" s="412"/>
      <c r="CH453" s="75"/>
      <c r="CI453" s="75"/>
      <c r="CJ453" s="75"/>
      <c r="CK453" s="75"/>
      <c r="CL453" s="412"/>
      <c r="CM453" s="75"/>
      <c r="CN453" s="75"/>
      <c r="CO453" s="75"/>
      <c r="CP453" s="75"/>
      <c r="CQ453" s="412"/>
      <c r="CR453" s="75"/>
      <c r="CS453" s="75"/>
      <c r="CT453" s="75"/>
      <c r="CU453" s="75"/>
      <c r="CV453" s="412"/>
      <c r="CW453" s="75"/>
      <c r="CX453" s="75"/>
      <c r="CY453" s="75"/>
      <c r="CZ453" s="75"/>
      <c r="DA453" s="412"/>
      <c r="DB453" s="75"/>
      <c r="DC453" s="75"/>
      <c r="DD453" s="75"/>
      <c r="DE453" s="75"/>
      <c r="DF453" s="412"/>
      <c r="DG453" s="75"/>
      <c r="DH453" s="75"/>
      <c r="DI453" s="75"/>
      <c r="DJ453" s="75"/>
      <c r="DK453" s="412"/>
      <c r="DL453" s="75"/>
      <c r="DM453" s="75"/>
      <c r="DN453" s="75"/>
      <c r="DO453" s="75"/>
      <c r="DP453" s="412"/>
      <c r="DQ453" s="75"/>
      <c r="DR453" s="75"/>
      <c r="DS453" s="75"/>
      <c r="DT453" s="75"/>
      <c r="DU453" s="412"/>
      <c r="DV453" s="75"/>
      <c r="DW453" s="75"/>
      <c r="DX453" s="75"/>
      <c r="DY453" s="75"/>
      <c r="DZ453" s="412"/>
      <c r="EA453" s="75"/>
      <c r="EB453" s="75"/>
      <c r="EC453" s="75"/>
      <c r="ED453" s="75"/>
      <c r="EE453" s="412"/>
      <c r="EF453" s="75"/>
      <c r="EG453" s="75"/>
      <c r="EH453" s="75"/>
      <c r="EI453" s="75"/>
      <c r="EJ453" s="412"/>
      <c r="EK453" s="75"/>
      <c r="EL453" s="75"/>
      <c r="EM453" s="75"/>
      <c r="EN453" s="76"/>
      <c r="EO453" s="88"/>
      <c r="ER453" s="33"/>
    </row>
    <row r="454" spans="4:148" x14ac:dyDescent="0.3">
      <c r="E454" s="84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</row>
    <row r="455" spans="4:148" x14ac:dyDescent="0.3">
      <c r="E455" s="80"/>
      <c r="EL455" s="43"/>
    </row>
    <row r="456" spans="4:148" x14ac:dyDescent="0.3">
      <c r="E456" s="80"/>
    </row>
    <row r="457" spans="4:148" x14ac:dyDescent="0.3">
      <c r="E457" s="80"/>
    </row>
    <row r="458" spans="4:148" hidden="1" x14ac:dyDescent="0.3">
      <c r="E458" s="80"/>
    </row>
    <row r="459" spans="4:148" hidden="1" x14ac:dyDescent="0.3">
      <c r="E459" s="80"/>
    </row>
    <row r="460" spans="4:148" hidden="1" x14ac:dyDescent="0.3">
      <c r="E460" s="80"/>
      <c r="G460" s="80">
        <f t="shared" ref="G460:BR463" si="78">G12-BY12</f>
        <v>59601975</v>
      </c>
      <c r="H460" s="80">
        <f t="shared" si="78"/>
        <v>0</v>
      </c>
      <c r="I460" s="80">
        <f t="shared" si="78"/>
        <v>0</v>
      </c>
      <c r="J460" s="80">
        <f t="shared" si="78"/>
        <v>0</v>
      </c>
      <c r="K460" s="80">
        <f t="shared" si="78"/>
        <v>0</v>
      </c>
      <c r="L460" s="80">
        <f t="shared" si="78"/>
        <v>7802245</v>
      </c>
      <c r="M460" s="80">
        <f t="shared" si="78"/>
        <v>0</v>
      </c>
      <c r="N460" s="80">
        <f t="shared" si="78"/>
        <v>0</v>
      </c>
      <c r="O460" s="80">
        <f t="shared" si="78"/>
        <v>0</v>
      </c>
      <c r="P460" s="80">
        <f t="shared" si="78"/>
        <v>0</v>
      </c>
      <c r="Q460" s="80">
        <f t="shared" si="78"/>
        <v>1380702</v>
      </c>
      <c r="R460" s="80">
        <f t="shared" si="78"/>
        <v>0</v>
      </c>
      <c r="S460" s="80">
        <f t="shared" si="78"/>
        <v>0</v>
      </c>
      <c r="T460" s="80">
        <f t="shared" si="78"/>
        <v>0</v>
      </c>
      <c r="U460" s="80">
        <f t="shared" si="78"/>
        <v>0</v>
      </c>
      <c r="V460" s="80">
        <f t="shared" si="78"/>
        <v>1953054</v>
      </c>
      <c r="W460" s="80">
        <f t="shared" si="78"/>
        <v>0</v>
      </c>
      <c r="X460" s="80">
        <f t="shared" si="78"/>
        <v>0</v>
      </c>
      <c r="Y460" s="80">
        <f t="shared" si="78"/>
        <v>0</v>
      </c>
      <c r="Z460" s="80">
        <f t="shared" si="78"/>
        <v>0</v>
      </c>
      <c r="AA460" s="80">
        <f t="shared" si="78"/>
        <v>-19956978</v>
      </c>
      <c r="AB460" s="80">
        <f t="shared" si="78"/>
        <v>0</v>
      </c>
      <c r="AC460" s="80">
        <f t="shared" si="78"/>
        <v>0</v>
      </c>
      <c r="AD460" s="80">
        <f t="shared" si="78"/>
        <v>0</v>
      </c>
      <c r="AE460" s="80">
        <f t="shared" si="78"/>
        <v>0</v>
      </c>
      <c r="AF460" s="80">
        <f t="shared" si="78"/>
        <v>-3705642</v>
      </c>
      <c r="AG460" s="80">
        <f t="shared" si="78"/>
        <v>0</v>
      </c>
      <c r="AH460" s="80">
        <f t="shared" si="78"/>
        <v>0</v>
      </c>
      <c r="AI460" s="80">
        <f t="shared" si="78"/>
        <v>0</v>
      </c>
      <c r="AJ460" s="80">
        <f t="shared" si="78"/>
        <v>0</v>
      </c>
      <c r="AK460" s="80">
        <f t="shared" si="78"/>
        <v>-2898220</v>
      </c>
      <c r="AL460" s="80">
        <f t="shared" si="78"/>
        <v>0</v>
      </c>
      <c r="AM460" s="80">
        <f t="shared" si="78"/>
        <v>0</v>
      </c>
      <c r="AN460" s="80">
        <f t="shared" si="78"/>
        <v>0</v>
      </c>
      <c r="AO460" s="80">
        <f t="shared" si="78"/>
        <v>0</v>
      </c>
      <c r="AP460" s="80">
        <f t="shared" si="78"/>
        <v>8152035</v>
      </c>
      <c r="AQ460" s="80">
        <f t="shared" si="78"/>
        <v>0</v>
      </c>
      <c r="AR460" s="80">
        <f t="shared" si="78"/>
        <v>0</v>
      </c>
      <c r="AS460" s="80">
        <f t="shared" si="78"/>
        <v>0</v>
      </c>
      <c r="AT460" s="80">
        <f t="shared" si="78"/>
        <v>0</v>
      </c>
      <c r="AU460" s="80">
        <f t="shared" si="78"/>
        <v>29245180</v>
      </c>
      <c r="AV460" s="80">
        <f t="shared" si="78"/>
        <v>0</v>
      </c>
      <c r="AW460" s="80">
        <f t="shared" si="78"/>
        <v>0</v>
      </c>
      <c r="AX460" s="80">
        <f t="shared" si="78"/>
        <v>0</v>
      </c>
      <c r="AY460" s="80">
        <f t="shared" si="78"/>
        <v>0</v>
      </c>
      <c r="AZ460" s="80">
        <f t="shared" si="78"/>
        <v>16973211</v>
      </c>
      <c r="BA460" s="80">
        <f t="shared" si="78"/>
        <v>0</v>
      </c>
      <c r="BB460" s="80">
        <f t="shared" si="78"/>
        <v>0</v>
      </c>
      <c r="BC460" s="80">
        <f t="shared" si="78"/>
        <v>0</v>
      </c>
      <c r="BD460" s="80">
        <f t="shared" si="78"/>
        <v>0</v>
      </c>
      <c r="BE460" s="80">
        <f t="shared" si="78"/>
        <v>-19568746</v>
      </c>
      <c r="BF460" s="80">
        <f t="shared" si="78"/>
        <v>0</v>
      </c>
      <c r="BG460" s="80">
        <f t="shared" si="78"/>
        <v>0</v>
      </c>
      <c r="BH460" s="80">
        <f t="shared" si="78"/>
        <v>0</v>
      </c>
      <c r="BI460" s="80">
        <f t="shared" si="78"/>
        <v>0</v>
      </c>
      <c r="BJ460" s="80">
        <f t="shared" si="78"/>
        <v>-30035216</v>
      </c>
      <c r="BK460" s="80">
        <f t="shared" si="78"/>
        <v>0</v>
      </c>
      <c r="BL460" s="80">
        <f t="shared" si="78"/>
        <v>0</v>
      </c>
      <c r="BM460" s="80">
        <f t="shared" si="78"/>
        <v>0</v>
      </c>
      <c r="BN460" s="80">
        <f t="shared" si="78"/>
        <v>0</v>
      </c>
      <c r="BO460" s="80">
        <f t="shared" si="78"/>
        <v>-31652494</v>
      </c>
      <c r="BP460" s="80">
        <f t="shared" si="78"/>
        <v>0</v>
      </c>
      <c r="BQ460" s="80">
        <f t="shared" si="78"/>
        <v>0</v>
      </c>
      <c r="BR460" s="80">
        <f t="shared" si="78"/>
        <v>0</v>
      </c>
      <c r="BS460" s="80">
        <f t="shared" ref="BO460:BX463" si="79">BS12-EK12</f>
        <v>0</v>
      </c>
      <c r="BT460" s="80">
        <f t="shared" si="79"/>
        <v>38945587</v>
      </c>
      <c r="BU460" s="80">
        <f t="shared" si="79"/>
        <v>0</v>
      </c>
      <c r="BV460" s="80">
        <f t="shared" si="79"/>
        <v>0</v>
      </c>
      <c r="BW460" s="80">
        <f t="shared" si="79"/>
        <v>0</v>
      </c>
      <c r="BX460" s="80">
        <f t="shared" si="79"/>
        <v>0</v>
      </c>
      <c r="BZ460" s="80">
        <f>BZ12-ER12</f>
        <v>0</v>
      </c>
      <c r="CA460" s="80" t="e">
        <f>CA12-#REF!</f>
        <v>#REF!</v>
      </c>
    </row>
    <row r="461" spans="4:148" hidden="1" x14ac:dyDescent="0.3">
      <c r="E461" s="80"/>
      <c r="G461" s="80">
        <f t="shared" si="78"/>
        <v>57239963</v>
      </c>
      <c r="H461" s="80">
        <f t="shared" si="78"/>
        <v>0</v>
      </c>
      <c r="I461" s="80">
        <f t="shared" si="78"/>
        <v>0</v>
      </c>
      <c r="J461" s="80">
        <f t="shared" si="78"/>
        <v>0</v>
      </c>
      <c r="K461" s="80">
        <f t="shared" si="78"/>
        <v>0</v>
      </c>
      <c r="L461" s="80">
        <f t="shared" si="78"/>
        <v>10275314</v>
      </c>
      <c r="M461" s="80">
        <f t="shared" si="78"/>
        <v>0</v>
      </c>
      <c r="N461" s="80">
        <f t="shared" si="78"/>
        <v>0</v>
      </c>
      <c r="O461" s="80">
        <f t="shared" si="78"/>
        <v>0</v>
      </c>
      <c r="P461" s="80">
        <f t="shared" si="78"/>
        <v>0</v>
      </c>
      <c r="Q461" s="80">
        <f t="shared" si="78"/>
        <v>7497878</v>
      </c>
      <c r="R461" s="80">
        <f t="shared" si="78"/>
        <v>0</v>
      </c>
      <c r="S461" s="80">
        <f t="shared" si="78"/>
        <v>0</v>
      </c>
      <c r="T461" s="80">
        <f t="shared" si="78"/>
        <v>0</v>
      </c>
      <c r="U461" s="80">
        <f t="shared" si="78"/>
        <v>0</v>
      </c>
      <c r="V461" s="80">
        <f t="shared" si="78"/>
        <v>3393024</v>
      </c>
      <c r="W461" s="80">
        <f t="shared" si="78"/>
        <v>0</v>
      </c>
      <c r="X461" s="80">
        <f t="shared" si="78"/>
        <v>0</v>
      </c>
      <c r="Y461" s="80">
        <f t="shared" si="78"/>
        <v>0</v>
      </c>
      <c r="Z461" s="80">
        <f t="shared" si="78"/>
        <v>0</v>
      </c>
      <c r="AA461" s="80">
        <f t="shared" si="78"/>
        <v>-20595084</v>
      </c>
      <c r="AB461" s="80">
        <f t="shared" si="78"/>
        <v>0</v>
      </c>
      <c r="AC461" s="80">
        <f t="shared" si="78"/>
        <v>0</v>
      </c>
      <c r="AD461" s="80">
        <f t="shared" si="78"/>
        <v>0</v>
      </c>
      <c r="AE461" s="80">
        <f t="shared" si="78"/>
        <v>0</v>
      </c>
      <c r="AF461" s="80">
        <f t="shared" si="78"/>
        <v>-2070550</v>
      </c>
      <c r="AG461" s="80">
        <f t="shared" si="78"/>
        <v>0</v>
      </c>
      <c r="AH461" s="80">
        <f t="shared" si="78"/>
        <v>0</v>
      </c>
      <c r="AI461" s="80">
        <f t="shared" si="78"/>
        <v>0</v>
      </c>
      <c r="AJ461" s="80">
        <f t="shared" si="78"/>
        <v>0</v>
      </c>
      <c r="AK461" s="80">
        <f t="shared" si="78"/>
        <v>-8205680</v>
      </c>
      <c r="AL461" s="80">
        <f t="shared" si="78"/>
        <v>0</v>
      </c>
      <c r="AM461" s="80">
        <f t="shared" si="78"/>
        <v>0</v>
      </c>
      <c r="AN461" s="80">
        <f t="shared" si="78"/>
        <v>0</v>
      </c>
      <c r="AO461" s="80">
        <f t="shared" si="78"/>
        <v>0</v>
      </c>
      <c r="AP461" s="80">
        <f t="shared" si="78"/>
        <v>-7673719</v>
      </c>
      <c r="AQ461" s="80">
        <f t="shared" si="78"/>
        <v>0</v>
      </c>
      <c r="AR461" s="80">
        <f t="shared" si="78"/>
        <v>0</v>
      </c>
      <c r="AS461" s="80">
        <f t="shared" si="78"/>
        <v>0</v>
      </c>
      <c r="AT461" s="80">
        <f t="shared" si="78"/>
        <v>0</v>
      </c>
      <c r="AU461" s="80">
        <f t="shared" si="78"/>
        <v>18429585</v>
      </c>
      <c r="AV461" s="80">
        <f t="shared" si="78"/>
        <v>0</v>
      </c>
      <c r="AW461" s="80">
        <f t="shared" si="78"/>
        <v>0</v>
      </c>
      <c r="AX461" s="80">
        <f t="shared" si="78"/>
        <v>0</v>
      </c>
      <c r="AY461" s="80">
        <f t="shared" si="78"/>
        <v>0</v>
      </c>
      <c r="AZ461" s="80">
        <f t="shared" si="78"/>
        <v>9956295</v>
      </c>
      <c r="BA461" s="80">
        <f t="shared" si="78"/>
        <v>0</v>
      </c>
      <c r="BB461" s="80">
        <f t="shared" si="78"/>
        <v>0</v>
      </c>
      <c r="BC461" s="80">
        <f t="shared" si="78"/>
        <v>0</v>
      </c>
      <c r="BD461" s="80">
        <f t="shared" si="78"/>
        <v>0</v>
      </c>
      <c r="BE461" s="80">
        <f t="shared" si="78"/>
        <v>-19538777</v>
      </c>
      <c r="BF461" s="80">
        <f t="shared" si="78"/>
        <v>0</v>
      </c>
      <c r="BG461" s="80">
        <f t="shared" si="78"/>
        <v>0</v>
      </c>
      <c r="BH461" s="80">
        <f t="shared" si="78"/>
        <v>0</v>
      </c>
      <c r="BI461" s="80">
        <f t="shared" si="78"/>
        <v>0</v>
      </c>
      <c r="BJ461" s="80">
        <f t="shared" si="78"/>
        <v>-28736666</v>
      </c>
      <c r="BK461" s="80">
        <f t="shared" si="78"/>
        <v>0</v>
      </c>
      <c r="BL461" s="80">
        <f t="shared" si="78"/>
        <v>0</v>
      </c>
      <c r="BM461" s="80">
        <f t="shared" si="78"/>
        <v>0</v>
      </c>
      <c r="BN461" s="80">
        <f t="shared" si="78"/>
        <v>0</v>
      </c>
      <c r="BO461" s="80">
        <f t="shared" si="79"/>
        <v>-30802385</v>
      </c>
      <c r="BP461" s="80">
        <f t="shared" si="79"/>
        <v>0</v>
      </c>
      <c r="BQ461" s="80">
        <f t="shared" si="79"/>
        <v>0</v>
      </c>
      <c r="BR461" s="80">
        <f t="shared" si="79"/>
        <v>0</v>
      </c>
      <c r="BS461" s="80">
        <f t="shared" si="79"/>
        <v>0</v>
      </c>
      <c r="BT461" s="80">
        <f t="shared" si="79"/>
        <v>11007063</v>
      </c>
      <c r="BU461" s="80">
        <f t="shared" si="79"/>
        <v>0</v>
      </c>
      <c r="BV461" s="80">
        <f t="shared" si="79"/>
        <v>0</v>
      </c>
      <c r="BW461" s="80">
        <f t="shared" si="79"/>
        <v>0</v>
      </c>
      <c r="BX461" s="80">
        <f t="shared" si="79"/>
        <v>0</v>
      </c>
      <c r="BZ461" s="80">
        <f>BZ13-ER13</f>
        <v>0</v>
      </c>
      <c r="CA461" s="80" t="e">
        <f>CA13-#REF!</f>
        <v>#REF!</v>
      </c>
    </row>
    <row r="462" spans="4:148" hidden="1" x14ac:dyDescent="0.3">
      <c r="E462" s="80"/>
      <c r="G462" s="80">
        <f t="shared" si="78"/>
        <v>14264548</v>
      </c>
      <c r="H462" s="80">
        <f t="shared" si="78"/>
        <v>0</v>
      </c>
      <c r="I462" s="80">
        <f t="shared" si="78"/>
        <v>0</v>
      </c>
      <c r="J462" s="80">
        <f t="shared" si="78"/>
        <v>0</v>
      </c>
      <c r="K462" s="80">
        <f t="shared" si="78"/>
        <v>0</v>
      </c>
      <c r="L462" s="80">
        <f t="shared" si="78"/>
        <v>-3409508</v>
      </c>
      <c r="M462" s="80">
        <f t="shared" si="78"/>
        <v>0</v>
      </c>
      <c r="N462" s="80">
        <f t="shared" si="78"/>
        <v>0</v>
      </c>
      <c r="O462" s="80">
        <f t="shared" si="78"/>
        <v>0</v>
      </c>
      <c r="P462" s="80">
        <f t="shared" si="78"/>
        <v>0</v>
      </c>
      <c r="Q462" s="80">
        <f t="shared" si="78"/>
        <v>-4054354</v>
      </c>
      <c r="R462" s="80">
        <f t="shared" si="78"/>
        <v>0</v>
      </c>
      <c r="S462" s="80">
        <f t="shared" si="78"/>
        <v>0</v>
      </c>
      <c r="T462" s="80">
        <f t="shared" si="78"/>
        <v>0</v>
      </c>
      <c r="U462" s="80">
        <f t="shared" si="78"/>
        <v>0</v>
      </c>
      <c r="V462" s="80">
        <f t="shared" si="78"/>
        <v>-1410912</v>
      </c>
      <c r="W462" s="80">
        <f t="shared" si="78"/>
        <v>0</v>
      </c>
      <c r="X462" s="80">
        <f t="shared" si="78"/>
        <v>0</v>
      </c>
      <c r="Y462" s="80">
        <f t="shared" si="78"/>
        <v>0</v>
      </c>
      <c r="Z462" s="80">
        <f t="shared" si="78"/>
        <v>0</v>
      </c>
      <c r="AA462" s="80">
        <f t="shared" si="78"/>
        <v>0</v>
      </c>
      <c r="AB462" s="80">
        <f t="shared" si="78"/>
        <v>0</v>
      </c>
      <c r="AC462" s="80">
        <f t="shared" si="78"/>
        <v>0</v>
      </c>
      <c r="AD462" s="80">
        <f t="shared" si="78"/>
        <v>0</v>
      </c>
      <c r="AE462" s="80">
        <f t="shared" si="78"/>
        <v>0</v>
      </c>
      <c r="AF462" s="80">
        <f t="shared" si="78"/>
        <v>1123720</v>
      </c>
      <c r="AG462" s="80">
        <f t="shared" si="78"/>
        <v>0</v>
      </c>
      <c r="AH462" s="80">
        <f t="shared" si="78"/>
        <v>0</v>
      </c>
      <c r="AI462" s="80">
        <f t="shared" si="78"/>
        <v>0</v>
      </c>
      <c r="AJ462" s="80">
        <f t="shared" si="78"/>
        <v>0</v>
      </c>
      <c r="AK462" s="80">
        <f t="shared" si="78"/>
        <v>5676622</v>
      </c>
      <c r="AL462" s="80">
        <f t="shared" si="78"/>
        <v>0</v>
      </c>
      <c r="AM462" s="80">
        <f t="shared" si="78"/>
        <v>0</v>
      </c>
      <c r="AN462" s="80">
        <f t="shared" si="78"/>
        <v>0</v>
      </c>
      <c r="AO462" s="80">
        <f t="shared" si="78"/>
        <v>0</v>
      </c>
      <c r="AP462" s="80">
        <f t="shared" si="78"/>
        <v>16338980</v>
      </c>
      <c r="AQ462" s="80">
        <f t="shared" si="78"/>
        <v>0</v>
      </c>
      <c r="AR462" s="80">
        <f t="shared" si="78"/>
        <v>0</v>
      </c>
      <c r="AS462" s="80">
        <f t="shared" si="78"/>
        <v>0</v>
      </c>
      <c r="AT462" s="80">
        <f t="shared" si="78"/>
        <v>0</v>
      </c>
      <c r="AU462" s="80">
        <f t="shared" si="78"/>
        <v>11348344</v>
      </c>
      <c r="AV462" s="80">
        <f t="shared" si="78"/>
        <v>0</v>
      </c>
      <c r="AW462" s="80">
        <f t="shared" si="78"/>
        <v>0</v>
      </c>
      <c r="AX462" s="80">
        <f t="shared" si="78"/>
        <v>0</v>
      </c>
      <c r="AY462" s="80">
        <f t="shared" si="78"/>
        <v>0</v>
      </c>
      <c r="AZ462" s="80">
        <f t="shared" si="78"/>
        <v>7102562</v>
      </c>
      <c r="BA462" s="80">
        <f t="shared" si="78"/>
        <v>0</v>
      </c>
      <c r="BB462" s="80">
        <f t="shared" si="78"/>
        <v>0</v>
      </c>
      <c r="BC462" s="80">
        <f t="shared" si="78"/>
        <v>0</v>
      </c>
      <c r="BD462" s="80">
        <f t="shared" si="78"/>
        <v>0</v>
      </c>
      <c r="BE462" s="80">
        <f t="shared" si="78"/>
        <v>0</v>
      </c>
      <c r="BF462" s="80">
        <f t="shared" si="78"/>
        <v>0</v>
      </c>
      <c r="BG462" s="80" t="e">
        <f>#REF!-DY14</f>
        <v>#REF!</v>
      </c>
      <c r="BH462" s="80">
        <f t="shared" si="78"/>
        <v>0</v>
      </c>
      <c r="BI462" s="80">
        <f t="shared" si="78"/>
        <v>0</v>
      </c>
      <c r="BJ462" s="80">
        <f t="shared" si="78"/>
        <v>0</v>
      </c>
      <c r="BK462" s="80">
        <f t="shared" si="78"/>
        <v>0</v>
      </c>
      <c r="BL462" s="80">
        <f t="shared" si="78"/>
        <v>0</v>
      </c>
      <c r="BM462" s="80">
        <f t="shared" si="78"/>
        <v>0</v>
      </c>
      <c r="BN462" s="80">
        <f t="shared" si="78"/>
        <v>0</v>
      </c>
      <c r="BO462" s="80">
        <f t="shared" si="78"/>
        <v>0</v>
      </c>
      <c r="BP462" s="80">
        <f t="shared" si="78"/>
        <v>0</v>
      </c>
      <c r="BQ462" s="80">
        <f t="shared" si="78"/>
        <v>0</v>
      </c>
      <c r="BR462" s="80">
        <f t="shared" si="79"/>
        <v>0</v>
      </c>
      <c r="BS462" s="80">
        <f t="shared" si="79"/>
        <v>0</v>
      </c>
      <c r="BT462" s="80">
        <f t="shared" si="79"/>
        <v>32715454</v>
      </c>
      <c r="BU462" s="80">
        <f t="shared" si="79"/>
        <v>0</v>
      </c>
      <c r="BV462" s="80">
        <f t="shared" si="79"/>
        <v>0</v>
      </c>
      <c r="BW462" s="80">
        <f t="shared" si="79"/>
        <v>0</v>
      </c>
      <c r="BX462" s="80">
        <f t="shared" si="79"/>
        <v>0</v>
      </c>
      <c r="BZ462" s="80">
        <f>BZ14-ER14</f>
        <v>0</v>
      </c>
      <c r="CA462" s="80" t="e">
        <f>CA14-#REF!</f>
        <v>#REF!</v>
      </c>
    </row>
    <row r="463" spans="4:148" hidden="1" x14ac:dyDescent="0.3">
      <c r="G463" s="80">
        <f t="shared" si="78"/>
        <v>-11902536</v>
      </c>
      <c r="H463" s="80">
        <f t="shared" si="78"/>
        <v>0</v>
      </c>
      <c r="I463" s="80">
        <f t="shared" si="78"/>
        <v>0</v>
      </c>
      <c r="J463" s="80">
        <f t="shared" si="78"/>
        <v>0</v>
      </c>
      <c r="K463" s="80">
        <f t="shared" si="78"/>
        <v>0</v>
      </c>
      <c r="L463" s="80">
        <f t="shared" si="78"/>
        <v>936439</v>
      </c>
      <c r="M463" s="80">
        <f t="shared" si="78"/>
        <v>0</v>
      </c>
      <c r="N463" s="80">
        <f t="shared" si="78"/>
        <v>0</v>
      </c>
      <c r="O463" s="80">
        <f t="shared" si="78"/>
        <v>0</v>
      </c>
      <c r="P463" s="80">
        <f t="shared" si="78"/>
        <v>0</v>
      </c>
      <c r="Q463" s="80">
        <f t="shared" si="78"/>
        <v>-2062822</v>
      </c>
      <c r="R463" s="80">
        <f t="shared" si="78"/>
        <v>0</v>
      </c>
      <c r="S463" s="80">
        <f t="shared" si="78"/>
        <v>0</v>
      </c>
      <c r="T463" s="80">
        <f t="shared" si="78"/>
        <v>0</v>
      </c>
      <c r="U463" s="80">
        <f t="shared" si="78"/>
        <v>0</v>
      </c>
      <c r="V463" s="80">
        <f t="shared" si="78"/>
        <v>-29058</v>
      </c>
      <c r="W463" s="80">
        <f t="shared" si="78"/>
        <v>0</v>
      </c>
      <c r="X463" s="80">
        <f t="shared" si="78"/>
        <v>0</v>
      </c>
      <c r="Y463" s="80">
        <f t="shared" si="78"/>
        <v>0</v>
      </c>
      <c r="Z463" s="80">
        <f t="shared" si="78"/>
        <v>0</v>
      </c>
      <c r="AA463" s="80">
        <f t="shared" si="78"/>
        <v>638106</v>
      </c>
      <c r="AB463" s="80">
        <f t="shared" si="78"/>
        <v>0</v>
      </c>
      <c r="AC463" s="80">
        <f t="shared" si="78"/>
        <v>0</v>
      </c>
      <c r="AD463" s="80">
        <f t="shared" si="78"/>
        <v>0</v>
      </c>
      <c r="AE463" s="80">
        <f t="shared" si="78"/>
        <v>0</v>
      </c>
      <c r="AF463" s="80">
        <f t="shared" si="78"/>
        <v>-2758812</v>
      </c>
      <c r="AG463" s="80">
        <f t="shared" si="78"/>
        <v>0</v>
      </c>
      <c r="AH463" s="80">
        <f t="shared" si="78"/>
        <v>0</v>
      </c>
      <c r="AI463" s="80">
        <f t="shared" si="78"/>
        <v>0</v>
      </c>
      <c r="AJ463" s="80">
        <f t="shared" si="78"/>
        <v>0</v>
      </c>
      <c r="AK463" s="80">
        <f t="shared" si="78"/>
        <v>-369162</v>
      </c>
      <c r="AL463" s="80">
        <f t="shared" si="78"/>
        <v>0</v>
      </c>
      <c r="AM463" s="80">
        <f t="shared" si="78"/>
        <v>0</v>
      </c>
      <c r="AN463" s="80">
        <f t="shared" si="78"/>
        <v>0</v>
      </c>
      <c r="AO463" s="80">
        <f t="shared" si="78"/>
        <v>0</v>
      </c>
      <c r="AP463" s="80">
        <f t="shared" si="78"/>
        <v>-513226</v>
      </c>
      <c r="AQ463" s="80">
        <f t="shared" si="78"/>
        <v>0</v>
      </c>
      <c r="AR463" s="80">
        <f t="shared" si="78"/>
        <v>0</v>
      </c>
      <c r="AS463" s="80">
        <f t="shared" si="78"/>
        <v>0</v>
      </c>
      <c r="AT463" s="80">
        <f t="shared" si="78"/>
        <v>0</v>
      </c>
      <c r="AU463" s="80">
        <f t="shared" si="78"/>
        <v>-532749</v>
      </c>
      <c r="AV463" s="80">
        <f t="shared" si="78"/>
        <v>0</v>
      </c>
      <c r="AW463" s="80">
        <f t="shared" si="78"/>
        <v>0</v>
      </c>
      <c r="AX463" s="80">
        <f t="shared" si="78"/>
        <v>0</v>
      </c>
      <c r="AY463" s="80">
        <f t="shared" si="78"/>
        <v>0</v>
      </c>
      <c r="AZ463" s="80">
        <f t="shared" si="78"/>
        <v>-85646</v>
      </c>
      <c r="BA463" s="80">
        <f t="shared" si="78"/>
        <v>0</v>
      </c>
      <c r="BB463" s="80">
        <f t="shared" si="78"/>
        <v>0</v>
      </c>
      <c r="BC463" s="80">
        <f t="shared" si="78"/>
        <v>0</v>
      </c>
      <c r="BD463" s="80">
        <f t="shared" si="78"/>
        <v>0</v>
      </c>
      <c r="BE463" s="80">
        <f t="shared" si="78"/>
        <v>-29969</v>
      </c>
      <c r="BF463" s="80">
        <f t="shared" si="78"/>
        <v>0</v>
      </c>
      <c r="BG463" s="80">
        <f>BG15-DY15</f>
        <v>0</v>
      </c>
      <c r="BH463" s="80">
        <f t="shared" si="78"/>
        <v>0</v>
      </c>
      <c r="BI463" s="80">
        <f t="shared" si="78"/>
        <v>0</v>
      </c>
      <c r="BJ463" s="80">
        <f t="shared" si="78"/>
        <v>-1298550</v>
      </c>
      <c r="BK463" s="80">
        <f t="shared" si="78"/>
        <v>0</v>
      </c>
      <c r="BL463" s="80">
        <f t="shared" si="78"/>
        <v>0</v>
      </c>
      <c r="BM463" s="80">
        <f t="shared" si="78"/>
        <v>0</v>
      </c>
      <c r="BN463" s="80">
        <f t="shared" si="78"/>
        <v>0</v>
      </c>
      <c r="BO463" s="80">
        <f t="shared" si="78"/>
        <v>-850109</v>
      </c>
      <c r="BP463" s="80">
        <f t="shared" si="78"/>
        <v>0</v>
      </c>
      <c r="BQ463" s="80">
        <f t="shared" si="78"/>
        <v>0</v>
      </c>
      <c r="BR463" s="80">
        <f t="shared" si="79"/>
        <v>0</v>
      </c>
      <c r="BS463" s="80">
        <f t="shared" si="79"/>
        <v>0</v>
      </c>
      <c r="BT463" s="80">
        <f t="shared" si="79"/>
        <v>-4776930</v>
      </c>
      <c r="BU463" s="80">
        <f t="shared" si="79"/>
        <v>0</v>
      </c>
      <c r="BV463" s="80">
        <f t="shared" si="79"/>
        <v>0</v>
      </c>
      <c r="BW463" s="80">
        <f t="shared" si="79"/>
        <v>0</v>
      </c>
      <c r="BX463" s="80">
        <f t="shared" si="79"/>
        <v>0</v>
      </c>
      <c r="BZ463" s="80">
        <f>BZ15-ER15</f>
        <v>0</v>
      </c>
      <c r="CA463" s="80" t="e">
        <f>CA15-#REF!</f>
        <v>#REF!</v>
      </c>
    </row>
    <row r="464" spans="4:148" hidden="1" x14ac:dyDescent="0.3">
      <c r="G464" s="80" t="e">
        <f>#REF!-#REF!</f>
        <v>#REF!</v>
      </c>
      <c r="H464" s="80" t="e">
        <f>#REF!-#REF!</f>
        <v>#REF!</v>
      </c>
      <c r="I464" s="80" t="e">
        <f>#REF!-#REF!</f>
        <v>#REF!</v>
      </c>
      <c r="J464" s="80" t="e">
        <f>#REF!-#REF!</f>
        <v>#REF!</v>
      </c>
      <c r="K464" s="80" t="e">
        <f>#REF!-#REF!</f>
        <v>#REF!</v>
      </c>
      <c r="L464" s="80" t="e">
        <f>#REF!-#REF!</f>
        <v>#REF!</v>
      </c>
      <c r="M464" s="80" t="e">
        <f>#REF!-#REF!</f>
        <v>#REF!</v>
      </c>
      <c r="N464" s="80" t="e">
        <f>#REF!-#REF!</f>
        <v>#REF!</v>
      </c>
      <c r="O464" s="80" t="e">
        <f>#REF!-#REF!</f>
        <v>#REF!</v>
      </c>
      <c r="P464" s="80" t="e">
        <f>#REF!-#REF!</f>
        <v>#REF!</v>
      </c>
      <c r="Q464" s="80" t="e">
        <f>#REF!-#REF!</f>
        <v>#REF!</v>
      </c>
      <c r="R464" s="80" t="e">
        <f>#REF!-#REF!</f>
        <v>#REF!</v>
      </c>
      <c r="S464" s="80" t="e">
        <f>#REF!-#REF!</f>
        <v>#REF!</v>
      </c>
      <c r="T464" s="80" t="e">
        <f>#REF!-#REF!</f>
        <v>#REF!</v>
      </c>
      <c r="U464" s="80" t="e">
        <f>#REF!-#REF!</f>
        <v>#REF!</v>
      </c>
      <c r="V464" s="80" t="e">
        <f>#REF!-#REF!</f>
        <v>#REF!</v>
      </c>
      <c r="W464" s="80" t="e">
        <f>#REF!-#REF!</f>
        <v>#REF!</v>
      </c>
      <c r="X464" s="80" t="e">
        <f>#REF!-#REF!</f>
        <v>#REF!</v>
      </c>
      <c r="Y464" s="80" t="e">
        <f>#REF!-#REF!</f>
        <v>#REF!</v>
      </c>
      <c r="Z464" s="80" t="e">
        <f>#REF!-#REF!</f>
        <v>#REF!</v>
      </c>
      <c r="AA464" s="80" t="e">
        <f>#REF!-#REF!</f>
        <v>#REF!</v>
      </c>
      <c r="AB464" s="80" t="e">
        <f>#REF!-#REF!</f>
        <v>#REF!</v>
      </c>
      <c r="AC464" s="80" t="e">
        <f>#REF!-#REF!</f>
        <v>#REF!</v>
      </c>
      <c r="AD464" s="80" t="e">
        <f>#REF!-#REF!</f>
        <v>#REF!</v>
      </c>
      <c r="AE464" s="80" t="e">
        <f>#REF!-#REF!</f>
        <v>#REF!</v>
      </c>
      <c r="AF464" s="80" t="e">
        <f>#REF!-#REF!</f>
        <v>#REF!</v>
      </c>
      <c r="AG464" s="80" t="e">
        <f>#REF!-#REF!</f>
        <v>#REF!</v>
      </c>
      <c r="AH464" s="80" t="e">
        <f>#REF!-#REF!</f>
        <v>#REF!</v>
      </c>
      <c r="AI464" s="80" t="e">
        <f>#REF!-#REF!</f>
        <v>#REF!</v>
      </c>
      <c r="AJ464" s="80" t="e">
        <f>#REF!-#REF!</f>
        <v>#REF!</v>
      </c>
      <c r="AK464" s="80" t="e">
        <f>#REF!-#REF!</f>
        <v>#REF!</v>
      </c>
      <c r="AL464" s="80" t="e">
        <f>#REF!-#REF!</f>
        <v>#REF!</v>
      </c>
      <c r="AM464" s="80" t="e">
        <f>#REF!-#REF!</f>
        <v>#REF!</v>
      </c>
      <c r="AN464" s="80" t="e">
        <f>#REF!-#REF!</f>
        <v>#REF!</v>
      </c>
      <c r="AO464" s="80" t="e">
        <f>#REF!-#REF!</f>
        <v>#REF!</v>
      </c>
      <c r="AP464" s="80" t="e">
        <f>#REF!-#REF!</f>
        <v>#REF!</v>
      </c>
      <c r="AQ464" s="80" t="e">
        <f>#REF!-#REF!</f>
        <v>#REF!</v>
      </c>
      <c r="AR464" s="80" t="e">
        <f>#REF!-#REF!</f>
        <v>#REF!</v>
      </c>
      <c r="AS464" s="80" t="e">
        <f>#REF!-#REF!</f>
        <v>#REF!</v>
      </c>
      <c r="AT464" s="80" t="e">
        <f>#REF!-#REF!</f>
        <v>#REF!</v>
      </c>
      <c r="AU464" s="80" t="e">
        <f>#REF!-#REF!</f>
        <v>#REF!</v>
      </c>
      <c r="AV464" s="80" t="e">
        <f>#REF!-#REF!</f>
        <v>#REF!</v>
      </c>
      <c r="AW464" s="80" t="e">
        <f>#REF!-#REF!</f>
        <v>#REF!</v>
      </c>
      <c r="AX464" s="80" t="e">
        <f>#REF!-#REF!</f>
        <v>#REF!</v>
      </c>
      <c r="AY464" s="80" t="e">
        <f>#REF!-#REF!</f>
        <v>#REF!</v>
      </c>
      <c r="AZ464" s="80" t="e">
        <f>#REF!-#REF!</f>
        <v>#REF!</v>
      </c>
      <c r="BA464" s="80" t="e">
        <f>#REF!-#REF!</f>
        <v>#REF!</v>
      </c>
      <c r="BB464" s="80" t="e">
        <f>#REF!-#REF!</f>
        <v>#REF!</v>
      </c>
      <c r="BC464" s="80" t="e">
        <f>#REF!-#REF!</f>
        <v>#REF!</v>
      </c>
      <c r="BD464" s="80" t="e">
        <f>#REF!-#REF!</f>
        <v>#REF!</v>
      </c>
      <c r="BE464" s="80" t="e">
        <f>#REF!-#REF!</f>
        <v>#REF!</v>
      </c>
      <c r="BF464" s="80" t="e">
        <f>#REF!-#REF!</f>
        <v>#REF!</v>
      </c>
      <c r="BG464" s="80" t="e">
        <f>#REF!-#REF!</f>
        <v>#REF!</v>
      </c>
      <c r="BH464" s="80" t="e">
        <f>#REF!-#REF!</f>
        <v>#REF!</v>
      </c>
      <c r="BI464" s="80" t="e">
        <f>#REF!-#REF!</f>
        <v>#REF!</v>
      </c>
      <c r="BJ464" s="80" t="e">
        <f>#REF!-#REF!</f>
        <v>#REF!</v>
      </c>
      <c r="BK464" s="80" t="e">
        <f>#REF!-#REF!</f>
        <v>#REF!</v>
      </c>
      <c r="BL464" s="80" t="e">
        <f>#REF!-#REF!</f>
        <v>#REF!</v>
      </c>
      <c r="BM464" s="80" t="e">
        <f>#REF!-#REF!</f>
        <v>#REF!</v>
      </c>
      <c r="BN464" s="80" t="e">
        <f>#REF!-#REF!</f>
        <v>#REF!</v>
      </c>
      <c r="BO464" s="80" t="e">
        <f>#REF!-#REF!</f>
        <v>#REF!</v>
      </c>
      <c r="BP464" s="80" t="e">
        <f>#REF!-#REF!</f>
        <v>#REF!</v>
      </c>
      <c r="BQ464" s="80" t="e">
        <f>#REF!-#REF!</f>
        <v>#REF!</v>
      </c>
      <c r="BR464" s="80" t="e">
        <f>#REF!-#REF!</f>
        <v>#REF!</v>
      </c>
      <c r="BS464" s="80" t="e">
        <f>#REF!-#REF!</f>
        <v>#REF!</v>
      </c>
      <c r="BT464" s="80" t="e">
        <f>#REF!-#REF!</f>
        <v>#REF!</v>
      </c>
      <c r="BU464" s="80" t="e">
        <f>#REF!-#REF!</f>
        <v>#REF!</v>
      </c>
      <c r="BV464" s="80" t="e">
        <f>#REF!-#REF!</f>
        <v>#REF!</v>
      </c>
      <c r="BW464" s="80" t="e">
        <f>#REF!-#REF!</f>
        <v>#REF!</v>
      </c>
      <c r="BX464" s="80" t="e">
        <f>#REF!-#REF!</f>
        <v>#REF!</v>
      </c>
      <c r="BZ464" s="80" t="e">
        <f>#REF!-#REF!</f>
        <v>#REF!</v>
      </c>
      <c r="CA464" s="80" t="e">
        <f>#REF!-#REF!</f>
        <v>#REF!</v>
      </c>
    </row>
    <row r="465" spans="7:79" hidden="1" x14ac:dyDescent="0.3">
      <c r="G465" s="80">
        <f t="shared" ref="G465:BR468" si="80">G16-BY16</f>
        <v>0</v>
      </c>
      <c r="H465" s="80">
        <f t="shared" si="80"/>
        <v>0</v>
      </c>
      <c r="I465" s="80">
        <f t="shared" si="80"/>
        <v>0</v>
      </c>
      <c r="J465" s="80">
        <f t="shared" si="80"/>
        <v>0</v>
      </c>
      <c r="K465" s="80">
        <f t="shared" si="80"/>
        <v>0</v>
      </c>
      <c r="L465" s="80">
        <f t="shared" si="80"/>
        <v>0</v>
      </c>
      <c r="M465" s="80">
        <f t="shared" si="80"/>
        <v>0</v>
      </c>
      <c r="N465" s="80">
        <f t="shared" si="80"/>
        <v>0</v>
      </c>
      <c r="O465" s="80">
        <f t="shared" si="80"/>
        <v>0</v>
      </c>
      <c r="P465" s="80">
        <f t="shared" si="80"/>
        <v>0</v>
      </c>
      <c r="Q465" s="80">
        <f t="shared" si="80"/>
        <v>0</v>
      </c>
      <c r="R465" s="80">
        <f t="shared" si="80"/>
        <v>0</v>
      </c>
      <c r="S465" s="80">
        <f t="shared" si="80"/>
        <v>0</v>
      </c>
      <c r="T465" s="80">
        <f t="shared" si="80"/>
        <v>0</v>
      </c>
      <c r="U465" s="80">
        <f t="shared" si="80"/>
        <v>0</v>
      </c>
      <c r="V465" s="80">
        <f t="shared" si="80"/>
        <v>0</v>
      </c>
      <c r="W465" s="80">
        <f t="shared" si="80"/>
        <v>0</v>
      </c>
      <c r="X465" s="80">
        <f t="shared" si="80"/>
        <v>0</v>
      </c>
      <c r="Y465" s="80">
        <f t="shared" si="80"/>
        <v>0</v>
      </c>
      <c r="Z465" s="80">
        <f t="shared" si="80"/>
        <v>0</v>
      </c>
      <c r="AA465" s="80">
        <f t="shared" si="80"/>
        <v>0</v>
      </c>
      <c r="AB465" s="80">
        <f t="shared" si="80"/>
        <v>0</v>
      </c>
      <c r="AC465" s="80">
        <f t="shared" si="80"/>
        <v>0</v>
      </c>
      <c r="AD465" s="80">
        <f t="shared" si="80"/>
        <v>0</v>
      </c>
      <c r="AE465" s="80">
        <f t="shared" si="80"/>
        <v>0</v>
      </c>
      <c r="AF465" s="80">
        <f t="shared" si="80"/>
        <v>0</v>
      </c>
      <c r="AG465" s="80">
        <f t="shared" si="80"/>
        <v>0</v>
      </c>
      <c r="AH465" s="80">
        <f t="shared" si="80"/>
        <v>0</v>
      </c>
      <c r="AI465" s="80">
        <f t="shared" si="80"/>
        <v>0</v>
      </c>
      <c r="AJ465" s="80">
        <f t="shared" si="80"/>
        <v>0</v>
      </c>
      <c r="AK465" s="80">
        <f t="shared" si="80"/>
        <v>0</v>
      </c>
      <c r="AL465" s="80">
        <f t="shared" si="80"/>
        <v>0</v>
      </c>
      <c r="AM465" s="80">
        <f t="shared" si="80"/>
        <v>0</v>
      </c>
      <c r="AN465" s="80">
        <f t="shared" si="80"/>
        <v>0</v>
      </c>
      <c r="AO465" s="80">
        <f t="shared" si="80"/>
        <v>0</v>
      </c>
      <c r="AP465" s="80">
        <f t="shared" si="80"/>
        <v>0</v>
      </c>
      <c r="AQ465" s="80">
        <f t="shared" si="80"/>
        <v>0</v>
      </c>
      <c r="AR465" s="80">
        <f t="shared" si="80"/>
        <v>0</v>
      </c>
      <c r="AS465" s="80">
        <f t="shared" si="80"/>
        <v>0</v>
      </c>
      <c r="AT465" s="80">
        <f t="shared" si="80"/>
        <v>0</v>
      </c>
      <c r="AU465" s="80">
        <f t="shared" si="80"/>
        <v>0</v>
      </c>
      <c r="AV465" s="80">
        <f t="shared" si="80"/>
        <v>0</v>
      </c>
      <c r="AW465" s="80">
        <f t="shared" si="80"/>
        <v>0</v>
      </c>
      <c r="AX465" s="80">
        <f t="shared" si="80"/>
        <v>0</v>
      </c>
      <c r="AY465" s="80">
        <f t="shared" si="80"/>
        <v>0</v>
      </c>
      <c r="AZ465" s="80">
        <f t="shared" si="80"/>
        <v>0</v>
      </c>
      <c r="BA465" s="80">
        <f t="shared" si="80"/>
        <v>0</v>
      </c>
      <c r="BB465" s="80">
        <f t="shared" si="80"/>
        <v>0</v>
      </c>
      <c r="BC465" s="80">
        <f t="shared" si="80"/>
        <v>0</v>
      </c>
      <c r="BD465" s="80">
        <f t="shared" si="80"/>
        <v>0</v>
      </c>
      <c r="BE465" s="80">
        <f t="shared" si="80"/>
        <v>0</v>
      </c>
      <c r="BF465" s="80">
        <f t="shared" si="80"/>
        <v>0</v>
      </c>
      <c r="BG465" s="80">
        <f t="shared" si="80"/>
        <v>0</v>
      </c>
      <c r="BH465" s="80">
        <f t="shared" si="80"/>
        <v>0</v>
      </c>
      <c r="BI465" s="80">
        <f t="shared" si="80"/>
        <v>0</v>
      </c>
      <c r="BJ465" s="80">
        <f t="shared" si="80"/>
        <v>0</v>
      </c>
      <c r="BK465" s="80">
        <f t="shared" si="80"/>
        <v>0</v>
      </c>
      <c r="BL465" s="80">
        <f t="shared" si="80"/>
        <v>0</v>
      </c>
      <c r="BM465" s="80">
        <f t="shared" si="80"/>
        <v>0</v>
      </c>
      <c r="BN465" s="80">
        <f t="shared" si="80"/>
        <v>0</v>
      </c>
      <c r="BO465" s="80">
        <f t="shared" si="80"/>
        <v>0</v>
      </c>
      <c r="BP465" s="80">
        <f t="shared" si="80"/>
        <v>0</v>
      </c>
      <c r="BQ465" s="80">
        <f t="shared" si="80"/>
        <v>0</v>
      </c>
      <c r="BR465" s="80">
        <f t="shared" si="80"/>
        <v>0</v>
      </c>
      <c r="BS465" s="80">
        <f t="shared" ref="BS465:BX473" si="81">BS16-EK16</f>
        <v>0</v>
      </c>
      <c r="BT465" s="80">
        <f t="shared" si="81"/>
        <v>0</v>
      </c>
      <c r="BU465" s="80">
        <f t="shared" si="81"/>
        <v>0</v>
      </c>
      <c r="BV465" s="80">
        <f t="shared" si="81"/>
        <v>0</v>
      </c>
      <c r="BW465" s="80">
        <f t="shared" si="81"/>
        <v>0</v>
      </c>
      <c r="BX465" s="80">
        <f t="shared" si="81"/>
        <v>0</v>
      </c>
      <c r="BZ465" s="80">
        <f t="shared" ref="BZ465:BZ473" si="82">BZ16-ER16</f>
        <v>0</v>
      </c>
      <c r="CA465" s="80" t="e">
        <f>CA16-#REF!</f>
        <v>#REF!</v>
      </c>
    </row>
    <row r="466" spans="7:79" hidden="1" x14ac:dyDescent="0.3">
      <c r="G466" s="80">
        <f t="shared" si="80"/>
        <v>49239963</v>
      </c>
      <c r="H466" s="80">
        <f t="shared" si="80"/>
        <v>0</v>
      </c>
      <c r="I466" s="80">
        <f t="shared" si="80"/>
        <v>0</v>
      </c>
      <c r="J466" s="80">
        <f t="shared" si="80"/>
        <v>0</v>
      </c>
      <c r="K466" s="80">
        <f t="shared" si="80"/>
        <v>0</v>
      </c>
      <c r="L466" s="80">
        <f t="shared" si="80"/>
        <v>10275314</v>
      </c>
      <c r="M466" s="80">
        <f t="shared" si="80"/>
        <v>0</v>
      </c>
      <c r="N466" s="80">
        <f t="shared" si="80"/>
        <v>0</v>
      </c>
      <c r="O466" s="80">
        <f t="shared" si="80"/>
        <v>0</v>
      </c>
      <c r="P466" s="80">
        <f t="shared" si="80"/>
        <v>0</v>
      </c>
      <c r="Q466" s="80">
        <f t="shared" si="80"/>
        <v>7497878</v>
      </c>
      <c r="R466" s="80">
        <f t="shared" si="80"/>
        <v>0</v>
      </c>
      <c r="S466" s="80">
        <f t="shared" si="80"/>
        <v>0</v>
      </c>
      <c r="T466" s="80">
        <f t="shared" si="80"/>
        <v>0</v>
      </c>
      <c r="U466" s="80">
        <f t="shared" si="80"/>
        <v>0</v>
      </c>
      <c r="V466" s="80">
        <f t="shared" si="80"/>
        <v>3393024</v>
      </c>
      <c r="W466" s="80">
        <f t="shared" si="80"/>
        <v>0</v>
      </c>
      <c r="X466" s="80">
        <f t="shared" si="80"/>
        <v>0</v>
      </c>
      <c r="Y466" s="80">
        <f t="shared" si="80"/>
        <v>0</v>
      </c>
      <c r="Z466" s="80">
        <f t="shared" si="80"/>
        <v>0</v>
      </c>
      <c r="AA466" s="80">
        <f t="shared" si="80"/>
        <v>-20595084</v>
      </c>
      <c r="AB466" s="80">
        <f t="shared" si="80"/>
        <v>0</v>
      </c>
      <c r="AC466" s="80">
        <f t="shared" si="80"/>
        <v>0</v>
      </c>
      <c r="AD466" s="80">
        <f t="shared" si="80"/>
        <v>0</v>
      </c>
      <c r="AE466" s="80">
        <f t="shared" si="80"/>
        <v>0</v>
      </c>
      <c r="AF466" s="80">
        <f t="shared" si="80"/>
        <v>-2070550</v>
      </c>
      <c r="AG466" s="80">
        <f t="shared" si="80"/>
        <v>0</v>
      </c>
      <c r="AH466" s="80">
        <f t="shared" si="80"/>
        <v>0</v>
      </c>
      <c r="AI466" s="80">
        <f t="shared" si="80"/>
        <v>0</v>
      </c>
      <c r="AJ466" s="80">
        <f t="shared" si="80"/>
        <v>0</v>
      </c>
      <c r="AK466" s="80">
        <f t="shared" si="80"/>
        <v>-8205680</v>
      </c>
      <c r="AL466" s="80">
        <f t="shared" si="80"/>
        <v>0</v>
      </c>
      <c r="AM466" s="80">
        <f t="shared" si="80"/>
        <v>0</v>
      </c>
      <c r="AN466" s="80">
        <f t="shared" si="80"/>
        <v>0</v>
      </c>
      <c r="AO466" s="80">
        <f t="shared" si="80"/>
        <v>0</v>
      </c>
      <c r="AP466" s="80">
        <f t="shared" si="80"/>
        <v>-7673719</v>
      </c>
      <c r="AQ466" s="80">
        <f t="shared" si="80"/>
        <v>0</v>
      </c>
      <c r="AR466" s="80">
        <f t="shared" si="80"/>
        <v>0</v>
      </c>
      <c r="AS466" s="80">
        <f t="shared" si="80"/>
        <v>0</v>
      </c>
      <c r="AT466" s="80">
        <f t="shared" si="80"/>
        <v>0</v>
      </c>
      <c r="AU466" s="80">
        <f t="shared" si="80"/>
        <v>18429585</v>
      </c>
      <c r="AV466" s="80">
        <f t="shared" si="80"/>
        <v>0</v>
      </c>
      <c r="AW466" s="80">
        <f t="shared" si="80"/>
        <v>0</v>
      </c>
      <c r="AX466" s="80">
        <f t="shared" si="80"/>
        <v>0</v>
      </c>
      <c r="AY466" s="80">
        <f t="shared" si="80"/>
        <v>0</v>
      </c>
      <c r="AZ466" s="80">
        <f t="shared" si="80"/>
        <v>9956295</v>
      </c>
      <c r="BA466" s="80">
        <f t="shared" si="80"/>
        <v>0</v>
      </c>
      <c r="BB466" s="80">
        <f t="shared" si="80"/>
        <v>0</v>
      </c>
      <c r="BC466" s="80">
        <f t="shared" si="80"/>
        <v>0</v>
      </c>
      <c r="BD466" s="80">
        <f t="shared" si="80"/>
        <v>0</v>
      </c>
      <c r="BE466" s="80">
        <f t="shared" si="80"/>
        <v>-19538777</v>
      </c>
      <c r="BF466" s="80">
        <f t="shared" si="80"/>
        <v>0</v>
      </c>
      <c r="BG466" s="80">
        <f t="shared" si="80"/>
        <v>0</v>
      </c>
      <c r="BH466" s="80">
        <f t="shared" si="80"/>
        <v>0</v>
      </c>
      <c r="BI466" s="80">
        <f t="shared" si="80"/>
        <v>0</v>
      </c>
      <c r="BJ466" s="80">
        <f t="shared" si="80"/>
        <v>-28736666</v>
      </c>
      <c r="BK466" s="80">
        <f t="shared" si="80"/>
        <v>0</v>
      </c>
      <c r="BL466" s="80">
        <f t="shared" si="80"/>
        <v>0</v>
      </c>
      <c r="BM466" s="80">
        <f t="shared" si="80"/>
        <v>0</v>
      </c>
      <c r="BN466" s="80">
        <f t="shared" si="80"/>
        <v>0</v>
      </c>
      <c r="BO466" s="80">
        <f t="shared" si="80"/>
        <v>-30802385</v>
      </c>
      <c r="BP466" s="80">
        <f t="shared" si="80"/>
        <v>0</v>
      </c>
      <c r="BQ466" s="80">
        <f t="shared" si="80"/>
        <v>0</v>
      </c>
      <c r="BR466" s="80">
        <f t="shared" si="80"/>
        <v>0</v>
      </c>
      <c r="BS466" s="80">
        <f t="shared" si="81"/>
        <v>0</v>
      </c>
      <c r="BT466" s="80">
        <f t="shared" si="81"/>
        <v>11007063</v>
      </c>
      <c r="BU466" s="80">
        <f t="shared" si="81"/>
        <v>0</v>
      </c>
      <c r="BV466" s="80">
        <f t="shared" si="81"/>
        <v>0</v>
      </c>
      <c r="BW466" s="80">
        <f t="shared" si="81"/>
        <v>0</v>
      </c>
      <c r="BX466" s="80">
        <f t="shared" si="81"/>
        <v>0</v>
      </c>
      <c r="BZ466" s="80">
        <f t="shared" si="82"/>
        <v>0</v>
      </c>
      <c r="CA466" s="80" t="e">
        <f>CA17-#REF!</f>
        <v>#REF!</v>
      </c>
    </row>
    <row r="467" spans="7:79" hidden="1" x14ac:dyDescent="0.3">
      <c r="G467" s="80">
        <f t="shared" si="80"/>
        <v>71241917</v>
      </c>
      <c r="H467" s="80">
        <f t="shared" si="80"/>
        <v>0</v>
      </c>
      <c r="I467" s="80">
        <f t="shared" si="80"/>
        <v>0</v>
      </c>
      <c r="J467" s="80">
        <f t="shared" si="80"/>
        <v>0</v>
      </c>
      <c r="K467" s="80">
        <f t="shared" si="80"/>
        <v>0</v>
      </c>
      <c r="L467" s="80">
        <f t="shared" si="80"/>
        <v>11176798</v>
      </c>
      <c r="M467" s="80">
        <f t="shared" si="80"/>
        <v>0</v>
      </c>
      <c r="N467" s="80">
        <f t="shared" si="80"/>
        <v>0</v>
      </c>
      <c r="O467" s="80">
        <f t="shared" si="80"/>
        <v>0</v>
      </c>
      <c r="P467" s="80">
        <f t="shared" si="80"/>
        <v>0</v>
      </c>
      <c r="Q467" s="80">
        <f t="shared" si="80"/>
        <v>4165436</v>
      </c>
      <c r="R467" s="80">
        <f t="shared" si="80"/>
        <v>0</v>
      </c>
      <c r="S467" s="80">
        <f t="shared" si="80"/>
        <v>0</v>
      </c>
      <c r="T467" s="80">
        <f t="shared" si="80"/>
        <v>0</v>
      </c>
      <c r="U467" s="80">
        <f t="shared" si="80"/>
        <v>0</v>
      </c>
      <c r="V467" s="80">
        <f t="shared" si="80"/>
        <v>3365408</v>
      </c>
      <c r="W467" s="80">
        <f t="shared" si="80"/>
        <v>0</v>
      </c>
      <c r="X467" s="80">
        <f t="shared" si="80"/>
        <v>0</v>
      </c>
      <c r="Y467" s="80">
        <f t="shared" si="80"/>
        <v>0</v>
      </c>
      <c r="Z467" s="80">
        <f t="shared" si="80"/>
        <v>0</v>
      </c>
      <c r="AA467" s="80">
        <f t="shared" si="80"/>
        <v>-20925385</v>
      </c>
      <c r="AB467" s="80">
        <f t="shared" si="80"/>
        <v>0</v>
      </c>
      <c r="AC467" s="80">
        <f t="shared" si="80"/>
        <v>0</v>
      </c>
      <c r="AD467" s="80">
        <f t="shared" si="80"/>
        <v>0</v>
      </c>
      <c r="AE467" s="80">
        <f t="shared" si="80"/>
        <v>0</v>
      </c>
      <c r="AF467" s="80">
        <f t="shared" si="80"/>
        <v>-1558119</v>
      </c>
      <c r="AG467" s="80">
        <f t="shared" si="80"/>
        <v>0</v>
      </c>
      <c r="AH467" s="80">
        <f t="shared" si="80"/>
        <v>0</v>
      </c>
      <c r="AI467" s="80">
        <f t="shared" si="80"/>
        <v>0</v>
      </c>
      <c r="AJ467" s="80">
        <f t="shared" si="80"/>
        <v>0</v>
      </c>
      <c r="AK467" s="80">
        <f t="shared" si="80"/>
        <v>-8637092</v>
      </c>
      <c r="AL467" s="80">
        <f t="shared" si="80"/>
        <v>0</v>
      </c>
      <c r="AM467" s="80">
        <f t="shared" si="80"/>
        <v>0</v>
      </c>
      <c r="AN467" s="80">
        <f t="shared" si="80"/>
        <v>0</v>
      </c>
      <c r="AO467" s="80">
        <f t="shared" si="80"/>
        <v>0</v>
      </c>
      <c r="AP467" s="80">
        <f t="shared" si="80"/>
        <v>-7243462</v>
      </c>
      <c r="AQ467" s="80">
        <f t="shared" si="80"/>
        <v>0</v>
      </c>
      <c r="AR467" s="80">
        <f t="shared" si="80"/>
        <v>0</v>
      </c>
      <c r="AS467" s="80">
        <f t="shared" si="80"/>
        <v>0</v>
      </c>
      <c r="AT467" s="80">
        <f t="shared" si="80"/>
        <v>0</v>
      </c>
      <c r="AU467" s="80">
        <f t="shared" si="80"/>
        <v>15638461</v>
      </c>
      <c r="AV467" s="80">
        <f t="shared" si="80"/>
        <v>0</v>
      </c>
      <c r="AW467" s="80">
        <f t="shared" si="80"/>
        <v>0</v>
      </c>
      <c r="AX467" s="80">
        <f t="shared" si="80"/>
        <v>0</v>
      </c>
      <c r="AY467" s="80">
        <f t="shared" si="80"/>
        <v>0</v>
      </c>
      <c r="AZ467" s="80">
        <f t="shared" si="80"/>
        <v>7976702</v>
      </c>
      <c r="BA467" s="80">
        <f t="shared" si="80"/>
        <v>0</v>
      </c>
      <c r="BB467" s="80">
        <f t="shared" si="80"/>
        <v>0</v>
      </c>
      <c r="BC467" s="80">
        <f t="shared" si="80"/>
        <v>0</v>
      </c>
      <c r="BD467" s="80">
        <f t="shared" si="80"/>
        <v>0</v>
      </c>
      <c r="BE467" s="80">
        <f t="shared" si="80"/>
        <v>-16011219</v>
      </c>
      <c r="BF467" s="80">
        <f t="shared" si="80"/>
        <v>0</v>
      </c>
      <c r="BG467" s="80">
        <f t="shared" si="80"/>
        <v>0</v>
      </c>
      <c r="BH467" s="80">
        <f t="shared" si="80"/>
        <v>0</v>
      </c>
      <c r="BI467" s="80">
        <f t="shared" si="80"/>
        <v>0</v>
      </c>
      <c r="BJ467" s="80">
        <f t="shared" si="80"/>
        <v>-21452266</v>
      </c>
      <c r="BK467" s="80">
        <f t="shared" si="80"/>
        <v>0</v>
      </c>
      <c r="BL467" s="80">
        <f t="shared" si="80"/>
        <v>0</v>
      </c>
      <c r="BM467" s="80">
        <f t="shared" si="80"/>
        <v>0</v>
      </c>
      <c r="BN467" s="80">
        <f t="shared" si="80"/>
        <v>0</v>
      </c>
      <c r="BO467" s="80">
        <f t="shared" si="80"/>
        <v>-21323839</v>
      </c>
      <c r="BP467" s="80">
        <f t="shared" si="80"/>
        <v>0</v>
      </c>
      <c r="BQ467" s="80">
        <f t="shared" si="80"/>
        <v>0</v>
      </c>
      <c r="BR467" s="80">
        <f t="shared" si="80"/>
        <v>0</v>
      </c>
      <c r="BS467" s="80">
        <f t="shared" si="81"/>
        <v>0</v>
      </c>
      <c r="BT467" s="80">
        <f t="shared" si="81"/>
        <v>3958747</v>
      </c>
      <c r="BU467" s="80">
        <f t="shared" si="81"/>
        <v>0</v>
      </c>
      <c r="BV467" s="80">
        <f t="shared" si="81"/>
        <v>0</v>
      </c>
      <c r="BW467" s="80">
        <f t="shared" si="81"/>
        <v>0</v>
      </c>
      <c r="BX467" s="80">
        <f t="shared" si="81"/>
        <v>0</v>
      </c>
      <c r="BZ467" s="80">
        <f t="shared" si="82"/>
        <v>0</v>
      </c>
      <c r="CA467" s="80" t="e">
        <f>CA18-#REF!</f>
        <v>#REF!</v>
      </c>
    </row>
    <row r="468" spans="7:79" hidden="1" x14ac:dyDescent="0.3">
      <c r="G468" s="80">
        <f t="shared" si="80"/>
        <v>3469143</v>
      </c>
      <c r="H468" s="80">
        <f t="shared" si="80"/>
        <v>0</v>
      </c>
      <c r="I468" s="80">
        <f t="shared" si="80"/>
        <v>0</v>
      </c>
      <c r="J468" s="80">
        <f t="shared" si="80"/>
        <v>0</v>
      </c>
      <c r="K468" s="80">
        <f t="shared" si="80"/>
        <v>0</v>
      </c>
      <c r="L468" s="80">
        <f t="shared" si="80"/>
        <v>-621501</v>
      </c>
      <c r="M468" s="80">
        <f t="shared" si="80"/>
        <v>0</v>
      </c>
      <c r="N468" s="80">
        <f t="shared" si="80"/>
        <v>0</v>
      </c>
      <c r="O468" s="80">
        <f t="shared" si="80"/>
        <v>0</v>
      </c>
      <c r="P468" s="80">
        <f t="shared" si="80"/>
        <v>0</v>
      </c>
      <c r="Q468" s="80">
        <f t="shared" si="80"/>
        <v>2110327</v>
      </c>
      <c r="R468" s="80">
        <f t="shared" si="80"/>
        <v>0</v>
      </c>
      <c r="S468" s="80">
        <f t="shared" si="80"/>
        <v>0</v>
      </c>
      <c r="T468" s="80">
        <f t="shared" si="80"/>
        <v>0</v>
      </c>
      <c r="U468" s="80">
        <f t="shared" si="80"/>
        <v>0</v>
      </c>
      <c r="V468" s="80">
        <f t="shared" si="80"/>
        <v>853073</v>
      </c>
      <c r="W468" s="80">
        <f t="shared" si="80"/>
        <v>0</v>
      </c>
      <c r="X468" s="80">
        <f t="shared" si="80"/>
        <v>0</v>
      </c>
      <c r="Y468" s="80">
        <f t="shared" si="80"/>
        <v>0</v>
      </c>
      <c r="Z468" s="80">
        <f t="shared" si="80"/>
        <v>0</v>
      </c>
      <c r="AA468" s="80">
        <f t="shared" si="80"/>
        <v>-408665</v>
      </c>
      <c r="AB468" s="80">
        <f t="shared" si="80"/>
        <v>0</v>
      </c>
      <c r="AC468" s="80">
        <f t="shared" si="80"/>
        <v>0</v>
      </c>
      <c r="AD468" s="80">
        <f t="shared" si="80"/>
        <v>0</v>
      </c>
      <c r="AE468" s="80">
        <f t="shared" si="80"/>
        <v>0</v>
      </c>
      <c r="AF468" s="80">
        <f t="shared" si="80"/>
        <v>175600</v>
      </c>
      <c r="AG468" s="80">
        <f t="shared" si="80"/>
        <v>0</v>
      </c>
      <c r="AH468" s="80">
        <f t="shared" si="80"/>
        <v>0</v>
      </c>
      <c r="AI468" s="80">
        <f t="shared" si="80"/>
        <v>0</v>
      </c>
      <c r="AJ468" s="80">
        <f t="shared" si="80"/>
        <v>0</v>
      </c>
      <c r="AK468" s="80">
        <f t="shared" si="80"/>
        <v>320991</v>
      </c>
      <c r="AL468" s="80">
        <f t="shared" si="80"/>
        <v>0</v>
      </c>
      <c r="AM468" s="80">
        <f t="shared" si="80"/>
        <v>0</v>
      </c>
      <c r="AN468" s="80">
        <f t="shared" si="80"/>
        <v>0</v>
      </c>
      <c r="AO468" s="80">
        <f t="shared" si="80"/>
        <v>0</v>
      </c>
      <c r="AP468" s="80">
        <f t="shared" si="80"/>
        <v>637646</v>
      </c>
      <c r="AQ468" s="80">
        <f t="shared" si="80"/>
        <v>0</v>
      </c>
      <c r="AR468" s="80">
        <f t="shared" si="80"/>
        <v>0</v>
      </c>
      <c r="AS468" s="80">
        <f t="shared" si="80"/>
        <v>0</v>
      </c>
      <c r="AT468" s="80">
        <f t="shared" si="80"/>
        <v>0</v>
      </c>
      <c r="AU468" s="80">
        <f t="shared" si="80"/>
        <v>2105842</v>
      </c>
      <c r="AV468" s="80">
        <f t="shared" si="80"/>
        <v>0</v>
      </c>
      <c r="AW468" s="80">
        <f t="shared" si="80"/>
        <v>0</v>
      </c>
      <c r="AX468" s="80">
        <f t="shared" si="80"/>
        <v>0</v>
      </c>
      <c r="AY468" s="80">
        <f t="shared" si="80"/>
        <v>0</v>
      </c>
      <c r="AZ468" s="80">
        <f t="shared" si="80"/>
        <v>680514</v>
      </c>
      <c r="BA468" s="80">
        <f t="shared" si="80"/>
        <v>0</v>
      </c>
      <c r="BB468" s="80">
        <f t="shared" si="80"/>
        <v>0</v>
      </c>
      <c r="BC468" s="80">
        <f t="shared" si="80"/>
        <v>0</v>
      </c>
      <c r="BD468" s="80">
        <f t="shared" si="80"/>
        <v>0</v>
      </c>
      <c r="BE468" s="80">
        <f t="shared" si="80"/>
        <v>-2710299</v>
      </c>
      <c r="BF468" s="80">
        <f t="shared" si="80"/>
        <v>0</v>
      </c>
      <c r="BG468" s="80">
        <f t="shared" si="80"/>
        <v>0</v>
      </c>
      <c r="BH468" s="80">
        <f t="shared" si="80"/>
        <v>0</v>
      </c>
      <c r="BI468" s="80">
        <f t="shared" si="80"/>
        <v>0</v>
      </c>
      <c r="BJ468" s="80">
        <f t="shared" si="80"/>
        <v>-4719699</v>
      </c>
      <c r="BK468" s="80">
        <f t="shared" si="80"/>
        <v>0</v>
      </c>
      <c r="BL468" s="80">
        <f t="shared" si="80"/>
        <v>0</v>
      </c>
      <c r="BM468" s="80">
        <f t="shared" si="80"/>
        <v>0</v>
      </c>
      <c r="BN468" s="80">
        <f t="shared" si="80"/>
        <v>0</v>
      </c>
      <c r="BO468" s="80">
        <f t="shared" si="80"/>
        <v>-5811295</v>
      </c>
      <c r="BP468" s="80">
        <f t="shared" si="80"/>
        <v>0</v>
      </c>
      <c r="BQ468" s="80">
        <f t="shared" si="80"/>
        <v>0</v>
      </c>
      <c r="BR468" s="80">
        <f t="shared" ref="BR468:BR473" si="83">BR19-EJ19</f>
        <v>0</v>
      </c>
      <c r="BS468" s="80">
        <f t="shared" si="81"/>
        <v>0</v>
      </c>
      <c r="BT468" s="80">
        <f t="shared" si="81"/>
        <v>5853827</v>
      </c>
      <c r="BU468" s="80">
        <f t="shared" si="81"/>
        <v>0</v>
      </c>
      <c r="BV468" s="80">
        <f t="shared" si="81"/>
        <v>0</v>
      </c>
      <c r="BW468" s="80">
        <f t="shared" si="81"/>
        <v>0</v>
      </c>
      <c r="BX468" s="80">
        <f t="shared" si="81"/>
        <v>0</v>
      </c>
      <c r="BZ468" s="80">
        <f t="shared" si="82"/>
        <v>0</v>
      </c>
      <c r="CA468" s="80" t="e">
        <f>CA19-#REF!</f>
        <v>#REF!</v>
      </c>
    </row>
    <row r="469" spans="7:79" hidden="1" x14ac:dyDescent="0.3">
      <c r="G469" s="80">
        <f t="shared" ref="G469:BQ473" si="84">G20-BY20</f>
        <v>442779</v>
      </c>
      <c r="H469" s="80">
        <f t="shared" si="84"/>
        <v>0</v>
      </c>
      <c r="I469" s="80">
        <f t="shared" si="84"/>
        <v>0</v>
      </c>
      <c r="J469" s="80">
        <f t="shared" si="84"/>
        <v>0</v>
      </c>
      <c r="K469" s="80">
        <f t="shared" si="84"/>
        <v>0</v>
      </c>
      <c r="L469" s="80">
        <f t="shared" si="84"/>
        <v>-111382</v>
      </c>
      <c r="M469" s="80">
        <f t="shared" si="84"/>
        <v>0</v>
      </c>
      <c r="N469" s="80">
        <f t="shared" si="84"/>
        <v>0</v>
      </c>
      <c r="O469" s="80">
        <f t="shared" si="84"/>
        <v>0</v>
      </c>
      <c r="P469" s="80">
        <f t="shared" si="84"/>
        <v>0</v>
      </c>
      <c r="Q469" s="80">
        <f t="shared" si="84"/>
        <v>-12618</v>
      </c>
      <c r="R469" s="80">
        <f t="shared" si="84"/>
        <v>0</v>
      </c>
      <c r="S469" s="80">
        <f t="shared" si="84"/>
        <v>0</v>
      </c>
      <c r="T469" s="80">
        <f t="shared" si="84"/>
        <v>0</v>
      </c>
      <c r="U469" s="80">
        <f t="shared" si="84"/>
        <v>0</v>
      </c>
      <c r="V469" s="80">
        <f t="shared" si="84"/>
        <v>-10052</v>
      </c>
      <c r="W469" s="80">
        <f t="shared" si="84"/>
        <v>0</v>
      </c>
      <c r="X469" s="80">
        <f t="shared" si="84"/>
        <v>0</v>
      </c>
      <c r="Y469" s="80">
        <f t="shared" si="84"/>
        <v>0</v>
      </c>
      <c r="Z469" s="80">
        <f t="shared" si="84"/>
        <v>0</v>
      </c>
      <c r="AA469" s="80">
        <f t="shared" si="84"/>
        <v>-28861</v>
      </c>
      <c r="AB469" s="80">
        <f t="shared" si="84"/>
        <v>0</v>
      </c>
      <c r="AC469" s="80">
        <f t="shared" si="84"/>
        <v>0</v>
      </c>
      <c r="AD469" s="80">
        <f t="shared" si="84"/>
        <v>0</v>
      </c>
      <c r="AE469" s="80">
        <f t="shared" si="84"/>
        <v>0</v>
      </c>
      <c r="AF469" s="80">
        <f t="shared" si="84"/>
        <v>-5382</v>
      </c>
      <c r="AG469" s="80">
        <f t="shared" si="84"/>
        <v>0</v>
      </c>
      <c r="AH469" s="80">
        <f t="shared" si="84"/>
        <v>0</v>
      </c>
      <c r="AI469" s="80">
        <f t="shared" si="84"/>
        <v>0</v>
      </c>
      <c r="AJ469" s="80">
        <f t="shared" si="84"/>
        <v>0</v>
      </c>
      <c r="AK469" s="80">
        <f t="shared" si="84"/>
        <v>87745</v>
      </c>
      <c r="AL469" s="80">
        <f t="shared" si="84"/>
        <v>0</v>
      </c>
      <c r="AM469" s="80">
        <f t="shared" si="84"/>
        <v>0</v>
      </c>
      <c r="AN469" s="80">
        <f t="shared" si="84"/>
        <v>0</v>
      </c>
      <c r="AO469" s="80">
        <f t="shared" si="84"/>
        <v>0</v>
      </c>
      <c r="AP469" s="80">
        <f t="shared" si="84"/>
        <v>143974</v>
      </c>
      <c r="AQ469" s="80">
        <f t="shared" si="84"/>
        <v>0</v>
      </c>
      <c r="AR469" s="80">
        <f t="shared" si="84"/>
        <v>0</v>
      </c>
      <c r="AS469" s="80">
        <f t="shared" si="84"/>
        <v>0</v>
      </c>
      <c r="AT469" s="80">
        <f t="shared" si="84"/>
        <v>0</v>
      </c>
      <c r="AU469" s="80">
        <f t="shared" si="84"/>
        <v>132665</v>
      </c>
      <c r="AV469" s="80">
        <f t="shared" si="84"/>
        <v>0</v>
      </c>
      <c r="AW469" s="80">
        <f t="shared" si="84"/>
        <v>0</v>
      </c>
      <c r="AX469" s="80">
        <f t="shared" si="84"/>
        <v>0</v>
      </c>
      <c r="AY469" s="80">
        <f t="shared" si="84"/>
        <v>0</v>
      </c>
      <c r="AZ469" s="80">
        <f t="shared" si="84"/>
        <v>-9251</v>
      </c>
      <c r="BA469" s="80">
        <f t="shared" si="84"/>
        <v>0</v>
      </c>
      <c r="BB469" s="80">
        <f t="shared" si="84"/>
        <v>0</v>
      </c>
      <c r="BC469" s="80">
        <f t="shared" si="84"/>
        <v>0</v>
      </c>
      <c r="BD469" s="80">
        <f t="shared" si="84"/>
        <v>0</v>
      </c>
      <c r="BE469" s="80">
        <f t="shared" si="84"/>
        <v>0</v>
      </c>
      <c r="BF469" s="80">
        <f t="shared" si="84"/>
        <v>0</v>
      </c>
      <c r="BG469" s="80">
        <f t="shared" si="84"/>
        <v>0</v>
      </c>
      <c r="BH469" s="80">
        <f t="shared" si="84"/>
        <v>0</v>
      </c>
      <c r="BI469" s="80">
        <f t="shared" si="84"/>
        <v>0</v>
      </c>
      <c r="BJ469" s="80">
        <f t="shared" si="84"/>
        <v>0</v>
      </c>
      <c r="BK469" s="80">
        <f t="shared" si="84"/>
        <v>0</v>
      </c>
      <c r="BL469" s="80">
        <f t="shared" si="84"/>
        <v>0</v>
      </c>
      <c r="BM469" s="80">
        <f t="shared" si="84"/>
        <v>0</v>
      </c>
      <c r="BN469" s="80">
        <f t="shared" si="84"/>
        <v>0</v>
      </c>
      <c r="BO469" s="80">
        <f t="shared" si="84"/>
        <v>0</v>
      </c>
      <c r="BP469" s="80">
        <f t="shared" si="84"/>
        <v>0</v>
      </c>
      <c r="BQ469" s="80">
        <f t="shared" si="84"/>
        <v>0</v>
      </c>
      <c r="BR469" s="80">
        <f t="shared" si="83"/>
        <v>0</v>
      </c>
      <c r="BS469" s="80">
        <f t="shared" si="81"/>
        <v>0</v>
      </c>
      <c r="BT469" s="80">
        <f t="shared" si="81"/>
        <v>186838</v>
      </c>
      <c r="BU469" s="80">
        <f t="shared" si="81"/>
        <v>0</v>
      </c>
      <c r="BV469" s="80">
        <f t="shared" si="81"/>
        <v>0</v>
      </c>
      <c r="BW469" s="80">
        <f t="shared" si="81"/>
        <v>0</v>
      </c>
      <c r="BX469" s="80">
        <f t="shared" si="81"/>
        <v>0</v>
      </c>
      <c r="BZ469" s="80">
        <f t="shared" si="82"/>
        <v>0</v>
      </c>
      <c r="CA469" s="80" t="e">
        <f>CA20-#REF!</f>
        <v>#REF!</v>
      </c>
    </row>
    <row r="470" spans="7:79" hidden="1" x14ac:dyDescent="0.3">
      <c r="G470" s="80">
        <f t="shared" si="84"/>
        <v>-25913876</v>
      </c>
      <c r="H470" s="80">
        <f t="shared" si="84"/>
        <v>0</v>
      </c>
      <c r="I470" s="80">
        <f t="shared" si="84"/>
        <v>0</v>
      </c>
      <c r="J470" s="80">
        <f t="shared" si="84"/>
        <v>0</v>
      </c>
      <c r="K470" s="80">
        <f t="shared" si="84"/>
        <v>0</v>
      </c>
      <c r="L470" s="80">
        <f t="shared" si="84"/>
        <v>-168601</v>
      </c>
      <c r="M470" s="80">
        <f t="shared" si="84"/>
        <v>0</v>
      </c>
      <c r="N470" s="80">
        <f t="shared" si="84"/>
        <v>0</v>
      </c>
      <c r="O470" s="80">
        <f t="shared" si="84"/>
        <v>0</v>
      </c>
      <c r="P470" s="80">
        <f t="shared" si="84"/>
        <v>0</v>
      </c>
      <c r="Q470" s="80">
        <f t="shared" si="84"/>
        <v>1234733</v>
      </c>
      <c r="R470" s="80">
        <f t="shared" si="84"/>
        <v>0</v>
      </c>
      <c r="S470" s="80">
        <f t="shared" si="84"/>
        <v>0</v>
      </c>
      <c r="T470" s="80">
        <f t="shared" si="84"/>
        <v>0</v>
      </c>
      <c r="U470" s="80">
        <f t="shared" si="84"/>
        <v>0</v>
      </c>
      <c r="V470" s="80">
        <f t="shared" si="84"/>
        <v>-815405</v>
      </c>
      <c r="W470" s="80">
        <f t="shared" si="84"/>
        <v>0</v>
      </c>
      <c r="X470" s="80">
        <f t="shared" si="84"/>
        <v>0</v>
      </c>
      <c r="Y470" s="80">
        <f t="shared" si="84"/>
        <v>0</v>
      </c>
      <c r="Z470" s="80">
        <f t="shared" si="84"/>
        <v>0</v>
      </c>
      <c r="AA470" s="80">
        <f t="shared" si="84"/>
        <v>767827</v>
      </c>
      <c r="AB470" s="80">
        <f t="shared" si="84"/>
        <v>0</v>
      </c>
      <c r="AC470" s="80">
        <f t="shared" si="84"/>
        <v>0</v>
      </c>
      <c r="AD470" s="80">
        <f t="shared" si="84"/>
        <v>0</v>
      </c>
      <c r="AE470" s="80">
        <f t="shared" si="84"/>
        <v>0</v>
      </c>
      <c r="AF470" s="80">
        <f t="shared" si="84"/>
        <v>-682649</v>
      </c>
      <c r="AG470" s="80">
        <f t="shared" si="84"/>
        <v>0</v>
      </c>
      <c r="AH470" s="80">
        <f t="shared" si="84"/>
        <v>0</v>
      </c>
      <c r="AI470" s="80">
        <f t="shared" si="84"/>
        <v>0</v>
      </c>
      <c r="AJ470" s="80">
        <f t="shared" si="84"/>
        <v>0</v>
      </c>
      <c r="AK470" s="80">
        <f t="shared" si="84"/>
        <v>22676</v>
      </c>
      <c r="AL470" s="80">
        <f t="shared" si="84"/>
        <v>0</v>
      </c>
      <c r="AM470" s="80">
        <f t="shared" si="84"/>
        <v>0</v>
      </c>
      <c r="AN470" s="80">
        <f t="shared" si="84"/>
        <v>0</v>
      </c>
      <c r="AO470" s="80">
        <f t="shared" si="84"/>
        <v>0</v>
      </c>
      <c r="AP470" s="80">
        <f t="shared" si="84"/>
        <v>-1211877</v>
      </c>
      <c r="AQ470" s="80">
        <f t="shared" si="84"/>
        <v>0</v>
      </c>
      <c r="AR470" s="80">
        <f t="shared" si="84"/>
        <v>0</v>
      </c>
      <c r="AS470" s="80">
        <f t="shared" si="84"/>
        <v>0</v>
      </c>
      <c r="AT470" s="80">
        <f t="shared" si="84"/>
        <v>0</v>
      </c>
      <c r="AU470" s="80">
        <f t="shared" si="84"/>
        <v>552617</v>
      </c>
      <c r="AV470" s="80">
        <f t="shared" si="84"/>
        <v>0</v>
      </c>
      <c r="AW470" s="80">
        <f t="shared" si="84"/>
        <v>0</v>
      </c>
      <c r="AX470" s="80">
        <f t="shared" si="84"/>
        <v>0</v>
      </c>
      <c r="AY470" s="80">
        <f t="shared" si="84"/>
        <v>0</v>
      </c>
      <c r="AZ470" s="80">
        <f t="shared" si="84"/>
        <v>1308330</v>
      </c>
      <c r="BA470" s="80">
        <f t="shared" si="84"/>
        <v>0</v>
      </c>
      <c r="BB470" s="80">
        <f t="shared" si="84"/>
        <v>0</v>
      </c>
      <c r="BC470" s="80">
        <f t="shared" si="84"/>
        <v>0</v>
      </c>
      <c r="BD470" s="80">
        <f t="shared" si="84"/>
        <v>0</v>
      </c>
      <c r="BE470" s="80">
        <f t="shared" si="84"/>
        <v>-817259</v>
      </c>
      <c r="BF470" s="80">
        <f t="shared" si="84"/>
        <v>0</v>
      </c>
      <c r="BG470" s="80">
        <f t="shared" si="84"/>
        <v>0</v>
      </c>
      <c r="BH470" s="80">
        <f t="shared" si="84"/>
        <v>0</v>
      </c>
      <c r="BI470" s="80">
        <f t="shared" si="84"/>
        <v>0</v>
      </c>
      <c r="BJ470" s="80">
        <f t="shared" si="84"/>
        <v>-2564701</v>
      </c>
      <c r="BK470" s="80">
        <f t="shared" si="84"/>
        <v>0</v>
      </c>
      <c r="BL470" s="80">
        <f t="shared" si="84"/>
        <v>0</v>
      </c>
      <c r="BM470" s="80">
        <f t="shared" si="84"/>
        <v>0</v>
      </c>
      <c r="BN470" s="80">
        <f t="shared" si="84"/>
        <v>0</v>
      </c>
      <c r="BO470" s="80">
        <f t="shared" si="84"/>
        <v>-3667251</v>
      </c>
      <c r="BP470" s="80">
        <f t="shared" si="84"/>
        <v>0</v>
      </c>
      <c r="BQ470" s="80">
        <f t="shared" si="84"/>
        <v>0</v>
      </c>
      <c r="BR470" s="80">
        <f t="shared" si="83"/>
        <v>0</v>
      </c>
      <c r="BS470" s="80">
        <f t="shared" si="81"/>
        <v>0</v>
      </c>
      <c r="BT470" s="80">
        <f t="shared" si="81"/>
        <v>1007651</v>
      </c>
      <c r="BU470" s="80">
        <f t="shared" si="81"/>
        <v>0</v>
      </c>
      <c r="BV470" s="80">
        <f t="shared" si="81"/>
        <v>0</v>
      </c>
      <c r="BW470" s="80">
        <f t="shared" si="81"/>
        <v>0</v>
      </c>
      <c r="BX470" s="80">
        <f t="shared" si="81"/>
        <v>0</v>
      </c>
      <c r="BZ470" s="80">
        <f t="shared" si="82"/>
        <v>0</v>
      </c>
      <c r="CA470" s="80" t="e">
        <f>CA21-#REF!</f>
        <v>#REF!</v>
      </c>
    </row>
    <row r="471" spans="7:79" hidden="1" x14ac:dyDescent="0.3">
      <c r="G471" s="80">
        <f t="shared" si="84"/>
        <v>0</v>
      </c>
      <c r="H471" s="80">
        <f t="shared" si="84"/>
        <v>0</v>
      </c>
      <c r="I471" s="80">
        <f t="shared" si="84"/>
        <v>0</v>
      </c>
      <c r="J471" s="80">
        <f t="shared" si="84"/>
        <v>0</v>
      </c>
      <c r="K471" s="80">
        <f t="shared" si="84"/>
        <v>0</v>
      </c>
      <c r="L471" s="80">
        <f t="shared" si="84"/>
        <v>0</v>
      </c>
      <c r="M471" s="80">
        <f t="shared" si="84"/>
        <v>0</v>
      </c>
      <c r="N471" s="80">
        <f t="shared" si="84"/>
        <v>0</v>
      </c>
      <c r="O471" s="80">
        <f t="shared" si="84"/>
        <v>0</v>
      </c>
      <c r="P471" s="80">
        <f t="shared" si="84"/>
        <v>0</v>
      </c>
      <c r="Q471" s="80">
        <f t="shared" si="84"/>
        <v>0</v>
      </c>
      <c r="R471" s="80">
        <f t="shared" si="84"/>
        <v>0</v>
      </c>
      <c r="S471" s="80">
        <f t="shared" si="84"/>
        <v>0</v>
      </c>
      <c r="T471" s="80">
        <f t="shared" si="84"/>
        <v>0</v>
      </c>
      <c r="U471" s="80">
        <f t="shared" si="84"/>
        <v>0</v>
      </c>
      <c r="V471" s="80">
        <f t="shared" si="84"/>
        <v>0</v>
      </c>
      <c r="W471" s="80">
        <f t="shared" si="84"/>
        <v>0</v>
      </c>
      <c r="X471" s="80">
        <f t="shared" si="84"/>
        <v>0</v>
      </c>
      <c r="Y471" s="80">
        <f t="shared" si="84"/>
        <v>0</v>
      </c>
      <c r="Z471" s="80">
        <f t="shared" si="84"/>
        <v>0</v>
      </c>
      <c r="AA471" s="80">
        <f t="shared" si="84"/>
        <v>0</v>
      </c>
      <c r="AB471" s="80">
        <f t="shared" si="84"/>
        <v>0</v>
      </c>
      <c r="AC471" s="80">
        <f t="shared" si="84"/>
        <v>0</v>
      </c>
      <c r="AD471" s="80">
        <f t="shared" si="84"/>
        <v>0</v>
      </c>
      <c r="AE471" s="80">
        <f t="shared" si="84"/>
        <v>0</v>
      </c>
      <c r="AF471" s="80">
        <f t="shared" si="84"/>
        <v>0</v>
      </c>
      <c r="AG471" s="80">
        <f t="shared" si="84"/>
        <v>0</v>
      </c>
      <c r="AH471" s="80">
        <f t="shared" si="84"/>
        <v>0</v>
      </c>
      <c r="AI471" s="80">
        <f t="shared" si="84"/>
        <v>0</v>
      </c>
      <c r="AJ471" s="80">
        <f t="shared" si="84"/>
        <v>0</v>
      </c>
      <c r="AK471" s="80">
        <f t="shared" si="84"/>
        <v>0</v>
      </c>
      <c r="AL471" s="80">
        <f t="shared" si="84"/>
        <v>0</v>
      </c>
      <c r="AM471" s="80">
        <f t="shared" si="84"/>
        <v>0</v>
      </c>
      <c r="AN471" s="80">
        <f t="shared" si="84"/>
        <v>0</v>
      </c>
      <c r="AO471" s="80">
        <f t="shared" si="84"/>
        <v>0</v>
      </c>
      <c r="AP471" s="80">
        <f t="shared" si="84"/>
        <v>0</v>
      </c>
      <c r="AQ471" s="80">
        <f t="shared" si="84"/>
        <v>0</v>
      </c>
      <c r="AR471" s="80">
        <f t="shared" si="84"/>
        <v>0</v>
      </c>
      <c r="AS471" s="80">
        <f t="shared" si="84"/>
        <v>0</v>
      </c>
      <c r="AT471" s="80">
        <f t="shared" si="84"/>
        <v>0</v>
      </c>
      <c r="AU471" s="80">
        <f t="shared" si="84"/>
        <v>0</v>
      </c>
      <c r="AV471" s="80">
        <f t="shared" si="84"/>
        <v>0</v>
      </c>
      <c r="AW471" s="80">
        <f t="shared" si="84"/>
        <v>0</v>
      </c>
      <c r="AX471" s="80">
        <f t="shared" si="84"/>
        <v>0</v>
      </c>
      <c r="AY471" s="80">
        <f t="shared" si="84"/>
        <v>0</v>
      </c>
      <c r="AZ471" s="80">
        <f t="shared" si="84"/>
        <v>0</v>
      </c>
      <c r="BA471" s="80">
        <f t="shared" si="84"/>
        <v>0</v>
      </c>
      <c r="BB471" s="80">
        <f t="shared" si="84"/>
        <v>0</v>
      </c>
      <c r="BC471" s="80">
        <f t="shared" si="84"/>
        <v>0</v>
      </c>
      <c r="BD471" s="80">
        <f t="shared" si="84"/>
        <v>0</v>
      </c>
      <c r="BE471" s="80">
        <f t="shared" si="84"/>
        <v>0</v>
      </c>
      <c r="BF471" s="80">
        <f t="shared" si="84"/>
        <v>0</v>
      </c>
      <c r="BG471" s="80">
        <f t="shared" si="84"/>
        <v>0</v>
      </c>
      <c r="BH471" s="80">
        <f t="shared" si="84"/>
        <v>0</v>
      </c>
      <c r="BI471" s="80">
        <f t="shared" si="84"/>
        <v>0</v>
      </c>
      <c r="BJ471" s="80">
        <f t="shared" si="84"/>
        <v>0</v>
      </c>
      <c r="BK471" s="80">
        <f t="shared" si="84"/>
        <v>0</v>
      </c>
      <c r="BL471" s="80">
        <f t="shared" si="84"/>
        <v>0</v>
      </c>
      <c r="BM471" s="80">
        <f t="shared" si="84"/>
        <v>0</v>
      </c>
      <c r="BN471" s="80">
        <f t="shared" si="84"/>
        <v>0</v>
      </c>
      <c r="BO471" s="80">
        <f t="shared" si="84"/>
        <v>0</v>
      </c>
      <c r="BP471" s="80">
        <f t="shared" si="84"/>
        <v>0</v>
      </c>
      <c r="BQ471" s="80">
        <f t="shared" si="84"/>
        <v>0</v>
      </c>
      <c r="BR471" s="80">
        <f t="shared" si="83"/>
        <v>0</v>
      </c>
      <c r="BS471" s="80">
        <f t="shared" si="81"/>
        <v>0</v>
      </c>
      <c r="BT471" s="80">
        <f t="shared" si="81"/>
        <v>0</v>
      </c>
      <c r="BU471" s="80">
        <f t="shared" si="81"/>
        <v>0</v>
      </c>
      <c r="BV471" s="80">
        <f t="shared" si="81"/>
        <v>0</v>
      </c>
      <c r="BW471" s="80">
        <f t="shared" si="81"/>
        <v>0</v>
      </c>
      <c r="BX471" s="80">
        <f t="shared" si="81"/>
        <v>0</v>
      </c>
      <c r="BZ471" s="80">
        <f t="shared" si="82"/>
        <v>0</v>
      </c>
      <c r="CA471" s="80" t="e">
        <f>CA22-#REF!</f>
        <v>#REF!</v>
      </c>
    </row>
    <row r="472" spans="7:79" hidden="1" x14ac:dyDescent="0.3">
      <c r="G472" s="80">
        <f t="shared" si="84"/>
        <v>-4234216</v>
      </c>
      <c r="H472" s="80">
        <f t="shared" si="84"/>
        <v>0</v>
      </c>
      <c r="I472" s="80">
        <f t="shared" si="84"/>
        <v>0</v>
      </c>
      <c r="J472" s="80">
        <f t="shared" si="84"/>
        <v>0</v>
      </c>
      <c r="K472" s="80">
        <f t="shared" si="84"/>
        <v>0</v>
      </c>
      <c r="L472" s="80">
        <f t="shared" si="84"/>
        <v>-474140</v>
      </c>
      <c r="M472" s="80">
        <f t="shared" si="84"/>
        <v>0</v>
      </c>
      <c r="N472" s="80">
        <f t="shared" si="84"/>
        <v>0</v>
      </c>
      <c r="O472" s="80">
        <f t="shared" si="84"/>
        <v>0</v>
      </c>
      <c r="P472" s="80">
        <f t="shared" si="84"/>
        <v>0</v>
      </c>
      <c r="Q472" s="80">
        <f t="shared" si="84"/>
        <v>-285855</v>
      </c>
      <c r="R472" s="80">
        <f t="shared" si="84"/>
        <v>0</v>
      </c>
      <c r="S472" s="80">
        <f t="shared" si="84"/>
        <v>0</v>
      </c>
      <c r="T472" s="80">
        <f t="shared" si="84"/>
        <v>0</v>
      </c>
      <c r="U472" s="80">
        <f t="shared" si="84"/>
        <v>0</v>
      </c>
      <c r="V472" s="80">
        <f t="shared" si="84"/>
        <v>1599429</v>
      </c>
      <c r="W472" s="80">
        <f t="shared" si="84"/>
        <v>0</v>
      </c>
      <c r="X472" s="80">
        <f t="shared" si="84"/>
        <v>0</v>
      </c>
      <c r="Y472" s="80">
        <f t="shared" si="84"/>
        <v>0</v>
      </c>
      <c r="Z472" s="80">
        <f t="shared" si="84"/>
        <v>0</v>
      </c>
      <c r="AA472" s="80">
        <f t="shared" si="84"/>
        <v>368089</v>
      </c>
      <c r="AB472" s="80">
        <f t="shared" si="84"/>
        <v>0</v>
      </c>
      <c r="AC472" s="80">
        <f t="shared" si="84"/>
        <v>0</v>
      </c>
      <c r="AD472" s="80">
        <f t="shared" si="84"/>
        <v>0</v>
      </c>
      <c r="AE472" s="80">
        <f t="shared" si="84"/>
        <v>0</v>
      </c>
      <c r="AF472" s="80">
        <f t="shared" si="84"/>
        <v>-1271901</v>
      </c>
      <c r="AG472" s="80">
        <f t="shared" si="84"/>
        <v>0</v>
      </c>
      <c r="AH472" s="80">
        <f t="shared" si="84"/>
        <v>0</v>
      </c>
      <c r="AI472" s="80">
        <f t="shared" si="84"/>
        <v>0</v>
      </c>
      <c r="AJ472" s="80">
        <f t="shared" si="84"/>
        <v>0</v>
      </c>
      <c r="AK472" s="80">
        <f t="shared" si="84"/>
        <v>-208158</v>
      </c>
      <c r="AL472" s="80">
        <f t="shared" si="84"/>
        <v>0</v>
      </c>
      <c r="AM472" s="80">
        <f t="shared" si="84"/>
        <v>0</v>
      </c>
      <c r="AN472" s="80">
        <f t="shared" si="84"/>
        <v>0</v>
      </c>
      <c r="AO472" s="80">
        <f t="shared" si="84"/>
        <v>0</v>
      </c>
      <c r="AP472" s="80">
        <f t="shared" si="84"/>
        <v>-656451</v>
      </c>
      <c r="AQ472" s="80">
        <f t="shared" si="84"/>
        <v>0</v>
      </c>
      <c r="AR472" s="80">
        <f t="shared" si="84"/>
        <v>0</v>
      </c>
      <c r="AS472" s="80">
        <f t="shared" si="84"/>
        <v>0</v>
      </c>
      <c r="AT472" s="80">
        <f t="shared" si="84"/>
        <v>0</v>
      </c>
      <c r="AU472" s="80">
        <f t="shared" si="84"/>
        <v>-561058</v>
      </c>
      <c r="AV472" s="80">
        <f t="shared" si="84"/>
        <v>0</v>
      </c>
      <c r="AW472" s="80">
        <f t="shared" si="84"/>
        <v>0</v>
      </c>
      <c r="AX472" s="80">
        <f t="shared" si="84"/>
        <v>0</v>
      </c>
      <c r="AY472" s="80">
        <f t="shared" si="84"/>
        <v>0</v>
      </c>
      <c r="AZ472" s="80">
        <f t="shared" si="84"/>
        <v>-276219</v>
      </c>
      <c r="BA472" s="80">
        <f t="shared" si="84"/>
        <v>0</v>
      </c>
      <c r="BB472" s="80">
        <f t="shared" si="84"/>
        <v>0</v>
      </c>
      <c r="BC472" s="80">
        <f t="shared" si="84"/>
        <v>0</v>
      </c>
      <c r="BD472" s="80">
        <f t="shared" si="84"/>
        <v>0</v>
      </c>
      <c r="BE472" s="80">
        <f t="shared" si="84"/>
        <v>-687518</v>
      </c>
      <c r="BF472" s="80">
        <f t="shared" si="84"/>
        <v>0</v>
      </c>
      <c r="BG472" s="80">
        <f t="shared" si="84"/>
        <v>0</v>
      </c>
      <c r="BH472" s="80">
        <f t="shared" si="84"/>
        <v>0</v>
      </c>
      <c r="BI472" s="80">
        <f t="shared" si="84"/>
        <v>0</v>
      </c>
      <c r="BJ472" s="80">
        <f t="shared" si="84"/>
        <v>-449965</v>
      </c>
      <c r="BK472" s="80">
        <f t="shared" si="84"/>
        <v>0</v>
      </c>
      <c r="BL472" s="80">
        <f t="shared" si="84"/>
        <v>0</v>
      </c>
      <c r="BM472" s="80">
        <f t="shared" si="84"/>
        <v>0</v>
      </c>
      <c r="BN472" s="80">
        <f t="shared" si="84"/>
        <v>0</v>
      </c>
      <c r="BO472" s="80">
        <f t="shared" si="84"/>
        <v>-1078134</v>
      </c>
      <c r="BP472" s="80">
        <f t="shared" si="84"/>
        <v>0</v>
      </c>
      <c r="BQ472" s="80">
        <f t="shared" si="84"/>
        <v>0</v>
      </c>
      <c r="BR472" s="80">
        <f t="shared" si="83"/>
        <v>0</v>
      </c>
      <c r="BS472" s="80">
        <f t="shared" si="81"/>
        <v>0</v>
      </c>
      <c r="BT472" s="80">
        <f t="shared" si="81"/>
        <v>-1766264</v>
      </c>
      <c r="BU472" s="80">
        <f t="shared" si="81"/>
        <v>0</v>
      </c>
      <c r="BV472" s="80">
        <f t="shared" si="81"/>
        <v>0</v>
      </c>
      <c r="BW472" s="80">
        <f t="shared" si="81"/>
        <v>0</v>
      </c>
      <c r="BX472" s="80">
        <f t="shared" si="81"/>
        <v>0</v>
      </c>
      <c r="BZ472" s="80">
        <f t="shared" si="82"/>
        <v>0</v>
      </c>
      <c r="CA472" s="80" t="e">
        <f>CA23-#REF!</f>
        <v>#REF!</v>
      </c>
    </row>
    <row r="473" spans="7:79" hidden="1" x14ac:dyDescent="0.3">
      <c r="G473" s="80">
        <f t="shared" si="84"/>
        <v>-4234216</v>
      </c>
      <c r="H473" s="80">
        <f t="shared" si="84"/>
        <v>0</v>
      </c>
      <c r="I473" s="80">
        <f t="shared" si="84"/>
        <v>0</v>
      </c>
      <c r="J473" s="80">
        <f t="shared" ref="J473:BQ473" si="85">J24-CB24</f>
        <v>0</v>
      </c>
      <c r="K473" s="80">
        <f t="shared" si="85"/>
        <v>0</v>
      </c>
      <c r="L473" s="80">
        <f t="shared" si="85"/>
        <v>-474140</v>
      </c>
      <c r="M473" s="80">
        <f t="shared" si="85"/>
        <v>0</v>
      </c>
      <c r="N473" s="80">
        <f t="shared" si="85"/>
        <v>0</v>
      </c>
      <c r="O473" s="80">
        <f t="shared" si="85"/>
        <v>0</v>
      </c>
      <c r="P473" s="80">
        <f t="shared" si="85"/>
        <v>0</v>
      </c>
      <c r="Q473" s="80">
        <f t="shared" si="85"/>
        <v>-285855</v>
      </c>
      <c r="R473" s="80">
        <f t="shared" si="85"/>
        <v>0</v>
      </c>
      <c r="S473" s="80">
        <f t="shared" si="85"/>
        <v>0</v>
      </c>
      <c r="T473" s="80">
        <f t="shared" si="85"/>
        <v>0</v>
      </c>
      <c r="U473" s="80">
        <f t="shared" si="85"/>
        <v>0</v>
      </c>
      <c r="V473" s="80">
        <f t="shared" si="85"/>
        <v>1599429</v>
      </c>
      <c r="W473" s="80">
        <f t="shared" si="85"/>
        <v>0</v>
      </c>
      <c r="X473" s="80">
        <f t="shared" si="85"/>
        <v>0</v>
      </c>
      <c r="Y473" s="80">
        <f t="shared" si="85"/>
        <v>0</v>
      </c>
      <c r="Z473" s="80">
        <f t="shared" si="85"/>
        <v>0</v>
      </c>
      <c r="AA473" s="80">
        <f t="shared" si="85"/>
        <v>368089</v>
      </c>
      <c r="AB473" s="80">
        <f t="shared" si="85"/>
        <v>0</v>
      </c>
      <c r="AC473" s="80">
        <f t="shared" si="85"/>
        <v>0</v>
      </c>
      <c r="AD473" s="80">
        <f t="shared" si="85"/>
        <v>0</v>
      </c>
      <c r="AE473" s="80">
        <f t="shared" si="85"/>
        <v>0</v>
      </c>
      <c r="AF473" s="80">
        <f t="shared" si="85"/>
        <v>-1271901</v>
      </c>
      <c r="AG473" s="80">
        <f t="shared" si="85"/>
        <v>0</v>
      </c>
      <c r="AH473" s="80">
        <f t="shared" si="85"/>
        <v>0</v>
      </c>
      <c r="AI473" s="80">
        <f t="shared" si="85"/>
        <v>0</v>
      </c>
      <c r="AJ473" s="80">
        <f t="shared" si="85"/>
        <v>0</v>
      </c>
      <c r="AK473" s="80">
        <f t="shared" si="85"/>
        <v>-208158</v>
      </c>
      <c r="AL473" s="80">
        <f t="shared" si="85"/>
        <v>0</v>
      </c>
      <c r="AM473" s="80">
        <f t="shared" si="85"/>
        <v>0</v>
      </c>
      <c r="AN473" s="80">
        <f t="shared" si="85"/>
        <v>0</v>
      </c>
      <c r="AO473" s="80">
        <f t="shared" si="85"/>
        <v>0</v>
      </c>
      <c r="AP473" s="80">
        <f t="shared" si="85"/>
        <v>-656451</v>
      </c>
      <c r="AQ473" s="80">
        <f t="shared" si="85"/>
        <v>0</v>
      </c>
      <c r="AR473" s="80">
        <f t="shared" si="85"/>
        <v>0</v>
      </c>
      <c r="AS473" s="80">
        <f t="shared" si="85"/>
        <v>0</v>
      </c>
      <c r="AT473" s="80">
        <f t="shared" si="85"/>
        <v>0</v>
      </c>
      <c r="AU473" s="80">
        <f t="shared" si="85"/>
        <v>-561058</v>
      </c>
      <c r="AV473" s="80">
        <f t="shared" si="85"/>
        <v>0</v>
      </c>
      <c r="AW473" s="80">
        <f t="shared" si="85"/>
        <v>0</v>
      </c>
      <c r="AX473" s="80">
        <f t="shared" si="85"/>
        <v>0</v>
      </c>
      <c r="AY473" s="80">
        <f t="shared" si="85"/>
        <v>0</v>
      </c>
      <c r="AZ473" s="80">
        <f t="shared" si="85"/>
        <v>-276219</v>
      </c>
      <c r="BA473" s="80">
        <f t="shared" si="85"/>
        <v>0</v>
      </c>
      <c r="BB473" s="80">
        <f t="shared" si="85"/>
        <v>0</v>
      </c>
      <c r="BC473" s="80">
        <f t="shared" si="85"/>
        <v>0</v>
      </c>
      <c r="BD473" s="80">
        <f t="shared" si="85"/>
        <v>0</v>
      </c>
      <c r="BE473" s="80">
        <f t="shared" si="85"/>
        <v>-687518</v>
      </c>
      <c r="BF473" s="80">
        <f t="shared" si="85"/>
        <v>0</v>
      </c>
      <c r="BG473" s="80">
        <f t="shared" si="85"/>
        <v>0</v>
      </c>
      <c r="BH473" s="80">
        <f t="shared" si="85"/>
        <v>0</v>
      </c>
      <c r="BI473" s="80">
        <f t="shared" si="85"/>
        <v>0</v>
      </c>
      <c r="BJ473" s="80">
        <f t="shared" si="85"/>
        <v>-449965</v>
      </c>
      <c r="BK473" s="80">
        <f t="shared" si="85"/>
        <v>0</v>
      </c>
      <c r="BL473" s="80">
        <f t="shared" si="85"/>
        <v>0</v>
      </c>
      <c r="BM473" s="80">
        <f t="shared" si="85"/>
        <v>0</v>
      </c>
      <c r="BN473" s="80">
        <f t="shared" si="85"/>
        <v>0</v>
      </c>
      <c r="BO473" s="80">
        <f t="shared" si="85"/>
        <v>-1078134</v>
      </c>
      <c r="BP473" s="80">
        <f t="shared" si="85"/>
        <v>0</v>
      </c>
      <c r="BQ473" s="80">
        <f t="shared" si="85"/>
        <v>0</v>
      </c>
      <c r="BR473" s="80">
        <f t="shared" si="83"/>
        <v>0</v>
      </c>
      <c r="BS473" s="80">
        <f t="shared" si="81"/>
        <v>0</v>
      </c>
      <c r="BT473" s="80">
        <f t="shared" si="81"/>
        <v>-1766264</v>
      </c>
      <c r="BU473" s="80">
        <f t="shared" si="81"/>
        <v>0</v>
      </c>
      <c r="BV473" s="80">
        <f t="shared" si="81"/>
        <v>0</v>
      </c>
      <c r="BW473" s="80">
        <f t="shared" si="81"/>
        <v>0</v>
      </c>
      <c r="BX473" s="80">
        <f t="shared" si="81"/>
        <v>0</v>
      </c>
      <c r="BZ473" s="80">
        <f t="shared" si="82"/>
        <v>0</v>
      </c>
      <c r="CA473" s="80" t="e">
        <f>CA24-#REF!</f>
        <v>#REF!</v>
      </c>
    </row>
    <row r="474" spans="7:79" hidden="1" x14ac:dyDescent="0.3">
      <c r="G474" s="80">
        <f t="shared" ref="G474:BR477" si="86">G26-BY26</f>
        <v>0</v>
      </c>
      <c r="H474" s="80">
        <f t="shared" si="86"/>
        <v>0</v>
      </c>
      <c r="I474" s="80">
        <f t="shared" si="86"/>
        <v>0</v>
      </c>
      <c r="J474" s="80">
        <f t="shared" si="86"/>
        <v>0</v>
      </c>
      <c r="K474" s="80">
        <f t="shared" si="86"/>
        <v>0</v>
      </c>
      <c r="L474" s="80">
        <f t="shared" si="86"/>
        <v>0</v>
      </c>
      <c r="M474" s="80">
        <f t="shared" si="86"/>
        <v>0</v>
      </c>
      <c r="N474" s="80">
        <f t="shared" si="86"/>
        <v>0</v>
      </c>
      <c r="O474" s="80">
        <f t="shared" si="86"/>
        <v>0</v>
      </c>
      <c r="P474" s="80">
        <f t="shared" si="86"/>
        <v>0</v>
      </c>
      <c r="Q474" s="80">
        <f t="shared" si="86"/>
        <v>0</v>
      </c>
      <c r="R474" s="80">
        <f t="shared" si="86"/>
        <v>0</v>
      </c>
      <c r="S474" s="80">
        <f t="shared" si="86"/>
        <v>0</v>
      </c>
      <c r="T474" s="80">
        <f t="shared" si="86"/>
        <v>0</v>
      </c>
      <c r="U474" s="80">
        <f t="shared" si="86"/>
        <v>0</v>
      </c>
      <c r="V474" s="80">
        <f t="shared" si="86"/>
        <v>0</v>
      </c>
      <c r="W474" s="80">
        <f t="shared" si="86"/>
        <v>0</v>
      </c>
      <c r="X474" s="80">
        <f t="shared" si="86"/>
        <v>0</v>
      </c>
      <c r="Y474" s="80">
        <f t="shared" si="86"/>
        <v>0</v>
      </c>
      <c r="Z474" s="80">
        <f t="shared" si="86"/>
        <v>0</v>
      </c>
      <c r="AA474" s="80">
        <f t="shared" si="86"/>
        <v>0</v>
      </c>
      <c r="AB474" s="80">
        <f t="shared" si="86"/>
        <v>0</v>
      </c>
      <c r="AC474" s="80">
        <f t="shared" si="86"/>
        <v>0</v>
      </c>
      <c r="AD474" s="80">
        <f t="shared" si="86"/>
        <v>0</v>
      </c>
      <c r="AE474" s="80">
        <f t="shared" si="86"/>
        <v>0</v>
      </c>
      <c r="AF474" s="80">
        <f t="shared" si="86"/>
        <v>0</v>
      </c>
      <c r="AG474" s="80">
        <f t="shared" si="86"/>
        <v>0</v>
      </c>
      <c r="AH474" s="80">
        <f t="shared" si="86"/>
        <v>0</v>
      </c>
      <c r="AI474" s="80">
        <f t="shared" si="86"/>
        <v>0</v>
      </c>
      <c r="AJ474" s="80">
        <f t="shared" si="86"/>
        <v>0</v>
      </c>
      <c r="AK474" s="80">
        <f t="shared" si="86"/>
        <v>0</v>
      </c>
      <c r="AL474" s="80">
        <f t="shared" si="86"/>
        <v>0</v>
      </c>
      <c r="AM474" s="80">
        <f t="shared" si="86"/>
        <v>0</v>
      </c>
      <c r="AN474" s="80">
        <f t="shared" si="86"/>
        <v>0</v>
      </c>
      <c r="AO474" s="80">
        <f t="shared" si="86"/>
        <v>0</v>
      </c>
      <c r="AP474" s="80">
        <f t="shared" si="86"/>
        <v>0</v>
      </c>
      <c r="AQ474" s="80">
        <f t="shared" si="86"/>
        <v>0</v>
      </c>
      <c r="AR474" s="80">
        <f t="shared" si="86"/>
        <v>0</v>
      </c>
      <c r="AS474" s="80">
        <f t="shared" si="86"/>
        <v>0</v>
      </c>
      <c r="AT474" s="80">
        <f t="shared" si="86"/>
        <v>0</v>
      </c>
      <c r="AU474" s="80">
        <f t="shared" si="86"/>
        <v>0</v>
      </c>
      <c r="AV474" s="80">
        <f t="shared" si="86"/>
        <v>0</v>
      </c>
      <c r="AW474" s="80">
        <f t="shared" si="86"/>
        <v>0</v>
      </c>
      <c r="AX474" s="80">
        <f t="shared" si="86"/>
        <v>0</v>
      </c>
      <c r="AY474" s="80">
        <f t="shared" si="86"/>
        <v>0</v>
      </c>
      <c r="AZ474" s="80">
        <f t="shared" si="86"/>
        <v>0</v>
      </c>
      <c r="BA474" s="80">
        <f t="shared" si="86"/>
        <v>0</v>
      </c>
      <c r="BB474" s="80">
        <f t="shared" si="86"/>
        <v>0</v>
      </c>
      <c r="BC474" s="80">
        <f t="shared" si="86"/>
        <v>0</v>
      </c>
      <c r="BD474" s="80">
        <f t="shared" si="86"/>
        <v>0</v>
      </c>
      <c r="BE474" s="80">
        <f t="shared" si="86"/>
        <v>0</v>
      </c>
      <c r="BF474" s="80">
        <f t="shared" si="86"/>
        <v>0</v>
      </c>
      <c r="BG474" s="80">
        <f t="shared" si="86"/>
        <v>0</v>
      </c>
      <c r="BH474" s="80">
        <f t="shared" si="86"/>
        <v>0</v>
      </c>
      <c r="BI474" s="80">
        <f t="shared" si="86"/>
        <v>0</v>
      </c>
      <c r="BJ474" s="80">
        <f t="shared" si="86"/>
        <v>0</v>
      </c>
      <c r="BK474" s="80">
        <f t="shared" si="86"/>
        <v>0</v>
      </c>
      <c r="BL474" s="80">
        <f t="shared" si="86"/>
        <v>0</v>
      </c>
      <c r="BM474" s="80">
        <f t="shared" si="86"/>
        <v>0</v>
      </c>
      <c r="BN474" s="80">
        <f t="shared" si="86"/>
        <v>0</v>
      </c>
      <c r="BO474" s="80">
        <f t="shared" si="86"/>
        <v>0</v>
      </c>
      <c r="BP474" s="80">
        <f t="shared" si="86"/>
        <v>0</v>
      </c>
      <c r="BQ474" s="80">
        <f t="shared" si="86"/>
        <v>0</v>
      </c>
      <c r="BR474" s="80">
        <f t="shared" si="86"/>
        <v>0</v>
      </c>
      <c r="BS474" s="80">
        <f t="shared" ref="BS474:BX489" si="87">BS26-EK26</f>
        <v>0</v>
      </c>
      <c r="BT474" s="80">
        <f t="shared" si="87"/>
        <v>0</v>
      </c>
      <c r="BU474" s="80">
        <f t="shared" si="87"/>
        <v>0</v>
      </c>
      <c r="BV474" s="80">
        <f t="shared" si="87"/>
        <v>0</v>
      </c>
      <c r="BW474" s="80">
        <f t="shared" si="87"/>
        <v>0</v>
      </c>
      <c r="BX474" s="80">
        <f t="shared" si="87"/>
        <v>0</v>
      </c>
      <c r="BZ474" s="80">
        <f t="shared" ref="BZ474:BZ497" si="88">BZ26-ER26</f>
        <v>0</v>
      </c>
      <c r="CA474" s="80" t="e">
        <f>CA26-#REF!</f>
        <v>#REF!</v>
      </c>
    </row>
    <row r="475" spans="7:79" hidden="1" x14ac:dyDescent="0.3">
      <c r="G475" s="80">
        <f t="shared" si="86"/>
        <v>0</v>
      </c>
      <c r="H475" s="80">
        <f t="shared" si="86"/>
        <v>0</v>
      </c>
      <c r="I475" s="80">
        <f t="shared" si="86"/>
        <v>0</v>
      </c>
      <c r="J475" s="80">
        <f t="shared" si="86"/>
        <v>0</v>
      </c>
      <c r="K475" s="80">
        <f t="shared" si="86"/>
        <v>0</v>
      </c>
      <c r="L475" s="80">
        <f t="shared" si="86"/>
        <v>0</v>
      </c>
      <c r="M475" s="80">
        <f t="shared" si="86"/>
        <v>0</v>
      </c>
      <c r="N475" s="80">
        <f t="shared" si="86"/>
        <v>0</v>
      </c>
      <c r="O475" s="80">
        <f t="shared" si="86"/>
        <v>0</v>
      </c>
      <c r="P475" s="80">
        <f t="shared" si="86"/>
        <v>0</v>
      </c>
      <c r="Q475" s="80">
        <f t="shared" si="86"/>
        <v>0</v>
      </c>
      <c r="R475" s="80">
        <f t="shared" si="86"/>
        <v>0</v>
      </c>
      <c r="S475" s="80">
        <f t="shared" si="86"/>
        <v>0</v>
      </c>
      <c r="T475" s="80">
        <f t="shared" si="86"/>
        <v>0</v>
      </c>
      <c r="U475" s="80">
        <f t="shared" si="86"/>
        <v>0</v>
      </c>
      <c r="V475" s="80">
        <f t="shared" si="86"/>
        <v>0</v>
      </c>
      <c r="W475" s="80">
        <f t="shared" si="86"/>
        <v>0</v>
      </c>
      <c r="X475" s="80">
        <f t="shared" si="86"/>
        <v>0</v>
      </c>
      <c r="Y475" s="80">
        <f t="shared" si="86"/>
        <v>0</v>
      </c>
      <c r="Z475" s="80">
        <f t="shared" si="86"/>
        <v>0</v>
      </c>
      <c r="AA475" s="80">
        <f t="shared" si="86"/>
        <v>0</v>
      </c>
      <c r="AB475" s="80">
        <f t="shared" si="86"/>
        <v>0</v>
      </c>
      <c r="AC475" s="80">
        <f t="shared" si="86"/>
        <v>0</v>
      </c>
      <c r="AD475" s="80">
        <f t="shared" si="86"/>
        <v>0</v>
      </c>
      <c r="AE475" s="80">
        <f t="shared" si="86"/>
        <v>0</v>
      </c>
      <c r="AF475" s="80">
        <f t="shared" si="86"/>
        <v>0</v>
      </c>
      <c r="AG475" s="80">
        <f t="shared" si="86"/>
        <v>0</v>
      </c>
      <c r="AH475" s="80">
        <f t="shared" si="86"/>
        <v>0</v>
      </c>
      <c r="AI475" s="80">
        <f t="shared" si="86"/>
        <v>0</v>
      </c>
      <c r="AJ475" s="80">
        <f t="shared" si="86"/>
        <v>0</v>
      </c>
      <c r="AK475" s="80">
        <f t="shared" si="86"/>
        <v>0</v>
      </c>
      <c r="AL475" s="80">
        <f t="shared" si="86"/>
        <v>0</v>
      </c>
      <c r="AM475" s="80">
        <f t="shared" si="86"/>
        <v>0</v>
      </c>
      <c r="AN475" s="80">
        <f t="shared" si="86"/>
        <v>0</v>
      </c>
      <c r="AO475" s="80">
        <f t="shared" si="86"/>
        <v>0</v>
      </c>
      <c r="AP475" s="80">
        <f t="shared" si="86"/>
        <v>0</v>
      </c>
      <c r="AQ475" s="80">
        <f t="shared" si="86"/>
        <v>0</v>
      </c>
      <c r="AR475" s="80">
        <f t="shared" si="86"/>
        <v>0</v>
      </c>
      <c r="AS475" s="80">
        <f t="shared" si="86"/>
        <v>0</v>
      </c>
      <c r="AT475" s="80">
        <f t="shared" si="86"/>
        <v>0</v>
      </c>
      <c r="AU475" s="80">
        <f t="shared" si="86"/>
        <v>0</v>
      </c>
      <c r="AV475" s="80">
        <f t="shared" si="86"/>
        <v>0</v>
      </c>
      <c r="AW475" s="80">
        <f t="shared" si="86"/>
        <v>0</v>
      </c>
      <c r="AX475" s="80">
        <f t="shared" si="86"/>
        <v>0</v>
      </c>
      <c r="AY475" s="80">
        <f t="shared" si="86"/>
        <v>0</v>
      </c>
      <c r="AZ475" s="80">
        <f t="shared" si="86"/>
        <v>0</v>
      </c>
      <c r="BA475" s="80">
        <f t="shared" si="86"/>
        <v>0</v>
      </c>
      <c r="BB475" s="80">
        <f t="shared" si="86"/>
        <v>0</v>
      </c>
      <c r="BC475" s="80">
        <f t="shared" si="86"/>
        <v>0</v>
      </c>
      <c r="BD475" s="80">
        <f t="shared" si="86"/>
        <v>0</v>
      </c>
      <c r="BE475" s="80">
        <f t="shared" si="86"/>
        <v>0</v>
      </c>
      <c r="BF475" s="80">
        <f t="shared" si="86"/>
        <v>0</v>
      </c>
      <c r="BG475" s="80">
        <f t="shared" si="86"/>
        <v>0</v>
      </c>
      <c r="BH475" s="80">
        <f t="shared" si="86"/>
        <v>0</v>
      </c>
      <c r="BI475" s="80">
        <f t="shared" si="86"/>
        <v>0</v>
      </c>
      <c r="BJ475" s="80">
        <f t="shared" si="86"/>
        <v>0</v>
      </c>
      <c r="BK475" s="80">
        <f t="shared" si="86"/>
        <v>0</v>
      </c>
      <c r="BL475" s="80">
        <f t="shared" si="86"/>
        <v>0</v>
      </c>
      <c r="BM475" s="80">
        <f t="shared" si="86"/>
        <v>0</v>
      </c>
      <c r="BN475" s="80">
        <f t="shared" si="86"/>
        <v>0</v>
      </c>
      <c r="BO475" s="80">
        <f t="shared" si="86"/>
        <v>0</v>
      </c>
      <c r="BP475" s="80">
        <f t="shared" si="86"/>
        <v>0</v>
      </c>
      <c r="BQ475" s="80">
        <f t="shared" si="86"/>
        <v>0</v>
      </c>
      <c r="BR475" s="80">
        <f t="shared" si="86"/>
        <v>0</v>
      </c>
      <c r="BS475" s="80">
        <f t="shared" si="87"/>
        <v>0</v>
      </c>
      <c r="BT475" s="80">
        <f t="shared" si="87"/>
        <v>0</v>
      </c>
      <c r="BU475" s="80">
        <f t="shared" si="87"/>
        <v>0</v>
      </c>
      <c r="BV475" s="80">
        <f t="shared" si="87"/>
        <v>0</v>
      </c>
      <c r="BW475" s="80">
        <f t="shared" si="87"/>
        <v>0</v>
      </c>
      <c r="BX475" s="80">
        <f t="shared" si="87"/>
        <v>0</v>
      </c>
      <c r="BZ475" s="80">
        <f t="shared" si="88"/>
        <v>0</v>
      </c>
      <c r="CA475" s="80" t="e">
        <f>CA27-#REF!</f>
        <v>#REF!</v>
      </c>
    </row>
    <row r="476" spans="7:79" hidden="1" x14ac:dyDescent="0.3">
      <c r="G476" s="80">
        <f t="shared" si="86"/>
        <v>0</v>
      </c>
      <c r="H476" s="80">
        <f t="shared" si="86"/>
        <v>0</v>
      </c>
      <c r="I476" s="80">
        <f t="shared" si="86"/>
        <v>0</v>
      </c>
      <c r="J476" s="80">
        <f t="shared" si="86"/>
        <v>0</v>
      </c>
      <c r="K476" s="80">
        <f t="shared" si="86"/>
        <v>0</v>
      </c>
      <c r="L476" s="80">
        <f t="shared" si="86"/>
        <v>0</v>
      </c>
      <c r="M476" s="80">
        <f t="shared" si="86"/>
        <v>0</v>
      </c>
      <c r="N476" s="80">
        <f t="shared" si="86"/>
        <v>0</v>
      </c>
      <c r="O476" s="80">
        <f t="shared" si="86"/>
        <v>0</v>
      </c>
      <c r="P476" s="80">
        <f t="shared" si="86"/>
        <v>0</v>
      </c>
      <c r="Q476" s="80">
        <f t="shared" si="86"/>
        <v>0</v>
      </c>
      <c r="R476" s="80">
        <f t="shared" si="86"/>
        <v>0</v>
      </c>
      <c r="S476" s="80">
        <f t="shared" si="86"/>
        <v>0</v>
      </c>
      <c r="T476" s="80">
        <f t="shared" si="86"/>
        <v>0</v>
      </c>
      <c r="U476" s="80">
        <f t="shared" si="86"/>
        <v>0</v>
      </c>
      <c r="V476" s="80">
        <f t="shared" si="86"/>
        <v>0</v>
      </c>
      <c r="W476" s="80">
        <f t="shared" si="86"/>
        <v>0</v>
      </c>
      <c r="X476" s="80">
        <f t="shared" si="86"/>
        <v>0</v>
      </c>
      <c r="Y476" s="80">
        <f t="shared" si="86"/>
        <v>0</v>
      </c>
      <c r="Z476" s="80">
        <f t="shared" si="86"/>
        <v>0</v>
      </c>
      <c r="AA476" s="80">
        <f t="shared" si="86"/>
        <v>0</v>
      </c>
      <c r="AB476" s="80">
        <f t="shared" si="86"/>
        <v>0</v>
      </c>
      <c r="AC476" s="80">
        <f t="shared" si="86"/>
        <v>0</v>
      </c>
      <c r="AD476" s="80">
        <f t="shared" si="86"/>
        <v>0</v>
      </c>
      <c r="AE476" s="80">
        <f t="shared" si="86"/>
        <v>0</v>
      </c>
      <c r="AF476" s="80">
        <f t="shared" si="86"/>
        <v>0</v>
      </c>
      <c r="AG476" s="80">
        <f t="shared" si="86"/>
        <v>0</v>
      </c>
      <c r="AH476" s="80">
        <f t="shared" si="86"/>
        <v>0</v>
      </c>
      <c r="AI476" s="80">
        <f t="shared" si="86"/>
        <v>0</v>
      </c>
      <c r="AJ476" s="80">
        <f t="shared" si="86"/>
        <v>0</v>
      </c>
      <c r="AK476" s="80">
        <f t="shared" si="86"/>
        <v>0</v>
      </c>
      <c r="AL476" s="80">
        <f t="shared" si="86"/>
        <v>0</v>
      </c>
      <c r="AM476" s="80">
        <f t="shared" si="86"/>
        <v>0</v>
      </c>
      <c r="AN476" s="80">
        <f t="shared" si="86"/>
        <v>0</v>
      </c>
      <c r="AO476" s="80">
        <f t="shared" si="86"/>
        <v>0</v>
      </c>
      <c r="AP476" s="80">
        <f t="shared" si="86"/>
        <v>0</v>
      </c>
      <c r="AQ476" s="80">
        <f t="shared" si="86"/>
        <v>0</v>
      </c>
      <c r="AR476" s="80">
        <f t="shared" si="86"/>
        <v>0</v>
      </c>
      <c r="AS476" s="80">
        <f t="shared" si="86"/>
        <v>0</v>
      </c>
      <c r="AT476" s="80">
        <f t="shared" si="86"/>
        <v>0</v>
      </c>
      <c r="AU476" s="80">
        <f t="shared" si="86"/>
        <v>0</v>
      </c>
      <c r="AV476" s="80">
        <f t="shared" si="86"/>
        <v>0</v>
      </c>
      <c r="AW476" s="80">
        <f t="shared" si="86"/>
        <v>0</v>
      </c>
      <c r="AX476" s="80">
        <f t="shared" si="86"/>
        <v>0</v>
      </c>
      <c r="AY476" s="80">
        <f t="shared" si="86"/>
        <v>0</v>
      </c>
      <c r="AZ476" s="80">
        <f t="shared" si="86"/>
        <v>0</v>
      </c>
      <c r="BA476" s="80">
        <f t="shared" si="86"/>
        <v>0</v>
      </c>
      <c r="BB476" s="80">
        <f t="shared" si="86"/>
        <v>0</v>
      </c>
      <c r="BC476" s="80">
        <f t="shared" si="86"/>
        <v>0</v>
      </c>
      <c r="BD476" s="80">
        <f t="shared" si="86"/>
        <v>0</v>
      </c>
      <c r="BE476" s="80">
        <f t="shared" si="86"/>
        <v>0</v>
      </c>
      <c r="BF476" s="80">
        <f t="shared" si="86"/>
        <v>0</v>
      </c>
      <c r="BG476" s="80">
        <f t="shared" si="86"/>
        <v>0</v>
      </c>
      <c r="BH476" s="80">
        <f t="shared" si="86"/>
        <v>0</v>
      </c>
      <c r="BI476" s="80">
        <f t="shared" si="86"/>
        <v>0</v>
      </c>
      <c r="BJ476" s="80">
        <f t="shared" si="86"/>
        <v>0</v>
      </c>
      <c r="BK476" s="80">
        <f t="shared" si="86"/>
        <v>0</v>
      </c>
      <c r="BL476" s="80">
        <f t="shared" si="86"/>
        <v>0</v>
      </c>
      <c r="BM476" s="80">
        <f t="shared" si="86"/>
        <v>0</v>
      </c>
      <c r="BN476" s="80">
        <f t="shared" si="86"/>
        <v>0</v>
      </c>
      <c r="BO476" s="80">
        <f t="shared" si="86"/>
        <v>0</v>
      </c>
      <c r="BP476" s="80">
        <f t="shared" si="86"/>
        <v>0</v>
      </c>
      <c r="BQ476" s="80">
        <f t="shared" si="86"/>
        <v>0</v>
      </c>
      <c r="BR476" s="80">
        <f t="shared" si="86"/>
        <v>0</v>
      </c>
      <c r="BS476" s="80">
        <f t="shared" si="87"/>
        <v>0</v>
      </c>
      <c r="BT476" s="80">
        <f t="shared" si="87"/>
        <v>0</v>
      </c>
      <c r="BU476" s="80">
        <f t="shared" si="87"/>
        <v>0</v>
      </c>
      <c r="BV476" s="80">
        <f t="shared" si="87"/>
        <v>0</v>
      </c>
      <c r="BW476" s="80">
        <f t="shared" si="87"/>
        <v>0</v>
      </c>
      <c r="BX476" s="80">
        <f t="shared" si="87"/>
        <v>0</v>
      </c>
      <c r="BZ476" s="80">
        <f t="shared" si="88"/>
        <v>0</v>
      </c>
      <c r="CA476" s="80" t="e">
        <f>CA28-#REF!</f>
        <v>#REF!</v>
      </c>
    </row>
    <row r="477" spans="7:79" hidden="1" x14ac:dyDescent="0.3">
      <c r="G477" s="80">
        <f t="shared" si="86"/>
        <v>0</v>
      </c>
      <c r="H477" s="80">
        <f t="shared" si="86"/>
        <v>0</v>
      </c>
      <c r="I477" s="80">
        <f t="shared" si="86"/>
        <v>0</v>
      </c>
      <c r="J477" s="80">
        <f t="shared" si="86"/>
        <v>0</v>
      </c>
      <c r="K477" s="80">
        <f t="shared" si="86"/>
        <v>0</v>
      </c>
      <c r="L477" s="80">
        <f t="shared" si="86"/>
        <v>0</v>
      </c>
      <c r="M477" s="80">
        <f t="shared" si="86"/>
        <v>0</v>
      </c>
      <c r="N477" s="80">
        <f t="shared" si="86"/>
        <v>0</v>
      </c>
      <c r="O477" s="80">
        <f t="shared" si="86"/>
        <v>0</v>
      </c>
      <c r="P477" s="80">
        <f t="shared" si="86"/>
        <v>0</v>
      </c>
      <c r="Q477" s="80">
        <f t="shared" si="86"/>
        <v>0</v>
      </c>
      <c r="R477" s="80">
        <f t="shared" si="86"/>
        <v>0</v>
      </c>
      <c r="S477" s="80">
        <f t="shared" si="86"/>
        <v>0</v>
      </c>
      <c r="T477" s="80">
        <f t="shared" si="86"/>
        <v>0</v>
      </c>
      <c r="U477" s="80">
        <f t="shared" si="86"/>
        <v>0</v>
      </c>
      <c r="V477" s="80">
        <f t="shared" si="86"/>
        <v>0</v>
      </c>
      <c r="W477" s="80">
        <f t="shared" si="86"/>
        <v>0</v>
      </c>
      <c r="X477" s="80">
        <f t="shared" si="86"/>
        <v>0</v>
      </c>
      <c r="Y477" s="80">
        <f t="shared" si="86"/>
        <v>0</v>
      </c>
      <c r="Z477" s="80">
        <f t="shared" si="86"/>
        <v>0</v>
      </c>
      <c r="AA477" s="80">
        <f t="shared" si="86"/>
        <v>0</v>
      </c>
      <c r="AB477" s="80">
        <f t="shared" si="86"/>
        <v>0</v>
      </c>
      <c r="AC477" s="80">
        <f t="shared" si="86"/>
        <v>0</v>
      </c>
      <c r="AD477" s="80">
        <f t="shared" si="86"/>
        <v>0</v>
      </c>
      <c r="AE477" s="80">
        <f t="shared" si="86"/>
        <v>0</v>
      </c>
      <c r="AF477" s="80">
        <f t="shared" si="86"/>
        <v>0</v>
      </c>
      <c r="AG477" s="80">
        <f t="shared" si="86"/>
        <v>0</v>
      </c>
      <c r="AH477" s="80">
        <f t="shared" si="86"/>
        <v>0</v>
      </c>
      <c r="AI477" s="80">
        <f t="shared" si="86"/>
        <v>0</v>
      </c>
      <c r="AJ477" s="80">
        <f t="shared" si="86"/>
        <v>0</v>
      </c>
      <c r="AK477" s="80">
        <f t="shared" si="86"/>
        <v>0</v>
      </c>
      <c r="AL477" s="80">
        <f t="shared" si="86"/>
        <v>0</v>
      </c>
      <c r="AM477" s="80">
        <f t="shared" si="86"/>
        <v>0</v>
      </c>
      <c r="AN477" s="80">
        <f t="shared" si="86"/>
        <v>0</v>
      </c>
      <c r="AO477" s="80">
        <f t="shared" si="86"/>
        <v>0</v>
      </c>
      <c r="AP477" s="80">
        <f t="shared" si="86"/>
        <v>0</v>
      </c>
      <c r="AQ477" s="80">
        <f t="shared" si="86"/>
        <v>0</v>
      </c>
      <c r="AR477" s="80">
        <f t="shared" si="86"/>
        <v>0</v>
      </c>
      <c r="AS477" s="80">
        <f t="shared" si="86"/>
        <v>0</v>
      </c>
      <c r="AT477" s="80">
        <f t="shared" si="86"/>
        <v>0</v>
      </c>
      <c r="AU477" s="80">
        <f t="shared" si="86"/>
        <v>0</v>
      </c>
      <c r="AV477" s="80">
        <f t="shared" si="86"/>
        <v>0</v>
      </c>
      <c r="AW477" s="80">
        <f t="shared" si="86"/>
        <v>0</v>
      </c>
      <c r="AX477" s="80">
        <f t="shared" si="86"/>
        <v>0</v>
      </c>
      <c r="AY477" s="80">
        <f t="shared" si="86"/>
        <v>0</v>
      </c>
      <c r="AZ477" s="80">
        <f t="shared" si="86"/>
        <v>0</v>
      </c>
      <c r="BA477" s="80">
        <f t="shared" si="86"/>
        <v>0</v>
      </c>
      <c r="BB477" s="80">
        <f t="shared" si="86"/>
        <v>0</v>
      </c>
      <c r="BC477" s="80">
        <f t="shared" si="86"/>
        <v>0</v>
      </c>
      <c r="BD477" s="80">
        <f t="shared" si="86"/>
        <v>0</v>
      </c>
      <c r="BE477" s="80">
        <f t="shared" si="86"/>
        <v>0</v>
      </c>
      <c r="BF477" s="80">
        <f t="shared" si="86"/>
        <v>0</v>
      </c>
      <c r="BG477" s="80">
        <f t="shared" si="86"/>
        <v>0</v>
      </c>
      <c r="BH477" s="80">
        <f t="shared" si="86"/>
        <v>0</v>
      </c>
      <c r="BI477" s="80">
        <f t="shared" si="86"/>
        <v>0</v>
      </c>
      <c r="BJ477" s="80">
        <f t="shared" si="86"/>
        <v>0</v>
      </c>
      <c r="BK477" s="80">
        <f t="shared" si="86"/>
        <v>0</v>
      </c>
      <c r="BL477" s="80">
        <f t="shared" si="86"/>
        <v>0</v>
      </c>
      <c r="BM477" s="80">
        <f t="shared" si="86"/>
        <v>0</v>
      </c>
      <c r="BN477" s="80">
        <f t="shared" si="86"/>
        <v>0</v>
      </c>
      <c r="BO477" s="80">
        <f t="shared" si="86"/>
        <v>0</v>
      </c>
      <c r="BP477" s="80">
        <f t="shared" si="86"/>
        <v>0</v>
      </c>
      <c r="BQ477" s="80">
        <f t="shared" si="86"/>
        <v>0</v>
      </c>
      <c r="BR477" s="80">
        <f t="shared" ref="BR477:BX492" si="89">BR29-EJ29</f>
        <v>0</v>
      </c>
      <c r="BS477" s="80">
        <f t="shared" si="87"/>
        <v>0</v>
      </c>
      <c r="BT477" s="80">
        <f t="shared" si="87"/>
        <v>0</v>
      </c>
      <c r="BU477" s="80">
        <f t="shared" si="87"/>
        <v>0</v>
      </c>
      <c r="BV477" s="80">
        <f t="shared" si="87"/>
        <v>0</v>
      </c>
      <c r="BW477" s="80">
        <f t="shared" si="87"/>
        <v>0</v>
      </c>
      <c r="BX477" s="80">
        <f t="shared" si="87"/>
        <v>0</v>
      </c>
      <c r="BZ477" s="80">
        <f t="shared" si="88"/>
        <v>0</v>
      </c>
      <c r="CA477" s="80" t="e">
        <f>CA29-#REF!</f>
        <v>#REF!</v>
      </c>
    </row>
    <row r="478" spans="7:79" hidden="1" x14ac:dyDescent="0.3">
      <c r="G478" s="80">
        <f t="shared" ref="G478:BQ482" si="90">G30-BY30</f>
        <v>0</v>
      </c>
      <c r="H478" s="80">
        <f t="shared" si="90"/>
        <v>0</v>
      </c>
      <c r="I478" s="80">
        <f t="shared" si="90"/>
        <v>0</v>
      </c>
      <c r="J478" s="80">
        <f t="shared" si="90"/>
        <v>0</v>
      </c>
      <c r="K478" s="80">
        <f t="shared" si="90"/>
        <v>0</v>
      </c>
      <c r="L478" s="80">
        <f t="shared" si="90"/>
        <v>0</v>
      </c>
      <c r="M478" s="80">
        <f t="shared" si="90"/>
        <v>0</v>
      </c>
      <c r="N478" s="80">
        <f t="shared" si="90"/>
        <v>0</v>
      </c>
      <c r="O478" s="80">
        <f t="shared" si="90"/>
        <v>0</v>
      </c>
      <c r="P478" s="80">
        <f t="shared" si="90"/>
        <v>0</v>
      </c>
      <c r="Q478" s="80">
        <f t="shared" si="90"/>
        <v>0</v>
      </c>
      <c r="R478" s="80">
        <f t="shared" si="90"/>
        <v>0</v>
      </c>
      <c r="S478" s="80">
        <f t="shared" si="90"/>
        <v>0</v>
      </c>
      <c r="T478" s="80">
        <f t="shared" si="90"/>
        <v>0</v>
      </c>
      <c r="U478" s="80">
        <f t="shared" si="90"/>
        <v>0</v>
      </c>
      <c r="V478" s="80">
        <f t="shared" si="90"/>
        <v>0</v>
      </c>
      <c r="W478" s="80">
        <f t="shared" si="90"/>
        <v>0</v>
      </c>
      <c r="X478" s="80">
        <f t="shared" si="90"/>
        <v>0</v>
      </c>
      <c r="Y478" s="80">
        <f t="shared" si="90"/>
        <v>0</v>
      </c>
      <c r="Z478" s="80">
        <f t="shared" si="90"/>
        <v>0</v>
      </c>
      <c r="AA478" s="80">
        <f t="shared" si="90"/>
        <v>0</v>
      </c>
      <c r="AB478" s="80">
        <f t="shared" si="90"/>
        <v>0</v>
      </c>
      <c r="AC478" s="80">
        <f t="shared" si="90"/>
        <v>0</v>
      </c>
      <c r="AD478" s="80">
        <f t="shared" si="90"/>
        <v>0</v>
      </c>
      <c r="AE478" s="80">
        <f t="shared" si="90"/>
        <v>0</v>
      </c>
      <c r="AF478" s="80">
        <f t="shared" si="90"/>
        <v>0</v>
      </c>
      <c r="AG478" s="80">
        <f t="shared" si="90"/>
        <v>0</v>
      </c>
      <c r="AH478" s="80">
        <f t="shared" si="90"/>
        <v>0</v>
      </c>
      <c r="AI478" s="80">
        <f t="shared" si="90"/>
        <v>0</v>
      </c>
      <c r="AJ478" s="80">
        <f t="shared" si="90"/>
        <v>0</v>
      </c>
      <c r="AK478" s="80">
        <f t="shared" si="90"/>
        <v>0</v>
      </c>
      <c r="AL478" s="80">
        <f t="shared" si="90"/>
        <v>0</v>
      </c>
      <c r="AM478" s="80">
        <f t="shared" si="90"/>
        <v>0</v>
      </c>
      <c r="AN478" s="80">
        <f t="shared" si="90"/>
        <v>0</v>
      </c>
      <c r="AO478" s="80">
        <f t="shared" si="90"/>
        <v>0</v>
      </c>
      <c r="AP478" s="80">
        <f t="shared" si="90"/>
        <v>0</v>
      </c>
      <c r="AQ478" s="80">
        <f t="shared" si="90"/>
        <v>0</v>
      </c>
      <c r="AR478" s="80">
        <f t="shared" si="90"/>
        <v>0</v>
      </c>
      <c r="AS478" s="80">
        <f t="shared" si="90"/>
        <v>0</v>
      </c>
      <c r="AT478" s="80">
        <f t="shared" si="90"/>
        <v>0</v>
      </c>
      <c r="AU478" s="80">
        <f t="shared" si="90"/>
        <v>0</v>
      </c>
      <c r="AV478" s="80">
        <f t="shared" si="90"/>
        <v>0</v>
      </c>
      <c r="AW478" s="80">
        <f t="shared" si="90"/>
        <v>0</v>
      </c>
      <c r="AX478" s="80">
        <f t="shared" si="90"/>
        <v>0</v>
      </c>
      <c r="AY478" s="80">
        <f t="shared" si="90"/>
        <v>0</v>
      </c>
      <c r="AZ478" s="80">
        <f t="shared" si="90"/>
        <v>0</v>
      </c>
      <c r="BA478" s="80">
        <f t="shared" si="90"/>
        <v>0</v>
      </c>
      <c r="BB478" s="80">
        <f t="shared" si="90"/>
        <v>0</v>
      </c>
      <c r="BC478" s="80">
        <f t="shared" si="90"/>
        <v>0</v>
      </c>
      <c r="BD478" s="80">
        <f t="shared" si="90"/>
        <v>0</v>
      </c>
      <c r="BE478" s="80">
        <f t="shared" si="90"/>
        <v>0</v>
      </c>
      <c r="BF478" s="80">
        <f t="shared" si="90"/>
        <v>0</v>
      </c>
      <c r="BG478" s="80">
        <f t="shared" si="90"/>
        <v>0</v>
      </c>
      <c r="BH478" s="80">
        <f t="shared" si="90"/>
        <v>0</v>
      </c>
      <c r="BI478" s="80">
        <f t="shared" si="90"/>
        <v>0</v>
      </c>
      <c r="BJ478" s="80">
        <f t="shared" si="90"/>
        <v>0</v>
      </c>
      <c r="BK478" s="80">
        <f t="shared" si="90"/>
        <v>0</v>
      </c>
      <c r="BL478" s="80">
        <f t="shared" si="90"/>
        <v>0</v>
      </c>
      <c r="BM478" s="80">
        <f t="shared" si="90"/>
        <v>0</v>
      </c>
      <c r="BN478" s="80">
        <f t="shared" si="90"/>
        <v>0</v>
      </c>
      <c r="BO478" s="80">
        <f t="shared" si="90"/>
        <v>0</v>
      </c>
      <c r="BP478" s="80">
        <f t="shared" si="90"/>
        <v>0</v>
      </c>
      <c r="BQ478" s="80">
        <f t="shared" si="90"/>
        <v>0</v>
      </c>
      <c r="BR478" s="80">
        <f t="shared" si="89"/>
        <v>0</v>
      </c>
      <c r="BS478" s="80">
        <f t="shared" si="87"/>
        <v>0</v>
      </c>
      <c r="BT478" s="80">
        <f t="shared" si="87"/>
        <v>0</v>
      </c>
      <c r="BU478" s="80">
        <f t="shared" si="87"/>
        <v>0</v>
      </c>
      <c r="BV478" s="80">
        <f t="shared" si="87"/>
        <v>0</v>
      </c>
      <c r="BW478" s="80">
        <f t="shared" si="87"/>
        <v>0</v>
      </c>
      <c r="BX478" s="80">
        <f t="shared" si="87"/>
        <v>0</v>
      </c>
      <c r="BZ478" s="80">
        <f t="shared" si="88"/>
        <v>0</v>
      </c>
      <c r="CA478" s="80" t="e">
        <f>CA30-#REF!</f>
        <v>#REF!</v>
      </c>
    </row>
    <row r="479" spans="7:79" hidden="1" x14ac:dyDescent="0.3">
      <c r="G479" s="80">
        <f t="shared" si="90"/>
        <v>0</v>
      </c>
      <c r="H479" s="80">
        <f t="shared" si="90"/>
        <v>0</v>
      </c>
      <c r="I479" s="80">
        <f t="shared" si="90"/>
        <v>0</v>
      </c>
      <c r="J479" s="80">
        <f t="shared" si="90"/>
        <v>0</v>
      </c>
      <c r="K479" s="80">
        <f t="shared" si="90"/>
        <v>0</v>
      </c>
      <c r="L479" s="80">
        <f t="shared" si="90"/>
        <v>0</v>
      </c>
      <c r="M479" s="80">
        <f t="shared" si="90"/>
        <v>0</v>
      </c>
      <c r="N479" s="80">
        <f t="shared" si="90"/>
        <v>0</v>
      </c>
      <c r="O479" s="80">
        <f t="shared" si="90"/>
        <v>0</v>
      </c>
      <c r="P479" s="80">
        <f t="shared" si="90"/>
        <v>0</v>
      </c>
      <c r="Q479" s="80">
        <f t="shared" si="90"/>
        <v>0</v>
      </c>
      <c r="R479" s="80">
        <f t="shared" si="90"/>
        <v>0</v>
      </c>
      <c r="S479" s="80">
        <f t="shared" si="90"/>
        <v>0</v>
      </c>
      <c r="T479" s="80">
        <f t="shared" si="90"/>
        <v>0</v>
      </c>
      <c r="U479" s="80">
        <f t="shared" si="90"/>
        <v>0</v>
      </c>
      <c r="V479" s="80">
        <f t="shared" si="90"/>
        <v>0</v>
      </c>
      <c r="W479" s="80">
        <f t="shared" si="90"/>
        <v>0</v>
      </c>
      <c r="X479" s="80">
        <f t="shared" si="90"/>
        <v>0</v>
      </c>
      <c r="Y479" s="80">
        <f t="shared" si="90"/>
        <v>0</v>
      </c>
      <c r="Z479" s="80">
        <f t="shared" si="90"/>
        <v>0</v>
      </c>
      <c r="AA479" s="80">
        <f t="shared" si="90"/>
        <v>0</v>
      </c>
      <c r="AB479" s="80">
        <f t="shared" si="90"/>
        <v>0</v>
      </c>
      <c r="AC479" s="80">
        <f t="shared" si="90"/>
        <v>0</v>
      </c>
      <c r="AD479" s="80">
        <f t="shared" si="90"/>
        <v>0</v>
      </c>
      <c r="AE479" s="80">
        <f t="shared" si="90"/>
        <v>0</v>
      </c>
      <c r="AF479" s="80">
        <f t="shared" si="90"/>
        <v>0</v>
      </c>
      <c r="AG479" s="80">
        <f t="shared" si="90"/>
        <v>0</v>
      </c>
      <c r="AH479" s="80">
        <f t="shared" si="90"/>
        <v>0</v>
      </c>
      <c r="AI479" s="80">
        <f t="shared" si="90"/>
        <v>0</v>
      </c>
      <c r="AJ479" s="80">
        <f t="shared" si="90"/>
        <v>0</v>
      </c>
      <c r="AK479" s="80">
        <f t="shared" si="90"/>
        <v>0</v>
      </c>
      <c r="AL479" s="80">
        <f t="shared" si="90"/>
        <v>0</v>
      </c>
      <c r="AM479" s="80">
        <f t="shared" si="90"/>
        <v>0</v>
      </c>
      <c r="AN479" s="80">
        <f t="shared" si="90"/>
        <v>0</v>
      </c>
      <c r="AO479" s="80">
        <f t="shared" si="90"/>
        <v>0</v>
      </c>
      <c r="AP479" s="80">
        <f t="shared" si="90"/>
        <v>0</v>
      </c>
      <c r="AQ479" s="80">
        <f t="shared" si="90"/>
        <v>0</v>
      </c>
      <c r="AR479" s="80">
        <f t="shared" si="90"/>
        <v>0</v>
      </c>
      <c r="AS479" s="80">
        <f t="shared" si="90"/>
        <v>0</v>
      </c>
      <c r="AT479" s="80">
        <f t="shared" si="90"/>
        <v>0</v>
      </c>
      <c r="AU479" s="80">
        <f t="shared" si="90"/>
        <v>0</v>
      </c>
      <c r="AV479" s="80">
        <f t="shared" si="90"/>
        <v>0</v>
      </c>
      <c r="AW479" s="80">
        <f t="shared" si="90"/>
        <v>0</v>
      </c>
      <c r="AX479" s="80">
        <f t="shared" si="90"/>
        <v>0</v>
      </c>
      <c r="AY479" s="80">
        <f t="shared" si="90"/>
        <v>0</v>
      </c>
      <c r="AZ479" s="80">
        <f t="shared" si="90"/>
        <v>0</v>
      </c>
      <c r="BA479" s="80">
        <f t="shared" si="90"/>
        <v>0</v>
      </c>
      <c r="BB479" s="80">
        <f t="shared" si="90"/>
        <v>0</v>
      </c>
      <c r="BC479" s="80">
        <f t="shared" si="90"/>
        <v>0</v>
      </c>
      <c r="BD479" s="80">
        <f t="shared" si="90"/>
        <v>0</v>
      </c>
      <c r="BE479" s="80">
        <f t="shared" si="90"/>
        <v>0</v>
      </c>
      <c r="BF479" s="80">
        <f t="shared" si="90"/>
        <v>0</v>
      </c>
      <c r="BG479" s="80">
        <f t="shared" si="90"/>
        <v>0</v>
      </c>
      <c r="BH479" s="80">
        <f t="shared" si="90"/>
        <v>0</v>
      </c>
      <c r="BI479" s="80">
        <f t="shared" si="90"/>
        <v>0</v>
      </c>
      <c r="BJ479" s="80">
        <f t="shared" si="90"/>
        <v>0</v>
      </c>
      <c r="BK479" s="80">
        <f t="shared" si="90"/>
        <v>0</v>
      </c>
      <c r="BL479" s="80">
        <f t="shared" si="90"/>
        <v>0</v>
      </c>
      <c r="BM479" s="80">
        <f t="shared" si="90"/>
        <v>0</v>
      </c>
      <c r="BN479" s="80">
        <f t="shared" si="90"/>
        <v>0</v>
      </c>
      <c r="BO479" s="80">
        <f t="shared" si="90"/>
        <v>0</v>
      </c>
      <c r="BP479" s="80">
        <f t="shared" si="90"/>
        <v>0</v>
      </c>
      <c r="BQ479" s="80">
        <f t="shared" si="90"/>
        <v>0</v>
      </c>
      <c r="BR479" s="80">
        <f t="shared" si="89"/>
        <v>0</v>
      </c>
      <c r="BS479" s="80">
        <f t="shared" si="87"/>
        <v>0</v>
      </c>
      <c r="BT479" s="80">
        <f t="shared" si="87"/>
        <v>0</v>
      </c>
      <c r="BU479" s="80">
        <f t="shared" si="87"/>
        <v>0</v>
      </c>
      <c r="BV479" s="80">
        <f t="shared" si="87"/>
        <v>0</v>
      </c>
      <c r="BW479" s="80">
        <f t="shared" si="87"/>
        <v>0</v>
      </c>
      <c r="BX479" s="80">
        <f t="shared" si="87"/>
        <v>0</v>
      </c>
      <c r="BZ479" s="80">
        <f t="shared" si="88"/>
        <v>0</v>
      </c>
      <c r="CA479" s="80" t="e">
        <f>CA31-#REF!</f>
        <v>#REF!</v>
      </c>
    </row>
    <row r="480" spans="7:79" hidden="1" x14ac:dyDescent="0.3">
      <c r="G480" s="80">
        <f t="shared" si="90"/>
        <v>0</v>
      </c>
      <c r="H480" s="80">
        <f t="shared" si="90"/>
        <v>0</v>
      </c>
      <c r="I480" s="80">
        <f t="shared" si="90"/>
        <v>0</v>
      </c>
      <c r="J480" s="80">
        <f t="shared" si="90"/>
        <v>0</v>
      </c>
      <c r="K480" s="80">
        <f t="shared" si="90"/>
        <v>0</v>
      </c>
      <c r="L480" s="80">
        <f t="shared" si="90"/>
        <v>0</v>
      </c>
      <c r="M480" s="80">
        <f t="shared" si="90"/>
        <v>0</v>
      </c>
      <c r="N480" s="80">
        <f t="shared" si="90"/>
        <v>0</v>
      </c>
      <c r="O480" s="80">
        <f t="shared" si="90"/>
        <v>0</v>
      </c>
      <c r="P480" s="80">
        <f t="shared" si="90"/>
        <v>0</v>
      </c>
      <c r="Q480" s="80">
        <f t="shared" si="90"/>
        <v>0</v>
      </c>
      <c r="R480" s="80">
        <f t="shared" si="90"/>
        <v>0</v>
      </c>
      <c r="S480" s="80">
        <f t="shared" si="90"/>
        <v>0</v>
      </c>
      <c r="T480" s="80">
        <f t="shared" si="90"/>
        <v>0</v>
      </c>
      <c r="U480" s="80">
        <f t="shared" si="90"/>
        <v>0</v>
      </c>
      <c r="V480" s="80">
        <f t="shared" si="90"/>
        <v>0</v>
      </c>
      <c r="W480" s="80">
        <f t="shared" si="90"/>
        <v>0</v>
      </c>
      <c r="X480" s="80">
        <f t="shared" si="90"/>
        <v>0</v>
      </c>
      <c r="Y480" s="80">
        <f t="shared" si="90"/>
        <v>0</v>
      </c>
      <c r="Z480" s="80">
        <f t="shared" si="90"/>
        <v>0</v>
      </c>
      <c r="AA480" s="80">
        <f t="shared" si="90"/>
        <v>0</v>
      </c>
      <c r="AB480" s="80">
        <f t="shared" si="90"/>
        <v>0</v>
      </c>
      <c r="AC480" s="80">
        <f t="shared" si="90"/>
        <v>0</v>
      </c>
      <c r="AD480" s="80">
        <f t="shared" si="90"/>
        <v>0</v>
      </c>
      <c r="AE480" s="80">
        <f t="shared" si="90"/>
        <v>0</v>
      </c>
      <c r="AF480" s="80">
        <f t="shared" si="90"/>
        <v>0</v>
      </c>
      <c r="AG480" s="80">
        <f t="shared" si="90"/>
        <v>0</v>
      </c>
      <c r="AH480" s="80">
        <f t="shared" si="90"/>
        <v>0</v>
      </c>
      <c r="AI480" s="80">
        <f t="shared" si="90"/>
        <v>0</v>
      </c>
      <c r="AJ480" s="80">
        <f t="shared" si="90"/>
        <v>0</v>
      </c>
      <c r="AK480" s="80">
        <f t="shared" si="90"/>
        <v>0</v>
      </c>
      <c r="AL480" s="80">
        <f t="shared" si="90"/>
        <v>0</v>
      </c>
      <c r="AM480" s="80">
        <f t="shared" si="90"/>
        <v>0</v>
      </c>
      <c r="AN480" s="80">
        <f t="shared" si="90"/>
        <v>0</v>
      </c>
      <c r="AO480" s="80">
        <f t="shared" si="90"/>
        <v>0</v>
      </c>
      <c r="AP480" s="80">
        <f t="shared" si="90"/>
        <v>0</v>
      </c>
      <c r="AQ480" s="80">
        <f t="shared" si="90"/>
        <v>0</v>
      </c>
      <c r="AR480" s="80">
        <f t="shared" si="90"/>
        <v>0</v>
      </c>
      <c r="AS480" s="80">
        <f t="shared" si="90"/>
        <v>0</v>
      </c>
      <c r="AT480" s="80">
        <f t="shared" si="90"/>
        <v>0</v>
      </c>
      <c r="AU480" s="80">
        <f t="shared" si="90"/>
        <v>0</v>
      </c>
      <c r="AV480" s="80">
        <f t="shared" si="90"/>
        <v>0</v>
      </c>
      <c r="AW480" s="80">
        <f t="shared" si="90"/>
        <v>0</v>
      </c>
      <c r="AX480" s="80">
        <f t="shared" si="90"/>
        <v>0</v>
      </c>
      <c r="AY480" s="80">
        <f t="shared" si="90"/>
        <v>0</v>
      </c>
      <c r="AZ480" s="80">
        <f t="shared" si="90"/>
        <v>0</v>
      </c>
      <c r="BA480" s="80">
        <f t="shared" si="90"/>
        <v>0</v>
      </c>
      <c r="BB480" s="80">
        <f t="shared" si="90"/>
        <v>0</v>
      </c>
      <c r="BC480" s="80">
        <f t="shared" si="90"/>
        <v>0</v>
      </c>
      <c r="BD480" s="80">
        <f t="shared" si="90"/>
        <v>0</v>
      </c>
      <c r="BE480" s="80">
        <f t="shared" si="90"/>
        <v>0</v>
      </c>
      <c r="BF480" s="80">
        <f t="shared" si="90"/>
        <v>0</v>
      </c>
      <c r="BG480" s="80">
        <f t="shared" si="90"/>
        <v>0</v>
      </c>
      <c r="BH480" s="80">
        <f t="shared" si="90"/>
        <v>0</v>
      </c>
      <c r="BI480" s="80">
        <f t="shared" si="90"/>
        <v>0</v>
      </c>
      <c r="BJ480" s="80">
        <f t="shared" si="90"/>
        <v>0</v>
      </c>
      <c r="BK480" s="80">
        <f t="shared" si="90"/>
        <v>0</v>
      </c>
      <c r="BL480" s="80">
        <f t="shared" si="90"/>
        <v>0</v>
      </c>
      <c r="BM480" s="80">
        <f t="shared" si="90"/>
        <v>0</v>
      </c>
      <c r="BN480" s="80">
        <f t="shared" si="90"/>
        <v>0</v>
      </c>
      <c r="BO480" s="80">
        <f t="shared" si="90"/>
        <v>0</v>
      </c>
      <c r="BP480" s="80">
        <f t="shared" si="90"/>
        <v>0</v>
      </c>
      <c r="BQ480" s="80">
        <f t="shared" si="90"/>
        <v>0</v>
      </c>
      <c r="BR480" s="80">
        <f t="shared" si="89"/>
        <v>0</v>
      </c>
      <c r="BS480" s="80">
        <f t="shared" si="87"/>
        <v>0</v>
      </c>
      <c r="BT480" s="80">
        <f t="shared" si="87"/>
        <v>0</v>
      </c>
      <c r="BU480" s="80">
        <f t="shared" si="87"/>
        <v>0</v>
      </c>
      <c r="BV480" s="80">
        <f t="shared" si="87"/>
        <v>0</v>
      </c>
      <c r="BW480" s="80">
        <f t="shared" si="87"/>
        <v>0</v>
      </c>
      <c r="BX480" s="80">
        <f t="shared" si="87"/>
        <v>0</v>
      </c>
      <c r="BZ480" s="80">
        <f t="shared" si="88"/>
        <v>0</v>
      </c>
      <c r="CA480" s="80" t="e">
        <f>CA32-#REF!</f>
        <v>#REF!</v>
      </c>
    </row>
    <row r="481" spans="7:79" hidden="1" x14ac:dyDescent="0.3">
      <c r="G481" s="80">
        <f t="shared" si="90"/>
        <v>0</v>
      </c>
      <c r="H481" s="80">
        <f t="shared" si="90"/>
        <v>0</v>
      </c>
      <c r="I481" s="80">
        <f t="shared" si="90"/>
        <v>0</v>
      </c>
      <c r="J481" s="80">
        <f t="shared" si="90"/>
        <v>0</v>
      </c>
      <c r="K481" s="80">
        <f t="shared" si="90"/>
        <v>0</v>
      </c>
      <c r="L481" s="80">
        <f t="shared" si="90"/>
        <v>0</v>
      </c>
      <c r="M481" s="80">
        <f t="shared" si="90"/>
        <v>0</v>
      </c>
      <c r="N481" s="80">
        <f t="shared" si="90"/>
        <v>0</v>
      </c>
      <c r="O481" s="80">
        <f t="shared" si="90"/>
        <v>0</v>
      </c>
      <c r="P481" s="80">
        <f t="shared" si="90"/>
        <v>0</v>
      </c>
      <c r="Q481" s="80">
        <f t="shared" si="90"/>
        <v>0</v>
      </c>
      <c r="R481" s="80">
        <f t="shared" si="90"/>
        <v>0</v>
      </c>
      <c r="S481" s="80">
        <f t="shared" si="90"/>
        <v>0</v>
      </c>
      <c r="T481" s="80">
        <f t="shared" si="90"/>
        <v>0</v>
      </c>
      <c r="U481" s="80">
        <f t="shared" si="90"/>
        <v>0</v>
      </c>
      <c r="V481" s="80">
        <f t="shared" si="90"/>
        <v>0</v>
      </c>
      <c r="W481" s="80">
        <f t="shared" si="90"/>
        <v>0</v>
      </c>
      <c r="X481" s="80">
        <f t="shared" si="90"/>
        <v>0</v>
      </c>
      <c r="Y481" s="80">
        <f t="shared" si="90"/>
        <v>0</v>
      </c>
      <c r="Z481" s="80">
        <f t="shared" si="90"/>
        <v>0</v>
      </c>
      <c r="AA481" s="80">
        <f t="shared" si="90"/>
        <v>0</v>
      </c>
      <c r="AB481" s="80">
        <f t="shared" si="90"/>
        <v>0</v>
      </c>
      <c r="AC481" s="80">
        <f t="shared" si="90"/>
        <v>0</v>
      </c>
      <c r="AD481" s="80">
        <f t="shared" si="90"/>
        <v>0</v>
      </c>
      <c r="AE481" s="80">
        <f t="shared" si="90"/>
        <v>0</v>
      </c>
      <c r="AF481" s="80">
        <f t="shared" si="90"/>
        <v>0</v>
      </c>
      <c r="AG481" s="80">
        <f t="shared" si="90"/>
        <v>0</v>
      </c>
      <c r="AH481" s="80">
        <f t="shared" si="90"/>
        <v>0</v>
      </c>
      <c r="AI481" s="80">
        <f t="shared" si="90"/>
        <v>0</v>
      </c>
      <c r="AJ481" s="80">
        <f t="shared" si="90"/>
        <v>0</v>
      </c>
      <c r="AK481" s="80">
        <f t="shared" si="90"/>
        <v>0</v>
      </c>
      <c r="AL481" s="80">
        <f t="shared" si="90"/>
        <v>0</v>
      </c>
      <c r="AM481" s="80">
        <f t="shared" si="90"/>
        <v>0</v>
      </c>
      <c r="AN481" s="80">
        <f t="shared" si="90"/>
        <v>0</v>
      </c>
      <c r="AO481" s="80">
        <f t="shared" si="90"/>
        <v>0</v>
      </c>
      <c r="AP481" s="80">
        <f t="shared" si="90"/>
        <v>0</v>
      </c>
      <c r="AQ481" s="80">
        <f t="shared" si="90"/>
        <v>0</v>
      </c>
      <c r="AR481" s="80">
        <f t="shared" si="90"/>
        <v>0</v>
      </c>
      <c r="AS481" s="80">
        <f t="shared" si="90"/>
        <v>0</v>
      </c>
      <c r="AT481" s="80">
        <f t="shared" si="90"/>
        <v>0</v>
      </c>
      <c r="AU481" s="80">
        <f t="shared" si="90"/>
        <v>0</v>
      </c>
      <c r="AV481" s="80">
        <f t="shared" si="90"/>
        <v>0</v>
      </c>
      <c r="AW481" s="80">
        <f t="shared" si="90"/>
        <v>0</v>
      </c>
      <c r="AX481" s="80">
        <f t="shared" si="90"/>
        <v>0</v>
      </c>
      <c r="AY481" s="80">
        <f t="shared" si="90"/>
        <v>0</v>
      </c>
      <c r="AZ481" s="80">
        <f t="shared" si="90"/>
        <v>0</v>
      </c>
      <c r="BA481" s="80">
        <f t="shared" si="90"/>
        <v>0</v>
      </c>
      <c r="BB481" s="80">
        <f t="shared" si="90"/>
        <v>0</v>
      </c>
      <c r="BC481" s="80">
        <f t="shared" si="90"/>
        <v>0</v>
      </c>
      <c r="BD481" s="80">
        <f t="shared" si="90"/>
        <v>0</v>
      </c>
      <c r="BE481" s="80">
        <f t="shared" si="90"/>
        <v>0</v>
      </c>
      <c r="BF481" s="80">
        <f t="shared" si="90"/>
        <v>0</v>
      </c>
      <c r="BG481" s="80">
        <f t="shared" si="90"/>
        <v>0</v>
      </c>
      <c r="BH481" s="80">
        <f t="shared" si="90"/>
        <v>0</v>
      </c>
      <c r="BI481" s="80">
        <f t="shared" si="90"/>
        <v>0</v>
      </c>
      <c r="BJ481" s="80">
        <f t="shared" si="90"/>
        <v>0</v>
      </c>
      <c r="BK481" s="80">
        <f t="shared" si="90"/>
        <v>0</v>
      </c>
      <c r="BL481" s="80">
        <f t="shared" si="90"/>
        <v>0</v>
      </c>
      <c r="BM481" s="80">
        <f t="shared" si="90"/>
        <v>0</v>
      </c>
      <c r="BN481" s="80">
        <f t="shared" si="90"/>
        <v>0</v>
      </c>
      <c r="BO481" s="80">
        <f t="shared" si="90"/>
        <v>0</v>
      </c>
      <c r="BP481" s="80">
        <f t="shared" si="90"/>
        <v>0</v>
      </c>
      <c r="BQ481" s="80">
        <f t="shared" si="90"/>
        <v>0</v>
      </c>
      <c r="BR481" s="80">
        <f t="shared" si="89"/>
        <v>0</v>
      </c>
      <c r="BS481" s="80">
        <f t="shared" si="87"/>
        <v>0</v>
      </c>
      <c r="BT481" s="80">
        <f t="shared" si="87"/>
        <v>0</v>
      </c>
      <c r="BU481" s="80">
        <f t="shared" si="87"/>
        <v>0</v>
      </c>
      <c r="BV481" s="80">
        <f t="shared" si="87"/>
        <v>0</v>
      </c>
      <c r="BW481" s="80">
        <f t="shared" si="87"/>
        <v>0</v>
      </c>
      <c r="BX481" s="80">
        <f t="shared" si="87"/>
        <v>0</v>
      </c>
      <c r="BZ481" s="80">
        <f t="shared" si="88"/>
        <v>0</v>
      </c>
      <c r="CA481" s="80" t="e">
        <f>CA33-#REF!</f>
        <v>#REF!</v>
      </c>
    </row>
    <row r="482" spans="7:79" hidden="1" x14ac:dyDescent="0.3">
      <c r="G482" s="80">
        <f t="shared" si="90"/>
        <v>0</v>
      </c>
      <c r="H482" s="80">
        <f t="shared" si="90"/>
        <v>0</v>
      </c>
      <c r="I482" s="80">
        <f t="shared" si="90"/>
        <v>0</v>
      </c>
      <c r="J482" s="80">
        <f t="shared" ref="J482:BQ486" si="91">J34-CB34</f>
        <v>0</v>
      </c>
      <c r="K482" s="80">
        <f t="shared" si="91"/>
        <v>0</v>
      </c>
      <c r="L482" s="80">
        <f t="shared" si="91"/>
        <v>0</v>
      </c>
      <c r="M482" s="80">
        <f t="shared" si="91"/>
        <v>0</v>
      </c>
      <c r="N482" s="80">
        <f t="shared" si="91"/>
        <v>0</v>
      </c>
      <c r="O482" s="80">
        <f t="shared" si="91"/>
        <v>0</v>
      </c>
      <c r="P482" s="80">
        <f t="shared" si="91"/>
        <v>0</v>
      </c>
      <c r="Q482" s="80">
        <f t="shared" si="91"/>
        <v>0</v>
      </c>
      <c r="R482" s="80">
        <f t="shared" si="91"/>
        <v>0</v>
      </c>
      <c r="S482" s="80">
        <f t="shared" si="91"/>
        <v>0</v>
      </c>
      <c r="T482" s="80">
        <f t="shared" si="91"/>
        <v>0</v>
      </c>
      <c r="U482" s="80">
        <f t="shared" si="91"/>
        <v>0</v>
      </c>
      <c r="V482" s="80">
        <f t="shared" si="91"/>
        <v>0</v>
      </c>
      <c r="W482" s="80">
        <f t="shared" si="91"/>
        <v>0</v>
      </c>
      <c r="X482" s="80">
        <f t="shared" si="91"/>
        <v>0</v>
      </c>
      <c r="Y482" s="80">
        <f t="shared" si="91"/>
        <v>0</v>
      </c>
      <c r="Z482" s="80">
        <f t="shared" si="91"/>
        <v>0</v>
      </c>
      <c r="AA482" s="80">
        <f t="shared" si="91"/>
        <v>0</v>
      </c>
      <c r="AB482" s="80">
        <f t="shared" si="91"/>
        <v>0</v>
      </c>
      <c r="AC482" s="80">
        <f t="shared" si="91"/>
        <v>0</v>
      </c>
      <c r="AD482" s="80">
        <f t="shared" si="91"/>
        <v>0</v>
      </c>
      <c r="AE482" s="80">
        <f t="shared" si="91"/>
        <v>0</v>
      </c>
      <c r="AF482" s="80">
        <f t="shared" si="91"/>
        <v>0</v>
      </c>
      <c r="AG482" s="80">
        <f t="shared" si="91"/>
        <v>0</v>
      </c>
      <c r="AH482" s="80">
        <f t="shared" si="91"/>
        <v>0</v>
      </c>
      <c r="AI482" s="80">
        <f t="shared" si="91"/>
        <v>0</v>
      </c>
      <c r="AJ482" s="80">
        <f t="shared" si="91"/>
        <v>0</v>
      </c>
      <c r="AK482" s="80">
        <f t="shared" si="91"/>
        <v>0</v>
      </c>
      <c r="AL482" s="80">
        <f t="shared" si="91"/>
        <v>0</v>
      </c>
      <c r="AM482" s="80">
        <f t="shared" si="91"/>
        <v>0</v>
      </c>
      <c r="AN482" s="80">
        <f t="shared" si="91"/>
        <v>0</v>
      </c>
      <c r="AO482" s="80">
        <f t="shared" si="91"/>
        <v>0</v>
      </c>
      <c r="AP482" s="80">
        <f t="shared" si="91"/>
        <v>0</v>
      </c>
      <c r="AQ482" s="80">
        <f t="shared" si="91"/>
        <v>0</v>
      </c>
      <c r="AR482" s="80">
        <f t="shared" si="91"/>
        <v>0</v>
      </c>
      <c r="AS482" s="80">
        <f t="shared" si="91"/>
        <v>0</v>
      </c>
      <c r="AT482" s="80">
        <f t="shared" si="91"/>
        <v>0</v>
      </c>
      <c r="AU482" s="80">
        <f t="shared" si="91"/>
        <v>0</v>
      </c>
      <c r="AV482" s="80">
        <f t="shared" si="91"/>
        <v>0</v>
      </c>
      <c r="AW482" s="80">
        <f t="shared" si="91"/>
        <v>0</v>
      </c>
      <c r="AX482" s="80">
        <f t="shared" si="91"/>
        <v>0</v>
      </c>
      <c r="AY482" s="80">
        <f t="shared" si="91"/>
        <v>0</v>
      </c>
      <c r="AZ482" s="80">
        <f t="shared" si="91"/>
        <v>0</v>
      </c>
      <c r="BA482" s="80">
        <f t="shared" si="91"/>
        <v>0</v>
      </c>
      <c r="BB482" s="80">
        <f t="shared" si="91"/>
        <v>0</v>
      </c>
      <c r="BC482" s="80">
        <f t="shared" si="91"/>
        <v>0</v>
      </c>
      <c r="BD482" s="80">
        <f t="shared" si="91"/>
        <v>0</v>
      </c>
      <c r="BE482" s="80">
        <f t="shared" si="91"/>
        <v>0</v>
      </c>
      <c r="BF482" s="80">
        <f t="shared" si="91"/>
        <v>0</v>
      </c>
      <c r="BG482" s="80">
        <f t="shared" si="91"/>
        <v>0</v>
      </c>
      <c r="BH482" s="80">
        <f t="shared" si="91"/>
        <v>0</v>
      </c>
      <c r="BI482" s="80">
        <f t="shared" si="91"/>
        <v>0</v>
      </c>
      <c r="BJ482" s="80">
        <f t="shared" si="91"/>
        <v>0</v>
      </c>
      <c r="BK482" s="80">
        <f t="shared" si="91"/>
        <v>0</v>
      </c>
      <c r="BL482" s="80">
        <f t="shared" si="91"/>
        <v>0</v>
      </c>
      <c r="BM482" s="80">
        <f t="shared" si="91"/>
        <v>0</v>
      </c>
      <c r="BN482" s="80">
        <f t="shared" si="91"/>
        <v>0</v>
      </c>
      <c r="BO482" s="80">
        <f t="shared" si="91"/>
        <v>0</v>
      </c>
      <c r="BP482" s="80">
        <f t="shared" si="91"/>
        <v>0</v>
      </c>
      <c r="BQ482" s="80">
        <f t="shared" si="91"/>
        <v>0</v>
      </c>
      <c r="BR482" s="80">
        <f t="shared" si="89"/>
        <v>0</v>
      </c>
      <c r="BS482" s="80">
        <f t="shared" si="87"/>
        <v>0</v>
      </c>
      <c r="BT482" s="80">
        <f t="shared" si="87"/>
        <v>0</v>
      </c>
      <c r="BU482" s="80">
        <f t="shared" si="87"/>
        <v>0</v>
      </c>
      <c r="BV482" s="80">
        <f t="shared" si="87"/>
        <v>0</v>
      </c>
      <c r="BW482" s="80">
        <f t="shared" si="87"/>
        <v>0</v>
      </c>
      <c r="BX482" s="80">
        <f t="shared" si="87"/>
        <v>0</v>
      </c>
      <c r="BZ482" s="80">
        <f t="shared" si="88"/>
        <v>0</v>
      </c>
      <c r="CA482" s="80" t="e">
        <f>CA34-#REF!</f>
        <v>#REF!</v>
      </c>
    </row>
    <row r="483" spans="7:79" hidden="1" x14ac:dyDescent="0.3">
      <c r="G483" s="80">
        <f t="shared" ref="G483:V497" si="92">G35-BY35</f>
        <v>0</v>
      </c>
      <c r="H483" s="80">
        <f t="shared" si="92"/>
        <v>0</v>
      </c>
      <c r="I483" s="80">
        <f t="shared" si="92"/>
        <v>0</v>
      </c>
      <c r="J483" s="80">
        <f t="shared" si="91"/>
        <v>0</v>
      </c>
      <c r="K483" s="80">
        <f t="shared" si="91"/>
        <v>0</v>
      </c>
      <c r="L483" s="80">
        <f t="shared" si="91"/>
        <v>0</v>
      </c>
      <c r="M483" s="80">
        <f t="shared" si="91"/>
        <v>0</v>
      </c>
      <c r="N483" s="80">
        <f t="shared" si="91"/>
        <v>0</v>
      </c>
      <c r="O483" s="80">
        <f t="shared" si="91"/>
        <v>0</v>
      </c>
      <c r="P483" s="80">
        <f t="shared" si="91"/>
        <v>0</v>
      </c>
      <c r="Q483" s="80">
        <f t="shared" si="91"/>
        <v>0</v>
      </c>
      <c r="R483" s="80">
        <f t="shared" si="91"/>
        <v>0</v>
      </c>
      <c r="S483" s="80">
        <f t="shared" si="91"/>
        <v>0</v>
      </c>
      <c r="T483" s="80">
        <f t="shared" si="91"/>
        <v>0</v>
      </c>
      <c r="U483" s="80">
        <f t="shared" si="91"/>
        <v>0</v>
      </c>
      <c r="V483" s="80">
        <f t="shared" si="91"/>
        <v>0</v>
      </c>
      <c r="W483" s="80">
        <f t="shared" si="91"/>
        <v>0</v>
      </c>
      <c r="X483" s="80">
        <f t="shared" si="91"/>
        <v>0</v>
      </c>
      <c r="Y483" s="80">
        <f t="shared" si="91"/>
        <v>0</v>
      </c>
      <c r="Z483" s="80">
        <f t="shared" si="91"/>
        <v>0</v>
      </c>
      <c r="AA483" s="80">
        <f t="shared" si="91"/>
        <v>0</v>
      </c>
      <c r="AB483" s="80">
        <f t="shared" si="91"/>
        <v>0</v>
      </c>
      <c r="AC483" s="80">
        <f t="shared" si="91"/>
        <v>0</v>
      </c>
      <c r="AD483" s="80">
        <f t="shared" si="91"/>
        <v>0</v>
      </c>
      <c r="AE483" s="80">
        <f t="shared" si="91"/>
        <v>0</v>
      </c>
      <c r="AF483" s="80">
        <f t="shared" si="91"/>
        <v>0</v>
      </c>
      <c r="AG483" s="80">
        <f t="shared" si="91"/>
        <v>0</v>
      </c>
      <c r="AH483" s="80">
        <f t="shared" si="91"/>
        <v>0</v>
      </c>
      <c r="AI483" s="80">
        <f t="shared" si="91"/>
        <v>0</v>
      </c>
      <c r="AJ483" s="80">
        <f t="shared" si="91"/>
        <v>0</v>
      </c>
      <c r="AK483" s="80">
        <f t="shared" si="91"/>
        <v>0</v>
      </c>
      <c r="AL483" s="80">
        <f t="shared" si="91"/>
        <v>0</v>
      </c>
      <c r="AM483" s="80">
        <f t="shared" si="91"/>
        <v>0</v>
      </c>
      <c r="AN483" s="80">
        <f t="shared" si="91"/>
        <v>0</v>
      </c>
      <c r="AO483" s="80">
        <f t="shared" si="91"/>
        <v>0</v>
      </c>
      <c r="AP483" s="80">
        <f t="shared" si="91"/>
        <v>0</v>
      </c>
      <c r="AQ483" s="80">
        <f t="shared" si="91"/>
        <v>0</v>
      </c>
      <c r="AR483" s="80">
        <f t="shared" si="91"/>
        <v>0</v>
      </c>
      <c r="AS483" s="80">
        <f t="shared" si="91"/>
        <v>0</v>
      </c>
      <c r="AT483" s="80">
        <f t="shared" si="91"/>
        <v>0</v>
      </c>
      <c r="AU483" s="80">
        <f t="shared" si="91"/>
        <v>0</v>
      </c>
      <c r="AV483" s="80">
        <f t="shared" si="91"/>
        <v>0</v>
      </c>
      <c r="AW483" s="80">
        <f t="shared" si="91"/>
        <v>0</v>
      </c>
      <c r="AX483" s="80">
        <f t="shared" si="91"/>
        <v>0</v>
      </c>
      <c r="AY483" s="80">
        <f t="shared" si="91"/>
        <v>0</v>
      </c>
      <c r="AZ483" s="80">
        <f t="shared" si="91"/>
        <v>0</v>
      </c>
      <c r="BA483" s="80">
        <f t="shared" si="91"/>
        <v>0</v>
      </c>
      <c r="BB483" s="80">
        <f t="shared" si="91"/>
        <v>0</v>
      </c>
      <c r="BC483" s="80">
        <f t="shared" si="91"/>
        <v>0</v>
      </c>
      <c r="BD483" s="80">
        <f t="shared" si="91"/>
        <v>0</v>
      </c>
      <c r="BE483" s="80">
        <f t="shared" si="91"/>
        <v>0</v>
      </c>
      <c r="BF483" s="80">
        <f t="shared" si="91"/>
        <v>0</v>
      </c>
      <c r="BG483" s="80">
        <f t="shared" si="91"/>
        <v>0</v>
      </c>
      <c r="BH483" s="80">
        <f t="shared" si="91"/>
        <v>0</v>
      </c>
      <c r="BI483" s="80">
        <f t="shared" si="91"/>
        <v>0</v>
      </c>
      <c r="BJ483" s="80">
        <f t="shared" si="91"/>
        <v>0</v>
      </c>
      <c r="BK483" s="80">
        <f t="shared" si="91"/>
        <v>0</v>
      </c>
      <c r="BL483" s="80">
        <f t="shared" si="91"/>
        <v>0</v>
      </c>
      <c r="BM483" s="80">
        <f t="shared" si="91"/>
        <v>0</v>
      </c>
      <c r="BN483" s="80">
        <f t="shared" si="91"/>
        <v>0</v>
      </c>
      <c r="BO483" s="80">
        <f t="shared" si="91"/>
        <v>0</v>
      </c>
      <c r="BP483" s="80">
        <f t="shared" si="91"/>
        <v>0</v>
      </c>
      <c r="BQ483" s="80">
        <f t="shared" si="91"/>
        <v>0</v>
      </c>
      <c r="BR483" s="80">
        <f t="shared" si="89"/>
        <v>0</v>
      </c>
      <c r="BS483" s="80">
        <f t="shared" si="87"/>
        <v>0</v>
      </c>
      <c r="BT483" s="80">
        <f t="shared" si="87"/>
        <v>0</v>
      </c>
      <c r="BU483" s="80">
        <f t="shared" si="87"/>
        <v>0</v>
      </c>
      <c r="BV483" s="80">
        <f t="shared" si="87"/>
        <v>0</v>
      </c>
      <c r="BW483" s="80">
        <f t="shared" si="87"/>
        <v>0</v>
      </c>
      <c r="BX483" s="80">
        <f t="shared" si="87"/>
        <v>0</v>
      </c>
      <c r="BZ483" s="80">
        <f t="shared" si="88"/>
        <v>0</v>
      </c>
      <c r="CA483" s="80" t="e">
        <f>CA35-#REF!</f>
        <v>#REF!</v>
      </c>
    </row>
    <row r="484" spans="7:79" hidden="1" x14ac:dyDescent="0.3">
      <c r="G484" s="80">
        <f t="shared" si="92"/>
        <v>0</v>
      </c>
      <c r="H484" s="80">
        <f t="shared" si="92"/>
        <v>0</v>
      </c>
      <c r="I484" s="80">
        <f t="shared" si="92"/>
        <v>0</v>
      </c>
      <c r="J484" s="80">
        <f t="shared" si="91"/>
        <v>0</v>
      </c>
      <c r="K484" s="80">
        <f t="shared" si="91"/>
        <v>0</v>
      </c>
      <c r="L484" s="80">
        <f t="shared" si="91"/>
        <v>0</v>
      </c>
      <c r="M484" s="80">
        <f t="shared" si="91"/>
        <v>0</v>
      </c>
      <c r="N484" s="80">
        <f t="shared" si="91"/>
        <v>0</v>
      </c>
      <c r="O484" s="80">
        <f t="shared" si="91"/>
        <v>0</v>
      </c>
      <c r="P484" s="80">
        <f t="shared" si="91"/>
        <v>0</v>
      </c>
      <c r="Q484" s="80">
        <f t="shared" si="91"/>
        <v>0</v>
      </c>
      <c r="R484" s="80">
        <f t="shared" si="91"/>
        <v>0</v>
      </c>
      <c r="S484" s="80">
        <f t="shared" si="91"/>
        <v>0</v>
      </c>
      <c r="T484" s="80">
        <f t="shared" si="91"/>
        <v>0</v>
      </c>
      <c r="U484" s="80">
        <f t="shared" si="91"/>
        <v>0</v>
      </c>
      <c r="V484" s="80">
        <f t="shared" si="91"/>
        <v>0</v>
      </c>
      <c r="W484" s="80">
        <f t="shared" si="91"/>
        <v>0</v>
      </c>
      <c r="X484" s="80">
        <f t="shared" si="91"/>
        <v>0</v>
      </c>
      <c r="Y484" s="80">
        <f t="shared" si="91"/>
        <v>0</v>
      </c>
      <c r="Z484" s="80">
        <f t="shared" si="91"/>
        <v>0</v>
      </c>
      <c r="AA484" s="80">
        <f t="shared" si="91"/>
        <v>0</v>
      </c>
      <c r="AB484" s="80">
        <f t="shared" si="91"/>
        <v>0</v>
      </c>
      <c r="AC484" s="80">
        <f t="shared" si="91"/>
        <v>0</v>
      </c>
      <c r="AD484" s="80">
        <f t="shared" si="91"/>
        <v>0</v>
      </c>
      <c r="AE484" s="80">
        <f t="shared" si="91"/>
        <v>0</v>
      </c>
      <c r="AF484" s="80">
        <f t="shared" si="91"/>
        <v>0</v>
      </c>
      <c r="AG484" s="80">
        <f t="shared" si="91"/>
        <v>0</v>
      </c>
      <c r="AH484" s="80">
        <f t="shared" si="91"/>
        <v>0</v>
      </c>
      <c r="AI484" s="80">
        <f t="shared" si="91"/>
        <v>0</v>
      </c>
      <c r="AJ484" s="80">
        <f t="shared" si="91"/>
        <v>0</v>
      </c>
      <c r="AK484" s="80">
        <f t="shared" si="91"/>
        <v>0</v>
      </c>
      <c r="AL484" s="80">
        <f t="shared" si="91"/>
        <v>0</v>
      </c>
      <c r="AM484" s="80">
        <f t="shared" si="91"/>
        <v>0</v>
      </c>
      <c r="AN484" s="80">
        <f t="shared" si="91"/>
        <v>0</v>
      </c>
      <c r="AO484" s="80">
        <f t="shared" si="91"/>
        <v>0</v>
      </c>
      <c r="AP484" s="80">
        <f t="shared" si="91"/>
        <v>0</v>
      </c>
      <c r="AQ484" s="80">
        <f t="shared" si="91"/>
        <v>0</v>
      </c>
      <c r="AR484" s="80">
        <f t="shared" si="91"/>
        <v>0</v>
      </c>
      <c r="AS484" s="80">
        <f t="shared" si="91"/>
        <v>0</v>
      </c>
      <c r="AT484" s="80">
        <f t="shared" si="91"/>
        <v>0</v>
      </c>
      <c r="AU484" s="80">
        <f t="shared" si="91"/>
        <v>0</v>
      </c>
      <c r="AV484" s="80">
        <f t="shared" si="91"/>
        <v>0</v>
      </c>
      <c r="AW484" s="80">
        <f t="shared" si="91"/>
        <v>0</v>
      </c>
      <c r="AX484" s="80">
        <f t="shared" si="91"/>
        <v>0</v>
      </c>
      <c r="AY484" s="80">
        <f t="shared" si="91"/>
        <v>0</v>
      </c>
      <c r="AZ484" s="80">
        <f t="shared" si="91"/>
        <v>0</v>
      </c>
      <c r="BA484" s="80">
        <f t="shared" si="91"/>
        <v>0</v>
      </c>
      <c r="BB484" s="80">
        <f t="shared" si="91"/>
        <v>0</v>
      </c>
      <c r="BC484" s="80">
        <f t="shared" si="91"/>
        <v>0</v>
      </c>
      <c r="BD484" s="80">
        <f t="shared" si="91"/>
        <v>0</v>
      </c>
      <c r="BE484" s="80">
        <f t="shared" si="91"/>
        <v>0</v>
      </c>
      <c r="BF484" s="80">
        <f t="shared" si="91"/>
        <v>0</v>
      </c>
      <c r="BG484" s="80">
        <f t="shared" si="91"/>
        <v>0</v>
      </c>
      <c r="BH484" s="80">
        <f t="shared" si="91"/>
        <v>0</v>
      </c>
      <c r="BI484" s="80">
        <f t="shared" si="91"/>
        <v>0</v>
      </c>
      <c r="BJ484" s="80">
        <f t="shared" si="91"/>
        <v>0</v>
      </c>
      <c r="BK484" s="80">
        <f t="shared" si="91"/>
        <v>0</v>
      </c>
      <c r="BL484" s="80">
        <f t="shared" si="91"/>
        <v>0</v>
      </c>
      <c r="BM484" s="80">
        <f t="shared" si="91"/>
        <v>0</v>
      </c>
      <c r="BN484" s="80">
        <f t="shared" si="91"/>
        <v>0</v>
      </c>
      <c r="BO484" s="80">
        <f t="shared" si="91"/>
        <v>0</v>
      </c>
      <c r="BP484" s="80">
        <f t="shared" si="91"/>
        <v>0</v>
      </c>
      <c r="BQ484" s="80">
        <f t="shared" si="91"/>
        <v>0</v>
      </c>
      <c r="BR484" s="80">
        <f t="shared" si="89"/>
        <v>0</v>
      </c>
      <c r="BS484" s="80">
        <f t="shared" si="87"/>
        <v>0</v>
      </c>
      <c r="BT484" s="80">
        <f t="shared" si="87"/>
        <v>0</v>
      </c>
      <c r="BU484" s="80">
        <f t="shared" si="87"/>
        <v>0</v>
      </c>
      <c r="BV484" s="80">
        <f t="shared" si="87"/>
        <v>0</v>
      </c>
      <c r="BW484" s="80">
        <f t="shared" si="87"/>
        <v>0</v>
      </c>
      <c r="BX484" s="80">
        <f t="shared" si="87"/>
        <v>0</v>
      </c>
      <c r="BZ484" s="80">
        <f t="shared" si="88"/>
        <v>0</v>
      </c>
      <c r="CA484" s="80" t="e">
        <f>CA36-#REF!</f>
        <v>#REF!</v>
      </c>
    </row>
    <row r="485" spans="7:79" hidden="1" x14ac:dyDescent="0.3">
      <c r="G485" s="80">
        <f t="shared" si="92"/>
        <v>0</v>
      </c>
      <c r="H485" s="80">
        <f t="shared" si="92"/>
        <v>0</v>
      </c>
      <c r="I485" s="80">
        <f t="shared" si="92"/>
        <v>0</v>
      </c>
      <c r="J485" s="80">
        <f t="shared" si="91"/>
        <v>0</v>
      </c>
      <c r="K485" s="80">
        <f t="shared" si="91"/>
        <v>0</v>
      </c>
      <c r="L485" s="80">
        <f t="shared" si="91"/>
        <v>0</v>
      </c>
      <c r="M485" s="80">
        <f t="shared" si="91"/>
        <v>0</v>
      </c>
      <c r="N485" s="80">
        <f t="shared" si="91"/>
        <v>0</v>
      </c>
      <c r="O485" s="80">
        <f t="shared" si="91"/>
        <v>0</v>
      </c>
      <c r="P485" s="80">
        <f t="shared" si="91"/>
        <v>0</v>
      </c>
      <c r="Q485" s="80">
        <f t="shared" si="91"/>
        <v>0</v>
      </c>
      <c r="R485" s="80">
        <f t="shared" si="91"/>
        <v>0</v>
      </c>
      <c r="S485" s="80">
        <f t="shared" si="91"/>
        <v>0</v>
      </c>
      <c r="T485" s="80">
        <f t="shared" si="91"/>
        <v>0</v>
      </c>
      <c r="U485" s="80">
        <f t="shared" si="91"/>
        <v>0</v>
      </c>
      <c r="V485" s="80">
        <f t="shared" si="91"/>
        <v>0</v>
      </c>
      <c r="W485" s="80">
        <f t="shared" si="91"/>
        <v>0</v>
      </c>
      <c r="X485" s="80">
        <f t="shared" si="91"/>
        <v>0</v>
      </c>
      <c r="Y485" s="80">
        <f t="shared" si="91"/>
        <v>0</v>
      </c>
      <c r="Z485" s="80">
        <f t="shared" si="91"/>
        <v>0</v>
      </c>
      <c r="AA485" s="80">
        <f t="shared" si="91"/>
        <v>0</v>
      </c>
      <c r="AB485" s="80">
        <f t="shared" si="91"/>
        <v>0</v>
      </c>
      <c r="AC485" s="80">
        <f t="shared" si="91"/>
        <v>0</v>
      </c>
      <c r="AD485" s="80">
        <f t="shared" si="91"/>
        <v>0</v>
      </c>
      <c r="AE485" s="80">
        <f t="shared" si="91"/>
        <v>0</v>
      </c>
      <c r="AF485" s="80">
        <f t="shared" si="91"/>
        <v>0</v>
      </c>
      <c r="AG485" s="80">
        <f t="shared" si="91"/>
        <v>0</v>
      </c>
      <c r="AH485" s="80">
        <f t="shared" si="91"/>
        <v>0</v>
      </c>
      <c r="AI485" s="80">
        <f t="shared" si="91"/>
        <v>0</v>
      </c>
      <c r="AJ485" s="80">
        <f t="shared" si="91"/>
        <v>0</v>
      </c>
      <c r="AK485" s="80">
        <f t="shared" si="91"/>
        <v>0</v>
      </c>
      <c r="AL485" s="80">
        <f t="shared" si="91"/>
        <v>0</v>
      </c>
      <c r="AM485" s="80">
        <f t="shared" si="91"/>
        <v>0</v>
      </c>
      <c r="AN485" s="80">
        <f t="shared" si="91"/>
        <v>0</v>
      </c>
      <c r="AO485" s="80">
        <f t="shared" si="91"/>
        <v>0</v>
      </c>
      <c r="AP485" s="80">
        <f t="shared" si="91"/>
        <v>0</v>
      </c>
      <c r="AQ485" s="80">
        <f t="shared" si="91"/>
        <v>0</v>
      </c>
      <c r="AR485" s="80">
        <f t="shared" si="91"/>
        <v>0</v>
      </c>
      <c r="AS485" s="80">
        <f t="shared" si="91"/>
        <v>0</v>
      </c>
      <c r="AT485" s="80">
        <f t="shared" si="91"/>
        <v>0</v>
      </c>
      <c r="AU485" s="80">
        <f t="shared" si="91"/>
        <v>0</v>
      </c>
      <c r="AV485" s="80">
        <f t="shared" si="91"/>
        <v>0</v>
      </c>
      <c r="AW485" s="80">
        <f t="shared" si="91"/>
        <v>0</v>
      </c>
      <c r="AX485" s="80">
        <f t="shared" si="91"/>
        <v>0</v>
      </c>
      <c r="AY485" s="80">
        <f t="shared" si="91"/>
        <v>0</v>
      </c>
      <c r="AZ485" s="80">
        <f t="shared" si="91"/>
        <v>0</v>
      </c>
      <c r="BA485" s="80">
        <f t="shared" si="91"/>
        <v>0</v>
      </c>
      <c r="BB485" s="80">
        <f t="shared" si="91"/>
        <v>0</v>
      </c>
      <c r="BC485" s="80">
        <f t="shared" si="91"/>
        <v>0</v>
      </c>
      <c r="BD485" s="80">
        <f t="shared" si="91"/>
        <v>0</v>
      </c>
      <c r="BE485" s="80">
        <f t="shared" si="91"/>
        <v>0</v>
      </c>
      <c r="BF485" s="80">
        <f t="shared" si="91"/>
        <v>0</v>
      </c>
      <c r="BG485" s="80">
        <f t="shared" si="91"/>
        <v>0</v>
      </c>
      <c r="BH485" s="80">
        <f t="shared" si="91"/>
        <v>0</v>
      </c>
      <c r="BI485" s="80">
        <f t="shared" si="91"/>
        <v>0</v>
      </c>
      <c r="BJ485" s="80">
        <f t="shared" si="91"/>
        <v>0</v>
      </c>
      <c r="BK485" s="80">
        <f t="shared" si="91"/>
        <v>0</v>
      </c>
      <c r="BL485" s="80">
        <f t="shared" si="91"/>
        <v>0</v>
      </c>
      <c r="BM485" s="80">
        <f t="shared" si="91"/>
        <v>0</v>
      </c>
      <c r="BN485" s="80">
        <f t="shared" si="91"/>
        <v>0</v>
      </c>
      <c r="BO485" s="80">
        <f t="shared" si="91"/>
        <v>0</v>
      </c>
      <c r="BP485" s="80">
        <f t="shared" si="91"/>
        <v>0</v>
      </c>
      <c r="BQ485" s="80">
        <f t="shared" si="91"/>
        <v>0</v>
      </c>
      <c r="BR485" s="80">
        <f t="shared" si="89"/>
        <v>0</v>
      </c>
      <c r="BS485" s="80">
        <f t="shared" si="87"/>
        <v>0</v>
      </c>
      <c r="BT485" s="80">
        <f t="shared" si="87"/>
        <v>0</v>
      </c>
      <c r="BU485" s="80">
        <f t="shared" si="87"/>
        <v>0</v>
      </c>
      <c r="BV485" s="80">
        <f t="shared" si="87"/>
        <v>0</v>
      </c>
      <c r="BW485" s="80">
        <f t="shared" si="87"/>
        <v>0</v>
      </c>
      <c r="BX485" s="80">
        <f t="shared" si="87"/>
        <v>0</v>
      </c>
      <c r="BZ485" s="80">
        <f t="shared" si="88"/>
        <v>0</v>
      </c>
      <c r="CA485" s="80" t="e">
        <f>CA37-#REF!</f>
        <v>#REF!</v>
      </c>
    </row>
    <row r="486" spans="7:79" hidden="1" x14ac:dyDescent="0.3">
      <c r="G486" s="80">
        <f t="shared" si="92"/>
        <v>0</v>
      </c>
      <c r="H486" s="80">
        <f t="shared" si="92"/>
        <v>0</v>
      </c>
      <c r="I486" s="80">
        <f t="shared" si="92"/>
        <v>0</v>
      </c>
      <c r="J486" s="80">
        <f t="shared" si="91"/>
        <v>0</v>
      </c>
      <c r="K486" s="80">
        <f t="shared" si="91"/>
        <v>0</v>
      </c>
      <c r="L486" s="80">
        <f t="shared" si="91"/>
        <v>0</v>
      </c>
      <c r="M486" s="80">
        <f t="shared" si="91"/>
        <v>0</v>
      </c>
      <c r="N486" s="80">
        <f t="shared" si="91"/>
        <v>0</v>
      </c>
      <c r="O486" s="80">
        <f t="shared" si="91"/>
        <v>0</v>
      </c>
      <c r="P486" s="80">
        <f t="shared" si="91"/>
        <v>0</v>
      </c>
      <c r="Q486" s="80">
        <f t="shared" si="91"/>
        <v>0</v>
      </c>
      <c r="R486" s="80">
        <f t="shared" si="91"/>
        <v>0</v>
      </c>
      <c r="S486" s="80">
        <f t="shared" si="91"/>
        <v>0</v>
      </c>
      <c r="T486" s="80">
        <f t="shared" si="91"/>
        <v>0</v>
      </c>
      <c r="U486" s="80">
        <f t="shared" si="91"/>
        <v>0</v>
      </c>
      <c r="V486" s="80">
        <f t="shared" si="91"/>
        <v>0</v>
      </c>
      <c r="W486" s="80">
        <f t="shared" si="91"/>
        <v>0</v>
      </c>
      <c r="X486" s="80">
        <f t="shared" si="91"/>
        <v>0</v>
      </c>
      <c r="Y486" s="80">
        <f t="shared" ref="Y486:BQ491" si="93">Y38-CQ38</f>
        <v>0</v>
      </c>
      <c r="Z486" s="80">
        <f t="shared" si="93"/>
        <v>0</v>
      </c>
      <c r="AA486" s="80">
        <f t="shared" si="93"/>
        <v>0</v>
      </c>
      <c r="AB486" s="80">
        <f t="shared" si="93"/>
        <v>0</v>
      </c>
      <c r="AC486" s="80">
        <f t="shared" si="93"/>
        <v>0</v>
      </c>
      <c r="AD486" s="80">
        <f t="shared" si="93"/>
        <v>0</v>
      </c>
      <c r="AE486" s="80">
        <f t="shared" si="93"/>
        <v>0</v>
      </c>
      <c r="AF486" s="80">
        <f t="shared" si="93"/>
        <v>0</v>
      </c>
      <c r="AG486" s="80">
        <f t="shared" si="93"/>
        <v>0</v>
      </c>
      <c r="AH486" s="80">
        <f t="shared" si="93"/>
        <v>0</v>
      </c>
      <c r="AI486" s="80">
        <f t="shared" si="93"/>
        <v>0</v>
      </c>
      <c r="AJ486" s="80">
        <f t="shared" si="93"/>
        <v>0</v>
      </c>
      <c r="AK486" s="80">
        <f t="shared" si="93"/>
        <v>0</v>
      </c>
      <c r="AL486" s="80">
        <f t="shared" si="93"/>
        <v>0</v>
      </c>
      <c r="AM486" s="80">
        <f t="shared" si="93"/>
        <v>0</v>
      </c>
      <c r="AN486" s="80">
        <f t="shared" si="93"/>
        <v>0</v>
      </c>
      <c r="AO486" s="80">
        <f t="shared" si="93"/>
        <v>0</v>
      </c>
      <c r="AP486" s="80">
        <f t="shared" si="93"/>
        <v>0</v>
      </c>
      <c r="AQ486" s="80">
        <f t="shared" si="93"/>
        <v>0</v>
      </c>
      <c r="AR486" s="80">
        <f t="shared" si="93"/>
        <v>0</v>
      </c>
      <c r="AS486" s="80">
        <f t="shared" si="93"/>
        <v>0</v>
      </c>
      <c r="AT486" s="80">
        <f t="shared" si="93"/>
        <v>0</v>
      </c>
      <c r="AU486" s="80">
        <f t="shared" si="93"/>
        <v>0</v>
      </c>
      <c r="AV486" s="80">
        <f t="shared" si="93"/>
        <v>0</v>
      </c>
      <c r="AW486" s="80">
        <f t="shared" si="93"/>
        <v>0</v>
      </c>
      <c r="AX486" s="80">
        <f t="shared" si="93"/>
        <v>0</v>
      </c>
      <c r="AY486" s="80">
        <f t="shared" si="93"/>
        <v>0</v>
      </c>
      <c r="AZ486" s="80">
        <f t="shared" si="93"/>
        <v>0</v>
      </c>
      <c r="BA486" s="80">
        <f t="shared" si="93"/>
        <v>0</v>
      </c>
      <c r="BB486" s="80">
        <f t="shared" si="93"/>
        <v>0</v>
      </c>
      <c r="BC486" s="80">
        <f t="shared" si="93"/>
        <v>0</v>
      </c>
      <c r="BD486" s="80">
        <f t="shared" si="93"/>
        <v>0</v>
      </c>
      <c r="BE486" s="80">
        <f t="shared" si="93"/>
        <v>0</v>
      </c>
      <c r="BF486" s="80">
        <f t="shared" si="93"/>
        <v>0</v>
      </c>
      <c r="BG486" s="80">
        <f t="shared" si="93"/>
        <v>0</v>
      </c>
      <c r="BH486" s="80">
        <f t="shared" si="93"/>
        <v>0</v>
      </c>
      <c r="BI486" s="80">
        <f t="shared" si="93"/>
        <v>0</v>
      </c>
      <c r="BJ486" s="80">
        <f t="shared" si="93"/>
        <v>0</v>
      </c>
      <c r="BK486" s="80">
        <f t="shared" si="93"/>
        <v>0</v>
      </c>
      <c r="BL486" s="80">
        <f t="shared" si="93"/>
        <v>0</v>
      </c>
      <c r="BM486" s="80">
        <f t="shared" si="93"/>
        <v>0</v>
      </c>
      <c r="BN486" s="80">
        <f t="shared" si="93"/>
        <v>0</v>
      </c>
      <c r="BO486" s="80">
        <f t="shared" si="93"/>
        <v>0</v>
      </c>
      <c r="BP486" s="80">
        <f t="shared" si="93"/>
        <v>0</v>
      </c>
      <c r="BQ486" s="80">
        <f t="shared" si="93"/>
        <v>0</v>
      </c>
      <c r="BR486" s="80">
        <f t="shared" si="89"/>
        <v>0</v>
      </c>
      <c r="BS486" s="80">
        <f t="shared" si="87"/>
        <v>0</v>
      </c>
      <c r="BT486" s="80">
        <f t="shared" si="87"/>
        <v>0</v>
      </c>
      <c r="BU486" s="80">
        <f t="shared" si="87"/>
        <v>0</v>
      </c>
      <c r="BV486" s="80">
        <f t="shared" si="87"/>
        <v>0</v>
      </c>
      <c r="BW486" s="80">
        <f t="shared" si="87"/>
        <v>0</v>
      </c>
      <c r="BX486" s="80">
        <f t="shared" si="87"/>
        <v>0</v>
      </c>
      <c r="BZ486" s="80">
        <f t="shared" si="88"/>
        <v>0</v>
      </c>
      <c r="CA486" s="80" t="e">
        <f>CA38-#REF!</f>
        <v>#REF!</v>
      </c>
    </row>
    <row r="487" spans="7:79" hidden="1" x14ac:dyDescent="0.3">
      <c r="G487" s="80">
        <f t="shared" si="92"/>
        <v>-1176535</v>
      </c>
      <c r="H487" s="80">
        <f t="shared" si="92"/>
        <v>0</v>
      </c>
      <c r="I487" s="80">
        <f t="shared" si="92"/>
        <v>0</v>
      </c>
      <c r="J487" s="80">
        <f t="shared" si="92"/>
        <v>0</v>
      </c>
      <c r="K487" s="80">
        <f t="shared" si="92"/>
        <v>0</v>
      </c>
      <c r="L487" s="80">
        <f t="shared" si="92"/>
        <v>0</v>
      </c>
      <c r="M487" s="80">
        <f t="shared" si="92"/>
        <v>0</v>
      </c>
      <c r="N487" s="80">
        <f t="shared" si="92"/>
        <v>0</v>
      </c>
      <c r="O487" s="80">
        <f t="shared" si="92"/>
        <v>0</v>
      </c>
      <c r="P487" s="80">
        <f t="shared" si="92"/>
        <v>0</v>
      </c>
      <c r="Q487" s="80">
        <f t="shared" si="92"/>
        <v>0</v>
      </c>
      <c r="R487" s="80">
        <f t="shared" si="92"/>
        <v>0</v>
      </c>
      <c r="S487" s="80">
        <f t="shared" si="92"/>
        <v>0</v>
      </c>
      <c r="T487" s="80">
        <f t="shared" si="92"/>
        <v>0</v>
      </c>
      <c r="U487" s="80">
        <f t="shared" si="92"/>
        <v>0</v>
      </c>
      <c r="V487" s="80">
        <f t="shared" si="92"/>
        <v>0</v>
      </c>
      <c r="W487" s="80">
        <f t="shared" ref="W487:AL497" si="94">W39-CO39</f>
        <v>0</v>
      </c>
      <c r="X487" s="80">
        <f t="shared" si="94"/>
        <v>0</v>
      </c>
      <c r="Y487" s="80">
        <f t="shared" si="93"/>
        <v>0</v>
      </c>
      <c r="Z487" s="80">
        <f t="shared" si="93"/>
        <v>0</v>
      </c>
      <c r="AA487" s="80">
        <f t="shared" si="93"/>
        <v>0</v>
      </c>
      <c r="AB487" s="80">
        <f t="shared" si="93"/>
        <v>0</v>
      </c>
      <c r="AC487" s="80">
        <f t="shared" si="93"/>
        <v>0</v>
      </c>
      <c r="AD487" s="80">
        <f t="shared" si="93"/>
        <v>0</v>
      </c>
      <c r="AE487" s="80">
        <f t="shared" si="93"/>
        <v>0</v>
      </c>
      <c r="AF487" s="80">
        <f t="shared" si="93"/>
        <v>0</v>
      </c>
      <c r="AG487" s="80">
        <f t="shared" si="93"/>
        <v>0</v>
      </c>
      <c r="AH487" s="80">
        <f t="shared" si="93"/>
        <v>0</v>
      </c>
      <c r="AI487" s="80">
        <f t="shared" si="93"/>
        <v>0</v>
      </c>
      <c r="AJ487" s="80">
        <f t="shared" si="93"/>
        <v>0</v>
      </c>
      <c r="AK487" s="80">
        <f t="shared" si="93"/>
        <v>1012291</v>
      </c>
      <c r="AL487" s="80">
        <f t="shared" si="93"/>
        <v>0</v>
      </c>
      <c r="AM487" s="80">
        <f t="shared" si="93"/>
        <v>0</v>
      </c>
      <c r="AN487" s="80">
        <f t="shared" si="93"/>
        <v>0</v>
      </c>
      <c r="AO487" s="80">
        <f t="shared" si="93"/>
        <v>0</v>
      </c>
      <c r="AP487" s="80">
        <f t="shared" si="93"/>
        <v>0</v>
      </c>
      <c r="AQ487" s="80">
        <f t="shared" si="93"/>
        <v>0</v>
      </c>
      <c r="AR487" s="80">
        <f t="shared" si="93"/>
        <v>0</v>
      </c>
      <c r="AS487" s="80">
        <f t="shared" si="93"/>
        <v>0</v>
      </c>
      <c r="AT487" s="80">
        <f t="shared" si="93"/>
        <v>0</v>
      </c>
      <c r="AU487" s="80">
        <f t="shared" si="93"/>
        <v>-689450</v>
      </c>
      <c r="AV487" s="80">
        <f t="shared" si="93"/>
        <v>0</v>
      </c>
      <c r="AW487" s="80">
        <f t="shared" si="93"/>
        <v>0</v>
      </c>
      <c r="AX487" s="80">
        <f t="shared" si="93"/>
        <v>0</v>
      </c>
      <c r="AY487" s="80">
        <f t="shared" si="93"/>
        <v>0</v>
      </c>
      <c r="AZ487" s="80">
        <f t="shared" si="93"/>
        <v>2507471</v>
      </c>
      <c r="BA487" s="80">
        <f t="shared" si="93"/>
        <v>0</v>
      </c>
      <c r="BB487" s="80">
        <f t="shared" si="93"/>
        <v>0</v>
      </c>
      <c r="BC487" s="80">
        <f t="shared" si="93"/>
        <v>0</v>
      </c>
      <c r="BD487" s="80">
        <f t="shared" si="93"/>
        <v>0</v>
      </c>
      <c r="BE487" s="80">
        <f t="shared" si="93"/>
        <v>0</v>
      </c>
      <c r="BF487" s="80">
        <f t="shared" si="93"/>
        <v>0</v>
      </c>
      <c r="BG487" s="80">
        <f t="shared" si="93"/>
        <v>0</v>
      </c>
      <c r="BH487" s="80">
        <f t="shared" si="93"/>
        <v>0</v>
      </c>
      <c r="BI487" s="80">
        <f t="shared" si="93"/>
        <v>0</v>
      </c>
      <c r="BJ487" s="80">
        <f t="shared" si="93"/>
        <v>0</v>
      </c>
      <c r="BK487" s="80">
        <f t="shared" si="93"/>
        <v>0</v>
      </c>
      <c r="BL487" s="80">
        <f t="shared" si="93"/>
        <v>0</v>
      </c>
      <c r="BM487" s="80">
        <f t="shared" si="93"/>
        <v>0</v>
      </c>
      <c r="BN487" s="80">
        <f t="shared" si="93"/>
        <v>0</v>
      </c>
      <c r="BO487" s="80">
        <f t="shared" si="93"/>
        <v>0</v>
      </c>
      <c r="BP487" s="80">
        <f t="shared" si="93"/>
        <v>0</v>
      </c>
      <c r="BQ487" s="80">
        <f t="shared" si="93"/>
        <v>0</v>
      </c>
      <c r="BR487" s="80">
        <f t="shared" si="89"/>
        <v>0</v>
      </c>
      <c r="BS487" s="80">
        <f t="shared" si="87"/>
        <v>0</v>
      </c>
      <c r="BT487" s="80">
        <f t="shared" si="87"/>
        <v>2830312</v>
      </c>
      <c r="BU487" s="80">
        <f t="shared" si="87"/>
        <v>0</v>
      </c>
      <c r="BV487" s="80">
        <f t="shared" si="87"/>
        <v>0</v>
      </c>
      <c r="BW487" s="80">
        <f t="shared" si="87"/>
        <v>0</v>
      </c>
      <c r="BX487" s="80">
        <f t="shared" si="87"/>
        <v>0</v>
      </c>
      <c r="BZ487" s="80">
        <f t="shared" si="88"/>
        <v>0</v>
      </c>
      <c r="CA487" s="80" t="e">
        <f>CA39-#REF!</f>
        <v>#REF!</v>
      </c>
    </row>
    <row r="488" spans="7:79" hidden="1" x14ac:dyDescent="0.3">
      <c r="G488" s="80">
        <f t="shared" si="92"/>
        <v>-434693</v>
      </c>
      <c r="H488" s="80">
        <f t="shared" si="92"/>
        <v>0</v>
      </c>
      <c r="I488" s="80">
        <f t="shared" si="92"/>
        <v>0</v>
      </c>
      <c r="J488" s="80">
        <f t="shared" si="92"/>
        <v>0</v>
      </c>
      <c r="K488" s="80">
        <f t="shared" si="92"/>
        <v>0</v>
      </c>
      <c r="L488" s="80">
        <f t="shared" si="92"/>
        <v>0</v>
      </c>
      <c r="M488" s="80">
        <f t="shared" si="92"/>
        <v>0</v>
      </c>
      <c r="N488" s="80">
        <f t="shared" si="92"/>
        <v>0</v>
      </c>
      <c r="O488" s="80">
        <f t="shared" si="92"/>
        <v>0</v>
      </c>
      <c r="P488" s="80">
        <f t="shared" si="92"/>
        <v>0</v>
      </c>
      <c r="Q488" s="80">
        <f t="shared" si="92"/>
        <v>0</v>
      </c>
      <c r="R488" s="80">
        <f t="shared" si="92"/>
        <v>0</v>
      </c>
      <c r="S488" s="80">
        <f t="shared" si="92"/>
        <v>0</v>
      </c>
      <c r="T488" s="80">
        <f t="shared" si="92"/>
        <v>0</v>
      </c>
      <c r="U488" s="80">
        <f t="shared" si="92"/>
        <v>0</v>
      </c>
      <c r="V488" s="80">
        <f t="shared" si="92"/>
        <v>0</v>
      </c>
      <c r="W488" s="80">
        <f t="shared" si="94"/>
        <v>0</v>
      </c>
      <c r="X488" s="80">
        <f t="shared" si="94"/>
        <v>0</v>
      </c>
      <c r="Y488" s="80">
        <f t="shared" si="93"/>
        <v>0</v>
      </c>
      <c r="Z488" s="80">
        <f t="shared" si="93"/>
        <v>0</v>
      </c>
      <c r="AA488" s="80">
        <f t="shared" si="93"/>
        <v>0</v>
      </c>
      <c r="AB488" s="80">
        <f t="shared" si="93"/>
        <v>0</v>
      </c>
      <c r="AC488" s="80">
        <f t="shared" si="93"/>
        <v>0</v>
      </c>
      <c r="AD488" s="80">
        <f t="shared" si="93"/>
        <v>0</v>
      </c>
      <c r="AE488" s="80">
        <f t="shared" si="93"/>
        <v>0</v>
      </c>
      <c r="AF488" s="80">
        <f t="shared" si="93"/>
        <v>0</v>
      </c>
      <c r="AG488" s="80">
        <f t="shared" si="93"/>
        <v>0</v>
      </c>
      <c r="AH488" s="80">
        <f t="shared" si="93"/>
        <v>0</v>
      </c>
      <c r="AI488" s="80">
        <f t="shared" si="93"/>
        <v>0</v>
      </c>
      <c r="AJ488" s="80">
        <f t="shared" si="93"/>
        <v>0</v>
      </c>
      <c r="AK488" s="80">
        <f t="shared" si="93"/>
        <v>349954</v>
      </c>
      <c r="AL488" s="80">
        <f t="shared" si="93"/>
        <v>0</v>
      </c>
      <c r="AM488" s="80">
        <f t="shared" si="93"/>
        <v>0</v>
      </c>
      <c r="AN488" s="80">
        <f t="shared" si="93"/>
        <v>0</v>
      </c>
      <c r="AO488" s="80">
        <f t="shared" si="93"/>
        <v>0</v>
      </c>
      <c r="AP488" s="80">
        <f t="shared" si="93"/>
        <v>0</v>
      </c>
      <c r="AQ488" s="80">
        <f t="shared" si="93"/>
        <v>0</v>
      </c>
      <c r="AR488" s="80">
        <f t="shared" si="93"/>
        <v>0</v>
      </c>
      <c r="AS488" s="80">
        <f t="shared" si="93"/>
        <v>0</v>
      </c>
      <c r="AT488" s="80">
        <f t="shared" si="93"/>
        <v>0</v>
      </c>
      <c r="AU488" s="80">
        <f t="shared" si="93"/>
        <v>-274496</v>
      </c>
      <c r="AV488" s="80">
        <f t="shared" si="93"/>
        <v>0</v>
      </c>
      <c r="AW488" s="80">
        <f t="shared" si="93"/>
        <v>0</v>
      </c>
      <c r="AX488" s="80">
        <f t="shared" si="93"/>
        <v>0</v>
      </c>
      <c r="AY488" s="80">
        <f t="shared" si="93"/>
        <v>0</v>
      </c>
      <c r="AZ488" s="80">
        <f t="shared" si="93"/>
        <v>853819</v>
      </c>
      <c r="BA488" s="80">
        <f t="shared" si="93"/>
        <v>0</v>
      </c>
      <c r="BB488" s="80">
        <f t="shared" si="93"/>
        <v>0</v>
      </c>
      <c r="BC488" s="80">
        <f t="shared" si="93"/>
        <v>0</v>
      </c>
      <c r="BD488" s="80">
        <f t="shared" si="93"/>
        <v>0</v>
      </c>
      <c r="BE488" s="80">
        <f t="shared" si="93"/>
        <v>0</v>
      </c>
      <c r="BF488" s="80">
        <f t="shared" si="93"/>
        <v>0</v>
      </c>
      <c r="BG488" s="80">
        <f t="shared" si="93"/>
        <v>0</v>
      </c>
      <c r="BH488" s="80">
        <f t="shared" si="93"/>
        <v>0</v>
      </c>
      <c r="BI488" s="80">
        <f t="shared" si="93"/>
        <v>0</v>
      </c>
      <c r="BJ488" s="80">
        <f t="shared" si="93"/>
        <v>0</v>
      </c>
      <c r="BK488" s="80">
        <f t="shared" si="93"/>
        <v>0</v>
      </c>
      <c r="BL488" s="80">
        <f t="shared" si="93"/>
        <v>0</v>
      </c>
      <c r="BM488" s="80">
        <f t="shared" si="93"/>
        <v>0</v>
      </c>
      <c r="BN488" s="80">
        <f t="shared" si="93"/>
        <v>0</v>
      </c>
      <c r="BO488" s="80">
        <f t="shared" si="93"/>
        <v>0</v>
      </c>
      <c r="BP488" s="80">
        <f t="shared" si="93"/>
        <v>0</v>
      </c>
      <c r="BQ488" s="80">
        <f t="shared" si="93"/>
        <v>0</v>
      </c>
      <c r="BR488" s="80">
        <f t="shared" si="89"/>
        <v>0</v>
      </c>
      <c r="BS488" s="80">
        <f t="shared" si="87"/>
        <v>0</v>
      </c>
      <c r="BT488" s="80">
        <f t="shared" si="87"/>
        <v>929277</v>
      </c>
      <c r="BU488" s="80">
        <f t="shared" si="87"/>
        <v>0</v>
      </c>
      <c r="BV488" s="80">
        <f t="shared" si="87"/>
        <v>0</v>
      </c>
      <c r="BW488" s="80">
        <f t="shared" si="87"/>
        <v>0</v>
      </c>
      <c r="BX488" s="80">
        <f t="shared" si="87"/>
        <v>0</v>
      </c>
      <c r="BZ488" s="80">
        <f t="shared" si="88"/>
        <v>0</v>
      </c>
      <c r="CA488" s="80" t="e">
        <f>CA40-#REF!</f>
        <v>#REF!</v>
      </c>
    </row>
    <row r="489" spans="7:79" hidden="1" x14ac:dyDescent="0.3">
      <c r="G489" s="80">
        <f t="shared" si="92"/>
        <v>-70307</v>
      </c>
      <c r="H489" s="80">
        <f t="shared" si="92"/>
        <v>0</v>
      </c>
      <c r="I489" s="80">
        <f t="shared" si="92"/>
        <v>0</v>
      </c>
      <c r="J489" s="80">
        <f t="shared" si="92"/>
        <v>0</v>
      </c>
      <c r="K489" s="80">
        <f t="shared" si="92"/>
        <v>0</v>
      </c>
      <c r="L489" s="80">
        <f t="shared" si="92"/>
        <v>0</v>
      </c>
      <c r="M489" s="80">
        <f t="shared" si="92"/>
        <v>0</v>
      </c>
      <c r="N489" s="80">
        <f t="shared" si="92"/>
        <v>0</v>
      </c>
      <c r="O489" s="80">
        <f t="shared" si="92"/>
        <v>0</v>
      </c>
      <c r="P489" s="80">
        <f t="shared" si="92"/>
        <v>0</v>
      </c>
      <c r="Q489" s="80">
        <f t="shared" si="92"/>
        <v>0</v>
      </c>
      <c r="R489" s="80">
        <f t="shared" si="92"/>
        <v>0</v>
      </c>
      <c r="S489" s="80">
        <f t="shared" si="92"/>
        <v>0</v>
      </c>
      <c r="T489" s="80">
        <f t="shared" si="92"/>
        <v>0</v>
      </c>
      <c r="U489" s="80">
        <f t="shared" si="92"/>
        <v>0</v>
      </c>
      <c r="V489" s="80">
        <f t="shared" si="92"/>
        <v>0</v>
      </c>
      <c r="W489" s="80">
        <f t="shared" si="94"/>
        <v>0</v>
      </c>
      <c r="X489" s="80">
        <f t="shared" si="94"/>
        <v>0</v>
      </c>
      <c r="Y489" s="80">
        <f t="shared" si="93"/>
        <v>0</v>
      </c>
      <c r="Z489" s="80">
        <f t="shared" si="93"/>
        <v>0</v>
      </c>
      <c r="AA489" s="80">
        <f t="shared" si="93"/>
        <v>0</v>
      </c>
      <c r="AB489" s="80">
        <f t="shared" si="93"/>
        <v>0</v>
      </c>
      <c r="AC489" s="80">
        <f t="shared" si="93"/>
        <v>0</v>
      </c>
      <c r="AD489" s="80">
        <f t="shared" si="93"/>
        <v>0</v>
      </c>
      <c r="AE489" s="80">
        <f t="shared" si="93"/>
        <v>0</v>
      </c>
      <c r="AF489" s="80">
        <f t="shared" si="93"/>
        <v>0</v>
      </c>
      <c r="AG489" s="80">
        <f t="shared" si="93"/>
        <v>0</v>
      </c>
      <c r="AH489" s="80">
        <f t="shared" si="93"/>
        <v>0</v>
      </c>
      <c r="AI489" s="80">
        <f t="shared" si="93"/>
        <v>0</v>
      </c>
      <c r="AJ489" s="80">
        <f t="shared" si="93"/>
        <v>0</v>
      </c>
      <c r="AK489" s="80">
        <f t="shared" si="93"/>
        <v>70046</v>
      </c>
      <c r="AL489" s="80">
        <f t="shared" si="93"/>
        <v>0</v>
      </c>
      <c r="AM489" s="80">
        <f t="shared" si="93"/>
        <v>0</v>
      </c>
      <c r="AN489" s="80">
        <f t="shared" si="93"/>
        <v>0</v>
      </c>
      <c r="AO489" s="80">
        <f t="shared" si="93"/>
        <v>0</v>
      </c>
      <c r="AP489" s="80">
        <f t="shared" si="93"/>
        <v>0</v>
      </c>
      <c r="AQ489" s="80">
        <f t="shared" si="93"/>
        <v>0</v>
      </c>
      <c r="AR489" s="80">
        <f t="shared" si="93"/>
        <v>0</v>
      </c>
      <c r="AS489" s="80">
        <f t="shared" si="93"/>
        <v>0</v>
      </c>
      <c r="AT489" s="80">
        <f t="shared" si="93"/>
        <v>0</v>
      </c>
      <c r="AU489" s="80">
        <f t="shared" si="93"/>
        <v>-30504</v>
      </c>
      <c r="AV489" s="80">
        <f t="shared" si="93"/>
        <v>0</v>
      </c>
      <c r="AW489" s="80">
        <f t="shared" si="93"/>
        <v>0</v>
      </c>
      <c r="AX489" s="80">
        <f t="shared" si="93"/>
        <v>0</v>
      </c>
      <c r="AY489" s="80">
        <f t="shared" si="93"/>
        <v>0</v>
      </c>
      <c r="AZ489" s="80">
        <f t="shared" si="93"/>
        <v>171181</v>
      </c>
      <c r="BA489" s="80">
        <f t="shared" si="93"/>
        <v>0</v>
      </c>
      <c r="BB489" s="80">
        <f t="shared" si="93"/>
        <v>0</v>
      </c>
      <c r="BC489" s="80">
        <f t="shared" si="93"/>
        <v>0</v>
      </c>
      <c r="BD489" s="80">
        <f t="shared" si="93"/>
        <v>0</v>
      </c>
      <c r="BE489" s="80">
        <f t="shared" si="93"/>
        <v>0</v>
      </c>
      <c r="BF489" s="80">
        <f t="shared" si="93"/>
        <v>0</v>
      </c>
      <c r="BG489" s="80">
        <f t="shared" si="93"/>
        <v>0</v>
      </c>
      <c r="BH489" s="80">
        <f t="shared" si="93"/>
        <v>0</v>
      </c>
      <c r="BI489" s="80">
        <f t="shared" si="93"/>
        <v>0</v>
      </c>
      <c r="BJ489" s="80">
        <f t="shared" si="93"/>
        <v>0</v>
      </c>
      <c r="BK489" s="80">
        <f t="shared" si="93"/>
        <v>0</v>
      </c>
      <c r="BL489" s="80">
        <f t="shared" si="93"/>
        <v>0</v>
      </c>
      <c r="BM489" s="80">
        <f t="shared" si="93"/>
        <v>0</v>
      </c>
      <c r="BN489" s="80">
        <f t="shared" si="93"/>
        <v>0</v>
      </c>
      <c r="BO489" s="80">
        <f t="shared" si="93"/>
        <v>0</v>
      </c>
      <c r="BP489" s="80">
        <f t="shared" si="93"/>
        <v>0</v>
      </c>
      <c r="BQ489" s="80">
        <f t="shared" si="93"/>
        <v>0</v>
      </c>
      <c r="BR489" s="80">
        <f t="shared" si="89"/>
        <v>0</v>
      </c>
      <c r="BS489" s="80">
        <f t="shared" si="87"/>
        <v>0</v>
      </c>
      <c r="BT489" s="80">
        <f t="shared" si="87"/>
        <v>210723</v>
      </c>
      <c r="BU489" s="80">
        <f t="shared" si="87"/>
        <v>0</v>
      </c>
      <c r="BV489" s="80">
        <f t="shared" si="87"/>
        <v>0</v>
      </c>
      <c r="BW489" s="80">
        <f t="shared" si="87"/>
        <v>0</v>
      </c>
      <c r="BX489" s="80">
        <f t="shared" si="87"/>
        <v>0</v>
      </c>
      <c r="BZ489" s="80">
        <f t="shared" si="88"/>
        <v>0</v>
      </c>
      <c r="CA489" s="80" t="e">
        <f>CA41-#REF!</f>
        <v>#REF!</v>
      </c>
    </row>
    <row r="490" spans="7:79" hidden="1" x14ac:dyDescent="0.3">
      <c r="G490" s="80">
        <f t="shared" si="92"/>
        <v>0</v>
      </c>
      <c r="H490" s="80">
        <f t="shared" si="92"/>
        <v>0</v>
      </c>
      <c r="I490" s="80">
        <f t="shared" si="92"/>
        <v>0</v>
      </c>
      <c r="J490" s="80">
        <f t="shared" si="92"/>
        <v>0</v>
      </c>
      <c r="K490" s="80">
        <f t="shared" si="92"/>
        <v>0</v>
      </c>
      <c r="L490" s="80">
        <f t="shared" si="92"/>
        <v>0</v>
      </c>
      <c r="M490" s="80">
        <f t="shared" si="92"/>
        <v>0</v>
      </c>
      <c r="N490" s="80">
        <f t="shared" si="92"/>
        <v>0</v>
      </c>
      <c r="O490" s="80">
        <f t="shared" si="92"/>
        <v>0</v>
      </c>
      <c r="P490" s="80">
        <f t="shared" si="92"/>
        <v>0</v>
      </c>
      <c r="Q490" s="80">
        <f t="shared" si="92"/>
        <v>0</v>
      </c>
      <c r="R490" s="80">
        <f t="shared" si="92"/>
        <v>0</v>
      </c>
      <c r="S490" s="80">
        <f t="shared" si="92"/>
        <v>0</v>
      </c>
      <c r="T490" s="80">
        <f t="shared" si="92"/>
        <v>0</v>
      </c>
      <c r="U490" s="80">
        <f t="shared" si="92"/>
        <v>0</v>
      </c>
      <c r="V490" s="80">
        <f t="shared" si="92"/>
        <v>0</v>
      </c>
      <c r="W490" s="80">
        <f t="shared" si="94"/>
        <v>0</v>
      </c>
      <c r="X490" s="80">
        <f t="shared" si="94"/>
        <v>0</v>
      </c>
      <c r="Y490" s="80">
        <f t="shared" si="93"/>
        <v>0</v>
      </c>
      <c r="Z490" s="80">
        <f t="shared" si="93"/>
        <v>0</v>
      </c>
      <c r="AA490" s="80">
        <f t="shared" si="93"/>
        <v>0</v>
      </c>
      <c r="AB490" s="80">
        <f t="shared" si="93"/>
        <v>0</v>
      </c>
      <c r="AC490" s="80">
        <f t="shared" si="93"/>
        <v>0</v>
      </c>
      <c r="AD490" s="80">
        <f t="shared" si="93"/>
        <v>0</v>
      </c>
      <c r="AE490" s="80">
        <f t="shared" si="93"/>
        <v>0</v>
      </c>
      <c r="AF490" s="80">
        <f t="shared" si="93"/>
        <v>0</v>
      </c>
      <c r="AG490" s="80">
        <f t="shared" si="93"/>
        <v>0</v>
      </c>
      <c r="AH490" s="80">
        <f t="shared" si="93"/>
        <v>0</v>
      </c>
      <c r="AI490" s="80">
        <f t="shared" si="93"/>
        <v>0</v>
      </c>
      <c r="AJ490" s="80">
        <f t="shared" si="93"/>
        <v>0</v>
      </c>
      <c r="AK490" s="80">
        <f t="shared" si="93"/>
        <v>0</v>
      </c>
      <c r="AL490" s="80">
        <f t="shared" si="93"/>
        <v>0</v>
      </c>
      <c r="AM490" s="80">
        <f t="shared" si="93"/>
        <v>0</v>
      </c>
      <c r="AN490" s="80">
        <f t="shared" si="93"/>
        <v>0</v>
      </c>
      <c r="AO490" s="80">
        <f t="shared" si="93"/>
        <v>0</v>
      </c>
      <c r="AP490" s="80">
        <f t="shared" si="93"/>
        <v>0</v>
      </c>
      <c r="AQ490" s="80">
        <f t="shared" si="93"/>
        <v>0</v>
      </c>
      <c r="AR490" s="80">
        <f t="shared" si="93"/>
        <v>0</v>
      </c>
      <c r="AS490" s="80">
        <f t="shared" si="93"/>
        <v>0</v>
      </c>
      <c r="AT490" s="80">
        <f t="shared" si="93"/>
        <v>0</v>
      </c>
      <c r="AU490" s="80">
        <f t="shared" si="93"/>
        <v>0</v>
      </c>
      <c r="AV490" s="80">
        <f t="shared" si="93"/>
        <v>0</v>
      </c>
      <c r="AW490" s="80">
        <f t="shared" si="93"/>
        <v>0</v>
      </c>
      <c r="AX490" s="80">
        <f t="shared" si="93"/>
        <v>0</v>
      </c>
      <c r="AY490" s="80">
        <f t="shared" si="93"/>
        <v>0</v>
      </c>
      <c r="AZ490" s="80">
        <f t="shared" si="93"/>
        <v>0</v>
      </c>
      <c r="BA490" s="80">
        <f t="shared" si="93"/>
        <v>0</v>
      </c>
      <c r="BB490" s="80">
        <f t="shared" si="93"/>
        <v>0</v>
      </c>
      <c r="BC490" s="80">
        <f t="shared" si="93"/>
        <v>0</v>
      </c>
      <c r="BD490" s="80">
        <f t="shared" si="93"/>
        <v>0</v>
      </c>
      <c r="BE490" s="80">
        <f t="shared" si="93"/>
        <v>0</v>
      </c>
      <c r="BF490" s="80">
        <f t="shared" si="93"/>
        <v>0</v>
      </c>
      <c r="BG490" s="80">
        <f t="shared" si="93"/>
        <v>0</v>
      </c>
      <c r="BH490" s="80">
        <f t="shared" si="93"/>
        <v>0</v>
      </c>
      <c r="BI490" s="80">
        <f t="shared" si="93"/>
        <v>0</v>
      </c>
      <c r="BJ490" s="80">
        <f t="shared" si="93"/>
        <v>0</v>
      </c>
      <c r="BK490" s="80">
        <f t="shared" si="93"/>
        <v>0</v>
      </c>
      <c r="BL490" s="80">
        <f t="shared" si="93"/>
        <v>0</v>
      </c>
      <c r="BM490" s="80">
        <f t="shared" si="93"/>
        <v>0</v>
      </c>
      <c r="BN490" s="80">
        <f t="shared" si="93"/>
        <v>0</v>
      </c>
      <c r="BO490" s="80">
        <f t="shared" si="93"/>
        <v>0</v>
      </c>
      <c r="BP490" s="80">
        <f t="shared" si="93"/>
        <v>0</v>
      </c>
      <c r="BQ490" s="80">
        <f t="shared" si="93"/>
        <v>0</v>
      </c>
      <c r="BR490" s="80">
        <f t="shared" si="89"/>
        <v>0</v>
      </c>
      <c r="BS490" s="80">
        <f t="shared" si="89"/>
        <v>0</v>
      </c>
      <c r="BT490" s="80">
        <f t="shared" si="89"/>
        <v>0</v>
      </c>
      <c r="BU490" s="80">
        <f t="shared" si="89"/>
        <v>0</v>
      </c>
      <c r="BV490" s="80">
        <f t="shared" si="89"/>
        <v>0</v>
      </c>
      <c r="BW490" s="80">
        <f t="shared" si="89"/>
        <v>0</v>
      </c>
      <c r="BX490" s="80">
        <f t="shared" si="89"/>
        <v>0</v>
      </c>
      <c r="BZ490" s="80">
        <f t="shared" si="88"/>
        <v>0</v>
      </c>
      <c r="CA490" s="80" t="e">
        <f>CA42-#REF!</f>
        <v>#REF!</v>
      </c>
    </row>
    <row r="491" spans="7:79" hidden="1" x14ac:dyDescent="0.3">
      <c r="G491" s="80">
        <f t="shared" si="92"/>
        <v>-671535</v>
      </c>
      <c r="H491" s="80">
        <f t="shared" si="92"/>
        <v>0</v>
      </c>
      <c r="I491" s="80">
        <f t="shared" si="92"/>
        <v>0</v>
      </c>
      <c r="J491" s="80">
        <f t="shared" si="92"/>
        <v>0</v>
      </c>
      <c r="K491" s="80">
        <f t="shared" si="92"/>
        <v>0</v>
      </c>
      <c r="L491" s="80">
        <f t="shared" si="92"/>
        <v>0</v>
      </c>
      <c r="M491" s="80">
        <f t="shared" si="92"/>
        <v>0</v>
      </c>
      <c r="N491" s="80">
        <f t="shared" si="92"/>
        <v>0</v>
      </c>
      <c r="O491" s="80">
        <f t="shared" si="92"/>
        <v>0</v>
      </c>
      <c r="P491" s="80">
        <f t="shared" si="92"/>
        <v>0</v>
      </c>
      <c r="Q491" s="80">
        <f t="shared" si="92"/>
        <v>0</v>
      </c>
      <c r="R491" s="80">
        <f t="shared" si="92"/>
        <v>0</v>
      </c>
      <c r="S491" s="80">
        <f t="shared" si="92"/>
        <v>0</v>
      </c>
      <c r="T491" s="80">
        <f t="shared" si="92"/>
        <v>0</v>
      </c>
      <c r="U491" s="80">
        <f t="shared" si="92"/>
        <v>0</v>
      </c>
      <c r="V491" s="80">
        <f t="shared" si="92"/>
        <v>0</v>
      </c>
      <c r="W491" s="80">
        <f t="shared" si="94"/>
        <v>0</v>
      </c>
      <c r="X491" s="80">
        <f t="shared" si="94"/>
        <v>0</v>
      </c>
      <c r="Y491" s="80">
        <f t="shared" si="93"/>
        <v>0</v>
      </c>
      <c r="Z491" s="80">
        <f t="shared" si="93"/>
        <v>0</v>
      </c>
      <c r="AA491" s="80">
        <f t="shared" si="93"/>
        <v>0</v>
      </c>
      <c r="AB491" s="80">
        <f t="shared" si="93"/>
        <v>0</v>
      </c>
      <c r="AC491" s="80">
        <f t="shared" si="93"/>
        <v>0</v>
      </c>
      <c r="AD491" s="80">
        <f t="shared" si="93"/>
        <v>0</v>
      </c>
      <c r="AE491" s="80">
        <f t="shared" si="93"/>
        <v>0</v>
      </c>
      <c r="AF491" s="80">
        <f t="shared" si="93"/>
        <v>0</v>
      </c>
      <c r="AG491" s="80">
        <f t="shared" si="93"/>
        <v>0</v>
      </c>
      <c r="AH491" s="80">
        <f t="shared" si="93"/>
        <v>0</v>
      </c>
      <c r="AI491" s="80">
        <f t="shared" si="93"/>
        <v>0</v>
      </c>
      <c r="AJ491" s="80">
        <f t="shared" si="93"/>
        <v>0</v>
      </c>
      <c r="AK491" s="80">
        <f t="shared" si="93"/>
        <v>592291</v>
      </c>
      <c r="AL491" s="80">
        <f t="shared" si="93"/>
        <v>0</v>
      </c>
      <c r="AM491" s="80">
        <f t="shared" si="93"/>
        <v>0</v>
      </c>
      <c r="AN491" s="80">
        <f t="shared" si="93"/>
        <v>0</v>
      </c>
      <c r="AO491" s="80">
        <f t="shared" si="93"/>
        <v>0</v>
      </c>
      <c r="AP491" s="80">
        <f t="shared" si="93"/>
        <v>0</v>
      </c>
      <c r="AQ491" s="80">
        <f t="shared" si="93"/>
        <v>0</v>
      </c>
      <c r="AR491" s="80">
        <f t="shared" si="93"/>
        <v>0</v>
      </c>
      <c r="AS491" s="80">
        <f t="shared" si="93"/>
        <v>0</v>
      </c>
      <c r="AT491" s="80">
        <f t="shared" si="93"/>
        <v>0</v>
      </c>
      <c r="AU491" s="80">
        <f t="shared" si="93"/>
        <v>-384450</v>
      </c>
      <c r="AV491" s="80">
        <f t="shared" si="93"/>
        <v>0</v>
      </c>
      <c r="AW491" s="80">
        <f t="shared" si="93"/>
        <v>0</v>
      </c>
      <c r="AX491" s="80">
        <f t="shared" si="93"/>
        <v>0</v>
      </c>
      <c r="AY491" s="80">
        <f t="shared" si="93"/>
        <v>0</v>
      </c>
      <c r="AZ491" s="80">
        <f t="shared" si="93"/>
        <v>1482471</v>
      </c>
      <c r="BA491" s="80">
        <f t="shared" si="93"/>
        <v>0</v>
      </c>
      <c r="BB491" s="80">
        <f t="shared" si="93"/>
        <v>0</v>
      </c>
      <c r="BC491" s="80">
        <f t="shared" ref="BC491:BR497" si="95">BC43-DU43</f>
        <v>0</v>
      </c>
      <c r="BD491" s="80">
        <f t="shared" si="95"/>
        <v>0</v>
      </c>
      <c r="BE491" s="80">
        <f t="shared" si="95"/>
        <v>0</v>
      </c>
      <c r="BF491" s="80">
        <f t="shared" si="95"/>
        <v>0</v>
      </c>
      <c r="BG491" s="80">
        <f t="shared" si="95"/>
        <v>0</v>
      </c>
      <c r="BH491" s="80">
        <f t="shared" si="95"/>
        <v>0</v>
      </c>
      <c r="BI491" s="80">
        <f t="shared" si="95"/>
        <v>0</v>
      </c>
      <c r="BJ491" s="80">
        <f t="shared" si="95"/>
        <v>0</v>
      </c>
      <c r="BK491" s="80">
        <f t="shared" si="95"/>
        <v>0</v>
      </c>
      <c r="BL491" s="80">
        <f t="shared" si="95"/>
        <v>0</v>
      </c>
      <c r="BM491" s="80">
        <f t="shared" si="95"/>
        <v>0</v>
      </c>
      <c r="BN491" s="80">
        <f t="shared" si="95"/>
        <v>0</v>
      </c>
      <c r="BO491" s="80">
        <f t="shared" si="95"/>
        <v>0</v>
      </c>
      <c r="BP491" s="80">
        <f t="shared" si="95"/>
        <v>0</v>
      </c>
      <c r="BQ491" s="80">
        <f t="shared" si="95"/>
        <v>0</v>
      </c>
      <c r="BR491" s="80">
        <f t="shared" si="89"/>
        <v>0</v>
      </c>
      <c r="BS491" s="80">
        <f t="shared" si="89"/>
        <v>0</v>
      </c>
      <c r="BT491" s="80">
        <f t="shared" si="89"/>
        <v>1690312</v>
      </c>
      <c r="BU491" s="80">
        <f t="shared" si="89"/>
        <v>0</v>
      </c>
      <c r="BV491" s="80">
        <f t="shared" si="89"/>
        <v>0</v>
      </c>
      <c r="BW491" s="80">
        <f t="shared" si="89"/>
        <v>0</v>
      </c>
      <c r="BX491" s="80">
        <f t="shared" si="89"/>
        <v>0</v>
      </c>
      <c r="BZ491" s="80">
        <f t="shared" si="88"/>
        <v>0</v>
      </c>
      <c r="CA491" s="80" t="e">
        <f>CA43-#REF!</f>
        <v>#REF!</v>
      </c>
    </row>
    <row r="492" spans="7:79" hidden="1" x14ac:dyDescent="0.3">
      <c r="G492" s="80">
        <f t="shared" si="92"/>
        <v>0</v>
      </c>
      <c r="H492" s="80">
        <f t="shared" si="92"/>
        <v>0</v>
      </c>
      <c r="I492" s="80">
        <f t="shared" si="92"/>
        <v>0</v>
      </c>
      <c r="J492" s="80">
        <f t="shared" si="92"/>
        <v>0</v>
      </c>
      <c r="K492" s="80">
        <f t="shared" si="92"/>
        <v>0</v>
      </c>
      <c r="L492" s="80">
        <f t="shared" si="92"/>
        <v>0</v>
      </c>
      <c r="M492" s="80">
        <f t="shared" si="92"/>
        <v>0</v>
      </c>
      <c r="N492" s="80">
        <f t="shared" si="92"/>
        <v>0</v>
      </c>
      <c r="O492" s="80">
        <f t="shared" si="92"/>
        <v>0</v>
      </c>
      <c r="P492" s="80">
        <f t="shared" si="92"/>
        <v>0</v>
      </c>
      <c r="Q492" s="80">
        <f t="shared" si="92"/>
        <v>0</v>
      </c>
      <c r="R492" s="80">
        <f t="shared" si="92"/>
        <v>0</v>
      </c>
      <c r="S492" s="80">
        <f t="shared" si="92"/>
        <v>0</v>
      </c>
      <c r="T492" s="80">
        <f t="shared" si="92"/>
        <v>0</v>
      </c>
      <c r="U492" s="80">
        <f t="shared" si="92"/>
        <v>0</v>
      </c>
      <c r="V492" s="80">
        <f t="shared" si="92"/>
        <v>0</v>
      </c>
      <c r="W492" s="80">
        <f t="shared" si="94"/>
        <v>0</v>
      </c>
      <c r="X492" s="80">
        <f t="shared" si="94"/>
        <v>0</v>
      </c>
      <c r="Y492" s="80">
        <f t="shared" si="94"/>
        <v>0</v>
      </c>
      <c r="Z492" s="80">
        <f t="shared" si="94"/>
        <v>0</v>
      </c>
      <c r="AA492" s="80">
        <f t="shared" si="94"/>
        <v>0</v>
      </c>
      <c r="AB492" s="80">
        <f t="shared" si="94"/>
        <v>0</v>
      </c>
      <c r="AC492" s="80">
        <f t="shared" si="94"/>
        <v>0</v>
      </c>
      <c r="AD492" s="80">
        <f t="shared" si="94"/>
        <v>0</v>
      </c>
      <c r="AE492" s="80">
        <f t="shared" si="94"/>
        <v>0</v>
      </c>
      <c r="AF492" s="80">
        <f t="shared" si="94"/>
        <v>0</v>
      </c>
      <c r="AG492" s="80">
        <f t="shared" si="94"/>
        <v>0</v>
      </c>
      <c r="AH492" s="80">
        <f t="shared" si="94"/>
        <v>0</v>
      </c>
      <c r="AI492" s="80">
        <f t="shared" si="94"/>
        <v>0</v>
      </c>
      <c r="AJ492" s="80">
        <f t="shared" si="94"/>
        <v>0</v>
      </c>
      <c r="AK492" s="80">
        <f t="shared" si="94"/>
        <v>0</v>
      </c>
      <c r="AL492" s="80">
        <f t="shared" si="94"/>
        <v>0</v>
      </c>
      <c r="AM492" s="80">
        <f t="shared" ref="AM492:BB497" si="96">AM44-DE44</f>
        <v>0</v>
      </c>
      <c r="AN492" s="80">
        <f t="shared" si="96"/>
        <v>0</v>
      </c>
      <c r="AO492" s="80">
        <f t="shared" si="96"/>
        <v>0</v>
      </c>
      <c r="AP492" s="80">
        <f t="shared" si="96"/>
        <v>0</v>
      </c>
      <c r="AQ492" s="80">
        <f t="shared" si="96"/>
        <v>0</v>
      </c>
      <c r="AR492" s="80">
        <f t="shared" si="96"/>
        <v>0</v>
      </c>
      <c r="AS492" s="80">
        <f t="shared" si="96"/>
        <v>0</v>
      </c>
      <c r="AT492" s="80">
        <f t="shared" si="96"/>
        <v>0</v>
      </c>
      <c r="AU492" s="80">
        <f t="shared" si="96"/>
        <v>0</v>
      </c>
      <c r="AV492" s="80">
        <f t="shared" si="96"/>
        <v>0</v>
      </c>
      <c r="AW492" s="80">
        <f t="shared" si="96"/>
        <v>0</v>
      </c>
      <c r="AX492" s="80">
        <f t="shared" si="96"/>
        <v>0</v>
      </c>
      <c r="AY492" s="80">
        <f t="shared" si="96"/>
        <v>0</v>
      </c>
      <c r="AZ492" s="80">
        <f t="shared" si="96"/>
        <v>0</v>
      </c>
      <c r="BA492" s="80">
        <f t="shared" si="96"/>
        <v>0</v>
      </c>
      <c r="BB492" s="80">
        <f t="shared" si="96"/>
        <v>0</v>
      </c>
      <c r="BC492" s="80">
        <f t="shared" si="95"/>
        <v>0</v>
      </c>
      <c r="BD492" s="80">
        <f t="shared" si="95"/>
        <v>0</v>
      </c>
      <c r="BE492" s="80">
        <f t="shared" si="95"/>
        <v>0</v>
      </c>
      <c r="BF492" s="80">
        <f t="shared" si="95"/>
        <v>0</v>
      </c>
      <c r="BG492" s="80">
        <f t="shared" si="95"/>
        <v>0</v>
      </c>
      <c r="BH492" s="80">
        <f t="shared" si="95"/>
        <v>0</v>
      </c>
      <c r="BI492" s="80">
        <f t="shared" si="95"/>
        <v>0</v>
      </c>
      <c r="BJ492" s="80">
        <f t="shared" si="95"/>
        <v>0</v>
      </c>
      <c r="BK492" s="80">
        <f t="shared" si="95"/>
        <v>0</v>
      </c>
      <c r="BL492" s="80">
        <f t="shared" si="95"/>
        <v>0</v>
      </c>
      <c r="BM492" s="80">
        <f t="shared" si="95"/>
        <v>0</v>
      </c>
      <c r="BN492" s="80">
        <f t="shared" si="95"/>
        <v>0</v>
      </c>
      <c r="BO492" s="80">
        <f t="shared" si="95"/>
        <v>0</v>
      </c>
      <c r="BP492" s="80">
        <f t="shared" si="95"/>
        <v>0</v>
      </c>
      <c r="BQ492" s="80">
        <f t="shared" si="95"/>
        <v>0</v>
      </c>
      <c r="BR492" s="80">
        <f t="shared" si="89"/>
        <v>0</v>
      </c>
      <c r="BS492" s="80">
        <f t="shared" si="89"/>
        <v>0</v>
      </c>
      <c r="BT492" s="80">
        <f t="shared" si="89"/>
        <v>0</v>
      </c>
      <c r="BU492" s="80">
        <f t="shared" si="89"/>
        <v>0</v>
      </c>
      <c r="BV492" s="80">
        <f t="shared" si="89"/>
        <v>0</v>
      </c>
      <c r="BW492" s="80">
        <f t="shared" si="89"/>
        <v>0</v>
      </c>
      <c r="BX492" s="80">
        <f t="shared" si="89"/>
        <v>0</v>
      </c>
      <c r="BZ492" s="80">
        <f t="shared" si="88"/>
        <v>0</v>
      </c>
      <c r="CA492" s="80" t="e">
        <f>CA44-#REF!</f>
        <v>#REF!</v>
      </c>
    </row>
    <row r="493" spans="7:79" hidden="1" x14ac:dyDescent="0.3">
      <c r="G493" s="80">
        <f t="shared" si="92"/>
        <v>-6909242</v>
      </c>
      <c r="H493" s="80">
        <f t="shared" si="92"/>
        <v>0</v>
      </c>
      <c r="I493" s="80">
        <f t="shared" si="92"/>
        <v>0</v>
      </c>
      <c r="J493" s="80">
        <f t="shared" si="92"/>
        <v>0</v>
      </c>
      <c r="K493" s="80">
        <f t="shared" si="92"/>
        <v>0</v>
      </c>
      <c r="L493" s="80">
        <f t="shared" si="92"/>
        <v>801820</v>
      </c>
      <c r="M493" s="80">
        <f t="shared" si="92"/>
        <v>0</v>
      </c>
      <c r="N493" s="80">
        <f t="shared" si="92"/>
        <v>0</v>
      </c>
      <c r="O493" s="80">
        <f t="shared" si="92"/>
        <v>0</v>
      </c>
      <c r="P493" s="80">
        <f t="shared" si="92"/>
        <v>0</v>
      </c>
      <c r="Q493" s="80">
        <f t="shared" si="92"/>
        <v>-1615994</v>
      </c>
      <c r="R493" s="80">
        <f t="shared" si="92"/>
        <v>0</v>
      </c>
      <c r="S493" s="80">
        <f t="shared" si="92"/>
        <v>0</v>
      </c>
      <c r="T493" s="80">
        <f t="shared" si="92"/>
        <v>0</v>
      </c>
      <c r="U493" s="80">
        <f t="shared" si="92"/>
        <v>0</v>
      </c>
      <c r="V493" s="80">
        <f t="shared" si="92"/>
        <v>-1572085</v>
      </c>
      <c r="W493" s="80">
        <f t="shared" si="94"/>
        <v>0</v>
      </c>
      <c r="X493" s="80">
        <f t="shared" si="94"/>
        <v>0</v>
      </c>
      <c r="Y493" s="80">
        <f t="shared" si="94"/>
        <v>0</v>
      </c>
      <c r="Z493" s="80">
        <f t="shared" si="94"/>
        <v>0</v>
      </c>
      <c r="AA493" s="80">
        <f t="shared" si="94"/>
        <v>-202633</v>
      </c>
      <c r="AB493" s="80">
        <f t="shared" si="94"/>
        <v>0</v>
      </c>
      <c r="AC493" s="80">
        <f t="shared" si="94"/>
        <v>0</v>
      </c>
      <c r="AD493" s="80">
        <f t="shared" si="94"/>
        <v>0</v>
      </c>
      <c r="AE493" s="80">
        <f t="shared" si="94"/>
        <v>0</v>
      </c>
      <c r="AF493" s="80">
        <f t="shared" si="94"/>
        <v>2576598</v>
      </c>
      <c r="AG493" s="80">
        <f t="shared" si="94"/>
        <v>0</v>
      </c>
      <c r="AH493" s="80">
        <f t="shared" si="94"/>
        <v>0</v>
      </c>
      <c r="AI493" s="80">
        <f t="shared" si="94"/>
        <v>0</v>
      </c>
      <c r="AJ493" s="80">
        <f t="shared" si="94"/>
        <v>0</v>
      </c>
      <c r="AK493" s="80">
        <f t="shared" si="94"/>
        <v>1221505</v>
      </c>
      <c r="AL493" s="80">
        <f t="shared" si="94"/>
        <v>0</v>
      </c>
      <c r="AM493" s="80">
        <f t="shared" si="96"/>
        <v>0</v>
      </c>
      <c r="AN493" s="80">
        <f t="shared" si="96"/>
        <v>0</v>
      </c>
      <c r="AO493" s="80">
        <f t="shared" si="96"/>
        <v>0</v>
      </c>
      <c r="AP493" s="80">
        <f t="shared" si="96"/>
        <v>736190</v>
      </c>
      <c r="AQ493" s="80">
        <f t="shared" si="96"/>
        <v>0</v>
      </c>
      <c r="AR493" s="80">
        <f t="shared" si="96"/>
        <v>0</v>
      </c>
      <c r="AS493" s="80">
        <f t="shared" si="96"/>
        <v>0</v>
      </c>
      <c r="AT493" s="80">
        <f t="shared" si="96"/>
        <v>0</v>
      </c>
      <c r="AU493" s="80">
        <f t="shared" si="96"/>
        <v>-343682</v>
      </c>
      <c r="AV493" s="80">
        <f t="shared" si="96"/>
        <v>0</v>
      </c>
      <c r="AW493" s="80">
        <f t="shared" si="96"/>
        <v>0</v>
      </c>
      <c r="AX493" s="80">
        <f t="shared" si="96"/>
        <v>0</v>
      </c>
      <c r="AY493" s="80">
        <f t="shared" si="96"/>
        <v>0</v>
      </c>
      <c r="AZ493" s="80">
        <f t="shared" si="96"/>
        <v>0</v>
      </c>
      <c r="BA493" s="80">
        <f t="shared" si="96"/>
        <v>0</v>
      </c>
      <c r="BB493" s="80">
        <f t="shared" si="96"/>
        <v>0</v>
      </c>
      <c r="BC493" s="80">
        <f t="shared" si="95"/>
        <v>0</v>
      </c>
      <c r="BD493" s="80">
        <f t="shared" si="95"/>
        <v>0</v>
      </c>
      <c r="BE493" s="80">
        <f t="shared" si="95"/>
        <v>0</v>
      </c>
      <c r="BF493" s="80">
        <f t="shared" si="95"/>
        <v>0</v>
      </c>
      <c r="BG493" s="80">
        <f t="shared" si="95"/>
        <v>0</v>
      </c>
      <c r="BH493" s="80">
        <f t="shared" si="95"/>
        <v>0</v>
      </c>
      <c r="BI493" s="80">
        <f t="shared" si="95"/>
        <v>0</v>
      </c>
      <c r="BJ493" s="80">
        <f t="shared" si="95"/>
        <v>-1063293</v>
      </c>
      <c r="BK493" s="80">
        <f t="shared" si="95"/>
        <v>0</v>
      </c>
      <c r="BL493" s="80">
        <f t="shared" si="95"/>
        <v>0</v>
      </c>
      <c r="BM493" s="80">
        <f t="shared" si="95"/>
        <v>0</v>
      </c>
      <c r="BN493" s="80">
        <f t="shared" si="95"/>
        <v>0</v>
      </c>
      <c r="BO493" s="80">
        <f t="shared" si="95"/>
        <v>0</v>
      </c>
      <c r="BP493" s="80">
        <f t="shared" si="95"/>
        <v>0</v>
      </c>
      <c r="BQ493" s="80">
        <f t="shared" si="95"/>
        <v>0</v>
      </c>
      <c r="BR493" s="80">
        <f t="shared" si="95"/>
        <v>0</v>
      </c>
      <c r="BS493" s="80">
        <f t="shared" ref="BS493:BX497" si="97">BS45-EK45</f>
        <v>0</v>
      </c>
      <c r="BT493" s="80">
        <f t="shared" si="97"/>
        <v>1601719</v>
      </c>
      <c r="BU493" s="80">
        <f t="shared" si="97"/>
        <v>0</v>
      </c>
      <c r="BV493" s="80">
        <f t="shared" si="97"/>
        <v>0</v>
      </c>
      <c r="BW493" s="80">
        <f t="shared" si="97"/>
        <v>0</v>
      </c>
      <c r="BX493" s="80">
        <f t="shared" si="97"/>
        <v>0</v>
      </c>
      <c r="BZ493" s="80">
        <f t="shared" si="88"/>
        <v>0</v>
      </c>
      <c r="CA493" s="80" t="e">
        <f>CA45-#REF!</f>
        <v>#REF!</v>
      </c>
    </row>
    <row r="494" spans="7:79" hidden="1" x14ac:dyDescent="0.3">
      <c r="G494" s="80">
        <f t="shared" si="92"/>
        <v>-4593447</v>
      </c>
      <c r="H494" s="80">
        <f t="shared" si="92"/>
        <v>0</v>
      </c>
      <c r="I494" s="80">
        <f t="shared" si="92"/>
        <v>0</v>
      </c>
      <c r="J494" s="80">
        <f t="shared" si="92"/>
        <v>0</v>
      </c>
      <c r="K494" s="80">
        <f t="shared" si="92"/>
        <v>0</v>
      </c>
      <c r="L494" s="80">
        <f t="shared" si="92"/>
        <v>493489</v>
      </c>
      <c r="M494" s="80">
        <f t="shared" si="92"/>
        <v>0</v>
      </c>
      <c r="N494" s="80">
        <f t="shared" si="92"/>
        <v>0</v>
      </c>
      <c r="O494" s="80">
        <f t="shared" si="92"/>
        <v>0</v>
      </c>
      <c r="P494" s="80">
        <f t="shared" si="92"/>
        <v>0</v>
      </c>
      <c r="Q494" s="80">
        <f t="shared" si="92"/>
        <v>-1161377</v>
      </c>
      <c r="R494" s="80">
        <f t="shared" si="92"/>
        <v>0</v>
      </c>
      <c r="S494" s="80">
        <f t="shared" si="92"/>
        <v>0</v>
      </c>
      <c r="T494" s="80">
        <f t="shared" si="92"/>
        <v>0</v>
      </c>
      <c r="U494" s="80">
        <f t="shared" si="92"/>
        <v>0</v>
      </c>
      <c r="V494" s="80">
        <f t="shared" si="92"/>
        <v>-1097777</v>
      </c>
      <c r="W494" s="80">
        <f t="shared" si="94"/>
        <v>0</v>
      </c>
      <c r="X494" s="80">
        <f t="shared" si="94"/>
        <v>0</v>
      </c>
      <c r="Y494" s="80">
        <f t="shared" si="94"/>
        <v>0</v>
      </c>
      <c r="Z494" s="80">
        <f t="shared" si="94"/>
        <v>0</v>
      </c>
      <c r="AA494" s="80">
        <f t="shared" si="94"/>
        <v>-135373</v>
      </c>
      <c r="AB494" s="80">
        <f t="shared" si="94"/>
        <v>0</v>
      </c>
      <c r="AC494" s="80">
        <f t="shared" si="94"/>
        <v>0</v>
      </c>
      <c r="AD494" s="80">
        <f t="shared" si="94"/>
        <v>0</v>
      </c>
      <c r="AE494" s="80">
        <f t="shared" si="94"/>
        <v>0</v>
      </c>
      <c r="AF494" s="80">
        <f t="shared" si="94"/>
        <v>1478218</v>
      </c>
      <c r="AG494" s="80">
        <f t="shared" si="94"/>
        <v>0</v>
      </c>
      <c r="AH494" s="80">
        <f t="shared" si="94"/>
        <v>0</v>
      </c>
      <c r="AI494" s="80">
        <f t="shared" si="94"/>
        <v>0</v>
      </c>
      <c r="AJ494" s="80">
        <f t="shared" si="94"/>
        <v>0</v>
      </c>
      <c r="AK494" s="80">
        <f t="shared" si="94"/>
        <v>721782</v>
      </c>
      <c r="AL494" s="80">
        <f t="shared" si="94"/>
        <v>0</v>
      </c>
      <c r="AM494" s="80">
        <f t="shared" si="96"/>
        <v>0</v>
      </c>
      <c r="AN494" s="80">
        <f t="shared" si="96"/>
        <v>0</v>
      </c>
      <c r="AO494" s="80">
        <f t="shared" si="96"/>
        <v>0</v>
      </c>
      <c r="AP494" s="80">
        <f t="shared" si="96"/>
        <v>397544</v>
      </c>
      <c r="AQ494" s="80">
        <f t="shared" si="96"/>
        <v>0</v>
      </c>
      <c r="AR494" s="80">
        <f t="shared" si="96"/>
        <v>0</v>
      </c>
      <c r="AS494" s="80">
        <f t="shared" si="96"/>
        <v>0</v>
      </c>
      <c r="AT494" s="80">
        <f t="shared" si="96"/>
        <v>0</v>
      </c>
      <c r="AU494" s="80">
        <f t="shared" si="96"/>
        <v>-212906</v>
      </c>
      <c r="AV494" s="80">
        <f t="shared" si="96"/>
        <v>0</v>
      </c>
      <c r="AW494" s="80">
        <f t="shared" si="96"/>
        <v>0</v>
      </c>
      <c r="AX494" s="80">
        <f t="shared" si="96"/>
        <v>0</v>
      </c>
      <c r="AY494" s="80">
        <f t="shared" si="96"/>
        <v>0</v>
      </c>
      <c r="AZ494" s="80">
        <f t="shared" si="96"/>
        <v>0</v>
      </c>
      <c r="BA494" s="80">
        <f t="shared" si="96"/>
        <v>0</v>
      </c>
      <c r="BB494" s="80">
        <f t="shared" si="96"/>
        <v>0</v>
      </c>
      <c r="BC494" s="80">
        <f t="shared" si="95"/>
        <v>0</v>
      </c>
      <c r="BD494" s="80">
        <f t="shared" si="95"/>
        <v>0</v>
      </c>
      <c r="BE494" s="80">
        <f t="shared" si="95"/>
        <v>0</v>
      </c>
      <c r="BF494" s="80">
        <f t="shared" si="95"/>
        <v>0</v>
      </c>
      <c r="BG494" s="80">
        <f t="shared" si="95"/>
        <v>0</v>
      </c>
      <c r="BH494" s="80">
        <f t="shared" si="95"/>
        <v>0</v>
      </c>
      <c r="BI494" s="80">
        <f t="shared" si="95"/>
        <v>0</v>
      </c>
      <c r="BJ494" s="80">
        <f t="shared" si="95"/>
        <v>-649093</v>
      </c>
      <c r="BK494" s="80">
        <f t="shared" si="95"/>
        <v>0</v>
      </c>
      <c r="BL494" s="80">
        <f t="shared" si="95"/>
        <v>0</v>
      </c>
      <c r="BM494" s="80">
        <f t="shared" si="95"/>
        <v>0</v>
      </c>
      <c r="BN494" s="80">
        <f t="shared" si="95"/>
        <v>0</v>
      </c>
      <c r="BO494" s="80">
        <f t="shared" si="95"/>
        <v>0</v>
      </c>
      <c r="BP494" s="80">
        <f t="shared" si="95"/>
        <v>0</v>
      </c>
      <c r="BQ494" s="80">
        <f t="shared" si="95"/>
        <v>0</v>
      </c>
      <c r="BR494" s="80">
        <f t="shared" si="95"/>
        <v>0</v>
      </c>
      <c r="BS494" s="80">
        <f t="shared" si="97"/>
        <v>0</v>
      </c>
      <c r="BT494" s="80">
        <f t="shared" si="97"/>
        <v>483600</v>
      </c>
      <c r="BU494" s="80">
        <f t="shared" si="97"/>
        <v>0</v>
      </c>
      <c r="BV494" s="80">
        <f t="shared" si="97"/>
        <v>0</v>
      </c>
      <c r="BW494" s="80">
        <f t="shared" si="97"/>
        <v>0</v>
      </c>
      <c r="BX494" s="80">
        <f t="shared" si="97"/>
        <v>0</v>
      </c>
      <c r="BZ494" s="80">
        <f t="shared" si="88"/>
        <v>0</v>
      </c>
      <c r="CA494" s="80" t="e">
        <f>CA46-#REF!</f>
        <v>#REF!</v>
      </c>
    </row>
    <row r="495" spans="7:79" hidden="1" x14ac:dyDescent="0.3">
      <c r="G495" s="80">
        <f t="shared" si="92"/>
        <v>-671553</v>
      </c>
      <c r="H495" s="80">
        <f t="shared" si="92"/>
        <v>0</v>
      </c>
      <c r="I495" s="80">
        <f t="shared" si="92"/>
        <v>0</v>
      </c>
      <c r="J495" s="80">
        <f t="shared" si="92"/>
        <v>0</v>
      </c>
      <c r="K495" s="80">
        <f t="shared" si="92"/>
        <v>0</v>
      </c>
      <c r="L495" s="80">
        <f t="shared" si="92"/>
        <v>91511</v>
      </c>
      <c r="M495" s="80">
        <f t="shared" si="92"/>
        <v>0</v>
      </c>
      <c r="N495" s="80">
        <f t="shared" si="92"/>
        <v>0</v>
      </c>
      <c r="O495" s="80">
        <f t="shared" si="92"/>
        <v>0</v>
      </c>
      <c r="P495" s="80">
        <f t="shared" si="92"/>
        <v>0</v>
      </c>
      <c r="Q495" s="80">
        <f t="shared" si="92"/>
        <v>-123623</v>
      </c>
      <c r="R495" s="80">
        <f t="shared" si="92"/>
        <v>0</v>
      </c>
      <c r="S495" s="80">
        <f t="shared" si="92"/>
        <v>0</v>
      </c>
      <c r="T495" s="80">
        <f t="shared" si="92"/>
        <v>0</v>
      </c>
      <c r="U495" s="80">
        <f t="shared" si="92"/>
        <v>0</v>
      </c>
      <c r="V495" s="80">
        <f t="shared" si="92"/>
        <v>-117223</v>
      </c>
      <c r="W495" s="80">
        <f t="shared" si="94"/>
        <v>0</v>
      </c>
      <c r="X495" s="80">
        <f t="shared" si="94"/>
        <v>0</v>
      </c>
      <c r="Y495" s="80">
        <f t="shared" si="94"/>
        <v>0</v>
      </c>
      <c r="Z495" s="80">
        <f t="shared" si="94"/>
        <v>0</v>
      </c>
      <c r="AA495" s="80">
        <f t="shared" si="94"/>
        <v>-19627</v>
      </c>
      <c r="AB495" s="80">
        <f t="shared" si="94"/>
        <v>0</v>
      </c>
      <c r="AC495" s="80">
        <f t="shared" si="94"/>
        <v>0</v>
      </c>
      <c r="AD495" s="80">
        <f t="shared" si="94"/>
        <v>0</v>
      </c>
      <c r="AE495" s="80">
        <f t="shared" si="94"/>
        <v>0</v>
      </c>
      <c r="AF495" s="80">
        <f t="shared" si="94"/>
        <v>326782</v>
      </c>
      <c r="AG495" s="80">
        <f t="shared" si="94"/>
        <v>0</v>
      </c>
      <c r="AH495" s="80">
        <f t="shared" si="94"/>
        <v>0</v>
      </c>
      <c r="AI495" s="80">
        <f t="shared" si="94"/>
        <v>0</v>
      </c>
      <c r="AJ495" s="80">
        <f t="shared" si="94"/>
        <v>0</v>
      </c>
      <c r="AK495" s="80">
        <f t="shared" si="94"/>
        <v>148218</v>
      </c>
      <c r="AL495" s="80">
        <f t="shared" si="94"/>
        <v>0</v>
      </c>
      <c r="AM495" s="80">
        <f t="shared" si="96"/>
        <v>0</v>
      </c>
      <c r="AN495" s="80">
        <f t="shared" si="96"/>
        <v>0</v>
      </c>
      <c r="AO495" s="80">
        <f t="shared" si="96"/>
        <v>0</v>
      </c>
      <c r="AP495" s="80">
        <f t="shared" si="96"/>
        <v>92456</v>
      </c>
      <c r="AQ495" s="80">
        <f t="shared" si="96"/>
        <v>0</v>
      </c>
      <c r="AR495" s="80">
        <f t="shared" si="96"/>
        <v>0</v>
      </c>
      <c r="AS495" s="80">
        <f t="shared" si="96"/>
        <v>0</v>
      </c>
      <c r="AT495" s="80">
        <f t="shared" si="96"/>
        <v>0</v>
      </c>
      <c r="AU495" s="80">
        <f t="shared" si="96"/>
        <v>-41170</v>
      </c>
      <c r="AV495" s="80">
        <f t="shared" si="96"/>
        <v>0</v>
      </c>
      <c r="AW495" s="80">
        <f t="shared" si="96"/>
        <v>0</v>
      </c>
      <c r="AX495" s="80">
        <f t="shared" si="96"/>
        <v>0</v>
      </c>
      <c r="AY495" s="80">
        <f t="shared" si="96"/>
        <v>0</v>
      </c>
      <c r="AZ495" s="80">
        <f t="shared" si="96"/>
        <v>0</v>
      </c>
      <c r="BA495" s="80">
        <f t="shared" si="96"/>
        <v>0</v>
      </c>
      <c r="BB495" s="80">
        <f t="shared" si="96"/>
        <v>0</v>
      </c>
      <c r="BC495" s="80">
        <f t="shared" si="95"/>
        <v>0</v>
      </c>
      <c r="BD495" s="80">
        <f t="shared" si="95"/>
        <v>0</v>
      </c>
      <c r="BE495" s="80">
        <f t="shared" si="95"/>
        <v>0</v>
      </c>
      <c r="BF495" s="80">
        <f t="shared" si="95"/>
        <v>0</v>
      </c>
      <c r="BG495" s="80">
        <f t="shared" si="95"/>
        <v>0</v>
      </c>
      <c r="BH495" s="80">
        <f t="shared" si="95"/>
        <v>0</v>
      </c>
      <c r="BI495" s="80">
        <f t="shared" si="95"/>
        <v>0</v>
      </c>
      <c r="BJ495" s="80">
        <f t="shared" si="95"/>
        <v>-130907</v>
      </c>
      <c r="BK495" s="80">
        <f t="shared" si="95"/>
        <v>0</v>
      </c>
      <c r="BL495" s="80">
        <f t="shared" si="95"/>
        <v>0</v>
      </c>
      <c r="BM495" s="80">
        <f t="shared" si="95"/>
        <v>0</v>
      </c>
      <c r="BN495" s="80">
        <f t="shared" si="95"/>
        <v>0</v>
      </c>
      <c r="BO495" s="80">
        <f t="shared" si="95"/>
        <v>0</v>
      </c>
      <c r="BP495" s="80">
        <f t="shared" si="95"/>
        <v>0</v>
      </c>
      <c r="BQ495" s="80">
        <f t="shared" si="95"/>
        <v>0</v>
      </c>
      <c r="BR495" s="80">
        <f t="shared" si="95"/>
        <v>0</v>
      </c>
      <c r="BS495" s="80">
        <f t="shared" si="97"/>
        <v>0</v>
      </c>
      <c r="BT495" s="80">
        <f t="shared" si="97"/>
        <v>357324</v>
      </c>
      <c r="BU495" s="80">
        <f t="shared" si="97"/>
        <v>0</v>
      </c>
      <c r="BV495" s="80">
        <f t="shared" si="97"/>
        <v>0</v>
      </c>
      <c r="BW495" s="80">
        <f t="shared" si="97"/>
        <v>0</v>
      </c>
      <c r="BX495" s="80">
        <f t="shared" si="97"/>
        <v>0</v>
      </c>
      <c r="BZ495" s="80">
        <f t="shared" si="88"/>
        <v>0</v>
      </c>
      <c r="CA495" s="80" t="e">
        <f>CA47-#REF!</f>
        <v>#REF!</v>
      </c>
    </row>
    <row r="496" spans="7:79" hidden="1" x14ac:dyDescent="0.3">
      <c r="G496" s="80">
        <f t="shared" si="92"/>
        <v>0</v>
      </c>
      <c r="H496" s="80">
        <f t="shared" si="92"/>
        <v>0</v>
      </c>
      <c r="I496" s="80">
        <f t="shared" si="92"/>
        <v>0</v>
      </c>
      <c r="J496" s="80">
        <f t="shared" si="92"/>
        <v>0</v>
      </c>
      <c r="K496" s="80">
        <f t="shared" si="92"/>
        <v>0</v>
      </c>
      <c r="L496" s="80">
        <f t="shared" si="92"/>
        <v>0</v>
      </c>
      <c r="M496" s="80">
        <f t="shared" si="92"/>
        <v>0</v>
      </c>
      <c r="N496" s="80">
        <f t="shared" si="92"/>
        <v>0</v>
      </c>
      <c r="O496" s="80">
        <f t="shared" si="92"/>
        <v>0</v>
      </c>
      <c r="P496" s="80">
        <f t="shared" si="92"/>
        <v>0</v>
      </c>
      <c r="Q496" s="80">
        <f t="shared" si="92"/>
        <v>0</v>
      </c>
      <c r="R496" s="80">
        <f t="shared" si="92"/>
        <v>0</v>
      </c>
      <c r="S496" s="80">
        <f t="shared" si="92"/>
        <v>0</v>
      </c>
      <c r="T496" s="80">
        <f t="shared" si="92"/>
        <v>0</v>
      </c>
      <c r="U496" s="80">
        <f t="shared" si="92"/>
        <v>0</v>
      </c>
      <c r="V496" s="80">
        <f t="shared" si="92"/>
        <v>0</v>
      </c>
      <c r="W496" s="80">
        <f t="shared" si="94"/>
        <v>0</v>
      </c>
      <c r="X496" s="80">
        <f t="shared" si="94"/>
        <v>0</v>
      </c>
      <c r="Y496" s="80">
        <f t="shared" si="94"/>
        <v>0</v>
      </c>
      <c r="Z496" s="80">
        <f t="shared" si="94"/>
        <v>0</v>
      </c>
      <c r="AA496" s="80">
        <f t="shared" si="94"/>
        <v>0</v>
      </c>
      <c r="AB496" s="80">
        <f t="shared" si="94"/>
        <v>0</v>
      </c>
      <c r="AC496" s="80">
        <f t="shared" si="94"/>
        <v>0</v>
      </c>
      <c r="AD496" s="80">
        <f t="shared" si="94"/>
        <v>0</v>
      </c>
      <c r="AE496" s="80">
        <f t="shared" si="94"/>
        <v>0</v>
      </c>
      <c r="AF496" s="80">
        <f t="shared" si="94"/>
        <v>0</v>
      </c>
      <c r="AG496" s="80">
        <f t="shared" si="94"/>
        <v>0</v>
      </c>
      <c r="AH496" s="80">
        <f t="shared" si="94"/>
        <v>0</v>
      </c>
      <c r="AI496" s="80">
        <f t="shared" si="94"/>
        <v>0</v>
      </c>
      <c r="AJ496" s="80">
        <f t="shared" si="94"/>
        <v>0</v>
      </c>
      <c r="AK496" s="80">
        <f t="shared" si="94"/>
        <v>0</v>
      </c>
      <c r="AL496" s="80">
        <f t="shared" si="94"/>
        <v>0</v>
      </c>
      <c r="AM496" s="80">
        <f t="shared" si="96"/>
        <v>0</v>
      </c>
      <c r="AN496" s="80">
        <f t="shared" si="96"/>
        <v>0</v>
      </c>
      <c r="AO496" s="80">
        <f t="shared" si="96"/>
        <v>0</v>
      </c>
      <c r="AP496" s="80">
        <f t="shared" si="96"/>
        <v>0</v>
      </c>
      <c r="AQ496" s="80">
        <f t="shared" si="96"/>
        <v>0</v>
      </c>
      <c r="AR496" s="80">
        <f t="shared" si="96"/>
        <v>0</v>
      </c>
      <c r="AS496" s="80">
        <f t="shared" si="96"/>
        <v>0</v>
      </c>
      <c r="AT496" s="80">
        <f t="shared" si="96"/>
        <v>0</v>
      </c>
      <c r="AU496" s="80">
        <f t="shared" si="96"/>
        <v>0</v>
      </c>
      <c r="AV496" s="80">
        <f t="shared" si="96"/>
        <v>0</v>
      </c>
      <c r="AW496" s="80">
        <f t="shared" si="96"/>
        <v>0</v>
      </c>
      <c r="AX496" s="80">
        <f t="shared" si="96"/>
        <v>0</v>
      </c>
      <c r="AY496" s="80">
        <f t="shared" si="96"/>
        <v>0</v>
      </c>
      <c r="AZ496" s="80">
        <f t="shared" si="96"/>
        <v>0</v>
      </c>
      <c r="BA496" s="80">
        <f t="shared" si="96"/>
        <v>0</v>
      </c>
      <c r="BB496" s="80">
        <f t="shared" si="96"/>
        <v>0</v>
      </c>
      <c r="BC496" s="80">
        <f t="shared" si="95"/>
        <v>0</v>
      </c>
      <c r="BD496" s="80">
        <f t="shared" si="95"/>
        <v>0</v>
      </c>
      <c r="BE496" s="80">
        <f t="shared" si="95"/>
        <v>0</v>
      </c>
      <c r="BF496" s="80">
        <f t="shared" si="95"/>
        <v>0</v>
      </c>
      <c r="BG496" s="80">
        <f t="shared" si="95"/>
        <v>0</v>
      </c>
      <c r="BH496" s="80">
        <f t="shared" si="95"/>
        <v>0</v>
      </c>
      <c r="BI496" s="80">
        <f t="shared" si="95"/>
        <v>0</v>
      </c>
      <c r="BJ496" s="80">
        <f t="shared" si="95"/>
        <v>0</v>
      </c>
      <c r="BK496" s="80">
        <f t="shared" si="95"/>
        <v>0</v>
      </c>
      <c r="BL496" s="80">
        <f t="shared" si="95"/>
        <v>0</v>
      </c>
      <c r="BM496" s="80">
        <f t="shared" si="95"/>
        <v>0</v>
      </c>
      <c r="BN496" s="80">
        <f t="shared" si="95"/>
        <v>0</v>
      </c>
      <c r="BO496" s="80">
        <f t="shared" si="95"/>
        <v>0</v>
      </c>
      <c r="BP496" s="80">
        <f t="shared" si="95"/>
        <v>0</v>
      </c>
      <c r="BQ496" s="80">
        <f t="shared" si="95"/>
        <v>0</v>
      </c>
      <c r="BR496" s="80">
        <f t="shared" si="95"/>
        <v>0</v>
      </c>
      <c r="BS496" s="80">
        <f t="shared" si="97"/>
        <v>0</v>
      </c>
      <c r="BT496" s="80">
        <f t="shared" si="97"/>
        <v>0</v>
      </c>
      <c r="BU496" s="80">
        <f t="shared" si="97"/>
        <v>0</v>
      </c>
      <c r="BV496" s="80">
        <f t="shared" si="97"/>
        <v>0</v>
      </c>
      <c r="BW496" s="80">
        <f t="shared" si="97"/>
        <v>0</v>
      </c>
      <c r="BX496" s="80">
        <f t="shared" si="97"/>
        <v>0</v>
      </c>
      <c r="BZ496" s="80">
        <f t="shared" si="88"/>
        <v>0</v>
      </c>
      <c r="CA496" s="80" t="e">
        <f>CA48-#REF!</f>
        <v>#REF!</v>
      </c>
    </row>
    <row r="497" spans="7:79" hidden="1" x14ac:dyDescent="0.3">
      <c r="G497" s="80">
        <f t="shared" si="92"/>
        <v>-1644242</v>
      </c>
      <c r="H497" s="80">
        <f t="shared" si="92"/>
        <v>0</v>
      </c>
      <c r="I497" s="80">
        <f t="shared" si="92"/>
        <v>0</v>
      </c>
      <c r="J497" s="80">
        <f t="shared" si="92"/>
        <v>0</v>
      </c>
      <c r="K497" s="80">
        <f t="shared" si="92"/>
        <v>0</v>
      </c>
      <c r="L497" s="80">
        <f t="shared" si="92"/>
        <v>216820</v>
      </c>
      <c r="M497" s="80">
        <f t="shared" si="92"/>
        <v>0</v>
      </c>
      <c r="N497" s="80">
        <f t="shared" si="92"/>
        <v>0</v>
      </c>
      <c r="O497" s="80">
        <f t="shared" si="92"/>
        <v>0</v>
      </c>
      <c r="P497" s="80">
        <f t="shared" si="92"/>
        <v>0</v>
      </c>
      <c r="Q497" s="80">
        <f t="shared" si="92"/>
        <v>-330994</v>
      </c>
      <c r="R497" s="80">
        <f t="shared" si="92"/>
        <v>0</v>
      </c>
      <c r="S497" s="80">
        <f t="shared" si="92"/>
        <v>0</v>
      </c>
      <c r="T497" s="80">
        <f t="shared" si="92"/>
        <v>0</v>
      </c>
      <c r="U497" s="80">
        <f t="shared" si="92"/>
        <v>0</v>
      </c>
      <c r="V497" s="80">
        <f t="shared" si="92"/>
        <v>-357085</v>
      </c>
      <c r="W497" s="80">
        <f t="shared" si="94"/>
        <v>0</v>
      </c>
      <c r="X497" s="80">
        <f t="shared" si="94"/>
        <v>0</v>
      </c>
      <c r="Y497" s="80">
        <f t="shared" si="94"/>
        <v>0</v>
      </c>
      <c r="Z497" s="80">
        <f t="shared" si="94"/>
        <v>0</v>
      </c>
      <c r="AA497" s="80">
        <f t="shared" si="94"/>
        <v>-47633</v>
      </c>
      <c r="AB497" s="80">
        <f t="shared" si="94"/>
        <v>0</v>
      </c>
      <c r="AC497" s="80">
        <f t="shared" si="94"/>
        <v>0</v>
      </c>
      <c r="AD497" s="80">
        <f t="shared" si="94"/>
        <v>0</v>
      </c>
      <c r="AE497" s="80">
        <f t="shared" si="94"/>
        <v>0</v>
      </c>
      <c r="AF497" s="80">
        <f t="shared" si="94"/>
        <v>771598</v>
      </c>
      <c r="AG497" s="80">
        <f t="shared" si="94"/>
        <v>0</v>
      </c>
      <c r="AH497" s="80">
        <f t="shared" si="94"/>
        <v>0</v>
      </c>
      <c r="AI497" s="80">
        <f t="shared" si="94"/>
        <v>0</v>
      </c>
      <c r="AJ497" s="80">
        <f t="shared" si="94"/>
        <v>0</v>
      </c>
      <c r="AK497" s="80">
        <f t="shared" si="94"/>
        <v>351505</v>
      </c>
      <c r="AL497" s="80">
        <f t="shared" si="94"/>
        <v>0</v>
      </c>
      <c r="AM497" s="80">
        <f t="shared" si="96"/>
        <v>0</v>
      </c>
      <c r="AN497" s="80">
        <f t="shared" si="96"/>
        <v>0</v>
      </c>
      <c r="AO497" s="80">
        <f t="shared" si="96"/>
        <v>0</v>
      </c>
      <c r="AP497" s="80">
        <f t="shared" si="96"/>
        <v>246190</v>
      </c>
      <c r="AQ497" s="80">
        <f t="shared" si="96"/>
        <v>0</v>
      </c>
      <c r="AR497" s="80">
        <f t="shared" si="96"/>
        <v>0</v>
      </c>
      <c r="AS497" s="80">
        <f t="shared" si="96"/>
        <v>0</v>
      </c>
      <c r="AT497" s="80">
        <f t="shared" si="96"/>
        <v>0</v>
      </c>
      <c r="AU497" s="80">
        <f t="shared" si="96"/>
        <v>-89606</v>
      </c>
      <c r="AV497" s="80">
        <f t="shared" si="96"/>
        <v>0</v>
      </c>
      <c r="AW497" s="80">
        <f t="shared" si="96"/>
        <v>0</v>
      </c>
      <c r="AX497" s="80">
        <f t="shared" si="96"/>
        <v>0</v>
      </c>
      <c r="AY497" s="80">
        <f t="shared" si="96"/>
        <v>0</v>
      </c>
      <c r="AZ497" s="80">
        <f t="shared" si="96"/>
        <v>0</v>
      </c>
      <c r="BA497" s="80">
        <f t="shared" si="96"/>
        <v>0</v>
      </c>
      <c r="BB497" s="80">
        <f t="shared" si="96"/>
        <v>0</v>
      </c>
      <c r="BC497" s="80">
        <f t="shared" si="95"/>
        <v>0</v>
      </c>
      <c r="BD497" s="80">
        <f t="shared" si="95"/>
        <v>0</v>
      </c>
      <c r="BE497" s="80">
        <f t="shared" si="95"/>
        <v>0</v>
      </c>
      <c r="BF497" s="80">
        <f t="shared" si="95"/>
        <v>0</v>
      </c>
      <c r="BG497" s="80">
        <f t="shared" si="95"/>
        <v>0</v>
      </c>
      <c r="BH497" s="80">
        <f t="shared" si="95"/>
        <v>0</v>
      </c>
      <c r="BI497" s="80">
        <f t="shared" si="95"/>
        <v>0</v>
      </c>
      <c r="BJ497" s="80">
        <f t="shared" si="95"/>
        <v>-283293</v>
      </c>
      <c r="BK497" s="80">
        <f t="shared" si="95"/>
        <v>0</v>
      </c>
      <c r="BL497" s="80">
        <f t="shared" si="95"/>
        <v>0</v>
      </c>
      <c r="BM497" s="80">
        <f t="shared" si="95"/>
        <v>0</v>
      </c>
      <c r="BN497" s="80">
        <f t="shared" si="95"/>
        <v>0</v>
      </c>
      <c r="BO497" s="80">
        <f t="shared" si="95"/>
        <v>0</v>
      </c>
      <c r="BP497" s="80">
        <f t="shared" si="95"/>
        <v>0</v>
      </c>
      <c r="BQ497" s="80">
        <f t="shared" si="95"/>
        <v>0</v>
      </c>
      <c r="BR497" s="80">
        <f t="shared" si="95"/>
        <v>0</v>
      </c>
      <c r="BS497" s="80">
        <f t="shared" si="97"/>
        <v>0</v>
      </c>
      <c r="BT497" s="80">
        <f t="shared" si="97"/>
        <v>760795</v>
      </c>
      <c r="BU497" s="80">
        <f t="shared" si="97"/>
        <v>0</v>
      </c>
      <c r="BV497" s="80">
        <f t="shared" si="97"/>
        <v>0</v>
      </c>
      <c r="BW497" s="80">
        <f t="shared" si="97"/>
        <v>0</v>
      </c>
      <c r="BX497" s="80">
        <f t="shared" si="97"/>
        <v>0</v>
      </c>
      <c r="BZ497" s="80">
        <f t="shared" si="88"/>
        <v>0</v>
      </c>
      <c r="CA497" s="80" t="e">
        <f>CA49-#REF!</f>
        <v>#REF!</v>
      </c>
    </row>
    <row r="498" spans="7:79" hidden="1" x14ac:dyDescent="0.3">
      <c r="G498" s="80">
        <f t="shared" ref="G498:BR501" si="98">G56-BY56</f>
        <v>0</v>
      </c>
      <c r="H498" s="80">
        <f t="shared" si="98"/>
        <v>0</v>
      </c>
      <c r="I498" s="80">
        <f t="shared" si="98"/>
        <v>0</v>
      </c>
      <c r="J498" s="80">
        <f t="shared" si="98"/>
        <v>0</v>
      </c>
      <c r="K498" s="80">
        <f t="shared" si="98"/>
        <v>0</v>
      </c>
      <c r="L498" s="80">
        <f t="shared" si="98"/>
        <v>0</v>
      </c>
      <c r="M498" s="80">
        <f t="shared" si="98"/>
        <v>0</v>
      </c>
      <c r="N498" s="80">
        <f t="shared" si="98"/>
        <v>0</v>
      </c>
      <c r="O498" s="80">
        <f t="shared" si="98"/>
        <v>0</v>
      </c>
      <c r="P498" s="80">
        <f t="shared" si="98"/>
        <v>0</v>
      </c>
      <c r="Q498" s="80">
        <f t="shared" si="98"/>
        <v>0</v>
      </c>
      <c r="R498" s="80">
        <f t="shared" si="98"/>
        <v>0</v>
      </c>
      <c r="S498" s="80">
        <f t="shared" si="98"/>
        <v>0</v>
      </c>
      <c r="T498" s="80">
        <f t="shared" si="98"/>
        <v>0</v>
      </c>
      <c r="U498" s="80">
        <f t="shared" si="98"/>
        <v>0</v>
      </c>
      <c r="V498" s="80">
        <f t="shared" si="98"/>
        <v>0</v>
      </c>
      <c r="W498" s="80">
        <f t="shared" si="98"/>
        <v>0</v>
      </c>
      <c r="X498" s="80">
        <f t="shared" si="98"/>
        <v>0</v>
      </c>
      <c r="Y498" s="80">
        <f t="shared" si="98"/>
        <v>0</v>
      </c>
      <c r="Z498" s="80">
        <f t="shared" si="98"/>
        <v>0</v>
      </c>
      <c r="AA498" s="80">
        <f t="shared" si="98"/>
        <v>0</v>
      </c>
      <c r="AB498" s="80">
        <f t="shared" si="98"/>
        <v>0</v>
      </c>
      <c r="AC498" s="80">
        <f t="shared" si="98"/>
        <v>0</v>
      </c>
      <c r="AD498" s="80">
        <f t="shared" si="98"/>
        <v>0</v>
      </c>
      <c r="AE498" s="80">
        <f t="shared" si="98"/>
        <v>0</v>
      </c>
      <c r="AF498" s="80">
        <f t="shared" si="98"/>
        <v>0</v>
      </c>
      <c r="AG498" s="80">
        <f t="shared" si="98"/>
        <v>0</v>
      </c>
      <c r="AH498" s="80">
        <f t="shared" si="98"/>
        <v>0</v>
      </c>
      <c r="AI498" s="80">
        <f t="shared" si="98"/>
        <v>0</v>
      </c>
      <c r="AJ498" s="80">
        <f t="shared" si="98"/>
        <v>0</v>
      </c>
      <c r="AK498" s="80">
        <f t="shared" si="98"/>
        <v>0</v>
      </c>
      <c r="AL498" s="80">
        <f t="shared" si="98"/>
        <v>0</v>
      </c>
      <c r="AM498" s="80">
        <f t="shared" si="98"/>
        <v>0</v>
      </c>
      <c r="AN498" s="80">
        <f t="shared" si="98"/>
        <v>0</v>
      </c>
      <c r="AO498" s="80">
        <f t="shared" si="98"/>
        <v>0</v>
      </c>
      <c r="AP498" s="80">
        <f t="shared" si="98"/>
        <v>0</v>
      </c>
      <c r="AQ498" s="80">
        <f t="shared" si="98"/>
        <v>0</v>
      </c>
      <c r="AR498" s="80">
        <f t="shared" si="98"/>
        <v>0</v>
      </c>
      <c r="AS498" s="80">
        <f t="shared" si="98"/>
        <v>0</v>
      </c>
      <c r="AT498" s="80">
        <f t="shared" si="98"/>
        <v>0</v>
      </c>
      <c r="AU498" s="80">
        <f t="shared" si="98"/>
        <v>0</v>
      </c>
      <c r="AV498" s="80">
        <f t="shared" si="98"/>
        <v>0</v>
      </c>
      <c r="AW498" s="80">
        <f t="shared" si="98"/>
        <v>0</v>
      </c>
      <c r="AX498" s="80">
        <f t="shared" si="98"/>
        <v>0</v>
      </c>
      <c r="AY498" s="80">
        <f t="shared" si="98"/>
        <v>0</v>
      </c>
      <c r="AZ498" s="80">
        <f t="shared" si="98"/>
        <v>0</v>
      </c>
      <c r="BA498" s="80">
        <f t="shared" si="98"/>
        <v>0</v>
      </c>
      <c r="BB498" s="80">
        <f t="shared" si="98"/>
        <v>0</v>
      </c>
      <c r="BC498" s="80">
        <f t="shared" si="98"/>
        <v>0</v>
      </c>
      <c r="BD498" s="80">
        <f t="shared" si="98"/>
        <v>0</v>
      </c>
      <c r="BE498" s="80">
        <f t="shared" si="98"/>
        <v>0</v>
      </c>
      <c r="BF498" s="80">
        <f t="shared" si="98"/>
        <v>0</v>
      </c>
      <c r="BG498" s="80">
        <f t="shared" si="98"/>
        <v>0</v>
      </c>
      <c r="BH498" s="80">
        <f t="shared" si="98"/>
        <v>0</v>
      </c>
      <c r="BI498" s="80">
        <f t="shared" si="98"/>
        <v>0</v>
      </c>
      <c r="BJ498" s="80">
        <f t="shared" si="98"/>
        <v>0</v>
      </c>
      <c r="BK498" s="80">
        <f t="shared" si="98"/>
        <v>0</v>
      </c>
      <c r="BL498" s="80">
        <f t="shared" si="98"/>
        <v>0</v>
      </c>
      <c r="BM498" s="80">
        <f t="shared" si="98"/>
        <v>0</v>
      </c>
      <c r="BN498" s="80">
        <f t="shared" si="98"/>
        <v>0</v>
      </c>
      <c r="BO498" s="80">
        <f t="shared" si="98"/>
        <v>0</v>
      </c>
      <c r="BP498" s="80">
        <f t="shared" si="98"/>
        <v>0</v>
      </c>
      <c r="BQ498" s="80">
        <f t="shared" si="98"/>
        <v>0</v>
      </c>
      <c r="BR498" s="80">
        <f t="shared" si="98"/>
        <v>0</v>
      </c>
      <c r="BS498" s="80">
        <f t="shared" ref="BS498:BX507" si="99">BS56-EK56</f>
        <v>0</v>
      </c>
      <c r="BT498" s="80">
        <f t="shared" si="99"/>
        <v>0</v>
      </c>
      <c r="BU498" s="80">
        <f t="shared" si="99"/>
        <v>0</v>
      </c>
      <c r="BV498" s="80">
        <f t="shared" si="99"/>
        <v>0</v>
      </c>
      <c r="BW498" s="80">
        <f t="shared" si="99"/>
        <v>0</v>
      </c>
      <c r="BX498" s="80">
        <f t="shared" si="99"/>
        <v>0</v>
      </c>
      <c r="BZ498" s="80">
        <f t="shared" ref="BZ498:BZ507" si="100">BZ56-ER56</f>
        <v>0</v>
      </c>
      <c r="CA498" s="80" t="e">
        <f>CA56-#REF!</f>
        <v>#REF!</v>
      </c>
    </row>
    <row r="499" spans="7:79" hidden="1" x14ac:dyDescent="0.3">
      <c r="G499" s="80">
        <f t="shared" si="98"/>
        <v>-23017617</v>
      </c>
      <c r="H499" s="80">
        <f t="shared" si="98"/>
        <v>0</v>
      </c>
      <c r="I499" s="80">
        <f t="shared" si="98"/>
        <v>0</v>
      </c>
      <c r="J499" s="80">
        <f t="shared" si="98"/>
        <v>0</v>
      </c>
      <c r="K499" s="80">
        <f t="shared" si="98"/>
        <v>0</v>
      </c>
      <c r="L499" s="80">
        <f t="shared" si="98"/>
        <v>-3010097</v>
      </c>
      <c r="M499" s="80">
        <f t="shared" si="98"/>
        <v>0</v>
      </c>
      <c r="N499" s="80">
        <f t="shared" si="98"/>
        <v>0</v>
      </c>
      <c r="O499" s="80">
        <f t="shared" si="98"/>
        <v>0</v>
      </c>
      <c r="P499" s="80">
        <f t="shared" si="98"/>
        <v>0</v>
      </c>
      <c r="Q499" s="80">
        <f t="shared" si="98"/>
        <v>-1613819</v>
      </c>
      <c r="R499" s="80">
        <f t="shared" si="98"/>
        <v>0</v>
      </c>
      <c r="S499" s="80">
        <f t="shared" si="98"/>
        <v>0</v>
      </c>
      <c r="T499" s="80">
        <f t="shared" si="98"/>
        <v>0</v>
      </c>
      <c r="U499" s="80">
        <f t="shared" si="98"/>
        <v>0</v>
      </c>
      <c r="V499" s="80">
        <f t="shared" si="98"/>
        <v>-690558</v>
      </c>
      <c r="W499" s="80">
        <f t="shared" si="98"/>
        <v>0</v>
      </c>
      <c r="X499" s="80">
        <f t="shared" si="98"/>
        <v>0</v>
      </c>
      <c r="Y499" s="80">
        <f t="shared" si="98"/>
        <v>0</v>
      </c>
      <c r="Z499" s="80">
        <f t="shared" si="98"/>
        <v>0</v>
      </c>
      <c r="AA499" s="80">
        <f t="shared" si="98"/>
        <v>1071653</v>
      </c>
      <c r="AB499" s="80">
        <f t="shared" si="98"/>
        <v>0</v>
      </c>
      <c r="AC499" s="80">
        <f t="shared" si="98"/>
        <v>0</v>
      </c>
      <c r="AD499" s="80">
        <f t="shared" si="98"/>
        <v>0</v>
      </c>
      <c r="AE499" s="80">
        <f t="shared" si="98"/>
        <v>0</v>
      </c>
      <c r="AF499" s="80">
        <f t="shared" si="98"/>
        <v>332765</v>
      </c>
      <c r="AG499" s="80">
        <f t="shared" si="98"/>
        <v>0</v>
      </c>
      <c r="AH499" s="80">
        <f t="shared" si="98"/>
        <v>0</v>
      </c>
      <c r="AI499" s="80">
        <f t="shared" si="98"/>
        <v>0</v>
      </c>
      <c r="AJ499" s="80">
        <f t="shared" si="98"/>
        <v>0</v>
      </c>
      <c r="AK499" s="80">
        <f t="shared" si="98"/>
        <v>-3765189</v>
      </c>
      <c r="AL499" s="80">
        <f t="shared" si="98"/>
        <v>0</v>
      </c>
      <c r="AM499" s="80">
        <f t="shared" si="98"/>
        <v>0</v>
      </c>
      <c r="AN499" s="80">
        <f t="shared" si="98"/>
        <v>0</v>
      </c>
      <c r="AO499" s="80">
        <f t="shared" si="98"/>
        <v>0</v>
      </c>
      <c r="AP499" s="80">
        <f t="shared" si="98"/>
        <v>-608107</v>
      </c>
      <c r="AQ499" s="80">
        <f t="shared" si="98"/>
        <v>0</v>
      </c>
      <c r="AR499" s="80">
        <f t="shared" si="98"/>
        <v>0</v>
      </c>
      <c r="AS499" s="80">
        <f t="shared" si="98"/>
        <v>0</v>
      </c>
      <c r="AT499" s="80">
        <f t="shared" si="98"/>
        <v>0</v>
      </c>
      <c r="AU499" s="80">
        <f t="shared" si="98"/>
        <v>-2749114</v>
      </c>
      <c r="AV499" s="80">
        <f t="shared" si="98"/>
        <v>0</v>
      </c>
      <c r="AW499" s="80">
        <f t="shared" si="98"/>
        <v>0</v>
      </c>
      <c r="AX499" s="80">
        <f t="shared" si="98"/>
        <v>0</v>
      </c>
      <c r="AY499" s="80">
        <f t="shared" si="98"/>
        <v>0</v>
      </c>
      <c r="AZ499" s="80">
        <f t="shared" si="98"/>
        <v>-1345340</v>
      </c>
      <c r="BA499" s="80">
        <f t="shared" si="98"/>
        <v>0</v>
      </c>
      <c r="BB499" s="80">
        <f t="shared" si="98"/>
        <v>0</v>
      </c>
      <c r="BC499" s="80">
        <f t="shared" si="98"/>
        <v>0</v>
      </c>
      <c r="BD499" s="80">
        <f t="shared" si="98"/>
        <v>0</v>
      </c>
      <c r="BE499" s="80">
        <f t="shared" si="98"/>
        <v>-906393</v>
      </c>
      <c r="BF499" s="80">
        <f t="shared" si="98"/>
        <v>0</v>
      </c>
      <c r="BG499" s="80">
        <f t="shared" si="98"/>
        <v>0</v>
      </c>
      <c r="BH499" s="80">
        <f t="shared" si="98"/>
        <v>0</v>
      </c>
      <c r="BI499" s="80">
        <f t="shared" si="98"/>
        <v>0</v>
      </c>
      <c r="BJ499" s="80">
        <f t="shared" si="98"/>
        <v>-1338315</v>
      </c>
      <c r="BK499" s="80">
        <f t="shared" si="98"/>
        <v>0</v>
      </c>
      <c r="BL499" s="80">
        <f t="shared" si="98"/>
        <v>0</v>
      </c>
      <c r="BM499" s="80">
        <f t="shared" si="98"/>
        <v>0</v>
      </c>
      <c r="BN499" s="80">
        <f t="shared" si="98"/>
        <v>0</v>
      </c>
      <c r="BO499" s="80">
        <f t="shared" si="98"/>
        <v>-2538580</v>
      </c>
      <c r="BP499" s="80">
        <f t="shared" si="98"/>
        <v>0</v>
      </c>
      <c r="BQ499" s="80">
        <f t="shared" si="98"/>
        <v>0</v>
      </c>
      <c r="BR499" s="80">
        <f t="shared" si="98"/>
        <v>0</v>
      </c>
      <c r="BS499" s="80">
        <f t="shared" si="99"/>
        <v>0</v>
      </c>
      <c r="BT499" s="80">
        <f t="shared" si="99"/>
        <v>-12377806</v>
      </c>
      <c r="BU499" s="80">
        <f t="shared" si="99"/>
        <v>0</v>
      </c>
      <c r="BV499" s="80">
        <f t="shared" si="99"/>
        <v>0</v>
      </c>
      <c r="BW499" s="80">
        <f t="shared" si="99"/>
        <v>0</v>
      </c>
      <c r="BX499" s="80">
        <f t="shared" si="99"/>
        <v>0</v>
      </c>
      <c r="BZ499" s="80">
        <f t="shared" si="100"/>
        <v>0</v>
      </c>
      <c r="CA499" s="80" t="e">
        <f>CA57-#REF!</f>
        <v>#REF!</v>
      </c>
    </row>
    <row r="500" spans="7:79" hidden="1" x14ac:dyDescent="0.3">
      <c r="G500" s="80">
        <f t="shared" si="98"/>
        <v>-11612597</v>
      </c>
      <c r="H500" s="80">
        <f t="shared" si="98"/>
        <v>0</v>
      </c>
      <c r="I500" s="80">
        <f t="shared" si="98"/>
        <v>0</v>
      </c>
      <c r="J500" s="80">
        <f t="shared" si="98"/>
        <v>0</v>
      </c>
      <c r="K500" s="80">
        <f t="shared" si="98"/>
        <v>0</v>
      </c>
      <c r="L500" s="80">
        <f t="shared" si="98"/>
        <v>-1661619</v>
      </c>
      <c r="M500" s="80">
        <f t="shared" si="98"/>
        <v>0</v>
      </c>
      <c r="N500" s="80">
        <f t="shared" si="98"/>
        <v>0</v>
      </c>
      <c r="O500" s="80">
        <f t="shared" si="98"/>
        <v>0</v>
      </c>
      <c r="P500" s="80">
        <f t="shared" si="98"/>
        <v>0</v>
      </c>
      <c r="Q500" s="80">
        <f t="shared" si="98"/>
        <v>-909374</v>
      </c>
      <c r="R500" s="80">
        <f t="shared" si="98"/>
        <v>0</v>
      </c>
      <c r="S500" s="80">
        <f t="shared" si="98"/>
        <v>0</v>
      </c>
      <c r="T500" s="80">
        <f t="shared" si="98"/>
        <v>0</v>
      </c>
      <c r="U500" s="80">
        <f t="shared" si="98"/>
        <v>0</v>
      </c>
      <c r="V500" s="80">
        <f t="shared" si="98"/>
        <v>-416318</v>
      </c>
      <c r="W500" s="80">
        <f t="shared" si="98"/>
        <v>0</v>
      </c>
      <c r="X500" s="80">
        <f t="shared" si="98"/>
        <v>0</v>
      </c>
      <c r="Y500" s="80">
        <f t="shared" si="98"/>
        <v>0</v>
      </c>
      <c r="Z500" s="80">
        <f t="shared" si="98"/>
        <v>0</v>
      </c>
      <c r="AA500" s="80">
        <f t="shared" si="98"/>
        <v>337207</v>
      </c>
      <c r="AB500" s="80">
        <f t="shared" si="98"/>
        <v>0</v>
      </c>
      <c r="AC500" s="80">
        <f t="shared" si="98"/>
        <v>0</v>
      </c>
      <c r="AD500" s="80">
        <f t="shared" si="98"/>
        <v>0</v>
      </c>
      <c r="AE500" s="80">
        <f t="shared" si="98"/>
        <v>0</v>
      </c>
      <c r="AF500" s="80">
        <f t="shared" si="98"/>
        <v>70458</v>
      </c>
      <c r="AG500" s="80">
        <f t="shared" si="98"/>
        <v>0</v>
      </c>
      <c r="AH500" s="80">
        <f t="shared" si="98"/>
        <v>0</v>
      </c>
      <c r="AI500" s="80">
        <f t="shared" si="98"/>
        <v>0</v>
      </c>
      <c r="AJ500" s="80">
        <f t="shared" si="98"/>
        <v>0</v>
      </c>
      <c r="AK500" s="80">
        <f t="shared" si="98"/>
        <v>-1965000</v>
      </c>
      <c r="AL500" s="80">
        <f t="shared" si="98"/>
        <v>0</v>
      </c>
      <c r="AM500" s="80">
        <f t="shared" si="98"/>
        <v>0</v>
      </c>
      <c r="AN500" s="80">
        <f t="shared" si="98"/>
        <v>0</v>
      </c>
      <c r="AO500" s="80">
        <f t="shared" si="98"/>
        <v>0</v>
      </c>
      <c r="AP500" s="80">
        <f t="shared" si="98"/>
        <v>-295519</v>
      </c>
      <c r="AQ500" s="80">
        <f t="shared" si="98"/>
        <v>0</v>
      </c>
      <c r="AR500" s="80">
        <f t="shared" si="98"/>
        <v>0</v>
      </c>
      <c r="AS500" s="80">
        <f t="shared" si="98"/>
        <v>0</v>
      </c>
      <c r="AT500" s="80">
        <f t="shared" si="98"/>
        <v>0</v>
      </c>
      <c r="AU500" s="80">
        <f t="shared" si="98"/>
        <v>-1288957</v>
      </c>
      <c r="AV500" s="80">
        <f t="shared" si="98"/>
        <v>0</v>
      </c>
      <c r="AW500" s="80">
        <f t="shared" si="98"/>
        <v>0</v>
      </c>
      <c r="AX500" s="80">
        <f t="shared" si="98"/>
        <v>0</v>
      </c>
      <c r="AY500" s="80">
        <f t="shared" si="98"/>
        <v>0</v>
      </c>
      <c r="AZ500" s="80">
        <f t="shared" si="98"/>
        <v>-611792</v>
      </c>
      <c r="BA500" s="80">
        <f t="shared" si="98"/>
        <v>0</v>
      </c>
      <c r="BB500" s="80">
        <f t="shared" si="98"/>
        <v>0</v>
      </c>
      <c r="BC500" s="80">
        <f t="shared" si="98"/>
        <v>0</v>
      </c>
      <c r="BD500" s="80">
        <f t="shared" si="98"/>
        <v>0</v>
      </c>
      <c r="BE500" s="80">
        <f t="shared" si="98"/>
        <v>-440681</v>
      </c>
      <c r="BF500" s="80">
        <f t="shared" si="98"/>
        <v>0</v>
      </c>
      <c r="BG500" s="80">
        <f t="shared" si="98"/>
        <v>0</v>
      </c>
      <c r="BH500" s="80">
        <f t="shared" si="98"/>
        <v>0</v>
      </c>
      <c r="BI500" s="80">
        <f t="shared" si="98"/>
        <v>0</v>
      </c>
      <c r="BJ500" s="80">
        <f t="shared" si="98"/>
        <v>-623746</v>
      </c>
      <c r="BK500" s="80">
        <f t="shared" si="98"/>
        <v>0</v>
      </c>
      <c r="BL500" s="80">
        <f t="shared" si="98"/>
        <v>0</v>
      </c>
      <c r="BM500" s="80">
        <f t="shared" si="98"/>
        <v>0</v>
      </c>
      <c r="BN500" s="80">
        <f t="shared" si="98"/>
        <v>0</v>
      </c>
      <c r="BO500" s="80">
        <f t="shared" si="98"/>
        <v>-1183691</v>
      </c>
      <c r="BP500" s="80">
        <f t="shared" si="98"/>
        <v>0</v>
      </c>
      <c r="BQ500" s="80">
        <f t="shared" si="98"/>
        <v>0</v>
      </c>
      <c r="BR500" s="80">
        <f t="shared" si="98"/>
        <v>0</v>
      </c>
      <c r="BS500" s="80">
        <f t="shared" si="99"/>
        <v>0</v>
      </c>
      <c r="BT500" s="80">
        <f t="shared" si="99"/>
        <v>-6740914</v>
      </c>
      <c r="BU500" s="80">
        <f t="shared" si="99"/>
        <v>0</v>
      </c>
      <c r="BV500" s="80">
        <f t="shared" si="99"/>
        <v>0</v>
      </c>
      <c r="BW500" s="80">
        <f t="shared" si="99"/>
        <v>0</v>
      </c>
      <c r="BX500" s="80">
        <f t="shared" si="99"/>
        <v>0</v>
      </c>
      <c r="BZ500" s="80">
        <f t="shared" si="100"/>
        <v>0</v>
      </c>
      <c r="CA500" s="80" t="e">
        <f>CA58-#REF!</f>
        <v>#REF!</v>
      </c>
    </row>
    <row r="501" spans="7:79" hidden="1" x14ac:dyDescent="0.3">
      <c r="G501" s="80">
        <f t="shared" si="98"/>
        <v>-4662403</v>
      </c>
      <c r="H501" s="80">
        <f t="shared" si="98"/>
        <v>0</v>
      </c>
      <c r="I501" s="80">
        <f t="shared" si="98"/>
        <v>0</v>
      </c>
      <c r="J501" s="80">
        <f t="shared" si="98"/>
        <v>0</v>
      </c>
      <c r="K501" s="80">
        <f t="shared" si="98"/>
        <v>0</v>
      </c>
      <c r="L501" s="80">
        <f t="shared" si="98"/>
        <v>-543381</v>
      </c>
      <c r="M501" s="80">
        <f t="shared" si="98"/>
        <v>0</v>
      </c>
      <c r="N501" s="80">
        <f t="shared" si="98"/>
        <v>0</v>
      </c>
      <c r="O501" s="80">
        <f t="shared" si="98"/>
        <v>0</v>
      </c>
      <c r="P501" s="80">
        <f t="shared" si="98"/>
        <v>0</v>
      </c>
      <c r="Q501" s="80">
        <f t="shared" si="98"/>
        <v>-280626</v>
      </c>
      <c r="R501" s="80">
        <f t="shared" si="98"/>
        <v>0</v>
      </c>
      <c r="S501" s="80">
        <f t="shared" si="98"/>
        <v>0</v>
      </c>
      <c r="T501" s="80">
        <f t="shared" si="98"/>
        <v>0</v>
      </c>
      <c r="U501" s="80">
        <f t="shared" si="98"/>
        <v>0</v>
      </c>
      <c r="V501" s="80">
        <f t="shared" si="98"/>
        <v>-103682</v>
      </c>
      <c r="W501" s="80">
        <f t="shared" si="98"/>
        <v>0</v>
      </c>
      <c r="X501" s="80">
        <f t="shared" si="98"/>
        <v>0</v>
      </c>
      <c r="Y501" s="80">
        <f t="shared" si="98"/>
        <v>0</v>
      </c>
      <c r="Z501" s="80">
        <f t="shared" si="98"/>
        <v>0</v>
      </c>
      <c r="AA501" s="80">
        <f t="shared" si="98"/>
        <v>302793</v>
      </c>
      <c r="AB501" s="80">
        <f t="shared" si="98"/>
        <v>0</v>
      </c>
      <c r="AC501" s="80">
        <f t="shared" si="98"/>
        <v>0</v>
      </c>
      <c r="AD501" s="80">
        <f t="shared" si="98"/>
        <v>0</v>
      </c>
      <c r="AE501" s="80">
        <f t="shared" si="98"/>
        <v>0</v>
      </c>
      <c r="AF501" s="80">
        <f t="shared" si="98"/>
        <v>99542</v>
      </c>
      <c r="AG501" s="80">
        <f t="shared" si="98"/>
        <v>0</v>
      </c>
      <c r="AH501" s="80">
        <f t="shared" si="98"/>
        <v>0</v>
      </c>
      <c r="AI501" s="80">
        <f t="shared" si="98"/>
        <v>0</v>
      </c>
      <c r="AJ501" s="80">
        <f t="shared" si="98"/>
        <v>0</v>
      </c>
      <c r="AK501" s="80">
        <f t="shared" si="98"/>
        <v>-725000</v>
      </c>
      <c r="AL501" s="80">
        <f t="shared" si="98"/>
        <v>0</v>
      </c>
      <c r="AM501" s="80">
        <f t="shared" si="98"/>
        <v>0</v>
      </c>
      <c r="AN501" s="80">
        <f t="shared" si="98"/>
        <v>0</v>
      </c>
      <c r="AO501" s="80">
        <f t="shared" si="98"/>
        <v>0</v>
      </c>
      <c r="AP501" s="80">
        <f t="shared" si="98"/>
        <v>-130270</v>
      </c>
      <c r="AQ501" s="80">
        <f t="shared" si="98"/>
        <v>0</v>
      </c>
      <c r="AR501" s="80">
        <f t="shared" si="98"/>
        <v>0</v>
      </c>
      <c r="AS501" s="80">
        <f t="shared" si="98"/>
        <v>0</v>
      </c>
      <c r="AT501" s="80">
        <f t="shared" si="98"/>
        <v>0</v>
      </c>
      <c r="AU501" s="80">
        <f t="shared" si="98"/>
        <v>-614160</v>
      </c>
      <c r="AV501" s="80">
        <f t="shared" si="98"/>
        <v>0</v>
      </c>
      <c r="AW501" s="80">
        <f t="shared" si="98"/>
        <v>0</v>
      </c>
      <c r="AX501" s="80">
        <f t="shared" si="98"/>
        <v>0</v>
      </c>
      <c r="AY501" s="80">
        <f t="shared" si="98"/>
        <v>0</v>
      </c>
      <c r="AZ501" s="80">
        <f t="shared" si="98"/>
        <v>-323208</v>
      </c>
      <c r="BA501" s="80">
        <f t="shared" si="98"/>
        <v>0</v>
      </c>
      <c r="BB501" s="80">
        <f t="shared" si="98"/>
        <v>0</v>
      </c>
      <c r="BC501" s="80">
        <f t="shared" si="98"/>
        <v>0</v>
      </c>
      <c r="BD501" s="80">
        <f t="shared" si="98"/>
        <v>0</v>
      </c>
      <c r="BE501" s="80">
        <f t="shared" si="98"/>
        <v>-184319</v>
      </c>
      <c r="BF501" s="80">
        <f t="shared" si="98"/>
        <v>0</v>
      </c>
      <c r="BG501" s="80">
        <f t="shared" si="98"/>
        <v>0</v>
      </c>
      <c r="BH501" s="80">
        <f t="shared" si="98"/>
        <v>0</v>
      </c>
      <c r="BI501" s="80">
        <f t="shared" si="98"/>
        <v>0</v>
      </c>
      <c r="BJ501" s="80">
        <f t="shared" si="98"/>
        <v>-296254</v>
      </c>
      <c r="BK501" s="80">
        <f t="shared" si="98"/>
        <v>0</v>
      </c>
      <c r="BL501" s="80">
        <f t="shared" si="98"/>
        <v>0</v>
      </c>
      <c r="BM501" s="80">
        <f t="shared" si="98"/>
        <v>0</v>
      </c>
      <c r="BN501" s="80">
        <f t="shared" si="98"/>
        <v>0</v>
      </c>
      <c r="BO501" s="80">
        <f t="shared" si="98"/>
        <v>-556309</v>
      </c>
      <c r="BP501" s="80">
        <f t="shared" si="98"/>
        <v>0</v>
      </c>
      <c r="BQ501" s="80">
        <f t="shared" si="98"/>
        <v>0</v>
      </c>
      <c r="BR501" s="80">
        <f t="shared" ref="BR501:BR507" si="101">BR59-EJ59</f>
        <v>0</v>
      </c>
      <c r="BS501" s="80">
        <f t="shared" si="99"/>
        <v>0</v>
      </c>
      <c r="BT501" s="80">
        <f t="shared" si="99"/>
        <v>-2317992</v>
      </c>
      <c r="BU501" s="80">
        <f t="shared" si="99"/>
        <v>0</v>
      </c>
      <c r="BV501" s="80">
        <f t="shared" si="99"/>
        <v>0</v>
      </c>
      <c r="BW501" s="80">
        <f t="shared" si="99"/>
        <v>0</v>
      </c>
      <c r="BX501" s="80">
        <f t="shared" si="99"/>
        <v>0</v>
      </c>
      <c r="BZ501" s="80">
        <f t="shared" si="100"/>
        <v>0</v>
      </c>
      <c r="CA501" s="80" t="e">
        <f>CA59-#REF!</f>
        <v>#REF!</v>
      </c>
    </row>
    <row r="502" spans="7:79" hidden="1" x14ac:dyDescent="0.3">
      <c r="G502" s="80">
        <f t="shared" ref="G502:BQ506" si="102">G60-BY60</f>
        <v>0</v>
      </c>
      <c r="H502" s="80">
        <f t="shared" si="102"/>
        <v>0</v>
      </c>
      <c r="I502" s="80">
        <f t="shared" si="102"/>
        <v>0</v>
      </c>
      <c r="J502" s="80">
        <f t="shared" si="102"/>
        <v>0</v>
      </c>
      <c r="K502" s="80">
        <f t="shared" si="102"/>
        <v>0</v>
      </c>
      <c r="L502" s="80">
        <f t="shared" si="102"/>
        <v>0</v>
      </c>
      <c r="M502" s="80">
        <f t="shared" si="102"/>
        <v>0</v>
      </c>
      <c r="N502" s="80">
        <f t="shared" si="102"/>
        <v>0</v>
      </c>
      <c r="O502" s="80">
        <f t="shared" si="102"/>
        <v>0</v>
      </c>
      <c r="P502" s="80">
        <f t="shared" si="102"/>
        <v>0</v>
      </c>
      <c r="Q502" s="80">
        <f t="shared" si="102"/>
        <v>0</v>
      </c>
      <c r="R502" s="80">
        <f t="shared" si="102"/>
        <v>0</v>
      </c>
      <c r="S502" s="80">
        <f t="shared" si="102"/>
        <v>0</v>
      </c>
      <c r="T502" s="80">
        <f t="shared" si="102"/>
        <v>0</v>
      </c>
      <c r="U502" s="80">
        <f t="shared" si="102"/>
        <v>0</v>
      </c>
      <c r="V502" s="80">
        <f t="shared" si="102"/>
        <v>0</v>
      </c>
      <c r="W502" s="80">
        <f t="shared" si="102"/>
        <v>0</v>
      </c>
      <c r="X502" s="80">
        <f t="shared" si="102"/>
        <v>0</v>
      </c>
      <c r="Y502" s="80">
        <f t="shared" si="102"/>
        <v>0</v>
      </c>
      <c r="Z502" s="80">
        <f t="shared" si="102"/>
        <v>0</v>
      </c>
      <c r="AA502" s="80">
        <f t="shared" si="102"/>
        <v>0</v>
      </c>
      <c r="AB502" s="80">
        <f t="shared" si="102"/>
        <v>0</v>
      </c>
      <c r="AC502" s="80">
        <f t="shared" si="102"/>
        <v>0</v>
      </c>
      <c r="AD502" s="80">
        <f t="shared" si="102"/>
        <v>0</v>
      </c>
      <c r="AE502" s="80">
        <f t="shared" si="102"/>
        <v>0</v>
      </c>
      <c r="AF502" s="80">
        <f t="shared" si="102"/>
        <v>0</v>
      </c>
      <c r="AG502" s="80">
        <f t="shared" si="102"/>
        <v>0</v>
      </c>
      <c r="AH502" s="80">
        <f t="shared" si="102"/>
        <v>0</v>
      </c>
      <c r="AI502" s="80">
        <f t="shared" si="102"/>
        <v>0</v>
      </c>
      <c r="AJ502" s="80">
        <f t="shared" si="102"/>
        <v>0</v>
      </c>
      <c r="AK502" s="80">
        <f t="shared" si="102"/>
        <v>0</v>
      </c>
      <c r="AL502" s="80">
        <f t="shared" si="102"/>
        <v>0</v>
      </c>
      <c r="AM502" s="80">
        <f t="shared" si="102"/>
        <v>0</v>
      </c>
      <c r="AN502" s="80">
        <f t="shared" si="102"/>
        <v>0</v>
      </c>
      <c r="AO502" s="80">
        <f t="shared" si="102"/>
        <v>0</v>
      </c>
      <c r="AP502" s="80">
        <f t="shared" si="102"/>
        <v>0</v>
      </c>
      <c r="AQ502" s="80">
        <f t="shared" si="102"/>
        <v>0</v>
      </c>
      <c r="AR502" s="80">
        <f t="shared" si="102"/>
        <v>0</v>
      </c>
      <c r="AS502" s="80">
        <f t="shared" si="102"/>
        <v>0</v>
      </c>
      <c r="AT502" s="80">
        <f t="shared" si="102"/>
        <v>0</v>
      </c>
      <c r="AU502" s="80">
        <f t="shared" si="102"/>
        <v>0</v>
      </c>
      <c r="AV502" s="80">
        <f t="shared" si="102"/>
        <v>0</v>
      </c>
      <c r="AW502" s="80">
        <f t="shared" si="102"/>
        <v>0</v>
      </c>
      <c r="AX502" s="80">
        <f t="shared" si="102"/>
        <v>0</v>
      </c>
      <c r="AY502" s="80">
        <f t="shared" si="102"/>
        <v>0</v>
      </c>
      <c r="AZ502" s="80">
        <f t="shared" si="102"/>
        <v>0</v>
      </c>
      <c r="BA502" s="80">
        <f t="shared" si="102"/>
        <v>0</v>
      </c>
      <c r="BB502" s="80">
        <f t="shared" si="102"/>
        <v>0</v>
      </c>
      <c r="BC502" s="80">
        <f t="shared" si="102"/>
        <v>0</v>
      </c>
      <c r="BD502" s="80">
        <f t="shared" si="102"/>
        <v>0</v>
      </c>
      <c r="BE502" s="80">
        <f t="shared" si="102"/>
        <v>0</v>
      </c>
      <c r="BF502" s="80">
        <f t="shared" si="102"/>
        <v>0</v>
      </c>
      <c r="BG502" s="80">
        <f t="shared" si="102"/>
        <v>0</v>
      </c>
      <c r="BH502" s="80">
        <f t="shared" si="102"/>
        <v>0</v>
      </c>
      <c r="BI502" s="80">
        <f t="shared" si="102"/>
        <v>0</v>
      </c>
      <c r="BJ502" s="80">
        <f t="shared" si="102"/>
        <v>0</v>
      </c>
      <c r="BK502" s="80">
        <f t="shared" si="102"/>
        <v>0</v>
      </c>
      <c r="BL502" s="80">
        <f t="shared" si="102"/>
        <v>0</v>
      </c>
      <c r="BM502" s="80">
        <f t="shared" si="102"/>
        <v>0</v>
      </c>
      <c r="BN502" s="80">
        <f t="shared" si="102"/>
        <v>0</v>
      </c>
      <c r="BO502" s="80">
        <f t="shared" si="102"/>
        <v>0</v>
      </c>
      <c r="BP502" s="80">
        <f t="shared" si="102"/>
        <v>0</v>
      </c>
      <c r="BQ502" s="80">
        <f t="shared" si="102"/>
        <v>0</v>
      </c>
      <c r="BR502" s="80">
        <f t="shared" si="101"/>
        <v>0</v>
      </c>
      <c r="BS502" s="80">
        <f t="shared" si="99"/>
        <v>0</v>
      </c>
      <c r="BT502" s="80">
        <f t="shared" si="99"/>
        <v>0</v>
      </c>
      <c r="BU502" s="80">
        <f t="shared" si="99"/>
        <v>0</v>
      </c>
      <c r="BV502" s="80">
        <f t="shared" si="99"/>
        <v>0</v>
      </c>
      <c r="BW502" s="80">
        <f t="shared" si="99"/>
        <v>0</v>
      </c>
      <c r="BX502" s="80">
        <f t="shared" si="99"/>
        <v>0</v>
      </c>
      <c r="BZ502" s="80">
        <f t="shared" si="100"/>
        <v>0</v>
      </c>
      <c r="CA502" s="80" t="e">
        <f>CA60-#REF!</f>
        <v>#REF!</v>
      </c>
    </row>
    <row r="503" spans="7:79" hidden="1" x14ac:dyDescent="0.3">
      <c r="G503" s="80">
        <f t="shared" si="102"/>
        <v>-6742617</v>
      </c>
      <c r="H503" s="80">
        <f t="shared" si="102"/>
        <v>0</v>
      </c>
      <c r="I503" s="80">
        <f t="shared" si="102"/>
        <v>0</v>
      </c>
      <c r="J503" s="80">
        <f t="shared" si="102"/>
        <v>0</v>
      </c>
      <c r="K503" s="80">
        <f t="shared" si="102"/>
        <v>0</v>
      </c>
      <c r="L503" s="80">
        <f t="shared" si="102"/>
        <v>-805097</v>
      </c>
      <c r="M503" s="80">
        <f t="shared" si="102"/>
        <v>0</v>
      </c>
      <c r="N503" s="80">
        <f t="shared" si="102"/>
        <v>0</v>
      </c>
      <c r="O503" s="80">
        <f t="shared" si="102"/>
        <v>0</v>
      </c>
      <c r="P503" s="80">
        <f t="shared" si="102"/>
        <v>0</v>
      </c>
      <c r="Q503" s="80">
        <f t="shared" si="102"/>
        <v>-423819</v>
      </c>
      <c r="R503" s="80">
        <f t="shared" si="102"/>
        <v>0</v>
      </c>
      <c r="S503" s="80">
        <f t="shared" si="102"/>
        <v>0</v>
      </c>
      <c r="T503" s="80">
        <f t="shared" si="102"/>
        <v>0</v>
      </c>
      <c r="U503" s="80">
        <f t="shared" si="102"/>
        <v>0</v>
      </c>
      <c r="V503" s="80">
        <f t="shared" si="102"/>
        <v>-170558</v>
      </c>
      <c r="W503" s="80">
        <f t="shared" si="102"/>
        <v>0</v>
      </c>
      <c r="X503" s="80">
        <f t="shared" si="102"/>
        <v>0</v>
      </c>
      <c r="Y503" s="80">
        <f t="shared" si="102"/>
        <v>0</v>
      </c>
      <c r="Z503" s="80">
        <f t="shared" si="102"/>
        <v>0</v>
      </c>
      <c r="AA503" s="80">
        <f t="shared" si="102"/>
        <v>431653</v>
      </c>
      <c r="AB503" s="80">
        <f t="shared" si="102"/>
        <v>0</v>
      </c>
      <c r="AC503" s="80">
        <f t="shared" si="102"/>
        <v>0</v>
      </c>
      <c r="AD503" s="80">
        <f t="shared" si="102"/>
        <v>0</v>
      </c>
      <c r="AE503" s="80">
        <f t="shared" si="102"/>
        <v>0</v>
      </c>
      <c r="AF503" s="80">
        <f t="shared" si="102"/>
        <v>162765</v>
      </c>
      <c r="AG503" s="80">
        <f t="shared" si="102"/>
        <v>0</v>
      </c>
      <c r="AH503" s="80">
        <f t="shared" si="102"/>
        <v>0</v>
      </c>
      <c r="AI503" s="80">
        <f t="shared" si="102"/>
        <v>0</v>
      </c>
      <c r="AJ503" s="80">
        <f t="shared" si="102"/>
        <v>0</v>
      </c>
      <c r="AK503" s="80">
        <f t="shared" si="102"/>
        <v>-1075189</v>
      </c>
      <c r="AL503" s="80">
        <f t="shared" si="102"/>
        <v>0</v>
      </c>
      <c r="AM503" s="80">
        <f t="shared" si="102"/>
        <v>0</v>
      </c>
      <c r="AN503" s="80">
        <f t="shared" si="102"/>
        <v>0</v>
      </c>
      <c r="AO503" s="80">
        <f t="shared" si="102"/>
        <v>0</v>
      </c>
      <c r="AP503" s="80">
        <f t="shared" si="102"/>
        <v>-182318</v>
      </c>
      <c r="AQ503" s="80">
        <f t="shared" si="102"/>
        <v>0</v>
      </c>
      <c r="AR503" s="80">
        <f t="shared" si="102"/>
        <v>0</v>
      </c>
      <c r="AS503" s="80">
        <f t="shared" si="102"/>
        <v>0</v>
      </c>
      <c r="AT503" s="80">
        <f t="shared" si="102"/>
        <v>0</v>
      </c>
      <c r="AU503" s="80">
        <f t="shared" si="102"/>
        <v>-845997</v>
      </c>
      <c r="AV503" s="80">
        <f t="shared" si="102"/>
        <v>0</v>
      </c>
      <c r="AW503" s="80">
        <f t="shared" si="102"/>
        <v>0</v>
      </c>
      <c r="AX503" s="80">
        <f t="shared" si="102"/>
        <v>0</v>
      </c>
      <c r="AY503" s="80">
        <f t="shared" si="102"/>
        <v>0</v>
      </c>
      <c r="AZ503" s="80">
        <f t="shared" si="102"/>
        <v>-410340</v>
      </c>
      <c r="BA503" s="80">
        <f t="shared" si="102"/>
        <v>0</v>
      </c>
      <c r="BB503" s="80">
        <f t="shared" si="102"/>
        <v>0</v>
      </c>
      <c r="BC503" s="80">
        <f t="shared" si="102"/>
        <v>0</v>
      </c>
      <c r="BD503" s="80">
        <f t="shared" si="102"/>
        <v>0</v>
      </c>
      <c r="BE503" s="80">
        <f t="shared" si="102"/>
        <v>-281393</v>
      </c>
      <c r="BF503" s="80">
        <f t="shared" si="102"/>
        <v>0</v>
      </c>
      <c r="BG503" s="80">
        <f t="shared" si="102"/>
        <v>0</v>
      </c>
      <c r="BH503" s="80">
        <f t="shared" si="102"/>
        <v>0</v>
      </c>
      <c r="BI503" s="80">
        <f t="shared" si="102"/>
        <v>0</v>
      </c>
      <c r="BJ503" s="80">
        <f t="shared" si="102"/>
        <v>-418315</v>
      </c>
      <c r="BK503" s="80">
        <f t="shared" si="102"/>
        <v>0</v>
      </c>
      <c r="BL503" s="80">
        <f t="shared" si="102"/>
        <v>0</v>
      </c>
      <c r="BM503" s="80">
        <f t="shared" si="102"/>
        <v>0</v>
      </c>
      <c r="BN503" s="80">
        <f t="shared" si="102"/>
        <v>0</v>
      </c>
      <c r="BO503" s="80">
        <f t="shared" si="102"/>
        <v>-798580</v>
      </c>
      <c r="BP503" s="80">
        <f t="shared" si="102"/>
        <v>0</v>
      </c>
      <c r="BQ503" s="80">
        <f t="shared" si="102"/>
        <v>0</v>
      </c>
      <c r="BR503" s="80">
        <f t="shared" si="101"/>
        <v>0</v>
      </c>
      <c r="BS503" s="80">
        <f t="shared" si="99"/>
        <v>0</v>
      </c>
      <c r="BT503" s="80">
        <f t="shared" si="99"/>
        <v>-3318900</v>
      </c>
      <c r="BU503" s="80">
        <f t="shared" si="99"/>
        <v>0</v>
      </c>
      <c r="BV503" s="80">
        <f t="shared" si="99"/>
        <v>0</v>
      </c>
      <c r="BW503" s="80">
        <f t="shared" si="99"/>
        <v>0</v>
      </c>
      <c r="BX503" s="80">
        <f t="shared" si="99"/>
        <v>0</v>
      </c>
      <c r="BZ503" s="80">
        <f t="shared" si="100"/>
        <v>0</v>
      </c>
      <c r="CA503" s="80" t="e">
        <f>CA61-#REF!</f>
        <v>#REF!</v>
      </c>
    </row>
    <row r="504" spans="7:79" hidden="1" x14ac:dyDescent="0.3">
      <c r="G504" s="80">
        <f t="shared" si="102"/>
        <v>0</v>
      </c>
      <c r="H504" s="80">
        <f t="shared" si="102"/>
        <v>0</v>
      </c>
      <c r="I504" s="80">
        <f t="shared" si="102"/>
        <v>0</v>
      </c>
      <c r="J504" s="80">
        <f t="shared" si="102"/>
        <v>0</v>
      </c>
      <c r="K504" s="80">
        <f t="shared" si="102"/>
        <v>0</v>
      </c>
      <c r="L504" s="80">
        <f t="shared" si="102"/>
        <v>0</v>
      </c>
      <c r="M504" s="80">
        <f t="shared" si="102"/>
        <v>0</v>
      </c>
      <c r="N504" s="80">
        <f t="shared" si="102"/>
        <v>0</v>
      </c>
      <c r="O504" s="80">
        <f t="shared" si="102"/>
        <v>0</v>
      </c>
      <c r="P504" s="80">
        <f t="shared" si="102"/>
        <v>0</v>
      </c>
      <c r="Q504" s="80">
        <f t="shared" si="102"/>
        <v>0</v>
      </c>
      <c r="R504" s="80">
        <f t="shared" si="102"/>
        <v>0</v>
      </c>
      <c r="S504" s="80">
        <f t="shared" si="102"/>
        <v>0</v>
      </c>
      <c r="T504" s="80">
        <f t="shared" si="102"/>
        <v>0</v>
      </c>
      <c r="U504" s="80">
        <f t="shared" si="102"/>
        <v>0</v>
      </c>
      <c r="V504" s="80">
        <f t="shared" si="102"/>
        <v>0</v>
      </c>
      <c r="W504" s="80">
        <f t="shared" si="102"/>
        <v>0</v>
      </c>
      <c r="X504" s="80">
        <f t="shared" si="102"/>
        <v>0</v>
      </c>
      <c r="Y504" s="80">
        <f t="shared" si="102"/>
        <v>0</v>
      </c>
      <c r="Z504" s="80">
        <f t="shared" si="102"/>
        <v>0</v>
      </c>
      <c r="AA504" s="80">
        <f t="shared" si="102"/>
        <v>0</v>
      </c>
      <c r="AB504" s="80">
        <f t="shared" si="102"/>
        <v>0</v>
      </c>
      <c r="AC504" s="80">
        <f t="shared" si="102"/>
        <v>0</v>
      </c>
      <c r="AD504" s="80">
        <f t="shared" si="102"/>
        <v>0</v>
      </c>
      <c r="AE504" s="80">
        <f t="shared" si="102"/>
        <v>0</v>
      </c>
      <c r="AF504" s="80">
        <f t="shared" si="102"/>
        <v>0</v>
      </c>
      <c r="AG504" s="80">
        <f t="shared" si="102"/>
        <v>0</v>
      </c>
      <c r="AH504" s="80">
        <f t="shared" si="102"/>
        <v>0</v>
      </c>
      <c r="AI504" s="80">
        <f t="shared" si="102"/>
        <v>0</v>
      </c>
      <c r="AJ504" s="80">
        <f t="shared" si="102"/>
        <v>0</v>
      </c>
      <c r="AK504" s="80">
        <f t="shared" si="102"/>
        <v>0</v>
      </c>
      <c r="AL504" s="80">
        <f t="shared" si="102"/>
        <v>0</v>
      </c>
      <c r="AM504" s="80">
        <f t="shared" si="102"/>
        <v>0</v>
      </c>
      <c r="AN504" s="80">
        <f t="shared" si="102"/>
        <v>0</v>
      </c>
      <c r="AO504" s="80">
        <f t="shared" si="102"/>
        <v>0</v>
      </c>
      <c r="AP504" s="80">
        <f t="shared" si="102"/>
        <v>0</v>
      </c>
      <c r="AQ504" s="80">
        <f t="shared" si="102"/>
        <v>0</v>
      </c>
      <c r="AR504" s="80">
        <f t="shared" si="102"/>
        <v>0</v>
      </c>
      <c r="AS504" s="80">
        <f t="shared" si="102"/>
        <v>0</v>
      </c>
      <c r="AT504" s="80">
        <f t="shared" si="102"/>
        <v>0</v>
      </c>
      <c r="AU504" s="80">
        <f t="shared" si="102"/>
        <v>0</v>
      </c>
      <c r="AV504" s="80">
        <f t="shared" si="102"/>
        <v>0</v>
      </c>
      <c r="AW504" s="80">
        <f t="shared" si="102"/>
        <v>0</v>
      </c>
      <c r="AX504" s="80">
        <f t="shared" si="102"/>
        <v>0</v>
      </c>
      <c r="AY504" s="80">
        <f t="shared" si="102"/>
        <v>0</v>
      </c>
      <c r="AZ504" s="80">
        <f t="shared" si="102"/>
        <v>0</v>
      </c>
      <c r="BA504" s="80">
        <f t="shared" si="102"/>
        <v>0</v>
      </c>
      <c r="BB504" s="80">
        <f t="shared" si="102"/>
        <v>0</v>
      </c>
      <c r="BC504" s="80">
        <f t="shared" si="102"/>
        <v>0</v>
      </c>
      <c r="BD504" s="80">
        <f t="shared" si="102"/>
        <v>0</v>
      </c>
      <c r="BE504" s="80">
        <f t="shared" si="102"/>
        <v>0</v>
      </c>
      <c r="BF504" s="80">
        <f t="shared" si="102"/>
        <v>0</v>
      </c>
      <c r="BG504" s="80">
        <f t="shared" si="102"/>
        <v>0</v>
      </c>
      <c r="BH504" s="80">
        <f t="shared" si="102"/>
        <v>0</v>
      </c>
      <c r="BI504" s="80">
        <f t="shared" si="102"/>
        <v>0</v>
      </c>
      <c r="BJ504" s="80">
        <f t="shared" si="102"/>
        <v>0</v>
      </c>
      <c r="BK504" s="80">
        <f t="shared" si="102"/>
        <v>0</v>
      </c>
      <c r="BL504" s="80">
        <f t="shared" si="102"/>
        <v>0</v>
      </c>
      <c r="BM504" s="80">
        <f t="shared" si="102"/>
        <v>0</v>
      </c>
      <c r="BN504" s="80">
        <f t="shared" si="102"/>
        <v>0</v>
      </c>
      <c r="BO504" s="80">
        <f t="shared" si="102"/>
        <v>0</v>
      </c>
      <c r="BP504" s="80">
        <f t="shared" si="102"/>
        <v>0</v>
      </c>
      <c r="BQ504" s="80">
        <f t="shared" si="102"/>
        <v>0</v>
      </c>
      <c r="BR504" s="80">
        <f t="shared" si="101"/>
        <v>0</v>
      </c>
      <c r="BS504" s="80">
        <f t="shared" si="99"/>
        <v>0</v>
      </c>
      <c r="BT504" s="80">
        <f t="shared" si="99"/>
        <v>0</v>
      </c>
      <c r="BU504" s="80">
        <f t="shared" si="99"/>
        <v>0</v>
      </c>
      <c r="BV504" s="80">
        <f t="shared" si="99"/>
        <v>0</v>
      </c>
      <c r="BW504" s="80">
        <f t="shared" si="99"/>
        <v>0</v>
      </c>
      <c r="BX504" s="80">
        <f t="shared" si="99"/>
        <v>0</v>
      </c>
      <c r="BZ504" s="80">
        <f t="shared" si="100"/>
        <v>0</v>
      </c>
      <c r="CA504" s="80" t="e">
        <f>CA62-#REF!</f>
        <v>#REF!</v>
      </c>
    </row>
    <row r="505" spans="7:79" hidden="1" x14ac:dyDescent="0.3">
      <c r="G505" s="80">
        <f t="shared" si="102"/>
        <v>0</v>
      </c>
      <c r="H505" s="80">
        <f t="shared" si="102"/>
        <v>0</v>
      </c>
      <c r="I505" s="80">
        <f t="shared" si="102"/>
        <v>0</v>
      </c>
      <c r="J505" s="80">
        <f t="shared" si="102"/>
        <v>0</v>
      </c>
      <c r="K505" s="80">
        <f t="shared" si="102"/>
        <v>0</v>
      </c>
      <c r="L505" s="80">
        <f t="shared" si="102"/>
        <v>0</v>
      </c>
      <c r="M505" s="80">
        <f t="shared" si="102"/>
        <v>0</v>
      </c>
      <c r="N505" s="80">
        <f t="shared" si="102"/>
        <v>0</v>
      </c>
      <c r="O505" s="80">
        <f t="shared" si="102"/>
        <v>0</v>
      </c>
      <c r="P505" s="80">
        <f t="shared" si="102"/>
        <v>0</v>
      </c>
      <c r="Q505" s="80">
        <f t="shared" si="102"/>
        <v>0</v>
      </c>
      <c r="R505" s="80">
        <f t="shared" si="102"/>
        <v>0</v>
      </c>
      <c r="S505" s="80">
        <f t="shared" si="102"/>
        <v>0</v>
      </c>
      <c r="T505" s="80">
        <f t="shared" si="102"/>
        <v>0</v>
      </c>
      <c r="U505" s="80">
        <f t="shared" si="102"/>
        <v>0</v>
      </c>
      <c r="V505" s="80">
        <f t="shared" si="102"/>
        <v>0</v>
      </c>
      <c r="W505" s="80">
        <f t="shared" si="102"/>
        <v>0</v>
      </c>
      <c r="X505" s="80">
        <f t="shared" si="102"/>
        <v>0</v>
      </c>
      <c r="Y505" s="80">
        <f t="shared" si="102"/>
        <v>0</v>
      </c>
      <c r="Z505" s="80">
        <f t="shared" si="102"/>
        <v>0</v>
      </c>
      <c r="AA505" s="80">
        <f t="shared" si="102"/>
        <v>0</v>
      </c>
      <c r="AB505" s="80">
        <f t="shared" si="102"/>
        <v>0</v>
      </c>
      <c r="AC505" s="80">
        <f t="shared" si="102"/>
        <v>0</v>
      </c>
      <c r="AD505" s="80">
        <f t="shared" si="102"/>
        <v>0</v>
      </c>
      <c r="AE505" s="80">
        <f t="shared" si="102"/>
        <v>0</v>
      </c>
      <c r="AF505" s="80">
        <f t="shared" si="102"/>
        <v>0</v>
      </c>
      <c r="AG505" s="80">
        <f t="shared" si="102"/>
        <v>0</v>
      </c>
      <c r="AH505" s="80">
        <f t="shared" si="102"/>
        <v>0</v>
      </c>
      <c r="AI505" s="80">
        <f t="shared" si="102"/>
        <v>0</v>
      </c>
      <c r="AJ505" s="80">
        <f t="shared" si="102"/>
        <v>0</v>
      </c>
      <c r="AK505" s="80">
        <f t="shared" si="102"/>
        <v>280414</v>
      </c>
      <c r="AL505" s="80">
        <f t="shared" si="102"/>
        <v>0</v>
      </c>
      <c r="AM505" s="80">
        <f t="shared" si="102"/>
        <v>0</v>
      </c>
      <c r="AN505" s="80">
        <f t="shared" si="102"/>
        <v>0</v>
      </c>
      <c r="AO505" s="80">
        <f t="shared" si="102"/>
        <v>0</v>
      </c>
      <c r="AP505" s="80">
        <f t="shared" si="102"/>
        <v>0</v>
      </c>
      <c r="AQ505" s="80">
        <f t="shared" si="102"/>
        <v>0</v>
      </c>
      <c r="AR505" s="80">
        <f t="shared" si="102"/>
        <v>0</v>
      </c>
      <c r="AS505" s="80">
        <f t="shared" si="102"/>
        <v>0</v>
      </c>
      <c r="AT505" s="80">
        <f t="shared" si="102"/>
        <v>0</v>
      </c>
      <c r="AU505" s="80">
        <f t="shared" si="102"/>
        <v>0</v>
      </c>
      <c r="AV505" s="80">
        <f t="shared" si="102"/>
        <v>0</v>
      </c>
      <c r="AW505" s="80">
        <f t="shared" si="102"/>
        <v>0</v>
      </c>
      <c r="AX505" s="80">
        <f t="shared" si="102"/>
        <v>0</v>
      </c>
      <c r="AY505" s="80">
        <f t="shared" si="102"/>
        <v>0</v>
      </c>
      <c r="AZ505" s="80">
        <f t="shared" si="102"/>
        <v>0</v>
      </c>
      <c r="BA505" s="80">
        <f t="shared" si="102"/>
        <v>0</v>
      </c>
      <c r="BB505" s="80">
        <f t="shared" si="102"/>
        <v>0</v>
      </c>
      <c r="BC505" s="80">
        <f t="shared" si="102"/>
        <v>0</v>
      </c>
      <c r="BD505" s="80">
        <f t="shared" si="102"/>
        <v>0</v>
      </c>
      <c r="BE505" s="80">
        <f t="shared" si="102"/>
        <v>0</v>
      </c>
      <c r="BF505" s="80">
        <f t="shared" si="102"/>
        <v>0</v>
      </c>
      <c r="BG505" s="80">
        <f t="shared" si="102"/>
        <v>0</v>
      </c>
      <c r="BH505" s="80">
        <f t="shared" si="102"/>
        <v>0</v>
      </c>
      <c r="BI505" s="80">
        <f t="shared" si="102"/>
        <v>0</v>
      </c>
      <c r="BJ505" s="80">
        <f t="shared" si="102"/>
        <v>0</v>
      </c>
      <c r="BK505" s="80">
        <f t="shared" si="102"/>
        <v>0</v>
      </c>
      <c r="BL505" s="80">
        <f t="shared" si="102"/>
        <v>0</v>
      </c>
      <c r="BM505" s="80">
        <f t="shared" si="102"/>
        <v>0</v>
      </c>
      <c r="BN505" s="80">
        <f t="shared" si="102"/>
        <v>0</v>
      </c>
      <c r="BO505" s="80">
        <f t="shared" si="102"/>
        <v>0</v>
      </c>
      <c r="BP505" s="80">
        <f t="shared" si="102"/>
        <v>0</v>
      </c>
      <c r="BQ505" s="80">
        <f t="shared" si="102"/>
        <v>0</v>
      </c>
      <c r="BR505" s="80">
        <f t="shared" si="101"/>
        <v>0</v>
      </c>
      <c r="BS505" s="80">
        <f t="shared" si="99"/>
        <v>0</v>
      </c>
      <c r="BT505" s="80">
        <f t="shared" si="99"/>
        <v>280414</v>
      </c>
      <c r="BU505" s="80">
        <f t="shared" si="99"/>
        <v>0</v>
      </c>
      <c r="BV505" s="80">
        <f t="shared" si="99"/>
        <v>0</v>
      </c>
      <c r="BW505" s="80">
        <f t="shared" si="99"/>
        <v>0</v>
      </c>
      <c r="BX505" s="80">
        <f t="shared" si="99"/>
        <v>0</v>
      </c>
      <c r="BZ505" s="80">
        <f t="shared" si="100"/>
        <v>0</v>
      </c>
      <c r="CA505" s="80" t="e">
        <f>CA63-#REF!</f>
        <v>#REF!</v>
      </c>
    </row>
    <row r="506" spans="7:79" hidden="1" x14ac:dyDescent="0.3">
      <c r="G506" s="80">
        <f t="shared" si="102"/>
        <v>0</v>
      </c>
      <c r="H506" s="80">
        <f t="shared" si="102"/>
        <v>0</v>
      </c>
      <c r="I506" s="80">
        <f t="shared" si="102"/>
        <v>0</v>
      </c>
      <c r="J506" s="80">
        <f t="shared" ref="J506:BQ507" si="103">J64-CB64</f>
        <v>0</v>
      </c>
      <c r="K506" s="80">
        <f t="shared" si="103"/>
        <v>0</v>
      </c>
      <c r="L506" s="80">
        <f t="shared" si="103"/>
        <v>0</v>
      </c>
      <c r="M506" s="80">
        <f t="shared" si="103"/>
        <v>0</v>
      </c>
      <c r="N506" s="80">
        <f t="shared" si="103"/>
        <v>0</v>
      </c>
      <c r="O506" s="80">
        <f t="shared" si="103"/>
        <v>0</v>
      </c>
      <c r="P506" s="80">
        <f t="shared" si="103"/>
        <v>0</v>
      </c>
      <c r="Q506" s="80">
        <f t="shared" si="103"/>
        <v>0</v>
      </c>
      <c r="R506" s="80">
        <f t="shared" si="103"/>
        <v>0</v>
      </c>
      <c r="S506" s="80">
        <f t="shared" si="103"/>
        <v>0</v>
      </c>
      <c r="T506" s="80">
        <f t="shared" si="103"/>
        <v>0</v>
      </c>
      <c r="U506" s="80">
        <f t="shared" si="103"/>
        <v>0</v>
      </c>
      <c r="V506" s="80">
        <f t="shared" si="103"/>
        <v>0</v>
      </c>
      <c r="W506" s="80">
        <f t="shared" si="103"/>
        <v>0</v>
      </c>
      <c r="X506" s="80">
        <f t="shared" si="103"/>
        <v>0</v>
      </c>
      <c r="Y506" s="80">
        <f t="shared" si="103"/>
        <v>0</v>
      </c>
      <c r="Z506" s="80">
        <f t="shared" si="103"/>
        <v>0</v>
      </c>
      <c r="AA506" s="80">
        <f t="shared" si="103"/>
        <v>0</v>
      </c>
      <c r="AB506" s="80">
        <f t="shared" si="103"/>
        <v>0</v>
      </c>
      <c r="AC506" s="80">
        <f t="shared" si="103"/>
        <v>0</v>
      </c>
      <c r="AD506" s="80">
        <f t="shared" si="103"/>
        <v>0</v>
      </c>
      <c r="AE506" s="80">
        <f t="shared" si="103"/>
        <v>0</v>
      </c>
      <c r="AF506" s="80">
        <f t="shared" si="103"/>
        <v>0</v>
      </c>
      <c r="AG506" s="80">
        <f t="shared" si="103"/>
        <v>0</v>
      </c>
      <c r="AH506" s="80">
        <f t="shared" si="103"/>
        <v>0</v>
      </c>
      <c r="AI506" s="80">
        <f t="shared" si="103"/>
        <v>0</v>
      </c>
      <c r="AJ506" s="80">
        <f t="shared" si="103"/>
        <v>0</v>
      </c>
      <c r="AK506" s="80">
        <f t="shared" si="103"/>
        <v>68287</v>
      </c>
      <c r="AL506" s="80">
        <f t="shared" si="103"/>
        <v>0</v>
      </c>
      <c r="AM506" s="80">
        <f t="shared" si="103"/>
        <v>0</v>
      </c>
      <c r="AN506" s="80">
        <f t="shared" si="103"/>
        <v>0</v>
      </c>
      <c r="AO506" s="80">
        <f t="shared" si="103"/>
        <v>0</v>
      </c>
      <c r="AP506" s="80">
        <f t="shared" si="103"/>
        <v>0</v>
      </c>
      <c r="AQ506" s="80">
        <f t="shared" si="103"/>
        <v>0</v>
      </c>
      <c r="AR506" s="80">
        <f t="shared" si="103"/>
        <v>0</v>
      </c>
      <c r="AS506" s="80">
        <f t="shared" si="103"/>
        <v>0</v>
      </c>
      <c r="AT506" s="80">
        <f t="shared" si="103"/>
        <v>0</v>
      </c>
      <c r="AU506" s="80">
        <f t="shared" si="103"/>
        <v>0</v>
      </c>
      <c r="AV506" s="80">
        <f t="shared" si="103"/>
        <v>0</v>
      </c>
      <c r="AW506" s="80">
        <f t="shared" si="103"/>
        <v>0</v>
      </c>
      <c r="AX506" s="80">
        <f t="shared" si="103"/>
        <v>0</v>
      </c>
      <c r="AY506" s="80">
        <f t="shared" si="103"/>
        <v>0</v>
      </c>
      <c r="AZ506" s="80">
        <f t="shared" si="103"/>
        <v>0</v>
      </c>
      <c r="BA506" s="80">
        <f t="shared" si="103"/>
        <v>0</v>
      </c>
      <c r="BB506" s="80">
        <f t="shared" si="103"/>
        <v>0</v>
      </c>
      <c r="BC506" s="80">
        <f t="shared" si="103"/>
        <v>0</v>
      </c>
      <c r="BD506" s="80">
        <f t="shared" si="103"/>
        <v>0</v>
      </c>
      <c r="BE506" s="80">
        <f t="shared" si="103"/>
        <v>0</v>
      </c>
      <c r="BF506" s="80">
        <f t="shared" si="103"/>
        <v>0</v>
      </c>
      <c r="BG506" s="80">
        <f t="shared" si="103"/>
        <v>0</v>
      </c>
      <c r="BH506" s="80">
        <f t="shared" si="103"/>
        <v>0</v>
      </c>
      <c r="BI506" s="80">
        <f t="shared" si="103"/>
        <v>0</v>
      </c>
      <c r="BJ506" s="80">
        <f t="shared" si="103"/>
        <v>0</v>
      </c>
      <c r="BK506" s="80">
        <f t="shared" si="103"/>
        <v>0</v>
      </c>
      <c r="BL506" s="80">
        <f t="shared" si="103"/>
        <v>0</v>
      </c>
      <c r="BM506" s="80">
        <f t="shared" si="103"/>
        <v>0</v>
      </c>
      <c r="BN506" s="80">
        <f t="shared" si="103"/>
        <v>0</v>
      </c>
      <c r="BO506" s="80">
        <f t="shared" si="103"/>
        <v>0</v>
      </c>
      <c r="BP506" s="80">
        <f t="shared" si="103"/>
        <v>0</v>
      </c>
      <c r="BQ506" s="80">
        <f t="shared" si="103"/>
        <v>0</v>
      </c>
      <c r="BR506" s="80">
        <f t="shared" si="101"/>
        <v>0</v>
      </c>
      <c r="BS506" s="80">
        <f t="shared" si="99"/>
        <v>0</v>
      </c>
      <c r="BT506" s="80">
        <f t="shared" si="99"/>
        <v>68287</v>
      </c>
      <c r="BU506" s="80">
        <f t="shared" si="99"/>
        <v>0</v>
      </c>
      <c r="BV506" s="80">
        <f t="shared" si="99"/>
        <v>0</v>
      </c>
      <c r="BW506" s="80">
        <f t="shared" si="99"/>
        <v>0</v>
      </c>
      <c r="BX506" s="80">
        <f t="shared" si="99"/>
        <v>0</v>
      </c>
      <c r="BZ506" s="80">
        <f t="shared" si="100"/>
        <v>0</v>
      </c>
      <c r="CA506" s="80" t="e">
        <f>CA64-#REF!</f>
        <v>#REF!</v>
      </c>
    </row>
    <row r="507" spans="7:79" hidden="1" x14ac:dyDescent="0.3">
      <c r="G507" s="80">
        <f t="shared" ref="G507:I507" si="104">G65-BY65</f>
        <v>0</v>
      </c>
      <c r="H507" s="80">
        <f t="shared" si="104"/>
        <v>0</v>
      </c>
      <c r="I507" s="80">
        <f t="shared" si="104"/>
        <v>0</v>
      </c>
      <c r="J507" s="80">
        <f t="shared" si="103"/>
        <v>0</v>
      </c>
      <c r="K507" s="80">
        <f t="shared" si="103"/>
        <v>0</v>
      </c>
      <c r="L507" s="80">
        <f t="shared" si="103"/>
        <v>0</v>
      </c>
      <c r="M507" s="80">
        <f t="shared" si="103"/>
        <v>0</v>
      </c>
      <c r="N507" s="80">
        <f t="shared" si="103"/>
        <v>0</v>
      </c>
      <c r="O507" s="80">
        <f t="shared" si="103"/>
        <v>0</v>
      </c>
      <c r="P507" s="80">
        <f t="shared" si="103"/>
        <v>0</v>
      </c>
      <c r="Q507" s="80">
        <f t="shared" si="103"/>
        <v>0</v>
      </c>
      <c r="R507" s="80">
        <f t="shared" si="103"/>
        <v>0</v>
      </c>
      <c r="S507" s="80">
        <f t="shared" si="103"/>
        <v>0</v>
      </c>
      <c r="T507" s="80">
        <f t="shared" si="103"/>
        <v>0</v>
      </c>
      <c r="U507" s="80">
        <f t="shared" si="103"/>
        <v>0</v>
      </c>
      <c r="V507" s="80">
        <f t="shared" si="103"/>
        <v>0</v>
      </c>
      <c r="W507" s="80">
        <f t="shared" si="103"/>
        <v>0</v>
      </c>
      <c r="X507" s="80">
        <f t="shared" si="103"/>
        <v>0</v>
      </c>
      <c r="Y507" s="80">
        <f t="shared" si="103"/>
        <v>0</v>
      </c>
      <c r="Z507" s="80">
        <f t="shared" si="103"/>
        <v>0</v>
      </c>
      <c r="AA507" s="80">
        <f t="shared" si="103"/>
        <v>0</v>
      </c>
      <c r="AB507" s="80">
        <f t="shared" si="103"/>
        <v>0</v>
      </c>
      <c r="AC507" s="80">
        <f t="shared" si="103"/>
        <v>0</v>
      </c>
      <c r="AD507" s="80">
        <f t="shared" si="103"/>
        <v>0</v>
      </c>
      <c r="AE507" s="80">
        <f t="shared" si="103"/>
        <v>0</v>
      </c>
      <c r="AF507" s="80">
        <f t="shared" si="103"/>
        <v>0</v>
      </c>
      <c r="AG507" s="80">
        <f t="shared" si="103"/>
        <v>0</v>
      </c>
      <c r="AH507" s="80">
        <f t="shared" si="103"/>
        <v>0</v>
      </c>
      <c r="AI507" s="80">
        <f t="shared" si="103"/>
        <v>0</v>
      </c>
      <c r="AJ507" s="80">
        <f t="shared" si="103"/>
        <v>0</v>
      </c>
      <c r="AK507" s="80">
        <f t="shared" si="103"/>
        <v>31713</v>
      </c>
      <c r="AL507" s="80">
        <f t="shared" si="103"/>
        <v>0</v>
      </c>
      <c r="AM507" s="80">
        <f t="shared" si="103"/>
        <v>0</v>
      </c>
      <c r="AN507" s="80">
        <f t="shared" si="103"/>
        <v>0</v>
      </c>
      <c r="AO507" s="80">
        <f t="shared" si="103"/>
        <v>0</v>
      </c>
      <c r="AP507" s="80">
        <f t="shared" si="103"/>
        <v>0</v>
      </c>
      <c r="AQ507" s="80">
        <f t="shared" si="103"/>
        <v>0</v>
      </c>
      <c r="AR507" s="80">
        <f t="shared" si="103"/>
        <v>0</v>
      </c>
      <c r="AS507" s="80">
        <f t="shared" si="103"/>
        <v>0</v>
      </c>
      <c r="AT507" s="80">
        <f t="shared" si="103"/>
        <v>0</v>
      </c>
      <c r="AU507" s="80">
        <f t="shared" si="103"/>
        <v>0</v>
      </c>
      <c r="AV507" s="80">
        <f t="shared" si="103"/>
        <v>0</v>
      </c>
      <c r="AW507" s="80">
        <f t="shared" si="103"/>
        <v>0</v>
      </c>
      <c r="AX507" s="80">
        <f t="shared" si="103"/>
        <v>0</v>
      </c>
      <c r="AY507" s="80">
        <f t="shared" si="103"/>
        <v>0</v>
      </c>
      <c r="AZ507" s="80">
        <f t="shared" si="103"/>
        <v>0</v>
      </c>
      <c r="BA507" s="80">
        <f t="shared" si="103"/>
        <v>0</v>
      </c>
      <c r="BB507" s="80">
        <f t="shared" si="103"/>
        <v>0</v>
      </c>
      <c r="BC507" s="80">
        <f t="shared" si="103"/>
        <v>0</v>
      </c>
      <c r="BD507" s="80">
        <f t="shared" si="103"/>
        <v>0</v>
      </c>
      <c r="BE507" s="80">
        <f t="shared" si="103"/>
        <v>0</v>
      </c>
      <c r="BF507" s="80">
        <f t="shared" si="103"/>
        <v>0</v>
      </c>
      <c r="BG507" s="80">
        <f t="shared" si="103"/>
        <v>0</v>
      </c>
      <c r="BH507" s="80">
        <f t="shared" si="103"/>
        <v>0</v>
      </c>
      <c r="BI507" s="80">
        <f t="shared" si="103"/>
        <v>0</v>
      </c>
      <c r="BJ507" s="80">
        <f t="shared" si="103"/>
        <v>0</v>
      </c>
      <c r="BK507" s="80">
        <f t="shared" si="103"/>
        <v>0</v>
      </c>
      <c r="BL507" s="80">
        <f t="shared" si="103"/>
        <v>0</v>
      </c>
      <c r="BM507" s="80">
        <f t="shared" si="103"/>
        <v>0</v>
      </c>
      <c r="BN507" s="80">
        <f t="shared" si="103"/>
        <v>0</v>
      </c>
      <c r="BO507" s="80">
        <f t="shared" si="103"/>
        <v>0</v>
      </c>
      <c r="BP507" s="80">
        <f t="shared" si="103"/>
        <v>0</v>
      </c>
      <c r="BQ507" s="80">
        <f t="shared" si="103"/>
        <v>0</v>
      </c>
      <c r="BR507" s="80">
        <f t="shared" si="101"/>
        <v>0</v>
      </c>
      <c r="BS507" s="80">
        <f t="shared" si="99"/>
        <v>0</v>
      </c>
      <c r="BT507" s="80">
        <f t="shared" si="99"/>
        <v>31713</v>
      </c>
      <c r="BU507" s="80">
        <f t="shared" si="99"/>
        <v>0</v>
      </c>
      <c r="BV507" s="80">
        <f t="shared" si="99"/>
        <v>0</v>
      </c>
      <c r="BW507" s="80">
        <f t="shared" si="99"/>
        <v>0</v>
      </c>
      <c r="BX507" s="80">
        <f t="shared" si="99"/>
        <v>0</v>
      </c>
      <c r="BZ507" s="80">
        <f t="shared" si="100"/>
        <v>0</v>
      </c>
      <c r="CA507" s="80" t="e">
        <f>CA65-#REF!</f>
        <v>#REF!</v>
      </c>
    </row>
    <row r="508" spans="7:79" hidden="1" x14ac:dyDescent="0.3">
      <c r="G508" s="80">
        <f t="shared" ref="G508:BR512" si="105">G67-BY67</f>
        <v>0</v>
      </c>
      <c r="H508" s="80">
        <f t="shared" si="105"/>
        <v>0</v>
      </c>
      <c r="I508" s="80">
        <f t="shared" si="105"/>
        <v>0</v>
      </c>
      <c r="J508" s="80">
        <f t="shared" si="105"/>
        <v>0</v>
      </c>
      <c r="K508" s="80">
        <f t="shared" si="105"/>
        <v>0</v>
      </c>
      <c r="L508" s="80">
        <f t="shared" si="105"/>
        <v>0</v>
      </c>
      <c r="M508" s="80">
        <f t="shared" si="105"/>
        <v>0</v>
      </c>
      <c r="N508" s="80">
        <f t="shared" si="105"/>
        <v>0</v>
      </c>
      <c r="O508" s="80">
        <f t="shared" si="105"/>
        <v>0</v>
      </c>
      <c r="P508" s="80">
        <f t="shared" si="105"/>
        <v>0</v>
      </c>
      <c r="Q508" s="80">
        <f t="shared" si="105"/>
        <v>0</v>
      </c>
      <c r="R508" s="80">
        <f t="shared" si="105"/>
        <v>0</v>
      </c>
      <c r="S508" s="80">
        <f t="shared" si="105"/>
        <v>0</v>
      </c>
      <c r="T508" s="80">
        <f t="shared" si="105"/>
        <v>0</v>
      </c>
      <c r="U508" s="80">
        <f t="shared" si="105"/>
        <v>0</v>
      </c>
      <c r="V508" s="80">
        <f t="shared" si="105"/>
        <v>0</v>
      </c>
      <c r="W508" s="80">
        <f t="shared" si="105"/>
        <v>0</v>
      </c>
      <c r="X508" s="80">
        <f t="shared" si="105"/>
        <v>0</v>
      </c>
      <c r="Y508" s="80">
        <f t="shared" si="105"/>
        <v>0</v>
      </c>
      <c r="Z508" s="80">
        <f t="shared" si="105"/>
        <v>0</v>
      </c>
      <c r="AA508" s="80">
        <f t="shared" si="105"/>
        <v>0</v>
      </c>
      <c r="AB508" s="80">
        <f t="shared" si="105"/>
        <v>0</v>
      </c>
      <c r="AC508" s="80">
        <f t="shared" si="105"/>
        <v>0</v>
      </c>
      <c r="AD508" s="80">
        <f t="shared" si="105"/>
        <v>0</v>
      </c>
      <c r="AE508" s="80">
        <f t="shared" si="105"/>
        <v>0</v>
      </c>
      <c r="AF508" s="80">
        <f t="shared" si="105"/>
        <v>0</v>
      </c>
      <c r="AG508" s="80">
        <f t="shared" si="105"/>
        <v>0</v>
      </c>
      <c r="AH508" s="80">
        <f t="shared" si="105"/>
        <v>0</v>
      </c>
      <c r="AI508" s="80">
        <f t="shared" si="105"/>
        <v>0</v>
      </c>
      <c r="AJ508" s="80">
        <f t="shared" si="105"/>
        <v>0</v>
      </c>
      <c r="AK508" s="80">
        <f t="shared" si="105"/>
        <v>180414</v>
      </c>
      <c r="AL508" s="80">
        <f t="shared" si="105"/>
        <v>0</v>
      </c>
      <c r="AM508" s="80">
        <f t="shared" si="105"/>
        <v>0</v>
      </c>
      <c r="AN508" s="80">
        <f t="shared" si="105"/>
        <v>0</v>
      </c>
      <c r="AO508" s="80">
        <f t="shared" si="105"/>
        <v>0</v>
      </c>
      <c r="AP508" s="80">
        <f t="shared" si="105"/>
        <v>0</v>
      </c>
      <c r="AQ508" s="80">
        <f t="shared" si="105"/>
        <v>0</v>
      </c>
      <c r="AR508" s="80">
        <f t="shared" si="105"/>
        <v>0</v>
      </c>
      <c r="AS508" s="80">
        <f t="shared" si="105"/>
        <v>0</v>
      </c>
      <c r="AT508" s="80">
        <f t="shared" si="105"/>
        <v>0</v>
      </c>
      <c r="AU508" s="80">
        <f t="shared" si="105"/>
        <v>0</v>
      </c>
      <c r="AV508" s="80">
        <f t="shared" si="105"/>
        <v>0</v>
      </c>
      <c r="AW508" s="80">
        <f t="shared" si="105"/>
        <v>0</v>
      </c>
      <c r="AX508" s="80">
        <f t="shared" si="105"/>
        <v>0</v>
      </c>
      <c r="AY508" s="80">
        <f t="shared" si="105"/>
        <v>0</v>
      </c>
      <c r="AZ508" s="80">
        <f t="shared" si="105"/>
        <v>0</v>
      </c>
      <c r="BA508" s="80">
        <f t="shared" si="105"/>
        <v>0</v>
      </c>
      <c r="BB508" s="80">
        <f t="shared" si="105"/>
        <v>0</v>
      </c>
      <c r="BC508" s="80">
        <f t="shared" si="105"/>
        <v>0</v>
      </c>
      <c r="BD508" s="80">
        <f t="shared" si="105"/>
        <v>0</v>
      </c>
      <c r="BE508" s="80">
        <f t="shared" si="105"/>
        <v>0</v>
      </c>
      <c r="BF508" s="80">
        <f t="shared" si="105"/>
        <v>0</v>
      </c>
      <c r="BG508" s="80">
        <f t="shared" si="105"/>
        <v>0</v>
      </c>
      <c r="BH508" s="80">
        <f t="shared" si="105"/>
        <v>0</v>
      </c>
      <c r="BI508" s="80">
        <f t="shared" si="105"/>
        <v>0</v>
      </c>
      <c r="BJ508" s="80">
        <f t="shared" si="105"/>
        <v>0</v>
      </c>
      <c r="BK508" s="80">
        <f t="shared" si="105"/>
        <v>0</v>
      </c>
      <c r="BL508" s="80">
        <f t="shared" si="105"/>
        <v>0</v>
      </c>
      <c r="BM508" s="80">
        <f t="shared" si="105"/>
        <v>0</v>
      </c>
      <c r="BN508" s="80">
        <f t="shared" si="105"/>
        <v>0</v>
      </c>
      <c r="BO508" s="80">
        <f t="shared" si="105"/>
        <v>0</v>
      </c>
      <c r="BP508" s="80">
        <f t="shared" si="105"/>
        <v>0</v>
      </c>
      <c r="BQ508" s="80">
        <f t="shared" si="105"/>
        <v>0</v>
      </c>
      <c r="BR508" s="80">
        <f t="shared" si="105"/>
        <v>0</v>
      </c>
      <c r="BS508" s="80">
        <f t="shared" ref="BO508:BX512" si="106">BS67-EK67</f>
        <v>0</v>
      </c>
      <c r="BT508" s="80">
        <f t="shared" si="106"/>
        <v>180414</v>
      </c>
      <c r="BU508" s="80">
        <f t="shared" si="106"/>
        <v>0</v>
      </c>
      <c r="BV508" s="80">
        <f t="shared" si="106"/>
        <v>0</v>
      </c>
      <c r="BW508" s="80">
        <f t="shared" si="106"/>
        <v>0</v>
      </c>
      <c r="BX508" s="80">
        <f t="shared" si="106"/>
        <v>0</v>
      </c>
      <c r="BZ508" s="80">
        <f>BZ67-ER67</f>
        <v>0</v>
      </c>
      <c r="CA508" s="80" t="e">
        <f>CA67-#REF!</f>
        <v>#REF!</v>
      </c>
    </row>
    <row r="509" spans="7:79" hidden="1" x14ac:dyDescent="0.3">
      <c r="G509" s="80">
        <f t="shared" si="105"/>
        <v>0</v>
      </c>
      <c r="H509" s="80">
        <f t="shared" si="105"/>
        <v>0</v>
      </c>
      <c r="I509" s="80">
        <f t="shared" si="105"/>
        <v>0</v>
      </c>
      <c r="J509" s="80">
        <f t="shared" si="105"/>
        <v>0</v>
      </c>
      <c r="K509" s="80">
        <f t="shared" si="105"/>
        <v>0</v>
      </c>
      <c r="L509" s="80">
        <f t="shared" si="105"/>
        <v>0</v>
      </c>
      <c r="M509" s="80">
        <f t="shared" si="105"/>
        <v>0</v>
      </c>
      <c r="N509" s="80">
        <f t="shared" si="105"/>
        <v>0</v>
      </c>
      <c r="O509" s="80">
        <f t="shared" si="105"/>
        <v>0</v>
      </c>
      <c r="P509" s="80">
        <f t="shared" si="105"/>
        <v>0</v>
      </c>
      <c r="Q509" s="80">
        <f t="shared" si="105"/>
        <v>0</v>
      </c>
      <c r="R509" s="80">
        <f t="shared" si="105"/>
        <v>0</v>
      </c>
      <c r="S509" s="80">
        <f t="shared" si="105"/>
        <v>0</v>
      </c>
      <c r="T509" s="80">
        <f t="shared" si="105"/>
        <v>0</v>
      </c>
      <c r="U509" s="80">
        <f t="shared" si="105"/>
        <v>0</v>
      </c>
      <c r="V509" s="80">
        <f t="shared" si="105"/>
        <v>0</v>
      </c>
      <c r="W509" s="80">
        <f t="shared" si="105"/>
        <v>0</v>
      </c>
      <c r="X509" s="80">
        <f t="shared" si="105"/>
        <v>0</v>
      </c>
      <c r="Y509" s="80">
        <f t="shared" si="105"/>
        <v>0</v>
      </c>
      <c r="Z509" s="80">
        <f t="shared" si="105"/>
        <v>0</v>
      </c>
      <c r="AA509" s="80">
        <f t="shared" si="105"/>
        <v>0</v>
      </c>
      <c r="AB509" s="80">
        <f t="shared" si="105"/>
        <v>0</v>
      </c>
      <c r="AC509" s="80">
        <f t="shared" si="105"/>
        <v>0</v>
      </c>
      <c r="AD509" s="80">
        <f t="shared" si="105"/>
        <v>0</v>
      </c>
      <c r="AE509" s="80">
        <f t="shared" si="105"/>
        <v>0</v>
      </c>
      <c r="AF509" s="80">
        <f t="shared" si="105"/>
        <v>0</v>
      </c>
      <c r="AG509" s="80">
        <f t="shared" si="105"/>
        <v>0</v>
      </c>
      <c r="AH509" s="80">
        <f t="shared" si="105"/>
        <v>0</v>
      </c>
      <c r="AI509" s="80">
        <f t="shared" si="105"/>
        <v>0</v>
      </c>
      <c r="AJ509" s="80">
        <f t="shared" si="105"/>
        <v>0</v>
      </c>
      <c r="AK509" s="80">
        <f t="shared" si="105"/>
        <v>0</v>
      </c>
      <c r="AL509" s="80">
        <f t="shared" si="105"/>
        <v>0</v>
      </c>
      <c r="AM509" s="80">
        <f t="shared" si="105"/>
        <v>0</v>
      </c>
      <c r="AN509" s="80">
        <f t="shared" si="105"/>
        <v>0</v>
      </c>
      <c r="AO509" s="80">
        <f t="shared" si="105"/>
        <v>0</v>
      </c>
      <c r="AP509" s="80">
        <f t="shared" si="105"/>
        <v>0</v>
      </c>
      <c r="AQ509" s="80">
        <f t="shared" si="105"/>
        <v>0</v>
      </c>
      <c r="AR509" s="80">
        <f t="shared" si="105"/>
        <v>0</v>
      </c>
      <c r="AS509" s="80">
        <f t="shared" si="105"/>
        <v>0</v>
      </c>
      <c r="AT509" s="80">
        <f t="shared" si="105"/>
        <v>0</v>
      </c>
      <c r="AU509" s="80">
        <f t="shared" si="105"/>
        <v>0</v>
      </c>
      <c r="AV509" s="80">
        <f t="shared" si="105"/>
        <v>0</v>
      </c>
      <c r="AW509" s="80">
        <f t="shared" si="105"/>
        <v>0</v>
      </c>
      <c r="AX509" s="80">
        <f t="shared" si="105"/>
        <v>0</v>
      </c>
      <c r="AY509" s="80">
        <f t="shared" si="105"/>
        <v>0</v>
      </c>
      <c r="AZ509" s="80">
        <f t="shared" si="105"/>
        <v>0</v>
      </c>
      <c r="BA509" s="80">
        <f t="shared" si="105"/>
        <v>0</v>
      </c>
      <c r="BB509" s="80">
        <f t="shared" si="105"/>
        <v>0</v>
      </c>
      <c r="BC509" s="80">
        <f t="shared" si="105"/>
        <v>0</v>
      </c>
      <c r="BD509" s="80">
        <f t="shared" si="105"/>
        <v>0</v>
      </c>
      <c r="BE509" s="80">
        <f t="shared" si="105"/>
        <v>0</v>
      </c>
      <c r="BF509" s="80">
        <f t="shared" si="105"/>
        <v>0</v>
      </c>
      <c r="BG509" s="80">
        <f t="shared" si="105"/>
        <v>0</v>
      </c>
      <c r="BH509" s="80">
        <f t="shared" si="105"/>
        <v>0</v>
      </c>
      <c r="BI509" s="80">
        <f t="shared" si="105"/>
        <v>0</v>
      </c>
      <c r="BJ509" s="80">
        <f t="shared" si="105"/>
        <v>0</v>
      </c>
      <c r="BK509" s="80">
        <f t="shared" si="105"/>
        <v>0</v>
      </c>
      <c r="BL509" s="80">
        <f t="shared" si="105"/>
        <v>0</v>
      </c>
      <c r="BM509" s="80">
        <f t="shared" si="105"/>
        <v>0</v>
      </c>
      <c r="BN509" s="80">
        <f t="shared" si="105"/>
        <v>0</v>
      </c>
      <c r="BO509" s="80">
        <f t="shared" si="106"/>
        <v>0</v>
      </c>
      <c r="BP509" s="80">
        <f t="shared" si="106"/>
        <v>0</v>
      </c>
      <c r="BQ509" s="80">
        <f t="shared" si="106"/>
        <v>0</v>
      </c>
      <c r="BR509" s="80">
        <f t="shared" si="106"/>
        <v>0</v>
      </c>
      <c r="BS509" s="80">
        <f t="shared" si="106"/>
        <v>0</v>
      </c>
      <c r="BT509" s="80">
        <f t="shared" si="106"/>
        <v>0</v>
      </c>
      <c r="BU509" s="80">
        <f t="shared" si="106"/>
        <v>0</v>
      </c>
      <c r="BV509" s="80">
        <f t="shared" si="106"/>
        <v>0</v>
      </c>
      <c r="BW509" s="80">
        <f t="shared" si="106"/>
        <v>0</v>
      </c>
      <c r="BX509" s="80">
        <f t="shared" si="106"/>
        <v>0</v>
      </c>
      <c r="BZ509" s="80">
        <f>BZ68-ER68</f>
        <v>0</v>
      </c>
      <c r="CA509" s="80" t="e">
        <f>CA68-#REF!</f>
        <v>#REF!</v>
      </c>
    </row>
    <row r="510" spans="7:79" hidden="1" x14ac:dyDescent="0.3">
      <c r="G510" s="80">
        <f t="shared" si="105"/>
        <v>-10805411</v>
      </c>
      <c r="H510" s="80">
        <f t="shared" si="105"/>
        <v>0</v>
      </c>
      <c r="I510" s="80">
        <f t="shared" si="105"/>
        <v>0</v>
      </c>
      <c r="J510" s="80">
        <f t="shared" si="105"/>
        <v>0</v>
      </c>
      <c r="K510" s="80">
        <f t="shared" si="105"/>
        <v>0</v>
      </c>
      <c r="L510" s="80">
        <f t="shared" si="105"/>
        <v>961080</v>
      </c>
      <c r="M510" s="80">
        <f t="shared" si="105"/>
        <v>0</v>
      </c>
      <c r="N510" s="80">
        <f t="shared" si="105"/>
        <v>0</v>
      </c>
      <c r="O510" s="80">
        <f t="shared" si="105"/>
        <v>0</v>
      </c>
      <c r="P510" s="80">
        <f t="shared" si="105"/>
        <v>0</v>
      </c>
      <c r="Q510" s="80">
        <f t="shared" si="105"/>
        <v>844041</v>
      </c>
      <c r="R510" s="80">
        <f t="shared" si="105"/>
        <v>0</v>
      </c>
      <c r="S510" s="80">
        <f t="shared" si="105"/>
        <v>0</v>
      </c>
      <c r="T510" s="80">
        <f t="shared" si="105"/>
        <v>0</v>
      </c>
      <c r="U510" s="80">
        <f t="shared" si="105"/>
        <v>0</v>
      </c>
      <c r="V510" s="80">
        <f t="shared" si="105"/>
        <v>-1786049</v>
      </c>
      <c r="W510" s="80">
        <f t="shared" si="105"/>
        <v>0</v>
      </c>
      <c r="X510" s="80">
        <f t="shared" si="105"/>
        <v>0</v>
      </c>
      <c r="Y510" s="80">
        <f t="shared" si="105"/>
        <v>0</v>
      </c>
      <c r="Z510" s="80">
        <f t="shared" si="105"/>
        <v>0</v>
      </c>
      <c r="AA510" s="80">
        <f t="shared" si="105"/>
        <v>871300</v>
      </c>
      <c r="AB510" s="80">
        <f t="shared" si="105"/>
        <v>0</v>
      </c>
      <c r="AC510" s="80">
        <f t="shared" si="105"/>
        <v>0</v>
      </c>
      <c r="AD510" s="80">
        <f t="shared" si="105"/>
        <v>0</v>
      </c>
      <c r="AE510" s="80">
        <f t="shared" si="105"/>
        <v>0</v>
      </c>
      <c r="AF510" s="80">
        <f t="shared" si="105"/>
        <v>-1181655</v>
      </c>
      <c r="AG510" s="80">
        <f t="shared" si="105"/>
        <v>0</v>
      </c>
      <c r="AH510" s="80">
        <f t="shared" si="105"/>
        <v>0</v>
      </c>
      <c r="AI510" s="80">
        <f t="shared" si="105"/>
        <v>0</v>
      </c>
      <c r="AJ510" s="80">
        <f t="shared" si="105"/>
        <v>0</v>
      </c>
      <c r="AK510" s="80">
        <f t="shared" si="105"/>
        <v>-1106653</v>
      </c>
      <c r="AL510" s="80">
        <f t="shared" si="105"/>
        <v>0</v>
      </c>
      <c r="AM510" s="80">
        <f t="shared" si="105"/>
        <v>0</v>
      </c>
      <c r="AN510" s="80">
        <f t="shared" si="105"/>
        <v>0</v>
      </c>
      <c r="AO510" s="80">
        <f t="shared" si="105"/>
        <v>0</v>
      </c>
      <c r="AP510" s="80">
        <f t="shared" si="105"/>
        <v>-108240</v>
      </c>
      <c r="AQ510" s="80">
        <f t="shared" si="105"/>
        <v>0</v>
      </c>
      <c r="AR510" s="80">
        <f t="shared" si="105"/>
        <v>0</v>
      </c>
      <c r="AS510" s="80">
        <f t="shared" si="105"/>
        <v>0</v>
      </c>
      <c r="AT510" s="80">
        <f t="shared" si="105"/>
        <v>0</v>
      </c>
      <c r="AU510" s="80">
        <f t="shared" si="105"/>
        <v>1328012</v>
      </c>
      <c r="AV510" s="80">
        <f t="shared" si="105"/>
        <v>0</v>
      </c>
      <c r="AW510" s="80">
        <f t="shared" si="105"/>
        <v>0</v>
      </c>
      <c r="AX510" s="80">
        <f t="shared" si="105"/>
        <v>0</v>
      </c>
      <c r="AY510" s="80">
        <f t="shared" si="105"/>
        <v>0</v>
      </c>
      <c r="AZ510" s="80">
        <f t="shared" si="105"/>
        <v>218278</v>
      </c>
      <c r="BA510" s="80">
        <f t="shared" si="105"/>
        <v>0</v>
      </c>
      <c r="BB510" s="80">
        <f t="shared" si="105"/>
        <v>0</v>
      </c>
      <c r="BC510" s="80">
        <f t="shared" si="105"/>
        <v>0</v>
      </c>
      <c r="BD510" s="80">
        <f t="shared" si="105"/>
        <v>0</v>
      </c>
      <c r="BE510" s="80">
        <f t="shared" si="105"/>
        <v>-612462</v>
      </c>
      <c r="BF510" s="80">
        <f t="shared" si="105"/>
        <v>0</v>
      </c>
      <c r="BG510" s="80">
        <f t="shared" si="105"/>
        <v>0</v>
      </c>
      <c r="BH510" s="80">
        <f t="shared" si="105"/>
        <v>0</v>
      </c>
      <c r="BI510" s="80">
        <f t="shared" si="105"/>
        <v>0</v>
      </c>
      <c r="BJ510" s="80">
        <f t="shared" si="105"/>
        <v>-853166</v>
      </c>
      <c r="BK510" s="80">
        <f t="shared" si="105"/>
        <v>0</v>
      </c>
      <c r="BL510" s="80">
        <f t="shared" si="105"/>
        <v>0</v>
      </c>
      <c r="BM510" s="80">
        <f t="shared" si="105"/>
        <v>0</v>
      </c>
      <c r="BN510" s="80">
        <f t="shared" si="105"/>
        <v>0</v>
      </c>
      <c r="BO510" s="80">
        <f t="shared" si="106"/>
        <v>-2746084</v>
      </c>
      <c r="BP510" s="80">
        <f t="shared" si="106"/>
        <v>0</v>
      </c>
      <c r="BQ510" s="80">
        <f t="shared" si="106"/>
        <v>0</v>
      </c>
      <c r="BR510" s="80">
        <f t="shared" si="106"/>
        <v>0</v>
      </c>
      <c r="BS510" s="80">
        <f t="shared" si="106"/>
        <v>0</v>
      </c>
      <c r="BT510" s="80">
        <f t="shared" si="106"/>
        <v>40114</v>
      </c>
      <c r="BU510" s="80">
        <f t="shared" si="106"/>
        <v>0</v>
      </c>
      <c r="BV510" s="80">
        <f t="shared" si="106"/>
        <v>0</v>
      </c>
      <c r="BW510" s="80">
        <f t="shared" si="106"/>
        <v>0</v>
      </c>
      <c r="BX510" s="80">
        <f t="shared" si="106"/>
        <v>0</v>
      </c>
      <c r="BZ510" s="80">
        <f>BZ69-ER69</f>
        <v>0</v>
      </c>
      <c r="CA510" s="80" t="e">
        <f>CA69-#REF!</f>
        <v>#REF!</v>
      </c>
    </row>
    <row r="511" spans="7:79" hidden="1" x14ac:dyDescent="0.3">
      <c r="G511" s="80">
        <f t="shared" si="105"/>
        <v>-3920610</v>
      </c>
      <c r="H511" s="80">
        <f t="shared" si="105"/>
        <v>0</v>
      </c>
      <c r="I511" s="80">
        <f t="shared" si="105"/>
        <v>0</v>
      </c>
      <c r="J511" s="80">
        <f t="shared" si="105"/>
        <v>0</v>
      </c>
      <c r="K511" s="80">
        <f t="shared" si="105"/>
        <v>0</v>
      </c>
      <c r="L511" s="80">
        <f t="shared" si="105"/>
        <v>293540</v>
      </c>
      <c r="M511" s="80">
        <f t="shared" si="105"/>
        <v>0</v>
      </c>
      <c r="N511" s="80">
        <f t="shared" si="105"/>
        <v>0</v>
      </c>
      <c r="O511" s="80">
        <f t="shared" si="105"/>
        <v>0</v>
      </c>
      <c r="P511" s="80">
        <f t="shared" si="105"/>
        <v>0</v>
      </c>
      <c r="Q511" s="80">
        <f t="shared" si="105"/>
        <v>187588</v>
      </c>
      <c r="R511" s="80">
        <f t="shared" si="105"/>
        <v>0</v>
      </c>
      <c r="S511" s="80">
        <f t="shared" si="105"/>
        <v>0</v>
      </c>
      <c r="T511" s="80">
        <f t="shared" si="105"/>
        <v>0</v>
      </c>
      <c r="U511" s="80">
        <f t="shared" si="105"/>
        <v>0</v>
      </c>
      <c r="V511" s="80">
        <f t="shared" si="105"/>
        <v>-737131</v>
      </c>
      <c r="W511" s="80">
        <f t="shared" si="105"/>
        <v>0</v>
      </c>
      <c r="X511" s="80">
        <f t="shared" si="105"/>
        <v>0</v>
      </c>
      <c r="Y511" s="80">
        <f t="shared" si="105"/>
        <v>0</v>
      </c>
      <c r="Z511" s="80">
        <f t="shared" si="105"/>
        <v>0</v>
      </c>
      <c r="AA511" s="80">
        <f t="shared" si="105"/>
        <v>222539</v>
      </c>
      <c r="AB511" s="80">
        <f t="shared" si="105"/>
        <v>0</v>
      </c>
      <c r="AC511" s="80">
        <f t="shared" si="105"/>
        <v>0</v>
      </c>
      <c r="AD511" s="80">
        <f t="shared" si="105"/>
        <v>0</v>
      </c>
      <c r="AE511" s="80">
        <f t="shared" si="105"/>
        <v>0</v>
      </c>
      <c r="AF511" s="80">
        <f t="shared" si="105"/>
        <v>-495568</v>
      </c>
      <c r="AG511" s="80">
        <f t="shared" si="105"/>
        <v>0</v>
      </c>
      <c r="AH511" s="80">
        <f t="shared" si="105"/>
        <v>0</v>
      </c>
      <c r="AI511" s="80">
        <f t="shared" si="105"/>
        <v>0</v>
      </c>
      <c r="AJ511" s="80">
        <f t="shared" si="105"/>
        <v>0</v>
      </c>
      <c r="AK511" s="80">
        <f t="shared" si="105"/>
        <v>-402244</v>
      </c>
      <c r="AL511" s="80">
        <f t="shared" si="105"/>
        <v>0</v>
      </c>
      <c r="AM511" s="80">
        <f t="shared" si="105"/>
        <v>0</v>
      </c>
      <c r="AN511" s="80">
        <f t="shared" si="105"/>
        <v>0</v>
      </c>
      <c r="AO511" s="80">
        <f t="shared" si="105"/>
        <v>0</v>
      </c>
      <c r="AP511" s="80">
        <f t="shared" si="105"/>
        <v>-45972</v>
      </c>
      <c r="AQ511" s="80">
        <f t="shared" si="105"/>
        <v>0</v>
      </c>
      <c r="AR511" s="80">
        <f t="shared" si="105"/>
        <v>0</v>
      </c>
      <c r="AS511" s="80">
        <f t="shared" si="105"/>
        <v>0</v>
      </c>
      <c r="AT511" s="80">
        <f t="shared" si="105"/>
        <v>0</v>
      </c>
      <c r="AU511" s="80">
        <f t="shared" si="105"/>
        <v>373347</v>
      </c>
      <c r="AV511" s="80">
        <f t="shared" si="105"/>
        <v>0</v>
      </c>
      <c r="AW511" s="80">
        <f t="shared" si="105"/>
        <v>0</v>
      </c>
      <c r="AX511" s="80">
        <f t="shared" si="105"/>
        <v>0</v>
      </c>
      <c r="AY511" s="80">
        <f t="shared" si="105"/>
        <v>0</v>
      </c>
      <c r="AZ511" s="80">
        <f t="shared" si="105"/>
        <v>56142</v>
      </c>
      <c r="BA511" s="80">
        <f t="shared" si="105"/>
        <v>0</v>
      </c>
      <c r="BB511" s="80">
        <f t="shared" si="105"/>
        <v>0</v>
      </c>
      <c r="BC511" s="80">
        <f t="shared" si="105"/>
        <v>0</v>
      </c>
      <c r="BD511" s="80">
        <f t="shared" si="105"/>
        <v>0</v>
      </c>
      <c r="BE511" s="80">
        <f t="shared" si="105"/>
        <v>-212667</v>
      </c>
      <c r="BF511" s="80">
        <f t="shared" si="105"/>
        <v>0</v>
      </c>
      <c r="BG511" s="80">
        <f t="shared" si="105"/>
        <v>0</v>
      </c>
      <c r="BH511" s="80">
        <f t="shared" si="105"/>
        <v>0</v>
      </c>
      <c r="BI511" s="80">
        <f t="shared" si="105"/>
        <v>0</v>
      </c>
      <c r="BJ511" s="80">
        <f t="shared" si="105"/>
        <v>-275719</v>
      </c>
      <c r="BK511" s="80">
        <f t="shared" si="105"/>
        <v>0</v>
      </c>
      <c r="BL511" s="80">
        <f t="shared" si="105"/>
        <v>0</v>
      </c>
      <c r="BM511" s="80">
        <f t="shared" si="105"/>
        <v>0</v>
      </c>
      <c r="BN511" s="80">
        <f t="shared" si="105"/>
        <v>0</v>
      </c>
      <c r="BO511" s="80">
        <f t="shared" si="106"/>
        <v>-883579</v>
      </c>
      <c r="BP511" s="80">
        <f t="shared" si="106"/>
        <v>0</v>
      </c>
      <c r="BQ511" s="80">
        <f t="shared" si="106"/>
        <v>0</v>
      </c>
      <c r="BR511" s="80">
        <f t="shared" si="106"/>
        <v>0</v>
      </c>
      <c r="BS511" s="80">
        <f t="shared" si="106"/>
        <v>0</v>
      </c>
      <c r="BT511" s="80">
        <f t="shared" si="106"/>
        <v>-547759</v>
      </c>
      <c r="BU511" s="80">
        <f t="shared" si="106"/>
        <v>0</v>
      </c>
      <c r="BV511" s="80">
        <f t="shared" si="106"/>
        <v>0</v>
      </c>
      <c r="BW511" s="80">
        <f t="shared" si="106"/>
        <v>0</v>
      </c>
      <c r="BX511" s="80">
        <f t="shared" si="106"/>
        <v>0</v>
      </c>
      <c r="BZ511" s="80">
        <f>BZ70-ER70</f>
        <v>0</v>
      </c>
      <c r="CA511" s="80" t="e">
        <f>CA70-#REF!</f>
        <v>#REF!</v>
      </c>
    </row>
    <row r="512" spans="7:79" hidden="1" x14ac:dyDescent="0.3">
      <c r="G512" s="80">
        <f t="shared" si="105"/>
        <v>-2564390</v>
      </c>
      <c r="H512" s="80">
        <f t="shared" si="105"/>
        <v>0</v>
      </c>
      <c r="I512" s="80">
        <f t="shared" si="105"/>
        <v>0</v>
      </c>
      <c r="J512" s="80">
        <f t="shared" si="105"/>
        <v>0</v>
      </c>
      <c r="K512" s="80">
        <f t="shared" si="105"/>
        <v>0</v>
      </c>
      <c r="L512" s="80">
        <f t="shared" si="105"/>
        <v>256460</v>
      </c>
      <c r="M512" s="80">
        <f t="shared" si="105"/>
        <v>0</v>
      </c>
      <c r="N512" s="80">
        <f t="shared" si="105"/>
        <v>0</v>
      </c>
      <c r="O512" s="80">
        <f t="shared" si="105"/>
        <v>0</v>
      </c>
      <c r="P512" s="80">
        <f t="shared" si="105"/>
        <v>0</v>
      </c>
      <c r="Q512" s="80">
        <f t="shared" si="105"/>
        <v>272412</v>
      </c>
      <c r="R512" s="80">
        <f t="shared" ref="R512:BN512" si="107">R71-CJ71</f>
        <v>0</v>
      </c>
      <c r="S512" s="80">
        <f t="shared" si="107"/>
        <v>0</v>
      </c>
      <c r="T512" s="80">
        <f t="shared" si="107"/>
        <v>0</v>
      </c>
      <c r="U512" s="80">
        <f t="shared" si="107"/>
        <v>0</v>
      </c>
      <c r="V512" s="80">
        <f t="shared" si="107"/>
        <v>-362869</v>
      </c>
      <c r="W512" s="80">
        <f t="shared" si="107"/>
        <v>0</v>
      </c>
      <c r="X512" s="80">
        <f t="shared" si="107"/>
        <v>0</v>
      </c>
      <c r="Y512" s="80">
        <f t="shared" si="107"/>
        <v>0</v>
      </c>
      <c r="Z512" s="80">
        <f t="shared" si="107"/>
        <v>0</v>
      </c>
      <c r="AA512" s="80">
        <f t="shared" si="107"/>
        <v>262461</v>
      </c>
      <c r="AB512" s="80">
        <f t="shared" si="107"/>
        <v>0</v>
      </c>
      <c r="AC512" s="80">
        <f t="shared" si="107"/>
        <v>0</v>
      </c>
      <c r="AD512" s="80">
        <f t="shared" si="107"/>
        <v>0</v>
      </c>
      <c r="AE512" s="80">
        <f t="shared" si="107"/>
        <v>0</v>
      </c>
      <c r="AF512" s="80">
        <f t="shared" si="107"/>
        <v>-239432</v>
      </c>
      <c r="AG512" s="80">
        <f t="shared" si="107"/>
        <v>0</v>
      </c>
      <c r="AH512" s="80">
        <f t="shared" si="107"/>
        <v>0</v>
      </c>
      <c r="AI512" s="80">
        <f t="shared" si="107"/>
        <v>0</v>
      </c>
      <c r="AJ512" s="80">
        <f t="shared" si="107"/>
        <v>0</v>
      </c>
      <c r="AK512" s="80">
        <f t="shared" si="107"/>
        <v>-262756</v>
      </c>
      <c r="AL512" s="80">
        <f t="shared" si="107"/>
        <v>0</v>
      </c>
      <c r="AM512" s="80">
        <f t="shared" si="107"/>
        <v>0</v>
      </c>
      <c r="AN512" s="80">
        <f t="shared" si="107"/>
        <v>0</v>
      </c>
      <c r="AO512" s="80">
        <f t="shared" si="107"/>
        <v>0</v>
      </c>
      <c r="AP512" s="80">
        <f t="shared" si="107"/>
        <v>-24028</v>
      </c>
      <c r="AQ512" s="80">
        <f t="shared" si="107"/>
        <v>0</v>
      </c>
      <c r="AR512" s="80">
        <f t="shared" si="107"/>
        <v>0</v>
      </c>
      <c r="AS512" s="80">
        <f t="shared" si="107"/>
        <v>0</v>
      </c>
      <c r="AT512" s="80">
        <f t="shared" si="107"/>
        <v>0</v>
      </c>
      <c r="AU512" s="80">
        <f t="shared" si="107"/>
        <v>371653</v>
      </c>
      <c r="AV512" s="80">
        <f t="shared" si="107"/>
        <v>0</v>
      </c>
      <c r="AW512" s="80">
        <f t="shared" si="107"/>
        <v>0</v>
      </c>
      <c r="AX512" s="80">
        <f t="shared" si="107"/>
        <v>0</v>
      </c>
      <c r="AY512" s="80">
        <f t="shared" si="107"/>
        <v>0</v>
      </c>
      <c r="AZ512" s="80">
        <f t="shared" si="107"/>
        <v>58858</v>
      </c>
      <c r="BA512" s="80">
        <f t="shared" si="107"/>
        <v>0</v>
      </c>
      <c r="BB512" s="80">
        <f t="shared" si="107"/>
        <v>0</v>
      </c>
      <c r="BC512" s="80">
        <f t="shared" si="107"/>
        <v>0</v>
      </c>
      <c r="BD512" s="80">
        <f t="shared" si="107"/>
        <v>0</v>
      </c>
      <c r="BE512" s="80">
        <f t="shared" si="107"/>
        <v>-147333</v>
      </c>
      <c r="BF512" s="80">
        <f t="shared" si="107"/>
        <v>0</v>
      </c>
      <c r="BG512" s="80">
        <f t="shared" si="107"/>
        <v>0</v>
      </c>
      <c r="BH512" s="80">
        <f t="shared" si="107"/>
        <v>0</v>
      </c>
      <c r="BI512" s="80">
        <f t="shared" si="107"/>
        <v>0</v>
      </c>
      <c r="BJ512" s="80">
        <f t="shared" si="107"/>
        <v>-224281</v>
      </c>
      <c r="BK512" s="80">
        <f t="shared" si="107"/>
        <v>0</v>
      </c>
      <c r="BL512" s="80">
        <f t="shared" si="107"/>
        <v>0</v>
      </c>
      <c r="BM512" s="80">
        <f t="shared" si="107"/>
        <v>0</v>
      </c>
      <c r="BN512" s="80">
        <f t="shared" si="107"/>
        <v>0</v>
      </c>
      <c r="BO512" s="80">
        <f t="shared" si="106"/>
        <v>-721421</v>
      </c>
      <c r="BP512" s="80">
        <f t="shared" si="106"/>
        <v>0</v>
      </c>
      <c r="BQ512" s="80">
        <f t="shared" si="106"/>
        <v>0</v>
      </c>
      <c r="BR512" s="80">
        <f t="shared" si="106"/>
        <v>0</v>
      </c>
      <c r="BS512" s="80">
        <f t="shared" si="106"/>
        <v>0</v>
      </c>
      <c r="BT512" s="80">
        <f t="shared" si="106"/>
        <v>332759</v>
      </c>
      <c r="BU512" s="80">
        <f t="shared" si="106"/>
        <v>0</v>
      </c>
      <c r="BV512" s="80">
        <f t="shared" si="106"/>
        <v>0</v>
      </c>
      <c r="BW512" s="80">
        <f t="shared" si="106"/>
        <v>0</v>
      </c>
      <c r="BX512" s="80">
        <f t="shared" si="106"/>
        <v>0</v>
      </c>
      <c r="BZ512" s="80">
        <f>BZ71-ER71</f>
        <v>0</v>
      </c>
      <c r="CA512" s="80" t="e">
        <f>CA71-#REF!</f>
        <v>#REF!</v>
      </c>
    </row>
    <row r="513" spans="7:79" hidden="1" x14ac:dyDescent="0.3">
      <c r="G513" s="80">
        <f t="shared" ref="G513:BR513" si="108">G73-BY73</f>
        <v>-4320411</v>
      </c>
      <c r="H513" s="80">
        <f t="shared" si="108"/>
        <v>0</v>
      </c>
      <c r="I513" s="80">
        <f t="shared" si="108"/>
        <v>0</v>
      </c>
      <c r="J513" s="80">
        <f t="shared" si="108"/>
        <v>0</v>
      </c>
      <c r="K513" s="80">
        <f t="shared" si="108"/>
        <v>0</v>
      </c>
      <c r="L513" s="80">
        <f t="shared" si="108"/>
        <v>411080</v>
      </c>
      <c r="M513" s="80">
        <f t="shared" si="108"/>
        <v>0</v>
      </c>
      <c r="N513" s="80">
        <f t="shared" si="108"/>
        <v>0</v>
      </c>
      <c r="O513" s="80">
        <f t="shared" si="108"/>
        <v>0</v>
      </c>
      <c r="P513" s="80">
        <f t="shared" si="108"/>
        <v>0</v>
      </c>
      <c r="Q513" s="80">
        <f t="shared" si="108"/>
        <v>384041</v>
      </c>
      <c r="R513" s="80">
        <f t="shared" si="108"/>
        <v>0</v>
      </c>
      <c r="S513" s="80">
        <f t="shared" si="108"/>
        <v>0</v>
      </c>
      <c r="T513" s="80">
        <f t="shared" si="108"/>
        <v>0</v>
      </c>
      <c r="U513" s="80">
        <f t="shared" si="108"/>
        <v>0</v>
      </c>
      <c r="V513" s="80">
        <f t="shared" si="108"/>
        <v>-686049</v>
      </c>
      <c r="W513" s="80">
        <f t="shared" si="108"/>
        <v>0</v>
      </c>
      <c r="X513" s="80">
        <f t="shared" si="108"/>
        <v>0</v>
      </c>
      <c r="Y513" s="80">
        <f t="shared" si="108"/>
        <v>0</v>
      </c>
      <c r="Z513" s="80">
        <f t="shared" si="108"/>
        <v>0</v>
      </c>
      <c r="AA513" s="80">
        <f t="shared" si="108"/>
        <v>386300</v>
      </c>
      <c r="AB513" s="80">
        <f t="shared" si="108"/>
        <v>0</v>
      </c>
      <c r="AC513" s="80">
        <f t="shared" si="108"/>
        <v>0</v>
      </c>
      <c r="AD513" s="80">
        <f t="shared" si="108"/>
        <v>0</v>
      </c>
      <c r="AE513" s="80">
        <f t="shared" si="108"/>
        <v>0</v>
      </c>
      <c r="AF513" s="80">
        <f t="shared" si="108"/>
        <v>-446655</v>
      </c>
      <c r="AG513" s="80">
        <f t="shared" si="108"/>
        <v>0</v>
      </c>
      <c r="AH513" s="80">
        <f t="shared" si="108"/>
        <v>0</v>
      </c>
      <c r="AI513" s="80">
        <f t="shared" si="108"/>
        <v>0</v>
      </c>
      <c r="AJ513" s="80">
        <f t="shared" si="108"/>
        <v>0</v>
      </c>
      <c r="AK513" s="80">
        <f t="shared" si="108"/>
        <v>-441653</v>
      </c>
      <c r="AL513" s="80">
        <f t="shared" si="108"/>
        <v>0</v>
      </c>
      <c r="AM513" s="80">
        <f t="shared" si="108"/>
        <v>0</v>
      </c>
      <c r="AN513" s="80">
        <f t="shared" si="108"/>
        <v>0</v>
      </c>
      <c r="AO513" s="80">
        <f t="shared" si="108"/>
        <v>0</v>
      </c>
      <c r="AP513" s="80">
        <f t="shared" si="108"/>
        <v>-38240</v>
      </c>
      <c r="AQ513" s="80">
        <f t="shared" si="108"/>
        <v>0</v>
      </c>
      <c r="AR513" s="80">
        <f t="shared" si="108"/>
        <v>0</v>
      </c>
      <c r="AS513" s="80">
        <f t="shared" si="108"/>
        <v>0</v>
      </c>
      <c r="AT513" s="80">
        <f t="shared" si="108"/>
        <v>0</v>
      </c>
      <c r="AU513" s="80">
        <f t="shared" si="108"/>
        <v>583012</v>
      </c>
      <c r="AV513" s="80">
        <f t="shared" si="108"/>
        <v>0</v>
      </c>
      <c r="AW513" s="80">
        <f t="shared" si="108"/>
        <v>0</v>
      </c>
      <c r="AX513" s="80">
        <f t="shared" si="108"/>
        <v>0</v>
      </c>
      <c r="AY513" s="80">
        <f t="shared" si="108"/>
        <v>0</v>
      </c>
      <c r="AZ513" s="80">
        <f t="shared" si="108"/>
        <v>103278</v>
      </c>
      <c r="BA513" s="80">
        <f t="shared" si="108"/>
        <v>0</v>
      </c>
      <c r="BB513" s="80">
        <f t="shared" si="108"/>
        <v>0</v>
      </c>
      <c r="BC513" s="80">
        <f t="shared" si="108"/>
        <v>0</v>
      </c>
      <c r="BD513" s="80">
        <f t="shared" si="108"/>
        <v>0</v>
      </c>
      <c r="BE513" s="80">
        <f t="shared" si="108"/>
        <v>-252462</v>
      </c>
      <c r="BF513" s="80">
        <f t="shared" si="108"/>
        <v>0</v>
      </c>
      <c r="BG513" s="80">
        <f t="shared" si="108"/>
        <v>0</v>
      </c>
      <c r="BH513" s="80">
        <f t="shared" si="108"/>
        <v>0</v>
      </c>
      <c r="BI513" s="80">
        <f t="shared" si="108"/>
        <v>0</v>
      </c>
      <c r="BJ513" s="80">
        <f t="shared" si="108"/>
        <v>-353166</v>
      </c>
      <c r="BK513" s="80">
        <f t="shared" si="108"/>
        <v>0</v>
      </c>
      <c r="BL513" s="80">
        <f t="shared" si="108"/>
        <v>0</v>
      </c>
      <c r="BM513" s="80">
        <f t="shared" si="108"/>
        <v>0</v>
      </c>
      <c r="BN513" s="80">
        <f t="shared" si="108"/>
        <v>0</v>
      </c>
      <c r="BO513" s="80">
        <f t="shared" si="108"/>
        <v>-1141084</v>
      </c>
      <c r="BP513" s="80">
        <f t="shared" si="108"/>
        <v>0</v>
      </c>
      <c r="BQ513" s="80">
        <f t="shared" si="108"/>
        <v>0</v>
      </c>
      <c r="BR513" s="80">
        <f t="shared" si="108"/>
        <v>0</v>
      </c>
      <c r="BS513" s="80">
        <f t="shared" ref="BS513:BX513" si="109">BS73-EK73</f>
        <v>0</v>
      </c>
      <c r="BT513" s="80">
        <f t="shared" si="109"/>
        <v>255114</v>
      </c>
      <c r="BU513" s="80">
        <f t="shared" si="109"/>
        <v>0</v>
      </c>
      <c r="BV513" s="80">
        <f t="shared" si="109"/>
        <v>0</v>
      </c>
      <c r="BW513" s="80">
        <f t="shared" si="109"/>
        <v>0</v>
      </c>
      <c r="BX513" s="80">
        <f t="shared" si="109"/>
        <v>0</v>
      </c>
      <c r="BZ513" s="80">
        <f>BZ73-ER73</f>
        <v>0</v>
      </c>
      <c r="CA513" s="80" t="e">
        <f>CA73-#REF!</f>
        <v>#REF!</v>
      </c>
    </row>
    <row r="514" spans="7:79" hidden="1" x14ac:dyDescent="0.3">
      <c r="G514" s="80">
        <f t="shared" ref="G514:BR517" si="110">G80-BY80</f>
        <v>0</v>
      </c>
      <c r="H514" s="80">
        <f t="shared" si="110"/>
        <v>0</v>
      </c>
      <c r="I514" s="80">
        <f t="shared" si="110"/>
        <v>0</v>
      </c>
      <c r="J514" s="80">
        <f t="shared" si="110"/>
        <v>0</v>
      </c>
      <c r="K514" s="80">
        <f t="shared" si="110"/>
        <v>0</v>
      </c>
      <c r="L514" s="80">
        <f t="shared" si="110"/>
        <v>0</v>
      </c>
      <c r="M514" s="80">
        <f t="shared" si="110"/>
        <v>0</v>
      </c>
      <c r="N514" s="80">
        <f t="shared" si="110"/>
        <v>0</v>
      </c>
      <c r="O514" s="80">
        <f t="shared" si="110"/>
        <v>0</v>
      </c>
      <c r="P514" s="80">
        <f t="shared" si="110"/>
        <v>0</v>
      </c>
      <c r="Q514" s="80">
        <f t="shared" si="110"/>
        <v>0</v>
      </c>
      <c r="R514" s="80">
        <f t="shared" si="110"/>
        <v>0</v>
      </c>
      <c r="S514" s="80">
        <f t="shared" si="110"/>
        <v>0</v>
      </c>
      <c r="T514" s="80">
        <f t="shared" si="110"/>
        <v>0</v>
      </c>
      <c r="U514" s="80">
        <f t="shared" si="110"/>
        <v>0</v>
      </c>
      <c r="V514" s="80">
        <f t="shared" si="110"/>
        <v>0</v>
      </c>
      <c r="W514" s="80">
        <f t="shared" si="110"/>
        <v>0</v>
      </c>
      <c r="X514" s="80">
        <f t="shared" si="110"/>
        <v>0</v>
      </c>
      <c r="Y514" s="80">
        <f t="shared" si="110"/>
        <v>0</v>
      </c>
      <c r="Z514" s="80">
        <f t="shared" si="110"/>
        <v>0</v>
      </c>
      <c r="AA514" s="80">
        <f t="shared" si="110"/>
        <v>0</v>
      </c>
      <c r="AB514" s="80">
        <f t="shared" si="110"/>
        <v>0</v>
      </c>
      <c r="AC514" s="80">
        <f t="shared" si="110"/>
        <v>0</v>
      </c>
      <c r="AD514" s="80">
        <f t="shared" si="110"/>
        <v>0</v>
      </c>
      <c r="AE514" s="80">
        <f t="shared" si="110"/>
        <v>0</v>
      </c>
      <c r="AF514" s="80">
        <f t="shared" si="110"/>
        <v>0</v>
      </c>
      <c r="AG514" s="80">
        <f t="shared" si="110"/>
        <v>0</v>
      </c>
      <c r="AH514" s="80">
        <f t="shared" si="110"/>
        <v>0</v>
      </c>
      <c r="AI514" s="80">
        <f t="shared" si="110"/>
        <v>0</v>
      </c>
      <c r="AJ514" s="80">
        <f t="shared" si="110"/>
        <v>0</v>
      </c>
      <c r="AK514" s="80">
        <f t="shared" si="110"/>
        <v>0</v>
      </c>
      <c r="AL514" s="80">
        <f t="shared" si="110"/>
        <v>0</v>
      </c>
      <c r="AM514" s="80">
        <f t="shared" si="110"/>
        <v>0</v>
      </c>
      <c r="AN514" s="80">
        <f t="shared" si="110"/>
        <v>0</v>
      </c>
      <c r="AO514" s="80">
        <f t="shared" si="110"/>
        <v>0</v>
      </c>
      <c r="AP514" s="80">
        <f t="shared" si="110"/>
        <v>0</v>
      </c>
      <c r="AQ514" s="80">
        <f t="shared" si="110"/>
        <v>0</v>
      </c>
      <c r="AR514" s="80">
        <f t="shared" si="110"/>
        <v>0</v>
      </c>
      <c r="AS514" s="80">
        <f t="shared" si="110"/>
        <v>0</v>
      </c>
      <c r="AT514" s="80">
        <f t="shared" si="110"/>
        <v>0</v>
      </c>
      <c r="AU514" s="80">
        <f t="shared" si="110"/>
        <v>0</v>
      </c>
      <c r="AV514" s="80">
        <f t="shared" si="110"/>
        <v>0</v>
      </c>
      <c r="AW514" s="80">
        <f t="shared" si="110"/>
        <v>0</v>
      </c>
      <c r="AX514" s="80">
        <f t="shared" si="110"/>
        <v>0</v>
      </c>
      <c r="AY514" s="80">
        <f t="shared" si="110"/>
        <v>0</v>
      </c>
      <c r="AZ514" s="80">
        <f t="shared" si="110"/>
        <v>0</v>
      </c>
      <c r="BA514" s="80">
        <f t="shared" si="110"/>
        <v>0</v>
      </c>
      <c r="BB514" s="80">
        <f t="shared" si="110"/>
        <v>0</v>
      </c>
      <c r="BC514" s="80">
        <f t="shared" si="110"/>
        <v>0</v>
      </c>
      <c r="BD514" s="80">
        <f t="shared" si="110"/>
        <v>0</v>
      </c>
      <c r="BE514" s="80">
        <f t="shared" si="110"/>
        <v>0</v>
      </c>
      <c r="BF514" s="80">
        <f t="shared" si="110"/>
        <v>0</v>
      </c>
      <c r="BG514" s="80">
        <f t="shared" si="110"/>
        <v>0</v>
      </c>
      <c r="BH514" s="80">
        <f t="shared" si="110"/>
        <v>0</v>
      </c>
      <c r="BI514" s="80">
        <f t="shared" si="110"/>
        <v>0</v>
      </c>
      <c r="BJ514" s="80">
        <f t="shared" si="110"/>
        <v>0</v>
      </c>
      <c r="BK514" s="80">
        <f t="shared" si="110"/>
        <v>0</v>
      </c>
      <c r="BL514" s="80">
        <f t="shared" si="110"/>
        <v>0</v>
      </c>
      <c r="BM514" s="80">
        <f t="shared" si="110"/>
        <v>0</v>
      </c>
      <c r="BN514" s="80">
        <f t="shared" si="110"/>
        <v>0</v>
      </c>
      <c r="BO514" s="80">
        <f t="shared" si="110"/>
        <v>0</v>
      </c>
      <c r="BP514" s="80">
        <f t="shared" si="110"/>
        <v>0</v>
      </c>
      <c r="BQ514" s="80">
        <f t="shared" si="110"/>
        <v>0</v>
      </c>
      <c r="BR514" s="80">
        <f t="shared" si="110"/>
        <v>0</v>
      </c>
      <c r="BS514" s="80">
        <f t="shared" ref="BS514:BX529" si="111">BS80-EK80</f>
        <v>0</v>
      </c>
      <c r="BT514" s="80">
        <f t="shared" si="111"/>
        <v>0</v>
      </c>
      <c r="BU514" s="80">
        <f t="shared" si="111"/>
        <v>0</v>
      </c>
      <c r="BV514" s="80">
        <f t="shared" si="111"/>
        <v>0</v>
      </c>
      <c r="BW514" s="80">
        <f t="shared" si="111"/>
        <v>0</v>
      </c>
      <c r="BX514" s="80">
        <f t="shared" si="111"/>
        <v>0</v>
      </c>
      <c r="BZ514" s="80">
        <f t="shared" ref="BZ514:BZ529" si="112">BZ80-ER80</f>
        <v>0</v>
      </c>
      <c r="CA514" s="80" t="e">
        <f>CA80-#REF!</f>
        <v>#REF!</v>
      </c>
    </row>
    <row r="515" spans="7:79" hidden="1" x14ac:dyDescent="0.3">
      <c r="G515" s="80">
        <f t="shared" si="110"/>
        <v>-16795281</v>
      </c>
      <c r="H515" s="80">
        <f t="shared" si="110"/>
        <v>0</v>
      </c>
      <c r="I515" s="80">
        <f t="shared" si="110"/>
        <v>0</v>
      </c>
      <c r="J515" s="80">
        <f t="shared" si="110"/>
        <v>0</v>
      </c>
      <c r="K515" s="80">
        <f t="shared" si="110"/>
        <v>0</v>
      </c>
      <c r="L515" s="80">
        <f t="shared" si="110"/>
        <v>562655</v>
      </c>
      <c r="M515" s="80">
        <f t="shared" si="110"/>
        <v>0</v>
      </c>
      <c r="N515" s="80">
        <f t="shared" si="110"/>
        <v>0</v>
      </c>
      <c r="O515" s="80">
        <f t="shared" si="110"/>
        <v>0</v>
      </c>
      <c r="P515" s="80">
        <f t="shared" si="110"/>
        <v>0</v>
      </c>
      <c r="Q515" s="80">
        <f t="shared" si="110"/>
        <v>1874691</v>
      </c>
      <c r="R515" s="80">
        <f t="shared" si="110"/>
        <v>0</v>
      </c>
      <c r="S515" s="80">
        <f t="shared" si="110"/>
        <v>0</v>
      </c>
      <c r="T515" s="80">
        <f t="shared" si="110"/>
        <v>0</v>
      </c>
      <c r="U515" s="80">
        <f t="shared" si="110"/>
        <v>0</v>
      </c>
      <c r="V515" s="80">
        <f t="shared" si="110"/>
        <v>-1103774</v>
      </c>
      <c r="W515" s="80">
        <f t="shared" si="110"/>
        <v>0</v>
      </c>
      <c r="X515" s="80">
        <f t="shared" si="110"/>
        <v>0</v>
      </c>
      <c r="Y515" s="80">
        <f t="shared" si="110"/>
        <v>0</v>
      </c>
      <c r="Z515" s="80">
        <f t="shared" si="110"/>
        <v>0</v>
      </c>
      <c r="AA515" s="80">
        <f t="shared" si="110"/>
        <v>584914</v>
      </c>
      <c r="AB515" s="80">
        <f t="shared" si="110"/>
        <v>0</v>
      </c>
      <c r="AC515" s="80">
        <f t="shared" si="110"/>
        <v>0</v>
      </c>
      <c r="AD515" s="80">
        <f t="shared" si="110"/>
        <v>0</v>
      </c>
      <c r="AE515" s="80">
        <f t="shared" si="110"/>
        <v>0</v>
      </c>
      <c r="AF515" s="80">
        <f t="shared" si="110"/>
        <v>-1125412</v>
      </c>
      <c r="AG515" s="80">
        <f t="shared" si="110"/>
        <v>0</v>
      </c>
      <c r="AH515" s="80">
        <f t="shared" si="110"/>
        <v>0</v>
      </c>
      <c r="AI515" s="80">
        <f t="shared" si="110"/>
        <v>0</v>
      </c>
      <c r="AJ515" s="80">
        <f t="shared" si="110"/>
        <v>0</v>
      </c>
      <c r="AK515" s="80">
        <f t="shared" si="110"/>
        <v>-411170</v>
      </c>
      <c r="AL515" s="80">
        <f t="shared" si="110"/>
        <v>0</v>
      </c>
      <c r="AM515" s="80">
        <f t="shared" si="110"/>
        <v>0</v>
      </c>
      <c r="AN515" s="80">
        <f t="shared" si="110"/>
        <v>0</v>
      </c>
      <c r="AO515" s="80">
        <f t="shared" si="110"/>
        <v>0</v>
      </c>
      <c r="AP515" s="80">
        <f t="shared" si="110"/>
        <v>-2050555</v>
      </c>
      <c r="AQ515" s="80">
        <f t="shared" si="110"/>
        <v>0</v>
      </c>
      <c r="AR515" s="80">
        <f t="shared" si="110"/>
        <v>0</v>
      </c>
      <c r="AS515" s="80">
        <f t="shared" si="110"/>
        <v>0</v>
      </c>
      <c r="AT515" s="80">
        <f t="shared" si="110"/>
        <v>0</v>
      </c>
      <c r="AU515" s="80">
        <f t="shared" si="110"/>
        <v>1006934</v>
      </c>
      <c r="AV515" s="80">
        <f t="shared" si="110"/>
        <v>0</v>
      </c>
      <c r="AW515" s="80">
        <f t="shared" si="110"/>
        <v>0</v>
      </c>
      <c r="AX515" s="80">
        <f t="shared" si="110"/>
        <v>0</v>
      </c>
      <c r="AY515" s="80">
        <f t="shared" si="110"/>
        <v>0</v>
      </c>
      <c r="AZ515" s="80">
        <f t="shared" si="110"/>
        <v>133673</v>
      </c>
      <c r="BA515" s="80">
        <f t="shared" si="110"/>
        <v>0</v>
      </c>
      <c r="BB515" s="80">
        <f t="shared" si="110"/>
        <v>0</v>
      </c>
      <c r="BC515" s="80">
        <f t="shared" si="110"/>
        <v>0</v>
      </c>
      <c r="BD515" s="80">
        <f t="shared" si="110"/>
        <v>0</v>
      </c>
      <c r="BE515" s="80">
        <f t="shared" si="110"/>
        <v>0</v>
      </c>
      <c r="BF515" s="80">
        <f t="shared" si="110"/>
        <v>0</v>
      </c>
      <c r="BG515" s="80">
        <f t="shared" si="110"/>
        <v>0</v>
      </c>
      <c r="BH515" s="80">
        <f t="shared" si="110"/>
        <v>0</v>
      </c>
      <c r="BI515" s="80">
        <f t="shared" si="110"/>
        <v>0</v>
      </c>
      <c r="BJ515" s="80">
        <f t="shared" si="110"/>
        <v>-1936511</v>
      </c>
      <c r="BK515" s="80">
        <f t="shared" si="110"/>
        <v>0</v>
      </c>
      <c r="BL515" s="80">
        <f t="shared" si="110"/>
        <v>0</v>
      </c>
      <c r="BM515" s="80">
        <f t="shared" si="110"/>
        <v>0</v>
      </c>
      <c r="BN515" s="80">
        <f t="shared" si="110"/>
        <v>0</v>
      </c>
      <c r="BO515" s="80">
        <f t="shared" si="110"/>
        <v>-2654391</v>
      </c>
      <c r="BP515" s="80">
        <f t="shared" si="110"/>
        <v>0</v>
      </c>
      <c r="BQ515" s="80">
        <f t="shared" si="110"/>
        <v>0</v>
      </c>
      <c r="BR515" s="80">
        <f t="shared" si="110"/>
        <v>0</v>
      </c>
      <c r="BS515" s="80">
        <f t="shared" si="111"/>
        <v>0</v>
      </c>
      <c r="BT515" s="80">
        <f t="shared" si="111"/>
        <v>-528044</v>
      </c>
      <c r="BU515" s="80">
        <f t="shared" si="111"/>
        <v>0</v>
      </c>
      <c r="BV515" s="80">
        <f t="shared" si="111"/>
        <v>0</v>
      </c>
      <c r="BW515" s="80">
        <f t="shared" si="111"/>
        <v>0</v>
      </c>
      <c r="BX515" s="80">
        <f t="shared" si="111"/>
        <v>0</v>
      </c>
      <c r="BZ515" s="80">
        <f t="shared" si="112"/>
        <v>0</v>
      </c>
      <c r="CA515" s="80" t="e">
        <f>CA81-#REF!</f>
        <v>#REF!</v>
      </c>
    </row>
    <row r="516" spans="7:79" hidden="1" x14ac:dyDescent="0.3">
      <c r="G516" s="80">
        <f t="shared" si="110"/>
        <v>-6010555</v>
      </c>
      <c r="H516" s="80">
        <f t="shared" si="110"/>
        <v>0</v>
      </c>
      <c r="I516" s="80">
        <f t="shared" si="110"/>
        <v>0</v>
      </c>
      <c r="J516" s="80">
        <f t="shared" si="110"/>
        <v>0</v>
      </c>
      <c r="K516" s="80">
        <f t="shared" si="110"/>
        <v>0</v>
      </c>
      <c r="L516" s="80">
        <f t="shared" si="110"/>
        <v>130554</v>
      </c>
      <c r="M516" s="80">
        <f t="shared" si="110"/>
        <v>0</v>
      </c>
      <c r="N516" s="80">
        <f t="shared" si="110"/>
        <v>0</v>
      </c>
      <c r="O516" s="80">
        <f t="shared" si="110"/>
        <v>0</v>
      </c>
      <c r="P516" s="80">
        <f t="shared" si="110"/>
        <v>0</v>
      </c>
      <c r="Q516" s="80">
        <f t="shared" si="110"/>
        <v>541002</v>
      </c>
      <c r="R516" s="80">
        <f t="shared" si="110"/>
        <v>0</v>
      </c>
      <c r="S516" s="80">
        <f t="shared" si="110"/>
        <v>0</v>
      </c>
      <c r="T516" s="80">
        <f t="shared" si="110"/>
        <v>0</v>
      </c>
      <c r="U516" s="80">
        <f t="shared" si="110"/>
        <v>0</v>
      </c>
      <c r="V516" s="80">
        <f t="shared" si="110"/>
        <v>-738136</v>
      </c>
      <c r="W516" s="80">
        <f t="shared" si="110"/>
        <v>0</v>
      </c>
      <c r="X516" s="80">
        <f t="shared" si="110"/>
        <v>0</v>
      </c>
      <c r="Y516" s="80">
        <f t="shared" si="110"/>
        <v>0</v>
      </c>
      <c r="Z516" s="80">
        <f t="shared" si="110"/>
        <v>0</v>
      </c>
      <c r="AA516" s="80">
        <f t="shared" si="110"/>
        <v>7775</v>
      </c>
      <c r="AB516" s="80">
        <f t="shared" si="110"/>
        <v>0</v>
      </c>
      <c r="AC516" s="80">
        <f t="shared" si="110"/>
        <v>0</v>
      </c>
      <c r="AD516" s="80">
        <f t="shared" si="110"/>
        <v>0</v>
      </c>
      <c r="AE516" s="80">
        <f t="shared" si="110"/>
        <v>0</v>
      </c>
      <c r="AF516" s="80">
        <f t="shared" si="110"/>
        <v>-549566</v>
      </c>
      <c r="AG516" s="80">
        <f t="shared" si="110"/>
        <v>0</v>
      </c>
      <c r="AH516" s="80">
        <f t="shared" si="110"/>
        <v>0</v>
      </c>
      <c r="AI516" s="80">
        <f t="shared" si="110"/>
        <v>0</v>
      </c>
      <c r="AJ516" s="80">
        <f t="shared" si="110"/>
        <v>0</v>
      </c>
      <c r="AK516" s="80">
        <f t="shared" si="110"/>
        <v>-200656</v>
      </c>
      <c r="AL516" s="80">
        <f t="shared" si="110"/>
        <v>0</v>
      </c>
      <c r="AM516" s="80">
        <f t="shared" si="110"/>
        <v>0</v>
      </c>
      <c r="AN516" s="80">
        <f t="shared" si="110"/>
        <v>0</v>
      </c>
      <c r="AO516" s="80">
        <f t="shared" si="110"/>
        <v>0</v>
      </c>
      <c r="AP516" s="80">
        <f t="shared" si="110"/>
        <v>-740870</v>
      </c>
      <c r="AQ516" s="80">
        <f t="shared" si="110"/>
        <v>0</v>
      </c>
      <c r="AR516" s="80">
        <f t="shared" si="110"/>
        <v>0</v>
      </c>
      <c r="AS516" s="80">
        <f t="shared" si="110"/>
        <v>0</v>
      </c>
      <c r="AT516" s="80">
        <f t="shared" si="110"/>
        <v>0</v>
      </c>
      <c r="AU516" s="80">
        <f t="shared" si="110"/>
        <v>183429</v>
      </c>
      <c r="AV516" s="80">
        <f t="shared" si="110"/>
        <v>0</v>
      </c>
      <c r="AW516" s="80">
        <f t="shared" si="110"/>
        <v>0</v>
      </c>
      <c r="AX516" s="80">
        <f t="shared" si="110"/>
        <v>0</v>
      </c>
      <c r="AY516" s="80">
        <f t="shared" si="110"/>
        <v>0</v>
      </c>
      <c r="AZ516" s="80">
        <f t="shared" si="110"/>
        <v>21560</v>
      </c>
      <c r="BA516" s="80">
        <f t="shared" si="110"/>
        <v>0</v>
      </c>
      <c r="BB516" s="80">
        <f t="shared" si="110"/>
        <v>0</v>
      </c>
      <c r="BC516" s="80">
        <f t="shared" si="110"/>
        <v>0</v>
      </c>
      <c r="BD516" s="80">
        <f t="shared" si="110"/>
        <v>0</v>
      </c>
      <c r="BE516" s="80">
        <f t="shared" si="110"/>
        <v>0</v>
      </c>
      <c r="BF516" s="80">
        <f t="shared" si="110"/>
        <v>0</v>
      </c>
      <c r="BG516" s="80">
        <f t="shared" si="110"/>
        <v>0</v>
      </c>
      <c r="BH516" s="80">
        <f t="shared" si="110"/>
        <v>0</v>
      </c>
      <c r="BI516" s="80">
        <f t="shared" si="110"/>
        <v>0</v>
      </c>
      <c r="BJ516" s="80">
        <f t="shared" si="110"/>
        <v>-609332</v>
      </c>
      <c r="BK516" s="80">
        <f t="shared" si="110"/>
        <v>0</v>
      </c>
      <c r="BL516" s="80">
        <f t="shared" si="110"/>
        <v>0</v>
      </c>
      <c r="BM516" s="80">
        <f t="shared" si="110"/>
        <v>0</v>
      </c>
      <c r="BN516" s="80">
        <f t="shared" si="110"/>
        <v>0</v>
      </c>
      <c r="BO516" s="80">
        <f t="shared" si="110"/>
        <v>-828298</v>
      </c>
      <c r="BP516" s="80">
        <f t="shared" si="110"/>
        <v>0</v>
      </c>
      <c r="BQ516" s="80">
        <f t="shared" si="110"/>
        <v>0</v>
      </c>
      <c r="BR516" s="80">
        <f t="shared" si="110"/>
        <v>0</v>
      </c>
      <c r="BS516" s="80">
        <f t="shared" si="111"/>
        <v>0</v>
      </c>
      <c r="BT516" s="80">
        <f t="shared" si="111"/>
        <v>-1344908</v>
      </c>
      <c r="BU516" s="80">
        <f t="shared" si="111"/>
        <v>0</v>
      </c>
      <c r="BV516" s="80">
        <f t="shared" si="111"/>
        <v>0</v>
      </c>
      <c r="BW516" s="80">
        <f t="shared" si="111"/>
        <v>0</v>
      </c>
      <c r="BX516" s="80">
        <f t="shared" si="111"/>
        <v>0</v>
      </c>
      <c r="BZ516" s="80">
        <f t="shared" si="112"/>
        <v>0</v>
      </c>
      <c r="CA516" s="80" t="e">
        <f>CA82-#REF!</f>
        <v>#REF!</v>
      </c>
    </row>
    <row r="517" spans="7:79" hidden="1" x14ac:dyDescent="0.3">
      <c r="G517" s="80">
        <f t="shared" si="110"/>
        <v>-4679445</v>
      </c>
      <c r="H517" s="80">
        <f t="shared" si="110"/>
        <v>0</v>
      </c>
      <c r="I517" s="80">
        <f t="shared" si="110"/>
        <v>0</v>
      </c>
      <c r="J517" s="80">
        <f t="shared" si="110"/>
        <v>0</v>
      </c>
      <c r="K517" s="80">
        <f t="shared" si="110"/>
        <v>0</v>
      </c>
      <c r="L517" s="80">
        <f t="shared" si="110"/>
        <v>199446</v>
      </c>
      <c r="M517" s="80">
        <f t="shared" si="110"/>
        <v>0</v>
      </c>
      <c r="N517" s="80">
        <f t="shared" si="110"/>
        <v>0</v>
      </c>
      <c r="O517" s="80">
        <f t="shared" si="110"/>
        <v>0</v>
      </c>
      <c r="P517" s="80">
        <f t="shared" si="110"/>
        <v>0</v>
      </c>
      <c r="Q517" s="80">
        <f t="shared" si="110"/>
        <v>613998</v>
      </c>
      <c r="R517" s="80">
        <f t="shared" si="110"/>
        <v>0</v>
      </c>
      <c r="S517" s="80">
        <f t="shared" si="110"/>
        <v>0</v>
      </c>
      <c r="T517" s="80">
        <f t="shared" si="110"/>
        <v>0</v>
      </c>
      <c r="U517" s="80">
        <f t="shared" si="110"/>
        <v>0</v>
      </c>
      <c r="V517" s="80">
        <f t="shared" si="110"/>
        <v>-66864</v>
      </c>
      <c r="W517" s="80">
        <f t="shared" si="110"/>
        <v>0</v>
      </c>
      <c r="X517" s="80">
        <f t="shared" si="110"/>
        <v>0</v>
      </c>
      <c r="Y517" s="80">
        <f t="shared" si="110"/>
        <v>0</v>
      </c>
      <c r="Z517" s="80">
        <f t="shared" si="110"/>
        <v>0</v>
      </c>
      <c r="AA517" s="80">
        <f t="shared" si="110"/>
        <v>297225</v>
      </c>
      <c r="AB517" s="80">
        <f t="shared" si="110"/>
        <v>0</v>
      </c>
      <c r="AC517" s="80">
        <f t="shared" si="110"/>
        <v>0</v>
      </c>
      <c r="AD517" s="80">
        <f t="shared" si="110"/>
        <v>0</v>
      </c>
      <c r="AE517" s="80">
        <f t="shared" si="110"/>
        <v>0</v>
      </c>
      <c r="AF517" s="80">
        <f t="shared" si="110"/>
        <v>-220434</v>
      </c>
      <c r="AG517" s="80">
        <f t="shared" si="110"/>
        <v>0</v>
      </c>
      <c r="AH517" s="80">
        <f t="shared" si="110"/>
        <v>0</v>
      </c>
      <c r="AI517" s="80">
        <f t="shared" si="110"/>
        <v>0</v>
      </c>
      <c r="AJ517" s="80">
        <f t="shared" si="110"/>
        <v>0</v>
      </c>
      <c r="AK517" s="80">
        <f t="shared" si="110"/>
        <v>-79344</v>
      </c>
      <c r="AL517" s="80">
        <f t="shared" si="110"/>
        <v>0</v>
      </c>
      <c r="AM517" s="80">
        <f t="shared" si="110"/>
        <v>0</v>
      </c>
      <c r="AN517" s="80">
        <f t="shared" si="110"/>
        <v>0</v>
      </c>
      <c r="AO517" s="80">
        <f t="shared" si="110"/>
        <v>0</v>
      </c>
      <c r="AP517" s="80">
        <f t="shared" si="110"/>
        <v>-574130</v>
      </c>
      <c r="AQ517" s="80">
        <f t="shared" si="110"/>
        <v>0</v>
      </c>
      <c r="AR517" s="80">
        <f t="shared" si="110"/>
        <v>0</v>
      </c>
      <c r="AS517" s="80">
        <f t="shared" si="110"/>
        <v>0</v>
      </c>
      <c r="AT517" s="80">
        <f t="shared" si="110"/>
        <v>0</v>
      </c>
      <c r="AU517" s="80">
        <f t="shared" si="110"/>
        <v>381571</v>
      </c>
      <c r="AV517" s="80">
        <f t="shared" si="110"/>
        <v>0</v>
      </c>
      <c r="AW517" s="80">
        <f t="shared" si="110"/>
        <v>0</v>
      </c>
      <c r="AX517" s="80">
        <f t="shared" si="110"/>
        <v>0</v>
      </c>
      <c r="AY517" s="80">
        <f t="shared" si="110"/>
        <v>0</v>
      </c>
      <c r="AZ517" s="80">
        <f t="shared" si="110"/>
        <v>43440</v>
      </c>
      <c r="BA517" s="80">
        <f t="shared" si="110"/>
        <v>0</v>
      </c>
      <c r="BB517" s="80">
        <f t="shared" si="110"/>
        <v>0</v>
      </c>
      <c r="BC517" s="80">
        <f t="shared" si="110"/>
        <v>0</v>
      </c>
      <c r="BD517" s="80">
        <f t="shared" si="110"/>
        <v>0</v>
      </c>
      <c r="BE517" s="80">
        <f t="shared" si="110"/>
        <v>0</v>
      </c>
      <c r="BF517" s="80">
        <f t="shared" si="110"/>
        <v>0</v>
      </c>
      <c r="BG517" s="80">
        <f t="shared" si="110"/>
        <v>0</v>
      </c>
      <c r="BH517" s="80">
        <f t="shared" si="110"/>
        <v>0</v>
      </c>
      <c r="BI517" s="80">
        <f t="shared" si="110"/>
        <v>0</v>
      </c>
      <c r="BJ517" s="80">
        <f t="shared" si="110"/>
        <v>-595668</v>
      </c>
      <c r="BK517" s="80">
        <f t="shared" si="110"/>
        <v>0</v>
      </c>
      <c r="BL517" s="80">
        <f t="shared" si="110"/>
        <v>0</v>
      </c>
      <c r="BM517" s="80">
        <f t="shared" si="110"/>
        <v>0</v>
      </c>
      <c r="BN517" s="80">
        <f t="shared" si="110"/>
        <v>0</v>
      </c>
      <c r="BO517" s="80">
        <f t="shared" si="110"/>
        <v>-816702</v>
      </c>
      <c r="BP517" s="80">
        <f t="shared" si="110"/>
        <v>0</v>
      </c>
      <c r="BQ517" s="80">
        <f t="shared" si="110"/>
        <v>0</v>
      </c>
      <c r="BR517" s="80">
        <f t="shared" ref="BR517:BR529" si="113">BR83-EJ83</f>
        <v>0</v>
      </c>
      <c r="BS517" s="80">
        <f t="shared" si="111"/>
        <v>0</v>
      </c>
      <c r="BT517" s="80">
        <f t="shared" si="111"/>
        <v>594908</v>
      </c>
      <c r="BU517" s="80">
        <f t="shared" si="111"/>
        <v>0</v>
      </c>
      <c r="BV517" s="80">
        <f t="shared" si="111"/>
        <v>0</v>
      </c>
      <c r="BW517" s="80">
        <f t="shared" si="111"/>
        <v>0</v>
      </c>
      <c r="BX517" s="80">
        <f t="shared" si="111"/>
        <v>0</v>
      </c>
      <c r="BZ517" s="80">
        <f t="shared" si="112"/>
        <v>0</v>
      </c>
      <c r="CA517" s="80" t="e">
        <f>CA83-#REF!</f>
        <v>#REF!</v>
      </c>
    </row>
    <row r="518" spans="7:79" hidden="1" x14ac:dyDescent="0.3">
      <c r="G518" s="80">
        <f t="shared" ref="G518:BQ522" si="114">G84-BY84</f>
        <v>0</v>
      </c>
      <c r="H518" s="80">
        <f t="shared" si="114"/>
        <v>0</v>
      </c>
      <c r="I518" s="80">
        <f t="shared" si="114"/>
        <v>0</v>
      </c>
      <c r="J518" s="80">
        <f t="shared" si="114"/>
        <v>0</v>
      </c>
      <c r="K518" s="80">
        <f t="shared" si="114"/>
        <v>0</v>
      </c>
      <c r="L518" s="80">
        <f t="shared" si="114"/>
        <v>0</v>
      </c>
      <c r="M518" s="80">
        <f t="shared" si="114"/>
        <v>0</v>
      </c>
      <c r="N518" s="80">
        <f t="shared" si="114"/>
        <v>0</v>
      </c>
      <c r="O518" s="80">
        <f t="shared" si="114"/>
        <v>0</v>
      </c>
      <c r="P518" s="80">
        <f t="shared" si="114"/>
        <v>0</v>
      </c>
      <c r="Q518" s="80">
        <f t="shared" si="114"/>
        <v>0</v>
      </c>
      <c r="R518" s="80">
        <f t="shared" si="114"/>
        <v>0</v>
      </c>
      <c r="S518" s="80">
        <f t="shared" si="114"/>
        <v>0</v>
      </c>
      <c r="T518" s="80">
        <f t="shared" si="114"/>
        <v>0</v>
      </c>
      <c r="U518" s="80">
        <f t="shared" si="114"/>
        <v>0</v>
      </c>
      <c r="V518" s="80">
        <f t="shared" si="114"/>
        <v>0</v>
      </c>
      <c r="W518" s="80">
        <f t="shared" si="114"/>
        <v>0</v>
      </c>
      <c r="X518" s="80">
        <f t="shared" si="114"/>
        <v>0</v>
      </c>
      <c r="Y518" s="80">
        <f t="shared" si="114"/>
        <v>0</v>
      </c>
      <c r="Z518" s="80">
        <f t="shared" si="114"/>
        <v>0</v>
      </c>
      <c r="AA518" s="80">
        <f t="shared" si="114"/>
        <v>0</v>
      </c>
      <c r="AB518" s="80">
        <f t="shared" si="114"/>
        <v>0</v>
      </c>
      <c r="AC518" s="80">
        <f t="shared" si="114"/>
        <v>0</v>
      </c>
      <c r="AD518" s="80">
        <f t="shared" si="114"/>
        <v>0</v>
      </c>
      <c r="AE518" s="80">
        <f t="shared" si="114"/>
        <v>0</v>
      </c>
      <c r="AF518" s="80">
        <f t="shared" si="114"/>
        <v>0</v>
      </c>
      <c r="AG518" s="80">
        <f t="shared" si="114"/>
        <v>0</v>
      </c>
      <c r="AH518" s="80">
        <f t="shared" si="114"/>
        <v>0</v>
      </c>
      <c r="AI518" s="80">
        <f t="shared" si="114"/>
        <v>0</v>
      </c>
      <c r="AJ518" s="80">
        <f t="shared" si="114"/>
        <v>0</v>
      </c>
      <c r="AK518" s="80">
        <f t="shared" si="114"/>
        <v>0</v>
      </c>
      <c r="AL518" s="80">
        <f t="shared" si="114"/>
        <v>0</v>
      </c>
      <c r="AM518" s="80">
        <f t="shared" si="114"/>
        <v>0</v>
      </c>
      <c r="AN518" s="80">
        <f t="shared" si="114"/>
        <v>0</v>
      </c>
      <c r="AO518" s="80">
        <f t="shared" si="114"/>
        <v>0</v>
      </c>
      <c r="AP518" s="80">
        <f t="shared" si="114"/>
        <v>0</v>
      </c>
      <c r="AQ518" s="80">
        <f t="shared" si="114"/>
        <v>0</v>
      </c>
      <c r="AR518" s="80">
        <f t="shared" si="114"/>
        <v>0</v>
      </c>
      <c r="AS518" s="80">
        <f t="shared" si="114"/>
        <v>0</v>
      </c>
      <c r="AT518" s="80">
        <f t="shared" si="114"/>
        <v>0</v>
      </c>
      <c r="AU518" s="80">
        <f t="shared" si="114"/>
        <v>0</v>
      </c>
      <c r="AV518" s="80">
        <f t="shared" si="114"/>
        <v>0</v>
      </c>
      <c r="AW518" s="80">
        <f t="shared" si="114"/>
        <v>0</v>
      </c>
      <c r="AX518" s="80">
        <f t="shared" si="114"/>
        <v>0</v>
      </c>
      <c r="AY518" s="80">
        <f t="shared" si="114"/>
        <v>0</v>
      </c>
      <c r="AZ518" s="80">
        <f t="shared" si="114"/>
        <v>0</v>
      </c>
      <c r="BA518" s="80">
        <f t="shared" si="114"/>
        <v>0</v>
      </c>
      <c r="BB518" s="80">
        <f t="shared" si="114"/>
        <v>0</v>
      </c>
      <c r="BC518" s="80">
        <f t="shared" si="114"/>
        <v>0</v>
      </c>
      <c r="BD518" s="80">
        <f t="shared" si="114"/>
        <v>0</v>
      </c>
      <c r="BE518" s="80">
        <f t="shared" si="114"/>
        <v>0</v>
      </c>
      <c r="BF518" s="80">
        <f t="shared" si="114"/>
        <v>0</v>
      </c>
      <c r="BG518" s="80">
        <f t="shared" si="114"/>
        <v>0</v>
      </c>
      <c r="BH518" s="80">
        <f t="shared" si="114"/>
        <v>0</v>
      </c>
      <c r="BI518" s="80">
        <f t="shared" si="114"/>
        <v>0</v>
      </c>
      <c r="BJ518" s="80">
        <f t="shared" si="114"/>
        <v>0</v>
      </c>
      <c r="BK518" s="80">
        <f t="shared" si="114"/>
        <v>0</v>
      </c>
      <c r="BL518" s="80">
        <f t="shared" si="114"/>
        <v>0</v>
      </c>
      <c r="BM518" s="80">
        <f t="shared" si="114"/>
        <v>0</v>
      </c>
      <c r="BN518" s="80">
        <f t="shared" si="114"/>
        <v>0</v>
      </c>
      <c r="BO518" s="80">
        <f t="shared" si="114"/>
        <v>0</v>
      </c>
      <c r="BP518" s="80">
        <f t="shared" si="114"/>
        <v>0</v>
      </c>
      <c r="BQ518" s="80">
        <f t="shared" si="114"/>
        <v>0</v>
      </c>
      <c r="BR518" s="80">
        <f t="shared" si="113"/>
        <v>0</v>
      </c>
      <c r="BS518" s="80">
        <f t="shared" si="111"/>
        <v>0</v>
      </c>
      <c r="BT518" s="80">
        <f t="shared" si="111"/>
        <v>0</v>
      </c>
      <c r="BU518" s="80">
        <f t="shared" si="111"/>
        <v>0</v>
      </c>
      <c r="BV518" s="80">
        <f t="shared" si="111"/>
        <v>0</v>
      </c>
      <c r="BW518" s="80">
        <f t="shared" si="111"/>
        <v>0</v>
      </c>
      <c r="BX518" s="80">
        <f t="shared" si="111"/>
        <v>0</v>
      </c>
      <c r="BZ518" s="80">
        <f t="shared" si="112"/>
        <v>0</v>
      </c>
      <c r="CA518" s="80" t="e">
        <f>CA84-#REF!</f>
        <v>#REF!</v>
      </c>
    </row>
    <row r="519" spans="7:79" hidden="1" x14ac:dyDescent="0.3">
      <c r="G519" s="80">
        <f t="shared" si="114"/>
        <v>-6105281</v>
      </c>
      <c r="H519" s="80">
        <f t="shared" si="114"/>
        <v>0</v>
      </c>
      <c r="I519" s="80">
        <f t="shared" si="114"/>
        <v>0</v>
      </c>
      <c r="J519" s="80">
        <f t="shared" si="114"/>
        <v>0</v>
      </c>
      <c r="K519" s="80">
        <f t="shared" si="114"/>
        <v>0</v>
      </c>
      <c r="L519" s="80">
        <f t="shared" si="114"/>
        <v>232655</v>
      </c>
      <c r="M519" s="80">
        <f t="shared" si="114"/>
        <v>0</v>
      </c>
      <c r="N519" s="80">
        <f t="shared" si="114"/>
        <v>0</v>
      </c>
      <c r="O519" s="80">
        <f t="shared" si="114"/>
        <v>0</v>
      </c>
      <c r="P519" s="80">
        <f t="shared" si="114"/>
        <v>0</v>
      </c>
      <c r="Q519" s="80">
        <f t="shared" si="114"/>
        <v>719691</v>
      </c>
      <c r="R519" s="80">
        <f t="shared" si="114"/>
        <v>0</v>
      </c>
      <c r="S519" s="80">
        <f t="shared" si="114"/>
        <v>0</v>
      </c>
      <c r="T519" s="80">
        <f t="shared" si="114"/>
        <v>0</v>
      </c>
      <c r="U519" s="80">
        <f t="shared" si="114"/>
        <v>0</v>
      </c>
      <c r="V519" s="80">
        <f t="shared" si="114"/>
        <v>-298774</v>
      </c>
      <c r="W519" s="80">
        <f t="shared" si="114"/>
        <v>0</v>
      </c>
      <c r="X519" s="80">
        <f t="shared" si="114"/>
        <v>0</v>
      </c>
      <c r="Y519" s="80">
        <f t="shared" si="114"/>
        <v>0</v>
      </c>
      <c r="Z519" s="80">
        <f t="shared" si="114"/>
        <v>0</v>
      </c>
      <c r="AA519" s="80">
        <f t="shared" si="114"/>
        <v>279914</v>
      </c>
      <c r="AB519" s="80">
        <f t="shared" si="114"/>
        <v>0</v>
      </c>
      <c r="AC519" s="80">
        <f t="shared" si="114"/>
        <v>0</v>
      </c>
      <c r="AD519" s="80">
        <f t="shared" si="114"/>
        <v>0</v>
      </c>
      <c r="AE519" s="80">
        <f t="shared" si="114"/>
        <v>0</v>
      </c>
      <c r="AF519" s="80">
        <f t="shared" si="114"/>
        <v>-355412</v>
      </c>
      <c r="AG519" s="80">
        <f t="shared" si="114"/>
        <v>0</v>
      </c>
      <c r="AH519" s="80">
        <f t="shared" si="114"/>
        <v>0</v>
      </c>
      <c r="AI519" s="80">
        <f t="shared" si="114"/>
        <v>0</v>
      </c>
      <c r="AJ519" s="80">
        <f t="shared" si="114"/>
        <v>0</v>
      </c>
      <c r="AK519" s="80">
        <f t="shared" si="114"/>
        <v>-131170</v>
      </c>
      <c r="AL519" s="80">
        <f t="shared" si="114"/>
        <v>0</v>
      </c>
      <c r="AM519" s="80">
        <f t="shared" si="114"/>
        <v>0</v>
      </c>
      <c r="AN519" s="80">
        <f t="shared" si="114"/>
        <v>0</v>
      </c>
      <c r="AO519" s="80">
        <f t="shared" si="114"/>
        <v>0</v>
      </c>
      <c r="AP519" s="80">
        <f t="shared" si="114"/>
        <v>-735555</v>
      </c>
      <c r="AQ519" s="80">
        <f t="shared" si="114"/>
        <v>0</v>
      </c>
      <c r="AR519" s="80">
        <f t="shared" si="114"/>
        <v>0</v>
      </c>
      <c r="AS519" s="80">
        <f t="shared" si="114"/>
        <v>0</v>
      </c>
      <c r="AT519" s="80">
        <f t="shared" si="114"/>
        <v>0</v>
      </c>
      <c r="AU519" s="80">
        <f t="shared" si="114"/>
        <v>441934</v>
      </c>
      <c r="AV519" s="80">
        <f t="shared" si="114"/>
        <v>0</v>
      </c>
      <c r="AW519" s="80">
        <f t="shared" si="114"/>
        <v>0</v>
      </c>
      <c r="AX519" s="80">
        <f t="shared" si="114"/>
        <v>0</v>
      </c>
      <c r="AY519" s="80">
        <f t="shared" si="114"/>
        <v>0</v>
      </c>
      <c r="AZ519" s="80">
        <f t="shared" si="114"/>
        <v>68673</v>
      </c>
      <c r="BA519" s="80">
        <f t="shared" si="114"/>
        <v>0</v>
      </c>
      <c r="BB519" s="80">
        <f t="shared" si="114"/>
        <v>0</v>
      </c>
      <c r="BC519" s="80">
        <f t="shared" si="114"/>
        <v>0</v>
      </c>
      <c r="BD519" s="80">
        <f t="shared" si="114"/>
        <v>0</v>
      </c>
      <c r="BE519" s="80">
        <f t="shared" si="114"/>
        <v>0</v>
      </c>
      <c r="BF519" s="80">
        <f t="shared" si="114"/>
        <v>0</v>
      </c>
      <c r="BG519" s="80">
        <f t="shared" si="114"/>
        <v>0</v>
      </c>
      <c r="BH519" s="80">
        <f t="shared" si="114"/>
        <v>0</v>
      </c>
      <c r="BI519" s="80">
        <f t="shared" si="114"/>
        <v>0</v>
      </c>
      <c r="BJ519" s="80">
        <f t="shared" si="114"/>
        <v>-731511</v>
      </c>
      <c r="BK519" s="80">
        <f t="shared" si="114"/>
        <v>0</v>
      </c>
      <c r="BL519" s="80">
        <f t="shared" si="114"/>
        <v>0</v>
      </c>
      <c r="BM519" s="80">
        <f t="shared" si="114"/>
        <v>0</v>
      </c>
      <c r="BN519" s="80">
        <f t="shared" si="114"/>
        <v>0</v>
      </c>
      <c r="BO519" s="80">
        <f t="shared" si="114"/>
        <v>-1009391</v>
      </c>
      <c r="BP519" s="80">
        <f t="shared" si="114"/>
        <v>0</v>
      </c>
      <c r="BQ519" s="80">
        <f t="shared" si="114"/>
        <v>0</v>
      </c>
      <c r="BR519" s="80">
        <f t="shared" si="113"/>
        <v>0</v>
      </c>
      <c r="BS519" s="80">
        <f t="shared" si="111"/>
        <v>0</v>
      </c>
      <c r="BT519" s="80">
        <f t="shared" si="111"/>
        <v>221956</v>
      </c>
      <c r="BU519" s="80">
        <f t="shared" si="111"/>
        <v>0</v>
      </c>
      <c r="BV519" s="80">
        <f t="shared" si="111"/>
        <v>0</v>
      </c>
      <c r="BW519" s="80">
        <f t="shared" si="111"/>
        <v>0</v>
      </c>
      <c r="BX519" s="80">
        <f t="shared" si="111"/>
        <v>0</v>
      </c>
      <c r="BZ519" s="80">
        <f t="shared" si="112"/>
        <v>0</v>
      </c>
      <c r="CA519" s="80" t="e">
        <f>CA85-#REF!</f>
        <v>#REF!</v>
      </c>
    </row>
    <row r="520" spans="7:79" hidden="1" x14ac:dyDescent="0.3">
      <c r="G520" s="80">
        <f t="shared" si="114"/>
        <v>0</v>
      </c>
      <c r="H520" s="80">
        <f t="shared" si="114"/>
        <v>0</v>
      </c>
      <c r="I520" s="80">
        <f t="shared" si="114"/>
        <v>0</v>
      </c>
      <c r="J520" s="80">
        <f t="shared" si="114"/>
        <v>0</v>
      </c>
      <c r="K520" s="80">
        <f t="shared" si="114"/>
        <v>0</v>
      </c>
      <c r="L520" s="80">
        <f t="shared" si="114"/>
        <v>0</v>
      </c>
      <c r="M520" s="80">
        <f t="shared" si="114"/>
        <v>0</v>
      </c>
      <c r="N520" s="80">
        <f t="shared" si="114"/>
        <v>0</v>
      </c>
      <c r="O520" s="80">
        <f t="shared" si="114"/>
        <v>0</v>
      </c>
      <c r="P520" s="80">
        <f t="shared" si="114"/>
        <v>0</v>
      </c>
      <c r="Q520" s="80">
        <f t="shared" si="114"/>
        <v>0</v>
      </c>
      <c r="R520" s="80">
        <f t="shared" si="114"/>
        <v>0</v>
      </c>
      <c r="S520" s="80">
        <f t="shared" si="114"/>
        <v>0</v>
      </c>
      <c r="T520" s="80">
        <f t="shared" si="114"/>
        <v>0</v>
      </c>
      <c r="U520" s="80">
        <f t="shared" si="114"/>
        <v>0</v>
      </c>
      <c r="V520" s="80">
        <f t="shared" si="114"/>
        <v>0</v>
      </c>
      <c r="W520" s="80">
        <f t="shared" si="114"/>
        <v>0</v>
      </c>
      <c r="X520" s="80">
        <f t="shared" si="114"/>
        <v>0</v>
      </c>
      <c r="Y520" s="80">
        <f t="shared" si="114"/>
        <v>0</v>
      </c>
      <c r="Z520" s="80">
        <f t="shared" si="114"/>
        <v>0</v>
      </c>
      <c r="AA520" s="80">
        <f t="shared" si="114"/>
        <v>0</v>
      </c>
      <c r="AB520" s="80">
        <f t="shared" si="114"/>
        <v>0</v>
      </c>
      <c r="AC520" s="80">
        <f t="shared" si="114"/>
        <v>0</v>
      </c>
      <c r="AD520" s="80">
        <f t="shared" si="114"/>
        <v>0</v>
      </c>
      <c r="AE520" s="80">
        <f t="shared" si="114"/>
        <v>0</v>
      </c>
      <c r="AF520" s="80">
        <f t="shared" si="114"/>
        <v>0</v>
      </c>
      <c r="AG520" s="80">
        <f t="shared" si="114"/>
        <v>0</v>
      </c>
      <c r="AH520" s="80">
        <f t="shared" si="114"/>
        <v>0</v>
      </c>
      <c r="AI520" s="80">
        <f t="shared" si="114"/>
        <v>0</v>
      </c>
      <c r="AJ520" s="80">
        <f t="shared" si="114"/>
        <v>0</v>
      </c>
      <c r="AK520" s="80">
        <f t="shared" si="114"/>
        <v>0</v>
      </c>
      <c r="AL520" s="80">
        <f t="shared" si="114"/>
        <v>0</v>
      </c>
      <c r="AM520" s="80">
        <f t="shared" si="114"/>
        <v>0</v>
      </c>
      <c r="AN520" s="80">
        <f t="shared" si="114"/>
        <v>0</v>
      </c>
      <c r="AO520" s="80">
        <f t="shared" si="114"/>
        <v>0</v>
      </c>
      <c r="AP520" s="80">
        <f t="shared" si="114"/>
        <v>0</v>
      </c>
      <c r="AQ520" s="80">
        <f t="shared" si="114"/>
        <v>0</v>
      </c>
      <c r="AR520" s="80">
        <f t="shared" si="114"/>
        <v>0</v>
      </c>
      <c r="AS520" s="80">
        <f t="shared" si="114"/>
        <v>0</v>
      </c>
      <c r="AT520" s="80">
        <f t="shared" si="114"/>
        <v>0</v>
      </c>
      <c r="AU520" s="80">
        <f t="shared" si="114"/>
        <v>0</v>
      </c>
      <c r="AV520" s="80">
        <f t="shared" si="114"/>
        <v>0</v>
      </c>
      <c r="AW520" s="80">
        <f t="shared" si="114"/>
        <v>0</v>
      </c>
      <c r="AX520" s="80">
        <f t="shared" si="114"/>
        <v>0</v>
      </c>
      <c r="AY520" s="80">
        <f t="shared" si="114"/>
        <v>0</v>
      </c>
      <c r="AZ520" s="80">
        <f t="shared" si="114"/>
        <v>0</v>
      </c>
      <c r="BA520" s="80">
        <f t="shared" si="114"/>
        <v>0</v>
      </c>
      <c r="BB520" s="80">
        <f t="shared" si="114"/>
        <v>0</v>
      </c>
      <c r="BC520" s="80">
        <f t="shared" si="114"/>
        <v>0</v>
      </c>
      <c r="BD520" s="80">
        <f t="shared" si="114"/>
        <v>0</v>
      </c>
      <c r="BE520" s="80">
        <f t="shared" si="114"/>
        <v>0</v>
      </c>
      <c r="BF520" s="80">
        <f t="shared" si="114"/>
        <v>0</v>
      </c>
      <c r="BG520" s="80">
        <f t="shared" si="114"/>
        <v>0</v>
      </c>
      <c r="BH520" s="80">
        <f t="shared" si="114"/>
        <v>0</v>
      </c>
      <c r="BI520" s="80">
        <f t="shared" si="114"/>
        <v>0</v>
      </c>
      <c r="BJ520" s="80">
        <f t="shared" si="114"/>
        <v>0</v>
      </c>
      <c r="BK520" s="80">
        <f t="shared" si="114"/>
        <v>0</v>
      </c>
      <c r="BL520" s="80">
        <f t="shared" si="114"/>
        <v>0</v>
      </c>
      <c r="BM520" s="80">
        <f t="shared" si="114"/>
        <v>0</v>
      </c>
      <c r="BN520" s="80">
        <f t="shared" si="114"/>
        <v>0</v>
      </c>
      <c r="BO520" s="80">
        <f t="shared" si="114"/>
        <v>0</v>
      </c>
      <c r="BP520" s="80">
        <f t="shared" si="114"/>
        <v>0</v>
      </c>
      <c r="BQ520" s="80">
        <f t="shared" si="114"/>
        <v>0</v>
      </c>
      <c r="BR520" s="80">
        <f t="shared" si="113"/>
        <v>0</v>
      </c>
      <c r="BS520" s="80">
        <f t="shared" si="111"/>
        <v>0</v>
      </c>
      <c r="BT520" s="80">
        <f t="shared" si="111"/>
        <v>0</v>
      </c>
      <c r="BU520" s="80">
        <f t="shared" si="111"/>
        <v>0</v>
      </c>
      <c r="BV520" s="80">
        <f t="shared" si="111"/>
        <v>0</v>
      </c>
      <c r="BW520" s="80">
        <f t="shared" si="111"/>
        <v>0</v>
      </c>
      <c r="BX520" s="80">
        <f t="shared" si="111"/>
        <v>0</v>
      </c>
      <c r="BZ520" s="80">
        <f t="shared" si="112"/>
        <v>0</v>
      </c>
      <c r="CA520" s="80" t="e">
        <f>CA86-#REF!</f>
        <v>#REF!</v>
      </c>
    </row>
    <row r="521" spans="7:79" hidden="1" x14ac:dyDescent="0.3">
      <c r="G521" s="80">
        <f t="shared" si="114"/>
        <v>-16114790</v>
      </c>
      <c r="H521" s="80">
        <f t="shared" si="114"/>
        <v>0</v>
      </c>
      <c r="I521" s="80">
        <f t="shared" si="114"/>
        <v>0</v>
      </c>
      <c r="J521" s="80">
        <f t="shared" si="114"/>
        <v>0</v>
      </c>
      <c r="K521" s="80">
        <f t="shared" si="114"/>
        <v>0</v>
      </c>
      <c r="L521" s="80">
        <f t="shared" si="114"/>
        <v>-688994</v>
      </c>
      <c r="M521" s="80">
        <f t="shared" si="114"/>
        <v>0</v>
      </c>
      <c r="N521" s="80">
        <f t="shared" si="114"/>
        <v>0</v>
      </c>
      <c r="O521" s="80">
        <f t="shared" si="114"/>
        <v>0</v>
      </c>
      <c r="P521" s="80">
        <f t="shared" si="114"/>
        <v>0</v>
      </c>
      <c r="Q521" s="80">
        <f t="shared" si="114"/>
        <v>2114989</v>
      </c>
      <c r="R521" s="80">
        <f t="shared" si="114"/>
        <v>0</v>
      </c>
      <c r="S521" s="80">
        <f t="shared" si="114"/>
        <v>0</v>
      </c>
      <c r="T521" s="80">
        <f t="shared" si="114"/>
        <v>0</v>
      </c>
      <c r="U521" s="80">
        <f t="shared" si="114"/>
        <v>0</v>
      </c>
      <c r="V521" s="80">
        <f t="shared" si="114"/>
        <v>1546728</v>
      </c>
      <c r="W521" s="80">
        <f t="shared" si="114"/>
        <v>0</v>
      </c>
      <c r="X521" s="80">
        <f t="shared" si="114"/>
        <v>0</v>
      </c>
      <c r="Y521" s="80">
        <f t="shared" si="114"/>
        <v>0</v>
      </c>
      <c r="Z521" s="80">
        <f t="shared" si="114"/>
        <v>0</v>
      </c>
      <c r="AA521" s="80">
        <f t="shared" si="114"/>
        <v>-797407</v>
      </c>
      <c r="AB521" s="80">
        <f t="shared" si="114"/>
        <v>0</v>
      </c>
      <c r="AC521" s="80">
        <f t="shared" si="114"/>
        <v>0</v>
      </c>
      <c r="AD521" s="80">
        <f t="shared" si="114"/>
        <v>0</v>
      </c>
      <c r="AE521" s="80">
        <f t="shared" si="114"/>
        <v>0</v>
      </c>
      <c r="AF521" s="80">
        <f t="shared" si="114"/>
        <v>-2153527</v>
      </c>
      <c r="AG521" s="80">
        <f t="shared" si="114"/>
        <v>0</v>
      </c>
      <c r="AH521" s="80">
        <f t="shared" si="114"/>
        <v>0</v>
      </c>
      <c r="AI521" s="80">
        <f t="shared" si="114"/>
        <v>0</v>
      </c>
      <c r="AJ521" s="80">
        <f t="shared" si="114"/>
        <v>0</v>
      </c>
      <c r="AK521" s="80">
        <f t="shared" si="114"/>
        <v>1197804</v>
      </c>
      <c r="AL521" s="80">
        <f t="shared" si="114"/>
        <v>0</v>
      </c>
      <c r="AM521" s="80">
        <f t="shared" si="114"/>
        <v>0</v>
      </c>
      <c r="AN521" s="80">
        <f t="shared" si="114"/>
        <v>0</v>
      </c>
      <c r="AO521" s="80">
        <f t="shared" si="114"/>
        <v>0</v>
      </c>
      <c r="AP521" s="80">
        <f t="shared" si="114"/>
        <v>-1361230</v>
      </c>
      <c r="AQ521" s="80">
        <f t="shared" si="114"/>
        <v>0</v>
      </c>
      <c r="AR521" s="80">
        <f t="shared" si="114"/>
        <v>0</v>
      </c>
      <c r="AS521" s="80">
        <f t="shared" si="114"/>
        <v>0</v>
      </c>
      <c r="AT521" s="80">
        <f t="shared" si="114"/>
        <v>0</v>
      </c>
      <c r="AU521" s="80">
        <f t="shared" si="114"/>
        <v>1870637</v>
      </c>
      <c r="AV521" s="80">
        <f t="shared" si="114"/>
        <v>0</v>
      </c>
      <c r="AW521" s="80">
        <f t="shared" si="114"/>
        <v>0</v>
      </c>
      <c r="AX521" s="80">
        <f t="shared" si="114"/>
        <v>0</v>
      </c>
      <c r="AY521" s="80">
        <f t="shared" si="114"/>
        <v>0</v>
      </c>
      <c r="AZ521" s="80">
        <f t="shared" si="114"/>
        <v>129248</v>
      </c>
      <c r="BA521" s="80">
        <f t="shared" si="114"/>
        <v>0</v>
      </c>
      <c r="BB521" s="80">
        <f t="shared" si="114"/>
        <v>0</v>
      </c>
      <c r="BC521" s="80">
        <f t="shared" si="114"/>
        <v>0</v>
      </c>
      <c r="BD521" s="80">
        <f t="shared" si="114"/>
        <v>0</v>
      </c>
      <c r="BE521" s="80">
        <f t="shared" si="114"/>
        <v>-688404</v>
      </c>
      <c r="BF521" s="80">
        <f t="shared" si="114"/>
        <v>0</v>
      </c>
      <c r="BG521" s="80">
        <f t="shared" si="114"/>
        <v>0</v>
      </c>
      <c r="BH521" s="80">
        <f t="shared" si="114"/>
        <v>0</v>
      </c>
      <c r="BI521" s="80">
        <f t="shared" si="114"/>
        <v>0</v>
      </c>
      <c r="BJ521" s="80">
        <f t="shared" si="114"/>
        <v>-1883416</v>
      </c>
      <c r="BK521" s="80">
        <f t="shared" si="114"/>
        <v>0</v>
      </c>
      <c r="BL521" s="80">
        <f t="shared" si="114"/>
        <v>0</v>
      </c>
      <c r="BM521" s="80">
        <f t="shared" si="114"/>
        <v>0</v>
      </c>
      <c r="BN521" s="80">
        <f t="shared" si="114"/>
        <v>0</v>
      </c>
      <c r="BO521" s="80">
        <f t="shared" si="114"/>
        <v>-1728196</v>
      </c>
      <c r="BP521" s="80">
        <f t="shared" si="114"/>
        <v>0</v>
      </c>
      <c r="BQ521" s="80">
        <f t="shared" si="114"/>
        <v>0</v>
      </c>
      <c r="BR521" s="80">
        <f t="shared" si="113"/>
        <v>0</v>
      </c>
      <c r="BS521" s="80">
        <f t="shared" si="111"/>
        <v>0</v>
      </c>
      <c r="BT521" s="80">
        <f t="shared" si="111"/>
        <v>1858248</v>
      </c>
      <c r="BU521" s="80">
        <f t="shared" si="111"/>
        <v>0</v>
      </c>
      <c r="BV521" s="80">
        <f t="shared" si="111"/>
        <v>0</v>
      </c>
      <c r="BW521" s="80">
        <f t="shared" si="111"/>
        <v>0</v>
      </c>
      <c r="BX521" s="80">
        <f t="shared" si="111"/>
        <v>0</v>
      </c>
      <c r="BZ521" s="80">
        <f t="shared" si="112"/>
        <v>0</v>
      </c>
      <c r="CA521" s="80" t="e">
        <f>CA87-#REF!</f>
        <v>#REF!</v>
      </c>
    </row>
    <row r="522" spans="7:79" hidden="1" x14ac:dyDescent="0.3">
      <c r="G522" s="80">
        <f t="shared" si="114"/>
        <v>-4592663</v>
      </c>
      <c r="H522" s="80">
        <f t="shared" si="114"/>
        <v>0</v>
      </c>
      <c r="I522" s="80">
        <f t="shared" si="114"/>
        <v>0</v>
      </c>
      <c r="J522" s="80">
        <f t="shared" ref="J522:BQ526" si="115">J88-CB88</f>
        <v>0</v>
      </c>
      <c r="K522" s="80">
        <f t="shared" si="115"/>
        <v>0</v>
      </c>
      <c r="L522" s="80">
        <f t="shared" si="115"/>
        <v>-360688</v>
      </c>
      <c r="M522" s="80">
        <f t="shared" si="115"/>
        <v>0</v>
      </c>
      <c r="N522" s="80">
        <f t="shared" si="115"/>
        <v>0</v>
      </c>
      <c r="O522" s="80">
        <f t="shared" si="115"/>
        <v>0</v>
      </c>
      <c r="P522" s="80">
        <f t="shared" si="115"/>
        <v>0</v>
      </c>
      <c r="Q522" s="80">
        <f t="shared" si="115"/>
        <v>500153</v>
      </c>
      <c r="R522" s="80">
        <f t="shared" si="115"/>
        <v>0</v>
      </c>
      <c r="S522" s="80">
        <f t="shared" si="115"/>
        <v>0</v>
      </c>
      <c r="T522" s="80">
        <f t="shared" si="115"/>
        <v>0</v>
      </c>
      <c r="U522" s="80">
        <f t="shared" si="115"/>
        <v>0</v>
      </c>
      <c r="V522" s="80">
        <f t="shared" si="115"/>
        <v>158140</v>
      </c>
      <c r="W522" s="80">
        <f t="shared" si="115"/>
        <v>0</v>
      </c>
      <c r="X522" s="80">
        <f t="shared" si="115"/>
        <v>0</v>
      </c>
      <c r="Y522" s="80">
        <f t="shared" si="115"/>
        <v>0</v>
      </c>
      <c r="Z522" s="80">
        <f t="shared" si="115"/>
        <v>0</v>
      </c>
      <c r="AA522" s="80">
        <f t="shared" si="115"/>
        <v>-325384</v>
      </c>
      <c r="AB522" s="80">
        <f t="shared" si="115"/>
        <v>0</v>
      </c>
      <c r="AC522" s="80">
        <f t="shared" si="115"/>
        <v>0</v>
      </c>
      <c r="AD522" s="80">
        <f t="shared" si="115"/>
        <v>0</v>
      </c>
      <c r="AE522" s="80">
        <f t="shared" si="115"/>
        <v>0</v>
      </c>
      <c r="AF522" s="80">
        <f t="shared" si="115"/>
        <v>-725137</v>
      </c>
      <c r="AG522" s="80">
        <f t="shared" si="115"/>
        <v>0</v>
      </c>
      <c r="AH522" s="80">
        <f t="shared" si="115"/>
        <v>0</v>
      </c>
      <c r="AI522" s="80">
        <f t="shared" si="115"/>
        <v>0</v>
      </c>
      <c r="AJ522" s="80">
        <f t="shared" si="115"/>
        <v>0</v>
      </c>
      <c r="AK522" s="80">
        <f t="shared" si="115"/>
        <v>145758</v>
      </c>
      <c r="AL522" s="80">
        <f t="shared" si="115"/>
        <v>0</v>
      </c>
      <c r="AM522" s="80">
        <f t="shared" si="115"/>
        <v>0</v>
      </c>
      <c r="AN522" s="80">
        <f t="shared" si="115"/>
        <v>0</v>
      </c>
      <c r="AO522" s="80">
        <f t="shared" si="115"/>
        <v>0</v>
      </c>
      <c r="AP522" s="80">
        <f t="shared" si="115"/>
        <v>-428713</v>
      </c>
      <c r="AQ522" s="80">
        <f t="shared" si="115"/>
        <v>0</v>
      </c>
      <c r="AR522" s="80">
        <f t="shared" si="115"/>
        <v>0</v>
      </c>
      <c r="AS522" s="80">
        <f t="shared" si="115"/>
        <v>0</v>
      </c>
      <c r="AT522" s="80">
        <f t="shared" si="115"/>
        <v>0</v>
      </c>
      <c r="AU522" s="80">
        <f t="shared" si="115"/>
        <v>295976</v>
      </c>
      <c r="AV522" s="80">
        <f t="shared" si="115"/>
        <v>0</v>
      </c>
      <c r="AW522" s="80">
        <f t="shared" si="115"/>
        <v>0</v>
      </c>
      <c r="AX522" s="80">
        <f t="shared" si="115"/>
        <v>0</v>
      </c>
      <c r="AY522" s="80">
        <f t="shared" si="115"/>
        <v>0</v>
      </c>
      <c r="AZ522" s="80">
        <f t="shared" si="115"/>
        <v>17741</v>
      </c>
      <c r="BA522" s="80">
        <f t="shared" si="115"/>
        <v>0</v>
      </c>
      <c r="BB522" s="80">
        <f t="shared" si="115"/>
        <v>0</v>
      </c>
      <c r="BC522" s="80">
        <f t="shared" si="115"/>
        <v>0</v>
      </c>
      <c r="BD522" s="80">
        <f t="shared" si="115"/>
        <v>0</v>
      </c>
      <c r="BE522" s="80">
        <f t="shared" si="115"/>
        <v>-188470</v>
      </c>
      <c r="BF522" s="80">
        <f t="shared" si="115"/>
        <v>0</v>
      </c>
      <c r="BG522" s="80">
        <f t="shared" si="115"/>
        <v>0</v>
      </c>
      <c r="BH522" s="80">
        <f t="shared" si="115"/>
        <v>0</v>
      </c>
      <c r="BI522" s="80">
        <f t="shared" si="115"/>
        <v>0</v>
      </c>
      <c r="BJ522" s="80">
        <f t="shared" si="115"/>
        <v>-460720</v>
      </c>
      <c r="BK522" s="80">
        <f t="shared" si="115"/>
        <v>0</v>
      </c>
      <c r="BL522" s="80">
        <f t="shared" si="115"/>
        <v>0</v>
      </c>
      <c r="BM522" s="80">
        <f t="shared" si="115"/>
        <v>0</v>
      </c>
      <c r="BN522" s="80">
        <f t="shared" si="115"/>
        <v>0</v>
      </c>
      <c r="BO522" s="80">
        <f t="shared" si="115"/>
        <v>-429596</v>
      </c>
      <c r="BP522" s="80">
        <f t="shared" si="115"/>
        <v>0</v>
      </c>
      <c r="BQ522" s="80">
        <f t="shared" si="115"/>
        <v>0</v>
      </c>
      <c r="BR522" s="80">
        <f t="shared" si="113"/>
        <v>0</v>
      </c>
      <c r="BS522" s="80">
        <f t="shared" si="111"/>
        <v>0</v>
      </c>
      <c r="BT522" s="80">
        <f t="shared" si="111"/>
        <v>-722154</v>
      </c>
      <c r="BU522" s="80">
        <f t="shared" si="111"/>
        <v>0</v>
      </c>
      <c r="BV522" s="80">
        <f t="shared" si="111"/>
        <v>0</v>
      </c>
      <c r="BW522" s="80">
        <f t="shared" si="111"/>
        <v>0</v>
      </c>
      <c r="BX522" s="80">
        <f t="shared" si="111"/>
        <v>0</v>
      </c>
      <c r="BZ522" s="80">
        <f t="shared" si="112"/>
        <v>0</v>
      </c>
      <c r="CA522" s="80" t="e">
        <f>CA88-#REF!</f>
        <v>#REF!</v>
      </c>
    </row>
    <row r="523" spans="7:79" hidden="1" x14ac:dyDescent="0.3">
      <c r="G523" s="80">
        <f t="shared" ref="G523:V529" si="116">G89-BY89</f>
        <v>-5092337</v>
      </c>
      <c r="H523" s="80">
        <f t="shared" si="116"/>
        <v>0</v>
      </c>
      <c r="I523" s="80">
        <f t="shared" si="116"/>
        <v>0</v>
      </c>
      <c r="J523" s="80">
        <f t="shared" si="115"/>
        <v>0</v>
      </c>
      <c r="K523" s="80">
        <f t="shared" si="115"/>
        <v>0</v>
      </c>
      <c r="L523" s="80">
        <f t="shared" si="115"/>
        <v>-104312</v>
      </c>
      <c r="M523" s="80">
        <f t="shared" si="115"/>
        <v>0</v>
      </c>
      <c r="N523" s="80">
        <f t="shared" si="115"/>
        <v>0</v>
      </c>
      <c r="O523" s="80">
        <f t="shared" si="115"/>
        <v>0</v>
      </c>
      <c r="P523" s="80">
        <f t="shared" si="115"/>
        <v>0</v>
      </c>
      <c r="Q523" s="80">
        <f t="shared" si="115"/>
        <v>729847</v>
      </c>
      <c r="R523" s="80">
        <f t="shared" si="115"/>
        <v>0</v>
      </c>
      <c r="S523" s="80">
        <f t="shared" si="115"/>
        <v>0</v>
      </c>
      <c r="T523" s="80">
        <f t="shared" si="115"/>
        <v>0</v>
      </c>
      <c r="U523" s="80">
        <f t="shared" si="115"/>
        <v>0</v>
      </c>
      <c r="V523" s="80">
        <f t="shared" si="115"/>
        <v>691860</v>
      </c>
      <c r="W523" s="80">
        <f t="shared" si="115"/>
        <v>0</v>
      </c>
      <c r="X523" s="80">
        <f t="shared" si="115"/>
        <v>0</v>
      </c>
      <c r="Y523" s="80">
        <f t="shared" si="115"/>
        <v>0</v>
      </c>
      <c r="Z523" s="80">
        <f t="shared" si="115"/>
        <v>0</v>
      </c>
      <c r="AA523" s="80">
        <f t="shared" si="115"/>
        <v>-189616</v>
      </c>
      <c r="AB523" s="80">
        <f t="shared" si="115"/>
        <v>0</v>
      </c>
      <c r="AC523" s="80">
        <f t="shared" si="115"/>
        <v>0</v>
      </c>
      <c r="AD523" s="80">
        <f t="shared" si="115"/>
        <v>0</v>
      </c>
      <c r="AE523" s="80">
        <f t="shared" si="115"/>
        <v>0</v>
      </c>
      <c r="AF523" s="80">
        <f t="shared" si="115"/>
        <v>-604863</v>
      </c>
      <c r="AG523" s="80">
        <f t="shared" si="115"/>
        <v>0</v>
      </c>
      <c r="AH523" s="80">
        <f t="shared" si="115"/>
        <v>0</v>
      </c>
      <c r="AI523" s="80">
        <f t="shared" si="115"/>
        <v>0</v>
      </c>
      <c r="AJ523" s="80">
        <f t="shared" si="115"/>
        <v>0</v>
      </c>
      <c r="AK523" s="80">
        <f t="shared" si="115"/>
        <v>514242</v>
      </c>
      <c r="AL523" s="80">
        <f t="shared" si="115"/>
        <v>0</v>
      </c>
      <c r="AM523" s="80">
        <f t="shared" si="115"/>
        <v>0</v>
      </c>
      <c r="AN523" s="80">
        <f t="shared" si="115"/>
        <v>0</v>
      </c>
      <c r="AO523" s="80">
        <f t="shared" si="115"/>
        <v>0</v>
      </c>
      <c r="AP523" s="80">
        <f t="shared" si="115"/>
        <v>-426287</v>
      </c>
      <c r="AQ523" s="80">
        <f t="shared" si="115"/>
        <v>0</v>
      </c>
      <c r="AR523" s="80">
        <f t="shared" si="115"/>
        <v>0</v>
      </c>
      <c r="AS523" s="80">
        <f t="shared" si="115"/>
        <v>0</v>
      </c>
      <c r="AT523" s="80">
        <f t="shared" si="115"/>
        <v>0</v>
      </c>
      <c r="AU523" s="80">
        <f t="shared" si="115"/>
        <v>729024</v>
      </c>
      <c r="AV523" s="80">
        <f t="shared" si="115"/>
        <v>0</v>
      </c>
      <c r="AW523" s="80">
        <f t="shared" si="115"/>
        <v>0</v>
      </c>
      <c r="AX523" s="80">
        <f t="shared" si="115"/>
        <v>0</v>
      </c>
      <c r="AY523" s="80">
        <f t="shared" si="115"/>
        <v>0</v>
      </c>
      <c r="AZ523" s="80">
        <f t="shared" si="115"/>
        <v>47259</v>
      </c>
      <c r="BA523" s="80">
        <f t="shared" si="115"/>
        <v>0</v>
      </c>
      <c r="BB523" s="80">
        <f t="shared" si="115"/>
        <v>0</v>
      </c>
      <c r="BC523" s="80">
        <f t="shared" si="115"/>
        <v>0</v>
      </c>
      <c r="BD523" s="80">
        <f t="shared" si="115"/>
        <v>0</v>
      </c>
      <c r="BE523" s="80">
        <f t="shared" si="115"/>
        <v>-216530</v>
      </c>
      <c r="BF523" s="80">
        <f t="shared" si="115"/>
        <v>0</v>
      </c>
      <c r="BG523" s="80">
        <f t="shared" si="115"/>
        <v>0</v>
      </c>
      <c r="BH523" s="80">
        <f t="shared" si="115"/>
        <v>0</v>
      </c>
      <c r="BI523" s="80">
        <f t="shared" si="115"/>
        <v>0</v>
      </c>
      <c r="BJ523" s="80">
        <f t="shared" si="115"/>
        <v>-644280</v>
      </c>
      <c r="BK523" s="80">
        <f t="shared" si="115"/>
        <v>0</v>
      </c>
      <c r="BL523" s="80">
        <f t="shared" si="115"/>
        <v>0</v>
      </c>
      <c r="BM523" s="80">
        <f t="shared" si="115"/>
        <v>0</v>
      </c>
      <c r="BN523" s="80">
        <f t="shared" si="115"/>
        <v>0</v>
      </c>
      <c r="BO523" s="80">
        <f t="shared" si="115"/>
        <v>-580404</v>
      </c>
      <c r="BP523" s="80">
        <f t="shared" si="115"/>
        <v>0</v>
      </c>
      <c r="BQ523" s="80">
        <f t="shared" si="115"/>
        <v>0</v>
      </c>
      <c r="BR523" s="80">
        <f t="shared" si="113"/>
        <v>0</v>
      </c>
      <c r="BS523" s="80">
        <f t="shared" si="111"/>
        <v>0</v>
      </c>
      <c r="BT523" s="80">
        <f t="shared" si="111"/>
        <v>1387154</v>
      </c>
      <c r="BU523" s="80">
        <f t="shared" si="111"/>
        <v>0</v>
      </c>
      <c r="BV523" s="80">
        <f t="shared" si="111"/>
        <v>0</v>
      </c>
      <c r="BW523" s="80">
        <f t="shared" si="111"/>
        <v>0</v>
      </c>
      <c r="BX523" s="80">
        <f t="shared" si="111"/>
        <v>0</v>
      </c>
      <c r="BZ523" s="80">
        <f t="shared" si="112"/>
        <v>0</v>
      </c>
      <c r="CA523" s="80" t="e">
        <f>CA89-#REF!</f>
        <v>#REF!</v>
      </c>
    </row>
    <row r="524" spans="7:79" hidden="1" x14ac:dyDescent="0.3">
      <c r="G524" s="80">
        <f t="shared" si="116"/>
        <v>0</v>
      </c>
      <c r="H524" s="80">
        <f t="shared" si="116"/>
        <v>0</v>
      </c>
      <c r="I524" s="80">
        <f t="shared" si="116"/>
        <v>0</v>
      </c>
      <c r="J524" s="80">
        <f t="shared" si="115"/>
        <v>0</v>
      </c>
      <c r="K524" s="80">
        <f t="shared" si="115"/>
        <v>0</v>
      </c>
      <c r="L524" s="80">
        <f t="shared" si="115"/>
        <v>0</v>
      </c>
      <c r="M524" s="80">
        <f t="shared" si="115"/>
        <v>0</v>
      </c>
      <c r="N524" s="80">
        <f t="shared" si="115"/>
        <v>0</v>
      </c>
      <c r="O524" s="80">
        <f t="shared" si="115"/>
        <v>0</v>
      </c>
      <c r="P524" s="80">
        <f t="shared" si="115"/>
        <v>0</v>
      </c>
      <c r="Q524" s="80">
        <f t="shared" si="115"/>
        <v>0</v>
      </c>
      <c r="R524" s="80">
        <f t="shared" si="115"/>
        <v>0</v>
      </c>
      <c r="S524" s="80">
        <f t="shared" si="115"/>
        <v>0</v>
      </c>
      <c r="T524" s="80">
        <f t="shared" si="115"/>
        <v>0</v>
      </c>
      <c r="U524" s="80">
        <f t="shared" si="115"/>
        <v>0</v>
      </c>
      <c r="V524" s="80">
        <f t="shared" si="115"/>
        <v>0</v>
      </c>
      <c r="W524" s="80">
        <f t="shared" si="115"/>
        <v>0</v>
      </c>
      <c r="X524" s="80">
        <f t="shared" si="115"/>
        <v>0</v>
      </c>
      <c r="Y524" s="80">
        <f t="shared" si="115"/>
        <v>0</v>
      </c>
      <c r="Z524" s="80">
        <f t="shared" si="115"/>
        <v>0</v>
      </c>
      <c r="AA524" s="80">
        <f t="shared" si="115"/>
        <v>0</v>
      </c>
      <c r="AB524" s="80">
        <f t="shared" si="115"/>
        <v>0</v>
      </c>
      <c r="AC524" s="80">
        <f t="shared" si="115"/>
        <v>0</v>
      </c>
      <c r="AD524" s="80">
        <f t="shared" si="115"/>
        <v>0</v>
      </c>
      <c r="AE524" s="80">
        <f t="shared" si="115"/>
        <v>0</v>
      </c>
      <c r="AF524" s="80">
        <f t="shared" si="115"/>
        <v>0</v>
      </c>
      <c r="AG524" s="80">
        <f t="shared" si="115"/>
        <v>0</v>
      </c>
      <c r="AH524" s="80">
        <f t="shared" si="115"/>
        <v>0</v>
      </c>
      <c r="AI524" s="80">
        <f t="shared" si="115"/>
        <v>0</v>
      </c>
      <c r="AJ524" s="80">
        <f t="shared" si="115"/>
        <v>0</v>
      </c>
      <c r="AK524" s="80">
        <f t="shared" si="115"/>
        <v>0</v>
      </c>
      <c r="AL524" s="80">
        <f t="shared" si="115"/>
        <v>0</v>
      </c>
      <c r="AM524" s="80">
        <f t="shared" si="115"/>
        <v>0</v>
      </c>
      <c r="AN524" s="80">
        <f t="shared" si="115"/>
        <v>0</v>
      </c>
      <c r="AO524" s="80">
        <f t="shared" si="115"/>
        <v>0</v>
      </c>
      <c r="AP524" s="80">
        <f t="shared" si="115"/>
        <v>0</v>
      </c>
      <c r="AQ524" s="80">
        <f t="shared" si="115"/>
        <v>0</v>
      </c>
      <c r="AR524" s="80">
        <f t="shared" si="115"/>
        <v>0</v>
      </c>
      <c r="AS524" s="80">
        <f t="shared" si="115"/>
        <v>0</v>
      </c>
      <c r="AT524" s="80">
        <f t="shared" si="115"/>
        <v>0</v>
      </c>
      <c r="AU524" s="80">
        <f t="shared" si="115"/>
        <v>0</v>
      </c>
      <c r="AV524" s="80">
        <f t="shared" si="115"/>
        <v>0</v>
      </c>
      <c r="AW524" s="80">
        <f t="shared" si="115"/>
        <v>0</v>
      </c>
      <c r="AX524" s="80">
        <f t="shared" si="115"/>
        <v>0</v>
      </c>
      <c r="AY524" s="80">
        <f t="shared" si="115"/>
        <v>0</v>
      </c>
      <c r="AZ524" s="80">
        <f t="shared" si="115"/>
        <v>0</v>
      </c>
      <c r="BA524" s="80">
        <f t="shared" si="115"/>
        <v>0</v>
      </c>
      <c r="BB524" s="80">
        <f t="shared" si="115"/>
        <v>0</v>
      </c>
      <c r="BC524" s="80">
        <f t="shared" si="115"/>
        <v>0</v>
      </c>
      <c r="BD524" s="80">
        <f t="shared" si="115"/>
        <v>0</v>
      </c>
      <c r="BE524" s="80">
        <f t="shared" si="115"/>
        <v>0</v>
      </c>
      <c r="BF524" s="80">
        <f t="shared" si="115"/>
        <v>0</v>
      </c>
      <c r="BG524" s="80">
        <f t="shared" si="115"/>
        <v>0</v>
      </c>
      <c r="BH524" s="80">
        <f t="shared" si="115"/>
        <v>0</v>
      </c>
      <c r="BI524" s="80">
        <f t="shared" si="115"/>
        <v>0</v>
      </c>
      <c r="BJ524" s="80">
        <f t="shared" si="115"/>
        <v>0</v>
      </c>
      <c r="BK524" s="80">
        <f t="shared" si="115"/>
        <v>0</v>
      </c>
      <c r="BL524" s="80">
        <f t="shared" si="115"/>
        <v>0</v>
      </c>
      <c r="BM524" s="80">
        <f t="shared" si="115"/>
        <v>0</v>
      </c>
      <c r="BN524" s="80">
        <f t="shared" si="115"/>
        <v>0</v>
      </c>
      <c r="BO524" s="80">
        <f t="shared" si="115"/>
        <v>0</v>
      </c>
      <c r="BP524" s="80">
        <f t="shared" si="115"/>
        <v>0</v>
      </c>
      <c r="BQ524" s="80">
        <f t="shared" si="115"/>
        <v>0</v>
      </c>
      <c r="BR524" s="80">
        <f t="shared" si="113"/>
        <v>0</v>
      </c>
      <c r="BS524" s="80">
        <f t="shared" si="111"/>
        <v>0</v>
      </c>
      <c r="BT524" s="80">
        <f t="shared" si="111"/>
        <v>0</v>
      </c>
      <c r="BU524" s="80">
        <f t="shared" si="111"/>
        <v>0</v>
      </c>
      <c r="BV524" s="80">
        <f t="shared" si="111"/>
        <v>0</v>
      </c>
      <c r="BW524" s="80">
        <f t="shared" si="111"/>
        <v>0</v>
      </c>
      <c r="BX524" s="80">
        <f t="shared" si="111"/>
        <v>0</v>
      </c>
      <c r="BZ524" s="80">
        <f t="shared" si="112"/>
        <v>0</v>
      </c>
      <c r="CA524" s="80" t="e">
        <f>CA90-#REF!</f>
        <v>#REF!</v>
      </c>
    </row>
    <row r="525" spans="7:79" hidden="1" x14ac:dyDescent="0.3">
      <c r="G525" s="80">
        <f t="shared" si="116"/>
        <v>-6429790</v>
      </c>
      <c r="H525" s="80">
        <f t="shared" si="116"/>
        <v>0</v>
      </c>
      <c r="I525" s="80">
        <f t="shared" si="116"/>
        <v>0</v>
      </c>
      <c r="J525" s="80">
        <f t="shared" si="115"/>
        <v>0</v>
      </c>
      <c r="K525" s="80">
        <f t="shared" si="115"/>
        <v>0</v>
      </c>
      <c r="L525" s="80">
        <f t="shared" si="115"/>
        <v>-223994</v>
      </c>
      <c r="M525" s="80">
        <f t="shared" si="115"/>
        <v>0</v>
      </c>
      <c r="N525" s="80">
        <f t="shared" si="115"/>
        <v>0</v>
      </c>
      <c r="O525" s="80">
        <f t="shared" si="115"/>
        <v>0</v>
      </c>
      <c r="P525" s="80">
        <f t="shared" si="115"/>
        <v>0</v>
      </c>
      <c r="Q525" s="80">
        <f t="shared" si="115"/>
        <v>884989</v>
      </c>
      <c r="R525" s="80">
        <f t="shared" si="115"/>
        <v>0</v>
      </c>
      <c r="S525" s="80">
        <f t="shared" si="115"/>
        <v>0</v>
      </c>
      <c r="T525" s="80">
        <f t="shared" si="115"/>
        <v>0</v>
      </c>
      <c r="U525" s="80">
        <f t="shared" si="115"/>
        <v>0</v>
      </c>
      <c r="V525" s="80">
        <f t="shared" si="115"/>
        <v>696728</v>
      </c>
      <c r="W525" s="80">
        <f t="shared" si="115"/>
        <v>0</v>
      </c>
      <c r="X525" s="80">
        <f t="shared" si="115"/>
        <v>0</v>
      </c>
      <c r="Y525" s="80">
        <f t="shared" si="115"/>
        <v>0</v>
      </c>
      <c r="Z525" s="80">
        <f t="shared" si="115"/>
        <v>0</v>
      </c>
      <c r="AA525" s="80">
        <f t="shared" si="115"/>
        <v>-282407</v>
      </c>
      <c r="AB525" s="80">
        <f t="shared" si="115"/>
        <v>0</v>
      </c>
      <c r="AC525" s="80">
        <f t="shared" si="115"/>
        <v>0</v>
      </c>
      <c r="AD525" s="80">
        <f t="shared" si="115"/>
        <v>0</v>
      </c>
      <c r="AE525" s="80">
        <f t="shared" si="115"/>
        <v>0</v>
      </c>
      <c r="AF525" s="80">
        <f t="shared" si="115"/>
        <v>-823527</v>
      </c>
      <c r="AG525" s="80">
        <f t="shared" si="115"/>
        <v>0</v>
      </c>
      <c r="AH525" s="80">
        <f t="shared" si="115"/>
        <v>0</v>
      </c>
      <c r="AI525" s="80">
        <f t="shared" si="115"/>
        <v>0</v>
      </c>
      <c r="AJ525" s="80">
        <f t="shared" si="115"/>
        <v>0</v>
      </c>
      <c r="AK525" s="80">
        <f t="shared" si="115"/>
        <v>537804</v>
      </c>
      <c r="AL525" s="80">
        <f t="shared" si="115"/>
        <v>0</v>
      </c>
      <c r="AM525" s="80">
        <f t="shared" si="115"/>
        <v>0</v>
      </c>
      <c r="AN525" s="80">
        <f t="shared" si="115"/>
        <v>0</v>
      </c>
      <c r="AO525" s="80">
        <f t="shared" si="115"/>
        <v>0</v>
      </c>
      <c r="AP525" s="80">
        <f t="shared" si="115"/>
        <v>-506230</v>
      </c>
      <c r="AQ525" s="80">
        <f t="shared" si="115"/>
        <v>0</v>
      </c>
      <c r="AR525" s="80">
        <f t="shared" si="115"/>
        <v>0</v>
      </c>
      <c r="AS525" s="80">
        <f t="shared" si="115"/>
        <v>0</v>
      </c>
      <c r="AT525" s="80">
        <f t="shared" si="115"/>
        <v>0</v>
      </c>
      <c r="AU525" s="80">
        <f t="shared" si="115"/>
        <v>845637</v>
      </c>
      <c r="AV525" s="80">
        <f t="shared" si="115"/>
        <v>0</v>
      </c>
      <c r="AW525" s="80">
        <f t="shared" si="115"/>
        <v>0</v>
      </c>
      <c r="AX525" s="80">
        <f t="shared" si="115"/>
        <v>0</v>
      </c>
      <c r="AY525" s="80">
        <f t="shared" si="115"/>
        <v>0</v>
      </c>
      <c r="AZ525" s="80">
        <f t="shared" si="115"/>
        <v>64248</v>
      </c>
      <c r="BA525" s="80">
        <f t="shared" si="115"/>
        <v>0</v>
      </c>
      <c r="BB525" s="80">
        <f t="shared" si="115"/>
        <v>0</v>
      </c>
      <c r="BC525" s="80">
        <f t="shared" si="115"/>
        <v>0</v>
      </c>
      <c r="BD525" s="80">
        <f t="shared" si="115"/>
        <v>0</v>
      </c>
      <c r="BE525" s="80">
        <f t="shared" si="115"/>
        <v>-283404</v>
      </c>
      <c r="BF525" s="80">
        <f t="shared" si="115"/>
        <v>0</v>
      </c>
      <c r="BG525" s="80">
        <f t="shared" si="115"/>
        <v>0</v>
      </c>
      <c r="BH525" s="80">
        <f t="shared" si="115"/>
        <v>0</v>
      </c>
      <c r="BI525" s="80">
        <f t="shared" si="115"/>
        <v>0</v>
      </c>
      <c r="BJ525" s="80">
        <f t="shared" si="115"/>
        <v>-778416</v>
      </c>
      <c r="BK525" s="80">
        <f t="shared" si="115"/>
        <v>0</v>
      </c>
      <c r="BL525" s="80">
        <f t="shared" si="115"/>
        <v>0</v>
      </c>
      <c r="BM525" s="80">
        <f t="shared" si="115"/>
        <v>0</v>
      </c>
      <c r="BN525" s="80">
        <f t="shared" si="115"/>
        <v>0</v>
      </c>
      <c r="BO525" s="80">
        <f t="shared" si="115"/>
        <v>-718196</v>
      </c>
      <c r="BP525" s="80">
        <f t="shared" si="115"/>
        <v>0</v>
      </c>
      <c r="BQ525" s="80">
        <f t="shared" si="115"/>
        <v>0</v>
      </c>
      <c r="BR525" s="80">
        <f t="shared" si="113"/>
        <v>0</v>
      </c>
      <c r="BS525" s="80">
        <f t="shared" si="111"/>
        <v>0</v>
      </c>
      <c r="BT525" s="80">
        <f t="shared" si="111"/>
        <v>1193248</v>
      </c>
      <c r="BU525" s="80">
        <f t="shared" si="111"/>
        <v>0</v>
      </c>
      <c r="BV525" s="80">
        <f t="shared" si="111"/>
        <v>0</v>
      </c>
      <c r="BW525" s="80">
        <f t="shared" si="111"/>
        <v>0</v>
      </c>
      <c r="BX525" s="80">
        <f t="shared" si="111"/>
        <v>0</v>
      </c>
      <c r="BZ525" s="80">
        <f t="shared" si="112"/>
        <v>0</v>
      </c>
      <c r="CA525" s="80" t="e">
        <f>CA91-#REF!</f>
        <v>#REF!</v>
      </c>
    </row>
    <row r="526" spans="7:79" hidden="1" x14ac:dyDescent="0.3">
      <c r="G526" s="80">
        <f t="shared" si="116"/>
        <v>0</v>
      </c>
      <c r="H526" s="80">
        <f t="shared" si="116"/>
        <v>0</v>
      </c>
      <c r="I526" s="80">
        <f t="shared" si="116"/>
        <v>0</v>
      </c>
      <c r="J526" s="80">
        <f t="shared" si="115"/>
        <v>0</v>
      </c>
      <c r="K526" s="80">
        <f t="shared" si="115"/>
        <v>0</v>
      </c>
      <c r="L526" s="80">
        <f t="shared" si="115"/>
        <v>0</v>
      </c>
      <c r="M526" s="80">
        <f t="shared" si="115"/>
        <v>0</v>
      </c>
      <c r="N526" s="80">
        <f t="shared" si="115"/>
        <v>0</v>
      </c>
      <c r="O526" s="80">
        <f t="shared" si="115"/>
        <v>0</v>
      </c>
      <c r="P526" s="80">
        <f t="shared" si="115"/>
        <v>0</v>
      </c>
      <c r="Q526" s="80">
        <f t="shared" si="115"/>
        <v>0</v>
      </c>
      <c r="R526" s="80">
        <f t="shared" si="115"/>
        <v>0</v>
      </c>
      <c r="S526" s="80">
        <f t="shared" si="115"/>
        <v>0</v>
      </c>
      <c r="T526" s="80">
        <f t="shared" si="115"/>
        <v>0</v>
      </c>
      <c r="U526" s="80">
        <f t="shared" si="115"/>
        <v>0</v>
      </c>
      <c r="V526" s="80">
        <f t="shared" si="115"/>
        <v>0</v>
      </c>
      <c r="W526" s="80">
        <f t="shared" si="115"/>
        <v>0</v>
      </c>
      <c r="X526" s="80">
        <f t="shared" si="115"/>
        <v>0</v>
      </c>
      <c r="Y526" s="80">
        <f t="shared" ref="Y526:BQ529" si="117">Y92-CQ92</f>
        <v>0</v>
      </c>
      <c r="Z526" s="80">
        <f t="shared" si="117"/>
        <v>0</v>
      </c>
      <c r="AA526" s="80">
        <f t="shared" si="117"/>
        <v>0</v>
      </c>
      <c r="AB526" s="80">
        <f t="shared" si="117"/>
        <v>0</v>
      </c>
      <c r="AC526" s="80">
        <f t="shared" si="117"/>
        <v>0</v>
      </c>
      <c r="AD526" s="80">
        <f t="shared" si="117"/>
        <v>0</v>
      </c>
      <c r="AE526" s="80">
        <f t="shared" si="117"/>
        <v>0</v>
      </c>
      <c r="AF526" s="80">
        <f t="shared" si="117"/>
        <v>0</v>
      </c>
      <c r="AG526" s="80">
        <f t="shared" si="117"/>
        <v>0</v>
      </c>
      <c r="AH526" s="80">
        <f t="shared" si="117"/>
        <v>0</v>
      </c>
      <c r="AI526" s="80">
        <f t="shared" si="117"/>
        <v>0</v>
      </c>
      <c r="AJ526" s="80">
        <f t="shared" si="117"/>
        <v>0</v>
      </c>
      <c r="AK526" s="80">
        <f t="shared" si="117"/>
        <v>0</v>
      </c>
      <c r="AL526" s="80">
        <f t="shared" si="117"/>
        <v>0</v>
      </c>
      <c r="AM526" s="80">
        <f t="shared" si="117"/>
        <v>0</v>
      </c>
      <c r="AN526" s="80">
        <f t="shared" si="117"/>
        <v>0</v>
      </c>
      <c r="AO526" s="80">
        <f t="shared" si="117"/>
        <v>0</v>
      </c>
      <c r="AP526" s="80">
        <f t="shared" si="117"/>
        <v>0</v>
      </c>
      <c r="AQ526" s="80">
        <f t="shared" si="117"/>
        <v>0</v>
      </c>
      <c r="AR526" s="80">
        <f t="shared" si="117"/>
        <v>0</v>
      </c>
      <c r="AS526" s="80">
        <f t="shared" si="117"/>
        <v>0</v>
      </c>
      <c r="AT526" s="80">
        <f t="shared" si="117"/>
        <v>0</v>
      </c>
      <c r="AU526" s="80">
        <f t="shared" si="117"/>
        <v>0</v>
      </c>
      <c r="AV526" s="80">
        <f t="shared" si="117"/>
        <v>0</v>
      </c>
      <c r="AW526" s="80">
        <f t="shared" si="117"/>
        <v>0</v>
      </c>
      <c r="AX526" s="80">
        <f t="shared" si="117"/>
        <v>0</v>
      </c>
      <c r="AY526" s="80">
        <f t="shared" si="117"/>
        <v>0</v>
      </c>
      <c r="AZ526" s="80">
        <f t="shared" si="117"/>
        <v>0</v>
      </c>
      <c r="BA526" s="80">
        <f t="shared" si="117"/>
        <v>0</v>
      </c>
      <c r="BB526" s="80">
        <f t="shared" si="117"/>
        <v>0</v>
      </c>
      <c r="BC526" s="80">
        <f t="shared" si="117"/>
        <v>0</v>
      </c>
      <c r="BD526" s="80">
        <f t="shared" si="117"/>
        <v>0</v>
      </c>
      <c r="BE526" s="80">
        <f t="shared" si="117"/>
        <v>0</v>
      </c>
      <c r="BF526" s="80">
        <f t="shared" si="117"/>
        <v>0</v>
      </c>
      <c r="BG526" s="80">
        <f t="shared" si="117"/>
        <v>0</v>
      </c>
      <c r="BH526" s="80">
        <f t="shared" si="117"/>
        <v>0</v>
      </c>
      <c r="BI526" s="80">
        <f t="shared" si="117"/>
        <v>0</v>
      </c>
      <c r="BJ526" s="80">
        <f t="shared" si="117"/>
        <v>0</v>
      </c>
      <c r="BK526" s="80">
        <f t="shared" si="117"/>
        <v>0</v>
      </c>
      <c r="BL526" s="80">
        <f t="shared" si="117"/>
        <v>0</v>
      </c>
      <c r="BM526" s="80">
        <f t="shared" si="117"/>
        <v>0</v>
      </c>
      <c r="BN526" s="80">
        <f t="shared" si="117"/>
        <v>0</v>
      </c>
      <c r="BO526" s="80">
        <f t="shared" si="117"/>
        <v>0</v>
      </c>
      <c r="BP526" s="80">
        <f t="shared" si="117"/>
        <v>0</v>
      </c>
      <c r="BQ526" s="80">
        <f t="shared" si="117"/>
        <v>0</v>
      </c>
      <c r="BR526" s="80">
        <f t="shared" si="113"/>
        <v>0</v>
      </c>
      <c r="BS526" s="80">
        <f t="shared" si="111"/>
        <v>0</v>
      </c>
      <c r="BT526" s="80">
        <f t="shared" si="111"/>
        <v>0</v>
      </c>
      <c r="BU526" s="80">
        <f t="shared" si="111"/>
        <v>0</v>
      </c>
      <c r="BV526" s="80">
        <f t="shared" si="111"/>
        <v>0</v>
      </c>
      <c r="BW526" s="80">
        <f t="shared" si="111"/>
        <v>0</v>
      </c>
      <c r="BX526" s="80">
        <f t="shared" si="111"/>
        <v>0</v>
      </c>
      <c r="BZ526" s="80">
        <f t="shared" si="112"/>
        <v>0</v>
      </c>
      <c r="CA526" s="80" t="e">
        <f>CA92-#REF!</f>
        <v>#REF!</v>
      </c>
    </row>
    <row r="527" spans="7:79" hidden="1" x14ac:dyDescent="0.3">
      <c r="G527" s="80">
        <f t="shared" si="116"/>
        <v>0</v>
      </c>
      <c r="H527" s="80">
        <f t="shared" si="116"/>
        <v>0</v>
      </c>
      <c r="I527" s="80">
        <f t="shared" si="116"/>
        <v>0</v>
      </c>
      <c r="J527" s="80">
        <f t="shared" si="116"/>
        <v>0</v>
      </c>
      <c r="K527" s="80">
        <f t="shared" si="116"/>
        <v>0</v>
      </c>
      <c r="L527" s="80">
        <f t="shared" si="116"/>
        <v>0</v>
      </c>
      <c r="M527" s="80">
        <f t="shared" si="116"/>
        <v>0</v>
      </c>
      <c r="N527" s="80">
        <f t="shared" si="116"/>
        <v>0</v>
      </c>
      <c r="O527" s="80">
        <f t="shared" si="116"/>
        <v>0</v>
      </c>
      <c r="P527" s="80">
        <f t="shared" si="116"/>
        <v>0</v>
      </c>
      <c r="Q527" s="80">
        <f t="shared" si="116"/>
        <v>0</v>
      </c>
      <c r="R527" s="80">
        <f t="shared" si="116"/>
        <v>0</v>
      </c>
      <c r="S527" s="80">
        <f t="shared" si="116"/>
        <v>0</v>
      </c>
      <c r="T527" s="80">
        <f t="shared" si="116"/>
        <v>0</v>
      </c>
      <c r="U527" s="80">
        <f t="shared" si="116"/>
        <v>0</v>
      </c>
      <c r="V527" s="80">
        <f t="shared" si="116"/>
        <v>0</v>
      </c>
      <c r="W527" s="80">
        <f t="shared" ref="W527:X529" si="118">W93-CO93</f>
        <v>0</v>
      </c>
      <c r="X527" s="80">
        <f t="shared" si="118"/>
        <v>0</v>
      </c>
      <c r="Y527" s="80">
        <f t="shared" si="117"/>
        <v>0</v>
      </c>
      <c r="Z527" s="80">
        <f t="shared" si="117"/>
        <v>0</v>
      </c>
      <c r="AA527" s="80">
        <f t="shared" si="117"/>
        <v>0</v>
      </c>
      <c r="AB527" s="80">
        <f t="shared" si="117"/>
        <v>0</v>
      </c>
      <c r="AC527" s="80">
        <f t="shared" si="117"/>
        <v>0</v>
      </c>
      <c r="AD527" s="80">
        <f t="shared" si="117"/>
        <v>0</v>
      </c>
      <c r="AE527" s="80">
        <f t="shared" si="117"/>
        <v>0</v>
      </c>
      <c r="AF527" s="80">
        <f t="shared" si="117"/>
        <v>0</v>
      </c>
      <c r="AG527" s="80">
        <f t="shared" si="117"/>
        <v>0</v>
      </c>
      <c r="AH527" s="80">
        <f t="shared" si="117"/>
        <v>0</v>
      </c>
      <c r="AI527" s="80">
        <f t="shared" si="117"/>
        <v>0</v>
      </c>
      <c r="AJ527" s="80">
        <f t="shared" si="117"/>
        <v>0</v>
      </c>
      <c r="AK527" s="80">
        <f t="shared" si="117"/>
        <v>80000</v>
      </c>
      <c r="AL527" s="80">
        <f t="shared" si="117"/>
        <v>0</v>
      </c>
      <c r="AM527" s="80">
        <f t="shared" si="117"/>
        <v>0</v>
      </c>
      <c r="AN527" s="80">
        <f t="shared" si="117"/>
        <v>0</v>
      </c>
      <c r="AO527" s="80">
        <f t="shared" si="117"/>
        <v>0</v>
      </c>
      <c r="AP527" s="80">
        <f t="shared" si="117"/>
        <v>236301</v>
      </c>
      <c r="AQ527" s="80">
        <f t="shared" si="117"/>
        <v>0</v>
      </c>
      <c r="AR527" s="80">
        <f t="shared" si="117"/>
        <v>0</v>
      </c>
      <c r="AS527" s="80">
        <f t="shared" si="117"/>
        <v>0</v>
      </c>
      <c r="AT527" s="80">
        <f t="shared" si="117"/>
        <v>0</v>
      </c>
      <c r="AU527" s="80">
        <f t="shared" si="117"/>
        <v>202306</v>
      </c>
      <c r="AV527" s="80">
        <f t="shared" si="117"/>
        <v>0</v>
      </c>
      <c r="AW527" s="80">
        <f t="shared" si="117"/>
        <v>0</v>
      </c>
      <c r="AX527" s="80">
        <f t="shared" si="117"/>
        <v>0</v>
      </c>
      <c r="AY527" s="80">
        <f t="shared" si="117"/>
        <v>0</v>
      </c>
      <c r="AZ527" s="80">
        <f t="shared" si="117"/>
        <v>0</v>
      </c>
      <c r="BA527" s="80">
        <f t="shared" si="117"/>
        <v>0</v>
      </c>
      <c r="BB527" s="80">
        <f t="shared" si="117"/>
        <v>0</v>
      </c>
      <c r="BC527" s="80">
        <f t="shared" si="117"/>
        <v>0</v>
      </c>
      <c r="BD527" s="80">
        <f t="shared" si="117"/>
        <v>0</v>
      </c>
      <c r="BE527" s="80">
        <f t="shared" si="117"/>
        <v>0</v>
      </c>
      <c r="BF527" s="80">
        <f t="shared" si="117"/>
        <v>0</v>
      </c>
      <c r="BG527" s="80">
        <f t="shared" si="117"/>
        <v>0</v>
      </c>
      <c r="BH527" s="80">
        <f t="shared" si="117"/>
        <v>0</v>
      </c>
      <c r="BI527" s="80">
        <f t="shared" si="117"/>
        <v>0</v>
      </c>
      <c r="BJ527" s="80">
        <f t="shared" si="117"/>
        <v>0</v>
      </c>
      <c r="BK527" s="80">
        <f t="shared" si="117"/>
        <v>0</v>
      </c>
      <c r="BL527" s="80">
        <f t="shared" si="117"/>
        <v>0</v>
      </c>
      <c r="BM527" s="80">
        <f t="shared" si="117"/>
        <v>0</v>
      </c>
      <c r="BN527" s="80">
        <f t="shared" si="117"/>
        <v>0</v>
      </c>
      <c r="BO527" s="80">
        <f t="shared" si="117"/>
        <v>0</v>
      </c>
      <c r="BP527" s="80">
        <f t="shared" si="117"/>
        <v>0</v>
      </c>
      <c r="BQ527" s="80">
        <f t="shared" si="117"/>
        <v>0</v>
      </c>
      <c r="BR527" s="80">
        <f t="shared" si="113"/>
        <v>0</v>
      </c>
      <c r="BS527" s="80">
        <f t="shared" si="111"/>
        <v>0</v>
      </c>
      <c r="BT527" s="80">
        <f t="shared" si="111"/>
        <v>518607</v>
      </c>
      <c r="BU527" s="80">
        <f t="shared" si="111"/>
        <v>0</v>
      </c>
      <c r="BV527" s="80">
        <f t="shared" si="111"/>
        <v>0</v>
      </c>
      <c r="BW527" s="80">
        <f t="shared" si="111"/>
        <v>0</v>
      </c>
      <c r="BX527" s="80">
        <f t="shared" si="111"/>
        <v>0</v>
      </c>
      <c r="BZ527" s="80">
        <f t="shared" si="112"/>
        <v>0</v>
      </c>
      <c r="CA527" s="80" t="e">
        <f>CA93-#REF!</f>
        <v>#REF!</v>
      </c>
    </row>
    <row r="528" spans="7:79" hidden="1" x14ac:dyDescent="0.3">
      <c r="G528" s="80">
        <f t="shared" si="116"/>
        <v>0</v>
      </c>
      <c r="H528" s="80">
        <f t="shared" si="116"/>
        <v>0</v>
      </c>
      <c r="I528" s="80">
        <f t="shared" si="116"/>
        <v>0</v>
      </c>
      <c r="J528" s="80">
        <f t="shared" si="116"/>
        <v>0</v>
      </c>
      <c r="K528" s="80">
        <f t="shared" si="116"/>
        <v>0</v>
      </c>
      <c r="L528" s="80">
        <f t="shared" si="116"/>
        <v>0</v>
      </c>
      <c r="M528" s="80">
        <f t="shared" si="116"/>
        <v>0</v>
      </c>
      <c r="N528" s="80">
        <f t="shared" si="116"/>
        <v>0</v>
      </c>
      <c r="O528" s="80">
        <f t="shared" si="116"/>
        <v>0</v>
      </c>
      <c r="P528" s="80">
        <f t="shared" si="116"/>
        <v>0</v>
      </c>
      <c r="Q528" s="80">
        <f t="shared" si="116"/>
        <v>0</v>
      </c>
      <c r="R528" s="80">
        <f t="shared" si="116"/>
        <v>0</v>
      </c>
      <c r="S528" s="80">
        <f t="shared" si="116"/>
        <v>0</v>
      </c>
      <c r="T528" s="80">
        <f t="shared" si="116"/>
        <v>0</v>
      </c>
      <c r="U528" s="80">
        <f t="shared" si="116"/>
        <v>0</v>
      </c>
      <c r="V528" s="80">
        <f t="shared" si="116"/>
        <v>0</v>
      </c>
      <c r="W528" s="80">
        <f t="shared" si="118"/>
        <v>0</v>
      </c>
      <c r="X528" s="80">
        <f t="shared" si="118"/>
        <v>0</v>
      </c>
      <c r="Y528" s="80">
        <f t="shared" si="117"/>
        <v>0</v>
      </c>
      <c r="Z528" s="80">
        <f t="shared" si="117"/>
        <v>0</v>
      </c>
      <c r="AA528" s="80">
        <f t="shared" si="117"/>
        <v>0</v>
      </c>
      <c r="AB528" s="80">
        <f t="shared" si="117"/>
        <v>0</v>
      </c>
      <c r="AC528" s="80">
        <f t="shared" si="117"/>
        <v>0</v>
      </c>
      <c r="AD528" s="80">
        <f t="shared" si="117"/>
        <v>0</v>
      </c>
      <c r="AE528" s="80">
        <f t="shared" si="117"/>
        <v>0</v>
      </c>
      <c r="AF528" s="80">
        <f t="shared" si="117"/>
        <v>0</v>
      </c>
      <c r="AG528" s="80">
        <f t="shared" si="117"/>
        <v>0</v>
      </c>
      <c r="AH528" s="80">
        <f t="shared" si="117"/>
        <v>0</v>
      </c>
      <c r="AI528" s="80">
        <f t="shared" si="117"/>
        <v>0</v>
      </c>
      <c r="AJ528" s="80">
        <f t="shared" si="117"/>
        <v>0</v>
      </c>
      <c r="AK528" s="80">
        <f t="shared" si="117"/>
        <v>79542</v>
      </c>
      <c r="AL528" s="80">
        <f t="shared" si="117"/>
        <v>0</v>
      </c>
      <c r="AM528" s="80">
        <f t="shared" si="117"/>
        <v>0</v>
      </c>
      <c r="AN528" s="80">
        <f t="shared" si="117"/>
        <v>0</v>
      </c>
      <c r="AO528" s="80">
        <f t="shared" si="117"/>
        <v>0</v>
      </c>
      <c r="AP528" s="80">
        <f t="shared" si="117"/>
        <v>230609</v>
      </c>
      <c r="AQ528" s="80">
        <f t="shared" si="117"/>
        <v>0</v>
      </c>
      <c r="AR528" s="80">
        <f t="shared" si="117"/>
        <v>0</v>
      </c>
      <c r="AS528" s="80">
        <f t="shared" si="117"/>
        <v>0</v>
      </c>
      <c r="AT528" s="80">
        <f t="shared" si="117"/>
        <v>0</v>
      </c>
      <c r="AU528" s="80">
        <f t="shared" si="117"/>
        <v>197771</v>
      </c>
      <c r="AV528" s="80">
        <f t="shared" si="117"/>
        <v>0</v>
      </c>
      <c r="AW528" s="80">
        <f t="shared" si="117"/>
        <v>0</v>
      </c>
      <c r="AX528" s="80">
        <f t="shared" si="117"/>
        <v>0</v>
      </c>
      <c r="AY528" s="80">
        <f t="shared" si="117"/>
        <v>0</v>
      </c>
      <c r="AZ528" s="80">
        <f t="shared" si="117"/>
        <v>0</v>
      </c>
      <c r="BA528" s="80">
        <f t="shared" si="117"/>
        <v>0</v>
      </c>
      <c r="BB528" s="80">
        <f t="shared" si="117"/>
        <v>0</v>
      </c>
      <c r="BC528" s="80">
        <f t="shared" si="117"/>
        <v>0</v>
      </c>
      <c r="BD528" s="80">
        <f t="shared" si="117"/>
        <v>0</v>
      </c>
      <c r="BE528" s="80">
        <f t="shared" si="117"/>
        <v>0</v>
      </c>
      <c r="BF528" s="80">
        <f t="shared" si="117"/>
        <v>0</v>
      </c>
      <c r="BG528" s="80">
        <f t="shared" si="117"/>
        <v>0</v>
      </c>
      <c r="BH528" s="80">
        <f t="shared" si="117"/>
        <v>0</v>
      </c>
      <c r="BI528" s="80">
        <f t="shared" si="117"/>
        <v>0</v>
      </c>
      <c r="BJ528" s="80">
        <f t="shared" si="117"/>
        <v>0</v>
      </c>
      <c r="BK528" s="80">
        <f t="shared" si="117"/>
        <v>0</v>
      </c>
      <c r="BL528" s="80">
        <f t="shared" si="117"/>
        <v>0</v>
      </c>
      <c r="BM528" s="80">
        <f t="shared" si="117"/>
        <v>0</v>
      </c>
      <c r="BN528" s="80">
        <f t="shared" si="117"/>
        <v>0</v>
      </c>
      <c r="BO528" s="80">
        <f t="shared" si="117"/>
        <v>0</v>
      </c>
      <c r="BP528" s="80">
        <f t="shared" si="117"/>
        <v>0</v>
      </c>
      <c r="BQ528" s="80">
        <f t="shared" si="117"/>
        <v>0</v>
      </c>
      <c r="BR528" s="80">
        <f t="shared" si="113"/>
        <v>0</v>
      </c>
      <c r="BS528" s="80">
        <f t="shared" si="111"/>
        <v>0</v>
      </c>
      <c r="BT528" s="80">
        <f t="shared" si="111"/>
        <v>507922</v>
      </c>
      <c r="BU528" s="80">
        <f t="shared" si="111"/>
        <v>0</v>
      </c>
      <c r="BV528" s="80">
        <f t="shared" si="111"/>
        <v>0</v>
      </c>
      <c r="BW528" s="80">
        <f t="shared" si="111"/>
        <v>0</v>
      </c>
      <c r="BX528" s="80">
        <f t="shared" si="111"/>
        <v>0</v>
      </c>
      <c r="BZ528" s="80">
        <f t="shared" si="112"/>
        <v>0</v>
      </c>
      <c r="CA528" s="80" t="e">
        <f>CA94-#REF!</f>
        <v>#REF!</v>
      </c>
    </row>
    <row r="529" spans="7:79" hidden="1" x14ac:dyDescent="0.3">
      <c r="G529" s="80">
        <f t="shared" si="116"/>
        <v>0</v>
      </c>
      <c r="H529" s="80">
        <f t="shared" si="116"/>
        <v>0</v>
      </c>
      <c r="I529" s="80">
        <f t="shared" si="116"/>
        <v>0</v>
      </c>
      <c r="J529" s="80">
        <f t="shared" si="116"/>
        <v>0</v>
      </c>
      <c r="K529" s="80">
        <f t="shared" si="116"/>
        <v>0</v>
      </c>
      <c r="L529" s="80">
        <f t="shared" si="116"/>
        <v>0</v>
      </c>
      <c r="M529" s="80">
        <f t="shared" si="116"/>
        <v>0</v>
      </c>
      <c r="N529" s="80">
        <f t="shared" si="116"/>
        <v>0</v>
      </c>
      <c r="O529" s="80">
        <f t="shared" si="116"/>
        <v>0</v>
      </c>
      <c r="P529" s="80">
        <f t="shared" si="116"/>
        <v>0</v>
      </c>
      <c r="Q529" s="80">
        <f t="shared" si="116"/>
        <v>0</v>
      </c>
      <c r="R529" s="80">
        <f t="shared" si="116"/>
        <v>0</v>
      </c>
      <c r="S529" s="80">
        <f t="shared" si="116"/>
        <v>0</v>
      </c>
      <c r="T529" s="80">
        <f t="shared" si="116"/>
        <v>0</v>
      </c>
      <c r="U529" s="80">
        <f t="shared" si="116"/>
        <v>0</v>
      </c>
      <c r="V529" s="80">
        <f t="shared" si="116"/>
        <v>0</v>
      </c>
      <c r="W529" s="80">
        <f t="shared" si="118"/>
        <v>0</v>
      </c>
      <c r="X529" s="80">
        <f t="shared" si="118"/>
        <v>0</v>
      </c>
      <c r="Y529" s="80">
        <f t="shared" si="117"/>
        <v>0</v>
      </c>
      <c r="Z529" s="80">
        <f t="shared" si="117"/>
        <v>0</v>
      </c>
      <c r="AA529" s="80">
        <f t="shared" si="117"/>
        <v>0</v>
      </c>
      <c r="AB529" s="80">
        <f t="shared" si="117"/>
        <v>0</v>
      </c>
      <c r="AC529" s="80">
        <f t="shared" si="117"/>
        <v>0</v>
      </c>
      <c r="AD529" s="80">
        <f t="shared" si="117"/>
        <v>0</v>
      </c>
      <c r="AE529" s="80">
        <f t="shared" si="117"/>
        <v>0</v>
      </c>
      <c r="AF529" s="80">
        <f t="shared" si="117"/>
        <v>0</v>
      </c>
      <c r="AG529" s="80">
        <f t="shared" si="117"/>
        <v>0</v>
      </c>
      <c r="AH529" s="80">
        <f t="shared" si="117"/>
        <v>0</v>
      </c>
      <c r="AI529" s="80">
        <f t="shared" si="117"/>
        <v>0</v>
      </c>
      <c r="AJ529" s="80">
        <f t="shared" si="117"/>
        <v>0</v>
      </c>
      <c r="AK529" s="80">
        <f t="shared" si="117"/>
        <v>458</v>
      </c>
      <c r="AL529" s="80">
        <f t="shared" si="117"/>
        <v>0</v>
      </c>
      <c r="AM529" s="80">
        <f t="shared" si="117"/>
        <v>0</v>
      </c>
      <c r="AN529" s="80">
        <f t="shared" si="117"/>
        <v>0</v>
      </c>
      <c r="AO529" s="80">
        <f t="shared" si="117"/>
        <v>0</v>
      </c>
      <c r="AP529" s="80">
        <f t="shared" si="117"/>
        <v>4391</v>
      </c>
      <c r="AQ529" s="80">
        <f t="shared" si="117"/>
        <v>0</v>
      </c>
      <c r="AR529" s="80">
        <f t="shared" si="117"/>
        <v>0</v>
      </c>
      <c r="AS529" s="80">
        <f t="shared" si="117"/>
        <v>0</v>
      </c>
      <c r="AT529" s="80">
        <f t="shared" si="117"/>
        <v>0</v>
      </c>
      <c r="AU529" s="80">
        <f t="shared" si="117"/>
        <v>2451</v>
      </c>
      <c r="AV529" s="80">
        <f t="shared" si="117"/>
        <v>0</v>
      </c>
      <c r="AW529" s="80">
        <f t="shared" si="117"/>
        <v>0</v>
      </c>
      <c r="AX529" s="80">
        <f t="shared" si="117"/>
        <v>0</v>
      </c>
      <c r="AY529" s="80">
        <f t="shared" si="117"/>
        <v>0</v>
      </c>
      <c r="AZ529" s="80">
        <f t="shared" si="117"/>
        <v>0</v>
      </c>
      <c r="BA529" s="80">
        <f t="shared" si="117"/>
        <v>0</v>
      </c>
      <c r="BB529" s="80">
        <f t="shared" si="117"/>
        <v>0</v>
      </c>
      <c r="BC529" s="80">
        <f t="shared" si="117"/>
        <v>0</v>
      </c>
      <c r="BD529" s="80">
        <f t="shared" si="117"/>
        <v>0</v>
      </c>
      <c r="BE529" s="80">
        <f t="shared" si="117"/>
        <v>0</v>
      </c>
      <c r="BF529" s="80">
        <f t="shared" si="117"/>
        <v>0</v>
      </c>
      <c r="BG529" s="80">
        <f t="shared" si="117"/>
        <v>0</v>
      </c>
      <c r="BH529" s="80">
        <f t="shared" si="117"/>
        <v>0</v>
      </c>
      <c r="BI529" s="80">
        <f t="shared" si="117"/>
        <v>0</v>
      </c>
      <c r="BJ529" s="80">
        <f t="shared" si="117"/>
        <v>0</v>
      </c>
      <c r="BK529" s="80">
        <f t="shared" si="117"/>
        <v>0</v>
      </c>
      <c r="BL529" s="80">
        <f t="shared" si="117"/>
        <v>0</v>
      </c>
      <c r="BM529" s="80">
        <f t="shared" si="117"/>
        <v>0</v>
      </c>
      <c r="BN529" s="80">
        <f t="shared" si="117"/>
        <v>0</v>
      </c>
      <c r="BO529" s="80">
        <f t="shared" si="117"/>
        <v>0</v>
      </c>
      <c r="BP529" s="80">
        <f t="shared" si="117"/>
        <v>0</v>
      </c>
      <c r="BQ529" s="80">
        <f t="shared" si="117"/>
        <v>0</v>
      </c>
      <c r="BR529" s="80">
        <f t="shared" si="113"/>
        <v>0</v>
      </c>
      <c r="BS529" s="80">
        <f t="shared" si="111"/>
        <v>0</v>
      </c>
      <c r="BT529" s="80">
        <f t="shared" si="111"/>
        <v>7300</v>
      </c>
      <c r="BU529" s="80">
        <f t="shared" si="111"/>
        <v>0</v>
      </c>
      <c r="BV529" s="80">
        <f t="shared" si="111"/>
        <v>0</v>
      </c>
      <c r="BW529" s="80">
        <f t="shared" si="111"/>
        <v>0</v>
      </c>
      <c r="BX529" s="80">
        <f t="shared" si="111"/>
        <v>0</v>
      </c>
      <c r="BZ529" s="80">
        <f t="shared" si="112"/>
        <v>0</v>
      </c>
      <c r="CA529" s="80" t="e">
        <f>CA95-#REF!</f>
        <v>#REF!</v>
      </c>
    </row>
    <row r="530" spans="7:79" hidden="1" x14ac:dyDescent="0.3">
      <c r="G530" s="80">
        <f t="shared" ref="G530:BR534" si="119">G97-BY97</f>
        <v>0</v>
      </c>
      <c r="H530" s="80">
        <f t="shared" si="119"/>
        <v>0</v>
      </c>
      <c r="I530" s="80">
        <f t="shared" si="119"/>
        <v>0</v>
      </c>
      <c r="J530" s="80">
        <f t="shared" si="119"/>
        <v>0</v>
      </c>
      <c r="K530" s="80">
        <f t="shared" si="119"/>
        <v>0</v>
      </c>
      <c r="L530" s="80">
        <f t="shared" si="119"/>
        <v>0</v>
      </c>
      <c r="M530" s="80">
        <f t="shared" si="119"/>
        <v>0</v>
      </c>
      <c r="N530" s="80">
        <f t="shared" si="119"/>
        <v>0</v>
      </c>
      <c r="O530" s="80">
        <f t="shared" si="119"/>
        <v>0</v>
      </c>
      <c r="P530" s="80">
        <f t="shared" si="119"/>
        <v>0</v>
      </c>
      <c r="Q530" s="80">
        <f t="shared" si="119"/>
        <v>0</v>
      </c>
      <c r="R530" s="80">
        <f t="shared" si="119"/>
        <v>0</v>
      </c>
      <c r="S530" s="80">
        <f t="shared" si="119"/>
        <v>0</v>
      </c>
      <c r="T530" s="80">
        <f t="shared" si="119"/>
        <v>0</v>
      </c>
      <c r="U530" s="80">
        <f t="shared" si="119"/>
        <v>0</v>
      </c>
      <c r="V530" s="80">
        <f t="shared" si="119"/>
        <v>0</v>
      </c>
      <c r="W530" s="80">
        <f t="shared" si="119"/>
        <v>0</v>
      </c>
      <c r="X530" s="80">
        <f t="shared" si="119"/>
        <v>0</v>
      </c>
      <c r="Y530" s="80">
        <f t="shared" si="119"/>
        <v>0</v>
      </c>
      <c r="Z530" s="80">
        <f t="shared" si="119"/>
        <v>0</v>
      </c>
      <c r="AA530" s="80">
        <f t="shared" si="119"/>
        <v>0</v>
      </c>
      <c r="AB530" s="80">
        <f t="shared" si="119"/>
        <v>0</v>
      </c>
      <c r="AC530" s="80">
        <f t="shared" si="119"/>
        <v>0</v>
      </c>
      <c r="AD530" s="80">
        <f t="shared" si="119"/>
        <v>0</v>
      </c>
      <c r="AE530" s="80">
        <f t="shared" si="119"/>
        <v>0</v>
      </c>
      <c r="AF530" s="80">
        <f t="shared" si="119"/>
        <v>0</v>
      </c>
      <c r="AG530" s="80">
        <f t="shared" si="119"/>
        <v>0</v>
      </c>
      <c r="AH530" s="80">
        <f t="shared" si="119"/>
        <v>0</v>
      </c>
      <c r="AI530" s="80">
        <f t="shared" si="119"/>
        <v>0</v>
      </c>
      <c r="AJ530" s="80">
        <f t="shared" si="119"/>
        <v>0</v>
      </c>
      <c r="AK530" s="80">
        <f t="shared" si="119"/>
        <v>0</v>
      </c>
      <c r="AL530" s="80">
        <f t="shared" si="119"/>
        <v>0</v>
      </c>
      <c r="AM530" s="80">
        <f t="shared" si="119"/>
        <v>0</v>
      </c>
      <c r="AN530" s="80">
        <f t="shared" si="119"/>
        <v>0</v>
      </c>
      <c r="AO530" s="80">
        <f t="shared" si="119"/>
        <v>0</v>
      </c>
      <c r="AP530" s="80">
        <f t="shared" si="119"/>
        <v>1301</v>
      </c>
      <c r="AQ530" s="80">
        <f t="shared" si="119"/>
        <v>0</v>
      </c>
      <c r="AR530" s="80">
        <f t="shared" si="119"/>
        <v>0</v>
      </c>
      <c r="AS530" s="80">
        <f t="shared" si="119"/>
        <v>0</v>
      </c>
      <c r="AT530" s="80">
        <f t="shared" si="119"/>
        <v>0</v>
      </c>
      <c r="AU530" s="80">
        <f t="shared" si="119"/>
        <v>2087</v>
      </c>
      <c r="AV530" s="80">
        <f t="shared" si="119"/>
        <v>0</v>
      </c>
      <c r="AW530" s="80">
        <f t="shared" si="119"/>
        <v>0</v>
      </c>
      <c r="AX530" s="80">
        <f t="shared" si="119"/>
        <v>0</v>
      </c>
      <c r="AY530" s="80">
        <f t="shared" si="119"/>
        <v>0</v>
      </c>
      <c r="AZ530" s="80">
        <f t="shared" si="119"/>
        <v>0</v>
      </c>
      <c r="BA530" s="80">
        <f t="shared" si="119"/>
        <v>0</v>
      </c>
      <c r="BB530" s="80">
        <f t="shared" si="119"/>
        <v>0</v>
      </c>
      <c r="BC530" s="80">
        <f t="shared" si="119"/>
        <v>0</v>
      </c>
      <c r="BD530" s="80">
        <f t="shared" si="119"/>
        <v>0</v>
      </c>
      <c r="BE530" s="80">
        <f t="shared" si="119"/>
        <v>0</v>
      </c>
      <c r="BF530" s="80">
        <f t="shared" si="119"/>
        <v>0</v>
      </c>
      <c r="BG530" s="80">
        <f t="shared" si="119"/>
        <v>0</v>
      </c>
      <c r="BH530" s="80">
        <f t="shared" si="119"/>
        <v>0</v>
      </c>
      <c r="BI530" s="80">
        <f t="shared" si="119"/>
        <v>0</v>
      </c>
      <c r="BJ530" s="80">
        <f t="shared" si="119"/>
        <v>0</v>
      </c>
      <c r="BK530" s="80">
        <f t="shared" si="119"/>
        <v>0</v>
      </c>
      <c r="BL530" s="80">
        <f t="shared" si="119"/>
        <v>0</v>
      </c>
      <c r="BM530" s="80">
        <f t="shared" si="119"/>
        <v>0</v>
      </c>
      <c r="BN530" s="80">
        <f t="shared" si="119"/>
        <v>0</v>
      </c>
      <c r="BO530" s="80">
        <f t="shared" si="119"/>
        <v>0</v>
      </c>
      <c r="BP530" s="80">
        <f t="shared" si="119"/>
        <v>0</v>
      </c>
      <c r="BQ530" s="80">
        <f t="shared" si="119"/>
        <v>0</v>
      </c>
      <c r="BR530" s="80">
        <f t="shared" si="119"/>
        <v>0</v>
      </c>
      <c r="BS530" s="80">
        <f t="shared" ref="BO530:BX536" si="120">BS97-EK97</f>
        <v>0</v>
      </c>
      <c r="BT530" s="80">
        <f t="shared" si="120"/>
        <v>3388</v>
      </c>
      <c r="BU530" s="80">
        <f t="shared" si="120"/>
        <v>0</v>
      </c>
      <c r="BV530" s="80">
        <f t="shared" si="120"/>
        <v>0</v>
      </c>
      <c r="BW530" s="80">
        <f t="shared" si="120"/>
        <v>0</v>
      </c>
      <c r="BX530" s="80">
        <f t="shared" si="120"/>
        <v>0</v>
      </c>
      <c r="BZ530" s="80">
        <f t="shared" ref="BZ530:BZ536" si="121">BZ97-ER97</f>
        <v>0</v>
      </c>
      <c r="CA530" s="80" t="e">
        <f>CA97-#REF!</f>
        <v>#REF!</v>
      </c>
    </row>
    <row r="531" spans="7:79" hidden="1" x14ac:dyDescent="0.3">
      <c r="G531" s="80">
        <f t="shared" si="119"/>
        <v>0</v>
      </c>
      <c r="H531" s="80">
        <f t="shared" si="119"/>
        <v>0</v>
      </c>
      <c r="I531" s="80">
        <f t="shared" si="119"/>
        <v>0</v>
      </c>
      <c r="J531" s="80">
        <f t="shared" si="119"/>
        <v>0</v>
      </c>
      <c r="K531" s="80">
        <f t="shared" si="119"/>
        <v>0</v>
      </c>
      <c r="L531" s="80">
        <f t="shared" si="119"/>
        <v>0</v>
      </c>
      <c r="M531" s="80">
        <f t="shared" si="119"/>
        <v>0</v>
      </c>
      <c r="N531" s="80">
        <f t="shared" si="119"/>
        <v>0</v>
      </c>
      <c r="O531" s="80">
        <f t="shared" si="119"/>
        <v>0</v>
      </c>
      <c r="P531" s="80">
        <f t="shared" si="119"/>
        <v>0</v>
      </c>
      <c r="Q531" s="80">
        <f t="shared" si="119"/>
        <v>0</v>
      </c>
      <c r="R531" s="80">
        <f t="shared" si="119"/>
        <v>0</v>
      </c>
      <c r="S531" s="80">
        <f t="shared" si="119"/>
        <v>0</v>
      </c>
      <c r="T531" s="80">
        <f t="shared" si="119"/>
        <v>0</v>
      </c>
      <c r="U531" s="80">
        <f t="shared" si="119"/>
        <v>0</v>
      </c>
      <c r="V531" s="80">
        <f t="shared" si="119"/>
        <v>0</v>
      </c>
      <c r="W531" s="80">
        <f t="shared" si="119"/>
        <v>0</v>
      </c>
      <c r="X531" s="80">
        <f t="shared" si="119"/>
        <v>0</v>
      </c>
      <c r="Y531" s="80">
        <f t="shared" si="119"/>
        <v>0</v>
      </c>
      <c r="Z531" s="80">
        <f t="shared" si="119"/>
        <v>0</v>
      </c>
      <c r="AA531" s="80">
        <f t="shared" si="119"/>
        <v>0</v>
      </c>
      <c r="AB531" s="80">
        <f t="shared" si="119"/>
        <v>0</v>
      </c>
      <c r="AC531" s="80">
        <f t="shared" si="119"/>
        <v>0</v>
      </c>
      <c r="AD531" s="80">
        <f t="shared" si="119"/>
        <v>0</v>
      </c>
      <c r="AE531" s="80">
        <f t="shared" si="119"/>
        <v>0</v>
      </c>
      <c r="AF531" s="80">
        <f t="shared" si="119"/>
        <v>0</v>
      </c>
      <c r="AG531" s="80">
        <f t="shared" si="119"/>
        <v>0</v>
      </c>
      <c r="AH531" s="80">
        <f t="shared" si="119"/>
        <v>0</v>
      </c>
      <c r="AI531" s="80">
        <f t="shared" si="119"/>
        <v>0</v>
      </c>
      <c r="AJ531" s="80">
        <f t="shared" si="119"/>
        <v>0</v>
      </c>
      <c r="AK531" s="80">
        <f t="shared" si="119"/>
        <v>0</v>
      </c>
      <c r="AL531" s="80">
        <f t="shared" si="119"/>
        <v>0</v>
      </c>
      <c r="AM531" s="80">
        <f t="shared" si="119"/>
        <v>0</v>
      </c>
      <c r="AN531" s="80">
        <f t="shared" si="119"/>
        <v>0</v>
      </c>
      <c r="AO531" s="80">
        <f t="shared" si="119"/>
        <v>0</v>
      </c>
      <c r="AP531" s="80">
        <f t="shared" si="119"/>
        <v>0</v>
      </c>
      <c r="AQ531" s="80">
        <f t="shared" si="119"/>
        <v>0</v>
      </c>
      <c r="AR531" s="80">
        <f t="shared" si="119"/>
        <v>0</v>
      </c>
      <c r="AS531" s="80">
        <f t="shared" si="119"/>
        <v>0</v>
      </c>
      <c r="AT531" s="80">
        <f t="shared" si="119"/>
        <v>0</v>
      </c>
      <c r="AU531" s="80">
        <f t="shared" si="119"/>
        <v>0</v>
      </c>
      <c r="AV531" s="80">
        <f t="shared" si="119"/>
        <v>0</v>
      </c>
      <c r="AW531" s="80">
        <f t="shared" si="119"/>
        <v>0</v>
      </c>
      <c r="AX531" s="80">
        <f t="shared" si="119"/>
        <v>0</v>
      </c>
      <c r="AY531" s="80">
        <f t="shared" si="119"/>
        <v>0</v>
      </c>
      <c r="AZ531" s="80">
        <f t="shared" si="119"/>
        <v>0</v>
      </c>
      <c r="BA531" s="80">
        <f t="shared" si="119"/>
        <v>0</v>
      </c>
      <c r="BB531" s="80">
        <f t="shared" si="119"/>
        <v>0</v>
      </c>
      <c r="BC531" s="80">
        <f t="shared" si="119"/>
        <v>0</v>
      </c>
      <c r="BD531" s="80">
        <f t="shared" si="119"/>
        <v>0</v>
      </c>
      <c r="BE531" s="80">
        <f t="shared" si="119"/>
        <v>0</v>
      </c>
      <c r="BF531" s="80">
        <f t="shared" si="119"/>
        <v>0</v>
      </c>
      <c r="BG531" s="80">
        <f t="shared" si="119"/>
        <v>0</v>
      </c>
      <c r="BH531" s="80">
        <f t="shared" si="119"/>
        <v>0</v>
      </c>
      <c r="BI531" s="80">
        <f t="shared" si="119"/>
        <v>0</v>
      </c>
      <c r="BJ531" s="80">
        <f t="shared" si="119"/>
        <v>0</v>
      </c>
      <c r="BK531" s="80">
        <f t="shared" si="119"/>
        <v>0</v>
      </c>
      <c r="BL531" s="80">
        <f t="shared" si="119"/>
        <v>0</v>
      </c>
      <c r="BM531" s="80">
        <f t="shared" si="119"/>
        <v>0</v>
      </c>
      <c r="BN531" s="80">
        <f t="shared" si="119"/>
        <v>0</v>
      </c>
      <c r="BO531" s="80">
        <f t="shared" si="120"/>
        <v>0</v>
      </c>
      <c r="BP531" s="80">
        <f t="shared" si="120"/>
        <v>0</v>
      </c>
      <c r="BQ531" s="80">
        <f t="shared" si="120"/>
        <v>0</v>
      </c>
      <c r="BR531" s="80">
        <f t="shared" si="120"/>
        <v>0</v>
      </c>
      <c r="BS531" s="80">
        <f t="shared" si="120"/>
        <v>0</v>
      </c>
      <c r="BT531" s="80">
        <f t="shared" si="120"/>
        <v>0</v>
      </c>
      <c r="BU531" s="80">
        <f t="shared" si="120"/>
        <v>0</v>
      </c>
      <c r="BV531" s="80">
        <f t="shared" si="120"/>
        <v>0</v>
      </c>
      <c r="BW531" s="80">
        <f t="shared" si="120"/>
        <v>0</v>
      </c>
      <c r="BX531" s="80">
        <f t="shared" si="120"/>
        <v>0</v>
      </c>
      <c r="BZ531" s="80">
        <f t="shared" si="121"/>
        <v>0</v>
      </c>
      <c r="CA531" s="80" t="e">
        <f>CA98-#REF!</f>
        <v>#REF!</v>
      </c>
    </row>
    <row r="532" spans="7:79" hidden="1" x14ac:dyDescent="0.3">
      <c r="G532" s="80">
        <f t="shared" si="119"/>
        <v>0</v>
      </c>
      <c r="H532" s="80">
        <f t="shared" si="119"/>
        <v>0</v>
      </c>
      <c r="I532" s="80">
        <f t="shared" si="119"/>
        <v>0</v>
      </c>
      <c r="J532" s="80">
        <f t="shared" si="119"/>
        <v>0</v>
      </c>
      <c r="K532" s="80">
        <f t="shared" si="119"/>
        <v>0</v>
      </c>
      <c r="L532" s="80">
        <f t="shared" si="119"/>
        <v>0</v>
      </c>
      <c r="M532" s="80">
        <f t="shared" si="119"/>
        <v>0</v>
      </c>
      <c r="N532" s="80">
        <f t="shared" si="119"/>
        <v>0</v>
      </c>
      <c r="O532" s="80">
        <f t="shared" si="119"/>
        <v>0</v>
      </c>
      <c r="P532" s="80">
        <f t="shared" si="119"/>
        <v>0</v>
      </c>
      <c r="Q532" s="80">
        <f t="shared" si="119"/>
        <v>0</v>
      </c>
      <c r="R532" s="80">
        <f t="shared" si="119"/>
        <v>0</v>
      </c>
      <c r="S532" s="80">
        <f t="shared" si="119"/>
        <v>0</v>
      </c>
      <c r="T532" s="80">
        <f t="shared" si="119"/>
        <v>0</v>
      </c>
      <c r="U532" s="80">
        <f t="shared" si="119"/>
        <v>0</v>
      </c>
      <c r="V532" s="80">
        <f t="shared" si="119"/>
        <v>0</v>
      </c>
      <c r="W532" s="80">
        <f t="shared" si="119"/>
        <v>0</v>
      </c>
      <c r="X532" s="80">
        <f t="shared" si="119"/>
        <v>0</v>
      </c>
      <c r="Y532" s="80">
        <f t="shared" si="119"/>
        <v>0</v>
      </c>
      <c r="Z532" s="80">
        <f t="shared" si="119"/>
        <v>0</v>
      </c>
      <c r="AA532" s="80">
        <f t="shared" si="119"/>
        <v>0</v>
      </c>
      <c r="AB532" s="80">
        <f t="shared" si="119"/>
        <v>0</v>
      </c>
      <c r="AC532" s="80">
        <f t="shared" si="119"/>
        <v>0</v>
      </c>
      <c r="AD532" s="80">
        <f t="shared" si="119"/>
        <v>0</v>
      </c>
      <c r="AE532" s="80">
        <f t="shared" si="119"/>
        <v>0</v>
      </c>
      <c r="AF532" s="80">
        <f t="shared" si="119"/>
        <v>0</v>
      </c>
      <c r="AG532" s="80">
        <f t="shared" si="119"/>
        <v>0</v>
      </c>
      <c r="AH532" s="80">
        <f t="shared" si="119"/>
        <v>0</v>
      </c>
      <c r="AI532" s="80">
        <f t="shared" si="119"/>
        <v>0</v>
      </c>
      <c r="AJ532" s="80">
        <f t="shared" si="119"/>
        <v>0</v>
      </c>
      <c r="AK532" s="80">
        <f t="shared" si="119"/>
        <v>0</v>
      </c>
      <c r="AL532" s="80">
        <f t="shared" si="119"/>
        <v>0</v>
      </c>
      <c r="AM532" s="80">
        <f t="shared" si="119"/>
        <v>0</v>
      </c>
      <c r="AN532" s="80">
        <f t="shared" si="119"/>
        <v>0</v>
      </c>
      <c r="AO532" s="80">
        <f t="shared" si="119"/>
        <v>0</v>
      </c>
      <c r="AP532" s="80">
        <f t="shared" si="119"/>
        <v>0</v>
      </c>
      <c r="AQ532" s="80">
        <f t="shared" si="119"/>
        <v>0</v>
      </c>
      <c r="AR532" s="80">
        <f t="shared" si="119"/>
        <v>0</v>
      </c>
      <c r="AS532" s="80">
        <f t="shared" si="119"/>
        <v>0</v>
      </c>
      <c r="AT532" s="80">
        <f t="shared" si="119"/>
        <v>0</v>
      </c>
      <c r="AU532" s="80">
        <f t="shared" si="119"/>
        <v>0</v>
      </c>
      <c r="AV532" s="80">
        <f t="shared" si="119"/>
        <v>0</v>
      </c>
      <c r="AW532" s="80">
        <f t="shared" si="119"/>
        <v>0</v>
      </c>
      <c r="AX532" s="80">
        <f t="shared" si="119"/>
        <v>0</v>
      </c>
      <c r="AY532" s="80">
        <f t="shared" si="119"/>
        <v>0</v>
      </c>
      <c r="AZ532" s="80">
        <f t="shared" si="119"/>
        <v>0</v>
      </c>
      <c r="BA532" s="80">
        <f t="shared" si="119"/>
        <v>0</v>
      </c>
      <c r="BB532" s="80">
        <f t="shared" si="119"/>
        <v>0</v>
      </c>
      <c r="BC532" s="80">
        <f t="shared" si="119"/>
        <v>0</v>
      </c>
      <c r="BD532" s="80">
        <f t="shared" si="119"/>
        <v>0</v>
      </c>
      <c r="BE532" s="80">
        <f t="shared" si="119"/>
        <v>0</v>
      </c>
      <c r="BF532" s="80">
        <f t="shared" si="119"/>
        <v>0</v>
      </c>
      <c r="BG532" s="80">
        <f t="shared" si="119"/>
        <v>0</v>
      </c>
      <c r="BH532" s="80">
        <f t="shared" si="119"/>
        <v>0</v>
      </c>
      <c r="BI532" s="80">
        <f t="shared" si="119"/>
        <v>0</v>
      </c>
      <c r="BJ532" s="80">
        <f t="shared" si="119"/>
        <v>0</v>
      </c>
      <c r="BK532" s="80">
        <f t="shared" si="119"/>
        <v>0</v>
      </c>
      <c r="BL532" s="80">
        <f t="shared" si="119"/>
        <v>0</v>
      </c>
      <c r="BM532" s="80">
        <f t="shared" si="119"/>
        <v>0</v>
      </c>
      <c r="BN532" s="80">
        <f t="shared" si="119"/>
        <v>0</v>
      </c>
      <c r="BO532" s="80">
        <f t="shared" si="120"/>
        <v>0</v>
      </c>
      <c r="BP532" s="80">
        <f t="shared" si="120"/>
        <v>0</v>
      </c>
      <c r="BQ532" s="80">
        <f t="shared" si="120"/>
        <v>0</v>
      </c>
      <c r="BR532" s="80">
        <f t="shared" si="120"/>
        <v>0</v>
      </c>
      <c r="BS532" s="80">
        <f t="shared" si="120"/>
        <v>0</v>
      </c>
      <c r="BT532" s="80">
        <f t="shared" si="120"/>
        <v>0</v>
      </c>
      <c r="BU532" s="80">
        <f t="shared" si="120"/>
        <v>0</v>
      </c>
      <c r="BV532" s="80">
        <f t="shared" si="120"/>
        <v>0</v>
      </c>
      <c r="BW532" s="80">
        <f t="shared" si="120"/>
        <v>0</v>
      </c>
      <c r="BX532" s="80">
        <f t="shared" si="120"/>
        <v>0</v>
      </c>
      <c r="BZ532" s="80">
        <f t="shared" si="121"/>
        <v>0</v>
      </c>
      <c r="CA532" s="80" t="e">
        <f>CA99-#REF!</f>
        <v>#REF!</v>
      </c>
    </row>
    <row r="533" spans="7:79" hidden="1" x14ac:dyDescent="0.3">
      <c r="G533" s="80">
        <f t="shared" si="119"/>
        <v>0</v>
      </c>
      <c r="H533" s="80">
        <f t="shared" si="119"/>
        <v>0</v>
      </c>
      <c r="I533" s="80">
        <f t="shared" si="119"/>
        <v>0</v>
      </c>
      <c r="J533" s="80">
        <f t="shared" si="119"/>
        <v>0</v>
      </c>
      <c r="K533" s="80">
        <f t="shared" si="119"/>
        <v>0</v>
      </c>
      <c r="L533" s="80">
        <f t="shared" si="119"/>
        <v>0</v>
      </c>
      <c r="M533" s="80">
        <f t="shared" si="119"/>
        <v>0</v>
      </c>
      <c r="N533" s="80">
        <f t="shared" si="119"/>
        <v>0</v>
      </c>
      <c r="O533" s="80">
        <f t="shared" si="119"/>
        <v>0</v>
      </c>
      <c r="P533" s="80">
        <f t="shared" si="119"/>
        <v>0</v>
      </c>
      <c r="Q533" s="80">
        <f t="shared" si="119"/>
        <v>0</v>
      </c>
      <c r="R533" s="80">
        <f t="shared" si="119"/>
        <v>0</v>
      </c>
      <c r="S533" s="80">
        <f t="shared" si="119"/>
        <v>0</v>
      </c>
      <c r="T533" s="80">
        <f t="shared" si="119"/>
        <v>0</v>
      </c>
      <c r="U533" s="80">
        <f t="shared" si="119"/>
        <v>0</v>
      </c>
      <c r="V533" s="80">
        <f t="shared" si="119"/>
        <v>0</v>
      </c>
      <c r="W533" s="80">
        <f t="shared" si="119"/>
        <v>0</v>
      </c>
      <c r="X533" s="80">
        <f t="shared" si="119"/>
        <v>0</v>
      </c>
      <c r="Y533" s="80">
        <f t="shared" si="119"/>
        <v>0</v>
      </c>
      <c r="Z533" s="80">
        <f t="shared" si="119"/>
        <v>0</v>
      </c>
      <c r="AA533" s="80">
        <f t="shared" si="119"/>
        <v>0</v>
      </c>
      <c r="AB533" s="80">
        <f t="shared" si="119"/>
        <v>0</v>
      </c>
      <c r="AC533" s="80">
        <f t="shared" si="119"/>
        <v>0</v>
      </c>
      <c r="AD533" s="80">
        <f t="shared" si="119"/>
        <v>0</v>
      </c>
      <c r="AE533" s="80">
        <f t="shared" si="119"/>
        <v>0</v>
      </c>
      <c r="AF533" s="80">
        <f t="shared" si="119"/>
        <v>0</v>
      </c>
      <c r="AG533" s="80">
        <f t="shared" si="119"/>
        <v>0</v>
      </c>
      <c r="AH533" s="80">
        <f t="shared" si="119"/>
        <v>0</v>
      </c>
      <c r="AI533" s="80">
        <f t="shared" si="119"/>
        <v>0</v>
      </c>
      <c r="AJ533" s="80">
        <f t="shared" si="119"/>
        <v>0</v>
      </c>
      <c r="AK533" s="80">
        <f t="shared" si="119"/>
        <v>0</v>
      </c>
      <c r="AL533" s="80">
        <f t="shared" si="119"/>
        <v>0</v>
      </c>
      <c r="AM533" s="80">
        <f t="shared" si="119"/>
        <v>0</v>
      </c>
      <c r="AN533" s="80">
        <f t="shared" si="119"/>
        <v>0</v>
      </c>
      <c r="AO533" s="80">
        <f t="shared" si="119"/>
        <v>0</v>
      </c>
      <c r="AP533" s="80">
        <f t="shared" si="119"/>
        <v>0</v>
      </c>
      <c r="AQ533" s="80">
        <f t="shared" si="119"/>
        <v>0</v>
      </c>
      <c r="AR533" s="80">
        <f t="shared" si="119"/>
        <v>0</v>
      </c>
      <c r="AS533" s="80">
        <f t="shared" si="119"/>
        <v>0</v>
      </c>
      <c r="AT533" s="80">
        <f t="shared" si="119"/>
        <v>0</v>
      </c>
      <c r="AU533" s="80">
        <f t="shared" si="119"/>
        <v>0</v>
      </c>
      <c r="AV533" s="80">
        <f t="shared" si="119"/>
        <v>0</v>
      </c>
      <c r="AW533" s="80">
        <f t="shared" si="119"/>
        <v>0</v>
      </c>
      <c r="AX533" s="80">
        <f t="shared" si="119"/>
        <v>0</v>
      </c>
      <c r="AY533" s="80">
        <f t="shared" si="119"/>
        <v>0</v>
      </c>
      <c r="AZ533" s="80">
        <f t="shared" si="119"/>
        <v>0</v>
      </c>
      <c r="BA533" s="80">
        <f t="shared" si="119"/>
        <v>0</v>
      </c>
      <c r="BB533" s="80">
        <f t="shared" si="119"/>
        <v>0</v>
      </c>
      <c r="BC533" s="80">
        <f t="shared" si="119"/>
        <v>0</v>
      </c>
      <c r="BD533" s="80">
        <f t="shared" si="119"/>
        <v>0</v>
      </c>
      <c r="BE533" s="80">
        <f t="shared" si="119"/>
        <v>0</v>
      </c>
      <c r="BF533" s="80">
        <f t="shared" si="119"/>
        <v>0</v>
      </c>
      <c r="BG533" s="80">
        <f t="shared" si="119"/>
        <v>0</v>
      </c>
      <c r="BH533" s="80">
        <f t="shared" si="119"/>
        <v>0</v>
      </c>
      <c r="BI533" s="80">
        <f t="shared" si="119"/>
        <v>0</v>
      </c>
      <c r="BJ533" s="80">
        <f t="shared" si="119"/>
        <v>0</v>
      </c>
      <c r="BK533" s="80">
        <f t="shared" si="119"/>
        <v>0</v>
      </c>
      <c r="BL533" s="80">
        <f t="shared" si="119"/>
        <v>0</v>
      </c>
      <c r="BM533" s="80">
        <f t="shared" si="119"/>
        <v>0</v>
      </c>
      <c r="BN533" s="80">
        <f t="shared" si="119"/>
        <v>0</v>
      </c>
      <c r="BO533" s="80">
        <f t="shared" si="120"/>
        <v>0</v>
      </c>
      <c r="BP533" s="80">
        <f t="shared" si="120"/>
        <v>0</v>
      </c>
      <c r="BQ533" s="80">
        <f t="shared" si="120"/>
        <v>0</v>
      </c>
      <c r="BR533" s="80">
        <f t="shared" si="120"/>
        <v>0</v>
      </c>
      <c r="BS533" s="80">
        <f t="shared" si="120"/>
        <v>0</v>
      </c>
      <c r="BT533" s="80">
        <f t="shared" si="120"/>
        <v>0</v>
      </c>
      <c r="BU533" s="80">
        <f t="shared" si="120"/>
        <v>0</v>
      </c>
      <c r="BV533" s="80">
        <f t="shared" si="120"/>
        <v>0</v>
      </c>
      <c r="BW533" s="80">
        <f t="shared" si="120"/>
        <v>0</v>
      </c>
      <c r="BX533" s="80">
        <f t="shared" si="120"/>
        <v>0</v>
      </c>
      <c r="BZ533" s="80">
        <f t="shared" si="121"/>
        <v>0</v>
      </c>
      <c r="CA533" s="80" t="e">
        <f>CA100-#REF!</f>
        <v>#REF!</v>
      </c>
    </row>
    <row r="534" spans="7:79" hidden="1" x14ac:dyDescent="0.3">
      <c r="G534" s="80">
        <f t="shared" si="119"/>
        <v>0</v>
      </c>
      <c r="H534" s="80">
        <f t="shared" si="119"/>
        <v>0</v>
      </c>
      <c r="I534" s="80">
        <f t="shared" si="119"/>
        <v>0</v>
      </c>
      <c r="J534" s="80">
        <f t="shared" si="119"/>
        <v>0</v>
      </c>
      <c r="K534" s="80">
        <f t="shared" si="119"/>
        <v>0</v>
      </c>
      <c r="L534" s="80">
        <f t="shared" si="119"/>
        <v>0</v>
      </c>
      <c r="M534" s="80">
        <f t="shared" si="119"/>
        <v>0</v>
      </c>
      <c r="N534" s="80">
        <f t="shared" si="119"/>
        <v>0</v>
      </c>
      <c r="O534" s="80">
        <f t="shared" si="119"/>
        <v>0</v>
      </c>
      <c r="P534" s="80">
        <f t="shared" si="119"/>
        <v>0</v>
      </c>
      <c r="Q534" s="80">
        <f t="shared" si="119"/>
        <v>0</v>
      </c>
      <c r="R534" s="80">
        <f t="shared" ref="Q534:BN536" si="122">R101-CJ101</f>
        <v>0</v>
      </c>
      <c r="S534" s="80">
        <f t="shared" si="122"/>
        <v>0</v>
      </c>
      <c r="T534" s="80">
        <f t="shared" si="122"/>
        <v>0</v>
      </c>
      <c r="U534" s="80">
        <f t="shared" si="122"/>
        <v>0</v>
      </c>
      <c r="V534" s="80">
        <f t="shared" si="122"/>
        <v>0</v>
      </c>
      <c r="W534" s="80">
        <f t="shared" si="122"/>
        <v>0</v>
      </c>
      <c r="X534" s="80">
        <f t="shared" si="122"/>
        <v>0</v>
      </c>
      <c r="Y534" s="80">
        <f t="shared" si="122"/>
        <v>0</v>
      </c>
      <c r="Z534" s="80">
        <f t="shared" si="122"/>
        <v>0</v>
      </c>
      <c r="AA534" s="80">
        <f t="shared" si="122"/>
        <v>0</v>
      </c>
      <c r="AB534" s="80">
        <f t="shared" si="122"/>
        <v>0</v>
      </c>
      <c r="AC534" s="80">
        <f t="shared" si="122"/>
        <v>0</v>
      </c>
      <c r="AD534" s="80">
        <f t="shared" si="122"/>
        <v>0</v>
      </c>
      <c r="AE534" s="80">
        <f t="shared" si="122"/>
        <v>0</v>
      </c>
      <c r="AF534" s="80">
        <f t="shared" si="122"/>
        <v>0</v>
      </c>
      <c r="AG534" s="80">
        <f t="shared" si="122"/>
        <v>0</v>
      </c>
      <c r="AH534" s="80">
        <f t="shared" si="122"/>
        <v>0</v>
      </c>
      <c r="AI534" s="80">
        <f t="shared" si="122"/>
        <v>0</v>
      </c>
      <c r="AJ534" s="80">
        <f t="shared" si="122"/>
        <v>0</v>
      </c>
      <c r="AK534" s="80">
        <f t="shared" si="122"/>
        <v>0</v>
      </c>
      <c r="AL534" s="80">
        <f t="shared" si="122"/>
        <v>0</v>
      </c>
      <c r="AM534" s="80">
        <f t="shared" si="122"/>
        <v>0</v>
      </c>
      <c r="AN534" s="80">
        <f t="shared" si="122"/>
        <v>0</v>
      </c>
      <c r="AO534" s="80">
        <f t="shared" si="122"/>
        <v>0</v>
      </c>
      <c r="AP534" s="80">
        <f t="shared" si="122"/>
        <v>0</v>
      </c>
      <c r="AQ534" s="80">
        <f t="shared" si="122"/>
        <v>0</v>
      </c>
      <c r="AR534" s="80">
        <f t="shared" si="122"/>
        <v>0</v>
      </c>
      <c r="AS534" s="80">
        <f t="shared" si="122"/>
        <v>0</v>
      </c>
      <c r="AT534" s="80">
        <f t="shared" si="122"/>
        <v>0</v>
      </c>
      <c r="AU534" s="80">
        <f t="shared" si="122"/>
        <v>0</v>
      </c>
      <c r="AV534" s="80">
        <f t="shared" si="122"/>
        <v>0</v>
      </c>
      <c r="AW534" s="80">
        <f t="shared" si="122"/>
        <v>0</v>
      </c>
      <c r="AX534" s="80">
        <f t="shared" si="122"/>
        <v>0</v>
      </c>
      <c r="AY534" s="80">
        <f t="shared" si="122"/>
        <v>0</v>
      </c>
      <c r="AZ534" s="80">
        <f t="shared" si="122"/>
        <v>0</v>
      </c>
      <c r="BA534" s="80">
        <f t="shared" si="122"/>
        <v>0</v>
      </c>
      <c r="BB534" s="80">
        <f t="shared" si="122"/>
        <v>0</v>
      </c>
      <c r="BC534" s="80">
        <f t="shared" si="122"/>
        <v>0</v>
      </c>
      <c r="BD534" s="80">
        <f t="shared" si="122"/>
        <v>0</v>
      </c>
      <c r="BE534" s="80">
        <f t="shared" si="122"/>
        <v>0</v>
      </c>
      <c r="BF534" s="80">
        <f t="shared" si="122"/>
        <v>0</v>
      </c>
      <c r="BG534" s="80">
        <f t="shared" si="122"/>
        <v>0</v>
      </c>
      <c r="BH534" s="80">
        <f t="shared" si="122"/>
        <v>0</v>
      </c>
      <c r="BI534" s="80">
        <f t="shared" si="122"/>
        <v>0</v>
      </c>
      <c r="BJ534" s="80">
        <f t="shared" si="122"/>
        <v>0</v>
      </c>
      <c r="BK534" s="80">
        <f t="shared" si="122"/>
        <v>0</v>
      </c>
      <c r="BL534" s="80">
        <f t="shared" si="122"/>
        <v>0</v>
      </c>
      <c r="BM534" s="80">
        <f t="shared" si="122"/>
        <v>0</v>
      </c>
      <c r="BN534" s="80">
        <f t="shared" si="122"/>
        <v>0</v>
      </c>
      <c r="BO534" s="80">
        <f t="shared" si="120"/>
        <v>0</v>
      </c>
      <c r="BP534" s="80">
        <f t="shared" si="120"/>
        <v>0</v>
      </c>
      <c r="BQ534" s="80">
        <f t="shared" si="120"/>
        <v>0</v>
      </c>
      <c r="BR534" s="80">
        <f t="shared" si="120"/>
        <v>0</v>
      </c>
      <c r="BS534" s="80">
        <f t="shared" si="120"/>
        <v>0</v>
      </c>
      <c r="BT534" s="80">
        <f t="shared" si="120"/>
        <v>0</v>
      </c>
      <c r="BU534" s="80">
        <f t="shared" si="120"/>
        <v>0</v>
      </c>
      <c r="BV534" s="80">
        <f t="shared" si="120"/>
        <v>0</v>
      </c>
      <c r="BW534" s="80">
        <f t="shared" si="120"/>
        <v>0</v>
      </c>
      <c r="BX534" s="80">
        <f t="shared" si="120"/>
        <v>0</v>
      </c>
      <c r="BZ534" s="80">
        <f t="shared" si="121"/>
        <v>0</v>
      </c>
      <c r="CA534" s="80" t="e">
        <f>CA101-#REF!</f>
        <v>#REF!</v>
      </c>
    </row>
    <row r="535" spans="7:79" hidden="1" x14ac:dyDescent="0.3">
      <c r="G535" s="80">
        <f t="shared" ref="G535:P536" si="123">G102-BY102</f>
        <v>0</v>
      </c>
      <c r="H535" s="80">
        <f t="shared" si="123"/>
        <v>0</v>
      </c>
      <c r="I535" s="80">
        <f t="shared" si="123"/>
        <v>0</v>
      </c>
      <c r="J535" s="80">
        <f t="shared" si="123"/>
        <v>0</v>
      </c>
      <c r="K535" s="80">
        <f t="shared" si="123"/>
        <v>0</v>
      </c>
      <c r="L535" s="80">
        <f t="shared" si="123"/>
        <v>0</v>
      </c>
      <c r="M535" s="80">
        <f t="shared" si="123"/>
        <v>0</v>
      </c>
      <c r="N535" s="80">
        <f t="shared" si="123"/>
        <v>0</v>
      </c>
      <c r="O535" s="80">
        <f t="shared" si="123"/>
        <v>0</v>
      </c>
      <c r="P535" s="80">
        <f t="shared" si="123"/>
        <v>0</v>
      </c>
      <c r="Q535" s="80">
        <f t="shared" si="122"/>
        <v>0</v>
      </c>
      <c r="R535" s="80">
        <f t="shared" si="122"/>
        <v>0</v>
      </c>
      <c r="S535" s="80">
        <f t="shared" si="122"/>
        <v>0</v>
      </c>
      <c r="T535" s="80">
        <f t="shared" si="122"/>
        <v>0</v>
      </c>
      <c r="U535" s="80">
        <f t="shared" si="122"/>
        <v>0</v>
      </c>
      <c r="V535" s="80">
        <f t="shared" si="122"/>
        <v>0</v>
      </c>
      <c r="W535" s="80">
        <f t="shared" si="122"/>
        <v>0</v>
      </c>
      <c r="X535" s="80">
        <f t="shared" si="122"/>
        <v>0</v>
      </c>
      <c r="Y535" s="80">
        <f t="shared" si="122"/>
        <v>0</v>
      </c>
      <c r="Z535" s="80">
        <f t="shared" si="122"/>
        <v>0</v>
      </c>
      <c r="AA535" s="80">
        <f t="shared" si="122"/>
        <v>0</v>
      </c>
      <c r="AB535" s="80">
        <f t="shared" si="122"/>
        <v>0</v>
      </c>
      <c r="AC535" s="80">
        <f t="shared" si="122"/>
        <v>0</v>
      </c>
      <c r="AD535" s="80">
        <f t="shared" si="122"/>
        <v>0</v>
      </c>
      <c r="AE535" s="80">
        <f t="shared" si="122"/>
        <v>0</v>
      </c>
      <c r="AF535" s="80">
        <f t="shared" si="122"/>
        <v>0</v>
      </c>
      <c r="AG535" s="80">
        <f t="shared" si="122"/>
        <v>0</v>
      </c>
      <c r="AH535" s="80">
        <f t="shared" si="122"/>
        <v>0</v>
      </c>
      <c r="AI535" s="80">
        <f t="shared" si="122"/>
        <v>0</v>
      </c>
      <c r="AJ535" s="80">
        <f t="shared" si="122"/>
        <v>0</v>
      </c>
      <c r="AK535" s="80">
        <f t="shared" si="122"/>
        <v>0</v>
      </c>
      <c r="AL535" s="80">
        <f t="shared" si="122"/>
        <v>0</v>
      </c>
      <c r="AM535" s="80">
        <f t="shared" si="122"/>
        <v>0</v>
      </c>
      <c r="AN535" s="80">
        <f t="shared" si="122"/>
        <v>0</v>
      </c>
      <c r="AO535" s="80">
        <f t="shared" si="122"/>
        <v>0</v>
      </c>
      <c r="AP535" s="80">
        <f t="shared" si="122"/>
        <v>0</v>
      </c>
      <c r="AQ535" s="80">
        <f t="shared" si="122"/>
        <v>0</v>
      </c>
      <c r="AR535" s="80">
        <f t="shared" si="122"/>
        <v>0</v>
      </c>
      <c r="AS535" s="80">
        <f t="shared" si="122"/>
        <v>0</v>
      </c>
      <c r="AT535" s="80">
        <f t="shared" si="122"/>
        <v>0</v>
      </c>
      <c r="AU535" s="80">
        <f t="shared" si="122"/>
        <v>0</v>
      </c>
      <c r="AV535" s="80">
        <f t="shared" si="122"/>
        <v>0</v>
      </c>
      <c r="AW535" s="80">
        <f t="shared" si="122"/>
        <v>0</v>
      </c>
      <c r="AX535" s="80">
        <f t="shared" si="122"/>
        <v>0</v>
      </c>
      <c r="AY535" s="80">
        <f t="shared" si="122"/>
        <v>0</v>
      </c>
      <c r="AZ535" s="80">
        <f t="shared" si="122"/>
        <v>0</v>
      </c>
      <c r="BA535" s="80">
        <f t="shared" si="122"/>
        <v>0</v>
      </c>
      <c r="BB535" s="80">
        <f t="shared" si="122"/>
        <v>0</v>
      </c>
      <c r="BC535" s="80">
        <f t="shared" si="122"/>
        <v>0</v>
      </c>
      <c r="BD535" s="80">
        <f t="shared" si="122"/>
        <v>0</v>
      </c>
      <c r="BE535" s="80">
        <f t="shared" si="122"/>
        <v>0</v>
      </c>
      <c r="BF535" s="80">
        <f t="shared" si="122"/>
        <v>0</v>
      </c>
      <c r="BG535" s="80">
        <f t="shared" si="122"/>
        <v>0</v>
      </c>
      <c r="BH535" s="80">
        <f t="shared" si="122"/>
        <v>0</v>
      </c>
      <c r="BI535" s="80">
        <f t="shared" si="122"/>
        <v>0</v>
      </c>
      <c r="BJ535" s="80">
        <f t="shared" si="122"/>
        <v>0</v>
      </c>
      <c r="BK535" s="80">
        <f t="shared" si="122"/>
        <v>0</v>
      </c>
      <c r="BL535" s="80">
        <f t="shared" si="122"/>
        <v>0</v>
      </c>
      <c r="BM535" s="80">
        <f t="shared" si="122"/>
        <v>0</v>
      </c>
      <c r="BN535" s="80">
        <f t="shared" si="122"/>
        <v>0</v>
      </c>
      <c r="BO535" s="80">
        <f t="shared" si="120"/>
        <v>0</v>
      </c>
      <c r="BP535" s="80">
        <f t="shared" si="120"/>
        <v>0</v>
      </c>
      <c r="BQ535" s="80">
        <f t="shared" si="120"/>
        <v>0</v>
      </c>
      <c r="BR535" s="80">
        <f t="shared" si="120"/>
        <v>0</v>
      </c>
      <c r="BS535" s="80">
        <f t="shared" si="120"/>
        <v>0</v>
      </c>
      <c r="BT535" s="80">
        <f t="shared" si="120"/>
        <v>0</v>
      </c>
      <c r="BU535" s="80">
        <f t="shared" si="120"/>
        <v>0</v>
      </c>
      <c r="BV535" s="80">
        <f t="shared" si="120"/>
        <v>0</v>
      </c>
      <c r="BW535" s="80">
        <f t="shared" si="120"/>
        <v>0</v>
      </c>
      <c r="BX535" s="80">
        <f t="shared" si="120"/>
        <v>0</v>
      </c>
      <c r="BZ535" s="80">
        <f t="shared" si="121"/>
        <v>0</v>
      </c>
      <c r="CA535" s="80" t="e">
        <f>CA102-#REF!</f>
        <v>#REF!</v>
      </c>
    </row>
    <row r="536" spans="7:79" hidden="1" x14ac:dyDescent="0.3">
      <c r="G536" s="80">
        <f t="shared" si="123"/>
        <v>0</v>
      </c>
      <c r="H536" s="80">
        <f t="shared" si="123"/>
        <v>0</v>
      </c>
      <c r="I536" s="80">
        <f t="shared" si="123"/>
        <v>0</v>
      </c>
      <c r="J536" s="80">
        <f t="shared" si="123"/>
        <v>0</v>
      </c>
      <c r="K536" s="80">
        <f t="shared" si="123"/>
        <v>0</v>
      </c>
      <c r="L536" s="80">
        <f t="shared" si="123"/>
        <v>0</v>
      </c>
      <c r="M536" s="80">
        <f t="shared" si="123"/>
        <v>0</v>
      </c>
      <c r="N536" s="80">
        <f t="shared" si="123"/>
        <v>0</v>
      </c>
      <c r="O536" s="80">
        <f t="shared" si="123"/>
        <v>0</v>
      </c>
      <c r="P536" s="80">
        <f t="shared" si="123"/>
        <v>0</v>
      </c>
      <c r="Q536" s="80">
        <f t="shared" si="122"/>
        <v>0</v>
      </c>
      <c r="R536" s="80">
        <f t="shared" si="122"/>
        <v>0</v>
      </c>
      <c r="S536" s="80">
        <f t="shared" si="122"/>
        <v>0</v>
      </c>
      <c r="T536" s="80">
        <f t="shared" si="122"/>
        <v>0</v>
      </c>
      <c r="U536" s="80">
        <f t="shared" si="122"/>
        <v>0</v>
      </c>
      <c r="V536" s="80">
        <f t="shared" si="122"/>
        <v>0</v>
      </c>
      <c r="W536" s="80">
        <f t="shared" si="122"/>
        <v>0</v>
      </c>
      <c r="X536" s="80">
        <f t="shared" si="122"/>
        <v>0</v>
      </c>
      <c r="Y536" s="80">
        <f t="shared" si="122"/>
        <v>0</v>
      </c>
      <c r="Z536" s="80">
        <f t="shared" si="122"/>
        <v>0</v>
      </c>
      <c r="AA536" s="80">
        <f t="shared" si="122"/>
        <v>0</v>
      </c>
      <c r="AB536" s="80">
        <f t="shared" si="122"/>
        <v>0</v>
      </c>
      <c r="AC536" s="80">
        <f t="shared" si="122"/>
        <v>0</v>
      </c>
      <c r="AD536" s="80">
        <f t="shared" si="122"/>
        <v>0</v>
      </c>
      <c r="AE536" s="80">
        <f t="shared" si="122"/>
        <v>0</v>
      </c>
      <c r="AF536" s="80">
        <f t="shared" si="122"/>
        <v>0</v>
      </c>
      <c r="AG536" s="80">
        <f t="shared" si="122"/>
        <v>0</v>
      </c>
      <c r="AH536" s="80">
        <f t="shared" si="122"/>
        <v>0</v>
      </c>
      <c r="AI536" s="80">
        <f t="shared" si="122"/>
        <v>0</v>
      </c>
      <c r="AJ536" s="80">
        <f t="shared" si="122"/>
        <v>0</v>
      </c>
      <c r="AK536" s="80">
        <f t="shared" si="122"/>
        <v>0</v>
      </c>
      <c r="AL536" s="80">
        <f t="shared" si="122"/>
        <v>0</v>
      </c>
      <c r="AM536" s="80">
        <f t="shared" si="122"/>
        <v>0</v>
      </c>
      <c r="AN536" s="80">
        <f t="shared" si="122"/>
        <v>0</v>
      </c>
      <c r="AO536" s="80">
        <f t="shared" si="122"/>
        <v>0</v>
      </c>
      <c r="AP536" s="80">
        <f t="shared" si="122"/>
        <v>0</v>
      </c>
      <c r="AQ536" s="80">
        <f t="shared" si="122"/>
        <v>0</v>
      </c>
      <c r="AR536" s="80">
        <f t="shared" si="122"/>
        <v>0</v>
      </c>
      <c r="AS536" s="80">
        <f t="shared" si="122"/>
        <v>0</v>
      </c>
      <c r="AT536" s="80">
        <f t="shared" si="122"/>
        <v>0</v>
      </c>
      <c r="AU536" s="80">
        <f t="shared" si="122"/>
        <v>0</v>
      </c>
      <c r="AV536" s="80">
        <f t="shared" si="122"/>
        <v>0</v>
      </c>
      <c r="AW536" s="80">
        <f t="shared" si="122"/>
        <v>0</v>
      </c>
      <c r="AX536" s="80">
        <f t="shared" si="122"/>
        <v>0</v>
      </c>
      <c r="AY536" s="80">
        <f t="shared" si="122"/>
        <v>0</v>
      </c>
      <c r="AZ536" s="80">
        <f t="shared" si="122"/>
        <v>0</v>
      </c>
      <c r="BA536" s="80">
        <f t="shared" si="122"/>
        <v>0</v>
      </c>
      <c r="BB536" s="80">
        <f t="shared" si="122"/>
        <v>0</v>
      </c>
      <c r="BC536" s="80">
        <f t="shared" si="122"/>
        <v>0</v>
      </c>
      <c r="BD536" s="80">
        <f t="shared" si="122"/>
        <v>0</v>
      </c>
      <c r="BE536" s="80">
        <f t="shared" si="122"/>
        <v>0</v>
      </c>
      <c r="BF536" s="80">
        <f t="shared" si="122"/>
        <v>0</v>
      </c>
      <c r="BG536" s="80">
        <f t="shared" si="122"/>
        <v>0</v>
      </c>
      <c r="BH536" s="80">
        <f t="shared" si="122"/>
        <v>0</v>
      </c>
      <c r="BI536" s="80">
        <f t="shared" si="122"/>
        <v>0</v>
      </c>
      <c r="BJ536" s="80">
        <f t="shared" si="122"/>
        <v>0</v>
      </c>
      <c r="BK536" s="80">
        <f t="shared" si="122"/>
        <v>0</v>
      </c>
      <c r="BL536" s="80">
        <f t="shared" si="122"/>
        <v>0</v>
      </c>
      <c r="BM536" s="80">
        <f t="shared" si="122"/>
        <v>0</v>
      </c>
      <c r="BN536" s="80">
        <f t="shared" si="122"/>
        <v>0</v>
      </c>
      <c r="BO536" s="80">
        <f t="shared" si="120"/>
        <v>0</v>
      </c>
      <c r="BP536" s="80">
        <f t="shared" si="120"/>
        <v>0</v>
      </c>
      <c r="BQ536" s="80">
        <f t="shared" si="120"/>
        <v>0</v>
      </c>
      <c r="BR536" s="80">
        <f t="shared" si="120"/>
        <v>0</v>
      </c>
      <c r="BS536" s="80">
        <f t="shared" si="120"/>
        <v>0</v>
      </c>
      <c r="BT536" s="80">
        <f t="shared" si="120"/>
        <v>0</v>
      </c>
      <c r="BU536" s="80">
        <f t="shared" si="120"/>
        <v>0</v>
      </c>
      <c r="BV536" s="80">
        <f t="shared" si="120"/>
        <v>0</v>
      </c>
      <c r="BW536" s="80">
        <f t="shared" si="120"/>
        <v>0</v>
      </c>
      <c r="BX536" s="80">
        <f t="shared" si="120"/>
        <v>0</v>
      </c>
      <c r="BZ536" s="80">
        <f t="shared" si="121"/>
        <v>0</v>
      </c>
      <c r="CA536" s="80" t="e">
        <f>CA103-#REF!</f>
        <v>#REF!</v>
      </c>
    </row>
    <row r="537" spans="7:79" hidden="1" x14ac:dyDescent="0.3">
      <c r="G537" s="80">
        <f t="shared" ref="G537:BR537" si="124">G110-BY110</f>
        <v>0</v>
      </c>
      <c r="H537" s="80">
        <f t="shared" si="124"/>
        <v>0</v>
      </c>
      <c r="I537" s="80">
        <f t="shared" si="124"/>
        <v>0</v>
      </c>
      <c r="J537" s="80">
        <f t="shared" si="124"/>
        <v>0</v>
      </c>
      <c r="K537" s="80">
        <f t="shared" si="124"/>
        <v>0</v>
      </c>
      <c r="L537" s="80">
        <f t="shared" si="124"/>
        <v>0</v>
      </c>
      <c r="M537" s="80">
        <f t="shared" si="124"/>
        <v>0</v>
      </c>
      <c r="N537" s="80">
        <f t="shared" si="124"/>
        <v>0</v>
      </c>
      <c r="O537" s="80">
        <f t="shared" si="124"/>
        <v>0</v>
      </c>
      <c r="P537" s="80">
        <f t="shared" si="124"/>
        <v>0</v>
      </c>
      <c r="Q537" s="80">
        <f t="shared" si="124"/>
        <v>0</v>
      </c>
      <c r="R537" s="80">
        <f t="shared" si="124"/>
        <v>0</v>
      </c>
      <c r="S537" s="80">
        <f t="shared" si="124"/>
        <v>0</v>
      </c>
      <c r="T537" s="80">
        <f t="shared" si="124"/>
        <v>0</v>
      </c>
      <c r="U537" s="80">
        <f t="shared" si="124"/>
        <v>0</v>
      </c>
      <c r="V537" s="80">
        <f t="shared" si="124"/>
        <v>0</v>
      </c>
      <c r="W537" s="80">
        <f t="shared" si="124"/>
        <v>0</v>
      </c>
      <c r="X537" s="80">
        <f t="shared" si="124"/>
        <v>0</v>
      </c>
      <c r="Y537" s="80">
        <f t="shared" si="124"/>
        <v>0</v>
      </c>
      <c r="Z537" s="80">
        <f t="shared" si="124"/>
        <v>0</v>
      </c>
      <c r="AA537" s="80">
        <f t="shared" si="124"/>
        <v>0</v>
      </c>
      <c r="AB537" s="80">
        <f t="shared" si="124"/>
        <v>0</v>
      </c>
      <c r="AC537" s="80">
        <f t="shared" si="124"/>
        <v>0</v>
      </c>
      <c r="AD537" s="80">
        <f t="shared" si="124"/>
        <v>0</v>
      </c>
      <c r="AE537" s="80">
        <f t="shared" si="124"/>
        <v>0</v>
      </c>
      <c r="AF537" s="80">
        <f t="shared" si="124"/>
        <v>0</v>
      </c>
      <c r="AG537" s="80">
        <f t="shared" si="124"/>
        <v>0</v>
      </c>
      <c r="AH537" s="80">
        <f t="shared" si="124"/>
        <v>0</v>
      </c>
      <c r="AI537" s="80">
        <f t="shared" si="124"/>
        <v>0</v>
      </c>
      <c r="AJ537" s="80">
        <f t="shared" si="124"/>
        <v>0</v>
      </c>
      <c r="AK537" s="80">
        <f t="shared" si="124"/>
        <v>0</v>
      </c>
      <c r="AL537" s="80">
        <f t="shared" si="124"/>
        <v>0</v>
      </c>
      <c r="AM537" s="80">
        <f t="shared" si="124"/>
        <v>0</v>
      </c>
      <c r="AN537" s="80">
        <f t="shared" si="124"/>
        <v>0</v>
      </c>
      <c r="AO537" s="80">
        <f t="shared" si="124"/>
        <v>0</v>
      </c>
      <c r="AP537" s="80">
        <f t="shared" si="124"/>
        <v>0</v>
      </c>
      <c r="AQ537" s="80">
        <f t="shared" si="124"/>
        <v>0</v>
      </c>
      <c r="AR537" s="80">
        <f t="shared" si="124"/>
        <v>0</v>
      </c>
      <c r="AS537" s="80">
        <f t="shared" si="124"/>
        <v>0</v>
      </c>
      <c r="AT537" s="80">
        <f t="shared" si="124"/>
        <v>0</v>
      </c>
      <c r="AU537" s="80">
        <f t="shared" si="124"/>
        <v>0</v>
      </c>
      <c r="AV537" s="80">
        <f t="shared" si="124"/>
        <v>0</v>
      </c>
      <c r="AW537" s="80">
        <f t="shared" si="124"/>
        <v>0</v>
      </c>
      <c r="AX537" s="80">
        <f t="shared" si="124"/>
        <v>0</v>
      </c>
      <c r="AY537" s="80">
        <f t="shared" si="124"/>
        <v>0</v>
      </c>
      <c r="AZ537" s="80">
        <f t="shared" si="124"/>
        <v>0</v>
      </c>
      <c r="BA537" s="80">
        <f t="shared" si="124"/>
        <v>0</v>
      </c>
      <c r="BB537" s="80">
        <f t="shared" si="124"/>
        <v>0</v>
      </c>
      <c r="BC537" s="80">
        <f t="shared" si="124"/>
        <v>0</v>
      </c>
      <c r="BD537" s="80">
        <f t="shared" si="124"/>
        <v>0</v>
      </c>
      <c r="BE537" s="80">
        <f t="shared" si="124"/>
        <v>0</v>
      </c>
      <c r="BF537" s="80">
        <f t="shared" si="124"/>
        <v>0</v>
      </c>
      <c r="BG537" s="80">
        <f t="shared" si="124"/>
        <v>0</v>
      </c>
      <c r="BH537" s="80">
        <f t="shared" si="124"/>
        <v>0</v>
      </c>
      <c r="BI537" s="80">
        <f t="shared" si="124"/>
        <v>0</v>
      </c>
      <c r="BJ537" s="80">
        <f t="shared" si="124"/>
        <v>0</v>
      </c>
      <c r="BK537" s="80">
        <f t="shared" si="124"/>
        <v>0</v>
      </c>
      <c r="BL537" s="80">
        <f t="shared" si="124"/>
        <v>0</v>
      </c>
      <c r="BM537" s="80">
        <f t="shared" si="124"/>
        <v>0</v>
      </c>
      <c r="BN537" s="80">
        <f t="shared" si="124"/>
        <v>0</v>
      </c>
      <c r="BO537" s="80">
        <f t="shared" si="124"/>
        <v>0</v>
      </c>
      <c r="BP537" s="80">
        <f t="shared" si="124"/>
        <v>0</v>
      </c>
      <c r="BQ537" s="80">
        <f t="shared" si="124"/>
        <v>0</v>
      </c>
      <c r="BR537" s="80">
        <f t="shared" si="124"/>
        <v>0</v>
      </c>
      <c r="BS537" s="80">
        <f t="shared" ref="BS537:BX537" si="125">BS110-EK110</f>
        <v>0</v>
      </c>
      <c r="BT537" s="80">
        <f t="shared" si="125"/>
        <v>0</v>
      </c>
      <c r="BU537" s="80">
        <f t="shared" si="125"/>
        <v>0</v>
      </c>
      <c r="BV537" s="80">
        <f t="shared" si="125"/>
        <v>0</v>
      </c>
      <c r="BW537" s="80">
        <f t="shared" si="125"/>
        <v>0</v>
      </c>
      <c r="BX537" s="80">
        <f t="shared" si="125"/>
        <v>0</v>
      </c>
      <c r="BZ537" s="80">
        <f>BZ110-ER110</f>
        <v>0</v>
      </c>
      <c r="CA537" s="80" t="e">
        <f>CA110-#REF!</f>
        <v>#REF!</v>
      </c>
    </row>
    <row r="538" spans="7:79" hidden="1" x14ac:dyDescent="0.3">
      <c r="G538" s="80">
        <f t="shared" ref="G538:BR541" si="126">G112-BY112</f>
        <v>0</v>
      </c>
      <c r="H538" s="80">
        <f t="shared" si="126"/>
        <v>0</v>
      </c>
      <c r="I538" s="80">
        <f t="shared" si="126"/>
        <v>0</v>
      </c>
      <c r="J538" s="80">
        <f t="shared" si="126"/>
        <v>0</v>
      </c>
      <c r="K538" s="80">
        <f t="shared" si="126"/>
        <v>0</v>
      </c>
      <c r="L538" s="80">
        <f t="shared" si="126"/>
        <v>0</v>
      </c>
      <c r="M538" s="80">
        <f t="shared" si="126"/>
        <v>0</v>
      </c>
      <c r="N538" s="80">
        <f t="shared" si="126"/>
        <v>0</v>
      </c>
      <c r="O538" s="80">
        <f t="shared" si="126"/>
        <v>0</v>
      </c>
      <c r="P538" s="80">
        <f t="shared" si="126"/>
        <v>0</v>
      </c>
      <c r="Q538" s="80">
        <f t="shared" si="126"/>
        <v>0</v>
      </c>
      <c r="R538" s="80">
        <f t="shared" si="126"/>
        <v>0</v>
      </c>
      <c r="S538" s="80">
        <f t="shared" si="126"/>
        <v>0</v>
      </c>
      <c r="T538" s="80">
        <f t="shared" si="126"/>
        <v>0</v>
      </c>
      <c r="U538" s="80">
        <f t="shared" si="126"/>
        <v>0</v>
      </c>
      <c r="V538" s="80">
        <f t="shared" si="126"/>
        <v>0</v>
      </c>
      <c r="W538" s="80">
        <f t="shared" si="126"/>
        <v>0</v>
      </c>
      <c r="X538" s="80">
        <f t="shared" si="126"/>
        <v>0</v>
      </c>
      <c r="Y538" s="80">
        <f t="shared" si="126"/>
        <v>0</v>
      </c>
      <c r="Z538" s="80">
        <f t="shared" si="126"/>
        <v>0</v>
      </c>
      <c r="AA538" s="80">
        <f t="shared" si="126"/>
        <v>0</v>
      </c>
      <c r="AB538" s="80">
        <f t="shared" si="126"/>
        <v>0</v>
      </c>
      <c r="AC538" s="80">
        <f t="shared" si="126"/>
        <v>0</v>
      </c>
      <c r="AD538" s="80">
        <f t="shared" si="126"/>
        <v>0</v>
      </c>
      <c r="AE538" s="80">
        <f t="shared" si="126"/>
        <v>0</v>
      </c>
      <c r="AF538" s="80">
        <f t="shared" si="126"/>
        <v>0</v>
      </c>
      <c r="AG538" s="80">
        <f t="shared" si="126"/>
        <v>0</v>
      </c>
      <c r="AH538" s="80">
        <f t="shared" si="126"/>
        <v>0</v>
      </c>
      <c r="AI538" s="80">
        <f t="shared" si="126"/>
        <v>0</v>
      </c>
      <c r="AJ538" s="80">
        <f t="shared" si="126"/>
        <v>0</v>
      </c>
      <c r="AK538" s="80">
        <f t="shared" si="126"/>
        <v>0</v>
      </c>
      <c r="AL538" s="80">
        <f t="shared" si="126"/>
        <v>0</v>
      </c>
      <c r="AM538" s="80">
        <f t="shared" si="126"/>
        <v>0</v>
      </c>
      <c r="AN538" s="80">
        <f t="shared" si="126"/>
        <v>0</v>
      </c>
      <c r="AO538" s="80">
        <f t="shared" si="126"/>
        <v>0</v>
      </c>
      <c r="AP538" s="80">
        <f t="shared" si="126"/>
        <v>0</v>
      </c>
      <c r="AQ538" s="80">
        <f t="shared" si="126"/>
        <v>0</v>
      </c>
      <c r="AR538" s="80">
        <f t="shared" si="126"/>
        <v>0</v>
      </c>
      <c r="AS538" s="80">
        <f t="shared" si="126"/>
        <v>0</v>
      </c>
      <c r="AT538" s="80">
        <f t="shared" si="126"/>
        <v>0</v>
      </c>
      <c r="AU538" s="80">
        <f t="shared" si="126"/>
        <v>0</v>
      </c>
      <c r="AV538" s="80">
        <f t="shared" si="126"/>
        <v>0</v>
      </c>
      <c r="AW538" s="80">
        <f t="shared" si="126"/>
        <v>0</v>
      </c>
      <c r="AX538" s="80">
        <f t="shared" si="126"/>
        <v>0</v>
      </c>
      <c r="AY538" s="80">
        <f t="shared" si="126"/>
        <v>0</v>
      </c>
      <c r="AZ538" s="80">
        <f t="shared" si="126"/>
        <v>0</v>
      </c>
      <c r="BA538" s="80">
        <f t="shared" si="126"/>
        <v>0</v>
      </c>
      <c r="BB538" s="80">
        <f t="shared" si="126"/>
        <v>0</v>
      </c>
      <c r="BC538" s="80">
        <f t="shared" si="126"/>
        <v>0</v>
      </c>
      <c r="BD538" s="80">
        <f t="shared" si="126"/>
        <v>0</v>
      </c>
      <c r="BE538" s="80">
        <f t="shared" si="126"/>
        <v>0</v>
      </c>
      <c r="BF538" s="80">
        <f t="shared" si="126"/>
        <v>0</v>
      </c>
      <c r="BG538" s="80">
        <f t="shared" si="126"/>
        <v>0</v>
      </c>
      <c r="BH538" s="80">
        <f t="shared" si="126"/>
        <v>0</v>
      </c>
      <c r="BI538" s="80">
        <f t="shared" si="126"/>
        <v>0</v>
      </c>
      <c r="BJ538" s="80">
        <f t="shared" si="126"/>
        <v>0</v>
      </c>
      <c r="BK538" s="80">
        <f t="shared" si="126"/>
        <v>0</v>
      </c>
      <c r="BL538" s="80">
        <f t="shared" si="126"/>
        <v>0</v>
      </c>
      <c r="BM538" s="80">
        <f t="shared" si="126"/>
        <v>0</v>
      </c>
      <c r="BN538" s="80">
        <f t="shared" si="126"/>
        <v>0</v>
      </c>
      <c r="BO538" s="80">
        <f t="shared" si="126"/>
        <v>0</v>
      </c>
      <c r="BP538" s="80">
        <f t="shared" si="126"/>
        <v>0</v>
      </c>
      <c r="BQ538" s="80">
        <f t="shared" si="126"/>
        <v>0</v>
      </c>
      <c r="BR538" s="80">
        <f t="shared" si="126"/>
        <v>0</v>
      </c>
      <c r="BS538" s="80">
        <f t="shared" ref="BS538:BX553" si="127">BS112-EK112</f>
        <v>0</v>
      </c>
      <c r="BT538" s="80">
        <f t="shared" si="127"/>
        <v>0</v>
      </c>
      <c r="BU538" s="80">
        <f t="shared" si="127"/>
        <v>0</v>
      </c>
      <c r="BV538" s="80">
        <f t="shared" si="127"/>
        <v>0</v>
      </c>
      <c r="BW538" s="80">
        <f t="shared" si="127"/>
        <v>0</v>
      </c>
      <c r="BX538" s="80">
        <f t="shared" si="127"/>
        <v>0</v>
      </c>
      <c r="BZ538" s="80">
        <f t="shared" ref="BZ538:BZ572" si="128">BZ112-ER112</f>
        <v>0</v>
      </c>
      <c r="CA538" s="80" t="e">
        <f>CA112-#REF!</f>
        <v>#REF!</v>
      </c>
    </row>
    <row r="539" spans="7:79" hidden="1" x14ac:dyDescent="0.3">
      <c r="G539" s="80">
        <f t="shared" si="126"/>
        <v>0</v>
      </c>
      <c r="H539" s="80">
        <f t="shared" si="126"/>
        <v>0</v>
      </c>
      <c r="I539" s="80">
        <f t="shared" si="126"/>
        <v>0</v>
      </c>
      <c r="J539" s="80">
        <f t="shared" si="126"/>
        <v>0</v>
      </c>
      <c r="K539" s="80">
        <f t="shared" si="126"/>
        <v>0</v>
      </c>
      <c r="L539" s="80">
        <f t="shared" si="126"/>
        <v>0</v>
      </c>
      <c r="M539" s="80">
        <f t="shared" si="126"/>
        <v>0</v>
      </c>
      <c r="N539" s="80">
        <f t="shared" si="126"/>
        <v>0</v>
      </c>
      <c r="O539" s="80">
        <f t="shared" si="126"/>
        <v>0</v>
      </c>
      <c r="P539" s="80">
        <f t="shared" si="126"/>
        <v>0</v>
      </c>
      <c r="Q539" s="80">
        <f t="shared" si="126"/>
        <v>0</v>
      </c>
      <c r="R539" s="80">
        <f t="shared" si="126"/>
        <v>0</v>
      </c>
      <c r="S539" s="80">
        <f t="shared" si="126"/>
        <v>0</v>
      </c>
      <c r="T539" s="80">
        <f t="shared" si="126"/>
        <v>0</v>
      </c>
      <c r="U539" s="80">
        <f t="shared" si="126"/>
        <v>0</v>
      </c>
      <c r="V539" s="80">
        <f t="shared" si="126"/>
        <v>0</v>
      </c>
      <c r="W539" s="80">
        <f t="shared" si="126"/>
        <v>0</v>
      </c>
      <c r="X539" s="80">
        <f t="shared" si="126"/>
        <v>0</v>
      </c>
      <c r="Y539" s="80">
        <f t="shared" si="126"/>
        <v>0</v>
      </c>
      <c r="Z539" s="80">
        <f t="shared" si="126"/>
        <v>0</v>
      </c>
      <c r="AA539" s="80">
        <f t="shared" si="126"/>
        <v>0</v>
      </c>
      <c r="AB539" s="80">
        <f t="shared" si="126"/>
        <v>0</v>
      </c>
      <c r="AC539" s="80">
        <f t="shared" si="126"/>
        <v>0</v>
      </c>
      <c r="AD539" s="80">
        <f t="shared" si="126"/>
        <v>0</v>
      </c>
      <c r="AE539" s="80">
        <f t="shared" si="126"/>
        <v>0</v>
      </c>
      <c r="AF539" s="80">
        <f t="shared" si="126"/>
        <v>0</v>
      </c>
      <c r="AG539" s="80">
        <f t="shared" si="126"/>
        <v>0</v>
      </c>
      <c r="AH539" s="80">
        <f t="shared" si="126"/>
        <v>0</v>
      </c>
      <c r="AI539" s="80">
        <f t="shared" si="126"/>
        <v>0</v>
      </c>
      <c r="AJ539" s="80">
        <f t="shared" si="126"/>
        <v>0</v>
      </c>
      <c r="AK539" s="80">
        <f t="shared" si="126"/>
        <v>0</v>
      </c>
      <c r="AL539" s="80">
        <f t="shared" si="126"/>
        <v>0</v>
      </c>
      <c r="AM539" s="80">
        <f t="shared" si="126"/>
        <v>0</v>
      </c>
      <c r="AN539" s="80">
        <f t="shared" si="126"/>
        <v>0</v>
      </c>
      <c r="AO539" s="80">
        <f t="shared" si="126"/>
        <v>0</v>
      </c>
      <c r="AP539" s="80">
        <f t="shared" si="126"/>
        <v>0</v>
      </c>
      <c r="AQ539" s="80">
        <f t="shared" si="126"/>
        <v>0</v>
      </c>
      <c r="AR539" s="80">
        <f t="shared" si="126"/>
        <v>0</v>
      </c>
      <c r="AS539" s="80">
        <f t="shared" si="126"/>
        <v>0</v>
      </c>
      <c r="AT539" s="80">
        <f t="shared" si="126"/>
        <v>0</v>
      </c>
      <c r="AU539" s="80">
        <f t="shared" si="126"/>
        <v>0</v>
      </c>
      <c r="AV539" s="80">
        <f t="shared" si="126"/>
        <v>0</v>
      </c>
      <c r="AW539" s="80">
        <f t="shared" si="126"/>
        <v>0</v>
      </c>
      <c r="AX539" s="80">
        <f t="shared" si="126"/>
        <v>0</v>
      </c>
      <c r="AY539" s="80">
        <f t="shared" si="126"/>
        <v>0</v>
      </c>
      <c r="AZ539" s="80">
        <f t="shared" si="126"/>
        <v>0</v>
      </c>
      <c r="BA539" s="80">
        <f t="shared" si="126"/>
        <v>0</v>
      </c>
      <c r="BB539" s="80">
        <f t="shared" si="126"/>
        <v>0</v>
      </c>
      <c r="BC539" s="80">
        <f t="shared" si="126"/>
        <v>0</v>
      </c>
      <c r="BD539" s="80">
        <f t="shared" si="126"/>
        <v>0</v>
      </c>
      <c r="BE539" s="80">
        <f t="shared" si="126"/>
        <v>0</v>
      </c>
      <c r="BF539" s="80">
        <f t="shared" si="126"/>
        <v>0</v>
      </c>
      <c r="BG539" s="80">
        <f t="shared" si="126"/>
        <v>0</v>
      </c>
      <c r="BH539" s="80">
        <f t="shared" si="126"/>
        <v>0</v>
      </c>
      <c r="BI539" s="80">
        <f t="shared" si="126"/>
        <v>0</v>
      </c>
      <c r="BJ539" s="80">
        <f t="shared" si="126"/>
        <v>0</v>
      </c>
      <c r="BK539" s="80">
        <f t="shared" si="126"/>
        <v>0</v>
      </c>
      <c r="BL539" s="80">
        <f t="shared" si="126"/>
        <v>0</v>
      </c>
      <c r="BM539" s="80">
        <f t="shared" si="126"/>
        <v>0</v>
      </c>
      <c r="BN539" s="80">
        <f t="shared" si="126"/>
        <v>0</v>
      </c>
      <c r="BO539" s="80">
        <f t="shared" si="126"/>
        <v>0</v>
      </c>
      <c r="BP539" s="80">
        <f t="shared" si="126"/>
        <v>0</v>
      </c>
      <c r="BQ539" s="80">
        <f t="shared" si="126"/>
        <v>0</v>
      </c>
      <c r="BR539" s="80">
        <f t="shared" si="126"/>
        <v>0</v>
      </c>
      <c r="BS539" s="80">
        <f t="shared" si="127"/>
        <v>0</v>
      </c>
      <c r="BT539" s="80">
        <f t="shared" si="127"/>
        <v>0</v>
      </c>
      <c r="BU539" s="80">
        <f t="shared" si="127"/>
        <v>0</v>
      </c>
      <c r="BV539" s="80">
        <f t="shared" si="127"/>
        <v>0</v>
      </c>
      <c r="BW539" s="80">
        <f t="shared" si="127"/>
        <v>0</v>
      </c>
      <c r="BX539" s="80">
        <f t="shared" si="127"/>
        <v>0</v>
      </c>
      <c r="BZ539" s="80">
        <f t="shared" si="128"/>
        <v>0</v>
      </c>
      <c r="CA539" s="80" t="e">
        <f>CA113-#REF!</f>
        <v>#REF!</v>
      </c>
    </row>
    <row r="540" spans="7:79" hidden="1" x14ac:dyDescent="0.3">
      <c r="G540" s="80">
        <f t="shared" si="126"/>
        <v>0</v>
      </c>
      <c r="H540" s="80">
        <f t="shared" si="126"/>
        <v>0</v>
      </c>
      <c r="I540" s="80">
        <f t="shared" si="126"/>
        <v>0</v>
      </c>
      <c r="J540" s="80">
        <f t="shared" si="126"/>
        <v>0</v>
      </c>
      <c r="K540" s="80">
        <f t="shared" si="126"/>
        <v>0</v>
      </c>
      <c r="L540" s="80">
        <f t="shared" si="126"/>
        <v>0</v>
      </c>
      <c r="M540" s="80">
        <f t="shared" si="126"/>
        <v>0</v>
      </c>
      <c r="N540" s="80">
        <f t="shared" si="126"/>
        <v>0</v>
      </c>
      <c r="O540" s="80">
        <f t="shared" si="126"/>
        <v>0</v>
      </c>
      <c r="P540" s="80">
        <f t="shared" si="126"/>
        <v>0</v>
      </c>
      <c r="Q540" s="80">
        <f t="shared" si="126"/>
        <v>0</v>
      </c>
      <c r="R540" s="80">
        <f t="shared" si="126"/>
        <v>0</v>
      </c>
      <c r="S540" s="80">
        <f t="shared" si="126"/>
        <v>0</v>
      </c>
      <c r="T540" s="80">
        <f t="shared" si="126"/>
        <v>0</v>
      </c>
      <c r="U540" s="80">
        <f t="shared" si="126"/>
        <v>0</v>
      </c>
      <c r="V540" s="80">
        <f t="shared" si="126"/>
        <v>0</v>
      </c>
      <c r="W540" s="80">
        <f t="shared" si="126"/>
        <v>0</v>
      </c>
      <c r="X540" s="80">
        <f t="shared" si="126"/>
        <v>0</v>
      </c>
      <c r="Y540" s="80">
        <f t="shared" si="126"/>
        <v>0</v>
      </c>
      <c r="Z540" s="80">
        <f t="shared" si="126"/>
        <v>0</v>
      </c>
      <c r="AA540" s="80">
        <f t="shared" si="126"/>
        <v>0</v>
      </c>
      <c r="AB540" s="80">
        <f t="shared" si="126"/>
        <v>0</v>
      </c>
      <c r="AC540" s="80">
        <f t="shared" si="126"/>
        <v>0</v>
      </c>
      <c r="AD540" s="80">
        <f t="shared" si="126"/>
        <v>0</v>
      </c>
      <c r="AE540" s="80">
        <f t="shared" si="126"/>
        <v>0</v>
      </c>
      <c r="AF540" s="80">
        <f t="shared" si="126"/>
        <v>0</v>
      </c>
      <c r="AG540" s="80">
        <f t="shared" si="126"/>
        <v>0</v>
      </c>
      <c r="AH540" s="80">
        <f t="shared" si="126"/>
        <v>0</v>
      </c>
      <c r="AI540" s="80">
        <f t="shared" si="126"/>
        <v>0</v>
      </c>
      <c r="AJ540" s="80">
        <f t="shared" si="126"/>
        <v>0</v>
      </c>
      <c r="AK540" s="80">
        <f t="shared" si="126"/>
        <v>0</v>
      </c>
      <c r="AL540" s="80">
        <f t="shared" si="126"/>
        <v>0</v>
      </c>
      <c r="AM540" s="80">
        <f t="shared" si="126"/>
        <v>0</v>
      </c>
      <c r="AN540" s="80">
        <f t="shared" si="126"/>
        <v>0</v>
      </c>
      <c r="AO540" s="80">
        <f t="shared" si="126"/>
        <v>0</v>
      </c>
      <c r="AP540" s="80">
        <f t="shared" si="126"/>
        <v>0</v>
      </c>
      <c r="AQ540" s="80">
        <f t="shared" si="126"/>
        <v>0</v>
      </c>
      <c r="AR540" s="80">
        <f t="shared" si="126"/>
        <v>0</v>
      </c>
      <c r="AS540" s="80">
        <f t="shared" si="126"/>
        <v>0</v>
      </c>
      <c r="AT540" s="80">
        <f t="shared" si="126"/>
        <v>0</v>
      </c>
      <c r="AU540" s="80">
        <f t="shared" si="126"/>
        <v>0</v>
      </c>
      <c r="AV540" s="80">
        <f t="shared" si="126"/>
        <v>0</v>
      </c>
      <c r="AW540" s="80">
        <f t="shared" si="126"/>
        <v>0</v>
      </c>
      <c r="AX540" s="80">
        <f t="shared" si="126"/>
        <v>0</v>
      </c>
      <c r="AY540" s="80">
        <f t="shared" si="126"/>
        <v>0</v>
      </c>
      <c r="AZ540" s="80">
        <f t="shared" si="126"/>
        <v>0</v>
      </c>
      <c r="BA540" s="80">
        <f t="shared" si="126"/>
        <v>0</v>
      </c>
      <c r="BB540" s="80">
        <f t="shared" si="126"/>
        <v>0</v>
      </c>
      <c r="BC540" s="80">
        <f t="shared" si="126"/>
        <v>0</v>
      </c>
      <c r="BD540" s="80">
        <f t="shared" si="126"/>
        <v>0</v>
      </c>
      <c r="BE540" s="80">
        <f t="shared" si="126"/>
        <v>0</v>
      </c>
      <c r="BF540" s="80">
        <f t="shared" si="126"/>
        <v>0</v>
      </c>
      <c r="BG540" s="80">
        <f t="shared" si="126"/>
        <v>0</v>
      </c>
      <c r="BH540" s="80">
        <f t="shared" si="126"/>
        <v>0</v>
      </c>
      <c r="BI540" s="80">
        <f t="shared" si="126"/>
        <v>0</v>
      </c>
      <c r="BJ540" s="80">
        <f t="shared" si="126"/>
        <v>0</v>
      </c>
      <c r="BK540" s="80">
        <f t="shared" si="126"/>
        <v>0</v>
      </c>
      <c r="BL540" s="80">
        <f t="shared" si="126"/>
        <v>0</v>
      </c>
      <c r="BM540" s="80">
        <f t="shared" si="126"/>
        <v>0</v>
      </c>
      <c r="BN540" s="80">
        <f t="shared" si="126"/>
        <v>0</v>
      </c>
      <c r="BO540" s="80">
        <f t="shared" si="126"/>
        <v>0</v>
      </c>
      <c r="BP540" s="80">
        <f t="shared" si="126"/>
        <v>0</v>
      </c>
      <c r="BQ540" s="80">
        <f t="shared" si="126"/>
        <v>0</v>
      </c>
      <c r="BR540" s="80">
        <f t="shared" si="126"/>
        <v>0</v>
      </c>
      <c r="BS540" s="80">
        <f t="shared" si="127"/>
        <v>0</v>
      </c>
      <c r="BT540" s="80">
        <f t="shared" si="127"/>
        <v>0</v>
      </c>
      <c r="BU540" s="80">
        <f t="shared" si="127"/>
        <v>0</v>
      </c>
      <c r="BV540" s="80">
        <f t="shared" si="127"/>
        <v>0</v>
      </c>
      <c r="BW540" s="80">
        <f t="shared" si="127"/>
        <v>0</v>
      </c>
      <c r="BX540" s="80">
        <f t="shared" si="127"/>
        <v>0</v>
      </c>
      <c r="BZ540" s="80">
        <f t="shared" si="128"/>
        <v>0</v>
      </c>
      <c r="CA540" s="80" t="e">
        <f>CA114-#REF!</f>
        <v>#REF!</v>
      </c>
    </row>
    <row r="541" spans="7:79" hidden="1" x14ac:dyDescent="0.3">
      <c r="G541" s="80">
        <f t="shared" si="126"/>
        <v>0</v>
      </c>
      <c r="H541" s="80">
        <f t="shared" si="126"/>
        <v>0</v>
      </c>
      <c r="I541" s="80">
        <f t="shared" si="126"/>
        <v>0</v>
      </c>
      <c r="J541" s="80">
        <f t="shared" si="126"/>
        <v>0</v>
      </c>
      <c r="K541" s="80">
        <f t="shared" si="126"/>
        <v>0</v>
      </c>
      <c r="L541" s="80">
        <f t="shared" si="126"/>
        <v>0</v>
      </c>
      <c r="M541" s="80">
        <f t="shared" si="126"/>
        <v>0</v>
      </c>
      <c r="N541" s="80">
        <f t="shared" si="126"/>
        <v>0</v>
      </c>
      <c r="O541" s="80">
        <f t="shared" si="126"/>
        <v>0</v>
      </c>
      <c r="P541" s="80">
        <f t="shared" si="126"/>
        <v>0</v>
      </c>
      <c r="Q541" s="80">
        <f t="shared" si="126"/>
        <v>0</v>
      </c>
      <c r="R541" s="80">
        <f t="shared" si="126"/>
        <v>0</v>
      </c>
      <c r="S541" s="80">
        <f t="shared" si="126"/>
        <v>0</v>
      </c>
      <c r="T541" s="80">
        <f t="shared" si="126"/>
        <v>0</v>
      </c>
      <c r="U541" s="80">
        <f t="shared" si="126"/>
        <v>0</v>
      </c>
      <c r="V541" s="80">
        <f t="shared" si="126"/>
        <v>0</v>
      </c>
      <c r="W541" s="80">
        <f t="shared" si="126"/>
        <v>0</v>
      </c>
      <c r="X541" s="80">
        <f t="shared" si="126"/>
        <v>0</v>
      </c>
      <c r="Y541" s="80">
        <f t="shared" si="126"/>
        <v>0</v>
      </c>
      <c r="Z541" s="80">
        <f t="shared" si="126"/>
        <v>0</v>
      </c>
      <c r="AA541" s="80">
        <f t="shared" si="126"/>
        <v>0</v>
      </c>
      <c r="AB541" s="80">
        <f t="shared" si="126"/>
        <v>0</v>
      </c>
      <c r="AC541" s="80">
        <f t="shared" si="126"/>
        <v>0</v>
      </c>
      <c r="AD541" s="80">
        <f t="shared" si="126"/>
        <v>0</v>
      </c>
      <c r="AE541" s="80">
        <f t="shared" si="126"/>
        <v>0</v>
      </c>
      <c r="AF541" s="80">
        <f t="shared" si="126"/>
        <v>0</v>
      </c>
      <c r="AG541" s="80">
        <f t="shared" si="126"/>
        <v>0</v>
      </c>
      <c r="AH541" s="80">
        <f t="shared" si="126"/>
        <v>0</v>
      </c>
      <c r="AI541" s="80">
        <f t="shared" si="126"/>
        <v>0</v>
      </c>
      <c r="AJ541" s="80">
        <f t="shared" si="126"/>
        <v>0</v>
      </c>
      <c r="AK541" s="80">
        <f t="shared" si="126"/>
        <v>0</v>
      </c>
      <c r="AL541" s="80">
        <f t="shared" si="126"/>
        <v>0</v>
      </c>
      <c r="AM541" s="80">
        <f t="shared" si="126"/>
        <v>0</v>
      </c>
      <c r="AN541" s="80">
        <f t="shared" si="126"/>
        <v>0</v>
      </c>
      <c r="AO541" s="80">
        <f t="shared" si="126"/>
        <v>0</v>
      </c>
      <c r="AP541" s="80">
        <f t="shared" si="126"/>
        <v>0</v>
      </c>
      <c r="AQ541" s="80">
        <f t="shared" si="126"/>
        <v>0</v>
      </c>
      <c r="AR541" s="80">
        <f t="shared" si="126"/>
        <v>0</v>
      </c>
      <c r="AS541" s="80">
        <f t="shared" si="126"/>
        <v>0</v>
      </c>
      <c r="AT541" s="80">
        <f t="shared" si="126"/>
        <v>0</v>
      </c>
      <c r="AU541" s="80">
        <f t="shared" si="126"/>
        <v>0</v>
      </c>
      <c r="AV541" s="80">
        <f t="shared" si="126"/>
        <v>0</v>
      </c>
      <c r="AW541" s="80">
        <f t="shared" si="126"/>
        <v>0</v>
      </c>
      <c r="AX541" s="80">
        <f t="shared" si="126"/>
        <v>0</v>
      </c>
      <c r="AY541" s="80">
        <f t="shared" si="126"/>
        <v>0</v>
      </c>
      <c r="AZ541" s="80">
        <f t="shared" si="126"/>
        <v>0</v>
      </c>
      <c r="BA541" s="80">
        <f t="shared" si="126"/>
        <v>0</v>
      </c>
      <c r="BB541" s="80">
        <f t="shared" si="126"/>
        <v>0</v>
      </c>
      <c r="BC541" s="80">
        <f t="shared" si="126"/>
        <v>0</v>
      </c>
      <c r="BD541" s="80">
        <f t="shared" si="126"/>
        <v>0</v>
      </c>
      <c r="BE541" s="80">
        <f t="shared" si="126"/>
        <v>0</v>
      </c>
      <c r="BF541" s="80">
        <f t="shared" si="126"/>
        <v>0</v>
      </c>
      <c r="BG541" s="80">
        <f t="shared" si="126"/>
        <v>0</v>
      </c>
      <c r="BH541" s="80">
        <f t="shared" si="126"/>
        <v>0</v>
      </c>
      <c r="BI541" s="80">
        <f t="shared" si="126"/>
        <v>0</v>
      </c>
      <c r="BJ541" s="80">
        <f t="shared" si="126"/>
        <v>0</v>
      </c>
      <c r="BK541" s="80">
        <f t="shared" si="126"/>
        <v>0</v>
      </c>
      <c r="BL541" s="80">
        <f t="shared" si="126"/>
        <v>0</v>
      </c>
      <c r="BM541" s="80">
        <f t="shared" si="126"/>
        <v>0</v>
      </c>
      <c r="BN541" s="80">
        <f t="shared" si="126"/>
        <v>0</v>
      </c>
      <c r="BO541" s="80">
        <f t="shared" si="126"/>
        <v>0</v>
      </c>
      <c r="BP541" s="80">
        <f t="shared" si="126"/>
        <v>0</v>
      </c>
      <c r="BQ541" s="80">
        <f t="shared" si="126"/>
        <v>0</v>
      </c>
      <c r="BR541" s="80">
        <f t="shared" ref="BR541:BX556" si="129">BR115-EJ115</f>
        <v>0</v>
      </c>
      <c r="BS541" s="80">
        <f t="shared" si="127"/>
        <v>0</v>
      </c>
      <c r="BT541" s="80">
        <f t="shared" si="127"/>
        <v>0</v>
      </c>
      <c r="BU541" s="80">
        <f t="shared" si="127"/>
        <v>0</v>
      </c>
      <c r="BV541" s="80">
        <f t="shared" si="127"/>
        <v>0</v>
      </c>
      <c r="BW541" s="80">
        <f t="shared" si="127"/>
        <v>0</v>
      </c>
      <c r="BX541" s="80">
        <f t="shared" si="127"/>
        <v>0</v>
      </c>
      <c r="BZ541" s="80">
        <f t="shared" si="128"/>
        <v>0</v>
      </c>
      <c r="CA541" s="80" t="e">
        <f>CA115-#REF!</f>
        <v>#REF!</v>
      </c>
    </row>
    <row r="542" spans="7:79" hidden="1" x14ac:dyDescent="0.3">
      <c r="G542" s="80">
        <f t="shared" ref="G542:BQ546" si="130">G116-BY116</f>
        <v>0</v>
      </c>
      <c r="H542" s="80">
        <f t="shared" si="130"/>
        <v>0</v>
      </c>
      <c r="I542" s="80">
        <f t="shared" si="130"/>
        <v>0</v>
      </c>
      <c r="J542" s="80">
        <f t="shared" si="130"/>
        <v>0</v>
      </c>
      <c r="K542" s="80">
        <f t="shared" si="130"/>
        <v>0</v>
      </c>
      <c r="L542" s="80">
        <f t="shared" si="130"/>
        <v>0</v>
      </c>
      <c r="M542" s="80">
        <f t="shared" si="130"/>
        <v>0</v>
      </c>
      <c r="N542" s="80">
        <f t="shared" si="130"/>
        <v>0</v>
      </c>
      <c r="O542" s="80">
        <f t="shared" si="130"/>
        <v>0</v>
      </c>
      <c r="P542" s="80">
        <f t="shared" si="130"/>
        <v>0</v>
      </c>
      <c r="Q542" s="80">
        <f t="shared" si="130"/>
        <v>0</v>
      </c>
      <c r="R542" s="80">
        <f t="shared" si="130"/>
        <v>0</v>
      </c>
      <c r="S542" s="80">
        <f t="shared" si="130"/>
        <v>0</v>
      </c>
      <c r="T542" s="80">
        <f t="shared" si="130"/>
        <v>0</v>
      </c>
      <c r="U542" s="80">
        <f t="shared" si="130"/>
        <v>0</v>
      </c>
      <c r="V542" s="80">
        <f t="shared" si="130"/>
        <v>0</v>
      </c>
      <c r="W542" s="80">
        <f t="shared" si="130"/>
        <v>0</v>
      </c>
      <c r="X542" s="80">
        <f t="shared" si="130"/>
        <v>0</v>
      </c>
      <c r="Y542" s="80">
        <f t="shared" si="130"/>
        <v>0</v>
      </c>
      <c r="Z542" s="80">
        <f t="shared" si="130"/>
        <v>0</v>
      </c>
      <c r="AA542" s="80">
        <f t="shared" si="130"/>
        <v>0</v>
      </c>
      <c r="AB542" s="80">
        <f t="shared" si="130"/>
        <v>0</v>
      </c>
      <c r="AC542" s="80">
        <f t="shared" si="130"/>
        <v>0</v>
      </c>
      <c r="AD542" s="80">
        <f t="shared" si="130"/>
        <v>0</v>
      </c>
      <c r="AE542" s="80">
        <f t="shared" si="130"/>
        <v>0</v>
      </c>
      <c r="AF542" s="80">
        <f t="shared" si="130"/>
        <v>0</v>
      </c>
      <c r="AG542" s="80">
        <f t="shared" si="130"/>
        <v>0</v>
      </c>
      <c r="AH542" s="80">
        <f t="shared" si="130"/>
        <v>0</v>
      </c>
      <c r="AI542" s="80">
        <f t="shared" si="130"/>
        <v>0</v>
      </c>
      <c r="AJ542" s="80">
        <f t="shared" si="130"/>
        <v>0</v>
      </c>
      <c r="AK542" s="80">
        <f t="shared" si="130"/>
        <v>0</v>
      </c>
      <c r="AL542" s="80">
        <f t="shared" si="130"/>
        <v>0</v>
      </c>
      <c r="AM542" s="80">
        <f t="shared" si="130"/>
        <v>0</v>
      </c>
      <c r="AN542" s="80">
        <f t="shared" si="130"/>
        <v>0</v>
      </c>
      <c r="AO542" s="80">
        <f t="shared" si="130"/>
        <v>0</v>
      </c>
      <c r="AP542" s="80">
        <f t="shared" si="130"/>
        <v>0</v>
      </c>
      <c r="AQ542" s="80">
        <f t="shared" si="130"/>
        <v>0</v>
      </c>
      <c r="AR542" s="80">
        <f t="shared" si="130"/>
        <v>0</v>
      </c>
      <c r="AS542" s="80">
        <f t="shared" si="130"/>
        <v>0</v>
      </c>
      <c r="AT542" s="80">
        <f t="shared" si="130"/>
        <v>0</v>
      </c>
      <c r="AU542" s="80">
        <f t="shared" si="130"/>
        <v>0</v>
      </c>
      <c r="AV542" s="80">
        <f t="shared" si="130"/>
        <v>0</v>
      </c>
      <c r="AW542" s="80">
        <f t="shared" si="130"/>
        <v>0</v>
      </c>
      <c r="AX542" s="80">
        <f t="shared" si="130"/>
        <v>0</v>
      </c>
      <c r="AY542" s="80">
        <f t="shared" si="130"/>
        <v>0</v>
      </c>
      <c r="AZ542" s="80">
        <f t="shared" si="130"/>
        <v>0</v>
      </c>
      <c r="BA542" s="80">
        <f t="shared" si="130"/>
        <v>0</v>
      </c>
      <c r="BB542" s="80">
        <f t="shared" si="130"/>
        <v>0</v>
      </c>
      <c r="BC542" s="80">
        <f t="shared" si="130"/>
        <v>0</v>
      </c>
      <c r="BD542" s="80">
        <f t="shared" si="130"/>
        <v>0</v>
      </c>
      <c r="BE542" s="80">
        <f t="shared" si="130"/>
        <v>0</v>
      </c>
      <c r="BF542" s="80">
        <f t="shared" si="130"/>
        <v>0</v>
      </c>
      <c r="BG542" s="80">
        <f t="shared" si="130"/>
        <v>0</v>
      </c>
      <c r="BH542" s="80">
        <f t="shared" si="130"/>
        <v>0</v>
      </c>
      <c r="BI542" s="80">
        <f t="shared" si="130"/>
        <v>0</v>
      </c>
      <c r="BJ542" s="80">
        <f t="shared" si="130"/>
        <v>0</v>
      </c>
      <c r="BK542" s="80">
        <f t="shared" si="130"/>
        <v>0</v>
      </c>
      <c r="BL542" s="80">
        <f t="shared" si="130"/>
        <v>0</v>
      </c>
      <c r="BM542" s="80">
        <f t="shared" si="130"/>
        <v>0</v>
      </c>
      <c r="BN542" s="80">
        <f t="shared" si="130"/>
        <v>0</v>
      </c>
      <c r="BO542" s="80">
        <f t="shared" si="130"/>
        <v>0</v>
      </c>
      <c r="BP542" s="80">
        <f t="shared" si="130"/>
        <v>0</v>
      </c>
      <c r="BQ542" s="80">
        <f t="shared" si="130"/>
        <v>0</v>
      </c>
      <c r="BR542" s="80">
        <f t="shared" si="129"/>
        <v>0</v>
      </c>
      <c r="BS542" s="80">
        <f t="shared" si="127"/>
        <v>0</v>
      </c>
      <c r="BT542" s="80">
        <f t="shared" si="127"/>
        <v>0</v>
      </c>
      <c r="BU542" s="80">
        <f t="shared" si="127"/>
        <v>0</v>
      </c>
      <c r="BV542" s="80">
        <f t="shared" si="127"/>
        <v>0</v>
      </c>
      <c r="BW542" s="80">
        <f t="shared" si="127"/>
        <v>0</v>
      </c>
      <c r="BX542" s="80">
        <f t="shared" si="127"/>
        <v>0</v>
      </c>
      <c r="BZ542" s="80">
        <f t="shared" si="128"/>
        <v>0</v>
      </c>
      <c r="CA542" s="80" t="e">
        <f>CA116-#REF!</f>
        <v>#REF!</v>
      </c>
    </row>
    <row r="543" spans="7:79" hidden="1" x14ac:dyDescent="0.3">
      <c r="G543" s="80">
        <f t="shared" si="130"/>
        <v>-34350390</v>
      </c>
      <c r="H543" s="80">
        <f t="shared" si="130"/>
        <v>0</v>
      </c>
      <c r="I543" s="80">
        <f t="shared" si="130"/>
        <v>0</v>
      </c>
      <c r="J543" s="80">
        <f t="shared" si="130"/>
        <v>0</v>
      </c>
      <c r="K543" s="80">
        <f t="shared" si="130"/>
        <v>0</v>
      </c>
      <c r="L543" s="80">
        <f t="shared" si="130"/>
        <v>-1307390</v>
      </c>
      <c r="M543" s="80">
        <f t="shared" si="130"/>
        <v>0</v>
      </c>
      <c r="N543" s="80">
        <f t="shared" si="130"/>
        <v>0</v>
      </c>
      <c r="O543" s="80">
        <f t="shared" si="130"/>
        <v>0</v>
      </c>
      <c r="P543" s="80">
        <f t="shared" si="130"/>
        <v>0</v>
      </c>
      <c r="Q543" s="80">
        <f t="shared" si="130"/>
        <v>-3253000</v>
      </c>
      <c r="R543" s="80">
        <f t="shared" si="130"/>
        <v>0</v>
      </c>
      <c r="S543" s="80">
        <f t="shared" si="130"/>
        <v>0</v>
      </c>
      <c r="T543" s="80">
        <f t="shared" si="130"/>
        <v>0</v>
      </c>
      <c r="U543" s="80">
        <f t="shared" si="130"/>
        <v>0</v>
      </c>
      <c r="V543" s="80">
        <f t="shared" si="130"/>
        <v>0</v>
      </c>
      <c r="W543" s="80">
        <f t="shared" si="130"/>
        <v>0</v>
      </c>
      <c r="X543" s="80">
        <f t="shared" si="130"/>
        <v>0</v>
      </c>
      <c r="Y543" s="80">
        <f t="shared" si="130"/>
        <v>0</v>
      </c>
      <c r="Z543" s="80">
        <f t="shared" si="130"/>
        <v>0</v>
      </c>
      <c r="AA543" s="80">
        <f t="shared" si="130"/>
        <v>0</v>
      </c>
      <c r="AB543" s="80">
        <f t="shared" si="130"/>
        <v>0</v>
      </c>
      <c r="AC543" s="80">
        <f t="shared" si="130"/>
        <v>0</v>
      </c>
      <c r="AD543" s="80">
        <f t="shared" si="130"/>
        <v>0</v>
      </c>
      <c r="AE543" s="80">
        <f t="shared" si="130"/>
        <v>0</v>
      </c>
      <c r="AF543" s="80">
        <f t="shared" si="130"/>
        <v>-3253000</v>
      </c>
      <c r="AG543" s="80">
        <f t="shared" si="130"/>
        <v>0</v>
      </c>
      <c r="AH543" s="80">
        <f t="shared" si="130"/>
        <v>0</v>
      </c>
      <c r="AI543" s="80">
        <f t="shared" si="130"/>
        <v>0</v>
      </c>
      <c r="AJ543" s="80">
        <f t="shared" si="130"/>
        <v>0</v>
      </c>
      <c r="AK543" s="80">
        <f t="shared" si="130"/>
        <v>-3253000</v>
      </c>
      <c r="AL543" s="80">
        <f t="shared" si="130"/>
        <v>0</v>
      </c>
      <c r="AM543" s="80">
        <f t="shared" si="130"/>
        <v>0</v>
      </c>
      <c r="AN543" s="80">
        <f t="shared" si="130"/>
        <v>0</v>
      </c>
      <c r="AO543" s="80">
        <f t="shared" si="130"/>
        <v>0</v>
      </c>
      <c r="AP543" s="80">
        <f t="shared" si="130"/>
        <v>-4410000</v>
      </c>
      <c r="AQ543" s="80">
        <f t="shared" si="130"/>
        <v>0</v>
      </c>
      <c r="AR543" s="80">
        <f t="shared" si="130"/>
        <v>0</v>
      </c>
      <c r="AS543" s="80">
        <f t="shared" si="130"/>
        <v>0</v>
      </c>
      <c r="AT543" s="80">
        <f t="shared" si="130"/>
        <v>0</v>
      </c>
      <c r="AU543" s="80">
        <f t="shared" si="130"/>
        <v>-5862000</v>
      </c>
      <c r="AV543" s="80">
        <f t="shared" si="130"/>
        <v>0</v>
      </c>
      <c r="AW543" s="80">
        <f t="shared" si="130"/>
        <v>0</v>
      </c>
      <c r="AX543" s="80">
        <f t="shared" si="130"/>
        <v>0</v>
      </c>
      <c r="AY543" s="80">
        <f t="shared" si="130"/>
        <v>0</v>
      </c>
      <c r="AZ543" s="80">
        <f t="shared" si="130"/>
        <v>-1300000</v>
      </c>
      <c r="BA543" s="80">
        <f t="shared" si="130"/>
        <v>0</v>
      </c>
      <c r="BB543" s="80">
        <f t="shared" si="130"/>
        <v>0</v>
      </c>
      <c r="BC543" s="80">
        <f t="shared" si="130"/>
        <v>0</v>
      </c>
      <c r="BD543" s="80">
        <f t="shared" si="130"/>
        <v>0</v>
      </c>
      <c r="BE543" s="80">
        <f t="shared" si="130"/>
        <v>-5206000</v>
      </c>
      <c r="BF543" s="80">
        <f t="shared" si="130"/>
        <v>0</v>
      </c>
      <c r="BG543" s="80">
        <f t="shared" si="130"/>
        <v>0</v>
      </c>
      <c r="BH543" s="80">
        <f t="shared" si="130"/>
        <v>0</v>
      </c>
      <c r="BI543" s="80">
        <f t="shared" si="130"/>
        <v>0</v>
      </c>
      <c r="BJ543" s="80">
        <f t="shared" si="130"/>
        <v>-5206000</v>
      </c>
      <c r="BK543" s="80">
        <f t="shared" si="130"/>
        <v>0</v>
      </c>
      <c r="BL543" s="80">
        <f t="shared" si="130"/>
        <v>0</v>
      </c>
      <c r="BM543" s="80">
        <f t="shared" si="130"/>
        <v>0</v>
      </c>
      <c r="BN543" s="80">
        <f t="shared" si="130"/>
        <v>0</v>
      </c>
      <c r="BO543" s="80">
        <f t="shared" si="130"/>
        <v>-1300000</v>
      </c>
      <c r="BP543" s="80">
        <f t="shared" si="130"/>
        <v>0</v>
      </c>
      <c r="BQ543" s="80">
        <f t="shared" si="130"/>
        <v>0</v>
      </c>
      <c r="BR543" s="80">
        <f t="shared" si="129"/>
        <v>0</v>
      </c>
      <c r="BS543" s="80">
        <f t="shared" si="127"/>
        <v>0</v>
      </c>
      <c r="BT543" s="80">
        <f t="shared" si="127"/>
        <v>-22638390</v>
      </c>
      <c r="BU543" s="80">
        <f t="shared" si="127"/>
        <v>0</v>
      </c>
      <c r="BV543" s="80">
        <f t="shared" si="127"/>
        <v>0</v>
      </c>
      <c r="BW543" s="80">
        <f t="shared" si="127"/>
        <v>0</v>
      </c>
      <c r="BX543" s="80">
        <f t="shared" si="127"/>
        <v>0</v>
      </c>
      <c r="BZ543" s="80">
        <f t="shared" si="128"/>
        <v>0</v>
      </c>
      <c r="CA543" s="80" t="e">
        <f>CA117-#REF!</f>
        <v>#REF!</v>
      </c>
    </row>
    <row r="544" spans="7:79" hidden="1" x14ac:dyDescent="0.3">
      <c r="G544" s="80">
        <f t="shared" si="130"/>
        <v>-30569635</v>
      </c>
      <c r="H544" s="80">
        <f t="shared" si="130"/>
        <v>0</v>
      </c>
      <c r="I544" s="80">
        <f t="shared" si="130"/>
        <v>0</v>
      </c>
      <c r="J544" s="80">
        <f t="shared" si="130"/>
        <v>0</v>
      </c>
      <c r="K544" s="80">
        <f t="shared" si="130"/>
        <v>0</v>
      </c>
      <c r="L544" s="80">
        <f t="shared" si="130"/>
        <v>-1180698</v>
      </c>
      <c r="M544" s="80">
        <f t="shared" si="130"/>
        <v>0</v>
      </c>
      <c r="N544" s="80">
        <f t="shared" si="130"/>
        <v>0</v>
      </c>
      <c r="O544" s="80">
        <f t="shared" si="130"/>
        <v>0</v>
      </c>
      <c r="P544" s="80">
        <f t="shared" si="130"/>
        <v>0</v>
      </c>
      <c r="Q544" s="80">
        <f t="shared" si="130"/>
        <v>-2900550</v>
      </c>
      <c r="R544" s="80">
        <f t="shared" si="130"/>
        <v>0</v>
      </c>
      <c r="S544" s="80">
        <f t="shared" si="130"/>
        <v>0</v>
      </c>
      <c r="T544" s="80">
        <f t="shared" si="130"/>
        <v>0</v>
      </c>
      <c r="U544" s="80">
        <f t="shared" si="130"/>
        <v>0</v>
      </c>
      <c r="V544" s="80">
        <f t="shared" si="130"/>
        <v>0</v>
      </c>
      <c r="W544" s="80">
        <f t="shared" si="130"/>
        <v>0</v>
      </c>
      <c r="X544" s="80">
        <f t="shared" si="130"/>
        <v>0</v>
      </c>
      <c r="Y544" s="80">
        <f t="shared" si="130"/>
        <v>0</v>
      </c>
      <c r="Z544" s="80">
        <f t="shared" si="130"/>
        <v>0</v>
      </c>
      <c r="AA544" s="80">
        <f t="shared" si="130"/>
        <v>0</v>
      </c>
      <c r="AB544" s="80">
        <f t="shared" si="130"/>
        <v>0</v>
      </c>
      <c r="AC544" s="80">
        <f t="shared" si="130"/>
        <v>0</v>
      </c>
      <c r="AD544" s="80">
        <f t="shared" si="130"/>
        <v>0</v>
      </c>
      <c r="AE544" s="80">
        <f t="shared" si="130"/>
        <v>0</v>
      </c>
      <c r="AF544" s="80">
        <f t="shared" si="130"/>
        <v>-2890171</v>
      </c>
      <c r="AG544" s="80">
        <f t="shared" si="130"/>
        <v>0</v>
      </c>
      <c r="AH544" s="80">
        <f t="shared" si="130"/>
        <v>0</v>
      </c>
      <c r="AI544" s="80">
        <f t="shared" si="130"/>
        <v>0</v>
      </c>
      <c r="AJ544" s="80">
        <f t="shared" si="130"/>
        <v>0</v>
      </c>
      <c r="AK544" s="80">
        <f t="shared" si="130"/>
        <v>-2837508</v>
      </c>
      <c r="AL544" s="80">
        <f t="shared" si="130"/>
        <v>0</v>
      </c>
      <c r="AM544" s="80">
        <f t="shared" si="130"/>
        <v>0</v>
      </c>
      <c r="AN544" s="80">
        <f t="shared" si="130"/>
        <v>0</v>
      </c>
      <c r="AO544" s="80">
        <f t="shared" si="130"/>
        <v>0</v>
      </c>
      <c r="AP544" s="80">
        <f t="shared" si="130"/>
        <v>-3805056</v>
      </c>
      <c r="AQ544" s="80">
        <f t="shared" si="130"/>
        <v>0</v>
      </c>
      <c r="AR544" s="80">
        <f t="shared" si="130"/>
        <v>0</v>
      </c>
      <c r="AS544" s="80">
        <f t="shared" si="130"/>
        <v>0</v>
      </c>
      <c r="AT544" s="80">
        <f t="shared" si="130"/>
        <v>0</v>
      </c>
      <c r="AU544" s="80">
        <f t="shared" si="130"/>
        <v>-5119989</v>
      </c>
      <c r="AV544" s="80">
        <f t="shared" si="130"/>
        <v>0</v>
      </c>
      <c r="AW544" s="80">
        <f t="shared" si="130"/>
        <v>0</v>
      </c>
      <c r="AX544" s="80">
        <f t="shared" si="130"/>
        <v>0</v>
      </c>
      <c r="AY544" s="80">
        <f t="shared" si="130"/>
        <v>0</v>
      </c>
      <c r="AZ544" s="80">
        <f t="shared" si="130"/>
        <v>-1157434</v>
      </c>
      <c r="BA544" s="80">
        <f t="shared" si="130"/>
        <v>0</v>
      </c>
      <c r="BB544" s="80">
        <f t="shared" si="130"/>
        <v>0</v>
      </c>
      <c r="BC544" s="80">
        <f t="shared" si="130"/>
        <v>0</v>
      </c>
      <c r="BD544" s="80">
        <f t="shared" si="130"/>
        <v>0</v>
      </c>
      <c r="BE544" s="80">
        <f t="shared" si="130"/>
        <v>-4745634</v>
      </c>
      <c r="BF544" s="80">
        <f t="shared" si="130"/>
        <v>0</v>
      </c>
      <c r="BG544" s="80">
        <f t="shared" si="130"/>
        <v>0</v>
      </c>
      <c r="BH544" s="80">
        <f t="shared" si="130"/>
        <v>0</v>
      </c>
      <c r="BI544" s="80">
        <f t="shared" si="130"/>
        <v>0</v>
      </c>
      <c r="BJ544" s="80">
        <f t="shared" si="130"/>
        <v>-4765051</v>
      </c>
      <c r="BK544" s="80">
        <f t="shared" si="130"/>
        <v>0</v>
      </c>
      <c r="BL544" s="80">
        <f t="shared" si="130"/>
        <v>0</v>
      </c>
      <c r="BM544" s="80">
        <f t="shared" si="130"/>
        <v>0</v>
      </c>
      <c r="BN544" s="80">
        <f t="shared" si="130"/>
        <v>0</v>
      </c>
      <c r="BO544" s="80">
        <f t="shared" si="130"/>
        <v>-1167544</v>
      </c>
      <c r="BP544" s="80">
        <f t="shared" si="130"/>
        <v>0</v>
      </c>
      <c r="BQ544" s="80">
        <f t="shared" si="130"/>
        <v>0</v>
      </c>
      <c r="BR544" s="80">
        <f t="shared" si="129"/>
        <v>0</v>
      </c>
      <c r="BS544" s="80">
        <f t="shared" si="127"/>
        <v>0</v>
      </c>
      <c r="BT544" s="80">
        <f t="shared" si="127"/>
        <v>-19891406</v>
      </c>
      <c r="BU544" s="80">
        <f t="shared" si="127"/>
        <v>0</v>
      </c>
      <c r="BV544" s="80">
        <f t="shared" si="127"/>
        <v>0</v>
      </c>
      <c r="BW544" s="80">
        <f t="shared" si="127"/>
        <v>0</v>
      </c>
      <c r="BX544" s="80">
        <f t="shared" si="127"/>
        <v>0</v>
      </c>
      <c r="BZ544" s="80">
        <f t="shared" si="128"/>
        <v>0</v>
      </c>
      <c r="CA544" s="80" t="e">
        <f>CA118-#REF!</f>
        <v>#REF!</v>
      </c>
    </row>
    <row r="545" spans="7:79" hidden="1" x14ac:dyDescent="0.3">
      <c r="G545" s="80">
        <f t="shared" si="130"/>
        <v>-3780755</v>
      </c>
      <c r="H545" s="80">
        <f t="shared" si="130"/>
        <v>0</v>
      </c>
      <c r="I545" s="80">
        <f t="shared" si="130"/>
        <v>0</v>
      </c>
      <c r="J545" s="80">
        <f t="shared" si="130"/>
        <v>0</v>
      </c>
      <c r="K545" s="80">
        <f t="shared" si="130"/>
        <v>0</v>
      </c>
      <c r="L545" s="80">
        <f t="shared" si="130"/>
        <v>-126692</v>
      </c>
      <c r="M545" s="80">
        <f t="shared" si="130"/>
        <v>0</v>
      </c>
      <c r="N545" s="80">
        <f t="shared" si="130"/>
        <v>0</v>
      </c>
      <c r="O545" s="80">
        <f t="shared" si="130"/>
        <v>0</v>
      </c>
      <c r="P545" s="80">
        <f t="shared" si="130"/>
        <v>0</v>
      </c>
      <c r="Q545" s="80">
        <f t="shared" si="130"/>
        <v>-352450</v>
      </c>
      <c r="R545" s="80">
        <f t="shared" si="130"/>
        <v>0</v>
      </c>
      <c r="S545" s="80">
        <f t="shared" si="130"/>
        <v>0</v>
      </c>
      <c r="T545" s="80">
        <f t="shared" si="130"/>
        <v>0</v>
      </c>
      <c r="U545" s="80">
        <f t="shared" si="130"/>
        <v>0</v>
      </c>
      <c r="V545" s="80">
        <f t="shared" si="130"/>
        <v>0</v>
      </c>
      <c r="W545" s="80">
        <f t="shared" si="130"/>
        <v>0</v>
      </c>
      <c r="X545" s="80">
        <f t="shared" si="130"/>
        <v>0</v>
      </c>
      <c r="Y545" s="80">
        <f t="shared" si="130"/>
        <v>0</v>
      </c>
      <c r="Z545" s="80">
        <f t="shared" si="130"/>
        <v>0</v>
      </c>
      <c r="AA545" s="80">
        <f t="shared" si="130"/>
        <v>0</v>
      </c>
      <c r="AB545" s="80">
        <f t="shared" si="130"/>
        <v>0</v>
      </c>
      <c r="AC545" s="80">
        <f t="shared" si="130"/>
        <v>0</v>
      </c>
      <c r="AD545" s="80">
        <f t="shared" si="130"/>
        <v>0</v>
      </c>
      <c r="AE545" s="80">
        <f t="shared" si="130"/>
        <v>0</v>
      </c>
      <c r="AF545" s="80">
        <f t="shared" si="130"/>
        <v>-362829</v>
      </c>
      <c r="AG545" s="80">
        <f t="shared" si="130"/>
        <v>0</v>
      </c>
      <c r="AH545" s="80">
        <f t="shared" si="130"/>
        <v>0</v>
      </c>
      <c r="AI545" s="80">
        <f t="shared" si="130"/>
        <v>0</v>
      </c>
      <c r="AJ545" s="80">
        <f t="shared" si="130"/>
        <v>0</v>
      </c>
      <c r="AK545" s="80">
        <f t="shared" si="130"/>
        <v>-415492</v>
      </c>
      <c r="AL545" s="80">
        <f t="shared" si="130"/>
        <v>0</v>
      </c>
      <c r="AM545" s="80">
        <f t="shared" si="130"/>
        <v>0</v>
      </c>
      <c r="AN545" s="80">
        <f t="shared" si="130"/>
        <v>0</v>
      </c>
      <c r="AO545" s="80">
        <f t="shared" si="130"/>
        <v>0</v>
      </c>
      <c r="AP545" s="80">
        <f t="shared" si="130"/>
        <v>-604944</v>
      </c>
      <c r="AQ545" s="80">
        <f t="shared" si="130"/>
        <v>0</v>
      </c>
      <c r="AR545" s="80">
        <f t="shared" si="130"/>
        <v>0</v>
      </c>
      <c r="AS545" s="80">
        <f t="shared" si="130"/>
        <v>0</v>
      </c>
      <c r="AT545" s="80">
        <f t="shared" si="130"/>
        <v>0</v>
      </c>
      <c r="AU545" s="80">
        <f t="shared" si="130"/>
        <v>-742011</v>
      </c>
      <c r="AV545" s="80">
        <f t="shared" si="130"/>
        <v>0</v>
      </c>
      <c r="AW545" s="80">
        <f t="shared" si="130"/>
        <v>0</v>
      </c>
      <c r="AX545" s="80">
        <f t="shared" si="130"/>
        <v>0</v>
      </c>
      <c r="AY545" s="80">
        <f t="shared" si="130"/>
        <v>0</v>
      </c>
      <c r="AZ545" s="80">
        <f t="shared" si="130"/>
        <v>-142566</v>
      </c>
      <c r="BA545" s="80">
        <f t="shared" si="130"/>
        <v>0</v>
      </c>
      <c r="BB545" s="80">
        <f t="shared" si="130"/>
        <v>0</v>
      </c>
      <c r="BC545" s="80">
        <f t="shared" si="130"/>
        <v>0</v>
      </c>
      <c r="BD545" s="80">
        <f t="shared" si="130"/>
        <v>0</v>
      </c>
      <c r="BE545" s="80">
        <f t="shared" si="130"/>
        <v>-460366</v>
      </c>
      <c r="BF545" s="80">
        <f t="shared" si="130"/>
        <v>0</v>
      </c>
      <c r="BG545" s="80">
        <f t="shared" si="130"/>
        <v>0</v>
      </c>
      <c r="BH545" s="80">
        <f t="shared" si="130"/>
        <v>0</v>
      </c>
      <c r="BI545" s="80">
        <f t="shared" si="130"/>
        <v>0</v>
      </c>
      <c r="BJ545" s="80">
        <f t="shared" si="130"/>
        <v>-440949</v>
      </c>
      <c r="BK545" s="80">
        <f t="shared" si="130"/>
        <v>0</v>
      </c>
      <c r="BL545" s="80">
        <f t="shared" si="130"/>
        <v>0</v>
      </c>
      <c r="BM545" s="80">
        <f t="shared" si="130"/>
        <v>0</v>
      </c>
      <c r="BN545" s="80">
        <f t="shared" si="130"/>
        <v>0</v>
      </c>
      <c r="BO545" s="80">
        <f t="shared" si="130"/>
        <v>-132456</v>
      </c>
      <c r="BP545" s="80">
        <f t="shared" si="130"/>
        <v>0</v>
      </c>
      <c r="BQ545" s="80">
        <f t="shared" si="130"/>
        <v>0</v>
      </c>
      <c r="BR545" s="80">
        <f t="shared" si="129"/>
        <v>0</v>
      </c>
      <c r="BS545" s="80">
        <f t="shared" si="127"/>
        <v>0</v>
      </c>
      <c r="BT545" s="80">
        <f t="shared" si="127"/>
        <v>-2746984</v>
      </c>
      <c r="BU545" s="80">
        <f t="shared" si="127"/>
        <v>0</v>
      </c>
      <c r="BV545" s="80">
        <f t="shared" si="127"/>
        <v>0</v>
      </c>
      <c r="BW545" s="80">
        <f t="shared" si="127"/>
        <v>0</v>
      </c>
      <c r="BX545" s="80">
        <f t="shared" si="127"/>
        <v>0</v>
      </c>
      <c r="BZ545" s="80">
        <f t="shared" si="128"/>
        <v>0</v>
      </c>
      <c r="CA545" s="80" t="e">
        <f>CA119-#REF!</f>
        <v>#REF!</v>
      </c>
    </row>
    <row r="546" spans="7:79" hidden="1" x14ac:dyDescent="0.3">
      <c r="G546" s="80">
        <f t="shared" si="130"/>
        <v>0</v>
      </c>
      <c r="H546" s="80">
        <f t="shared" si="130"/>
        <v>0</v>
      </c>
      <c r="I546" s="80">
        <f t="shared" si="130"/>
        <v>0</v>
      </c>
      <c r="J546" s="80">
        <f t="shared" ref="J546:BQ550" si="131">J120-CB120</f>
        <v>0</v>
      </c>
      <c r="K546" s="80">
        <f t="shared" si="131"/>
        <v>0</v>
      </c>
      <c r="L546" s="80">
        <f t="shared" si="131"/>
        <v>0</v>
      </c>
      <c r="M546" s="80">
        <f t="shared" si="131"/>
        <v>0</v>
      </c>
      <c r="N546" s="80">
        <f t="shared" si="131"/>
        <v>0</v>
      </c>
      <c r="O546" s="80">
        <f t="shared" si="131"/>
        <v>0</v>
      </c>
      <c r="P546" s="80">
        <f t="shared" si="131"/>
        <v>0</v>
      </c>
      <c r="Q546" s="80">
        <f t="shared" si="131"/>
        <v>0</v>
      </c>
      <c r="R546" s="80">
        <f t="shared" si="131"/>
        <v>0</v>
      </c>
      <c r="S546" s="80">
        <f t="shared" si="131"/>
        <v>0</v>
      </c>
      <c r="T546" s="80">
        <f t="shared" si="131"/>
        <v>0</v>
      </c>
      <c r="U546" s="80">
        <f t="shared" si="131"/>
        <v>0</v>
      </c>
      <c r="V546" s="80">
        <f t="shared" si="131"/>
        <v>0</v>
      </c>
      <c r="W546" s="80">
        <f t="shared" si="131"/>
        <v>0</v>
      </c>
      <c r="X546" s="80">
        <f t="shared" si="131"/>
        <v>0</v>
      </c>
      <c r="Y546" s="80">
        <f t="shared" si="131"/>
        <v>0</v>
      </c>
      <c r="Z546" s="80">
        <f t="shared" si="131"/>
        <v>0</v>
      </c>
      <c r="AA546" s="80">
        <f t="shared" si="131"/>
        <v>0</v>
      </c>
      <c r="AB546" s="80">
        <f t="shared" si="131"/>
        <v>0</v>
      </c>
      <c r="AC546" s="80">
        <f t="shared" si="131"/>
        <v>0</v>
      </c>
      <c r="AD546" s="80">
        <f t="shared" si="131"/>
        <v>0</v>
      </c>
      <c r="AE546" s="80">
        <f t="shared" si="131"/>
        <v>0</v>
      </c>
      <c r="AF546" s="80">
        <f t="shared" si="131"/>
        <v>0</v>
      </c>
      <c r="AG546" s="80">
        <f t="shared" si="131"/>
        <v>0</v>
      </c>
      <c r="AH546" s="80">
        <f t="shared" si="131"/>
        <v>0</v>
      </c>
      <c r="AI546" s="80">
        <f t="shared" si="131"/>
        <v>0</v>
      </c>
      <c r="AJ546" s="80">
        <f t="shared" si="131"/>
        <v>0</v>
      </c>
      <c r="AK546" s="80">
        <f t="shared" si="131"/>
        <v>0</v>
      </c>
      <c r="AL546" s="80">
        <f t="shared" si="131"/>
        <v>0</v>
      </c>
      <c r="AM546" s="80">
        <f t="shared" si="131"/>
        <v>0</v>
      </c>
      <c r="AN546" s="80">
        <f t="shared" si="131"/>
        <v>0</v>
      </c>
      <c r="AO546" s="80">
        <f t="shared" si="131"/>
        <v>0</v>
      </c>
      <c r="AP546" s="80">
        <f t="shared" si="131"/>
        <v>0</v>
      </c>
      <c r="AQ546" s="80">
        <f t="shared" si="131"/>
        <v>0</v>
      </c>
      <c r="AR546" s="80">
        <f t="shared" si="131"/>
        <v>0</v>
      </c>
      <c r="AS546" s="80">
        <f t="shared" si="131"/>
        <v>0</v>
      </c>
      <c r="AT546" s="80">
        <f t="shared" si="131"/>
        <v>0</v>
      </c>
      <c r="AU546" s="80">
        <f t="shared" si="131"/>
        <v>0</v>
      </c>
      <c r="AV546" s="80">
        <f t="shared" si="131"/>
        <v>0</v>
      </c>
      <c r="AW546" s="80">
        <f t="shared" si="131"/>
        <v>0</v>
      </c>
      <c r="AX546" s="80">
        <f t="shared" si="131"/>
        <v>0</v>
      </c>
      <c r="AY546" s="80">
        <f t="shared" si="131"/>
        <v>0</v>
      </c>
      <c r="AZ546" s="80">
        <f t="shared" si="131"/>
        <v>0</v>
      </c>
      <c r="BA546" s="80">
        <f t="shared" si="131"/>
        <v>0</v>
      </c>
      <c r="BB546" s="80">
        <f t="shared" si="131"/>
        <v>0</v>
      </c>
      <c r="BC546" s="80">
        <f t="shared" si="131"/>
        <v>0</v>
      </c>
      <c r="BD546" s="80">
        <f t="shared" si="131"/>
        <v>0</v>
      </c>
      <c r="BE546" s="80">
        <f t="shared" si="131"/>
        <v>0</v>
      </c>
      <c r="BF546" s="80">
        <f t="shared" si="131"/>
        <v>0</v>
      </c>
      <c r="BG546" s="80">
        <f t="shared" si="131"/>
        <v>0</v>
      </c>
      <c r="BH546" s="80">
        <f t="shared" si="131"/>
        <v>0</v>
      </c>
      <c r="BI546" s="80">
        <f t="shared" si="131"/>
        <v>0</v>
      </c>
      <c r="BJ546" s="80">
        <f t="shared" si="131"/>
        <v>0</v>
      </c>
      <c r="BK546" s="80">
        <f t="shared" si="131"/>
        <v>0</v>
      </c>
      <c r="BL546" s="80">
        <f t="shared" si="131"/>
        <v>0</v>
      </c>
      <c r="BM546" s="80">
        <f t="shared" si="131"/>
        <v>0</v>
      </c>
      <c r="BN546" s="80">
        <f t="shared" si="131"/>
        <v>0</v>
      </c>
      <c r="BO546" s="80">
        <f t="shared" si="131"/>
        <v>0</v>
      </c>
      <c r="BP546" s="80">
        <f t="shared" si="131"/>
        <v>0</v>
      </c>
      <c r="BQ546" s="80">
        <f t="shared" si="131"/>
        <v>0</v>
      </c>
      <c r="BR546" s="80">
        <f t="shared" si="129"/>
        <v>0</v>
      </c>
      <c r="BS546" s="80">
        <f t="shared" si="127"/>
        <v>0</v>
      </c>
      <c r="BT546" s="80">
        <f t="shared" si="127"/>
        <v>0</v>
      </c>
      <c r="BU546" s="80">
        <f t="shared" si="127"/>
        <v>0</v>
      </c>
      <c r="BV546" s="80">
        <f t="shared" si="127"/>
        <v>0</v>
      </c>
      <c r="BW546" s="80">
        <f t="shared" si="127"/>
        <v>0</v>
      </c>
      <c r="BX546" s="80">
        <f t="shared" si="127"/>
        <v>0</v>
      </c>
      <c r="BZ546" s="80">
        <f t="shared" si="128"/>
        <v>0</v>
      </c>
      <c r="CA546" s="80" t="e">
        <f>CA120-#REF!</f>
        <v>#REF!</v>
      </c>
    </row>
    <row r="547" spans="7:79" hidden="1" x14ac:dyDescent="0.3">
      <c r="G547" s="80">
        <f t="shared" ref="G547:V562" si="132">G121-BY121</f>
        <v>0</v>
      </c>
      <c r="H547" s="80">
        <f t="shared" si="132"/>
        <v>0</v>
      </c>
      <c r="I547" s="80">
        <f t="shared" si="132"/>
        <v>0</v>
      </c>
      <c r="J547" s="80">
        <f t="shared" si="131"/>
        <v>0</v>
      </c>
      <c r="K547" s="80">
        <f t="shared" si="131"/>
        <v>0</v>
      </c>
      <c r="L547" s="80">
        <f t="shared" si="131"/>
        <v>0</v>
      </c>
      <c r="M547" s="80">
        <f t="shared" si="131"/>
        <v>0</v>
      </c>
      <c r="N547" s="80">
        <f t="shared" si="131"/>
        <v>0</v>
      </c>
      <c r="O547" s="80">
        <f t="shared" si="131"/>
        <v>0</v>
      </c>
      <c r="P547" s="80">
        <f t="shared" si="131"/>
        <v>0</v>
      </c>
      <c r="Q547" s="80">
        <f t="shared" si="131"/>
        <v>0</v>
      </c>
      <c r="R547" s="80">
        <f t="shared" si="131"/>
        <v>0</v>
      </c>
      <c r="S547" s="80">
        <f t="shared" si="131"/>
        <v>0</v>
      </c>
      <c r="T547" s="80">
        <f t="shared" si="131"/>
        <v>0</v>
      </c>
      <c r="U547" s="80">
        <f t="shared" si="131"/>
        <v>0</v>
      </c>
      <c r="V547" s="80">
        <f t="shared" si="131"/>
        <v>0</v>
      </c>
      <c r="W547" s="80">
        <f t="shared" si="131"/>
        <v>0</v>
      </c>
      <c r="X547" s="80">
        <f t="shared" si="131"/>
        <v>0</v>
      </c>
      <c r="Y547" s="80">
        <f t="shared" si="131"/>
        <v>0</v>
      </c>
      <c r="Z547" s="80">
        <f t="shared" si="131"/>
        <v>0</v>
      </c>
      <c r="AA547" s="80">
        <f t="shared" si="131"/>
        <v>0</v>
      </c>
      <c r="AB547" s="80">
        <f t="shared" si="131"/>
        <v>0</v>
      </c>
      <c r="AC547" s="80">
        <f t="shared" si="131"/>
        <v>0</v>
      </c>
      <c r="AD547" s="80">
        <f t="shared" si="131"/>
        <v>0</v>
      </c>
      <c r="AE547" s="80">
        <f t="shared" si="131"/>
        <v>0</v>
      </c>
      <c r="AF547" s="80">
        <f t="shared" si="131"/>
        <v>0</v>
      </c>
      <c r="AG547" s="80">
        <f t="shared" si="131"/>
        <v>0</v>
      </c>
      <c r="AH547" s="80">
        <f t="shared" si="131"/>
        <v>0</v>
      </c>
      <c r="AI547" s="80">
        <f t="shared" si="131"/>
        <v>0</v>
      </c>
      <c r="AJ547" s="80">
        <f t="shared" si="131"/>
        <v>0</v>
      </c>
      <c r="AK547" s="80">
        <f t="shared" si="131"/>
        <v>0</v>
      </c>
      <c r="AL547" s="80">
        <f t="shared" si="131"/>
        <v>0</v>
      </c>
      <c r="AM547" s="80">
        <f t="shared" si="131"/>
        <v>0</v>
      </c>
      <c r="AN547" s="80">
        <f t="shared" si="131"/>
        <v>0</v>
      </c>
      <c r="AO547" s="80">
        <f t="shared" si="131"/>
        <v>0</v>
      </c>
      <c r="AP547" s="80">
        <f t="shared" si="131"/>
        <v>0</v>
      </c>
      <c r="AQ547" s="80">
        <f t="shared" si="131"/>
        <v>0</v>
      </c>
      <c r="AR547" s="80">
        <f t="shared" si="131"/>
        <v>0</v>
      </c>
      <c r="AS547" s="80">
        <f t="shared" si="131"/>
        <v>0</v>
      </c>
      <c r="AT547" s="80">
        <f t="shared" si="131"/>
        <v>0</v>
      </c>
      <c r="AU547" s="80">
        <f t="shared" si="131"/>
        <v>0</v>
      </c>
      <c r="AV547" s="80">
        <f t="shared" si="131"/>
        <v>0</v>
      </c>
      <c r="AW547" s="80">
        <f t="shared" si="131"/>
        <v>0</v>
      </c>
      <c r="AX547" s="80">
        <f t="shared" si="131"/>
        <v>0</v>
      </c>
      <c r="AY547" s="80">
        <f t="shared" si="131"/>
        <v>0</v>
      </c>
      <c r="AZ547" s="80">
        <f t="shared" si="131"/>
        <v>0</v>
      </c>
      <c r="BA547" s="80">
        <f t="shared" si="131"/>
        <v>0</v>
      </c>
      <c r="BB547" s="80">
        <f t="shared" si="131"/>
        <v>0</v>
      </c>
      <c r="BC547" s="80">
        <f t="shared" si="131"/>
        <v>0</v>
      </c>
      <c r="BD547" s="80">
        <f t="shared" si="131"/>
        <v>0</v>
      </c>
      <c r="BE547" s="80">
        <f t="shared" si="131"/>
        <v>0</v>
      </c>
      <c r="BF547" s="80">
        <f t="shared" si="131"/>
        <v>0</v>
      </c>
      <c r="BG547" s="80">
        <f t="shared" si="131"/>
        <v>0</v>
      </c>
      <c r="BH547" s="80">
        <f t="shared" si="131"/>
        <v>0</v>
      </c>
      <c r="BI547" s="80">
        <f t="shared" si="131"/>
        <v>0</v>
      </c>
      <c r="BJ547" s="80">
        <f t="shared" si="131"/>
        <v>0</v>
      </c>
      <c r="BK547" s="80">
        <f t="shared" si="131"/>
        <v>0</v>
      </c>
      <c r="BL547" s="80">
        <f t="shared" si="131"/>
        <v>0</v>
      </c>
      <c r="BM547" s="80">
        <f t="shared" si="131"/>
        <v>0</v>
      </c>
      <c r="BN547" s="80">
        <f t="shared" si="131"/>
        <v>0</v>
      </c>
      <c r="BO547" s="80">
        <f t="shared" si="131"/>
        <v>0</v>
      </c>
      <c r="BP547" s="80">
        <f t="shared" si="131"/>
        <v>0</v>
      </c>
      <c r="BQ547" s="80">
        <f t="shared" si="131"/>
        <v>0</v>
      </c>
      <c r="BR547" s="80">
        <f t="shared" si="129"/>
        <v>0</v>
      </c>
      <c r="BS547" s="80">
        <f t="shared" si="127"/>
        <v>0</v>
      </c>
      <c r="BT547" s="80">
        <f t="shared" si="127"/>
        <v>0</v>
      </c>
      <c r="BU547" s="80">
        <f t="shared" si="127"/>
        <v>0</v>
      </c>
      <c r="BV547" s="80">
        <f t="shared" si="127"/>
        <v>0</v>
      </c>
      <c r="BW547" s="80">
        <f t="shared" si="127"/>
        <v>0</v>
      </c>
      <c r="BX547" s="80">
        <f t="shared" si="127"/>
        <v>0</v>
      </c>
      <c r="BZ547" s="80">
        <f t="shared" si="128"/>
        <v>0</v>
      </c>
      <c r="CA547" s="80" t="e">
        <f>CA121-#REF!</f>
        <v>#REF!</v>
      </c>
    </row>
    <row r="548" spans="7:79" hidden="1" x14ac:dyDescent="0.3">
      <c r="G548" s="80">
        <f t="shared" si="132"/>
        <v>-21903000</v>
      </c>
      <c r="H548" s="80">
        <f t="shared" si="132"/>
        <v>0</v>
      </c>
      <c r="I548" s="80">
        <f t="shared" si="132"/>
        <v>0</v>
      </c>
      <c r="J548" s="80">
        <f t="shared" si="131"/>
        <v>0</v>
      </c>
      <c r="K548" s="80">
        <f t="shared" si="131"/>
        <v>0</v>
      </c>
      <c r="L548" s="80">
        <f t="shared" si="131"/>
        <v>1300000</v>
      </c>
      <c r="M548" s="80">
        <f t="shared" si="131"/>
        <v>0</v>
      </c>
      <c r="N548" s="80">
        <f t="shared" si="131"/>
        <v>0</v>
      </c>
      <c r="O548" s="80">
        <f t="shared" si="131"/>
        <v>0</v>
      </c>
      <c r="P548" s="80">
        <f t="shared" si="131"/>
        <v>0</v>
      </c>
      <c r="Q548" s="80">
        <f t="shared" si="131"/>
        <v>0</v>
      </c>
      <c r="R548" s="80">
        <f t="shared" si="131"/>
        <v>0</v>
      </c>
      <c r="S548" s="80">
        <f t="shared" si="131"/>
        <v>0</v>
      </c>
      <c r="T548" s="80">
        <f t="shared" si="131"/>
        <v>0</v>
      </c>
      <c r="U548" s="80">
        <f t="shared" si="131"/>
        <v>0</v>
      </c>
      <c r="V548" s="80">
        <f t="shared" si="131"/>
        <v>0</v>
      </c>
      <c r="W548" s="80">
        <f t="shared" si="131"/>
        <v>0</v>
      </c>
      <c r="X548" s="80">
        <f t="shared" si="131"/>
        <v>0</v>
      </c>
      <c r="Y548" s="80">
        <f t="shared" si="131"/>
        <v>0</v>
      </c>
      <c r="Z548" s="80">
        <f t="shared" si="131"/>
        <v>0</v>
      </c>
      <c r="AA548" s="80">
        <f t="shared" si="131"/>
        <v>3889000</v>
      </c>
      <c r="AB548" s="80">
        <f t="shared" si="131"/>
        <v>0</v>
      </c>
      <c r="AC548" s="80">
        <f t="shared" si="131"/>
        <v>0</v>
      </c>
      <c r="AD548" s="80">
        <f t="shared" si="131"/>
        <v>0</v>
      </c>
      <c r="AE548" s="80">
        <f t="shared" si="131"/>
        <v>0</v>
      </c>
      <c r="AF548" s="80">
        <f t="shared" si="131"/>
        <v>-534000</v>
      </c>
      <c r="AG548" s="80">
        <f t="shared" si="131"/>
        <v>0</v>
      </c>
      <c r="AH548" s="80">
        <f t="shared" si="131"/>
        <v>0</v>
      </c>
      <c r="AI548" s="80">
        <f t="shared" si="131"/>
        <v>0</v>
      </c>
      <c r="AJ548" s="80">
        <f t="shared" si="131"/>
        <v>0</v>
      </c>
      <c r="AK548" s="80">
        <f t="shared" si="131"/>
        <v>42000</v>
      </c>
      <c r="AL548" s="80">
        <f t="shared" si="131"/>
        <v>0</v>
      </c>
      <c r="AM548" s="80">
        <f t="shared" si="131"/>
        <v>0</v>
      </c>
      <c r="AN548" s="80">
        <f t="shared" si="131"/>
        <v>0</v>
      </c>
      <c r="AO548" s="80">
        <f t="shared" si="131"/>
        <v>0</v>
      </c>
      <c r="AP548" s="80">
        <f t="shared" si="131"/>
        <v>0</v>
      </c>
      <c r="AQ548" s="80">
        <f t="shared" si="131"/>
        <v>0</v>
      </c>
      <c r="AR548" s="80">
        <f t="shared" si="131"/>
        <v>0</v>
      </c>
      <c r="AS548" s="80">
        <f t="shared" si="131"/>
        <v>0</v>
      </c>
      <c r="AT548" s="80">
        <f t="shared" si="131"/>
        <v>0</v>
      </c>
      <c r="AU548" s="80">
        <f t="shared" si="131"/>
        <v>1953000</v>
      </c>
      <c r="AV548" s="80">
        <f t="shared" si="131"/>
        <v>0</v>
      </c>
      <c r="AW548" s="80">
        <f t="shared" si="131"/>
        <v>0</v>
      </c>
      <c r="AX548" s="80">
        <f t="shared" si="131"/>
        <v>0</v>
      </c>
      <c r="AY548" s="80">
        <f t="shared" si="131"/>
        <v>0</v>
      </c>
      <c r="AZ548" s="80">
        <f t="shared" si="131"/>
        <v>-5203000</v>
      </c>
      <c r="BA548" s="80">
        <f t="shared" si="131"/>
        <v>0</v>
      </c>
      <c r="BB548" s="80">
        <f t="shared" si="131"/>
        <v>0</v>
      </c>
      <c r="BC548" s="80">
        <f t="shared" si="131"/>
        <v>0</v>
      </c>
      <c r="BD548" s="80">
        <f t="shared" si="131"/>
        <v>0</v>
      </c>
      <c r="BE548" s="80">
        <f t="shared" si="131"/>
        <v>-1928000</v>
      </c>
      <c r="BF548" s="80">
        <f t="shared" si="131"/>
        <v>0</v>
      </c>
      <c r="BG548" s="80">
        <f t="shared" si="131"/>
        <v>0</v>
      </c>
      <c r="BH548" s="80">
        <f t="shared" si="131"/>
        <v>0</v>
      </c>
      <c r="BI548" s="80">
        <f t="shared" si="131"/>
        <v>0</v>
      </c>
      <c r="BJ548" s="80">
        <f t="shared" si="131"/>
        <v>0</v>
      </c>
      <c r="BK548" s="80">
        <f t="shared" si="131"/>
        <v>0</v>
      </c>
      <c r="BL548" s="80">
        <f t="shared" si="131"/>
        <v>0</v>
      </c>
      <c r="BM548" s="80">
        <f t="shared" si="131"/>
        <v>0</v>
      </c>
      <c r="BN548" s="80">
        <f t="shared" si="131"/>
        <v>0</v>
      </c>
      <c r="BO548" s="80">
        <f t="shared" si="131"/>
        <v>-3061000</v>
      </c>
      <c r="BP548" s="80">
        <f t="shared" si="131"/>
        <v>0</v>
      </c>
      <c r="BQ548" s="80">
        <f t="shared" si="131"/>
        <v>0</v>
      </c>
      <c r="BR548" s="80">
        <f t="shared" si="129"/>
        <v>0</v>
      </c>
      <c r="BS548" s="80">
        <f t="shared" si="127"/>
        <v>0</v>
      </c>
      <c r="BT548" s="80">
        <f t="shared" si="127"/>
        <v>1447000</v>
      </c>
      <c r="BU548" s="80">
        <f t="shared" si="127"/>
        <v>0</v>
      </c>
      <c r="BV548" s="80">
        <f t="shared" si="127"/>
        <v>0</v>
      </c>
      <c r="BW548" s="80">
        <f t="shared" si="127"/>
        <v>0</v>
      </c>
      <c r="BX548" s="80">
        <f t="shared" si="127"/>
        <v>0</v>
      </c>
      <c r="BZ548" s="80">
        <f t="shared" si="128"/>
        <v>0</v>
      </c>
      <c r="CA548" s="80" t="e">
        <f>CA122-#REF!</f>
        <v>#REF!</v>
      </c>
    </row>
    <row r="549" spans="7:79" hidden="1" x14ac:dyDescent="0.3">
      <c r="G549" s="80">
        <f t="shared" si="132"/>
        <v>-17573288</v>
      </c>
      <c r="H549" s="80">
        <f t="shared" si="132"/>
        <v>0</v>
      </c>
      <c r="I549" s="80">
        <f t="shared" si="132"/>
        <v>0</v>
      </c>
      <c r="J549" s="80">
        <f t="shared" si="131"/>
        <v>0</v>
      </c>
      <c r="K549" s="80">
        <f t="shared" si="131"/>
        <v>0</v>
      </c>
      <c r="L549" s="80">
        <f t="shared" si="131"/>
        <v>1063827</v>
      </c>
      <c r="M549" s="80">
        <f t="shared" si="131"/>
        <v>0</v>
      </c>
      <c r="N549" s="80">
        <f t="shared" si="131"/>
        <v>0</v>
      </c>
      <c r="O549" s="80">
        <f t="shared" si="131"/>
        <v>0</v>
      </c>
      <c r="P549" s="80">
        <f t="shared" si="131"/>
        <v>0</v>
      </c>
      <c r="Q549" s="80">
        <f t="shared" si="131"/>
        <v>-28976</v>
      </c>
      <c r="R549" s="80">
        <f t="shared" si="131"/>
        <v>0</v>
      </c>
      <c r="S549" s="80">
        <f t="shared" si="131"/>
        <v>0</v>
      </c>
      <c r="T549" s="80">
        <f t="shared" si="131"/>
        <v>0</v>
      </c>
      <c r="U549" s="80">
        <f t="shared" si="131"/>
        <v>0</v>
      </c>
      <c r="V549" s="80">
        <f t="shared" si="131"/>
        <v>-29984</v>
      </c>
      <c r="W549" s="80">
        <f t="shared" si="131"/>
        <v>0</v>
      </c>
      <c r="X549" s="80">
        <f t="shared" si="131"/>
        <v>0</v>
      </c>
      <c r="Y549" s="80">
        <f t="shared" si="131"/>
        <v>0</v>
      </c>
      <c r="Z549" s="80">
        <f t="shared" si="131"/>
        <v>0</v>
      </c>
      <c r="AA549" s="80">
        <f t="shared" si="131"/>
        <v>3186191</v>
      </c>
      <c r="AB549" s="80">
        <f t="shared" si="131"/>
        <v>0</v>
      </c>
      <c r="AC549" s="80">
        <f t="shared" si="131"/>
        <v>0</v>
      </c>
      <c r="AD549" s="80">
        <f t="shared" si="131"/>
        <v>0</v>
      </c>
      <c r="AE549" s="80">
        <f t="shared" si="131"/>
        <v>0</v>
      </c>
      <c r="AF549" s="80">
        <f t="shared" si="131"/>
        <v>-413285</v>
      </c>
      <c r="AG549" s="80">
        <f t="shared" si="131"/>
        <v>0</v>
      </c>
      <c r="AH549" s="80">
        <f t="shared" si="131"/>
        <v>0</v>
      </c>
      <c r="AI549" s="80">
        <f t="shared" si="131"/>
        <v>0</v>
      </c>
      <c r="AJ549" s="80">
        <f t="shared" si="131"/>
        <v>0</v>
      </c>
      <c r="AK549" s="80">
        <f t="shared" si="131"/>
        <v>30633</v>
      </c>
      <c r="AL549" s="80">
        <f t="shared" si="131"/>
        <v>0</v>
      </c>
      <c r="AM549" s="80">
        <f t="shared" si="131"/>
        <v>0</v>
      </c>
      <c r="AN549" s="80">
        <f t="shared" si="131"/>
        <v>0</v>
      </c>
      <c r="AO549" s="80">
        <f t="shared" si="131"/>
        <v>0</v>
      </c>
      <c r="AP549" s="80">
        <f t="shared" si="131"/>
        <v>14257</v>
      </c>
      <c r="AQ549" s="80">
        <f t="shared" si="131"/>
        <v>0</v>
      </c>
      <c r="AR549" s="80">
        <f t="shared" si="131"/>
        <v>0</v>
      </c>
      <c r="AS549" s="80">
        <f t="shared" si="131"/>
        <v>0</v>
      </c>
      <c r="AT549" s="80">
        <f t="shared" si="131"/>
        <v>0</v>
      </c>
      <c r="AU549" s="80">
        <f t="shared" si="131"/>
        <v>1573311</v>
      </c>
      <c r="AV549" s="80">
        <f t="shared" si="131"/>
        <v>0</v>
      </c>
      <c r="AW549" s="80">
        <f t="shared" si="131"/>
        <v>0</v>
      </c>
      <c r="AX549" s="80">
        <f t="shared" si="131"/>
        <v>0</v>
      </c>
      <c r="AY549" s="80">
        <f t="shared" si="131"/>
        <v>0</v>
      </c>
      <c r="AZ549" s="80">
        <f t="shared" si="131"/>
        <v>-4129900</v>
      </c>
      <c r="BA549" s="80">
        <f t="shared" si="131"/>
        <v>0</v>
      </c>
      <c r="BB549" s="80">
        <f t="shared" si="131"/>
        <v>0</v>
      </c>
      <c r="BC549" s="80">
        <f t="shared" si="131"/>
        <v>0</v>
      </c>
      <c r="BD549" s="80">
        <f t="shared" si="131"/>
        <v>0</v>
      </c>
      <c r="BE549" s="80">
        <f t="shared" si="131"/>
        <v>-1588186</v>
      </c>
      <c r="BF549" s="80">
        <f t="shared" si="131"/>
        <v>0</v>
      </c>
      <c r="BG549" s="80">
        <f t="shared" si="131"/>
        <v>0</v>
      </c>
      <c r="BH549" s="80">
        <f t="shared" si="131"/>
        <v>0</v>
      </c>
      <c r="BI549" s="80">
        <f t="shared" si="131"/>
        <v>0</v>
      </c>
      <c r="BJ549" s="80">
        <f t="shared" si="131"/>
        <v>0</v>
      </c>
      <c r="BK549" s="80">
        <f t="shared" si="131"/>
        <v>0</v>
      </c>
      <c r="BL549" s="80">
        <f t="shared" si="131"/>
        <v>0</v>
      </c>
      <c r="BM549" s="80">
        <f t="shared" si="131"/>
        <v>0</v>
      </c>
      <c r="BN549" s="80">
        <f t="shared" si="131"/>
        <v>0</v>
      </c>
      <c r="BO549" s="80">
        <f t="shared" si="131"/>
        <v>-2507804</v>
      </c>
      <c r="BP549" s="80">
        <f t="shared" si="131"/>
        <v>0</v>
      </c>
      <c r="BQ549" s="80">
        <f t="shared" si="131"/>
        <v>0</v>
      </c>
      <c r="BR549" s="80">
        <f t="shared" si="129"/>
        <v>0</v>
      </c>
      <c r="BS549" s="80">
        <f t="shared" si="127"/>
        <v>0</v>
      </c>
      <c r="BT549" s="80">
        <f t="shared" si="127"/>
        <v>1266074</v>
      </c>
      <c r="BU549" s="80">
        <f t="shared" si="127"/>
        <v>0</v>
      </c>
      <c r="BV549" s="80">
        <f t="shared" si="127"/>
        <v>0</v>
      </c>
      <c r="BW549" s="80">
        <f t="shared" si="127"/>
        <v>0</v>
      </c>
      <c r="BX549" s="80">
        <f t="shared" si="127"/>
        <v>0</v>
      </c>
      <c r="BZ549" s="80">
        <f t="shared" si="128"/>
        <v>0</v>
      </c>
      <c r="CA549" s="80" t="e">
        <f>CA123-#REF!</f>
        <v>#REF!</v>
      </c>
    </row>
    <row r="550" spans="7:79" hidden="1" x14ac:dyDescent="0.3">
      <c r="G550" s="80">
        <f t="shared" si="132"/>
        <v>-4329712</v>
      </c>
      <c r="H550" s="80">
        <f t="shared" si="132"/>
        <v>0</v>
      </c>
      <c r="I550" s="80">
        <f t="shared" si="132"/>
        <v>0</v>
      </c>
      <c r="J550" s="80">
        <f t="shared" si="131"/>
        <v>0</v>
      </c>
      <c r="K550" s="80">
        <f t="shared" si="131"/>
        <v>0</v>
      </c>
      <c r="L550" s="80">
        <f t="shared" si="131"/>
        <v>236173</v>
      </c>
      <c r="M550" s="80">
        <f t="shared" si="131"/>
        <v>0</v>
      </c>
      <c r="N550" s="80">
        <f t="shared" si="131"/>
        <v>0</v>
      </c>
      <c r="O550" s="80">
        <f t="shared" si="131"/>
        <v>0</v>
      </c>
      <c r="P550" s="80">
        <f t="shared" si="131"/>
        <v>0</v>
      </c>
      <c r="Q550" s="80">
        <f t="shared" si="131"/>
        <v>28976</v>
      </c>
      <c r="R550" s="80">
        <f t="shared" si="131"/>
        <v>0</v>
      </c>
      <c r="S550" s="80">
        <f t="shared" si="131"/>
        <v>0</v>
      </c>
      <c r="T550" s="80">
        <f t="shared" si="131"/>
        <v>0</v>
      </c>
      <c r="U550" s="80">
        <f t="shared" si="131"/>
        <v>0</v>
      </c>
      <c r="V550" s="80">
        <f t="shared" si="131"/>
        <v>29984</v>
      </c>
      <c r="W550" s="80">
        <f t="shared" si="131"/>
        <v>0</v>
      </c>
      <c r="X550" s="80">
        <f t="shared" si="131"/>
        <v>0</v>
      </c>
      <c r="Y550" s="80">
        <f t="shared" ref="Y550:BQ555" si="133">Y124-CQ124</f>
        <v>0</v>
      </c>
      <c r="Z550" s="80">
        <f t="shared" si="133"/>
        <v>0</v>
      </c>
      <c r="AA550" s="80">
        <f t="shared" si="133"/>
        <v>702809</v>
      </c>
      <c r="AB550" s="80">
        <f t="shared" si="133"/>
        <v>0</v>
      </c>
      <c r="AC550" s="80">
        <f t="shared" si="133"/>
        <v>0</v>
      </c>
      <c r="AD550" s="80">
        <f t="shared" si="133"/>
        <v>0</v>
      </c>
      <c r="AE550" s="80">
        <f t="shared" si="133"/>
        <v>0</v>
      </c>
      <c r="AF550" s="80">
        <f t="shared" si="133"/>
        <v>-120715</v>
      </c>
      <c r="AG550" s="80">
        <f t="shared" si="133"/>
        <v>0</v>
      </c>
      <c r="AH550" s="80">
        <f t="shared" si="133"/>
        <v>0</v>
      </c>
      <c r="AI550" s="80">
        <f t="shared" si="133"/>
        <v>0</v>
      </c>
      <c r="AJ550" s="80">
        <f t="shared" si="133"/>
        <v>0</v>
      </c>
      <c r="AK550" s="80">
        <f t="shared" si="133"/>
        <v>11367</v>
      </c>
      <c r="AL550" s="80">
        <f t="shared" si="133"/>
        <v>0</v>
      </c>
      <c r="AM550" s="80">
        <f t="shared" si="133"/>
        <v>0</v>
      </c>
      <c r="AN550" s="80">
        <f t="shared" si="133"/>
        <v>0</v>
      </c>
      <c r="AO550" s="80">
        <f t="shared" si="133"/>
        <v>0</v>
      </c>
      <c r="AP550" s="80">
        <f t="shared" si="133"/>
        <v>-14257</v>
      </c>
      <c r="AQ550" s="80">
        <f t="shared" si="133"/>
        <v>0</v>
      </c>
      <c r="AR550" s="80">
        <f t="shared" si="133"/>
        <v>0</v>
      </c>
      <c r="AS550" s="80">
        <f t="shared" si="133"/>
        <v>0</v>
      </c>
      <c r="AT550" s="80">
        <f t="shared" si="133"/>
        <v>0</v>
      </c>
      <c r="AU550" s="80">
        <f t="shared" si="133"/>
        <v>379689</v>
      </c>
      <c r="AV550" s="80">
        <f t="shared" si="133"/>
        <v>0</v>
      </c>
      <c r="AW550" s="80">
        <f t="shared" si="133"/>
        <v>0</v>
      </c>
      <c r="AX550" s="80">
        <f t="shared" si="133"/>
        <v>0</v>
      </c>
      <c r="AY550" s="80">
        <f t="shared" si="133"/>
        <v>0</v>
      </c>
      <c r="AZ550" s="80">
        <f t="shared" si="133"/>
        <v>-1073100</v>
      </c>
      <c r="BA550" s="80">
        <f t="shared" si="133"/>
        <v>0</v>
      </c>
      <c r="BB550" s="80">
        <f t="shared" si="133"/>
        <v>0</v>
      </c>
      <c r="BC550" s="80">
        <f t="shared" si="133"/>
        <v>0</v>
      </c>
      <c r="BD550" s="80">
        <f t="shared" si="133"/>
        <v>0</v>
      </c>
      <c r="BE550" s="80">
        <f t="shared" si="133"/>
        <v>-339814</v>
      </c>
      <c r="BF550" s="80">
        <f t="shared" si="133"/>
        <v>0</v>
      </c>
      <c r="BG550" s="80">
        <f t="shared" si="133"/>
        <v>0</v>
      </c>
      <c r="BH550" s="80">
        <f t="shared" si="133"/>
        <v>0</v>
      </c>
      <c r="BI550" s="80">
        <f t="shared" si="133"/>
        <v>0</v>
      </c>
      <c r="BJ550" s="80">
        <f t="shared" si="133"/>
        <v>0</v>
      </c>
      <c r="BK550" s="80">
        <f t="shared" si="133"/>
        <v>0</v>
      </c>
      <c r="BL550" s="80">
        <f t="shared" si="133"/>
        <v>0</v>
      </c>
      <c r="BM550" s="80">
        <f t="shared" si="133"/>
        <v>0</v>
      </c>
      <c r="BN550" s="80">
        <f t="shared" si="133"/>
        <v>0</v>
      </c>
      <c r="BO550" s="80">
        <f t="shared" si="133"/>
        <v>-553196</v>
      </c>
      <c r="BP550" s="80">
        <f t="shared" si="133"/>
        <v>0</v>
      </c>
      <c r="BQ550" s="80">
        <f t="shared" si="133"/>
        <v>0</v>
      </c>
      <c r="BR550" s="80">
        <f t="shared" si="129"/>
        <v>0</v>
      </c>
      <c r="BS550" s="80">
        <f t="shared" si="127"/>
        <v>0</v>
      </c>
      <c r="BT550" s="80">
        <f t="shared" si="127"/>
        <v>180926</v>
      </c>
      <c r="BU550" s="80">
        <f t="shared" si="127"/>
        <v>0</v>
      </c>
      <c r="BV550" s="80">
        <f t="shared" si="127"/>
        <v>0</v>
      </c>
      <c r="BW550" s="80">
        <f t="shared" si="127"/>
        <v>0</v>
      </c>
      <c r="BX550" s="80">
        <f t="shared" si="127"/>
        <v>0</v>
      </c>
      <c r="BZ550" s="80">
        <f t="shared" si="128"/>
        <v>0</v>
      </c>
      <c r="CA550" s="80" t="e">
        <f>CA124-#REF!</f>
        <v>#REF!</v>
      </c>
    </row>
    <row r="551" spans="7:79" hidden="1" x14ac:dyDescent="0.3">
      <c r="G551" s="80">
        <f t="shared" si="132"/>
        <v>0</v>
      </c>
      <c r="H551" s="80">
        <f t="shared" si="132"/>
        <v>0</v>
      </c>
      <c r="I551" s="80">
        <f t="shared" si="132"/>
        <v>0</v>
      </c>
      <c r="J551" s="80">
        <f t="shared" si="132"/>
        <v>0</v>
      </c>
      <c r="K551" s="80">
        <f t="shared" si="132"/>
        <v>0</v>
      </c>
      <c r="L551" s="80">
        <f t="shared" si="132"/>
        <v>0</v>
      </c>
      <c r="M551" s="80">
        <f t="shared" si="132"/>
        <v>0</v>
      </c>
      <c r="N551" s="80">
        <f t="shared" si="132"/>
        <v>0</v>
      </c>
      <c r="O551" s="80">
        <f t="shared" si="132"/>
        <v>0</v>
      </c>
      <c r="P551" s="80">
        <f t="shared" si="132"/>
        <v>0</v>
      </c>
      <c r="Q551" s="80">
        <f t="shared" si="132"/>
        <v>0</v>
      </c>
      <c r="R551" s="80">
        <f t="shared" si="132"/>
        <v>0</v>
      </c>
      <c r="S551" s="80">
        <f t="shared" si="132"/>
        <v>0</v>
      </c>
      <c r="T551" s="80">
        <f t="shared" si="132"/>
        <v>0</v>
      </c>
      <c r="U551" s="80">
        <f t="shared" si="132"/>
        <v>0</v>
      </c>
      <c r="V551" s="80">
        <f t="shared" si="132"/>
        <v>0</v>
      </c>
      <c r="W551" s="80">
        <f t="shared" ref="W551:AL566" si="134">W125-CO125</f>
        <v>0</v>
      </c>
      <c r="X551" s="80">
        <f t="shared" si="134"/>
        <v>0</v>
      </c>
      <c r="Y551" s="80">
        <f t="shared" si="133"/>
        <v>0</v>
      </c>
      <c r="Z551" s="80">
        <f t="shared" si="133"/>
        <v>0</v>
      </c>
      <c r="AA551" s="80">
        <f t="shared" si="133"/>
        <v>0</v>
      </c>
      <c r="AB551" s="80">
        <f t="shared" si="133"/>
        <v>0</v>
      </c>
      <c r="AC551" s="80">
        <f t="shared" si="133"/>
        <v>0</v>
      </c>
      <c r="AD551" s="80">
        <f t="shared" si="133"/>
        <v>0</v>
      </c>
      <c r="AE551" s="80">
        <f t="shared" si="133"/>
        <v>0</v>
      </c>
      <c r="AF551" s="80">
        <f t="shared" si="133"/>
        <v>0</v>
      </c>
      <c r="AG551" s="80">
        <f t="shared" si="133"/>
        <v>0</v>
      </c>
      <c r="AH551" s="80">
        <f t="shared" si="133"/>
        <v>0</v>
      </c>
      <c r="AI551" s="80">
        <f t="shared" si="133"/>
        <v>0</v>
      </c>
      <c r="AJ551" s="80">
        <f t="shared" si="133"/>
        <v>0</v>
      </c>
      <c r="AK551" s="80">
        <f t="shared" si="133"/>
        <v>0</v>
      </c>
      <c r="AL551" s="80">
        <f t="shared" si="133"/>
        <v>0</v>
      </c>
      <c r="AM551" s="80">
        <f t="shared" si="133"/>
        <v>0</v>
      </c>
      <c r="AN551" s="80">
        <f t="shared" si="133"/>
        <v>0</v>
      </c>
      <c r="AO551" s="80">
        <f t="shared" si="133"/>
        <v>0</v>
      </c>
      <c r="AP551" s="80">
        <f t="shared" si="133"/>
        <v>0</v>
      </c>
      <c r="AQ551" s="80">
        <f t="shared" si="133"/>
        <v>0</v>
      </c>
      <c r="AR551" s="80">
        <f t="shared" si="133"/>
        <v>0</v>
      </c>
      <c r="AS551" s="80">
        <f t="shared" si="133"/>
        <v>0</v>
      </c>
      <c r="AT551" s="80">
        <f t="shared" si="133"/>
        <v>0</v>
      </c>
      <c r="AU551" s="80">
        <f t="shared" si="133"/>
        <v>0</v>
      </c>
      <c r="AV551" s="80">
        <f t="shared" si="133"/>
        <v>0</v>
      </c>
      <c r="AW551" s="80">
        <f t="shared" si="133"/>
        <v>0</v>
      </c>
      <c r="AX551" s="80">
        <f t="shared" si="133"/>
        <v>0</v>
      </c>
      <c r="AY551" s="80">
        <f t="shared" si="133"/>
        <v>0</v>
      </c>
      <c r="AZ551" s="80">
        <f t="shared" si="133"/>
        <v>0</v>
      </c>
      <c r="BA551" s="80">
        <f t="shared" si="133"/>
        <v>0</v>
      </c>
      <c r="BB551" s="80">
        <f t="shared" si="133"/>
        <v>0</v>
      </c>
      <c r="BC551" s="80">
        <f t="shared" si="133"/>
        <v>0</v>
      </c>
      <c r="BD551" s="80">
        <f t="shared" si="133"/>
        <v>0</v>
      </c>
      <c r="BE551" s="80">
        <f t="shared" si="133"/>
        <v>0</v>
      </c>
      <c r="BF551" s="80">
        <f t="shared" si="133"/>
        <v>0</v>
      </c>
      <c r="BG551" s="80">
        <f t="shared" si="133"/>
        <v>0</v>
      </c>
      <c r="BH551" s="80">
        <f t="shared" si="133"/>
        <v>0</v>
      </c>
      <c r="BI551" s="80">
        <f t="shared" si="133"/>
        <v>0</v>
      </c>
      <c r="BJ551" s="80">
        <f t="shared" si="133"/>
        <v>0</v>
      </c>
      <c r="BK551" s="80">
        <f t="shared" si="133"/>
        <v>0</v>
      </c>
      <c r="BL551" s="80">
        <f t="shared" si="133"/>
        <v>0</v>
      </c>
      <c r="BM551" s="80">
        <f t="shared" si="133"/>
        <v>0</v>
      </c>
      <c r="BN551" s="80">
        <f t="shared" si="133"/>
        <v>0</v>
      </c>
      <c r="BO551" s="80">
        <f t="shared" si="133"/>
        <v>0</v>
      </c>
      <c r="BP551" s="80">
        <f t="shared" si="133"/>
        <v>0</v>
      </c>
      <c r="BQ551" s="80">
        <f t="shared" si="133"/>
        <v>0</v>
      </c>
      <c r="BR551" s="80">
        <f t="shared" si="129"/>
        <v>0</v>
      </c>
      <c r="BS551" s="80">
        <f t="shared" si="127"/>
        <v>0</v>
      </c>
      <c r="BT551" s="80">
        <f t="shared" si="127"/>
        <v>0</v>
      </c>
      <c r="BU551" s="80">
        <f t="shared" si="127"/>
        <v>0</v>
      </c>
      <c r="BV551" s="80">
        <f t="shared" si="127"/>
        <v>0</v>
      </c>
      <c r="BW551" s="80">
        <f t="shared" si="127"/>
        <v>0</v>
      </c>
      <c r="BX551" s="80">
        <f t="shared" si="127"/>
        <v>0</v>
      </c>
      <c r="BZ551" s="80">
        <f t="shared" si="128"/>
        <v>0</v>
      </c>
      <c r="CA551" s="80" t="e">
        <f>CA125-#REF!</f>
        <v>#REF!</v>
      </c>
    </row>
    <row r="552" spans="7:79" hidden="1" x14ac:dyDescent="0.3">
      <c r="G552" s="80">
        <f t="shared" si="132"/>
        <v>0</v>
      </c>
      <c r="H552" s="80">
        <f t="shared" si="132"/>
        <v>0</v>
      </c>
      <c r="I552" s="80">
        <f t="shared" si="132"/>
        <v>0</v>
      </c>
      <c r="J552" s="80">
        <f t="shared" si="132"/>
        <v>0</v>
      </c>
      <c r="K552" s="80">
        <f t="shared" si="132"/>
        <v>0</v>
      </c>
      <c r="L552" s="80">
        <f t="shared" si="132"/>
        <v>0</v>
      </c>
      <c r="M552" s="80">
        <f t="shared" si="132"/>
        <v>0</v>
      </c>
      <c r="N552" s="80">
        <f t="shared" si="132"/>
        <v>0</v>
      </c>
      <c r="O552" s="80">
        <f t="shared" si="132"/>
        <v>0</v>
      </c>
      <c r="P552" s="80">
        <f t="shared" si="132"/>
        <v>0</v>
      </c>
      <c r="Q552" s="80">
        <f t="shared" si="132"/>
        <v>0</v>
      </c>
      <c r="R552" s="80">
        <f t="shared" si="132"/>
        <v>0</v>
      </c>
      <c r="S552" s="80">
        <f t="shared" si="132"/>
        <v>0</v>
      </c>
      <c r="T552" s="80">
        <f t="shared" si="132"/>
        <v>0</v>
      </c>
      <c r="U552" s="80">
        <f t="shared" si="132"/>
        <v>0</v>
      </c>
      <c r="V552" s="80">
        <f t="shared" si="132"/>
        <v>0</v>
      </c>
      <c r="W552" s="80">
        <f t="shared" si="134"/>
        <v>0</v>
      </c>
      <c r="X552" s="80">
        <f t="shared" si="134"/>
        <v>0</v>
      </c>
      <c r="Y552" s="80">
        <f t="shared" si="133"/>
        <v>0</v>
      </c>
      <c r="Z552" s="80">
        <f t="shared" si="133"/>
        <v>0</v>
      </c>
      <c r="AA552" s="80">
        <f t="shared" si="133"/>
        <v>0</v>
      </c>
      <c r="AB552" s="80">
        <f t="shared" si="133"/>
        <v>0</v>
      </c>
      <c r="AC552" s="80">
        <f t="shared" si="133"/>
        <v>0</v>
      </c>
      <c r="AD552" s="80">
        <f t="shared" si="133"/>
        <v>0</v>
      </c>
      <c r="AE552" s="80">
        <f t="shared" si="133"/>
        <v>0</v>
      </c>
      <c r="AF552" s="80">
        <f t="shared" si="133"/>
        <v>0</v>
      </c>
      <c r="AG552" s="80">
        <f t="shared" si="133"/>
        <v>0</v>
      </c>
      <c r="AH552" s="80">
        <f t="shared" si="133"/>
        <v>0</v>
      </c>
      <c r="AI552" s="80">
        <f t="shared" si="133"/>
        <v>0</v>
      </c>
      <c r="AJ552" s="80">
        <f t="shared" si="133"/>
        <v>0</v>
      </c>
      <c r="AK552" s="80">
        <f t="shared" si="133"/>
        <v>0</v>
      </c>
      <c r="AL552" s="80">
        <f t="shared" si="133"/>
        <v>0</v>
      </c>
      <c r="AM552" s="80">
        <f t="shared" si="133"/>
        <v>0</v>
      </c>
      <c r="AN552" s="80">
        <f t="shared" si="133"/>
        <v>0</v>
      </c>
      <c r="AO552" s="80">
        <f t="shared" si="133"/>
        <v>0</v>
      </c>
      <c r="AP552" s="80">
        <f t="shared" si="133"/>
        <v>0</v>
      </c>
      <c r="AQ552" s="80">
        <f t="shared" si="133"/>
        <v>0</v>
      </c>
      <c r="AR552" s="80">
        <f t="shared" si="133"/>
        <v>0</v>
      </c>
      <c r="AS552" s="80">
        <f t="shared" si="133"/>
        <v>0</v>
      </c>
      <c r="AT552" s="80">
        <f t="shared" si="133"/>
        <v>0</v>
      </c>
      <c r="AU552" s="80">
        <f t="shared" si="133"/>
        <v>0</v>
      </c>
      <c r="AV552" s="80">
        <f t="shared" si="133"/>
        <v>0</v>
      </c>
      <c r="AW552" s="80">
        <f t="shared" si="133"/>
        <v>0</v>
      </c>
      <c r="AX552" s="80">
        <f t="shared" si="133"/>
        <v>0</v>
      </c>
      <c r="AY552" s="80">
        <f t="shared" si="133"/>
        <v>0</v>
      </c>
      <c r="AZ552" s="80">
        <f t="shared" si="133"/>
        <v>0</v>
      </c>
      <c r="BA552" s="80">
        <f t="shared" si="133"/>
        <v>0</v>
      </c>
      <c r="BB552" s="80">
        <f t="shared" si="133"/>
        <v>0</v>
      </c>
      <c r="BC552" s="80">
        <f t="shared" si="133"/>
        <v>0</v>
      </c>
      <c r="BD552" s="80">
        <f t="shared" si="133"/>
        <v>0</v>
      </c>
      <c r="BE552" s="80">
        <f t="shared" si="133"/>
        <v>0</v>
      </c>
      <c r="BF552" s="80">
        <f t="shared" si="133"/>
        <v>0</v>
      </c>
      <c r="BG552" s="80">
        <f t="shared" si="133"/>
        <v>0</v>
      </c>
      <c r="BH552" s="80">
        <f t="shared" si="133"/>
        <v>0</v>
      </c>
      <c r="BI552" s="80">
        <f t="shared" si="133"/>
        <v>0</v>
      </c>
      <c r="BJ552" s="80">
        <f t="shared" si="133"/>
        <v>0</v>
      </c>
      <c r="BK552" s="80">
        <f t="shared" si="133"/>
        <v>0</v>
      </c>
      <c r="BL552" s="80">
        <f t="shared" si="133"/>
        <v>0</v>
      </c>
      <c r="BM552" s="80">
        <f t="shared" si="133"/>
        <v>0</v>
      </c>
      <c r="BN552" s="80">
        <f t="shared" si="133"/>
        <v>0</v>
      </c>
      <c r="BO552" s="80">
        <f t="shared" si="133"/>
        <v>0</v>
      </c>
      <c r="BP552" s="80">
        <f t="shared" si="133"/>
        <v>0</v>
      </c>
      <c r="BQ552" s="80">
        <f t="shared" si="133"/>
        <v>0</v>
      </c>
      <c r="BR552" s="80">
        <f t="shared" si="129"/>
        <v>0</v>
      </c>
      <c r="BS552" s="80">
        <f t="shared" si="127"/>
        <v>0</v>
      </c>
      <c r="BT552" s="80">
        <f t="shared" si="127"/>
        <v>0</v>
      </c>
      <c r="BU552" s="80">
        <f t="shared" si="127"/>
        <v>0</v>
      </c>
      <c r="BV552" s="80">
        <f t="shared" si="127"/>
        <v>0</v>
      </c>
      <c r="BW552" s="80">
        <f t="shared" si="127"/>
        <v>0</v>
      </c>
      <c r="BX552" s="80">
        <f t="shared" si="127"/>
        <v>0</v>
      </c>
      <c r="BZ552" s="80">
        <f t="shared" si="128"/>
        <v>0</v>
      </c>
      <c r="CA552" s="80" t="e">
        <f>CA126-#REF!</f>
        <v>#REF!</v>
      </c>
    </row>
    <row r="553" spans="7:79" hidden="1" x14ac:dyDescent="0.3">
      <c r="G553" s="80">
        <f t="shared" si="132"/>
        <v>-41517000</v>
      </c>
      <c r="H553" s="80">
        <f t="shared" si="132"/>
        <v>0</v>
      </c>
      <c r="I553" s="80">
        <f t="shared" si="132"/>
        <v>0</v>
      </c>
      <c r="J553" s="80">
        <f t="shared" si="132"/>
        <v>0</v>
      </c>
      <c r="K553" s="80">
        <f t="shared" si="132"/>
        <v>0</v>
      </c>
      <c r="L553" s="80">
        <f t="shared" si="132"/>
        <v>-650000</v>
      </c>
      <c r="M553" s="80">
        <f t="shared" si="132"/>
        <v>0</v>
      </c>
      <c r="N553" s="80">
        <f t="shared" si="132"/>
        <v>0</v>
      </c>
      <c r="O553" s="80">
        <f t="shared" si="132"/>
        <v>0</v>
      </c>
      <c r="P553" s="80">
        <f t="shared" si="132"/>
        <v>0</v>
      </c>
      <c r="Q553" s="80">
        <f t="shared" si="132"/>
        <v>301000</v>
      </c>
      <c r="R553" s="80">
        <f t="shared" si="132"/>
        <v>0</v>
      </c>
      <c r="S553" s="80">
        <f t="shared" si="132"/>
        <v>0</v>
      </c>
      <c r="T553" s="80">
        <f t="shared" si="132"/>
        <v>0</v>
      </c>
      <c r="U553" s="80">
        <f t="shared" si="132"/>
        <v>0</v>
      </c>
      <c r="V553" s="80">
        <f t="shared" si="132"/>
        <v>3251000</v>
      </c>
      <c r="W553" s="80">
        <f t="shared" si="134"/>
        <v>0</v>
      </c>
      <c r="X553" s="80">
        <f t="shared" si="134"/>
        <v>0</v>
      </c>
      <c r="Y553" s="80">
        <f t="shared" si="133"/>
        <v>0</v>
      </c>
      <c r="Z553" s="80">
        <f t="shared" si="133"/>
        <v>0</v>
      </c>
      <c r="AA553" s="80">
        <f t="shared" si="133"/>
        <v>-1596000</v>
      </c>
      <c r="AB553" s="80">
        <f t="shared" si="133"/>
        <v>0</v>
      </c>
      <c r="AC553" s="80">
        <f t="shared" si="133"/>
        <v>0</v>
      </c>
      <c r="AD553" s="80">
        <f t="shared" si="133"/>
        <v>0</v>
      </c>
      <c r="AE553" s="80">
        <f t="shared" si="133"/>
        <v>0</v>
      </c>
      <c r="AF553" s="80">
        <f t="shared" si="133"/>
        <v>-1950000</v>
      </c>
      <c r="AG553" s="80">
        <f t="shared" si="133"/>
        <v>0</v>
      </c>
      <c r="AH553" s="80">
        <f t="shared" si="133"/>
        <v>0</v>
      </c>
      <c r="AI553" s="80">
        <f t="shared" si="133"/>
        <v>0</v>
      </c>
      <c r="AJ553" s="80">
        <f t="shared" si="133"/>
        <v>0</v>
      </c>
      <c r="AK553" s="80">
        <f t="shared" si="133"/>
        <v>714000</v>
      </c>
      <c r="AL553" s="80">
        <f t="shared" si="133"/>
        <v>0</v>
      </c>
      <c r="AM553" s="80">
        <f t="shared" si="133"/>
        <v>0</v>
      </c>
      <c r="AN553" s="80">
        <f t="shared" si="133"/>
        <v>0</v>
      </c>
      <c r="AO553" s="80">
        <f t="shared" si="133"/>
        <v>0</v>
      </c>
      <c r="AP553" s="80">
        <f t="shared" si="133"/>
        <v>-2600000</v>
      </c>
      <c r="AQ553" s="80">
        <f t="shared" si="133"/>
        <v>0</v>
      </c>
      <c r="AR553" s="80">
        <f t="shared" si="133"/>
        <v>0</v>
      </c>
      <c r="AS553" s="80">
        <f t="shared" si="133"/>
        <v>0</v>
      </c>
      <c r="AT553" s="80">
        <f t="shared" si="133"/>
        <v>0</v>
      </c>
      <c r="AU553" s="80">
        <f t="shared" si="133"/>
        <v>-5199000</v>
      </c>
      <c r="AV553" s="80">
        <f t="shared" si="133"/>
        <v>0</v>
      </c>
      <c r="AW553" s="80">
        <f t="shared" si="133"/>
        <v>0</v>
      </c>
      <c r="AX553" s="80">
        <f t="shared" si="133"/>
        <v>0</v>
      </c>
      <c r="AY553" s="80">
        <f t="shared" si="133"/>
        <v>0</v>
      </c>
      <c r="AZ553" s="80">
        <f t="shared" si="133"/>
        <v>-1950000</v>
      </c>
      <c r="BA553" s="80">
        <f t="shared" si="133"/>
        <v>0</v>
      </c>
      <c r="BB553" s="80">
        <f t="shared" si="133"/>
        <v>0</v>
      </c>
      <c r="BC553" s="80">
        <f t="shared" si="133"/>
        <v>0</v>
      </c>
      <c r="BD553" s="80">
        <f t="shared" si="133"/>
        <v>0</v>
      </c>
      <c r="BE553" s="80">
        <f t="shared" si="133"/>
        <v>-1950000</v>
      </c>
      <c r="BF553" s="80">
        <f t="shared" si="133"/>
        <v>0</v>
      </c>
      <c r="BG553" s="80">
        <f t="shared" si="133"/>
        <v>0</v>
      </c>
      <c r="BH553" s="80">
        <f t="shared" si="133"/>
        <v>0</v>
      </c>
      <c r="BI553" s="80">
        <f t="shared" si="133"/>
        <v>0</v>
      </c>
      <c r="BJ553" s="80">
        <f t="shared" si="133"/>
        <v>-5152000</v>
      </c>
      <c r="BK553" s="80">
        <f t="shared" si="133"/>
        <v>0</v>
      </c>
      <c r="BL553" s="80">
        <f t="shared" si="133"/>
        <v>0</v>
      </c>
      <c r="BM553" s="80">
        <f t="shared" si="133"/>
        <v>0</v>
      </c>
      <c r="BN553" s="80">
        <f t="shared" si="133"/>
        <v>0</v>
      </c>
      <c r="BO553" s="80">
        <f t="shared" si="133"/>
        <v>-5233000</v>
      </c>
      <c r="BP553" s="80">
        <f t="shared" si="133"/>
        <v>0</v>
      </c>
      <c r="BQ553" s="80">
        <f t="shared" si="133"/>
        <v>0</v>
      </c>
      <c r="BR553" s="80">
        <f t="shared" si="129"/>
        <v>0</v>
      </c>
      <c r="BS553" s="80">
        <f t="shared" si="127"/>
        <v>0</v>
      </c>
      <c r="BT553" s="80">
        <f t="shared" si="127"/>
        <v>-9679000</v>
      </c>
      <c r="BU553" s="80">
        <f t="shared" si="127"/>
        <v>0</v>
      </c>
      <c r="BV553" s="80">
        <f t="shared" si="127"/>
        <v>0</v>
      </c>
      <c r="BW553" s="80">
        <f t="shared" si="127"/>
        <v>0</v>
      </c>
      <c r="BX553" s="80">
        <f t="shared" si="127"/>
        <v>0</v>
      </c>
      <c r="BZ553" s="80">
        <f t="shared" si="128"/>
        <v>0</v>
      </c>
      <c r="CA553" s="80" t="e">
        <f>CA127-#REF!</f>
        <v>#REF!</v>
      </c>
    </row>
    <row r="554" spans="7:79" hidden="1" x14ac:dyDescent="0.3">
      <c r="G554" s="80">
        <f t="shared" si="132"/>
        <v>-35718996</v>
      </c>
      <c r="H554" s="80">
        <f t="shared" si="132"/>
        <v>0</v>
      </c>
      <c r="I554" s="80">
        <f t="shared" si="132"/>
        <v>0</v>
      </c>
      <c r="J554" s="80">
        <f t="shared" si="132"/>
        <v>0</v>
      </c>
      <c r="K554" s="80">
        <f t="shared" si="132"/>
        <v>0</v>
      </c>
      <c r="L554" s="80">
        <f t="shared" si="132"/>
        <v>-668648</v>
      </c>
      <c r="M554" s="80">
        <f t="shared" si="132"/>
        <v>0</v>
      </c>
      <c r="N554" s="80">
        <f t="shared" si="132"/>
        <v>0</v>
      </c>
      <c r="O554" s="80">
        <f t="shared" si="132"/>
        <v>0</v>
      </c>
      <c r="P554" s="80">
        <f t="shared" si="132"/>
        <v>0</v>
      </c>
      <c r="Q554" s="80">
        <f t="shared" si="132"/>
        <v>159655</v>
      </c>
      <c r="R554" s="80">
        <f t="shared" si="132"/>
        <v>0</v>
      </c>
      <c r="S554" s="80">
        <f t="shared" si="132"/>
        <v>0</v>
      </c>
      <c r="T554" s="80">
        <f t="shared" si="132"/>
        <v>0</v>
      </c>
      <c r="U554" s="80">
        <f t="shared" si="132"/>
        <v>0</v>
      </c>
      <c r="V554" s="80">
        <f t="shared" si="132"/>
        <v>2596068</v>
      </c>
      <c r="W554" s="80">
        <f t="shared" si="134"/>
        <v>0</v>
      </c>
      <c r="X554" s="80">
        <f t="shared" si="134"/>
        <v>0</v>
      </c>
      <c r="Y554" s="80">
        <f t="shared" si="133"/>
        <v>0</v>
      </c>
      <c r="Z554" s="80">
        <f t="shared" si="133"/>
        <v>0</v>
      </c>
      <c r="AA554" s="80">
        <f t="shared" si="133"/>
        <v>-1354578</v>
      </c>
      <c r="AB554" s="80">
        <f t="shared" si="133"/>
        <v>0</v>
      </c>
      <c r="AC554" s="80">
        <f t="shared" si="133"/>
        <v>0</v>
      </c>
      <c r="AD554" s="80">
        <f t="shared" si="133"/>
        <v>0</v>
      </c>
      <c r="AE554" s="80">
        <f t="shared" si="133"/>
        <v>0</v>
      </c>
      <c r="AF554" s="80">
        <f t="shared" si="133"/>
        <v>-1700497</v>
      </c>
      <c r="AG554" s="80">
        <f t="shared" si="133"/>
        <v>0</v>
      </c>
      <c r="AH554" s="80">
        <f t="shared" si="133"/>
        <v>0</v>
      </c>
      <c r="AI554" s="80">
        <f t="shared" si="133"/>
        <v>0</v>
      </c>
      <c r="AJ554" s="80">
        <f t="shared" si="133"/>
        <v>0</v>
      </c>
      <c r="AK554" s="80">
        <f t="shared" si="133"/>
        <v>571591</v>
      </c>
      <c r="AL554" s="80">
        <f t="shared" si="133"/>
        <v>0</v>
      </c>
      <c r="AM554" s="80">
        <f t="shared" si="133"/>
        <v>0</v>
      </c>
      <c r="AN554" s="80">
        <f t="shared" si="133"/>
        <v>0</v>
      </c>
      <c r="AO554" s="80">
        <f t="shared" si="133"/>
        <v>0</v>
      </c>
      <c r="AP554" s="80">
        <f t="shared" si="133"/>
        <v>-2165875</v>
      </c>
      <c r="AQ554" s="80">
        <f t="shared" si="133"/>
        <v>0</v>
      </c>
      <c r="AR554" s="80">
        <f t="shared" si="133"/>
        <v>0</v>
      </c>
      <c r="AS554" s="80">
        <f t="shared" si="133"/>
        <v>0</v>
      </c>
      <c r="AT554" s="80">
        <f t="shared" si="133"/>
        <v>0</v>
      </c>
      <c r="AU554" s="80">
        <f t="shared" si="133"/>
        <v>-4413614</v>
      </c>
      <c r="AV554" s="80">
        <f t="shared" si="133"/>
        <v>0</v>
      </c>
      <c r="AW554" s="80">
        <f t="shared" si="133"/>
        <v>0</v>
      </c>
      <c r="AX554" s="80">
        <f t="shared" si="133"/>
        <v>0</v>
      </c>
      <c r="AY554" s="80">
        <f t="shared" si="133"/>
        <v>0</v>
      </c>
      <c r="AZ554" s="80">
        <f t="shared" si="133"/>
        <v>-1626220</v>
      </c>
      <c r="BA554" s="80">
        <f t="shared" si="133"/>
        <v>0</v>
      </c>
      <c r="BB554" s="80">
        <f t="shared" si="133"/>
        <v>0</v>
      </c>
      <c r="BC554" s="80">
        <f t="shared" si="133"/>
        <v>0</v>
      </c>
      <c r="BD554" s="80">
        <f t="shared" si="133"/>
        <v>0</v>
      </c>
      <c r="BE554" s="80">
        <f t="shared" si="133"/>
        <v>-1707753</v>
      </c>
      <c r="BF554" s="80">
        <f t="shared" si="133"/>
        <v>0</v>
      </c>
      <c r="BG554" s="80">
        <f t="shared" si="133"/>
        <v>0</v>
      </c>
      <c r="BH554" s="80">
        <f t="shared" si="133"/>
        <v>0</v>
      </c>
      <c r="BI554" s="80">
        <f t="shared" si="133"/>
        <v>0</v>
      </c>
      <c r="BJ554" s="80">
        <f t="shared" si="133"/>
        <v>-4472189</v>
      </c>
      <c r="BK554" s="80">
        <f t="shared" si="133"/>
        <v>0</v>
      </c>
      <c r="BL554" s="80">
        <f t="shared" si="133"/>
        <v>0</v>
      </c>
      <c r="BM554" s="80">
        <f t="shared" si="133"/>
        <v>0</v>
      </c>
      <c r="BN554" s="80">
        <f t="shared" si="133"/>
        <v>0</v>
      </c>
      <c r="BO554" s="80">
        <f t="shared" si="133"/>
        <v>-4526017</v>
      </c>
      <c r="BP554" s="80">
        <f t="shared" si="133"/>
        <v>0</v>
      </c>
      <c r="BQ554" s="80">
        <f t="shared" si="133"/>
        <v>0</v>
      </c>
      <c r="BR554" s="80">
        <f t="shared" si="129"/>
        <v>0</v>
      </c>
      <c r="BS554" s="80">
        <f t="shared" si="129"/>
        <v>0</v>
      </c>
      <c r="BT554" s="80">
        <f t="shared" si="129"/>
        <v>-8602118</v>
      </c>
      <c r="BU554" s="80">
        <f t="shared" si="129"/>
        <v>0</v>
      </c>
      <c r="BV554" s="80">
        <f t="shared" si="129"/>
        <v>0</v>
      </c>
      <c r="BW554" s="80">
        <f t="shared" si="129"/>
        <v>0</v>
      </c>
      <c r="BX554" s="80">
        <f t="shared" si="129"/>
        <v>0</v>
      </c>
      <c r="BZ554" s="80">
        <f t="shared" si="128"/>
        <v>0</v>
      </c>
      <c r="CA554" s="80" t="e">
        <f>CA128-#REF!</f>
        <v>#REF!</v>
      </c>
    </row>
    <row r="555" spans="7:79" hidden="1" x14ac:dyDescent="0.3">
      <c r="G555" s="80">
        <f t="shared" si="132"/>
        <v>-5798004</v>
      </c>
      <c r="H555" s="80">
        <f t="shared" si="132"/>
        <v>0</v>
      </c>
      <c r="I555" s="80">
        <f t="shared" si="132"/>
        <v>0</v>
      </c>
      <c r="J555" s="80">
        <f t="shared" si="132"/>
        <v>0</v>
      </c>
      <c r="K555" s="80">
        <f t="shared" si="132"/>
        <v>0</v>
      </c>
      <c r="L555" s="80">
        <f t="shared" si="132"/>
        <v>18648</v>
      </c>
      <c r="M555" s="80">
        <f t="shared" si="132"/>
        <v>0</v>
      </c>
      <c r="N555" s="80">
        <f t="shared" si="132"/>
        <v>0</v>
      </c>
      <c r="O555" s="80">
        <f t="shared" si="132"/>
        <v>0</v>
      </c>
      <c r="P555" s="80">
        <f t="shared" si="132"/>
        <v>0</v>
      </c>
      <c r="Q555" s="80">
        <f t="shared" si="132"/>
        <v>141345</v>
      </c>
      <c r="R555" s="80">
        <f t="shared" si="132"/>
        <v>0</v>
      </c>
      <c r="S555" s="80">
        <f t="shared" si="132"/>
        <v>0</v>
      </c>
      <c r="T555" s="80">
        <f t="shared" si="132"/>
        <v>0</v>
      </c>
      <c r="U555" s="80">
        <f t="shared" si="132"/>
        <v>0</v>
      </c>
      <c r="V555" s="80">
        <f t="shared" si="132"/>
        <v>654932</v>
      </c>
      <c r="W555" s="80">
        <f t="shared" si="134"/>
        <v>0</v>
      </c>
      <c r="X555" s="80">
        <f t="shared" si="134"/>
        <v>0</v>
      </c>
      <c r="Y555" s="80">
        <f t="shared" si="133"/>
        <v>0</v>
      </c>
      <c r="Z555" s="80">
        <f t="shared" si="133"/>
        <v>0</v>
      </c>
      <c r="AA555" s="80">
        <f t="shared" si="133"/>
        <v>-241422</v>
      </c>
      <c r="AB555" s="80">
        <f t="shared" si="133"/>
        <v>0</v>
      </c>
      <c r="AC555" s="80">
        <f t="shared" si="133"/>
        <v>0</v>
      </c>
      <c r="AD555" s="80">
        <f t="shared" si="133"/>
        <v>0</v>
      </c>
      <c r="AE555" s="80">
        <f t="shared" si="133"/>
        <v>0</v>
      </c>
      <c r="AF555" s="80">
        <f t="shared" si="133"/>
        <v>-249503</v>
      </c>
      <c r="AG555" s="80">
        <f t="shared" si="133"/>
        <v>0</v>
      </c>
      <c r="AH555" s="80">
        <f t="shared" si="133"/>
        <v>0</v>
      </c>
      <c r="AI555" s="80">
        <f t="shared" si="133"/>
        <v>0</v>
      </c>
      <c r="AJ555" s="80">
        <f t="shared" si="133"/>
        <v>0</v>
      </c>
      <c r="AK555" s="80">
        <f t="shared" si="133"/>
        <v>142409</v>
      </c>
      <c r="AL555" s="80">
        <f t="shared" si="133"/>
        <v>0</v>
      </c>
      <c r="AM555" s="80">
        <f t="shared" si="133"/>
        <v>0</v>
      </c>
      <c r="AN555" s="80">
        <f t="shared" si="133"/>
        <v>0</v>
      </c>
      <c r="AO555" s="80">
        <f t="shared" si="133"/>
        <v>0</v>
      </c>
      <c r="AP555" s="80">
        <f t="shared" si="133"/>
        <v>-434125</v>
      </c>
      <c r="AQ555" s="80">
        <f t="shared" si="133"/>
        <v>0</v>
      </c>
      <c r="AR555" s="80">
        <f t="shared" si="133"/>
        <v>0</v>
      </c>
      <c r="AS555" s="80">
        <f t="shared" si="133"/>
        <v>0</v>
      </c>
      <c r="AT555" s="80">
        <f t="shared" si="133"/>
        <v>0</v>
      </c>
      <c r="AU555" s="80">
        <f t="shared" si="133"/>
        <v>-785386</v>
      </c>
      <c r="AV555" s="80">
        <f t="shared" si="133"/>
        <v>0</v>
      </c>
      <c r="AW555" s="80">
        <f t="shared" si="133"/>
        <v>0</v>
      </c>
      <c r="AX555" s="80">
        <f t="shared" si="133"/>
        <v>0</v>
      </c>
      <c r="AY555" s="80">
        <f t="shared" si="133"/>
        <v>0</v>
      </c>
      <c r="AZ555" s="80">
        <f t="shared" si="133"/>
        <v>-323780</v>
      </c>
      <c r="BA555" s="80">
        <f t="shared" si="133"/>
        <v>0</v>
      </c>
      <c r="BB555" s="80">
        <f t="shared" si="133"/>
        <v>0</v>
      </c>
      <c r="BC555" s="80">
        <f t="shared" ref="BC555:BR570" si="135">BC129-DU129</f>
        <v>0</v>
      </c>
      <c r="BD555" s="80">
        <f t="shared" si="135"/>
        <v>0</v>
      </c>
      <c r="BE555" s="80">
        <f t="shared" si="135"/>
        <v>-242247</v>
      </c>
      <c r="BF555" s="80">
        <f t="shared" si="135"/>
        <v>0</v>
      </c>
      <c r="BG555" s="80">
        <f t="shared" si="135"/>
        <v>0</v>
      </c>
      <c r="BH555" s="80">
        <f t="shared" si="135"/>
        <v>0</v>
      </c>
      <c r="BI555" s="80">
        <f t="shared" si="135"/>
        <v>0</v>
      </c>
      <c r="BJ555" s="80">
        <f t="shared" si="135"/>
        <v>-679811</v>
      </c>
      <c r="BK555" s="80">
        <f t="shared" si="135"/>
        <v>0</v>
      </c>
      <c r="BL555" s="80">
        <f t="shared" si="135"/>
        <v>0</v>
      </c>
      <c r="BM555" s="80">
        <f t="shared" si="135"/>
        <v>0</v>
      </c>
      <c r="BN555" s="80">
        <f t="shared" si="135"/>
        <v>0</v>
      </c>
      <c r="BO555" s="80">
        <f t="shared" si="135"/>
        <v>-706983</v>
      </c>
      <c r="BP555" s="80">
        <f t="shared" si="135"/>
        <v>0</v>
      </c>
      <c r="BQ555" s="80">
        <f t="shared" si="135"/>
        <v>0</v>
      </c>
      <c r="BR555" s="80">
        <f t="shared" si="129"/>
        <v>0</v>
      </c>
      <c r="BS555" s="80">
        <f t="shared" si="129"/>
        <v>0</v>
      </c>
      <c r="BT555" s="80">
        <f t="shared" si="129"/>
        <v>-1076882</v>
      </c>
      <c r="BU555" s="80">
        <f t="shared" si="129"/>
        <v>0</v>
      </c>
      <c r="BV555" s="80">
        <f t="shared" si="129"/>
        <v>0</v>
      </c>
      <c r="BW555" s="80">
        <f t="shared" si="129"/>
        <v>0</v>
      </c>
      <c r="BX555" s="80">
        <f t="shared" si="129"/>
        <v>0</v>
      </c>
      <c r="BZ555" s="80">
        <f t="shared" si="128"/>
        <v>0</v>
      </c>
      <c r="CA555" s="80" t="e">
        <f>CA129-#REF!</f>
        <v>#REF!</v>
      </c>
    </row>
    <row r="556" spans="7:79" hidden="1" x14ac:dyDescent="0.3">
      <c r="G556" s="80">
        <f t="shared" si="132"/>
        <v>0</v>
      </c>
      <c r="H556" s="80">
        <f t="shared" si="132"/>
        <v>0</v>
      </c>
      <c r="I556" s="80">
        <f t="shared" si="132"/>
        <v>0</v>
      </c>
      <c r="J556" s="80">
        <f t="shared" si="132"/>
        <v>0</v>
      </c>
      <c r="K556" s="80">
        <f t="shared" si="132"/>
        <v>0</v>
      </c>
      <c r="L556" s="80">
        <f t="shared" si="132"/>
        <v>0</v>
      </c>
      <c r="M556" s="80">
        <f t="shared" si="132"/>
        <v>0</v>
      </c>
      <c r="N556" s="80">
        <f t="shared" si="132"/>
        <v>0</v>
      </c>
      <c r="O556" s="80">
        <f t="shared" si="132"/>
        <v>0</v>
      </c>
      <c r="P556" s="80">
        <f t="shared" si="132"/>
        <v>0</v>
      </c>
      <c r="Q556" s="80">
        <f t="shared" si="132"/>
        <v>0</v>
      </c>
      <c r="R556" s="80">
        <f t="shared" si="132"/>
        <v>0</v>
      </c>
      <c r="S556" s="80">
        <f t="shared" si="132"/>
        <v>0</v>
      </c>
      <c r="T556" s="80">
        <f t="shared" si="132"/>
        <v>0</v>
      </c>
      <c r="U556" s="80">
        <f t="shared" si="132"/>
        <v>0</v>
      </c>
      <c r="V556" s="80">
        <f t="shared" si="132"/>
        <v>0</v>
      </c>
      <c r="W556" s="80">
        <f t="shared" si="134"/>
        <v>0</v>
      </c>
      <c r="X556" s="80">
        <f t="shared" si="134"/>
        <v>0</v>
      </c>
      <c r="Y556" s="80">
        <f t="shared" si="134"/>
        <v>0</v>
      </c>
      <c r="Z556" s="80">
        <f t="shared" si="134"/>
        <v>0</v>
      </c>
      <c r="AA556" s="80">
        <f t="shared" si="134"/>
        <v>0</v>
      </c>
      <c r="AB556" s="80">
        <f t="shared" si="134"/>
        <v>0</v>
      </c>
      <c r="AC556" s="80">
        <f t="shared" si="134"/>
        <v>0</v>
      </c>
      <c r="AD556" s="80">
        <f t="shared" si="134"/>
        <v>0</v>
      </c>
      <c r="AE556" s="80">
        <f t="shared" si="134"/>
        <v>0</v>
      </c>
      <c r="AF556" s="80">
        <f t="shared" si="134"/>
        <v>0</v>
      </c>
      <c r="AG556" s="80">
        <f t="shared" si="134"/>
        <v>0</v>
      </c>
      <c r="AH556" s="80">
        <f t="shared" si="134"/>
        <v>0</v>
      </c>
      <c r="AI556" s="80">
        <f t="shared" si="134"/>
        <v>0</v>
      </c>
      <c r="AJ556" s="80">
        <f t="shared" si="134"/>
        <v>0</v>
      </c>
      <c r="AK556" s="80">
        <f t="shared" si="134"/>
        <v>0</v>
      </c>
      <c r="AL556" s="80">
        <f t="shared" si="134"/>
        <v>0</v>
      </c>
      <c r="AM556" s="80">
        <f t="shared" ref="AM556:BB571" si="136">AM130-DE130</f>
        <v>0</v>
      </c>
      <c r="AN556" s="80">
        <f t="shared" si="136"/>
        <v>0</v>
      </c>
      <c r="AO556" s="80">
        <f t="shared" si="136"/>
        <v>0</v>
      </c>
      <c r="AP556" s="80">
        <f t="shared" si="136"/>
        <v>0</v>
      </c>
      <c r="AQ556" s="80">
        <f t="shared" si="136"/>
        <v>0</v>
      </c>
      <c r="AR556" s="80">
        <f t="shared" si="136"/>
        <v>0</v>
      </c>
      <c r="AS556" s="80">
        <f t="shared" si="136"/>
        <v>0</v>
      </c>
      <c r="AT556" s="80">
        <f t="shared" si="136"/>
        <v>0</v>
      </c>
      <c r="AU556" s="80">
        <f t="shared" si="136"/>
        <v>0</v>
      </c>
      <c r="AV556" s="80">
        <f t="shared" si="136"/>
        <v>0</v>
      </c>
      <c r="AW556" s="80">
        <f t="shared" si="136"/>
        <v>0</v>
      </c>
      <c r="AX556" s="80">
        <f t="shared" si="136"/>
        <v>0</v>
      </c>
      <c r="AY556" s="80">
        <f t="shared" si="136"/>
        <v>0</v>
      </c>
      <c r="AZ556" s="80">
        <f t="shared" si="136"/>
        <v>0</v>
      </c>
      <c r="BA556" s="80">
        <f t="shared" si="136"/>
        <v>0</v>
      </c>
      <c r="BB556" s="80">
        <f t="shared" si="136"/>
        <v>0</v>
      </c>
      <c r="BC556" s="80">
        <f t="shared" si="135"/>
        <v>0</v>
      </c>
      <c r="BD556" s="80">
        <f t="shared" si="135"/>
        <v>0</v>
      </c>
      <c r="BE556" s="80">
        <f t="shared" si="135"/>
        <v>0</v>
      </c>
      <c r="BF556" s="80">
        <f t="shared" si="135"/>
        <v>0</v>
      </c>
      <c r="BG556" s="80">
        <f t="shared" si="135"/>
        <v>0</v>
      </c>
      <c r="BH556" s="80">
        <f t="shared" si="135"/>
        <v>0</v>
      </c>
      <c r="BI556" s="80">
        <f t="shared" si="135"/>
        <v>0</v>
      </c>
      <c r="BJ556" s="80">
        <f t="shared" si="135"/>
        <v>0</v>
      </c>
      <c r="BK556" s="80">
        <f t="shared" si="135"/>
        <v>0</v>
      </c>
      <c r="BL556" s="80">
        <f t="shared" si="135"/>
        <v>0</v>
      </c>
      <c r="BM556" s="80">
        <f t="shared" si="135"/>
        <v>0</v>
      </c>
      <c r="BN556" s="80">
        <f t="shared" si="135"/>
        <v>0</v>
      </c>
      <c r="BO556" s="80">
        <f t="shared" si="135"/>
        <v>0</v>
      </c>
      <c r="BP556" s="80">
        <f t="shared" si="135"/>
        <v>0</v>
      </c>
      <c r="BQ556" s="80">
        <f t="shared" si="135"/>
        <v>0</v>
      </c>
      <c r="BR556" s="80">
        <f t="shared" si="129"/>
        <v>0</v>
      </c>
      <c r="BS556" s="80">
        <f t="shared" si="129"/>
        <v>0</v>
      </c>
      <c r="BT556" s="80">
        <f t="shared" si="129"/>
        <v>0</v>
      </c>
      <c r="BU556" s="80">
        <f t="shared" si="129"/>
        <v>0</v>
      </c>
      <c r="BV556" s="80">
        <f t="shared" si="129"/>
        <v>0</v>
      </c>
      <c r="BW556" s="80">
        <f t="shared" si="129"/>
        <v>0</v>
      </c>
      <c r="BX556" s="80">
        <f t="shared" si="129"/>
        <v>0</v>
      </c>
      <c r="BZ556" s="80">
        <f t="shared" si="128"/>
        <v>0</v>
      </c>
      <c r="CA556" s="80" t="e">
        <f>CA130-#REF!</f>
        <v>#REF!</v>
      </c>
    </row>
    <row r="557" spans="7:79" hidden="1" x14ac:dyDescent="0.3">
      <c r="G557" s="80">
        <f t="shared" si="132"/>
        <v>0</v>
      </c>
      <c r="H557" s="80">
        <f t="shared" si="132"/>
        <v>0</v>
      </c>
      <c r="I557" s="80">
        <f t="shared" si="132"/>
        <v>0</v>
      </c>
      <c r="J557" s="80">
        <f t="shared" si="132"/>
        <v>0</v>
      </c>
      <c r="K557" s="80">
        <f t="shared" si="132"/>
        <v>0</v>
      </c>
      <c r="L557" s="80">
        <f t="shared" si="132"/>
        <v>0</v>
      </c>
      <c r="M557" s="80">
        <f t="shared" si="132"/>
        <v>0</v>
      </c>
      <c r="N557" s="80">
        <f t="shared" si="132"/>
        <v>0</v>
      </c>
      <c r="O557" s="80">
        <f t="shared" si="132"/>
        <v>0</v>
      </c>
      <c r="P557" s="80">
        <f t="shared" si="132"/>
        <v>0</v>
      </c>
      <c r="Q557" s="80">
        <f t="shared" si="132"/>
        <v>0</v>
      </c>
      <c r="R557" s="80">
        <f t="shared" si="132"/>
        <v>0</v>
      </c>
      <c r="S557" s="80">
        <f t="shared" si="132"/>
        <v>0</v>
      </c>
      <c r="T557" s="80">
        <f t="shared" si="132"/>
        <v>0</v>
      </c>
      <c r="U557" s="80">
        <f t="shared" si="132"/>
        <v>0</v>
      </c>
      <c r="V557" s="80">
        <f t="shared" si="132"/>
        <v>0</v>
      </c>
      <c r="W557" s="80">
        <f t="shared" si="134"/>
        <v>0</v>
      </c>
      <c r="X557" s="80">
        <f t="shared" si="134"/>
        <v>0</v>
      </c>
      <c r="Y557" s="80">
        <f t="shared" si="134"/>
        <v>0</v>
      </c>
      <c r="Z557" s="80">
        <f t="shared" si="134"/>
        <v>0</v>
      </c>
      <c r="AA557" s="80">
        <f t="shared" si="134"/>
        <v>0</v>
      </c>
      <c r="AB557" s="80">
        <f t="shared" si="134"/>
        <v>0</v>
      </c>
      <c r="AC557" s="80">
        <f t="shared" si="134"/>
        <v>0</v>
      </c>
      <c r="AD557" s="80">
        <f t="shared" si="134"/>
        <v>0</v>
      </c>
      <c r="AE557" s="80">
        <f t="shared" si="134"/>
        <v>0</v>
      </c>
      <c r="AF557" s="80">
        <f t="shared" si="134"/>
        <v>0</v>
      </c>
      <c r="AG557" s="80">
        <f t="shared" si="134"/>
        <v>0</v>
      </c>
      <c r="AH557" s="80">
        <f t="shared" si="134"/>
        <v>0</v>
      </c>
      <c r="AI557" s="80">
        <f t="shared" si="134"/>
        <v>0</v>
      </c>
      <c r="AJ557" s="80">
        <f t="shared" si="134"/>
        <v>0</v>
      </c>
      <c r="AK557" s="80">
        <f t="shared" si="134"/>
        <v>0</v>
      </c>
      <c r="AL557" s="80">
        <f t="shared" si="134"/>
        <v>0</v>
      </c>
      <c r="AM557" s="80">
        <f t="shared" si="136"/>
        <v>0</v>
      </c>
      <c r="AN557" s="80">
        <f t="shared" si="136"/>
        <v>0</v>
      </c>
      <c r="AO557" s="80">
        <f t="shared" si="136"/>
        <v>0</v>
      </c>
      <c r="AP557" s="80">
        <f t="shared" si="136"/>
        <v>0</v>
      </c>
      <c r="AQ557" s="80">
        <f t="shared" si="136"/>
        <v>0</v>
      </c>
      <c r="AR557" s="80">
        <f t="shared" si="136"/>
        <v>0</v>
      </c>
      <c r="AS557" s="80">
        <f t="shared" si="136"/>
        <v>0</v>
      </c>
      <c r="AT557" s="80">
        <f t="shared" si="136"/>
        <v>0</v>
      </c>
      <c r="AU557" s="80">
        <f t="shared" si="136"/>
        <v>0</v>
      </c>
      <c r="AV557" s="80">
        <f t="shared" si="136"/>
        <v>0</v>
      </c>
      <c r="AW557" s="80">
        <f t="shared" si="136"/>
        <v>0</v>
      </c>
      <c r="AX557" s="80">
        <f t="shared" si="136"/>
        <v>0</v>
      </c>
      <c r="AY557" s="80">
        <f t="shared" si="136"/>
        <v>0</v>
      </c>
      <c r="AZ557" s="80">
        <f t="shared" si="136"/>
        <v>0</v>
      </c>
      <c r="BA557" s="80">
        <f t="shared" si="136"/>
        <v>0</v>
      </c>
      <c r="BB557" s="80">
        <f t="shared" si="136"/>
        <v>0</v>
      </c>
      <c r="BC557" s="80">
        <f t="shared" si="135"/>
        <v>0</v>
      </c>
      <c r="BD557" s="80">
        <f t="shared" si="135"/>
        <v>0</v>
      </c>
      <c r="BE557" s="80">
        <f t="shared" si="135"/>
        <v>0</v>
      </c>
      <c r="BF557" s="80">
        <f t="shared" si="135"/>
        <v>0</v>
      </c>
      <c r="BG557" s="80">
        <f t="shared" si="135"/>
        <v>0</v>
      </c>
      <c r="BH557" s="80">
        <f t="shared" si="135"/>
        <v>0</v>
      </c>
      <c r="BI557" s="80">
        <f t="shared" si="135"/>
        <v>0</v>
      </c>
      <c r="BJ557" s="80">
        <f t="shared" si="135"/>
        <v>0</v>
      </c>
      <c r="BK557" s="80">
        <f t="shared" si="135"/>
        <v>0</v>
      </c>
      <c r="BL557" s="80">
        <f t="shared" si="135"/>
        <v>0</v>
      </c>
      <c r="BM557" s="80">
        <f t="shared" si="135"/>
        <v>0</v>
      </c>
      <c r="BN557" s="80">
        <f t="shared" si="135"/>
        <v>0</v>
      </c>
      <c r="BO557" s="80">
        <f t="shared" si="135"/>
        <v>0</v>
      </c>
      <c r="BP557" s="80">
        <f t="shared" si="135"/>
        <v>0</v>
      </c>
      <c r="BQ557" s="80">
        <f t="shared" si="135"/>
        <v>0</v>
      </c>
      <c r="BR557" s="80">
        <f t="shared" si="135"/>
        <v>0</v>
      </c>
      <c r="BS557" s="80">
        <f t="shared" ref="BS557:BX572" si="137">BS131-EK131</f>
        <v>0</v>
      </c>
      <c r="BT557" s="80">
        <f t="shared" si="137"/>
        <v>0</v>
      </c>
      <c r="BU557" s="80">
        <f t="shared" si="137"/>
        <v>0</v>
      </c>
      <c r="BV557" s="80">
        <f t="shared" si="137"/>
        <v>0</v>
      </c>
      <c r="BW557" s="80">
        <f t="shared" si="137"/>
        <v>0</v>
      </c>
      <c r="BX557" s="80">
        <f t="shared" si="137"/>
        <v>0</v>
      </c>
      <c r="BZ557" s="80">
        <f t="shared" si="128"/>
        <v>0</v>
      </c>
      <c r="CA557" s="80" t="e">
        <f>CA131-#REF!</f>
        <v>#REF!</v>
      </c>
    </row>
    <row r="558" spans="7:79" hidden="1" x14ac:dyDescent="0.3">
      <c r="G558" s="80">
        <f t="shared" si="132"/>
        <v>-47672265</v>
      </c>
      <c r="H558" s="80">
        <f t="shared" si="132"/>
        <v>0</v>
      </c>
      <c r="I558" s="80">
        <f t="shared" si="132"/>
        <v>0</v>
      </c>
      <c r="J558" s="80">
        <f t="shared" si="132"/>
        <v>0</v>
      </c>
      <c r="K558" s="80">
        <f t="shared" si="132"/>
        <v>0</v>
      </c>
      <c r="L558" s="80">
        <f t="shared" si="132"/>
        <v>2222735</v>
      </c>
      <c r="M558" s="80">
        <f t="shared" si="132"/>
        <v>0</v>
      </c>
      <c r="N558" s="80">
        <f t="shared" si="132"/>
        <v>0</v>
      </c>
      <c r="O558" s="80">
        <f t="shared" si="132"/>
        <v>0</v>
      </c>
      <c r="P558" s="80">
        <f t="shared" si="132"/>
        <v>0</v>
      </c>
      <c r="Q558" s="80">
        <f t="shared" si="132"/>
        <v>-1298000</v>
      </c>
      <c r="R558" s="80">
        <f t="shared" si="132"/>
        <v>0</v>
      </c>
      <c r="S558" s="80">
        <f t="shared" si="132"/>
        <v>0</v>
      </c>
      <c r="T558" s="80">
        <f t="shared" si="132"/>
        <v>0</v>
      </c>
      <c r="U558" s="80">
        <f t="shared" si="132"/>
        <v>0</v>
      </c>
      <c r="V558" s="80">
        <f t="shared" si="132"/>
        <v>244000</v>
      </c>
      <c r="W558" s="80">
        <f t="shared" si="134"/>
        <v>0</v>
      </c>
      <c r="X558" s="80">
        <f t="shared" si="134"/>
        <v>0</v>
      </c>
      <c r="Y558" s="80">
        <f t="shared" si="134"/>
        <v>0</v>
      </c>
      <c r="Z558" s="80">
        <f t="shared" si="134"/>
        <v>0</v>
      </c>
      <c r="AA558" s="80">
        <f t="shared" si="134"/>
        <v>547000</v>
      </c>
      <c r="AB558" s="80">
        <f t="shared" si="134"/>
        <v>0</v>
      </c>
      <c r="AC558" s="80">
        <f t="shared" si="134"/>
        <v>0</v>
      </c>
      <c r="AD558" s="80">
        <f t="shared" si="134"/>
        <v>0</v>
      </c>
      <c r="AE558" s="80">
        <f t="shared" si="134"/>
        <v>0</v>
      </c>
      <c r="AF558" s="80">
        <f t="shared" si="134"/>
        <v>-1000</v>
      </c>
      <c r="AG558" s="80">
        <f t="shared" si="134"/>
        <v>0</v>
      </c>
      <c r="AH558" s="80">
        <f t="shared" si="134"/>
        <v>0</v>
      </c>
      <c r="AI558" s="80">
        <f t="shared" si="134"/>
        <v>0</v>
      </c>
      <c r="AJ558" s="80">
        <f t="shared" si="134"/>
        <v>0</v>
      </c>
      <c r="AK558" s="80">
        <f t="shared" si="134"/>
        <v>-2596363</v>
      </c>
      <c r="AL558" s="80">
        <f t="shared" si="134"/>
        <v>0</v>
      </c>
      <c r="AM558" s="80">
        <f t="shared" si="136"/>
        <v>0</v>
      </c>
      <c r="AN558" s="80">
        <f t="shared" si="136"/>
        <v>0</v>
      </c>
      <c r="AO558" s="80">
        <f t="shared" si="136"/>
        <v>0</v>
      </c>
      <c r="AP558" s="80">
        <f t="shared" si="136"/>
        <v>-648000</v>
      </c>
      <c r="AQ558" s="80">
        <f t="shared" si="136"/>
        <v>0</v>
      </c>
      <c r="AR558" s="80">
        <f t="shared" si="136"/>
        <v>0</v>
      </c>
      <c r="AS558" s="80">
        <f t="shared" si="136"/>
        <v>0</v>
      </c>
      <c r="AT558" s="80">
        <f t="shared" si="136"/>
        <v>0</v>
      </c>
      <c r="AU558" s="80">
        <f t="shared" si="136"/>
        <v>1959000</v>
      </c>
      <c r="AV558" s="80">
        <f t="shared" si="136"/>
        <v>0</v>
      </c>
      <c r="AW558" s="80">
        <f t="shared" si="136"/>
        <v>0</v>
      </c>
      <c r="AX558" s="80">
        <f t="shared" si="136"/>
        <v>0</v>
      </c>
      <c r="AY558" s="80">
        <f t="shared" si="136"/>
        <v>0</v>
      </c>
      <c r="AZ558" s="80">
        <f t="shared" si="136"/>
        <v>775000</v>
      </c>
      <c r="BA558" s="80">
        <f t="shared" si="136"/>
        <v>0</v>
      </c>
      <c r="BB558" s="80">
        <f t="shared" si="136"/>
        <v>0</v>
      </c>
      <c r="BC558" s="80">
        <f t="shared" si="135"/>
        <v>0</v>
      </c>
      <c r="BD558" s="80">
        <f t="shared" si="135"/>
        <v>0</v>
      </c>
      <c r="BE558" s="80">
        <f t="shared" si="135"/>
        <v>-5614000</v>
      </c>
      <c r="BF558" s="80">
        <f t="shared" si="135"/>
        <v>0</v>
      </c>
      <c r="BG558" s="80">
        <f t="shared" si="135"/>
        <v>0</v>
      </c>
      <c r="BH558" s="80">
        <f t="shared" si="135"/>
        <v>0</v>
      </c>
      <c r="BI558" s="80">
        <f t="shared" si="135"/>
        <v>0</v>
      </c>
      <c r="BJ558" s="80">
        <f t="shared" si="135"/>
        <v>-7009000</v>
      </c>
      <c r="BK558" s="80">
        <f t="shared" si="135"/>
        <v>0</v>
      </c>
      <c r="BL558" s="80">
        <f t="shared" si="135"/>
        <v>0</v>
      </c>
      <c r="BM558" s="80">
        <f t="shared" si="135"/>
        <v>0</v>
      </c>
      <c r="BN558" s="80">
        <f t="shared" si="135"/>
        <v>0</v>
      </c>
      <c r="BO558" s="80">
        <f t="shared" si="135"/>
        <v>-6563000</v>
      </c>
      <c r="BP558" s="80">
        <f t="shared" si="135"/>
        <v>0</v>
      </c>
      <c r="BQ558" s="80">
        <f t="shared" si="135"/>
        <v>0</v>
      </c>
      <c r="BR558" s="80">
        <f t="shared" si="135"/>
        <v>0</v>
      </c>
      <c r="BS558" s="80">
        <f t="shared" si="137"/>
        <v>0</v>
      </c>
      <c r="BT558" s="80">
        <f t="shared" si="137"/>
        <v>1204372</v>
      </c>
      <c r="BU558" s="80">
        <f t="shared" si="137"/>
        <v>0</v>
      </c>
      <c r="BV558" s="80">
        <f t="shared" si="137"/>
        <v>0</v>
      </c>
      <c r="BW558" s="80">
        <f t="shared" si="137"/>
        <v>0</v>
      </c>
      <c r="BX558" s="80">
        <f t="shared" si="137"/>
        <v>0</v>
      </c>
      <c r="BZ558" s="80">
        <f t="shared" si="128"/>
        <v>0</v>
      </c>
      <c r="CA558" s="80" t="e">
        <f>CA132-#REF!</f>
        <v>#REF!</v>
      </c>
    </row>
    <row r="559" spans="7:79" hidden="1" x14ac:dyDescent="0.3">
      <c r="G559" s="80">
        <f t="shared" si="132"/>
        <v>-40764237</v>
      </c>
      <c r="H559" s="80">
        <f t="shared" si="132"/>
        <v>0</v>
      </c>
      <c r="I559" s="80">
        <f t="shared" si="132"/>
        <v>0</v>
      </c>
      <c r="J559" s="80">
        <f t="shared" si="132"/>
        <v>0</v>
      </c>
      <c r="K559" s="80">
        <f t="shared" si="132"/>
        <v>0</v>
      </c>
      <c r="L559" s="80">
        <f t="shared" si="132"/>
        <v>1731964</v>
      </c>
      <c r="M559" s="80">
        <f t="shared" si="132"/>
        <v>0</v>
      </c>
      <c r="N559" s="80">
        <f t="shared" si="132"/>
        <v>0</v>
      </c>
      <c r="O559" s="80">
        <f t="shared" si="132"/>
        <v>0</v>
      </c>
      <c r="P559" s="80">
        <f t="shared" si="132"/>
        <v>0</v>
      </c>
      <c r="Q559" s="80">
        <f t="shared" si="132"/>
        <v>-1419525</v>
      </c>
      <c r="R559" s="80">
        <f t="shared" si="132"/>
        <v>0</v>
      </c>
      <c r="S559" s="80">
        <f t="shared" si="132"/>
        <v>0</v>
      </c>
      <c r="T559" s="80">
        <f t="shared" si="132"/>
        <v>0</v>
      </c>
      <c r="U559" s="80">
        <f t="shared" si="132"/>
        <v>0</v>
      </c>
      <c r="V559" s="80">
        <f t="shared" si="132"/>
        <v>62564</v>
      </c>
      <c r="W559" s="80">
        <f t="shared" si="134"/>
        <v>0</v>
      </c>
      <c r="X559" s="80">
        <f t="shared" si="134"/>
        <v>0</v>
      </c>
      <c r="Y559" s="80">
        <f t="shared" si="134"/>
        <v>0</v>
      </c>
      <c r="Z559" s="80">
        <f t="shared" si="134"/>
        <v>0</v>
      </c>
      <c r="AA559" s="80">
        <f t="shared" si="134"/>
        <v>418463</v>
      </c>
      <c r="AB559" s="80">
        <f t="shared" si="134"/>
        <v>0</v>
      </c>
      <c r="AC559" s="80">
        <f t="shared" si="134"/>
        <v>0</v>
      </c>
      <c r="AD559" s="80">
        <f t="shared" si="134"/>
        <v>0</v>
      </c>
      <c r="AE559" s="80">
        <f t="shared" si="134"/>
        <v>0</v>
      </c>
      <c r="AF559" s="80">
        <f t="shared" si="134"/>
        <v>-76599</v>
      </c>
      <c r="AG559" s="80">
        <f t="shared" si="134"/>
        <v>0</v>
      </c>
      <c r="AH559" s="80">
        <f t="shared" si="134"/>
        <v>0</v>
      </c>
      <c r="AI559" s="80">
        <f t="shared" si="134"/>
        <v>0</v>
      </c>
      <c r="AJ559" s="80">
        <f t="shared" si="134"/>
        <v>0</v>
      </c>
      <c r="AK559" s="80">
        <f t="shared" si="134"/>
        <v>-2236962</v>
      </c>
      <c r="AL559" s="80">
        <f t="shared" si="134"/>
        <v>0</v>
      </c>
      <c r="AM559" s="80">
        <f t="shared" si="136"/>
        <v>0</v>
      </c>
      <c r="AN559" s="80">
        <f t="shared" si="136"/>
        <v>0</v>
      </c>
      <c r="AO559" s="80">
        <f t="shared" si="136"/>
        <v>0</v>
      </c>
      <c r="AP559" s="80">
        <f t="shared" si="136"/>
        <v>-588997</v>
      </c>
      <c r="AQ559" s="80">
        <f t="shared" si="136"/>
        <v>0</v>
      </c>
      <c r="AR559" s="80">
        <f t="shared" si="136"/>
        <v>0</v>
      </c>
      <c r="AS559" s="80">
        <f t="shared" si="136"/>
        <v>0</v>
      </c>
      <c r="AT559" s="80">
        <f t="shared" si="136"/>
        <v>0</v>
      </c>
      <c r="AU559" s="80">
        <f t="shared" si="136"/>
        <v>1486671</v>
      </c>
      <c r="AV559" s="80">
        <f t="shared" si="136"/>
        <v>0</v>
      </c>
      <c r="AW559" s="80">
        <f t="shared" si="136"/>
        <v>0</v>
      </c>
      <c r="AX559" s="80">
        <f t="shared" si="136"/>
        <v>0</v>
      </c>
      <c r="AY559" s="80">
        <f t="shared" si="136"/>
        <v>0</v>
      </c>
      <c r="AZ559" s="80">
        <f t="shared" si="136"/>
        <v>621722</v>
      </c>
      <c r="BA559" s="80">
        <f t="shared" si="136"/>
        <v>0</v>
      </c>
      <c r="BB559" s="80">
        <f t="shared" si="136"/>
        <v>0</v>
      </c>
      <c r="BC559" s="80">
        <f t="shared" si="135"/>
        <v>0</v>
      </c>
      <c r="BD559" s="80">
        <f t="shared" si="135"/>
        <v>0</v>
      </c>
      <c r="BE559" s="80">
        <f t="shared" si="135"/>
        <v>-4838726</v>
      </c>
      <c r="BF559" s="80">
        <f t="shared" si="135"/>
        <v>0</v>
      </c>
      <c r="BG559" s="80">
        <f t="shared" si="135"/>
        <v>0</v>
      </c>
      <c r="BH559" s="80">
        <f t="shared" si="135"/>
        <v>0</v>
      </c>
      <c r="BI559" s="80">
        <f t="shared" si="135"/>
        <v>0</v>
      </c>
      <c r="BJ559" s="80">
        <f t="shared" si="135"/>
        <v>-6018225</v>
      </c>
      <c r="BK559" s="80">
        <f t="shared" si="135"/>
        <v>0</v>
      </c>
      <c r="BL559" s="80">
        <f t="shared" si="135"/>
        <v>0</v>
      </c>
      <c r="BM559" s="80">
        <f t="shared" si="135"/>
        <v>0</v>
      </c>
      <c r="BN559" s="80">
        <f t="shared" si="135"/>
        <v>0</v>
      </c>
      <c r="BO559" s="80">
        <f t="shared" si="135"/>
        <v>-5578798</v>
      </c>
      <c r="BP559" s="80">
        <f t="shared" si="135"/>
        <v>0</v>
      </c>
      <c r="BQ559" s="80">
        <f t="shared" si="135"/>
        <v>0</v>
      </c>
      <c r="BR559" s="80">
        <f t="shared" si="135"/>
        <v>0</v>
      </c>
      <c r="BS559" s="80">
        <f t="shared" si="137"/>
        <v>0</v>
      </c>
      <c r="BT559" s="80">
        <f t="shared" si="137"/>
        <v>-699</v>
      </c>
      <c r="BU559" s="80">
        <f t="shared" si="137"/>
        <v>0</v>
      </c>
      <c r="BV559" s="80">
        <f t="shared" si="137"/>
        <v>0</v>
      </c>
      <c r="BW559" s="80">
        <f t="shared" si="137"/>
        <v>0</v>
      </c>
      <c r="BX559" s="80">
        <f t="shared" si="137"/>
        <v>0</v>
      </c>
      <c r="BZ559" s="80">
        <f t="shared" si="128"/>
        <v>0</v>
      </c>
      <c r="CA559" s="80" t="e">
        <f>CA133-#REF!</f>
        <v>#REF!</v>
      </c>
    </row>
    <row r="560" spans="7:79" hidden="1" x14ac:dyDescent="0.3">
      <c r="G560" s="80">
        <f t="shared" si="132"/>
        <v>-6908028</v>
      </c>
      <c r="H560" s="80">
        <f t="shared" si="132"/>
        <v>0</v>
      </c>
      <c r="I560" s="80">
        <f t="shared" si="132"/>
        <v>0</v>
      </c>
      <c r="J560" s="80">
        <f t="shared" si="132"/>
        <v>0</v>
      </c>
      <c r="K560" s="80">
        <f t="shared" si="132"/>
        <v>0</v>
      </c>
      <c r="L560" s="80">
        <f t="shared" si="132"/>
        <v>490771</v>
      </c>
      <c r="M560" s="80">
        <f t="shared" si="132"/>
        <v>0</v>
      </c>
      <c r="N560" s="80">
        <f t="shared" si="132"/>
        <v>0</v>
      </c>
      <c r="O560" s="80">
        <f t="shared" si="132"/>
        <v>0</v>
      </c>
      <c r="P560" s="80">
        <f t="shared" si="132"/>
        <v>0</v>
      </c>
      <c r="Q560" s="80">
        <f t="shared" si="132"/>
        <v>121525</v>
      </c>
      <c r="R560" s="80">
        <f t="shared" si="132"/>
        <v>0</v>
      </c>
      <c r="S560" s="80">
        <f t="shared" si="132"/>
        <v>0</v>
      </c>
      <c r="T560" s="80">
        <f t="shared" si="132"/>
        <v>0</v>
      </c>
      <c r="U560" s="80">
        <f t="shared" si="132"/>
        <v>0</v>
      </c>
      <c r="V560" s="80">
        <f t="shared" si="132"/>
        <v>181436</v>
      </c>
      <c r="W560" s="80">
        <f t="shared" si="134"/>
        <v>0</v>
      </c>
      <c r="X560" s="80">
        <f t="shared" si="134"/>
        <v>0</v>
      </c>
      <c r="Y560" s="80">
        <f t="shared" si="134"/>
        <v>0</v>
      </c>
      <c r="Z560" s="80">
        <f t="shared" si="134"/>
        <v>0</v>
      </c>
      <c r="AA560" s="80">
        <f t="shared" si="134"/>
        <v>128537</v>
      </c>
      <c r="AB560" s="80">
        <f t="shared" si="134"/>
        <v>0</v>
      </c>
      <c r="AC560" s="80">
        <f t="shared" si="134"/>
        <v>0</v>
      </c>
      <c r="AD560" s="80">
        <f t="shared" si="134"/>
        <v>0</v>
      </c>
      <c r="AE560" s="80">
        <f t="shared" si="134"/>
        <v>0</v>
      </c>
      <c r="AF560" s="80">
        <f t="shared" si="134"/>
        <v>75599</v>
      </c>
      <c r="AG560" s="80">
        <f t="shared" si="134"/>
        <v>0</v>
      </c>
      <c r="AH560" s="80">
        <f t="shared" si="134"/>
        <v>0</v>
      </c>
      <c r="AI560" s="80">
        <f t="shared" si="134"/>
        <v>0</v>
      </c>
      <c r="AJ560" s="80">
        <f t="shared" si="134"/>
        <v>0</v>
      </c>
      <c r="AK560" s="80">
        <f t="shared" si="134"/>
        <v>-359401</v>
      </c>
      <c r="AL560" s="80">
        <f t="shared" si="134"/>
        <v>0</v>
      </c>
      <c r="AM560" s="80">
        <f t="shared" si="136"/>
        <v>0</v>
      </c>
      <c r="AN560" s="80">
        <f t="shared" si="136"/>
        <v>0</v>
      </c>
      <c r="AO560" s="80">
        <f t="shared" si="136"/>
        <v>0</v>
      </c>
      <c r="AP560" s="80">
        <f t="shared" si="136"/>
        <v>-59003</v>
      </c>
      <c r="AQ560" s="80">
        <f t="shared" si="136"/>
        <v>0</v>
      </c>
      <c r="AR560" s="80">
        <f t="shared" si="136"/>
        <v>0</v>
      </c>
      <c r="AS560" s="80">
        <f t="shared" si="136"/>
        <v>0</v>
      </c>
      <c r="AT560" s="80">
        <f t="shared" si="136"/>
        <v>0</v>
      </c>
      <c r="AU560" s="80">
        <f t="shared" si="136"/>
        <v>472329</v>
      </c>
      <c r="AV560" s="80">
        <f t="shared" si="136"/>
        <v>0</v>
      </c>
      <c r="AW560" s="80">
        <f t="shared" si="136"/>
        <v>0</v>
      </c>
      <c r="AX560" s="80">
        <f t="shared" si="136"/>
        <v>0</v>
      </c>
      <c r="AY560" s="80">
        <f t="shared" si="136"/>
        <v>0</v>
      </c>
      <c r="AZ560" s="80">
        <f t="shared" si="136"/>
        <v>153278</v>
      </c>
      <c r="BA560" s="80">
        <f t="shared" si="136"/>
        <v>0</v>
      </c>
      <c r="BB560" s="80">
        <f t="shared" si="136"/>
        <v>0</v>
      </c>
      <c r="BC560" s="80">
        <f t="shared" si="135"/>
        <v>0</v>
      </c>
      <c r="BD560" s="80">
        <f t="shared" si="135"/>
        <v>0</v>
      </c>
      <c r="BE560" s="80">
        <f t="shared" si="135"/>
        <v>-775274</v>
      </c>
      <c r="BF560" s="80">
        <f t="shared" si="135"/>
        <v>0</v>
      </c>
      <c r="BG560" s="80">
        <f t="shared" si="135"/>
        <v>0</v>
      </c>
      <c r="BH560" s="80">
        <f t="shared" si="135"/>
        <v>0</v>
      </c>
      <c r="BI560" s="80">
        <f t="shared" si="135"/>
        <v>0</v>
      </c>
      <c r="BJ560" s="80">
        <f t="shared" si="135"/>
        <v>-990775</v>
      </c>
      <c r="BK560" s="80">
        <f t="shared" si="135"/>
        <v>0</v>
      </c>
      <c r="BL560" s="80">
        <f t="shared" si="135"/>
        <v>0</v>
      </c>
      <c r="BM560" s="80">
        <f t="shared" si="135"/>
        <v>0</v>
      </c>
      <c r="BN560" s="80">
        <f t="shared" si="135"/>
        <v>0</v>
      </c>
      <c r="BO560" s="80">
        <f t="shared" si="135"/>
        <v>-984202</v>
      </c>
      <c r="BP560" s="80">
        <f t="shared" si="135"/>
        <v>0</v>
      </c>
      <c r="BQ560" s="80">
        <f t="shared" si="135"/>
        <v>0</v>
      </c>
      <c r="BR560" s="80">
        <f t="shared" si="135"/>
        <v>0</v>
      </c>
      <c r="BS560" s="80">
        <f t="shared" si="137"/>
        <v>0</v>
      </c>
      <c r="BT560" s="80">
        <f t="shared" si="137"/>
        <v>1205071</v>
      </c>
      <c r="BU560" s="80">
        <f t="shared" si="137"/>
        <v>0</v>
      </c>
      <c r="BV560" s="80">
        <f t="shared" si="137"/>
        <v>0</v>
      </c>
      <c r="BW560" s="80">
        <f t="shared" si="137"/>
        <v>0</v>
      </c>
      <c r="BX560" s="80">
        <f t="shared" si="137"/>
        <v>0</v>
      </c>
      <c r="BZ560" s="80">
        <f t="shared" si="128"/>
        <v>0</v>
      </c>
      <c r="CA560" s="80" t="e">
        <f>CA134-#REF!</f>
        <v>#REF!</v>
      </c>
    </row>
    <row r="561" spans="7:79" hidden="1" x14ac:dyDescent="0.3">
      <c r="G561" s="80">
        <f t="shared" si="132"/>
        <v>0</v>
      </c>
      <c r="H561" s="80">
        <f t="shared" si="132"/>
        <v>0</v>
      </c>
      <c r="I561" s="80">
        <f t="shared" si="132"/>
        <v>0</v>
      </c>
      <c r="J561" s="80">
        <f t="shared" si="132"/>
        <v>0</v>
      </c>
      <c r="K561" s="80">
        <f t="shared" si="132"/>
        <v>0</v>
      </c>
      <c r="L561" s="80">
        <f t="shared" si="132"/>
        <v>0</v>
      </c>
      <c r="M561" s="80">
        <f t="shared" si="132"/>
        <v>0</v>
      </c>
      <c r="N561" s="80">
        <f t="shared" si="132"/>
        <v>0</v>
      </c>
      <c r="O561" s="80">
        <f t="shared" si="132"/>
        <v>0</v>
      </c>
      <c r="P561" s="80">
        <f t="shared" si="132"/>
        <v>0</v>
      </c>
      <c r="Q561" s="80">
        <f t="shared" si="132"/>
        <v>0</v>
      </c>
      <c r="R561" s="80">
        <f t="shared" si="132"/>
        <v>0</v>
      </c>
      <c r="S561" s="80">
        <f t="shared" si="132"/>
        <v>0</v>
      </c>
      <c r="T561" s="80">
        <f t="shared" si="132"/>
        <v>0</v>
      </c>
      <c r="U561" s="80">
        <f t="shared" si="132"/>
        <v>0</v>
      </c>
      <c r="V561" s="80">
        <f t="shared" si="132"/>
        <v>0</v>
      </c>
      <c r="W561" s="80">
        <f t="shared" si="134"/>
        <v>0</v>
      </c>
      <c r="X561" s="80">
        <f t="shared" si="134"/>
        <v>0</v>
      </c>
      <c r="Y561" s="80">
        <f t="shared" si="134"/>
        <v>0</v>
      </c>
      <c r="Z561" s="80">
        <f t="shared" si="134"/>
        <v>0</v>
      </c>
      <c r="AA561" s="80">
        <f t="shared" si="134"/>
        <v>0</v>
      </c>
      <c r="AB561" s="80">
        <f t="shared" si="134"/>
        <v>0</v>
      </c>
      <c r="AC561" s="80">
        <f t="shared" si="134"/>
        <v>0</v>
      </c>
      <c r="AD561" s="80">
        <f t="shared" si="134"/>
        <v>0</v>
      </c>
      <c r="AE561" s="80">
        <f t="shared" si="134"/>
        <v>0</v>
      </c>
      <c r="AF561" s="80">
        <f t="shared" si="134"/>
        <v>0</v>
      </c>
      <c r="AG561" s="80">
        <f t="shared" si="134"/>
        <v>0</v>
      </c>
      <c r="AH561" s="80">
        <f t="shared" si="134"/>
        <v>0</v>
      </c>
      <c r="AI561" s="80">
        <f t="shared" si="134"/>
        <v>0</v>
      </c>
      <c r="AJ561" s="80">
        <f t="shared" si="134"/>
        <v>0</v>
      </c>
      <c r="AK561" s="80">
        <f t="shared" si="134"/>
        <v>0</v>
      </c>
      <c r="AL561" s="80">
        <f t="shared" si="134"/>
        <v>0</v>
      </c>
      <c r="AM561" s="80">
        <f t="shared" si="136"/>
        <v>0</v>
      </c>
      <c r="AN561" s="80">
        <f t="shared" si="136"/>
        <v>0</v>
      </c>
      <c r="AO561" s="80">
        <f t="shared" si="136"/>
        <v>0</v>
      </c>
      <c r="AP561" s="80">
        <f t="shared" si="136"/>
        <v>0</v>
      </c>
      <c r="AQ561" s="80">
        <f t="shared" si="136"/>
        <v>0</v>
      </c>
      <c r="AR561" s="80">
        <f t="shared" si="136"/>
        <v>0</v>
      </c>
      <c r="AS561" s="80">
        <f t="shared" si="136"/>
        <v>0</v>
      </c>
      <c r="AT561" s="80">
        <f t="shared" si="136"/>
        <v>0</v>
      </c>
      <c r="AU561" s="80">
        <f t="shared" si="136"/>
        <v>0</v>
      </c>
      <c r="AV561" s="80">
        <f t="shared" si="136"/>
        <v>0</v>
      </c>
      <c r="AW561" s="80">
        <f t="shared" si="136"/>
        <v>0</v>
      </c>
      <c r="AX561" s="80">
        <f t="shared" si="136"/>
        <v>0</v>
      </c>
      <c r="AY561" s="80">
        <f t="shared" si="136"/>
        <v>0</v>
      </c>
      <c r="AZ561" s="80">
        <f t="shared" si="136"/>
        <v>0</v>
      </c>
      <c r="BA561" s="80">
        <f t="shared" si="136"/>
        <v>0</v>
      </c>
      <c r="BB561" s="80">
        <f t="shared" si="136"/>
        <v>0</v>
      </c>
      <c r="BC561" s="80">
        <f t="shared" si="135"/>
        <v>0</v>
      </c>
      <c r="BD561" s="80">
        <f t="shared" si="135"/>
        <v>0</v>
      </c>
      <c r="BE561" s="80">
        <f t="shared" si="135"/>
        <v>0</v>
      </c>
      <c r="BF561" s="80">
        <f t="shared" si="135"/>
        <v>0</v>
      </c>
      <c r="BG561" s="80">
        <f t="shared" si="135"/>
        <v>0</v>
      </c>
      <c r="BH561" s="80">
        <f t="shared" si="135"/>
        <v>0</v>
      </c>
      <c r="BI561" s="80">
        <f t="shared" si="135"/>
        <v>0</v>
      </c>
      <c r="BJ561" s="80">
        <f t="shared" si="135"/>
        <v>0</v>
      </c>
      <c r="BK561" s="80">
        <f t="shared" si="135"/>
        <v>0</v>
      </c>
      <c r="BL561" s="80">
        <f t="shared" si="135"/>
        <v>0</v>
      </c>
      <c r="BM561" s="80">
        <f t="shared" si="135"/>
        <v>0</v>
      </c>
      <c r="BN561" s="80">
        <f t="shared" si="135"/>
        <v>0</v>
      </c>
      <c r="BO561" s="80">
        <f t="shared" si="135"/>
        <v>0</v>
      </c>
      <c r="BP561" s="80">
        <f t="shared" si="135"/>
        <v>0</v>
      </c>
      <c r="BQ561" s="80">
        <f t="shared" si="135"/>
        <v>0</v>
      </c>
      <c r="BR561" s="80">
        <f t="shared" si="135"/>
        <v>0</v>
      </c>
      <c r="BS561" s="80">
        <f t="shared" si="137"/>
        <v>0</v>
      </c>
      <c r="BT561" s="80">
        <f t="shared" si="137"/>
        <v>0</v>
      </c>
      <c r="BU561" s="80">
        <f t="shared" si="137"/>
        <v>0</v>
      </c>
      <c r="BV561" s="80">
        <f t="shared" si="137"/>
        <v>0</v>
      </c>
      <c r="BW561" s="80">
        <f t="shared" si="137"/>
        <v>0</v>
      </c>
      <c r="BX561" s="80">
        <f t="shared" si="137"/>
        <v>0</v>
      </c>
      <c r="BZ561" s="80">
        <f t="shared" si="128"/>
        <v>0</v>
      </c>
      <c r="CA561" s="80" t="e">
        <f>CA135-#REF!</f>
        <v>#REF!</v>
      </c>
    </row>
    <row r="562" spans="7:79" hidden="1" x14ac:dyDescent="0.3">
      <c r="G562" s="80">
        <f t="shared" si="132"/>
        <v>0</v>
      </c>
      <c r="H562" s="80">
        <f t="shared" si="132"/>
        <v>0</v>
      </c>
      <c r="I562" s="80">
        <f t="shared" si="132"/>
        <v>0</v>
      </c>
      <c r="J562" s="80">
        <f t="shared" si="132"/>
        <v>0</v>
      </c>
      <c r="K562" s="80">
        <f t="shared" si="132"/>
        <v>0</v>
      </c>
      <c r="L562" s="80">
        <f t="shared" si="132"/>
        <v>0</v>
      </c>
      <c r="M562" s="80">
        <f t="shared" si="132"/>
        <v>0</v>
      </c>
      <c r="N562" s="80">
        <f t="shared" si="132"/>
        <v>0</v>
      </c>
      <c r="O562" s="80">
        <f t="shared" si="132"/>
        <v>0</v>
      </c>
      <c r="P562" s="80">
        <f t="shared" si="132"/>
        <v>0</v>
      </c>
      <c r="Q562" s="80">
        <f t="shared" si="132"/>
        <v>0</v>
      </c>
      <c r="R562" s="80">
        <f t="shared" si="132"/>
        <v>0</v>
      </c>
      <c r="S562" s="80">
        <f t="shared" si="132"/>
        <v>0</v>
      </c>
      <c r="T562" s="80">
        <f t="shared" si="132"/>
        <v>0</v>
      </c>
      <c r="U562" s="80">
        <f t="shared" si="132"/>
        <v>0</v>
      </c>
      <c r="V562" s="80">
        <f t="shared" si="132"/>
        <v>0</v>
      </c>
      <c r="W562" s="80">
        <f t="shared" si="134"/>
        <v>0</v>
      </c>
      <c r="X562" s="80">
        <f t="shared" si="134"/>
        <v>0</v>
      </c>
      <c r="Y562" s="80">
        <f t="shared" si="134"/>
        <v>0</v>
      </c>
      <c r="Z562" s="80">
        <f t="shared" si="134"/>
        <v>0</v>
      </c>
      <c r="AA562" s="80">
        <f t="shared" si="134"/>
        <v>0</v>
      </c>
      <c r="AB562" s="80">
        <f t="shared" si="134"/>
        <v>0</v>
      </c>
      <c r="AC562" s="80">
        <f t="shared" si="134"/>
        <v>0</v>
      </c>
      <c r="AD562" s="80">
        <f t="shared" si="134"/>
        <v>0</v>
      </c>
      <c r="AE562" s="80">
        <f t="shared" si="134"/>
        <v>0</v>
      </c>
      <c r="AF562" s="80">
        <f t="shared" si="134"/>
        <v>0</v>
      </c>
      <c r="AG562" s="80">
        <f t="shared" si="134"/>
        <v>0</v>
      </c>
      <c r="AH562" s="80">
        <f t="shared" si="134"/>
        <v>0</v>
      </c>
      <c r="AI562" s="80">
        <f t="shared" si="134"/>
        <v>0</v>
      </c>
      <c r="AJ562" s="80">
        <f t="shared" si="134"/>
        <v>0</v>
      </c>
      <c r="AK562" s="80">
        <f t="shared" si="134"/>
        <v>0</v>
      </c>
      <c r="AL562" s="80">
        <f t="shared" si="134"/>
        <v>0</v>
      </c>
      <c r="AM562" s="80">
        <f t="shared" si="136"/>
        <v>0</v>
      </c>
      <c r="AN562" s="80">
        <f t="shared" si="136"/>
        <v>0</v>
      </c>
      <c r="AO562" s="80">
        <f t="shared" si="136"/>
        <v>0</v>
      </c>
      <c r="AP562" s="80">
        <f t="shared" si="136"/>
        <v>0</v>
      </c>
      <c r="AQ562" s="80">
        <f t="shared" si="136"/>
        <v>0</v>
      </c>
      <c r="AR562" s="80">
        <f t="shared" si="136"/>
        <v>0</v>
      </c>
      <c r="AS562" s="80">
        <f t="shared" si="136"/>
        <v>0</v>
      </c>
      <c r="AT562" s="80">
        <f t="shared" si="136"/>
        <v>0</v>
      </c>
      <c r="AU562" s="80">
        <f t="shared" si="136"/>
        <v>0</v>
      </c>
      <c r="AV562" s="80">
        <f t="shared" si="136"/>
        <v>0</v>
      </c>
      <c r="AW562" s="80">
        <f t="shared" si="136"/>
        <v>0</v>
      </c>
      <c r="AX562" s="80">
        <f t="shared" si="136"/>
        <v>0</v>
      </c>
      <c r="AY562" s="80">
        <f t="shared" si="136"/>
        <v>0</v>
      </c>
      <c r="AZ562" s="80">
        <f t="shared" si="136"/>
        <v>0</v>
      </c>
      <c r="BA562" s="80">
        <f t="shared" si="136"/>
        <v>0</v>
      </c>
      <c r="BB562" s="80">
        <f t="shared" si="136"/>
        <v>0</v>
      </c>
      <c r="BC562" s="80">
        <f t="shared" si="135"/>
        <v>0</v>
      </c>
      <c r="BD562" s="80">
        <f t="shared" si="135"/>
        <v>0</v>
      </c>
      <c r="BE562" s="80">
        <f t="shared" si="135"/>
        <v>0</v>
      </c>
      <c r="BF562" s="80">
        <f t="shared" si="135"/>
        <v>0</v>
      </c>
      <c r="BG562" s="80">
        <f t="shared" si="135"/>
        <v>0</v>
      </c>
      <c r="BH562" s="80">
        <f t="shared" si="135"/>
        <v>0</v>
      </c>
      <c r="BI562" s="80">
        <f t="shared" si="135"/>
        <v>0</v>
      </c>
      <c r="BJ562" s="80">
        <f t="shared" si="135"/>
        <v>0</v>
      </c>
      <c r="BK562" s="80">
        <f t="shared" si="135"/>
        <v>0</v>
      </c>
      <c r="BL562" s="80">
        <f t="shared" si="135"/>
        <v>0</v>
      </c>
      <c r="BM562" s="80">
        <f t="shared" si="135"/>
        <v>0</v>
      </c>
      <c r="BN562" s="80">
        <f t="shared" si="135"/>
        <v>0</v>
      </c>
      <c r="BO562" s="80">
        <f t="shared" si="135"/>
        <v>0</v>
      </c>
      <c r="BP562" s="80">
        <f t="shared" si="135"/>
        <v>0</v>
      </c>
      <c r="BQ562" s="80">
        <f t="shared" si="135"/>
        <v>0</v>
      </c>
      <c r="BR562" s="80">
        <f t="shared" si="135"/>
        <v>0</v>
      </c>
      <c r="BS562" s="80">
        <f t="shared" si="137"/>
        <v>0</v>
      </c>
      <c r="BT562" s="80">
        <f t="shared" si="137"/>
        <v>0</v>
      </c>
      <c r="BU562" s="80">
        <f t="shared" si="137"/>
        <v>0</v>
      </c>
      <c r="BV562" s="80">
        <f t="shared" si="137"/>
        <v>0</v>
      </c>
      <c r="BW562" s="80">
        <f t="shared" si="137"/>
        <v>0</v>
      </c>
      <c r="BX562" s="80">
        <f t="shared" si="137"/>
        <v>0</v>
      </c>
      <c r="BZ562" s="80">
        <f t="shared" si="128"/>
        <v>0</v>
      </c>
      <c r="CA562" s="80" t="e">
        <f>CA136-#REF!</f>
        <v>#REF!</v>
      </c>
    </row>
    <row r="563" spans="7:79" hidden="1" x14ac:dyDescent="0.3">
      <c r="G563" s="80">
        <f t="shared" ref="G563:V572" si="138">G137-BY137</f>
        <v>0</v>
      </c>
      <c r="H563" s="80">
        <f t="shared" si="138"/>
        <v>0</v>
      </c>
      <c r="I563" s="80">
        <f t="shared" si="138"/>
        <v>0</v>
      </c>
      <c r="J563" s="80">
        <f t="shared" si="138"/>
        <v>0</v>
      </c>
      <c r="K563" s="80">
        <f t="shared" si="138"/>
        <v>0</v>
      </c>
      <c r="L563" s="80">
        <f t="shared" si="138"/>
        <v>0</v>
      </c>
      <c r="M563" s="80">
        <f t="shared" si="138"/>
        <v>0</v>
      </c>
      <c r="N563" s="80">
        <f t="shared" si="138"/>
        <v>0</v>
      </c>
      <c r="O563" s="80">
        <f t="shared" si="138"/>
        <v>0</v>
      </c>
      <c r="P563" s="80">
        <f t="shared" si="138"/>
        <v>0</v>
      </c>
      <c r="Q563" s="80">
        <f t="shared" si="138"/>
        <v>0</v>
      </c>
      <c r="R563" s="80">
        <f t="shared" si="138"/>
        <v>0</v>
      </c>
      <c r="S563" s="80">
        <f t="shared" si="138"/>
        <v>0</v>
      </c>
      <c r="T563" s="80">
        <f t="shared" si="138"/>
        <v>0</v>
      </c>
      <c r="U563" s="80">
        <f t="shared" si="138"/>
        <v>0</v>
      </c>
      <c r="V563" s="80">
        <f t="shared" si="138"/>
        <v>0</v>
      </c>
      <c r="W563" s="80">
        <f t="shared" si="134"/>
        <v>0</v>
      </c>
      <c r="X563" s="80">
        <f t="shared" si="134"/>
        <v>0</v>
      </c>
      <c r="Y563" s="80">
        <f t="shared" si="134"/>
        <v>0</v>
      </c>
      <c r="Z563" s="80">
        <f t="shared" si="134"/>
        <v>0</v>
      </c>
      <c r="AA563" s="80">
        <f t="shared" si="134"/>
        <v>0</v>
      </c>
      <c r="AB563" s="80">
        <f t="shared" si="134"/>
        <v>0</v>
      </c>
      <c r="AC563" s="80">
        <f t="shared" si="134"/>
        <v>0</v>
      </c>
      <c r="AD563" s="80">
        <f t="shared" si="134"/>
        <v>0</v>
      </c>
      <c r="AE563" s="80">
        <f t="shared" si="134"/>
        <v>0</v>
      </c>
      <c r="AF563" s="80">
        <f t="shared" si="134"/>
        <v>0</v>
      </c>
      <c r="AG563" s="80">
        <f t="shared" si="134"/>
        <v>0</v>
      </c>
      <c r="AH563" s="80">
        <f t="shared" si="134"/>
        <v>0</v>
      </c>
      <c r="AI563" s="80">
        <f t="shared" si="134"/>
        <v>0</v>
      </c>
      <c r="AJ563" s="80">
        <f t="shared" si="134"/>
        <v>0</v>
      </c>
      <c r="AK563" s="80">
        <f t="shared" si="134"/>
        <v>0</v>
      </c>
      <c r="AL563" s="80">
        <f t="shared" si="134"/>
        <v>0</v>
      </c>
      <c r="AM563" s="80">
        <f t="shared" si="136"/>
        <v>0</v>
      </c>
      <c r="AN563" s="80">
        <f t="shared" si="136"/>
        <v>0</v>
      </c>
      <c r="AO563" s="80">
        <f t="shared" si="136"/>
        <v>0</v>
      </c>
      <c r="AP563" s="80">
        <f t="shared" si="136"/>
        <v>0</v>
      </c>
      <c r="AQ563" s="80">
        <f t="shared" si="136"/>
        <v>0</v>
      </c>
      <c r="AR563" s="80">
        <f t="shared" si="136"/>
        <v>0</v>
      </c>
      <c r="AS563" s="80">
        <f t="shared" si="136"/>
        <v>0</v>
      </c>
      <c r="AT563" s="80">
        <f t="shared" si="136"/>
        <v>0</v>
      </c>
      <c r="AU563" s="80">
        <f t="shared" si="136"/>
        <v>0</v>
      </c>
      <c r="AV563" s="80">
        <f t="shared" si="136"/>
        <v>0</v>
      </c>
      <c r="AW563" s="80">
        <f t="shared" si="136"/>
        <v>0</v>
      </c>
      <c r="AX563" s="80">
        <f t="shared" si="136"/>
        <v>0</v>
      </c>
      <c r="AY563" s="80">
        <f t="shared" si="136"/>
        <v>0</v>
      </c>
      <c r="AZ563" s="80">
        <f t="shared" si="136"/>
        <v>0</v>
      </c>
      <c r="BA563" s="80">
        <f t="shared" si="136"/>
        <v>0</v>
      </c>
      <c r="BB563" s="80">
        <f t="shared" si="136"/>
        <v>0</v>
      </c>
      <c r="BC563" s="80">
        <f t="shared" si="135"/>
        <v>0</v>
      </c>
      <c r="BD563" s="80">
        <f t="shared" si="135"/>
        <v>0</v>
      </c>
      <c r="BE563" s="80">
        <f t="shared" si="135"/>
        <v>0</v>
      </c>
      <c r="BF563" s="80">
        <f t="shared" si="135"/>
        <v>0</v>
      </c>
      <c r="BG563" s="80">
        <f t="shared" si="135"/>
        <v>0</v>
      </c>
      <c r="BH563" s="80">
        <f t="shared" si="135"/>
        <v>0</v>
      </c>
      <c r="BI563" s="80">
        <f t="shared" si="135"/>
        <v>0</v>
      </c>
      <c r="BJ563" s="80">
        <f t="shared" si="135"/>
        <v>0</v>
      </c>
      <c r="BK563" s="80">
        <f t="shared" si="135"/>
        <v>0</v>
      </c>
      <c r="BL563" s="80">
        <f t="shared" si="135"/>
        <v>0</v>
      </c>
      <c r="BM563" s="80">
        <f t="shared" si="135"/>
        <v>0</v>
      </c>
      <c r="BN563" s="80">
        <f t="shared" si="135"/>
        <v>0</v>
      </c>
      <c r="BO563" s="80">
        <f t="shared" si="135"/>
        <v>0</v>
      </c>
      <c r="BP563" s="80">
        <f t="shared" si="135"/>
        <v>0</v>
      </c>
      <c r="BQ563" s="80">
        <f t="shared" si="135"/>
        <v>0</v>
      </c>
      <c r="BR563" s="80">
        <f t="shared" si="135"/>
        <v>0</v>
      </c>
      <c r="BS563" s="80">
        <f t="shared" si="137"/>
        <v>0</v>
      </c>
      <c r="BT563" s="80">
        <f t="shared" si="137"/>
        <v>0</v>
      </c>
      <c r="BU563" s="80">
        <f t="shared" si="137"/>
        <v>0</v>
      </c>
      <c r="BV563" s="80">
        <f t="shared" si="137"/>
        <v>0</v>
      </c>
      <c r="BW563" s="80">
        <f t="shared" si="137"/>
        <v>0</v>
      </c>
      <c r="BX563" s="80">
        <f t="shared" si="137"/>
        <v>0</v>
      </c>
      <c r="BZ563" s="80">
        <f t="shared" si="128"/>
        <v>0</v>
      </c>
      <c r="CA563" s="80" t="e">
        <f>CA137-#REF!</f>
        <v>#REF!</v>
      </c>
    </row>
    <row r="564" spans="7:79" hidden="1" x14ac:dyDescent="0.3">
      <c r="G564" s="80">
        <f t="shared" si="138"/>
        <v>0</v>
      </c>
      <c r="H564" s="80">
        <f t="shared" si="138"/>
        <v>0</v>
      </c>
      <c r="I564" s="80">
        <f t="shared" si="138"/>
        <v>0</v>
      </c>
      <c r="J564" s="80">
        <f t="shared" si="138"/>
        <v>0</v>
      </c>
      <c r="K564" s="80">
        <f t="shared" si="138"/>
        <v>0</v>
      </c>
      <c r="L564" s="80">
        <f t="shared" si="138"/>
        <v>0</v>
      </c>
      <c r="M564" s="80">
        <f t="shared" si="138"/>
        <v>0</v>
      </c>
      <c r="N564" s="80">
        <f t="shared" si="138"/>
        <v>0</v>
      </c>
      <c r="O564" s="80">
        <f t="shared" si="138"/>
        <v>0</v>
      </c>
      <c r="P564" s="80">
        <f t="shared" si="138"/>
        <v>0</v>
      </c>
      <c r="Q564" s="80">
        <f t="shared" si="138"/>
        <v>0</v>
      </c>
      <c r="R564" s="80">
        <f t="shared" si="138"/>
        <v>0</v>
      </c>
      <c r="S564" s="80">
        <f t="shared" si="138"/>
        <v>0</v>
      </c>
      <c r="T564" s="80">
        <f t="shared" si="138"/>
        <v>0</v>
      </c>
      <c r="U564" s="80">
        <f t="shared" si="138"/>
        <v>0</v>
      </c>
      <c r="V564" s="80">
        <f t="shared" si="138"/>
        <v>0</v>
      </c>
      <c r="W564" s="80">
        <f t="shared" si="134"/>
        <v>0</v>
      </c>
      <c r="X564" s="80">
        <f t="shared" si="134"/>
        <v>0</v>
      </c>
      <c r="Y564" s="80">
        <f t="shared" si="134"/>
        <v>0</v>
      </c>
      <c r="Z564" s="80">
        <f t="shared" si="134"/>
        <v>0</v>
      </c>
      <c r="AA564" s="80">
        <f t="shared" si="134"/>
        <v>0</v>
      </c>
      <c r="AB564" s="80">
        <f t="shared" si="134"/>
        <v>0</v>
      </c>
      <c r="AC564" s="80">
        <f t="shared" si="134"/>
        <v>0</v>
      </c>
      <c r="AD564" s="80">
        <f t="shared" si="134"/>
        <v>0</v>
      </c>
      <c r="AE564" s="80">
        <f t="shared" si="134"/>
        <v>0</v>
      </c>
      <c r="AF564" s="80">
        <f t="shared" si="134"/>
        <v>0</v>
      </c>
      <c r="AG564" s="80">
        <f t="shared" si="134"/>
        <v>0</v>
      </c>
      <c r="AH564" s="80">
        <f t="shared" si="134"/>
        <v>0</v>
      </c>
      <c r="AI564" s="80">
        <f t="shared" si="134"/>
        <v>0</v>
      </c>
      <c r="AJ564" s="80">
        <f t="shared" si="134"/>
        <v>0</v>
      </c>
      <c r="AK564" s="80">
        <f t="shared" si="134"/>
        <v>0</v>
      </c>
      <c r="AL564" s="80">
        <f t="shared" si="134"/>
        <v>0</v>
      </c>
      <c r="AM564" s="80">
        <f t="shared" si="136"/>
        <v>0</v>
      </c>
      <c r="AN564" s="80">
        <f t="shared" si="136"/>
        <v>0</v>
      </c>
      <c r="AO564" s="80">
        <f t="shared" si="136"/>
        <v>0</v>
      </c>
      <c r="AP564" s="80">
        <f t="shared" si="136"/>
        <v>0</v>
      </c>
      <c r="AQ564" s="80">
        <f t="shared" si="136"/>
        <v>0</v>
      </c>
      <c r="AR564" s="80">
        <f t="shared" si="136"/>
        <v>0</v>
      </c>
      <c r="AS564" s="80">
        <f t="shared" si="136"/>
        <v>0</v>
      </c>
      <c r="AT564" s="80">
        <f t="shared" si="136"/>
        <v>0</v>
      </c>
      <c r="AU564" s="80">
        <f t="shared" si="136"/>
        <v>0</v>
      </c>
      <c r="AV564" s="80">
        <f t="shared" si="136"/>
        <v>0</v>
      </c>
      <c r="AW564" s="80">
        <f t="shared" si="136"/>
        <v>0</v>
      </c>
      <c r="AX564" s="80">
        <f t="shared" si="136"/>
        <v>0</v>
      </c>
      <c r="AY564" s="80">
        <f t="shared" si="136"/>
        <v>0</v>
      </c>
      <c r="AZ564" s="80">
        <f t="shared" si="136"/>
        <v>0</v>
      </c>
      <c r="BA564" s="80">
        <f t="shared" si="136"/>
        <v>0</v>
      </c>
      <c r="BB564" s="80">
        <f t="shared" si="136"/>
        <v>0</v>
      </c>
      <c r="BC564" s="80">
        <f t="shared" si="135"/>
        <v>0</v>
      </c>
      <c r="BD564" s="80">
        <f t="shared" si="135"/>
        <v>0</v>
      </c>
      <c r="BE564" s="80">
        <f t="shared" si="135"/>
        <v>0</v>
      </c>
      <c r="BF564" s="80">
        <f t="shared" si="135"/>
        <v>0</v>
      </c>
      <c r="BG564" s="80">
        <f t="shared" si="135"/>
        <v>0</v>
      </c>
      <c r="BH564" s="80">
        <f t="shared" si="135"/>
        <v>0</v>
      </c>
      <c r="BI564" s="80">
        <f t="shared" si="135"/>
        <v>0</v>
      </c>
      <c r="BJ564" s="80">
        <f t="shared" si="135"/>
        <v>0</v>
      </c>
      <c r="BK564" s="80">
        <f t="shared" si="135"/>
        <v>0</v>
      </c>
      <c r="BL564" s="80">
        <f t="shared" si="135"/>
        <v>0</v>
      </c>
      <c r="BM564" s="80">
        <f t="shared" si="135"/>
        <v>0</v>
      </c>
      <c r="BN564" s="80">
        <f t="shared" si="135"/>
        <v>0</v>
      </c>
      <c r="BO564" s="80">
        <f t="shared" si="135"/>
        <v>0</v>
      </c>
      <c r="BP564" s="80">
        <f t="shared" si="135"/>
        <v>0</v>
      </c>
      <c r="BQ564" s="80">
        <f t="shared" si="135"/>
        <v>0</v>
      </c>
      <c r="BR564" s="80">
        <f t="shared" si="135"/>
        <v>0</v>
      </c>
      <c r="BS564" s="80">
        <f t="shared" si="137"/>
        <v>0</v>
      </c>
      <c r="BT564" s="80">
        <f t="shared" si="137"/>
        <v>0</v>
      </c>
      <c r="BU564" s="80">
        <f t="shared" si="137"/>
        <v>0</v>
      </c>
      <c r="BV564" s="80">
        <f t="shared" si="137"/>
        <v>0</v>
      </c>
      <c r="BW564" s="80">
        <f t="shared" si="137"/>
        <v>0</v>
      </c>
      <c r="BX564" s="80">
        <f t="shared" si="137"/>
        <v>0</v>
      </c>
      <c r="BZ564" s="80">
        <f t="shared" si="128"/>
        <v>0</v>
      </c>
      <c r="CA564" s="80" t="e">
        <f>CA138-#REF!</f>
        <v>#REF!</v>
      </c>
    </row>
    <row r="565" spans="7:79" hidden="1" x14ac:dyDescent="0.3">
      <c r="G565" s="80">
        <f t="shared" si="138"/>
        <v>0</v>
      </c>
      <c r="H565" s="80">
        <f t="shared" si="138"/>
        <v>0</v>
      </c>
      <c r="I565" s="80">
        <f t="shared" si="138"/>
        <v>0</v>
      </c>
      <c r="J565" s="80">
        <f t="shared" si="138"/>
        <v>0</v>
      </c>
      <c r="K565" s="80">
        <f t="shared" si="138"/>
        <v>0</v>
      </c>
      <c r="L565" s="80">
        <f t="shared" si="138"/>
        <v>0</v>
      </c>
      <c r="M565" s="80">
        <f t="shared" si="138"/>
        <v>0</v>
      </c>
      <c r="N565" s="80">
        <f t="shared" si="138"/>
        <v>0</v>
      </c>
      <c r="O565" s="80">
        <f t="shared" si="138"/>
        <v>0</v>
      </c>
      <c r="P565" s="80">
        <f t="shared" si="138"/>
        <v>0</v>
      </c>
      <c r="Q565" s="80">
        <f t="shared" si="138"/>
        <v>0</v>
      </c>
      <c r="R565" s="80">
        <f t="shared" si="138"/>
        <v>0</v>
      </c>
      <c r="S565" s="80">
        <f t="shared" si="138"/>
        <v>0</v>
      </c>
      <c r="T565" s="80">
        <f t="shared" si="138"/>
        <v>0</v>
      </c>
      <c r="U565" s="80">
        <f t="shared" si="138"/>
        <v>0</v>
      </c>
      <c r="V565" s="80">
        <f t="shared" si="138"/>
        <v>0</v>
      </c>
      <c r="W565" s="80">
        <f t="shared" si="134"/>
        <v>0</v>
      </c>
      <c r="X565" s="80">
        <f t="shared" si="134"/>
        <v>0</v>
      </c>
      <c r="Y565" s="80">
        <f t="shared" si="134"/>
        <v>0</v>
      </c>
      <c r="Z565" s="80">
        <f t="shared" si="134"/>
        <v>0</v>
      </c>
      <c r="AA565" s="80">
        <f t="shared" si="134"/>
        <v>0</v>
      </c>
      <c r="AB565" s="80">
        <f t="shared" si="134"/>
        <v>0</v>
      </c>
      <c r="AC565" s="80">
        <f t="shared" si="134"/>
        <v>0</v>
      </c>
      <c r="AD565" s="80">
        <f t="shared" si="134"/>
        <v>0</v>
      </c>
      <c r="AE565" s="80">
        <f t="shared" si="134"/>
        <v>0</v>
      </c>
      <c r="AF565" s="80">
        <f t="shared" si="134"/>
        <v>0</v>
      </c>
      <c r="AG565" s="80">
        <f t="shared" si="134"/>
        <v>0</v>
      </c>
      <c r="AH565" s="80">
        <f t="shared" si="134"/>
        <v>0</v>
      </c>
      <c r="AI565" s="80">
        <f t="shared" si="134"/>
        <v>0</v>
      </c>
      <c r="AJ565" s="80">
        <f t="shared" si="134"/>
        <v>0</v>
      </c>
      <c r="AK565" s="80">
        <f t="shared" si="134"/>
        <v>0</v>
      </c>
      <c r="AL565" s="80">
        <f t="shared" si="134"/>
        <v>0</v>
      </c>
      <c r="AM565" s="80">
        <f t="shared" si="136"/>
        <v>0</v>
      </c>
      <c r="AN565" s="80">
        <f t="shared" si="136"/>
        <v>0</v>
      </c>
      <c r="AO565" s="80">
        <f t="shared" si="136"/>
        <v>0</v>
      </c>
      <c r="AP565" s="80">
        <f t="shared" si="136"/>
        <v>0</v>
      </c>
      <c r="AQ565" s="80">
        <f t="shared" si="136"/>
        <v>0</v>
      </c>
      <c r="AR565" s="80">
        <f t="shared" si="136"/>
        <v>0</v>
      </c>
      <c r="AS565" s="80">
        <f t="shared" si="136"/>
        <v>0</v>
      </c>
      <c r="AT565" s="80">
        <f t="shared" si="136"/>
        <v>0</v>
      </c>
      <c r="AU565" s="80">
        <f t="shared" si="136"/>
        <v>0</v>
      </c>
      <c r="AV565" s="80">
        <f t="shared" si="136"/>
        <v>0</v>
      </c>
      <c r="AW565" s="80">
        <f t="shared" si="136"/>
        <v>0</v>
      </c>
      <c r="AX565" s="80">
        <f t="shared" si="136"/>
        <v>0</v>
      </c>
      <c r="AY565" s="80">
        <f t="shared" si="136"/>
        <v>0</v>
      </c>
      <c r="AZ565" s="80">
        <f t="shared" si="136"/>
        <v>0</v>
      </c>
      <c r="BA565" s="80">
        <f t="shared" si="136"/>
        <v>0</v>
      </c>
      <c r="BB565" s="80">
        <f t="shared" si="136"/>
        <v>0</v>
      </c>
      <c r="BC565" s="80">
        <f t="shared" si="135"/>
        <v>0</v>
      </c>
      <c r="BD565" s="80">
        <f t="shared" si="135"/>
        <v>0</v>
      </c>
      <c r="BE565" s="80">
        <f t="shared" si="135"/>
        <v>0</v>
      </c>
      <c r="BF565" s="80">
        <f t="shared" si="135"/>
        <v>0</v>
      </c>
      <c r="BG565" s="80">
        <f t="shared" si="135"/>
        <v>0</v>
      </c>
      <c r="BH565" s="80">
        <f t="shared" si="135"/>
        <v>0</v>
      </c>
      <c r="BI565" s="80">
        <f t="shared" si="135"/>
        <v>0</v>
      </c>
      <c r="BJ565" s="80">
        <f t="shared" si="135"/>
        <v>0</v>
      </c>
      <c r="BK565" s="80">
        <f t="shared" si="135"/>
        <v>0</v>
      </c>
      <c r="BL565" s="80">
        <f t="shared" si="135"/>
        <v>0</v>
      </c>
      <c r="BM565" s="80">
        <f t="shared" si="135"/>
        <v>0</v>
      </c>
      <c r="BN565" s="80">
        <f t="shared" si="135"/>
        <v>0</v>
      </c>
      <c r="BO565" s="80">
        <f t="shared" si="135"/>
        <v>0</v>
      </c>
      <c r="BP565" s="80">
        <f t="shared" si="135"/>
        <v>0</v>
      </c>
      <c r="BQ565" s="80">
        <f t="shared" si="135"/>
        <v>0</v>
      </c>
      <c r="BR565" s="80">
        <f t="shared" si="135"/>
        <v>0</v>
      </c>
      <c r="BS565" s="80">
        <f t="shared" si="137"/>
        <v>0</v>
      </c>
      <c r="BT565" s="80">
        <f t="shared" si="137"/>
        <v>0</v>
      </c>
      <c r="BU565" s="80">
        <f t="shared" si="137"/>
        <v>0</v>
      </c>
      <c r="BV565" s="80">
        <f t="shared" si="137"/>
        <v>0</v>
      </c>
      <c r="BW565" s="80">
        <f t="shared" si="137"/>
        <v>0</v>
      </c>
      <c r="BX565" s="80">
        <f t="shared" si="137"/>
        <v>0</v>
      </c>
      <c r="BZ565" s="80">
        <f t="shared" si="128"/>
        <v>0</v>
      </c>
      <c r="CA565" s="80" t="e">
        <f>CA139-#REF!</f>
        <v>#REF!</v>
      </c>
    </row>
    <row r="566" spans="7:79" hidden="1" x14ac:dyDescent="0.3">
      <c r="G566" s="80">
        <f t="shared" si="138"/>
        <v>0</v>
      </c>
      <c r="H566" s="80">
        <f t="shared" si="138"/>
        <v>0</v>
      </c>
      <c r="I566" s="80">
        <f t="shared" si="138"/>
        <v>0</v>
      </c>
      <c r="J566" s="80">
        <f t="shared" si="138"/>
        <v>0</v>
      </c>
      <c r="K566" s="80">
        <f t="shared" si="138"/>
        <v>0</v>
      </c>
      <c r="L566" s="80">
        <f t="shared" si="138"/>
        <v>0</v>
      </c>
      <c r="M566" s="80">
        <f t="shared" si="138"/>
        <v>0</v>
      </c>
      <c r="N566" s="80">
        <f t="shared" si="138"/>
        <v>0</v>
      </c>
      <c r="O566" s="80">
        <f t="shared" si="138"/>
        <v>0</v>
      </c>
      <c r="P566" s="80">
        <f t="shared" si="138"/>
        <v>0</v>
      </c>
      <c r="Q566" s="80">
        <f t="shared" si="138"/>
        <v>0</v>
      </c>
      <c r="R566" s="80">
        <f t="shared" si="138"/>
        <v>0</v>
      </c>
      <c r="S566" s="80">
        <f t="shared" si="138"/>
        <v>0</v>
      </c>
      <c r="T566" s="80">
        <f t="shared" si="138"/>
        <v>0</v>
      </c>
      <c r="U566" s="80">
        <f t="shared" si="138"/>
        <v>0</v>
      </c>
      <c r="V566" s="80">
        <f t="shared" si="138"/>
        <v>0</v>
      </c>
      <c r="W566" s="80">
        <f t="shared" si="134"/>
        <v>0</v>
      </c>
      <c r="X566" s="80">
        <f t="shared" si="134"/>
        <v>0</v>
      </c>
      <c r="Y566" s="80">
        <f t="shared" si="134"/>
        <v>0</v>
      </c>
      <c r="Z566" s="80">
        <f t="shared" si="134"/>
        <v>0</v>
      </c>
      <c r="AA566" s="80">
        <f t="shared" si="134"/>
        <v>0</v>
      </c>
      <c r="AB566" s="80">
        <f t="shared" si="134"/>
        <v>0</v>
      </c>
      <c r="AC566" s="80">
        <f t="shared" si="134"/>
        <v>0</v>
      </c>
      <c r="AD566" s="80">
        <f t="shared" si="134"/>
        <v>0</v>
      </c>
      <c r="AE566" s="80">
        <f t="shared" si="134"/>
        <v>0</v>
      </c>
      <c r="AF566" s="80">
        <f t="shared" si="134"/>
        <v>0</v>
      </c>
      <c r="AG566" s="80">
        <f t="shared" si="134"/>
        <v>0</v>
      </c>
      <c r="AH566" s="80">
        <f t="shared" si="134"/>
        <v>0</v>
      </c>
      <c r="AI566" s="80">
        <f t="shared" si="134"/>
        <v>0</v>
      </c>
      <c r="AJ566" s="80">
        <f t="shared" si="134"/>
        <v>0</v>
      </c>
      <c r="AK566" s="80">
        <f t="shared" si="134"/>
        <v>0</v>
      </c>
      <c r="AL566" s="80">
        <f t="shared" si="134"/>
        <v>0</v>
      </c>
      <c r="AM566" s="80">
        <f t="shared" si="136"/>
        <v>0</v>
      </c>
      <c r="AN566" s="80">
        <f t="shared" si="136"/>
        <v>0</v>
      </c>
      <c r="AO566" s="80">
        <f t="shared" si="136"/>
        <v>0</v>
      </c>
      <c r="AP566" s="80">
        <f t="shared" si="136"/>
        <v>0</v>
      </c>
      <c r="AQ566" s="80">
        <f t="shared" si="136"/>
        <v>0</v>
      </c>
      <c r="AR566" s="80">
        <f t="shared" si="136"/>
        <v>0</v>
      </c>
      <c r="AS566" s="80">
        <f t="shared" si="136"/>
        <v>0</v>
      </c>
      <c r="AT566" s="80">
        <f t="shared" si="136"/>
        <v>0</v>
      </c>
      <c r="AU566" s="80">
        <f t="shared" si="136"/>
        <v>0</v>
      </c>
      <c r="AV566" s="80">
        <f t="shared" si="136"/>
        <v>0</v>
      </c>
      <c r="AW566" s="80">
        <f t="shared" si="136"/>
        <v>0</v>
      </c>
      <c r="AX566" s="80">
        <f t="shared" si="136"/>
        <v>0</v>
      </c>
      <c r="AY566" s="80">
        <f t="shared" si="136"/>
        <v>0</v>
      </c>
      <c r="AZ566" s="80">
        <f t="shared" si="136"/>
        <v>0</v>
      </c>
      <c r="BA566" s="80">
        <f t="shared" si="136"/>
        <v>0</v>
      </c>
      <c r="BB566" s="80">
        <f t="shared" si="136"/>
        <v>0</v>
      </c>
      <c r="BC566" s="80">
        <f t="shared" si="135"/>
        <v>0</v>
      </c>
      <c r="BD566" s="80">
        <f t="shared" si="135"/>
        <v>0</v>
      </c>
      <c r="BE566" s="80">
        <f t="shared" si="135"/>
        <v>0</v>
      </c>
      <c r="BF566" s="80">
        <f t="shared" si="135"/>
        <v>0</v>
      </c>
      <c r="BG566" s="80">
        <f t="shared" si="135"/>
        <v>0</v>
      </c>
      <c r="BH566" s="80">
        <f t="shared" si="135"/>
        <v>0</v>
      </c>
      <c r="BI566" s="80">
        <f t="shared" si="135"/>
        <v>0</v>
      </c>
      <c r="BJ566" s="80">
        <f t="shared" si="135"/>
        <v>0</v>
      </c>
      <c r="BK566" s="80">
        <f t="shared" si="135"/>
        <v>0</v>
      </c>
      <c r="BL566" s="80">
        <f t="shared" si="135"/>
        <v>0</v>
      </c>
      <c r="BM566" s="80">
        <f t="shared" si="135"/>
        <v>0</v>
      </c>
      <c r="BN566" s="80">
        <f t="shared" si="135"/>
        <v>0</v>
      </c>
      <c r="BO566" s="80">
        <f t="shared" si="135"/>
        <v>0</v>
      </c>
      <c r="BP566" s="80">
        <f t="shared" si="135"/>
        <v>0</v>
      </c>
      <c r="BQ566" s="80">
        <f t="shared" si="135"/>
        <v>0</v>
      </c>
      <c r="BR566" s="80">
        <f t="shared" si="135"/>
        <v>0</v>
      </c>
      <c r="BS566" s="80">
        <f t="shared" si="137"/>
        <v>0</v>
      </c>
      <c r="BT566" s="80">
        <f t="shared" si="137"/>
        <v>0</v>
      </c>
      <c r="BU566" s="80">
        <f t="shared" si="137"/>
        <v>0</v>
      </c>
      <c r="BV566" s="80">
        <f t="shared" si="137"/>
        <v>0</v>
      </c>
      <c r="BW566" s="80">
        <f t="shared" si="137"/>
        <v>0</v>
      </c>
      <c r="BX566" s="80">
        <f t="shared" si="137"/>
        <v>0</v>
      </c>
      <c r="BZ566" s="80">
        <f t="shared" si="128"/>
        <v>0</v>
      </c>
      <c r="CA566" s="80" t="e">
        <f>CA140-#REF!</f>
        <v>#REF!</v>
      </c>
    </row>
    <row r="567" spans="7:79" hidden="1" x14ac:dyDescent="0.3">
      <c r="G567" s="80">
        <f t="shared" si="138"/>
        <v>0</v>
      </c>
      <c r="H567" s="80">
        <f t="shared" si="138"/>
        <v>0</v>
      </c>
      <c r="I567" s="80">
        <f t="shared" si="138"/>
        <v>0</v>
      </c>
      <c r="J567" s="80">
        <f t="shared" si="138"/>
        <v>0</v>
      </c>
      <c r="K567" s="80">
        <f t="shared" si="138"/>
        <v>0</v>
      </c>
      <c r="L567" s="80">
        <f t="shared" si="138"/>
        <v>0</v>
      </c>
      <c r="M567" s="80">
        <f t="shared" si="138"/>
        <v>0</v>
      </c>
      <c r="N567" s="80">
        <f t="shared" si="138"/>
        <v>0</v>
      </c>
      <c r="O567" s="80">
        <f t="shared" si="138"/>
        <v>0</v>
      </c>
      <c r="P567" s="80">
        <f t="shared" si="138"/>
        <v>0</v>
      </c>
      <c r="Q567" s="80">
        <f t="shared" si="138"/>
        <v>0</v>
      </c>
      <c r="R567" s="80">
        <f t="shared" si="138"/>
        <v>0</v>
      </c>
      <c r="S567" s="80">
        <f t="shared" si="138"/>
        <v>0</v>
      </c>
      <c r="T567" s="80">
        <f t="shared" si="138"/>
        <v>0</v>
      </c>
      <c r="U567" s="80">
        <f t="shared" si="138"/>
        <v>0</v>
      </c>
      <c r="V567" s="80">
        <f t="shared" si="138"/>
        <v>0</v>
      </c>
      <c r="W567" s="80">
        <f t="shared" ref="W567:AL572" si="139">W141-CO141</f>
        <v>0</v>
      </c>
      <c r="X567" s="80">
        <f t="shared" si="139"/>
        <v>0</v>
      </c>
      <c r="Y567" s="80">
        <f t="shared" si="139"/>
        <v>0</v>
      </c>
      <c r="Z567" s="80">
        <f t="shared" si="139"/>
        <v>0</v>
      </c>
      <c r="AA567" s="80">
        <f t="shared" si="139"/>
        <v>0</v>
      </c>
      <c r="AB567" s="80">
        <f t="shared" si="139"/>
        <v>0</v>
      </c>
      <c r="AC567" s="80">
        <f t="shared" si="139"/>
        <v>0</v>
      </c>
      <c r="AD567" s="80">
        <f t="shared" si="139"/>
        <v>0</v>
      </c>
      <c r="AE567" s="80">
        <f t="shared" si="139"/>
        <v>0</v>
      </c>
      <c r="AF567" s="80">
        <f t="shared" si="139"/>
        <v>0</v>
      </c>
      <c r="AG567" s="80">
        <f t="shared" si="139"/>
        <v>0</v>
      </c>
      <c r="AH567" s="80">
        <f t="shared" si="139"/>
        <v>0</v>
      </c>
      <c r="AI567" s="80">
        <f t="shared" si="139"/>
        <v>0</v>
      </c>
      <c r="AJ567" s="80">
        <f t="shared" si="139"/>
        <v>0</v>
      </c>
      <c r="AK567" s="80">
        <f t="shared" si="139"/>
        <v>0</v>
      </c>
      <c r="AL567" s="80">
        <f t="shared" si="139"/>
        <v>0</v>
      </c>
      <c r="AM567" s="80">
        <f t="shared" si="136"/>
        <v>0</v>
      </c>
      <c r="AN567" s="80">
        <f t="shared" si="136"/>
        <v>0</v>
      </c>
      <c r="AO567" s="80">
        <f t="shared" si="136"/>
        <v>0</v>
      </c>
      <c r="AP567" s="80">
        <f t="shared" si="136"/>
        <v>0</v>
      </c>
      <c r="AQ567" s="80">
        <f t="shared" si="136"/>
        <v>0</v>
      </c>
      <c r="AR567" s="80">
        <f t="shared" si="136"/>
        <v>0</v>
      </c>
      <c r="AS567" s="80">
        <f t="shared" si="136"/>
        <v>0</v>
      </c>
      <c r="AT567" s="80">
        <f t="shared" si="136"/>
        <v>0</v>
      </c>
      <c r="AU567" s="80">
        <f t="shared" si="136"/>
        <v>0</v>
      </c>
      <c r="AV567" s="80">
        <f t="shared" si="136"/>
        <v>0</v>
      </c>
      <c r="AW567" s="80">
        <f t="shared" si="136"/>
        <v>0</v>
      </c>
      <c r="AX567" s="80">
        <f t="shared" si="136"/>
        <v>0</v>
      </c>
      <c r="AY567" s="80">
        <f t="shared" si="136"/>
        <v>0</v>
      </c>
      <c r="AZ567" s="80">
        <f t="shared" si="136"/>
        <v>0</v>
      </c>
      <c r="BA567" s="80">
        <f t="shared" si="136"/>
        <v>0</v>
      </c>
      <c r="BB567" s="80">
        <f t="shared" si="136"/>
        <v>0</v>
      </c>
      <c r="BC567" s="80">
        <f t="shared" si="135"/>
        <v>0</v>
      </c>
      <c r="BD567" s="80">
        <f t="shared" si="135"/>
        <v>0</v>
      </c>
      <c r="BE567" s="80">
        <f t="shared" si="135"/>
        <v>0</v>
      </c>
      <c r="BF567" s="80">
        <f t="shared" si="135"/>
        <v>0</v>
      </c>
      <c r="BG567" s="80">
        <f t="shared" si="135"/>
        <v>0</v>
      </c>
      <c r="BH567" s="80">
        <f t="shared" si="135"/>
        <v>0</v>
      </c>
      <c r="BI567" s="80">
        <f t="shared" si="135"/>
        <v>0</v>
      </c>
      <c r="BJ567" s="80">
        <f t="shared" si="135"/>
        <v>0</v>
      </c>
      <c r="BK567" s="80">
        <f t="shared" si="135"/>
        <v>0</v>
      </c>
      <c r="BL567" s="80">
        <f t="shared" si="135"/>
        <v>0</v>
      </c>
      <c r="BM567" s="80">
        <f t="shared" si="135"/>
        <v>0</v>
      </c>
      <c r="BN567" s="80">
        <f t="shared" si="135"/>
        <v>0</v>
      </c>
      <c r="BO567" s="80">
        <f t="shared" si="135"/>
        <v>0</v>
      </c>
      <c r="BP567" s="80">
        <f t="shared" si="135"/>
        <v>0</v>
      </c>
      <c r="BQ567" s="80">
        <f t="shared" si="135"/>
        <v>0</v>
      </c>
      <c r="BR567" s="80">
        <f t="shared" si="135"/>
        <v>0</v>
      </c>
      <c r="BS567" s="80">
        <f t="shared" si="137"/>
        <v>0</v>
      </c>
      <c r="BT567" s="80">
        <f t="shared" si="137"/>
        <v>0</v>
      </c>
      <c r="BU567" s="80">
        <f t="shared" si="137"/>
        <v>0</v>
      </c>
      <c r="BV567" s="80">
        <f t="shared" si="137"/>
        <v>0</v>
      </c>
      <c r="BW567" s="80">
        <f t="shared" si="137"/>
        <v>0</v>
      </c>
      <c r="BX567" s="80">
        <f t="shared" si="137"/>
        <v>0</v>
      </c>
      <c r="BZ567" s="80">
        <f t="shared" si="128"/>
        <v>0</v>
      </c>
      <c r="CA567" s="80" t="e">
        <f>CA141-#REF!</f>
        <v>#REF!</v>
      </c>
    </row>
    <row r="568" spans="7:79" hidden="1" x14ac:dyDescent="0.3">
      <c r="G568" s="80">
        <f t="shared" si="138"/>
        <v>-20664000</v>
      </c>
      <c r="H568" s="80">
        <f t="shared" si="138"/>
        <v>0</v>
      </c>
      <c r="I568" s="80">
        <f t="shared" si="138"/>
        <v>0</v>
      </c>
      <c r="J568" s="80">
        <f t="shared" si="138"/>
        <v>0</v>
      </c>
      <c r="K568" s="80">
        <f t="shared" si="138"/>
        <v>0</v>
      </c>
      <c r="L568" s="80">
        <f t="shared" si="138"/>
        <v>-1300000</v>
      </c>
      <c r="M568" s="80">
        <f t="shared" si="138"/>
        <v>0</v>
      </c>
      <c r="N568" s="80">
        <f t="shared" si="138"/>
        <v>0</v>
      </c>
      <c r="O568" s="80">
        <f t="shared" si="138"/>
        <v>0</v>
      </c>
      <c r="P568" s="80">
        <f t="shared" si="138"/>
        <v>0</v>
      </c>
      <c r="Q568" s="80">
        <f t="shared" si="138"/>
        <v>4764000</v>
      </c>
      <c r="R568" s="80">
        <f t="shared" si="138"/>
        <v>0</v>
      </c>
      <c r="S568" s="80">
        <f t="shared" si="138"/>
        <v>0</v>
      </c>
      <c r="T568" s="80">
        <f t="shared" si="138"/>
        <v>0</v>
      </c>
      <c r="U568" s="80">
        <f t="shared" si="138"/>
        <v>0</v>
      </c>
      <c r="V568" s="80">
        <f t="shared" si="138"/>
        <v>690000</v>
      </c>
      <c r="W568" s="80">
        <f t="shared" si="139"/>
        <v>0</v>
      </c>
      <c r="X568" s="80">
        <f t="shared" si="139"/>
        <v>0</v>
      </c>
      <c r="Y568" s="80">
        <f t="shared" si="139"/>
        <v>0</v>
      </c>
      <c r="Z568" s="80">
        <f t="shared" si="139"/>
        <v>0</v>
      </c>
      <c r="AA568" s="80">
        <f t="shared" si="139"/>
        <v>-2943000</v>
      </c>
      <c r="AB568" s="80">
        <f t="shared" si="139"/>
        <v>0</v>
      </c>
      <c r="AC568" s="80">
        <f t="shared" si="139"/>
        <v>0</v>
      </c>
      <c r="AD568" s="80">
        <f t="shared" si="139"/>
        <v>0</v>
      </c>
      <c r="AE568" s="80">
        <f t="shared" si="139"/>
        <v>0</v>
      </c>
      <c r="AF568" s="80">
        <f t="shared" si="139"/>
        <v>497000</v>
      </c>
      <c r="AG568" s="80">
        <f t="shared" si="139"/>
        <v>0</v>
      </c>
      <c r="AH568" s="80">
        <f t="shared" si="139"/>
        <v>0</v>
      </c>
      <c r="AI568" s="80">
        <f t="shared" si="139"/>
        <v>0</v>
      </c>
      <c r="AJ568" s="80">
        <f t="shared" si="139"/>
        <v>0</v>
      </c>
      <c r="AK568" s="80">
        <f t="shared" si="139"/>
        <v>-3069000</v>
      </c>
      <c r="AL568" s="80">
        <f t="shared" si="139"/>
        <v>0</v>
      </c>
      <c r="AM568" s="80">
        <f t="shared" si="136"/>
        <v>0</v>
      </c>
      <c r="AN568" s="80">
        <f t="shared" si="136"/>
        <v>0</v>
      </c>
      <c r="AO568" s="80">
        <f t="shared" si="136"/>
        <v>0</v>
      </c>
      <c r="AP568" s="80">
        <f t="shared" si="136"/>
        <v>-1436000</v>
      </c>
      <c r="AQ568" s="80">
        <f t="shared" si="136"/>
        <v>0</v>
      </c>
      <c r="AR568" s="80">
        <f t="shared" si="136"/>
        <v>0</v>
      </c>
      <c r="AS568" s="80">
        <f t="shared" si="136"/>
        <v>0</v>
      </c>
      <c r="AT568" s="80">
        <f t="shared" si="136"/>
        <v>0</v>
      </c>
      <c r="AU568" s="80">
        <f t="shared" si="136"/>
        <v>650000</v>
      </c>
      <c r="AV568" s="80">
        <f t="shared" si="136"/>
        <v>0</v>
      </c>
      <c r="AW568" s="80">
        <f t="shared" si="136"/>
        <v>0</v>
      </c>
      <c r="AX568" s="80">
        <f t="shared" si="136"/>
        <v>0</v>
      </c>
      <c r="AY568" s="80">
        <f t="shared" si="136"/>
        <v>0</v>
      </c>
      <c r="AZ568" s="80">
        <f t="shared" si="136"/>
        <v>4312</v>
      </c>
      <c r="BA568" s="80">
        <f t="shared" si="136"/>
        <v>0</v>
      </c>
      <c r="BB568" s="80">
        <f t="shared" si="136"/>
        <v>0</v>
      </c>
      <c r="BC568" s="80">
        <f t="shared" si="135"/>
        <v>0</v>
      </c>
      <c r="BD568" s="80">
        <f t="shared" si="135"/>
        <v>0</v>
      </c>
      <c r="BE568" s="80">
        <f t="shared" si="135"/>
        <v>0</v>
      </c>
      <c r="BF568" s="80">
        <f t="shared" si="135"/>
        <v>0</v>
      </c>
      <c r="BG568" s="80">
        <f t="shared" si="135"/>
        <v>0</v>
      </c>
      <c r="BH568" s="80">
        <f t="shared" si="135"/>
        <v>0</v>
      </c>
      <c r="BI568" s="80">
        <f t="shared" si="135"/>
        <v>0</v>
      </c>
      <c r="BJ568" s="80">
        <f t="shared" si="135"/>
        <v>0</v>
      </c>
      <c r="BK568" s="80">
        <f t="shared" si="135"/>
        <v>0</v>
      </c>
      <c r="BL568" s="80">
        <f t="shared" si="135"/>
        <v>0</v>
      </c>
      <c r="BM568" s="80">
        <f t="shared" si="135"/>
        <v>0</v>
      </c>
      <c r="BN568" s="80">
        <f t="shared" si="135"/>
        <v>0</v>
      </c>
      <c r="BO568" s="80">
        <f t="shared" si="135"/>
        <v>-1300000</v>
      </c>
      <c r="BP568" s="80">
        <f t="shared" si="135"/>
        <v>0</v>
      </c>
      <c r="BQ568" s="80">
        <f t="shared" si="135"/>
        <v>0</v>
      </c>
      <c r="BR568" s="80">
        <f t="shared" si="135"/>
        <v>0</v>
      </c>
      <c r="BS568" s="80">
        <f t="shared" si="137"/>
        <v>0</v>
      </c>
      <c r="BT568" s="80">
        <f t="shared" si="137"/>
        <v>-2142688</v>
      </c>
      <c r="BU568" s="80">
        <f t="shared" si="137"/>
        <v>0</v>
      </c>
      <c r="BV568" s="80">
        <f t="shared" si="137"/>
        <v>0</v>
      </c>
      <c r="BW568" s="80">
        <f t="shared" si="137"/>
        <v>0</v>
      </c>
      <c r="BX568" s="80">
        <f t="shared" si="137"/>
        <v>0</v>
      </c>
      <c r="BZ568" s="80">
        <f t="shared" si="128"/>
        <v>0</v>
      </c>
      <c r="CA568" s="80" t="e">
        <f>CA142-#REF!</f>
        <v>#REF!</v>
      </c>
    </row>
    <row r="569" spans="7:79" hidden="1" x14ac:dyDescent="0.3">
      <c r="G569" s="80">
        <f t="shared" si="138"/>
        <v>-16693455</v>
      </c>
      <c r="H569" s="80">
        <f t="shared" si="138"/>
        <v>0</v>
      </c>
      <c r="I569" s="80">
        <f t="shared" si="138"/>
        <v>0</v>
      </c>
      <c r="J569" s="80">
        <f t="shared" si="138"/>
        <v>0</v>
      </c>
      <c r="K569" s="80">
        <f t="shared" si="138"/>
        <v>0</v>
      </c>
      <c r="L569" s="80">
        <f t="shared" si="138"/>
        <v>-1121335</v>
      </c>
      <c r="M569" s="80">
        <f t="shared" si="138"/>
        <v>0</v>
      </c>
      <c r="N569" s="80">
        <f t="shared" si="138"/>
        <v>0</v>
      </c>
      <c r="O569" s="80">
        <f t="shared" si="138"/>
        <v>0</v>
      </c>
      <c r="P569" s="80">
        <f t="shared" si="138"/>
        <v>0</v>
      </c>
      <c r="Q569" s="80">
        <f t="shared" si="138"/>
        <v>3604088</v>
      </c>
      <c r="R569" s="80">
        <f t="shared" si="138"/>
        <v>0</v>
      </c>
      <c r="S569" s="80">
        <f t="shared" si="138"/>
        <v>0</v>
      </c>
      <c r="T569" s="80">
        <f t="shared" si="138"/>
        <v>0</v>
      </c>
      <c r="U569" s="80">
        <f t="shared" si="138"/>
        <v>0</v>
      </c>
      <c r="V569" s="80">
        <f t="shared" si="138"/>
        <v>285382</v>
      </c>
      <c r="W569" s="80">
        <f t="shared" si="139"/>
        <v>0</v>
      </c>
      <c r="X569" s="80">
        <f t="shared" si="139"/>
        <v>0</v>
      </c>
      <c r="Y569" s="80">
        <f t="shared" si="139"/>
        <v>0</v>
      </c>
      <c r="Z569" s="80">
        <f t="shared" si="139"/>
        <v>0</v>
      </c>
      <c r="AA569" s="80">
        <f t="shared" si="139"/>
        <v>-2353088</v>
      </c>
      <c r="AB569" s="80">
        <f t="shared" si="139"/>
        <v>0</v>
      </c>
      <c r="AC569" s="80">
        <f t="shared" si="139"/>
        <v>0</v>
      </c>
      <c r="AD569" s="80">
        <f t="shared" si="139"/>
        <v>0</v>
      </c>
      <c r="AE569" s="80">
        <f t="shared" si="139"/>
        <v>0</v>
      </c>
      <c r="AF569" s="80">
        <f t="shared" si="139"/>
        <v>223419</v>
      </c>
      <c r="AG569" s="80">
        <f t="shared" si="139"/>
        <v>0</v>
      </c>
      <c r="AH569" s="80">
        <f t="shared" si="139"/>
        <v>0</v>
      </c>
      <c r="AI569" s="80">
        <f t="shared" si="139"/>
        <v>0</v>
      </c>
      <c r="AJ569" s="80">
        <f t="shared" si="139"/>
        <v>0</v>
      </c>
      <c r="AK569" s="80">
        <f t="shared" si="139"/>
        <v>-2505869</v>
      </c>
      <c r="AL569" s="80">
        <f t="shared" si="139"/>
        <v>0</v>
      </c>
      <c r="AM569" s="80">
        <f t="shared" si="136"/>
        <v>0</v>
      </c>
      <c r="AN569" s="80">
        <f t="shared" si="136"/>
        <v>0</v>
      </c>
      <c r="AO569" s="80">
        <f t="shared" si="136"/>
        <v>0</v>
      </c>
      <c r="AP569" s="80">
        <f t="shared" si="136"/>
        <v>-1129892</v>
      </c>
      <c r="AQ569" s="80">
        <f t="shared" si="136"/>
        <v>0</v>
      </c>
      <c r="AR569" s="80">
        <f t="shared" si="136"/>
        <v>0</v>
      </c>
      <c r="AS569" s="80">
        <f t="shared" si="136"/>
        <v>0</v>
      </c>
      <c r="AT569" s="80">
        <f t="shared" si="136"/>
        <v>0</v>
      </c>
      <c r="AU569" s="80">
        <f t="shared" si="136"/>
        <v>392721</v>
      </c>
      <c r="AV569" s="80">
        <f t="shared" si="136"/>
        <v>0</v>
      </c>
      <c r="AW569" s="80">
        <f t="shared" si="136"/>
        <v>0</v>
      </c>
      <c r="AX569" s="80">
        <f t="shared" si="136"/>
        <v>0</v>
      </c>
      <c r="AY569" s="80">
        <f t="shared" si="136"/>
        <v>0</v>
      </c>
      <c r="AZ569" s="80">
        <f t="shared" si="136"/>
        <v>3329</v>
      </c>
      <c r="BA569" s="80">
        <f t="shared" si="136"/>
        <v>0</v>
      </c>
      <c r="BB569" s="80">
        <f t="shared" si="136"/>
        <v>0</v>
      </c>
      <c r="BC569" s="80">
        <f t="shared" si="135"/>
        <v>0</v>
      </c>
      <c r="BD569" s="80">
        <f t="shared" si="135"/>
        <v>0</v>
      </c>
      <c r="BE569" s="80">
        <f t="shared" si="135"/>
        <v>0</v>
      </c>
      <c r="BF569" s="80">
        <f t="shared" si="135"/>
        <v>0</v>
      </c>
      <c r="BG569" s="80">
        <f t="shared" si="135"/>
        <v>0</v>
      </c>
      <c r="BH569" s="80">
        <f t="shared" si="135"/>
        <v>0</v>
      </c>
      <c r="BI569" s="80">
        <f t="shared" si="135"/>
        <v>0</v>
      </c>
      <c r="BJ569" s="80">
        <f t="shared" si="135"/>
        <v>0</v>
      </c>
      <c r="BK569" s="80">
        <f t="shared" si="135"/>
        <v>0</v>
      </c>
      <c r="BL569" s="80">
        <f t="shared" si="135"/>
        <v>0</v>
      </c>
      <c r="BM569" s="80">
        <f t="shared" si="135"/>
        <v>0</v>
      </c>
      <c r="BN569" s="80">
        <f t="shared" si="135"/>
        <v>0</v>
      </c>
      <c r="BO569" s="80">
        <f t="shared" si="135"/>
        <v>-1035585</v>
      </c>
      <c r="BP569" s="80">
        <f t="shared" si="135"/>
        <v>0</v>
      </c>
      <c r="BQ569" s="80">
        <f t="shared" si="135"/>
        <v>0</v>
      </c>
      <c r="BR569" s="80">
        <f t="shared" si="135"/>
        <v>0</v>
      </c>
      <c r="BS569" s="80">
        <f t="shared" si="137"/>
        <v>0</v>
      </c>
      <c r="BT569" s="80">
        <f t="shared" si="137"/>
        <v>-2601245</v>
      </c>
      <c r="BU569" s="80">
        <f t="shared" si="137"/>
        <v>0</v>
      </c>
      <c r="BV569" s="80">
        <f t="shared" si="137"/>
        <v>0</v>
      </c>
      <c r="BW569" s="80">
        <f t="shared" si="137"/>
        <v>0</v>
      </c>
      <c r="BX569" s="80">
        <f t="shared" si="137"/>
        <v>0</v>
      </c>
      <c r="BZ569" s="80">
        <f t="shared" si="128"/>
        <v>0</v>
      </c>
      <c r="CA569" s="80" t="e">
        <f>CA143-#REF!</f>
        <v>#REF!</v>
      </c>
    </row>
    <row r="570" spans="7:79" hidden="1" x14ac:dyDescent="0.3">
      <c r="G570" s="80">
        <f t="shared" si="138"/>
        <v>-3970545</v>
      </c>
      <c r="H570" s="80">
        <f t="shared" si="138"/>
        <v>0</v>
      </c>
      <c r="I570" s="80">
        <f t="shared" si="138"/>
        <v>0</v>
      </c>
      <c r="J570" s="80">
        <f t="shared" si="138"/>
        <v>0</v>
      </c>
      <c r="K570" s="80">
        <f t="shared" si="138"/>
        <v>0</v>
      </c>
      <c r="L570" s="80">
        <f t="shared" si="138"/>
        <v>-178665</v>
      </c>
      <c r="M570" s="80">
        <f t="shared" si="138"/>
        <v>0</v>
      </c>
      <c r="N570" s="80">
        <f t="shared" si="138"/>
        <v>0</v>
      </c>
      <c r="O570" s="80">
        <f t="shared" si="138"/>
        <v>0</v>
      </c>
      <c r="P570" s="80">
        <f t="shared" si="138"/>
        <v>0</v>
      </c>
      <c r="Q570" s="80">
        <f t="shared" si="138"/>
        <v>1159912</v>
      </c>
      <c r="R570" s="80">
        <f t="shared" si="138"/>
        <v>0</v>
      </c>
      <c r="S570" s="80">
        <f t="shared" si="138"/>
        <v>0</v>
      </c>
      <c r="T570" s="80">
        <f t="shared" si="138"/>
        <v>0</v>
      </c>
      <c r="U570" s="80">
        <f t="shared" si="138"/>
        <v>0</v>
      </c>
      <c r="V570" s="80">
        <f t="shared" si="138"/>
        <v>404618</v>
      </c>
      <c r="W570" s="80">
        <f t="shared" si="139"/>
        <v>0</v>
      </c>
      <c r="X570" s="80">
        <f t="shared" si="139"/>
        <v>0</v>
      </c>
      <c r="Y570" s="80">
        <f t="shared" si="139"/>
        <v>0</v>
      </c>
      <c r="Z570" s="80">
        <f t="shared" si="139"/>
        <v>0</v>
      </c>
      <c r="AA570" s="80">
        <f t="shared" si="139"/>
        <v>-589912</v>
      </c>
      <c r="AB570" s="80">
        <f t="shared" si="139"/>
        <v>0</v>
      </c>
      <c r="AC570" s="80">
        <f t="shared" si="139"/>
        <v>0</v>
      </c>
      <c r="AD570" s="80">
        <f t="shared" si="139"/>
        <v>0</v>
      </c>
      <c r="AE570" s="80">
        <f t="shared" si="139"/>
        <v>0</v>
      </c>
      <c r="AF570" s="80">
        <f t="shared" si="139"/>
        <v>273581</v>
      </c>
      <c r="AG570" s="80">
        <f t="shared" si="139"/>
        <v>0</v>
      </c>
      <c r="AH570" s="80">
        <f t="shared" si="139"/>
        <v>0</v>
      </c>
      <c r="AI570" s="80">
        <f t="shared" si="139"/>
        <v>0</v>
      </c>
      <c r="AJ570" s="80">
        <f t="shared" si="139"/>
        <v>0</v>
      </c>
      <c r="AK570" s="80">
        <f t="shared" si="139"/>
        <v>-563131</v>
      </c>
      <c r="AL570" s="80">
        <f t="shared" si="139"/>
        <v>0</v>
      </c>
      <c r="AM570" s="80">
        <f t="shared" si="136"/>
        <v>0</v>
      </c>
      <c r="AN570" s="80">
        <f t="shared" si="136"/>
        <v>0</v>
      </c>
      <c r="AO570" s="80">
        <f t="shared" si="136"/>
        <v>0</v>
      </c>
      <c r="AP570" s="80">
        <f t="shared" si="136"/>
        <v>-306108</v>
      </c>
      <c r="AQ570" s="80">
        <f t="shared" si="136"/>
        <v>0</v>
      </c>
      <c r="AR570" s="80">
        <f t="shared" si="136"/>
        <v>0</v>
      </c>
      <c r="AS570" s="80">
        <f t="shared" si="136"/>
        <v>0</v>
      </c>
      <c r="AT570" s="80">
        <f t="shared" si="136"/>
        <v>0</v>
      </c>
      <c r="AU570" s="80">
        <f t="shared" si="136"/>
        <v>257279</v>
      </c>
      <c r="AV570" s="80">
        <f t="shared" si="136"/>
        <v>0</v>
      </c>
      <c r="AW570" s="80">
        <f t="shared" si="136"/>
        <v>0</v>
      </c>
      <c r="AX570" s="80">
        <f t="shared" si="136"/>
        <v>0</v>
      </c>
      <c r="AY570" s="80">
        <f t="shared" si="136"/>
        <v>0</v>
      </c>
      <c r="AZ570" s="80">
        <f t="shared" si="136"/>
        <v>983</v>
      </c>
      <c r="BA570" s="80">
        <f t="shared" si="136"/>
        <v>0</v>
      </c>
      <c r="BB570" s="80">
        <f t="shared" si="136"/>
        <v>0</v>
      </c>
      <c r="BC570" s="80">
        <f t="shared" si="135"/>
        <v>0</v>
      </c>
      <c r="BD570" s="80">
        <f t="shared" si="135"/>
        <v>0</v>
      </c>
      <c r="BE570" s="80">
        <f t="shared" si="135"/>
        <v>0</v>
      </c>
      <c r="BF570" s="80">
        <f t="shared" si="135"/>
        <v>0</v>
      </c>
      <c r="BG570" s="80">
        <f t="shared" si="135"/>
        <v>0</v>
      </c>
      <c r="BH570" s="80">
        <f t="shared" si="135"/>
        <v>0</v>
      </c>
      <c r="BI570" s="80">
        <f t="shared" si="135"/>
        <v>0</v>
      </c>
      <c r="BJ570" s="80">
        <f t="shared" si="135"/>
        <v>0</v>
      </c>
      <c r="BK570" s="80">
        <f t="shared" si="135"/>
        <v>0</v>
      </c>
      <c r="BL570" s="80">
        <f t="shared" si="135"/>
        <v>0</v>
      </c>
      <c r="BM570" s="80">
        <f t="shared" si="135"/>
        <v>0</v>
      </c>
      <c r="BN570" s="80">
        <f t="shared" si="135"/>
        <v>0</v>
      </c>
      <c r="BO570" s="80">
        <f t="shared" si="135"/>
        <v>-264415</v>
      </c>
      <c r="BP570" s="80">
        <f t="shared" si="135"/>
        <v>0</v>
      </c>
      <c r="BQ570" s="80">
        <f t="shared" si="135"/>
        <v>0</v>
      </c>
      <c r="BR570" s="80">
        <f t="shared" si="135"/>
        <v>0</v>
      </c>
      <c r="BS570" s="80">
        <f t="shared" si="137"/>
        <v>0</v>
      </c>
      <c r="BT570" s="80">
        <f t="shared" si="137"/>
        <v>458557</v>
      </c>
      <c r="BU570" s="80">
        <f t="shared" si="137"/>
        <v>0</v>
      </c>
      <c r="BV570" s="80">
        <f t="shared" si="137"/>
        <v>0</v>
      </c>
      <c r="BW570" s="80">
        <f t="shared" si="137"/>
        <v>0</v>
      </c>
      <c r="BX570" s="80">
        <f t="shared" si="137"/>
        <v>0</v>
      </c>
      <c r="BZ570" s="80">
        <f t="shared" si="128"/>
        <v>0</v>
      </c>
      <c r="CA570" s="80" t="e">
        <f>CA144-#REF!</f>
        <v>#REF!</v>
      </c>
    </row>
    <row r="571" spans="7:79" hidden="1" x14ac:dyDescent="0.3">
      <c r="G571" s="80">
        <f t="shared" si="138"/>
        <v>0</v>
      </c>
      <c r="H571" s="80">
        <f t="shared" si="138"/>
        <v>0</v>
      </c>
      <c r="I571" s="80">
        <f t="shared" si="138"/>
        <v>0</v>
      </c>
      <c r="J571" s="80">
        <f t="shared" si="138"/>
        <v>0</v>
      </c>
      <c r="K571" s="80">
        <f t="shared" si="138"/>
        <v>0</v>
      </c>
      <c r="L571" s="80">
        <f t="shared" si="138"/>
        <v>0</v>
      </c>
      <c r="M571" s="80">
        <f t="shared" si="138"/>
        <v>0</v>
      </c>
      <c r="N571" s="80">
        <f t="shared" si="138"/>
        <v>0</v>
      </c>
      <c r="O571" s="80">
        <f t="shared" si="138"/>
        <v>0</v>
      </c>
      <c r="P571" s="80">
        <f t="shared" si="138"/>
        <v>0</v>
      </c>
      <c r="Q571" s="80">
        <f t="shared" si="138"/>
        <v>0</v>
      </c>
      <c r="R571" s="80">
        <f t="shared" si="138"/>
        <v>0</v>
      </c>
      <c r="S571" s="80">
        <f t="shared" si="138"/>
        <v>0</v>
      </c>
      <c r="T571" s="80">
        <f t="shared" si="138"/>
        <v>0</v>
      </c>
      <c r="U571" s="80">
        <f t="shared" si="138"/>
        <v>0</v>
      </c>
      <c r="V571" s="80">
        <f t="shared" si="138"/>
        <v>0</v>
      </c>
      <c r="W571" s="80">
        <f t="shared" si="139"/>
        <v>0</v>
      </c>
      <c r="X571" s="80">
        <f t="shared" si="139"/>
        <v>0</v>
      </c>
      <c r="Y571" s="80">
        <f t="shared" si="139"/>
        <v>0</v>
      </c>
      <c r="Z571" s="80">
        <f t="shared" si="139"/>
        <v>0</v>
      </c>
      <c r="AA571" s="80">
        <f t="shared" si="139"/>
        <v>0</v>
      </c>
      <c r="AB571" s="80">
        <f t="shared" si="139"/>
        <v>0</v>
      </c>
      <c r="AC571" s="80">
        <f t="shared" si="139"/>
        <v>0</v>
      </c>
      <c r="AD571" s="80">
        <f t="shared" si="139"/>
        <v>0</v>
      </c>
      <c r="AE571" s="80">
        <f t="shared" si="139"/>
        <v>0</v>
      </c>
      <c r="AF571" s="80">
        <f t="shared" si="139"/>
        <v>0</v>
      </c>
      <c r="AG571" s="80">
        <f t="shared" si="139"/>
        <v>0</v>
      </c>
      <c r="AH571" s="80">
        <f t="shared" si="139"/>
        <v>0</v>
      </c>
      <c r="AI571" s="80">
        <f t="shared" si="139"/>
        <v>0</v>
      </c>
      <c r="AJ571" s="80">
        <f t="shared" si="139"/>
        <v>0</v>
      </c>
      <c r="AK571" s="80">
        <f t="shared" si="139"/>
        <v>0</v>
      </c>
      <c r="AL571" s="80">
        <f t="shared" si="139"/>
        <v>0</v>
      </c>
      <c r="AM571" s="80">
        <f t="shared" si="136"/>
        <v>0</v>
      </c>
      <c r="AN571" s="80">
        <f t="shared" si="136"/>
        <v>0</v>
      </c>
      <c r="AO571" s="80">
        <f t="shared" si="136"/>
        <v>0</v>
      </c>
      <c r="AP571" s="80">
        <f t="shared" si="136"/>
        <v>0</v>
      </c>
      <c r="AQ571" s="80">
        <f t="shared" si="136"/>
        <v>0</v>
      </c>
      <c r="AR571" s="80">
        <f t="shared" si="136"/>
        <v>0</v>
      </c>
      <c r="AS571" s="80">
        <f t="shared" si="136"/>
        <v>0</v>
      </c>
      <c r="AT571" s="80">
        <f t="shared" si="136"/>
        <v>0</v>
      </c>
      <c r="AU571" s="80">
        <f t="shared" si="136"/>
        <v>0</v>
      </c>
      <c r="AV571" s="80">
        <f t="shared" si="136"/>
        <v>0</v>
      </c>
      <c r="AW571" s="80">
        <f t="shared" si="136"/>
        <v>0</v>
      </c>
      <c r="AX571" s="80">
        <f t="shared" si="136"/>
        <v>0</v>
      </c>
      <c r="AY571" s="80">
        <f t="shared" si="136"/>
        <v>0</v>
      </c>
      <c r="AZ571" s="80">
        <f t="shared" si="136"/>
        <v>0</v>
      </c>
      <c r="BA571" s="80">
        <f t="shared" si="136"/>
        <v>0</v>
      </c>
      <c r="BB571" s="80">
        <f t="shared" ref="BB571:BR572" si="140">BB145-DT145</f>
        <v>0</v>
      </c>
      <c r="BC571" s="80">
        <f t="shared" si="140"/>
        <v>0</v>
      </c>
      <c r="BD571" s="80">
        <f t="shared" si="140"/>
        <v>0</v>
      </c>
      <c r="BE571" s="80">
        <f t="shared" si="140"/>
        <v>0</v>
      </c>
      <c r="BF571" s="80">
        <f t="shared" si="140"/>
        <v>0</v>
      </c>
      <c r="BG571" s="80">
        <f t="shared" si="140"/>
        <v>0</v>
      </c>
      <c r="BH571" s="80">
        <f t="shared" si="140"/>
        <v>0</v>
      </c>
      <c r="BI571" s="80">
        <f t="shared" si="140"/>
        <v>0</v>
      </c>
      <c r="BJ571" s="80">
        <f t="shared" si="140"/>
        <v>0</v>
      </c>
      <c r="BK571" s="80">
        <f t="shared" si="140"/>
        <v>0</v>
      </c>
      <c r="BL571" s="80">
        <f t="shared" si="140"/>
        <v>0</v>
      </c>
      <c r="BM571" s="80">
        <f t="shared" si="140"/>
        <v>0</v>
      </c>
      <c r="BN571" s="80">
        <f t="shared" si="140"/>
        <v>0</v>
      </c>
      <c r="BO571" s="80">
        <f t="shared" si="140"/>
        <v>0</v>
      </c>
      <c r="BP571" s="80">
        <f t="shared" si="140"/>
        <v>0</v>
      </c>
      <c r="BQ571" s="80">
        <f t="shared" si="140"/>
        <v>0</v>
      </c>
      <c r="BR571" s="80">
        <f t="shared" si="140"/>
        <v>0</v>
      </c>
      <c r="BS571" s="80">
        <f t="shared" si="137"/>
        <v>0</v>
      </c>
      <c r="BT571" s="80">
        <f t="shared" si="137"/>
        <v>0</v>
      </c>
      <c r="BU571" s="80">
        <f t="shared" si="137"/>
        <v>0</v>
      </c>
      <c r="BV571" s="80">
        <f t="shared" si="137"/>
        <v>0</v>
      </c>
      <c r="BW571" s="80">
        <f t="shared" si="137"/>
        <v>0</v>
      </c>
      <c r="BX571" s="80">
        <f t="shared" si="137"/>
        <v>0</v>
      </c>
      <c r="BZ571" s="80">
        <f t="shared" si="128"/>
        <v>0</v>
      </c>
      <c r="CA571" s="80" t="e">
        <f>CA145-#REF!</f>
        <v>#REF!</v>
      </c>
    </row>
    <row r="572" spans="7:79" hidden="1" x14ac:dyDescent="0.3">
      <c r="G572" s="80">
        <f t="shared" si="138"/>
        <v>0</v>
      </c>
      <c r="H572" s="80">
        <f t="shared" si="138"/>
        <v>0</v>
      </c>
      <c r="I572" s="80">
        <f t="shared" si="138"/>
        <v>0</v>
      </c>
      <c r="J572" s="80">
        <f t="shared" si="138"/>
        <v>0</v>
      </c>
      <c r="K572" s="80">
        <f t="shared" si="138"/>
        <v>0</v>
      </c>
      <c r="L572" s="80">
        <f t="shared" si="138"/>
        <v>0</v>
      </c>
      <c r="M572" s="80">
        <f t="shared" si="138"/>
        <v>0</v>
      </c>
      <c r="N572" s="80">
        <f t="shared" si="138"/>
        <v>0</v>
      </c>
      <c r="O572" s="80">
        <f t="shared" si="138"/>
        <v>0</v>
      </c>
      <c r="P572" s="80">
        <f t="shared" si="138"/>
        <v>0</v>
      </c>
      <c r="Q572" s="80">
        <f t="shared" si="138"/>
        <v>0</v>
      </c>
      <c r="R572" s="80">
        <f t="shared" si="138"/>
        <v>0</v>
      </c>
      <c r="S572" s="80">
        <f t="shared" si="138"/>
        <v>0</v>
      </c>
      <c r="T572" s="80">
        <f t="shared" si="138"/>
        <v>0</v>
      </c>
      <c r="U572" s="80">
        <f t="shared" si="138"/>
        <v>0</v>
      </c>
      <c r="V572" s="80">
        <f t="shared" si="138"/>
        <v>0</v>
      </c>
      <c r="W572" s="80">
        <f t="shared" si="139"/>
        <v>0</v>
      </c>
      <c r="X572" s="80">
        <f t="shared" si="139"/>
        <v>0</v>
      </c>
      <c r="Y572" s="80">
        <f t="shared" si="139"/>
        <v>0</v>
      </c>
      <c r="Z572" s="80">
        <f t="shared" si="139"/>
        <v>0</v>
      </c>
      <c r="AA572" s="80">
        <f t="shared" si="139"/>
        <v>0</v>
      </c>
      <c r="AB572" s="80">
        <f t="shared" si="139"/>
        <v>0</v>
      </c>
      <c r="AC572" s="80">
        <f t="shared" si="139"/>
        <v>0</v>
      </c>
      <c r="AD572" s="80">
        <f t="shared" si="139"/>
        <v>0</v>
      </c>
      <c r="AE572" s="80">
        <f t="shared" si="139"/>
        <v>0</v>
      </c>
      <c r="AF572" s="80">
        <f t="shared" si="139"/>
        <v>0</v>
      </c>
      <c r="AG572" s="80">
        <f t="shared" si="139"/>
        <v>0</v>
      </c>
      <c r="AH572" s="80">
        <f t="shared" si="139"/>
        <v>0</v>
      </c>
      <c r="AI572" s="80">
        <f t="shared" si="139"/>
        <v>0</v>
      </c>
      <c r="AJ572" s="80">
        <f t="shared" si="139"/>
        <v>0</v>
      </c>
      <c r="AK572" s="80">
        <f t="shared" si="139"/>
        <v>0</v>
      </c>
      <c r="AL572" s="80">
        <f t="shared" si="139"/>
        <v>0</v>
      </c>
      <c r="AM572" s="80">
        <f t="shared" ref="AM572:BA572" si="141">AM146-DE146</f>
        <v>0</v>
      </c>
      <c r="AN572" s="80">
        <f t="shared" si="141"/>
        <v>0</v>
      </c>
      <c r="AO572" s="80">
        <f t="shared" si="141"/>
        <v>0</v>
      </c>
      <c r="AP572" s="80">
        <f t="shared" si="141"/>
        <v>0</v>
      </c>
      <c r="AQ572" s="80">
        <f t="shared" si="141"/>
        <v>0</v>
      </c>
      <c r="AR572" s="80">
        <f t="shared" si="141"/>
        <v>0</v>
      </c>
      <c r="AS572" s="80">
        <f t="shared" si="141"/>
        <v>0</v>
      </c>
      <c r="AT572" s="80">
        <f t="shared" si="141"/>
        <v>0</v>
      </c>
      <c r="AU572" s="80">
        <f t="shared" si="141"/>
        <v>0</v>
      </c>
      <c r="AV572" s="80">
        <f t="shared" si="141"/>
        <v>0</v>
      </c>
      <c r="AW572" s="80">
        <f t="shared" si="141"/>
        <v>0</v>
      </c>
      <c r="AX572" s="80">
        <f t="shared" si="141"/>
        <v>0</v>
      </c>
      <c r="AY572" s="80">
        <f t="shared" si="141"/>
        <v>0</v>
      </c>
      <c r="AZ572" s="80">
        <f t="shared" si="141"/>
        <v>0</v>
      </c>
      <c r="BA572" s="80">
        <f t="shared" si="141"/>
        <v>0</v>
      </c>
      <c r="BB572" s="80">
        <f t="shared" si="140"/>
        <v>0</v>
      </c>
      <c r="BC572" s="80">
        <f t="shared" si="140"/>
        <v>0</v>
      </c>
      <c r="BD572" s="80">
        <f t="shared" si="140"/>
        <v>0</v>
      </c>
      <c r="BE572" s="80">
        <f t="shared" si="140"/>
        <v>0</v>
      </c>
      <c r="BF572" s="80">
        <f t="shared" si="140"/>
        <v>0</v>
      </c>
      <c r="BG572" s="80">
        <f t="shared" si="140"/>
        <v>0</v>
      </c>
      <c r="BH572" s="80">
        <f t="shared" si="140"/>
        <v>0</v>
      </c>
      <c r="BI572" s="80">
        <f t="shared" si="140"/>
        <v>0</v>
      </c>
      <c r="BJ572" s="80">
        <f t="shared" si="140"/>
        <v>0</v>
      </c>
      <c r="BK572" s="80">
        <f t="shared" si="140"/>
        <v>0</v>
      </c>
      <c r="BL572" s="80">
        <f t="shared" si="140"/>
        <v>0</v>
      </c>
      <c r="BM572" s="80">
        <f t="shared" si="140"/>
        <v>0</v>
      </c>
      <c r="BN572" s="80">
        <f t="shared" si="140"/>
        <v>0</v>
      </c>
      <c r="BO572" s="80">
        <f t="shared" si="140"/>
        <v>0</v>
      </c>
      <c r="BP572" s="80">
        <f t="shared" si="140"/>
        <v>0</v>
      </c>
      <c r="BQ572" s="80">
        <f t="shared" si="140"/>
        <v>0</v>
      </c>
      <c r="BR572" s="80">
        <f t="shared" si="140"/>
        <v>0</v>
      </c>
      <c r="BS572" s="80">
        <f t="shared" si="137"/>
        <v>0</v>
      </c>
      <c r="BT572" s="80">
        <f t="shared" si="137"/>
        <v>0</v>
      </c>
      <c r="BU572" s="80">
        <f t="shared" si="137"/>
        <v>0</v>
      </c>
      <c r="BV572" s="80">
        <f t="shared" si="137"/>
        <v>0</v>
      </c>
      <c r="BW572" s="80">
        <f t="shared" si="137"/>
        <v>0</v>
      </c>
      <c r="BX572" s="80">
        <f t="shared" si="137"/>
        <v>0</v>
      </c>
      <c r="BZ572" s="80">
        <f t="shared" si="128"/>
        <v>0</v>
      </c>
      <c r="CA572" s="80" t="e">
        <f>CA146-#REF!</f>
        <v>#REF!</v>
      </c>
    </row>
    <row r="573" spans="7:79" hidden="1" x14ac:dyDescent="0.3">
      <c r="G573" s="80" t="e">
        <f>#REF!-#REF!</f>
        <v>#REF!</v>
      </c>
      <c r="H573" s="80" t="e">
        <f>#REF!-#REF!</f>
        <v>#REF!</v>
      </c>
      <c r="I573" s="80" t="e">
        <f>#REF!-#REF!</f>
        <v>#REF!</v>
      </c>
      <c r="J573" s="80" t="e">
        <f>#REF!-#REF!</f>
        <v>#REF!</v>
      </c>
      <c r="K573" s="80" t="e">
        <f>#REF!-#REF!</f>
        <v>#REF!</v>
      </c>
      <c r="L573" s="80" t="e">
        <f>#REF!-#REF!</f>
        <v>#REF!</v>
      </c>
      <c r="M573" s="80" t="e">
        <f>#REF!-#REF!</f>
        <v>#REF!</v>
      </c>
      <c r="N573" s="80" t="e">
        <f>#REF!-#REF!</f>
        <v>#REF!</v>
      </c>
      <c r="O573" s="80" t="e">
        <f>#REF!-#REF!</f>
        <v>#REF!</v>
      </c>
      <c r="P573" s="80" t="e">
        <f>#REF!-#REF!</f>
        <v>#REF!</v>
      </c>
      <c r="Q573" s="80" t="e">
        <f>#REF!-#REF!</f>
        <v>#REF!</v>
      </c>
      <c r="R573" s="80" t="e">
        <f>#REF!-#REF!</f>
        <v>#REF!</v>
      </c>
      <c r="S573" s="80" t="e">
        <f>#REF!-#REF!</f>
        <v>#REF!</v>
      </c>
      <c r="T573" s="80" t="e">
        <f>#REF!-#REF!</f>
        <v>#REF!</v>
      </c>
      <c r="U573" s="80" t="e">
        <f>#REF!-#REF!</f>
        <v>#REF!</v>
      </c>
      <c r="V573" s="80" t="e">
        <f>#REF!-#REF!</f>
        <v>#REF!</v>
      </c>
      <c r="W573" s="80" t="e">
        <f>#REF!-#REF!</f>
        <v>#REF!</v>
      </c>
      <c r="X573" s="80" t="e">
        <f>#REF!-#REF!</f>
        <v>#REF!</v>
      </c>
      <c r="Y573" s="80" t="e">
        <f>#REF!-#REF!</f>
        <v>#REF!</v>
      </c>
      <c r="Z573" s="80" t="e">
        <f>#REF!-#REF!</f>
        <v>#REF!</v>
      </c>
      <c r="AA573" s="80" t="e">
        <f>#REF!-#REF!</f>
        <v>#REF!</v>
      </c>
      <c r="AB573" s="80" t="e">
        <f>#REF!-#REF!</f>
        <v>#REF!</v>
      </c>
      <c r="AC573" s="80" t="e">
        <f>#REF!-#REF!</f>
        <v>#REF!</v>
      </c>
      <c r="AD573" s="80" t="e">
        <f>#REF!-#REF!</f>
        <v>#REF!</v>
      </c>
      <c r="AE573" s="80" t="e">
        <f>#REF!-#REF!</f>
        <v>#REF!</v>
      </c>
      <c r="AF573" s="80" t="e">
        <f>#REF!-#REF!</f>
        <v>#REF!</v>
      </c>
      <c r="AG573" s="80" t="e">
        <f>#REF!-#REF!</f>
        <v>#REF!</v>
      </c>
      <c r="AH573" s="80" t="e">
        <f>#REF!-#REF!</f>
        <v>#REF!</v>
      </c>
      <c r="AI573" s="80" t="e">
        <f>#REF!-#REF!</f>
        <v>#REF!</v>
      </c>
      <c r="AJ573" s="80" t="e">
        <f>#REF!-#REF!</f>
        <v>#REF!</v>
      </c>
      <c r="AK573" s="80" t="e">
        <f>#REF!-#REF!</f>
        <v>#REF!</v>
      </c>
      <c r="AL573" s="80" t="e">
        <f>#REF!-#REF!</f>
        <v>#REF!</v>
      </c>
      <c r="AM573" s="80" t="e">
        <f>#REF!-#REF!</f>
        <v>#REF!</v>
      </c>
      <c r="AN573" s="80" t="e">
        <f>#REF!-#REF!</f>
        <v>#REF!</v>
      </c>
      <c r="AO573" s="80" t="e">
        <f>#REF!-#REF!</f>
        <v>#REF!</v>
      </c>
      <c r="AP573" s="80" t="e">
        <f>#REF!-#REF!</f>
        <v>#REF!</v>
      </c>
      <c r="AQ573" s="80" t="e">
        <f>#REF!-#REF!</f>
        <v>#REF!</v>
      </c>
      <c r="AR573" s="80" t="e">
        <f>#REF!-#REF!</f>
        <v>#REF!</v>
      </c>
      <c r="AS573" s="80" t="e">
        <f>#REF!-#REF!</f>
        <v>#REF!</v>
      </c>
      <c r="AT573" s="80" t="e">
        <f>#REF!-#REF!</f>
        <v>#REF!</v>
      </c>
      <c r="AU573" s="80" t="e">
        <f>#REF!-#REF!</f>
        <v>#REF!</v>
      </c>
      <c r="AV573" s="80" t="e">
        <f>#REF!-#REF!</f>
        <v>#REF!</v>
      </c>
      <c r="AW573" s="80" t="e">
        <f>#REF!-#REF!</f>
        <v>#REF!</v>
      </c>
      <c r="AX573" s="80" t="e">
        <f>#REF!-#REF!</f>
        <v>#REF!</v>
      </c>
      <c r="AY573" s="80" t="e">
        <f>#REF!-#REF!</f>
        <v>#REF!</v>
      </c>
      <c r="AZ573" s="80" t="e">
        <f>#REF!-#REF!</f>
        <v>#REF!</v>
      </c>
      <c r="BA573" s="80" t="e">
        <f>#REF!-#REF!</f>
        <v>#REF!</v>
      </c>
      <c r="BB573" s="80" t="e">
        <f>#REF!-#REF!</f>
        <v>#REF!</v>
      </c>
      <c r="BC573" s="80" t="e">
        <f>#REF!-#REF!</f>
        <v>#REF!</v>
      </c>
      <c r="BD573" s="80" t="e">
        <f>#REF!-#REF!</f>
        <v>#REF!</v>
      </c>
      <c r="BE573" s="80" t="e">
        <f>#REF!-#REF!</f>
        <v>#REF!</v>
      </c>
      <c r="BF573" s="80" t="e">
        <f>#REF!-#REF!</f>
        <v>#REF!</v>
      </c>
      <c r="BG573" s="80" t="e">
        <f>#REF!-#REF!</f>
        <v>#REF!</v>
      </c>
      <c r="BH573" s="80" t="e">
        <f>#REF!-#REF!</f>
        <v>#REF!</v>
      </c>
      <c r="BI573" s="80" t="e">
        <f>#REF!-#REF!</f>
        <v>#REF!</v>
      </c>
      <c r="BJ573" s="80" t="e">
        <f>#REF!-#REF!</f>
        <v>#REF!</v>
      </c>
      <c r="BK573" s="80" t="e">
        <f>#REF!-#REF!</f>
        <v>#REF!</v>
      </c>
      <c r="BL573" s="80" t="e">
        <f>#REF!-#REF!</f>
        <v>#REF!</v>
      </c>
      <c r="BM573" s="80" t="e">
        <f>#REF!-#REF!</f>
        <v>#REF!</v>
      </c>
      <c r="BN573" s="80" t="e">
        <f>#REF!-#REF!</f>
        <v>#REF!</v>
      </c>
      <c r="BO573" s="80" t="e">
        <f>#REF!-#REF!</f>
        <v>#REF!</v>
      </c>
      <c r="BP573" s="80" t="e">
        <f>#REF!-#REF!</f>
        <v>#REF!</v>
      </c>
      <c r="BQ573" s="80" t="e">
        <f>#REF!-#REF!</f>
        <v>#REF!</v>
      </c>
      <c r="BR573" s="80" t="e">
        <f>#REF!-#REF!</f>
        <v>#REF!</v>
      </c>
      <c r="BS573" s="80" t="e">
        <f>#REF!-#REF!</f>
        <v>#REF!</v>
      </c>
      <c r="BT573" s="80" t="e">
        <f>#REF!-#REF!</f>
        <v>#REF!</v>
      </c>
      <c r="BU573" s="80" t="e">
        <f>#REF!-#REF!</f>
        <v>#REF!</v>
      </c>
      <c r="BV573" s="80" t="e">
        <f>#REF!-#REF!</f>
        <v>#REF!</v>
      </c>
      <c r="BW573" s="80" t="e">
        <f>#REF!-#REF!</f>
        <v>#REF!</v>
      </c>
      <c r="BX573" s="80" t="e">
        <f>#REF!-#REF!</f>
        <v>#REF!</v>
      </c>
      <c r="BZ573" s="80" t="e">
        <f>#REF!-#REF!</f>
        <v>#REF!</v>
      </c>
      <c r="CA573" s="80" t="e">
        <f>#REF!-#REF!</f>
        <v>#REF!</v>
      </c>
    </row>
    <row r="574" spans="7:79" hidden="1" x14ac:dyDescent="0.3">
      <c r="G574" s="80" t="e">
        <f>#REF!-#REF!</f>
        <v>#REF!</v>
      </c>
      <c r="H574" s="80" t="e">
        <f>#REF!-#REF!</f>
        <v>#REF!</v>
      </c>
      <c r="I574" s="80" t="e">
        <f>#REF!-#REF!</f>
        <v>#REF!</v>
      </c>
      <c r="J574" s="80" t="e">
        <f>#REF!-#REF!</f>
        <v>#REF!</v>
      </c>
      <c r="K574" s="80" t="e">
        <f>#REF!-#REF!</f>
        <v>#REF!</v>
      </c>
      <c r="L574" s="80" t="e">
        <f>#REF!-#REF!</f>
        <v>#REF!</v>
      </c>
      <c r="M574" s="80" t="e">
        <f>#REF!-#REF!</f>
        <v>#REF!</v>
      </c>
      <c r="N574" s="80" t="e">
        <f>#REF!-#REF!</f>
        <v>#REF!</v>
      </c>
      <c r="O574" s="80" t="e">
        <f>#REF!-#REF!</f>
        <v>#REF!</v>
      </c>
      <c r="P574" s="80" t="e">
        <f>#REF!-#REF!</f>
        <v>#REF!</v>
      </c>
      <c r="Q574" s="80" t="e">
        <f>#REF!-#REF!</f>
        <v>#REF!</v>
      </c>
      <c r="R574" s="80" t="e">
        <f>#REF!-#REF!</f>
        <v>#REF!</v>
      </c>
      <c r="S574" s="80" t="e">
        <f>#REF!-#REF!</f>
        <v>#REF!</v>
      </c>
      <c r="T574" s="80" t="e">
        <f>#REF!-#REF!</f>
        <v>#REF!</v>
      </c>
      <c r="U574" s="80" t="e">
        <f>#REF!-#REF!</f>
        <v>#REF!</v>
      </c>
      <c r="V574" s="80" t="e">
        <f>#REF!-#REF!</f>
        <v>#REF!</v>
      </c>
      <c r="W574" s="80" t="e">
        <f>#REF!-#REF!</f>
        <v>#REF!</v>
      </c>
      <c r="X574" s="80" t="e">
        <f>#REF!-#REF!</f>
        <v>#REF!</v>
      </c>
      <c r="Y574" s="80" t="e">
        <f>#REF!-#REF!</f>
        <v>#REF!</v>
      </c>
      <c r="Z574" s="80" t="e">
        <f>#REF!-#REF!</f>
        <v>#REF!</v>
      </c>
      <c r="AA574" s="80" t="e">
        <f>#REF!-#REF!</f>
        <v>#REF!</v>
      </c>
      <c r="AB574" s="80" t="e">
        <f>#REF!-#REF!</f>
        <v>#REF!</v>
      </c>
      <c r="AC574" s="80" t="e">
        <f>#REF!-#REF!</f>
        <v>#REF!</v>
      </c>
      <c r="AD574" s="80" t="e">
        <f>#REF!-#REF!</f>
        <v>#REF!</v>
      </c>
      <c r="AE574" s="80" t="e">
        <f>#REF!-#REF!</f>
        <v>#REF!</v>
      </c>
      <c r="AF574" s="80" t="e">
        <f>#REF!-#REF!</f>
        <v>#REF!</v>
      </c>
      <c r="AG574" s="80" t="e">
        <f>#REF!-#REF!</f>
        <v>#REF!</v>
      </c>
      <c r="AH574" s="80" t="e">
        <f>#REF!-#REF!</f>
        <v>#REF!</v>
      </c>
      <c r="AI574" s="80" t="e">
        <f>#REF!-#REF!</f>
        <v>#REF!</v>
      </c>
      <c r="AJ574" s="80" t="e">
        <f>#REF!-#REF!</f>
        <v>#REF!</v>
      </c>
      <c r="AK574" s="80" t="e">
        <f>#REF!-#REF!</f>
        <v>#REF!</v>
      </c>
      <c r="AL574" s="80" t="e">
        <f>#REF!-#REF!</f>
        <v>#REF!</v>
      </c>
      <c r="AM574" s="80" t="e">
        <f>#REF!-#REF!</f>
        <v>#REF!</v>
      </c>
      <c r="AN574" s="80" t="e">
        <f>#REF!-#REF!</f>
        <v>#REF!</v>
      </c>
      <c r="AO574" s="80" t="e">
        <f>#REF!-#REF!</f>
        <v>#REF!</v>
      </c>
      <c r="AP574" s="80" t="e">
        <f>#REF!-#REF!</f>
        <v>#REF!</v>
      </c>
      <c r="AQ574" s="80" t="e">
        <f>#REF!-#REF!</f>
        <v>#REF!</v>
      </c>
      <c r="AR574" s="80" t="e">
        <f>#REF!-#REF!</f>
        <v>#REF!</v>
      </c>
      <c r="AS574" s="80" t="e">
        <f>#REF!-#REF!</f>
        <v>#REF!</v>
      </c>
      <c r="AT574" s="80" t="e">
        <f>#REF!-#REF!</f>
        <v>#REF!</v>
      </c>
      <c r="AU574" s="80" t="e">
        <f>#REF!-#REF!</f>
        <v>#REF!</v>
      </c>
      <c r="AV574" s="80" t="e">
        <f>#REF!-#REF!</f>
        <v>#REF!</v>
      </c>
      <c r="AW574" s="80" t="e">
        <f>#REF!-#REF!</f>
        <v>#REF!</v>
      </c>
      <c r="AX574" s="80" t="e">
        <f>#REF!-#REF!</f>
        <v>#REF!</v>
      </c>
      <c r="AY574" s="80" t="e">
        <f>#REF!-#REF!</f>
        <v>#REF!</v>
      </c>
      <c r="AZ574" s="80" t="e">
        <f>#REF!-#REF!</f>
        <v>#REF!</v>
      </c>
      <c r="BA574" s="80" t="e">
        <f>#REF!-#REF!</f>
        <v>#REF!</v>
      </c>
      <c r="BB574" s="80" t="e">
        <f>#REF!-#REF!</f>
        <v>#REF!</v>
      </c>
      <c r="BC574" s="80" t="e">
        <f>#REF!-#REF!</f>
        <v>#REF!</v>
      </c>
      <c r="BD574" s="80" t="e">
        <f>#REF!-#REF!</f>
        <v>#REF!</v>
      </c>
      <c r="BE574" s="80" t="e">
        <f>#REF!-#REF!</f>
        <v>#REF!</v>
      </c>
      <c r="BF574" s="80" t="e">
        <f>#REF!-#REF!</f>
        <v>#REF!</v>
      </c>
      <c r="BG574" s="80" t="e">
        <f>#REF!-#REF!</f>
        <v>#REF!</v>
      </c>
      <c r="BH574" s="80" t="e">
        <f>#REF!-#REF!</f>
        <v>#REF!</v>
      </c>
      <c r="BI574" s="80" t="e">
        <f>#REF!-#REF!</f>
        <v>#REF!</v>
      </c>
      <c r="BJ574" s="80" t="e">
        <f>#REF!-#REF!</f>
        <v>#REF!</v>
      </c>
      <c r="BK574" s="80" t="e">
        <f>#REF!-#REF!</f>
        <v>#REF!</v>
      </c>
      <c r="BL574" s="80" t="e">
        <f>#REF!-#REF!</f>
        <v>#REF!</v>
      </c>
      <c r="BM574" s="80" t="e">
        <f>#REF!-#REF!</f>
        <v>#REF!</v>
      </c>
      <c r="BN574" s="80" t="e">
        <f>#REF!-#REF!</f>
        <v>#REF!</v>
      </c>
      <c r="BO574" s="80" t="e">
        <f>#REF!-#REF!</f>
        <v>#REF!</v>
      </c>
      <c r="BP574" s="80" t="e">
        <f>#REF!-#REF!</f>
        <v>#REF!</v>
      </c>
      <c r="BQ574" s="80" t="e">
        <f>#REF!-#REF!</f>
        <v>#REF!</v>
      </c>
      <c r="BR574" s="80" t="e">
        <f>#REF!-#REF!</f>
        <v>#REF!</v>
      </c>
      <c r="BS574" s="80" t="e">
        <f>#REF!-#REF!</f>
        <v>#REF!</v>
      </c>
      <c r="BT574" s="80" t="e">
        <f>#REF!-#REF!</f>
        <v>#REF!</v>
      </c>
      <c r="BU574" s="80" t="e">
        <f>#REF!-#REF!</f>
        <v>#REF!</v>
      </c>
      <c r="BV574" s="80" t="e">
        <f>#REF!-#REF!</f>
        <v>#REF!</v>
      </c>
      <c r="BW574" s="80" t="e">
        <f>#REF!-#REF!</f>
        <v>#REF!</v>
      </c>
      <c r="BX574" s="80" t="e">
        <f>#REF!-#REF!</f>
        <v>#REF!</v>
      </c>
      <c r="BZ574" s="80" t="e">
        <f>#REF!-#REF!</f>
        <v>#REF!</v>
      </c>
      <c r="CA574" s="80" t="e">
        <f>#REF!-#REF!</f>
        <v>#REF!</v>
      </c>
    </row>
    <row r="575" spans="7:79" hidden="1" x14ac:dyDescent="0.3">
      <c r="G575" s="80" t="e">
        <f>#REF!-#REF!</f>
        <v>#REF!</v>
      </c>
      <c r="H575" s="80" t="e">
        <f>#REF!-#REF!</f>
        <v>#REF!</v>
      </c>
      <c r="I575" s="80" t="e">
        <f>#REF!-#REF!</f>
        <v>#REF!</v>
      </c>
      <c r="J575" s="80" t="e">
        <f>#REF!-#REF!</f>
        <v>#REF!</v>
      </c>
      <c r="K575" s="80" t="e">
        <f>#REF!-#REF!</f>
        <v>#REF!</v>
      </c>
      <c r="L575" s="80" t="e">
        <f>#REF!-#REF!</f>
        <v>#REF!</v>
      </c>
      <c r="M575" s="80" t="e">
        <f>#REF!-#REF!</f>
        <v>#REF!</v>
      </c>
      <c r="N575" s="80" t="e">
        <f>#REF!-#REF!</f>
        <v>#REF!</v>
      </c>
      <c r="O575" s="80" t="e">
        <f>#REF!-#REF!</f>
        <v>#REF!</v>
      </c>
      <c r="P575" s="80" t="e">
        <f>#REF!-#REF!</f>
        <v>#REF!</v>
      </c>
      <c r="Q575" s="80" t="e">
        <f>#REF!-#REF!</f>
        <v>#REF!</v>
      </c>
      <c r="R575" s="80" t="e">
        <f>#REF!-#REF!</f>
        <v>#REF!</v>
      </c>
      <c r="S575" s="80" t="e">
        <f>#REF!-#REF!</f>
        <v>#REF!</v>
      </c>
      <c r="T575" s="80" t="e">
        <f>#REF!-#REF!</f>
        <v>#REF!</v>
      </c>
      <c r="U575" s="80" t="e">
        <f>#REF!-#REF!</f>
        <v>#REF!</v>
      </c>
      <c r="V575" s="80" t="e">
        <f>#REF!-#REF!</f>
        <v>#REF!</v>
      </c>
      <c r="W575" s="80" t="e">
        <f>#REF!-#REF!</f>
        <v>#REF!</v>
      </c>
      <c r="X575" s="80" t="e">
        <f>#REF!-#REF!</f>
        <v>#REF!</v>
      </c>
      <c r="Y575" s="80" t="e">
        <f>#REF!-#REF!</f>
        <v>#REF!</v>
      </c>
      <c r="Z575" s="80" t="e">
        <f>#REF!-#REF!</f>
        <v>#REF!</v>
      </c>
      <c r="AA575" s="80" t="e">
        <f>#REF!-#REF!</f>
        <v>#REF!</v>
      </c>
      <c r="AB575" s="80" t="e">
        <f>#REF!-#REF!</f>
        <v>#REF!</v>
      </c>
      <c r="AC575" s="80" t="e">
        <f>#REF!-#REF!</f>
        <v>#REF!</v>
      </c>
      <c r="AD575" s="80" t="e">
        <f>#REF!-#REF!</f>
        <v>#REF!</v>
      </c>
      <c r="AE575" s="80" t="e">
        <f>#REF!-#REF!</f>
        <v>#REF!</v>
      </c>
      <c r="AF575" s="80" t="e">
        <f>#REF!-#REF!</f>
        <v>#REF!</v>
      </c>
      <c r="AG575" s="80" t="e">
        <f>#REF!-#REF!</f>
        <v>#REF!</v>
      </c>
      <c r="AH575" s="80" t="e">
        <f>#REF!-#REF!</f>
        <v>#REF!</v>
      </c>
      <c r="AI575" s="80" t="e">
        <f>#REF!-#REF!</f>
        <v>#REF!</v>
      </c>
      <c r="AJ575" s="80" t="e">
        <f>#REF!-#REF!</f>
        <v>#REF!</v>
      </c>
      <c r="AK575" s="80" t="e">
        <f>#REF!-#REF!</f>
        <v>#REF!</v>
      </c>
      <c r="AL575" s="80" t="e">
        <f>#REF!-#REF!</f>
        <v>#REF!</v>
      </c>
      <c r="AM575" s="80" t="e">
        <f>#REF!-#REF!</f>
        <v>#REF!</v>
      </c>
      <c r="AN575" s="80" t="e">
        <f>#REF!-#REF!</f>
        <v>#REF!</v>
      </c>
      <c r="AO575" s="80" t="e">
        <f>#REF!-#REF!</f>
        <v>#REF!</v>
      </c>
      <c r="AP575" s="80" t="e">
        <f>#REF!-#REF!</f>
        <v>#REF!</v>
      </c>
      <c r="AQ575" s="80" t="e">
        <f>#REF!-#REF!</f>
        <v>#REF!</v>
      </c>
      <c r="AR575" s="80" t="e">
        <f>#REF!-#REF!</f>
        <v>#REF!</v>
      </c>
      <c r="AS575" s="80" t="e">
        <f>#REF!-#REF!</f>
        <v>#REF!</v>
      </c>
      <c r="AT575" s="80" t="e">
        <f>#REF!-#REF!</f>
        <v>#REF!</v>
      </c>
      <c r="AU575" s="80" t="e">
        <f>#REF!-#REF!</f>
        <v>#REF!</v>
      </c>
      <c r="AV575" s="80" t="e">
        <f>#REF!-#REF!</f>
        <v>#REF!</v>
      </c>
      <c r="AW575" s="80" t="e">
        <f>#REF!-#REF!</f>
        <v>#REF!</v>
      </c>
      <c r="AX575" s="80" t="e">
        <f>#REF!-#REF!</f>
        <v>#REF!</v>
      </c>
      <c r="AY575" s="80" t="e">
        <f>#REF!-#REF!</f>
        <v>#REF!</v>
      </c>
      <c r="AZ575" s="80" t="e">
        <f>#REF!-#REF!</f>
        <v>#REF!</v>
      </c>
      <c r="BA575" s="80" t="e">
        <f>#REF!-#REF!</f>
        <v>#REF!</v>
      </c>
      <c r="BB575" s="80" t="e">
        <f>#REF!-#REF!</f>
        <v>#REF!</v>
      </c>
      <c r="BC575" s="80" t="e">
        <f>#REF!-#REF!</f>
        <v>#REF!</v>
      </c>
      <c r="BD575" s="80" t="e">
        <f>#REF!-#REF!</f>
        <v>#REF!</v>
      </c>
      <c r="BE575" s="80" t="e">
        <f>#REF!-#REF!</f>
        <v>#REF!</v>
      </c>
      <c r="BF575" s="80" t="e">
        <f>#REF!-#REF!</f>
        <v>#REF!</v>
      </c>
      <c r="BG575" s="80" t="e">
        <f>#REF!-#REF!</f>
        <v>#REF!</v>
      </c>
      <c r="BH575" s="80" t="e">
        <f>#REF!-#REF!</f>
        <v>#REF!</v>
      </c>
      <c r="BI575" s="80" t="e">
        <f>#REF!-#REF!</f>
        <v>#REF!</v>
      </c>
      <c r="BJ575" s="80" t="e">
        <f>#REF!-#REF!</f>
        <v>#REF!</v>
      </c>
      <c r="BK575" s="80" t="e">
        <f>#REF!-#REF!</f>
        <v>#REF!</v>
      </c>
      <c r="BL575" s="80" t="e">
        <f>#REF!-#REF!</f>
        <v>#REF!</v>
      </c>
      <c r="BM575" s="80" t="e">
        <f>#REF!-#REF!</f>
        <v>#REF!</v>
      </c>
      <c r="BN575" s="80" t="e">
        <f>#REF!-#REF!</f>
        <v>#REF!</v>
      </c>
      <c r="BO575" s="80" t="e">
        <f>#REF!-#REF!</f>
        <v>#REF!</v>
      </c>
      <c r="BP575" s="80" t="e">
        <f>#REF!-#REF!</f>
        <v>#REF!</v>
      </c>
      <c r="BQ575" s="80" t="e">
        <f>#REF!-#REF!</f>
        <v>#REF!</v>
      </c>
      <c r="BR575" s="80" t="e">
        <f>#REF!-#REF!</f>
        <v>#REF!</v>
      </c>
      <c r="BS575" s="80" t="e">
        <f>#REF!-#REF!</f>
        <v>#REF!</v>
      </c>
      <c r="BT575" s="80" t="e">
        <f>#REF!-#REF!</f>
        <v>#REF!</v>
      </c>
      <c r="BU575" s="80" t="e">
        <f>#REF!-#REF!</f>
        <v>#REF!</v>
      </c>
      <c r="BV575" s="80" t="e">
        <f>#REF!-#REF!</f>
        <v>#REF!</v>
      </c>
      <c r="BW575" s="80" t="e">
        <f>#REF!-#REF!</f>
        <v>#REF!</v>
      </c>
      <c r="BX575" s="80" t="e">
        <f>#REF!-#REF!</f>
        <v>#REF!</v>
      </c>
      <c r="BZ575" s="80" t="e">
        <f>#REF!-#REF!</f>
        <v>#REF!</v>
      </c>
      <c r="CA575" s="80" t="e">
        <f>#REF!-#REF!</f>
        <v>#REF!</v>
      </c>
    </row>
    <row r="576" spans="7:79" hidden="1" x14ac:dyDescent="0.3">
      <c r="G576" s="80" t="e">
        <f>#REF!-#REF!</f>
        <v>#REF!</v>
      </c>
      <c r="H576" s="80" t="e">
        <f>#REF!-#REF!</f>
        <v>#REF!</v>
      </c>
      <c r="I576" s="80" t="e">
        <f>#REF!-#REF!</f>
        <v>#REF!</v>
      </c>
      <c r="J576" s="80" t="e">
        <f>#REF!-#REF!</f>
        <v>#REF!</v>
      </c>
      <c r="K576" s="80" t="e">
        <f>#REF!-#REF!</f>
        <v>#REF!</v>
      </c>
      <c r="L576" s="80" t="e">
        <f>#REF!-#REF!</f>
        <v>#REF!</v>
      </c>
      <c r="M576" s="80" t="e">
        <f>#REF!-#REF!</f>
        <v>#REF!</v>
      </c>
      <c r="N576" s="80" t="e">
        <f>#REF!-#REF!</f>
        <v>#REF!</v>
      </c>
      <c r="O576" s="80" t="e">
        <f>#REF!-#REF!</f>
        <v>#REF!</v>
      </c>
      <c r="P576" s="80" t="e">
        <f>#REF!-#REF!</f>
        <v>#REF!</v>
      </c>
      <c r="Q576" s="80" t="e">
        <f>#REF!-#REF!</f>
        <v>#REF!</v>
      </c>
      <c r="R576" s="80" t="e">
        <f>#REF!-#REF!</f>
        <v>#REF!</v>
      </c>
      <c r="S576" s="80" t="e">
        <f>#REF!-#REF!</f>
        <v>#REF!</v>
      </c>
      <c r="T576" s="80" t="e">
        <f>#REF!-#REF!</f>
        <v>#REF!</v>
      </c>
      <c r="U576" s="80" t="e">
        <f>#REF!-#REF!</f>
        <v>#REF!</v>
      </c>
      <c r="V576" s="80" t="e">
        <f>#REF!-#REF!</f>
        <v>#REF!</v>
      </c>
      <c r="W576" s="80" t="e">
        <f>#REF!-#REF!</f>
        <v>#REF!</v>
      </c>
      <c r="X576" s="80" t="e">
        <f>#REF!-#REF!</f>
        <v>#REF!</v>
      </c>
      <c r="Y576" s="80" t="e">
        <f>#REF!-#REF!</f>
        <v>#REF!</v>
      </c>
      <c r="Z576" s="80" t="e">
        <f>#REF!-#REF!</f>
        <v>#REF!</v>
      </c>
      <c r="AA576" s="80" t="e">
        <f>#REF!-#REF!</f>
        <v>#REF!</v>
      </c>
      <c r="AB576" s="80" t="e">
        <f>#REF!-#REF!</f>
        <v>#REF!</v>
      </c>
      <c r="AC576" s="80" t="e">
        <f>#REF!-#REF!</f>
        <v>#REF!</v>
      </c>
      <c r="AD576" s="80" t="e">
        <f>#REF!-#REF!</f>
        <v>#REF!</v>
      </c>
      <c r="AE576" s="80" t="e">
        <f>#REF!-#REF!</f>
        <v>#REF!</v>
      </c>
      <c r="AF576" s="80" t="e">
        <f>#REF!-#REF!</f>
        <v>#REF!</v>
      </c>
      <c r="AG576" s="80" t="e">
        <f>#REF!-#REF!</f>
        <v>#REF!</v>
      </c>
      <c r="AH576" s="80" t="e">
        <f>#REF!-#REF!</f>
        <v>#REF!</v>
      </c>
      <c r="AI576" s="80" t="e">
        <f>#REF!-#REF!</f>
        <v>#REF!</v>
      </c>
      <c r="AJ576" s="80" t="e">
        <f>#REF!-#REF!</f>
        <v>#REF!</v>
      </c>
      <c r="AK576" s="80" t="e">
        <f>#REF!-#REF!</f>
        <v>#REF!</v>
      </c>
      <c r="AL576" s="80" t="e">
        <f>#REF!-#REF!</f>
        <v>#REF!</v>
      </c>
      <c r="AM576" s="80" t="e">
        <f>#REF!-#REF!</f>
        <v>#REF!</v>
      </c>
      <c r="AN576" s="80" t="e">
        <f>#REF!-#REF!</f>
        <v>#REF!</v>
      </c>
      <c r="AO576" s="80" t="e">
        <f>#REF!-#REF!</f>
        <v>#REF!</v>
      </c>
      <c r="AP576" s="80" t="e">
        <f>#REF!-#REF!</f>
        <v>#REF!</v>
      </c>
      <c r="AQ576" s="80" t="e">
        <f>#REF!-#REF!</f>
        <v>#REF!</v>
      </c>
      <c r="AR576" s="80" t="e">
        <f>#REF!-#REF!</f>
        <v>#REF!</v>
      </c>
      <c r="AS576" s="80" t="e">
        <f>#REF!-#REF!</f>
        <v>#REF!</v>
      </c>
      <c r="AT576" s="80" t="e">
        <f>#REF!-#REF!</f>
        <v>#REF!</v>
      </c>
      <c r="AU576" s="80" t="e">
        <f>#REF!-#REF!</f>
        <v>#REF!</v>
      </c>
      <c r="AV576" s="80" t="e">
        <f>#REF!-#REF!</f>
        <v>#REF!</v>
      </c>
      <c r="AW576" s="80" t="e">
        <f>#REF!-#REF!</f>
        <v>#REF!</v>
      </c>
      <c r="AX576" s="80" t="e">
        <f>#REF!-#REF!</f>
        <v>#REF!</v>
      </c>
      <c r="AY576" s="80" t="e">
        <f>#REF!-#REF!</f>
        <v>#REF!</v>
      </c>
      <c r="AZ576" s="80" t="e">
        <f>#REF!-#REF!</f>
        <v>#REF!</v>
      </c>
      <c r="BA576" s="80" t="e">
        <f>#REF!-#REF!</f>
        <v>#REF!</v>
      </c>
      <c r="BB576" s="80" t="e">
        <f>#REF!-#REF!</f>
        <v>#REF!</v>
      </c>
      <c r="BC576" s="80" t="e">
        <f>#REF!-#REF!</f>
        <v>#REF!</v>
      </c>
      <c r="BD576" s="80" t="e">
        <f>#REF!-#REF!</f>
        <v>#REF!</v>
      </c>
      <c r="BE576" s="80" t="e">
        <f>#REF!-#REF!</f>
        <v>#REF!</v>
      </c>
      <c r="BF576" s="80" t="e">
        <f>#REF!-#REF!</f>
        <v>#REF!</v>
      </c>
      <c r="BG576" s="80" t="e">
        <f>#REF!-#REF!</f>
        <v>#REF!</v>
      </c>
      <c r="BH576" s="80" t="e">
        <f>#REF!-#REF!</f>
        <v>#REF!</v>
      </c>
      <c r="BI576" s="80" t="e">
        <f>#REF!-#REF!</f>
        <v>#REF!</v>
      </c>
      <c r="BJ576" s="80" t="e">
        <f>#REF!-#REF!</f>
        <v>#REF!</v>
      </c>
      <c r="BK576" s="80" t="e">
        <f>#REF!-#REF!</f>
        <v>#REF!</v>
      </c>
      <c r="BL576" s="80" t="e">
        <f>#REF!-#REF!</f>
        <v>#REF!</v>
      </c>
      <c r="BM576" s="80" t="e">
        <f>#REF!-#REF!</f>
        <v>#REF!</v>
      </c>
      <c r="BN576" s="80" t="e">
        <f>#REF!-#REF!</f>
        <v>#REF!</v>
      </c>
      <c r="BO576" s="80" t="e">
        <f>#REF!-#REF!</f>
        <v>#REF!</v>
      </c>
      <c r="BP576" s="80" t="e">
        <f>#REF!-#REF!</f>
        <v>#REF!</v>
      </c>
      <c r="BQ576" s="80" t="e">
        <f>#REF!-#REF!</f>
        <v>#REF!</v>
      </c>
      <c r="BR576" s="80" t="e">
        <f>#REF!-#REF!</f>
        <v>#REF!</v>
      </c>
      <c r="BS576" s="80" t="e">
        <f>#REF!-#REF!</f>
        <v>#REF!</v>
      </c>
      <c r="BT576" s="80" t="e">
        <f>#REF!-#REF!</f>
        <v>#REF!</v>
      </c>
      <c r="BU576" s="80" t="e">
        <f>#REF!-#REF!</f>
        <v>#REF!</v>
      </c>
      <c r="BV576" s="80" t="e">
        <f>#REF!-#REF!</f>
        <v>#REF!</v>
      </c>
      <c r="BW576" s="80" t="e">
        <f>#REF!-#REF!</f>
        <v>#REF!</v>
      </c>
      <c r="BX576" s="80" t="e">
        <f>#REF!-#REF!</f>
        <v>#REF!</v>
      </c>
      <c r="BZ576" s="80" t="e">
        <f>#REF!-#REF!</f>
        <v>#REF!</v>
      </c>
      <c r="CA576" s="80" t="e">
        <f>#REF!-#REF!</f>
        <v>#REF!</v>
      </c>
    </row>
    <row r="577" spans="7:79" hidden="1" x14ac:dyDescent="0.3">
      <c r="G577" s="80" t="e">
        <f>#REF!-#REF!</f>
        <v>#REF!</v>
      </c>
      <c r="H577" s="80" t="e">
        <f>#REF!-#REF!</f>
        <v>#REF!</v>
      </c>
      <c r="I577" s="80" t="e">
        <f>#REF!-#REF!</f>
        <v>#REF!</v>
      </c>
      <c r="J577" s="80" t="e">
        <f>#REF!-#REF!</f>
        <v>#REF!</v>
      </c>
      <c r="K577" s="80" t="e">
        <f>#REF!-#REF!</f>
        <v>#REF!</v>
      </c>
      <c r="L577" s="80" t="e">
        <f>#REF!-#REF!</f>
        <v>#REF!</v>
      </c>
      <c r="M577" s="80" t="e">
        <f>#REF!-#REF!</f>
        <v>#REF!</v>
      </c>
      <c r="N577" s="80" t="e">
        <f>#REF!-#REF!</f>
        <v>#REF!</v>
      </c>
      <c r="O577" s="80" t="e">
        <f>#REF!-#REF!</f>
        <v>#REF!</v>
      </c>
      <c r="P577" s="80" t="e">
        <f>#REF!-#REF!</f>
        <v>#REF!</v>
      </c>
      <c r="Q577" s="80" t="e">
        <f>#REF!-#REF!</f>
        <v>#REF!</v>
      </c>
      <c r="R577" s="80" t="e">
        <f>#REF!-#REF!</f>
        <v>#REF!</v>
      </c>
      <c r="S577" s="80" t="e">
        <f>#REF!-#REF!</f>
        <v>#REF!</v>
      </c>
      <c r="T577" s="80" t="e">
        <f>#REF!-#REF!</f>
        <v>#REF!</v>
      </c>
      <c r="U577" s="80" t="e">
        <f>#REF!-#REF!</f>
        <v>#REF!</v>
      </c>
      <c r="V577" s="80" t="e">
        <f>#REF!-#REF!</f>
        <v>#REF!</v>
      </c>
      <c r="W577" s="80" t="e">
        <f>#REF!-#REF!</f>
        <v>#REF!</v>
      </c>
      <c r="X577" s="80" t="e">
        <f>#REF!-#REF!</f>
        <v>#REF!</v>
      </c>
      <c r="Y577" s="80" t="e">
        <f>#REF!-#REF!</f>
        <v>#REF!</v>
      </c>
      <c r="Z577" s="80" t="e">
        <f>#REF!-#REF!</f>
        <v>#REF!</v>
      </c>
      <c r="AA577" s="80" t="e">
        <f>#REF!-#REF!</f>
        <v>#REF!</v>
      </c>
      <c r="AB577" s="80" t="e">
        <f>#REF!-#REF!</f>
        <v>#REF!</v>
      </c>
      <c r="AC577" s="80" t="e">
        <f>#REF!-#REF!</f>
        <v>#REF!</v>
      </c>
      <c r="AD577" s="80" t="e">
        <f>#REF!-#REF!</f>
        <v>#REF!</v>
      </c>
      <c r="AE577" s="80" t="e">
        <f>#REF!-#REF!</f>
        <v>#REF!</v>
      </c>
      <c r="AF577" s="80" t="e">
        <f>#REF!-#REF!</f>
        <v>#REF!</v>
      </c>
      <c r="AG577" s="80" t="e">
        <f>#REF!-#REF!</f>
        <v>#REF!</v>
      </c>
      <c r="AH577" s="80" t="e">
        <f>#REF!-#REF!</f>
        <v>#REF!</v>
      </c>
      <c r="AI577" s="80" t="e">
        <f>#REF!-#REF!</f>
        <v>#REF!</v>
      </c>
      <c r="AJ577" s="80" t="e">
        <f>#REF!-#REF!</f>
        <v>#REF!</v>
      </c>
      <c r="AK577" s="80" t="e">
        <f>#REF!-#REF!</f>
        <v>#REF!</v>
      </c>
      <c r="AL577" s="80" t="e">
        <f>#REF!-#REF!</f>
        <v>#REF!</v>
      </c>
      <c r="AM577" s="80" t="e">
        <f>#REF!-#REF!</f>
        <v>#REF!</v>
      </c>
      <c r="AN577" s="80" t="e">
        <f>#REF!-#REF!</f>
        <v>#REF!</v>
      </c>
      <c r="AO577" s="80" t="e">
        <f>#REF!-#REF!</f>
        <v>#REF!</v>
      </c>
      <c r="AP577" s="80" t="e">
        <f>#REF!-#REF!</f>
        <v>#REF!</v>
      </c>
      <c r="AQ577" s="80" t="e">
        <f>#REF!-#REF!</f>
        <v>#REF!</v>
      </c>
      <c r="AR577" s="80" t="e">
        <f>#REF!-#REF!</f>
        <v>#REF!</v>
      </c>
      <c r="AS577" s="80" t="e">
        <f>#REF!-#REF!</f>
        <v>#REF!</v>
      </c>
      <c r="AT577" s="80" t="e">
        <f>#REF!-#REF!</f>
        <v>#REF!</v>
      </c>
      <c r="AU577" s="80" t="e">
        <f>#REF!-#REF!</f>
        <v>#REF!</v>
      </c>
      <c r="AV577" s="80" t="e">
        <f>#REF!-#REF!</f>
        <v>#REF!</v>
      </c>
      <c r="AW577" s="80" t="e">
        <f>#REF!-#REF!</f>
        <v>#REF!</v>
      </c>
      <c r="AX577" s="80" t="e">
        <f>#REF!-#REF!</f>
        <v>#REF!</v>
      </c>
      <c r="AY577" s="80" t="e">
        <f>#REF!-#REF!</f>
        <v>#REF!</v>
      </c>
      <c r="AZ577" s="80" t="e">
        <f>#REF!-#REF!</f>
        <v>#REF!</v>
      </c>
      <c r="BA577" s="80" t="e">
        <f>#REF!-#REF!</f>
        <v>#REF!</v>
      </c>
      <c r="BB577" s="80" t="e">
        <f>#REF!-#REF!</f>
        <v>#REF!</v>
      </c>
      <c r="BC577" s="80" t="e">
        <f>#REF!-#REF!</f>
        <v>#REF!</v>
      </c>
      <c r="BD577" s="80" t="e">
        <f>#REF!-#REF!</f>
        <v>#REF!</v>
      </c>
      <c r="BE577" s="80" t="e">
        <f>#REF!-#REF!</f>
        <v>#REF!</v>
      </c>
      <c r="BF577" s="80" t="e">
        <f>#REF!-#REF!</f>
        <v>#REF!</v>
      </c>
      <c r="BG577" s="80" t="e">
        <f>#REF!-#REF!</f>
        <v>#REF!</v>
      </c>
      <c r="BH577" s="80" t="e">
        <f>#REF!-#REF!</f>
        <v>#REF!</v>
      </c>
      <c r="BI577" s="80" t="e">
        <f>#REF!-#REF!</f>
        <v>#REF!</v>
      </c>
      <c r="BJ577" s="80" t="e">
        <f>#REF!-#REF!</f>
        <v>#REF!</v>
      </c>
      <c r="BK577" s="80" t="e">
        <f>#REF!-#REF!</f>
        <v>#REF!</v>
      </c>
      <c r="BL577" s="80" t="e">
        <f>#REF!-#REF!</f>
        <v>#REF!</v>
      </c>
      <c r="BM577" s="80" t="e">
        <f>#REF!-#REF!</f>
        <v>#REF!</v>
      </c>
      <c r="BN577" s="80" t="e">
        <f>#REF!-#REF!</f>
        <v>#REF!</v>
      </c>
      <c r="BO577" s="80" t="e">
        <f>#REF!-#REF!</f>
        <v>#REF!</v>
      </c>
      <c r="BP577" s="80" t="e">
        <f>#REF!-#REF!</f>
        <v>#REF!</v>
      </c>
      <c r="BQ577" s="80" t="e">
        <f>#REF!-#REF!</f>
        <v>#REF!</v>
      </c>
      <c r="BR577" s="80" t="e">
        <f>#REF!-#REF!</f>
        <v>#REF!</v>
      </c>
      <c r="BS577" s="80" t="e">
        <f>#REF!-#REF!</f>
        <v>#REF!</v>
      </c>
      <c r="BT577" s="80" t="e">
        <f>#REF!-#REF!</f>
        <v>#REF!</v>
      </c>
      <c r="BU577" s="80" t="e">
        <f>#REF!-#REF!</f>
        <v>#REF!</v>
      </c>
      <c r="BV577" s="80" t="e">
        <f>#REF!-#REF!</f>
        <v>#REF!</v>
      </c>
      <c r="BW577" s="80" t="e">
        <f>#REF!-#REF!</f>
        <v>#REF!</v>
      </c>
      <c r="BX577" s="80" t="e">
        <f>#REF!-#REF!</f>
        <v>#REF!</v>
      </c>
      <c r="BZ577" s="80" t="e">
        <f>#REF!-#REF!</f>
        <v>#REF!</v>
      </c>
      <c r="CA577" s="80" t="e">
        <f>#REF!-#REF!</f>
        <v>#REF!</v>
      </c>
    </row>
    <row r="578" spans="7:79" hidden="1" x14ac:dyDescent="0.3">
      <c r="G578" s="80" t="e">
        <f>#REF!-#REF!</f>
        <v>#REF!</v>
      </c>
      <c r="H578" s="80" t="e">
        <f>#REF!-#REF!</f>
        <v>#REF!</v>
      </c>
      <c r="I578" s="80" t="e">
        <f>#REF!-#REF!</f>
        <v>#REF!</v>
      </c>
      <c r="J578" s="80" t="e">
        <f>#REF!-#REF!</f>
        <v>#REF!</v>
      </c>
      <c r="K578" s="80" t="e">
        <f>#REF!-#REF!</f>
        <v>#REF!</v>
      </c>
      <c r="L578" s="80" t="e">
        <f>#REF!-#REF!</f>
        <v>#REF!</v>
      </c>
      <c r="M578" s="80" t="e">
        <f>#REF!-#REF!</f>
        <v>#REF!</v>
      </c>
      <c r="N578" s="80" t="e">
        <f>#REF!-#REF!</f>
        <v>#REF!</v>
      </c>
      <c r="O578" s="80" t="e">
        <f>#REF!-#REF!</f>
        <v>#REF!</v>
      </c>
      <c r="P578" s="80" t="e">
        <f>#REF!-#REF!</f>
        <v>#REF!</v>
      </c>
      <c r="Q578" s="80" t="e">
        <f>#REF!-#REF!</f>
        <v>#REF!</v>
      </c>
      <c r="R578" s="80" t="e">
        <f>#REF!-#REF!</f>
        <v>#REF!</v>
      </c>
      <c r="S578" s="80" t="e">
        <f>#REF!-#REF!</f>
        <v>#REF!</v>
      </c>
      <c r="T578" s="80" t="e">
        <f>#REF!-#REF!</f>
        <v>#REF!</v>
      </c>
      <c r="U578" s="80" t="e">
        <f>#REF!-#REF!</f>
        <v>#REF!</v>
      </c>
      <c r="V578" s="80" t="e">
        <f>#REF!-#REF!</f>
        <v>#REF!</v>
      </c>
      <c r="W578" s="80" t="e">
        <f>#REF!-#REF!</f>
        <v>#REF!</v>
      </c>
      <c r="X578" s="80" t="e">
        <f>#REF!-#REF!</f>
        <v>#REF!</v>
      </c>
      <c r="Y578" s="80" t="e">
        <f>#REF!-#REF!</f>
        <v>#REF!</v>
      </c>
      <c r="Z578" s="80" t="e">
        <f>#REF!-#REF!</f>
        <v>#REF!</v>
      </c>
      <c r="AA578" s="80" t="e">
        <f>#REF!-#REF!</f>
        <v>#REF!</v>
      </c>
      <c r="AB578" s="80" t="e">
        <f>#REF!-#REF!</f>
        <v>#REF!</v>
      </c>
      <c r="AC578" s="80" t="e">
        <f>#REF!-#REF!</f>
        <v>#REF!</v>
      </c>
      <c r="AD578" s="80" t="e">
        <f>#REF!-#REF!</f>
        <v>#REF!</v>
      </c>
      <c r="AE578" s="80" t="e">
        <f>#REF!-#REF!</f>
        <v>#REF!</v>
      </c>
      <c r="AF578" s="80" t="e">
        <f>#REF!-#REF!</f>
        <v>#REF!</v>
      </c>
      <c r="AG578" s="80" t="e">
        <f>#REF!-#REF!</f>
        <v>#REF!</v>
      </c>
      <c r="AH578" s="80" t="e">
        <f>#REF!-#REF!</f>
        <v>#REF!</v>
      </c>
      <c r="AI578" s="80" t="e">
        <f>#REF!-#REF!</f>
        <v>#REF!</v>
      </c>
      <c r="AJ578" s="80" t="e">
        <f>#REF!-#REF!</f>
        <v>#REF!</v>
      </c>
      <c r="AK578" s="80" t="e">
        <f>#REF!-#REF!</f>
        <v>#REF!</v>
      </c>
      <c r="AL578" s="80" t="e">
        <f>#REF!-#REF!</f>
        <v>#REF!</v>
      </c>
      <c r="AM578" s="80" t="e">
        <f>#REF!-#REF!</f>
        <v>#REF!</v>
      </c>
      <c r="AN578" s="80" t="e">
        <f>#REF!-#REF!</f>
        <v>#REF!</v>
      </c>
      <c r="AO578" s="80" t="e">
        <f>#REF!-#REF!</f>
        <v>#REF!</v>
      </c>
      <c r="AP578" s="80" t="e">
        <f>#REF!-#REF!</f>
        <v>#REF!</v>
      </c>
      <c r="AQ578" s="80" t="e">
        <f>#REF!-#REF!</f>
        <v>#REF!</v>
      </c>
      <c r="AR578" s="80" t="e">
        <f>#REF!-#REF!</f>
        <v>#REF!</v>
      </c>
      <c r="AS578" s="80" t="e">
        <f>#REF!-#REF!</f>
        <v>#REF!</v>
      </c>
      <c r="AT578" s="80" t="e">
        <f>#REF!-#REF!</f>
        <v>#REF!</v>
      </c>
      <c r="AU578" s="80" t="e">
        <f>#REF!-#REF!</f>
        <v>#REF!</v>
      </c>
      <c r="AV578" s="80" t="e">
        <f>#REF!-#REF!</f>
        <v>#REF!</v>
      </c>
      <c r="AW578" s="80" t="e">
        <f>#REF!-#REF!</f>
        <v>#REF!</v>
      </c>
      <c r="AX578" s="80" t="e">
        <f>#REF!-#REF!</f>
        <v>#REF!</v>
      </c>
      <c r="AY578" s="80" t="e">
        <f>#REF!-#REF!</f>
        <v>#REF!</v>
      </c>
      <c r="AZ578" s="80" t="e">
        <f>#REF!-#REF!</f>
        <v>#REF!</v>
      </c>
      <c r="BA578" s="80" t="e">
        <f>#REF!-#REF!</f>
        <v>#REF!</v>
      </c>
      <c r="BB578" s="80" t="e">
        <f>#REF!-#REF!</f>
        <v>#REF!</v>
      </c>
      <c r="BC578" s="80" t="e">
        <f>#REF!-#REF!</f>
        <v>#REF!</v>
      </c>
      <c r="BD578" s="80" t="e">
        <f>#REF!-#REF!</f>
        <v>#REF!</v>
      </c>
      <c r="BE578" s="80" t="e">
        <f>#REF!-#REF!</f>
        <v>#REF!</v>
      </c>
      <c r="BF578" s="80" t="e">
        <f>#REF!-#REF!</f>
        <v>#REF!</v>
      </c>
      <c r="BG578" s="80" t="e">
        <f>#REF!-#REF!</f>
        <v>#REF!</v>
      </c>
      <c r="BH578" s="80" t="e">
        <f>#REF!-#REF!</f>
        <v>#REF!</v>
      </c>
      <c r="BI578" s="80" t="e">
        <f>#REF!-#REF!</f>
        <v>#REF!</v>
      </c>
      <c r="BJ578" s="80" t="e">
        <f>#REF!-#REF!</f>
        <v>#REF!</v>
      </c>
      <c r="BK578" s="80" t="e">
        <f>#REF!-#REF!</f>
        <v>#REF!</v>
      </c>
      <c r="BL578" s="80" t="e">
        <f>#REF!-#REF!</f>
        <v>#REF!</v>
      </c>
      <c r="BM578" s="80" t="e">
        <f>#REF!-#REF!</f>
        <v>#REF!</v>
      </c>
      <c r="BN578" s="80" t="e">
        <f>#REF!-#REF!</f>
        <v>#REF!</v>
      </c>
      <c r="BO578" s="80" t="e">
        <f>#REF!-#REF!</f>
        <v>#REF!</v>
      </c>
      <c r="BP578" s="80" t="e">
        <f>#REF!-#REF!</f>
        <v>#REF!</v>
      </c>
      <c r="BQ578" s="80" t="e">
        <f>#REF!-#REF!</f>
        <v>#REF!</v>
      </c>
      <c r="BR578" s="80" t="e">
        <f>#REF!-#REF!</f>
        <v>#REF!</v>
      </c>
      <c r="BS578" s="80" t="e">
        <f>#REF!-#REF!</f>
        <v>#REF!</v>
      </c>
      <c r="BT578" s="80" t="e">
        <f>#REF!-#REF!</f>
        <v>#REF!</v>
      </c>
      <c r="BU578" s="80" t="e">
        <f>#REF!-#REF!</f>
        <v>#REF!</v>
      </c>
      <c r="BV578" s="80" t="e">
        <f>#REF!-#REF!</f>
        <v>#REF!</v>
      </c>
      <c r="BW578" s="80" t="e">
        <f>#REF!-#REF!</f>
        <v>#REF!</v>
      </c>
      <c r="BX578" s="80" t="e">
        <f>#REF!-#REF!</f>
        <v>#REF!</v>
      </c>
      <c r="BZ578" s="80" t="e">
        <f>#REF!-#REF!</f>
        <v>#REF!</v>
      </c>
      <c r="CA578" s="80" t="e">
        <f>#REF!-#REF!</f>
        <v>#REF!</v>
      </c>
    </row>
    <row r="579" spans="7:79" hidden="1" x14ac:dyDescent="0.3">
      <c r="G579" s="80" t="e">
        <f>#REF!-#REF!</f>
        <v>#REF!</v>
      </c>
      <c r="H579" s="80" t="e">
        <f>#REF!-#REF!</f>
        <v>#REF!</v>
      </c>
      <c r="I579" s="80" t="e">
        <f>#REF!-#REF!</f>
        <v>#REF!</v>
      </c>
      <c r="J579" s="80" t="e">
        <f>#REF!-#REF!</f>
        <v>#REF!</v>
      </c>
      <c r="K579" s="80" t="e">
        <f>#REF!-#REF!</f>
        <v>#REF!</v>
      </c>
      <c r="L579" s="80" t="e">
        <f>#REF!-#REF!</f>
        <v>#REF!</v>
      </c>
      <c r="M579" s="80" t="e">
        <f>#REF!-#REF!</f>
        <v>#REF!</v>
      </c>
      <c r="N579" s="80" t="e">
        <f>#REF!-#REF!</f>
        <v>#REF!</v>
      </c>
      <c r="O579" s="80" t="e">
        <f>#REF!-#REF!</f>
        <v>#REF!</v>
      </c>
      <c r="P579" s="80" t="e">
        <f>#REF!-#REF!</f>
        <v>#REF!</v>
      </c>
      <c r="Q579" s="80" t="e">
        <f>#REF!-#REF!</f>
        <v>#REF!</v>
      </c>
      <c r="R579" s="80" t="e">
        <f>#REF!-#REF!</f>
        <v>#REF!</v>
      </c>
      <c r="S579" s="80" t="e">
        <f>#REF!-#REF!</f>
        <v>#REF!</v>
      </c>
      <c r="T579" s="80" t="e">
        <f>#REF!-#REF!</f>
        <v>#REF!</v>
      </c>
      <c r="U579" s="80" t="e">
        <f>#REF!-#REF!</f>
        <v>#REF!</v>
      </c>
      <c r="V579" s="80" t="e">
        <f>#REF!-#REF!</f>
        <v>#REF!</v>
      </c>
      <c r="W579" s="80" t="e">
        <f>#REF!-#REF!</f>
        <v>#REF!</v>
      </c>
      <c r="X579" s="80" t="e">
        <f>#REF!-#REF!</f>
        <v>#REF!</v>
      </c>
      <c r="Y579" s="80" t="e">
        <f>#REF!-#REF!</f>
        <v>#REF!</v>
      </c>
      <c r="Z579" s="80" t="e">
        <f>#REF!-#REF!</f>
        <v>#REF!</v>
      </c>
      <c r="AA579" s="80" t="e">
        <f>#REF!-#REF!</f>
        <v>#REF!</v>
      </c>
      <c r="AB579" s="80" t="e">
        <f>#REF!-#REF!</f>
        <v>#REF!</v>
      </c>
      <c r="AC579" s="80" t="e">
        <f>#REF!-#REF!</f>
        <v>#REF!</v>
      </c>
      <c r="AD579" s="80" t="e">
        <f>#REF!-#REF!</f>
        <v>#REF!</v>
      </c>
      <c r="AE579" s="80" t="e">
        <f>#REF!-#REF!</f>
        <v>#REF!</v>
      </c>
      <c r="AF579" s="80" t="e">
        <f>#REF!-#REF!</f>
        <v>#REF!</v>
      </c>
      <c r="AG579" s="80" t="e">
        <f>#REF!-#REF!</f>
        <v>#REF!</v>
      </c>
      <c r="AH579" s="80" t="e">
        <f>#REF!-#REF!</f>
        <v>#REF!</v>
      </c>
      <c r="AI579" s="80" t="e">
        <f>#REF!-#REF!</f>
        <v>#REF!</v>
      </c>
      <c r="AJ579" s="80" t="e">
        <f>#REF!-#REF!</f>
        <v>#REF!</v>
      </c>
      <c r="AK579" s="80" t="e">
        <f>#REF!-#REF!</f>
        <v>#REF!</v>
      </c>
      <c r="AL579" s="80" t="e">
        <f>#REF!-#REF!</f>
        <v>#REF!</v>
      </c>
      <c r="AM579" s="80" t="e">
        <f>#REF!-#REF!</f>
        <v>#REF!</v>
      </c>
      <c r="AN579" s="80" t="e">
        <f>#REF!-#REF!</f>
        <v>#REF!</v>
      </c>
      <c r="AO579" s="80" t="e">
        <f>#REF!-#REF!</f>
        <v>#REF!</v>
      </c>
      <c r="AP579" s="80" t="e">
        <f>#REF!-#REF!</f>
        <v>#REF!</v>
      </c>
      <c r="AQ579" s="80" t="e">
        <f>#REF!-#REF!</f>
        <v>#REF!</v>
      </c>
      <c r="AR579" s="80" t="e">
        <f>#REF!-#REF!</f>
        <v>#REF!</v>
      </c>
      <c r="AS579" s="80" t="e">
        <f>#REF!-#REF!</f>
        <v>#REF!</v>
      </c>
      <c r="AT579" s="80" t="e">
        <f>#REF!-#REF!</f>
        <v>#REF!</v>
      </c>
      <c r="AU579" s="80" t="e">
        <f>#REF!-#REF!</f>
        <v>#REF!</v>
      </c>
      <c r="AV579" s="80" t="e">
        <f>#REF!-#REF!</f>
        <v>#REF!</v>
      </c>
      <c r="AW579" s="80" t="e">
        <f>#REF!-#REF!</f>
        <v>#REF!</v>
      </c>
      <c r="AX579" s="80" t="e">
        <f>#REF!-#REF!</f>
        <v>#REF!</v>
      </c>
      <c r="AY579" s="80" t="e">
        <f>#REF!-#REF!</f>
        <v>#REF!</v>
      </c>
      <c r="AZ579" s="80" t="e">
        <f>#REF!-#REF!</f>
        <v>#REF!</v>
      </c>
      <c r="BA579" s="80" t="e">
        <f>#REF!-#REF!</f>
        <v>#REF!</v>
      </c>
      <c r="BB579" s="80" t="e">
        <f>#REF!-#REF!</f>
        <v>#REF!</v>
      </c>
      <c r="BC579" s="80" t="e">
        <f>#REF!-#REF!</f>
        <v>#REF!</v>
      </c>
      <c r="BD579" s="80" t="e">
        <f>#REF!-#REF!</f>
        <v>#REF!</v>
      </c>
      <c r="BE579" s="80" t="e">
        <f>#REF!-#REF!</f>
        <v>#REF!</v>
      </c>
      <c r="BF579" s="80" t="e">
        <f>#REF!-#REF!</f>
        <v>#REF!</v>
      </c>
      <c r="BG579" s="80" t="e">
        <f>#REF!-#REF!</f>
        <v>#REF!</v>
      </c>
      <c r="BH579" s="80" t="e">
        <f>#REF!-#REF!</f>
        <v>#REF!</v>
      </c>
      <c r="BI579" s="80" t="e">
        <f>#REF!-#REF!</f>
        <v>#REF!</v>
      </c>
      <c r="BJ579" s="80" t="e">
        <f>#REF!-#REF!</f>
        <v>#REF!</v>
      </c>
      <c r="BK579" s="80" t="e">
        <f>#REF!-#REF!</f>
        <v>#REF!</v>
      </c>
      <c r="BL579" s="80" t="e">
        <f>#REF!-#REF!</f>
        <v>#REF!</v>
      </c>
      <c r="BM579" s="80" t="e">
        <f>#REF!-#REF!</f>
        <v>#REF!</v>
      </c>
      <c r="BN579" s="80" t="e">
        <f>#REF!-#REF!</f>
        <v>#REF!</v>
      </c>
      <c r="BO579" s="80" t="e">
        <f>#REF!-#REF!</f>
        <v>#REF!</v>
      </c>
      <c r="BP579" s="80" t="e">
        <f>#REF!-#REF!</f>
        <v>#REF!</v>
      </c>
      <c r="BQ579" s="80" t="e">
        <f>#REF!-#REF!</f>
        <v>#REF!</v>
      </c>
      <c r="BR579" s="80" t="e">
        <f>#REF!-#REF!</f>
        <v>#REF!</v>
      </c>
      <c r="BS579" s="80" t="e">
        <f>#REF!-#REF!</f>
        <v>#REF!</v>
      </c>
      <c r="BT579" s="80" t="e">
        <f>#REF!-#REF!</f>
        <v>#REF!</v>
      </c>
      <c r="BU579" s="80" t="e">
        <f>#REF!-#REF!</f>
        <v>#REF!</v>
      </c>
      <c r="BV579" s="80" t="e">
        <f>#REF!-#REF!</f>
        <v>#REF!</v>
      </c>
      <c r="BW579" s="80" t="e">
        <f>#REF!-#REF!</f>
        <v>#REF!</v>
      </c>
      <c r="BX579" s="80" t="e">
        <f>#REF!-#REF!</f>
        <v>#REF!</v>
      </c>
      <c r="BZ579" s="80" t="e">
        <f>#REF!-#REF!</f>
        <v>#REF!</v>
      </c>
      <c r="CA579" s="80" t="e">
        <f>#REF!-#REF!</f>
        <v>#REF!</v>
      </c>
    </row>
    <row r="580" spans="7:79" hidden="1" x14ac:dyDescent="0.3">
      <c r="G580" s="80" t="e">
        <f>#REF!-#REF!</f>
        <v>#REF!</v>
      </c>
      <c r="H580" s="80" t="e">
        <f>#REF!-#REF!</f>
        <v>#REF!</v>
      </c>
      <c r="I580" s="80" t="e">
        <f>#REF!-#REF!</f>
        <v>#REF!</v>
      </c>
      <c r="J580" s="80" t="e">
        <f>#REF!-#REF!</f>
        <v>#REF!</v>
      </c>
      <c r="K580" s="80" t="e">
        <f>#REF!-#REF!</f>
        <v>#REF!</v>
      </c>
      <c r="L580" s="80" t="e">
        <f>#REF!-#REF!</f>
        <v>#REF!</v>
      </c>
      <c r="M580" s="80" t="e">
        <f>#REF!-#REF!</f>
        <v>#REF!</v>
      </c>
      <c r="N580" s="80" t="e">
        <f>#REF!-#REF!</f>
        <v>#REF!</v>
      </c>
      <c r="O580" s="80" t="e">
        <f>#REF!-#REF!</f>
        <v>#REF!</v>
      </c>
      <c r="P580" s="80" t="e">
        <f>#REF!-#REF!</f>
        <v>#REF!</v>
      </c>
      <c r="Q580" s="80" t="e">
        <f>#REF!-#REF!</f>
        <v>#REF!</v>
      </c>
      <c r="R580" s="80" t="e">
        <f>#REF!-#REF!</f>
        <v>#REF!</v>
      </c>
      <c r="S580" s="80" t="e">
        <f>#REF!-#REF!</f>
        <v>#REF!</v>
      </c>
      <c r="T580" s="80" t="e">
        <f>#REF!-#REF!</f>
        <v>#REF!</v>
      </c>
      <c r="U580" s="80" t="e">
        <f>#REF!-#REF!</f>
        <v>#REF!</v>
      </c>
      <c r="V580" s="80" t="e">
        <f>#REF!-#REF!</f>
        <v>#REF!</v>
      </c>
      <c r="W580" s="80" t="e">
        <f>#REF!-#REF!</f>
        <v>#REF!</v>
      </c>
      <c r="X580" s="80" t="e">
        <f>#REF!-#REF!</f>
        <v>#REF!</v>
      </c>
      <c r="Y580" s="80" t="e">
        <f>#REF!-#REF!</f>
        <v>#REF!</v>
      </c>
      <c r="Z580" s="80" t="e">
        <f>#REF!-#REF!</f>
        <v>#REF!</v>
      </c>
      <c r="AA580" s="80" t="e">
        <f>#REF!-#REF!</f>
        <v>#REF!</v>
      </c>
      <c r="AB580" s="80" t="e">
        <f>#REF!-#REF!</f>
        <v>#REF!</v>
      </c>
      <c r="AC580" s="80" t="e">
        <f>#REF!-#REF!</f>
        <v>#REF!</v>
      </c>
      <c r="AD580" s="80" t="e">
        <f>#REF!-#REF!</f>
        <v>#REF!</v>
      </c>
      <c r="AE580" s="80" t="e">
        <f>#REF!-#REF!</f>
        <v>#REF!</v>
      </c>
      <c r="AF580" s="80" t="e">
        <f>#REF!-#REF!</f>
        <v>#REF!</v>
      </c>
      <c r="AG580" s="80" t="e">
        <f>#REF!-#REF!</f>
        <v>#REF!</v>
      </c>
      <c r="AH580" s="80" t="e">
        <f>#REF!-#REF!</f>
        <v>#REF!</v>
      </c>
      <c r="AI580" s="80" t="e">
        <f>#REF!-#REF!</f>
        <v>#REF!</v>
      </c>
      <c r="AJ580" s="80" t="e">
        <f>#REF!-#REF!</f>
        <v>#REF!</v>
      </c>
      <c r="AK580" s="80" t="e">
        <f>#REF!-#REF!</f>
        <v>#REF!</v>
      </c>
      <c r="AL580" s="80" t="e">
        <f>#REF!-#REF!</f>
        <v>#REF!</v>
      </c>
      <c r="AM580" s="80" t="e">
        <f>#REF!-#REF!</f>
        <v>#REF!</v>
      </c>
      <c r="AN580" s="80" t="e">
        <f>#REF!-#REF!</f>
        <v>#REF!</v>
      </c>
      <c r="AO580" s="80" t="e">
        <f>#REF!-#REF!</f>
        <v>#REF!</v>
      </c>
      <c r="AP580" s="80" t="e">
        <f>#REF!-#REF!</f>
        <v>#REF!</v>
      </c>
      <c r="AQ580" s="80" t="e">
        <f>#REF!-#REF!</f>
        <v>#REF!</v>
      </c>
      <c r="AR580" s="80" t="e">
        <f>#REF!-#REF!</f>
        <v>#REF!</v>
      </c>
      <c r="AS580" s="80" t="e">
        <f>#REF!-#REF!</f>
        <v>#REF!</v>
      </c>
      <c r="AT580" s="80" t="e">
        <f>#REF!-#REF!</f>
        <v>#REF!</v>
      </c>
      <c r="AU580" s="80" t="e">
        <f>#REF!-#REF!</f>
        <v>#REF!</v>
      </c>
      <c r="AV580" s="80" t="e">
        <f>#REF!-#REF!</f>
        <v>#REF!</v>
      </c>
      <c r="AW580" s="80" t="e">
        <f>#REF!-#REF!</f>
        <v>#REF!</v>
      </c>
      <c r="AX580" s="80" t="e">
        <f>#REF!-#REF!</f>
        <v>#REF!</v>
      </c>
      <c r="AY580" s="80" t="e">
        <f>#REF!-#REF!</f>
        <v>#REF!</v>
      </c>
      <c r="AZ580" s="80" t="e">
        <f>#REF!-#REF!</f>
        <v>#REF!</v>
      </c>
      <c r="BA580" s="80" t="e">
        <f>#REF!-#REF!</f>
        <v>#REF!</v>
      </c>
      <c r="BB580" s="80" t="e">
        <f>#REF!-#REF!</f>
        <v>#REF!</v>
      </c>
      <c r="BC580" s="80" t="e">
        <f>#REF!-#REF!</f>
        <v>#REF!</v>
      </c>
      <c r="BD580" s="80" t="e">
        <f>#REF!-#REF!</f>
        <v>#REF!</v>
      </c>
      <c r="BE580" s="80" t="e">
        <f>#REF!-#REF!</f>
        <v>#REF!</v>
      </c>
      <c r="BF580" s="80" t="e">
        <f>#REF!-#REF!</f>
        <v>#REF!</v>
      </c>
      <c r="BG580" s="80" t="e">
        <f>#REF!-#REF!</f>
        <v>#REF!</v>
      </c>
      <c r="BH580" s="80" t="e">
        <f>#REF!-#REF!</f>
        <v>#REF!</v>
      </c>
      <c r="BI580" s="80" t="e">
        <f>#REF!-#REF!</f>
        <v>#REF!</v>
      </c>
      <c r="BJ580" s="80" t="e">
        <f>#REF!-#REF!</f>
        <v>#REF!</v>
      </c>
      <c r="BK580" s="80" t="e">
        <f>#REF!-#REF!</f>
        <v>#REF!</v>
      </c>
      <c r="BL580" s="80" t="e">
        <f>#REF!-#REF!</f>
        <v>#REF!</v>
      </c>
      <c r="BM580" s="80" t="e">
        <f>#REF!-#REF!</f>
        <v>#REF!</v>
      </c>
      <c r="BN580" s="80" t="e">
        <f>#REF!-#REF!</f>
        <v>#REF!</v>
      </c>
      <c r="BO580" s="80" t="e">
        <f>#REF!-#REF!</f>
        <v>#REF!</v>
      </c>
      <c r="BP580" s="80" t="e">
        <f>#REF!-#REF!</f>
        <v>#REF!</v>
      </c>
      <c r="BQ580" s="80" t="e">
        <f>#REF!-#REF!</f>
        <v>#REF!</v>
      </c>
      <c r="BR580" s="80" t="e">
        <f>#REF!-#REF!</f>
        <v>#REF!</v>
      </c>
      <c r="BS580" s="80" t="e">
        <f>#REF!-#REF!</f>
        <v>#REF!</v>
      </c>
      <c r="BT580" s="80" t="e">
        <f>#REF!-#REF!</f>
        <v>#REF!</v>
      </c>
      <c r="BU580" s="80" t="e">
        <f>#REF!-#REF!</f>
        <v>#REF!</v>
      </c>
      <c r="BV580" s="80" t="e">
        <f>#REF!-#REF!</f>
        <v>#REF!</v>
      </c>
      <c r="BW580" s="80" t="e">
        <f>#REF!-#REF!</f>
        <v>#REF!</v>
      </c>
      <c r="BX580" s="80" t="e">
        <f>#REF!-#REF!</f>
        <v>#REF!</v>
      </c>
      <c r="BZ580" s="80" t="e">
        <f>#REF!-#REF!</f>
        <v>#REF!</v>
      </c>
      <c r="CA580" s="80" t="e">
        <f>#REF!-#REF!</f>
        <v>#REF!</v>
      </c>
    </row>
    <row r="581" spans="7:79" hidden="1" x14ac:dyDescent="0.3">
      <c r="G581" s="80" t="e">
        <f>#REF!-#REF!</f>
        <v>#REF!</v>
      </c>
      <c r="H581" s="80" t="e">
        <f>#REF!-#REF!</f>
        <v>#REF!</v>
      </c>
      <c r="I581" s="80" t="e">
        <f>#REF!-#REF!</f>
        <v>#REF!</v>
      </c>
      <c r="J581" s="80" t="e">
        <f>#REF!-#REF!</f>
        <v>#REF!</v>
      </c>
      <c r="K581" s="80" t="e">
        <f>#REF!-#REF!</f>
        <v>#REF!</v>
      </c>
      <c r="L581" s="80" t="e">
        <f>#REF!-#REF!</f>
        <v>#REF!</v>
      </c>
      <c r="M581" s="80" t="e">
        <f>#REF!-#REF!</f>
        <v>#REF!</v>
      </c>
      <c r="N581" s="80" t="e">
        <f>#REF!-#REF!</f>
        <v>#REF!</v>
      </c>
      <c r="O581" s="80" t="e">
        <f>#REF!-#REF!</f>
        <v>#REF!</v>
      </c>
      <c r="P581" s="80" t="e">
        <f>#REF!-#REF!</f>
        <v>#REF!</v>
      </c>
      <c r="Q581" s="80" t="e">
        <f>#REF!-#REF!</f>
        <v>#REF!</v>
      </c>
      <c r="R581" s="80" t="e">
        <f>#REF!-#REF!</f>
        <v>#REF!</v>
      </c>
      <c r="S581" s="80" t="e">
        <f>#REF!-#REF!</f>
        <v>#REF!</v>
      </c>
      <c r="T581" s="80" t="e">
        <f>#REF!-#REF!</f>
        <v>#REF!</v>
      </c>
      <c r="U581" s="80" t="e">
        <f>#REF!-#REF!</f>
        <v>#REF!</v>
      </c>
      <c r="V581" s="80" t="e">
        <f>#REF!-#REF!</f>
        <v>#REF!</v>
      </c>
      <c r="W581" s="80" t="e">
        <f>#REF!-#REF!</f>
        <v>#REF!</v>
      </c>
      <c r="X581" s="80" t="e">
        <f>#REF!-#REF!</f>
        <v>#REF!</v>
      </c>
      <c r="Y581" s="80" t="e">
        <f>#REF!-#REF!</f>
        <v>#REF!</v>
      </c>
      <c r="Z581" s="80" t="e">
        <f>#REF!-#REF!</f>
        <v>#REF!</v>
      </c>
      <c r="AA581" s="80" t="e">
        <f>#REF!-#REF!</f>
        <v>#REF!</v>
      </c>
      <c r="AB581" s="80" t="e">
        <f>#REF!-#REF!</f>
        <v>#REF!</v>
      </c>
      <c r="AC581" s="80" t="e">
        <f>#REF!-#REF!</f>
        <v>#REF!</v>
      </c>
      <c r="AD581" s="80" t="e">
        <f>#REF!-#REF!</f>
        <v>#REF!</v>
      </c>
      <c r="AE581" s="80" t="e">
        <f>#REF!-#REF!</f>
        <v>#REF!</v>
      </c>
      <c r="AF581" s="80" t="e">
        <f>#REF!-#REF!</f>
        <v>#REF!</v>
      </c>
      <c r="AG581" s="80" t="e">
        <f>#REF!-#REF!</f>
        <v>#REF!</v>
      </c>
      <c r="AH581" s="80" t="e">
        <f>#REF!-#REF!</f>
        <v>#REF!</v>
      </c>
      <c r="AI581" s="80" t="e">
        <f>#REF!-#REF!</f>
        <v>#REF!</v>
      </c>
      <c r="AJ581" s="80" t="e">
        <f>#REF!-#REF!</f>
        <v>#REF!</v>
      </c>
      <c r="AK581" s="80" t="e">
        <f>#REF!-#REF!</f>
        <v>#REF!</v>
      </c>
      <c r="AL581" s="80" t="e">
        <f>#REF!-#REF!</f>
        <v>#REF!</v>
      </c>
      <c r="AM581" s="80" t="e">
        <f>#REF!-#REF!</f>
        <v>#REF!</v>
      </c>
      <c r="AN581" s="80" t="e">
        <f>#REF!-#REF!</f>
        <v>#REF!</v>
      </c>
      <c r="AO581" s="80" t="e">
        <f>#REF!-#REF!</f>
        <v>#REF!</v>
      </c>
      <c r="AP581" s="80" t="e">
        <f>#REF!-#REF!</f>
        <v>#REF!</v>
      </c>
      <c r="AQ581" s="80" t="e">
        <f>#REF!-#REF!</f>
        <v>#REF!</v>
      </c>
      <c r="AR581" s="80" t="e">
        <f>#REF!-#REF!</f>
        <v>#REF!</v>
      </c>
      <c r="AS581" s="80" t="e">
        <f>#REF!-#REF!</f>
        <v>#REF!</v>
      </c>
      <c r="AT581" s="80" t="e">
        <f>#REF!-#REF!</f>
        <v>#REF!</v>
      </c>
      <c r="AU581" s="80" t="e">
        <f>#REF!-#REF!</f>
        <v>#REF!</v>
      </c>
      <c r="AV581" s="80" t="e">
        <f>#REF!-#REF!</f>
        <v>#REF!</v>
      </c>
      <c r="AW581" s="80" t="e">
        <f>#REF!-#REF!</f>
        <v>#REF!</v>
      </c>
      <c r="AX581" s="80" t="e">
        <f>#REF!-#REF!</f>
        <v>#REF!</v>
      </c>
      <c r="AY581" s="80" t="e">
        <f>#REF!-#REF!</f>
        <v>#REF!</v>
      </c>
      <c r="AZ581" s="80" t="e">
        <f>#REF!-#REF!</f>
        <v>#REF!</v>
      </c>
      <c r="BA581" s="80" t="e">
        <f>#REF!-#REF!</f>
        <v>#REF!</v>
      </c>
      <c r="BB581" s="80" t="e">
        <f>#REF!-#REF!</f>
        <v>#REF!</v>
      </c>
      <c r="BC581" s="80" t="e">
        <f>#REF!-#REF!</f>
        <v>#REF!</v>
      </c>
      <c r="BD581" s="80" t="e">
        <f>#REF!-#REF!</f>
        <v>#REF!</v>
      </c>
      <c r="BE581" s="80" t="e">
        <f>#REF!-#REF!</f>
        <v>#REF!</v>
      </c>
      <c r="BF581" s="80" t="e">
        <f>#REF!-#REF!</f>
        <v>#REF!</v>
      </c>
      <c r="BG581" s="80" t="e">
        <f>#REF!-#REF!</f>
        <v>#REF!</v>
      </c>
      <c r="BH581" s="80" t="e">
        <f>#REF!-#REF!</f>
        <v>#REF!</v>
      </c>
      <c r="BI581" s="80" t="e">
        <f>#REF!-#REF!</f>
        <v>#REF!</v>
      </c>
      <c r="BJ581" s="80" t="e">
        <f>#REF!-#REF!</f>
        <v>#REF!</v>
      </c>
      <c r="BK581" s="80" t="e">
        <f>#REF!-#REF!</f>
        <v>#REF!</v>
      </c>
      <c r="BL581" s="80" t="e">
        <f>#REF!-#REF!</f>
        <v>#REF!</v>
      </c>
      <c r="BM581" s="80" t="e">
        <f>#REF!-#REF!</f>
        <v>#REF!</v>
      </c>
      <c r="BN581" s="80" t="e">
        <f>#REF!-#REF!</f>
        <v>#REF!</v>
      </c>
      <c r="BO581" s="80" t="e">
        <f>#REF!-#REF!</f>
        <v>#REF!</v>
      </c>
      <c r="BP581" s="80" t="e">
        <f>#REF!-#REF!</f>
        <v>#REF!</v>
      </c>
      <c r="BQ581" s="80" t="e">
        <f>#REF!-#REF!</f>
        <v>#REF!</v>
      </c>
      <c r="BR581" s="80" t="e">
        <f>#REF!-#REF!</f>
        <v>#REF!</v>
      </c>
      <c r="BS581" s="80" t="e">
        <f>#REF!-#REF!</f>
        <v>#REF!</v>
      </c>
      <c r="BT581" s="80" t="e">
        <f>#REF!-#REF!</f>
        <v>#REF!</v>
      </c>
      <c r="BU581" s="80" t="e">
        <f>#REF!-#REF!</f>
        <v>#REF!</v>
      </c>
      <c r="BV581" s="80" t="e">
        <f>#REF!-#REF!</f>
        <v>#REF!</v>
      </c>
      <c r="BW581" s="80" t="e">
        <f>#REF!-#REF!</f>
        <v>#REF!</v>
      </c>
      <c r="BX581" s="80" t="e">
        <f>#REF!-#REF!</f>
        <v>#REF!</v>
      </c>
      <c r="BZ581" s="80" t="e">
        <f>#REF!-#REF!</f>
        <v>#REF!</v>
      </c>
      <c r="CA581" s="80" t="e">
        <f>#REF!-#REF!</f>
        <v>#REF!</v>
      </c>
    </row>
    <row r="582" spans="7:79" hidden="1" x14ac:dyDescent="0.3">
      <c r="G582" s="80" t="e">
        <f>#REF!-#REF!</f>
        <v>#REF!</v>
      </c>
      <c r="H582" s="80" t="e">
        <f>#REF!-#REF!</f>
        <v>#REF!</v>
      </c>
      <c r="I582" s="80" t="e">
        <f>#REF!-#REF!</f>
        <v>#REF!</v>
      </c>
      <c r="J582" s="80" t="e">
        <f>#REF!-#REF!</f>
        <v>#REF!</v>
      </c>
      <c r="K582" s="80" t="e">
        <f>#REF!-#REF!</f>
        <v>#REF!</v>
      </c>
      <c r="L582" s="80" t="e">
        <f>#REF!-#REF!</f>
        <v>#REF!</v>
      </c>
      <c r="M582" s="80" t="e">
        <f>#REF!-#REF!</f>
        <v>#REF!</v>
      </c>
      <c r="N582" s="80" t="e">
        <f>#REF!-#REF!</f>
        <v>#REF!</v>
      </c>
      <c r="O582" s="80" t="e">
        <f>#REF!-#REF!</f>
        <v>#REF!</v>
      </c>
      <c r="P582" s="80" t="e">
        <f>#REF!-#REF!</f>
        <v>#REF!</v>
      </c>
      <c r="Q582" s="80" t="e">
        <f>#REF!-#REF!</f>
        <v>#REF!</v>
      </c>
      <c r="R582" s="80" t="e">
        <f>#REF!-#REF!</f>
        <v>#REF!</v>
      </c>
      <c r="S582" s="80" t="e">
        <f>#REF!-#REF!</f>
        <v>#REF!</v>
      </c>
      <c r="T582" s="80" t="e">
        <f>#REF!-#REF!</f>
        <v>#REF!</v>
      </c>
      <c r="U582" s="80" t="e">
        <f>#REF!-#REF!</f>
        <v>#REF!</v>
      </c>
      <c r="V582" s="80" t="e">
        <f>#REF!-#REF!</f>
        <v>#REF!</v>
      </c>
      <c r="W582" s="80" t="e">
        <f>#REF!-#REF!</f>
        <v>#REF!</v>
      </c>
      <c r="X582" s="80" t="e">
        <f>#REF!-#REF!</f>
        <v>#REF!</v>
      </c>
      <c r="Y582" s="80" t="e">
        <f>#REF!-#REF!</f>
        <v>#REF!</v>
      </c>
      <c r="Z582" s="80" t="e">
        <f>#REF!-#REF!</f>
        <v>#REF!</v>
      </c>
      <c r="AA582" s="80" t="e">
        <f>#REF!-#REF!</f>
        <v>#REF!</v>
      </c>
      <c r="AB582" s="80" t="e">
        <f>#REF!-#REF!</f>
        <v>#REF!</v>
      </c>
      <c r="AC582" s="80" t="e">
        <f>#REF!-#REF!</f>
        <v>#REF!</v>
      </c>
      <c r="AD582" s="80" t="e">
        <f>#REF!-#REF!</f>
        <v>#REF!</v>
      </c>
      <c r="AE582" s="80" t="e">
        <f>#REF!-#REF!</f>
        <v>#REF!</v>
      </c>
      <c r="AF582" s="80" t="e">
        <f>#REF!-#REF!</f>
        <v>#REF!</v>
      </c>
      <c r="AG582" s="80" t="e">
        <f>#REF!-#REF!</f>
        <v>#REF!</v>
      </c>
      <c r="AH582" s="80" t="e">
        <f>#REF!-#REF!</f>
        <v>#REF!</v>
      </c>
      <c r="AI582" s="80" t="e">
        <f>#REF!-#REF!</f>
        <v>#REF!</v>
      </c>
      <c r="AJ582" s="80" t="e">
        <f>#REF!-#REF!</f>
        <v>#REF!</v>
      </c>
      <c r="AK582" s="80" t="e">
        <f>#REF!-#REF!</f>
        <v>#REF!</v>
      </c>
      <c r="AL582" s="80" t="e">
        <f>#REF!-#REF!</f>
        <v>#REF!</v>
      </c>
      <c r="AM582" s="80" t="e">
        <f>#REF!-#REF!</f>
        <v>#REF!</v>
      </c>
      <c r="AN582" s="80" t="e">
        <f>#REF!-#REF!</f>
        <v>#REF!</v>
      </c>
      <c r="AO582" s="80" t="e">
        <f>#REF!-#REF!</f>
        <v>#REF!</v>
      </c>
      <c r="AP582" s="80" t="e">
        <f>#REF!-#REF!</f>
        <v>#REF!</v>
      </c>
      <c r="AQ582" s="80" t="e">
        <f>#REF!-#REF!</f>
        <v>#REF!</v>
      </c>
      <c r="AR582" s="80" t="e">
        <f>#REF!-#REF!</f>
        <v>#REF!</v>
      </c>
      <c r="AS582" s="80" t="e">
        <f>#REF!-#REF!</f>
        <v>#REF!</v>
      </c>
      <c r="AT582" s="80" t="e">
        <f>#REF!-#REF!</f>
        <v>#REF!</v>
      </c>
      <c r="AU582" s="80" t="e">
        <f>#REF!-#REF!</f>
        <v>#REF!</v>
      </c>
      <c r="AV582" s="80" t="e">
        <f>#REF!-#REF!</f>
        <v>#REF!</v>
      </c>
      <c r="AW582" s="80" t="e">
        <f>#REF!-#REF!</f>
        <v>#REF!</v>
      </c>
      <c r="AX582" s="80" t="e">
        <f>#REF!-#REF!</f>
        <v>#REF!</v>
      </c>
      <c r="AY582" s="80" t="e">
        <f>#REF!-#REF!</f>
        <v>#REF!</v>
      </c>
      <c r="AZ582" s="80" t="e">
        <f>#REF!-#REF!</f>
        <v>#REF!</v>
      </c>
      <c r="BA582" s="80" t="e">
        <f>#REF!-#REF!</f>
        <v>#REF!</v>
      </c>
      <c r="BB582" s="80" t="e">
        <f>#REF!-#REF!</f>
        <v>#REF!</v>
      </c>
      <c r="BC582" s="80" t="e">
        <f>#REF!-#REF!</f>
        <v>#REF!</v>
      </c>
      <c r="BD582" s="80" t="e">
        <f>#REF!-#REF!</f>
        <v>#REF!</v>
      </c>
      <c r="BE582" s="80" t="e">
        <f>#REF!-#REF!</f>
        <v>#REF!</v>
      </c>
      <c r="BF582" s="80" t="e">
        <f>#REF!-#REF!</f>
        <v>#REF!</v>
      </c>
      <c r="BG582" s="80" t="e">
        <f>#REF!-#REF!</f>
        <v>#REF!</v>
      </c>
      <c r="BH582" s="80" t="e">
        <f>#REF!-#REF!</f>
        <v>#REF!</v>
      </c>
      <c r="BI582" s="80" t="e">
        <f>#REF!-#REF!</f>
        <v>#REF!</v>
      </c>
      <c r="BJ582" s="80" t="e">
        <f>#REF!-#REF!</f>
        <v>#REF!</v>
      </c>
      <c r="BK582" s="80" t="e">
        <f>#REF!-#REF!</f>
        <v>#REF!</v>
      </c>
      <c r="BL582" s="80" t="e">
        <f>#REF!-#REF!</f>
        <v>#REF!</v>
      </c>
      <c r="BM582" s="80" t="e">
        <f>#REF!-#REF!</f>
        <v>#REF!</v>
      </c>
      <c r="BN582" s="80" t="e">
        <f>#REF!-#REF!</f>
        <v>#REF!</v>
      </c>
      <c r="BO582" s="80" t="e">
        <f>#REF!-#REF!</f>
        <v>#REF!</v>
      </c>
      <c r="BP582" s="80" t="e">
        <f>#REF!-#REF!</f>
        <v>#REF!</v>
      </c>
      <c r="BQ582" s="80" t="e">
        <f>#REF!-#REF!</f>
        <v>#REF!</v>
      </c>
      <c r="BR582" s="80" t="e">
        <f>#REF!-#REF!</f>
        <v>#REF!</v>
      </c>
      <c r="BS582" s="80" t="e">
        <f>#REF!-#REF!</f>
        <v>#REF!</v>
      </c>
      <c r="BT582" s="80" t="e">
        <f>#REF!-#REF!</f>
        <v>#REF!</v>
      </c>
      <c r="BU582" s="80" t="e">
        <f>#REF!-#REF!</f>
        <v>#REF!</v>
      </c>
      <c r="BV582" s="80" t="e">
        <f>#REF!-#REF!</f>
        <v>#REF!</v>
      </c>
      <c r="BW582" s="80" t="e">
        <f>#REF!-#REF!</f>
        <v>#REF!</v>
      </c>
      <c r="BX582" s="80" t="e">
        <f>#REF!-#REF!</f>
        <v>#REF!</v>
      </c>
      <c r="BZ582" s="80" t="e">
        <f>#REF!-#REF!</f>
        <v>#REF!</v>
      </c>
      <c r="CA582" s="80" t="e">
        <f>#REF!-#REF!</f>
        <v>#REF!</v>
      </c>
    </row>
    <row r="583" spans="7:79" hidden="1" x14ac:dyDescent="0.3">
      <c r="G583" s="80" t="e">
        <f>#REF!-#REF!</f>
        <v>#REF!</v>
      </c>
      <c r="H583" s="80" t="e">
        <f>#REF!-#REF!</f>
        <v>#REF!</v>
      </c>
      <c r="I583" s="80" t="e">
        <f>#REF!-#REF!</f>
        <v>#REF!</v>
      </c>
      <c r="J583" s="80" t="e">
        <f>#REF!-#REF!</f>
        <v>#REF!</v>
      </c>
      <c r="K583" s="80" t="e">
        <f>#REF!-#REF!</f>
        <v>#REF!</v>
      </c>
      <c r="L583" s="80" t="e">
        <f>#REF!-#REF!</f>
        <v>#REF!</v>
      </c>
      <c r="M583" s="80" t="e">
        <f>#REF!-#REF!</f>
        <v>#REF!</v>
      </c>
      <c r="N583" s="80" t="e">
        <f>#REF!-#REF!</f>
        <v>#REF!</v>
      </c>
      <c r="O583" s="80" t="e">
        <f>#REF!-#REF!</f>
        <v>#REF!</v>
      </c>
      <c r="P583" s="80" t="e">
        <f>#REF!-#REF!</f>
        <v>#REF!</v>
      </c>
      <c r="Q583" s="80" t="e">
        <f>#REF!-#REF!</f>
        <v>#REF!</v>
      </c>
      <c r="R583" s="80" t="e">
        <f>#REF!-#REF!</f>
        <v>#REF!</v>
      </c>
      <c r="S583" s="80" t="e">
        <f>#REF!-#REF!</f>
        <v>#REF!</v>
      </c>
      <c r="T583" s="80" t="e">
        <f>#REF!-#REF!</f>
        <v>#REF!</v>
      </c>
      <c r="U583" s="80" t="e">
        <f>#REF!-#REF!</f>
        <v>#REF!</v>
      </c>
      <c r="V583" s="80" t="e">
        <f>#REF!-#REF!</f>
        <v>#REF!</v>
      </c>
      <c r="W583" s="80" t="e">
        <f>#REF!-#REF!</f>
        <v>#REF!</v>
      </c>
      <c r="X583" s="80" t="e">
        <f>#REF!-#REF!</f>
        <v>#REF!</v>
      </c>
      <c r="Y583" s="80" t="e">
        <f>#REF!-#REF!</f>
        <v>#REF!</v>
      </c>
      <c r="Z583" s="80" t="e">
        <f>#REF!-#REF!</f>
        <v>#REF!</v>
      </c>
      <c r="AA583" s="80" t="e">
        <f>#REF!-#REF!</f>
        <v>#REF!</v>
      </c>
      <c r="AB583" s="80" t="e">
        <f>#REF!-#REF!</f>
        <v>#REF!</v>
      </c>
      <c r="AC583" s="80" t="e">
        <f>#REF!-#REF!</f>
        <v>#REF!</v>
      </c>
      <c r="AD583" s="80" t="e">
        <f>#REF!-#REF!</f>
        <v>#REF!</v>
      </c>
      <c r="AE583" s="80" t="e">
        <f>#REF!-#REF!</f>
        <v>#REF!</v>
      </c>
      <c r="AF583" s="80" t="e">
        <f>#REF!-#REF!</f>
        <v>#REF!</v>
      </c>
      <c r="AG583" s="80" t="e">
        <f>#REF!-#REF!</f>
        <v>#REF!</v>
      </c>
      <c r="AH583" s="80" t="e">
        <f>#REF!-#REF!</f>
        <v>#REF!</v>
      </c>
      <c r="AI583" s="80" t="e">
        <f>#REF!-#REF!</f>
        <v>#REF!</v>
      </c>
      <c r="AJ583" s="80" t="e">
        <f>#REF!-#REF!</f>
        <v>#REF!</v>
      </c>
      <c r="AK583" s="80" t="e">
        <f>#REF!-#REF!</f>
        <v>#REF!</v>
      </c>
      <c r="AL583" s="80" t="e">
        <f>#REF!-#REF!</f>
        <v>#REF!</v>
      </c>
      <c r="AM583" s="80" t="e">
        <f>#REF!-#REF!</f>
        <v>#REF!</v>
      </c>
      <c r="AN583" s="80" t="e">
        <f>#REF!-#REF!</f>
        <v>#REF!</v>
      </c>
      <c r="AO583" s="80" t="e">
        <f>#REF!-#REF!</f>
        <v>#REF!</v>
      </c>
      <c r="AP583" s="80" t="e">
        <f>#REF!-#REF!</f>
        <v>#REF!</v>
      </c>
      <c r="AQ583" s="80" t="e">
        <f>#REF!-#REF!</f>
        <v>#REF!</v>
      </c>
      <c r="AR583" s="80" t="e">
        <f>#REF!-#REF!</f>
        <v>#REF!</v>
      </c>
      <c r="AS583" s="80" t="e">
        <f>#REF!-#REF!</f>
        <v>#REF!</v>
      </c>
      <c r="AT583" s="80" t="e">
        <f>#REF!-#REF!</f>
        <v>#REF!</v>
      </c>
      <c r="AU583" s="80" t="e">
        <f>#REF!-#REF!</f>
        <v>#REF!</v>
      </c>
      <c r="AV583" s="80" t="e">
        <f>#REF!-#REF!</f>
        <v>#REF!</v>
      </c>
      <c r="AW583" s="80" t="e">
        <f>#REF!-#REF!</f>
        <v>#REF!</v>
      </c>
      <c r="AX583" s="80" t="e">
        <f>#REF!-#REF!</f>
        <v>#REF!</v>
      </c>
      <c r="AY583" s="80" t="e">
        <f>#REF!-#REF!</f>
        <v>#REF!</v>
      </c>
      <c r="AZ583" s="80" t="e">
        <f>#REF!-#REF!</f>
        <v>#REF!</v>
      </c>
      <c r="BA583" s="80" t="e">
        <f>#REF!-#REF!</f>
        <v>#REF!</v>
      </c>
      <c r="BB583" s="80" t="e">
        <f>#REF!-#REF!</f>
        <v>#REF!</v>
      </c>
      <c r="BC583" s="80" t="e">
        <f>#REF!-#REF!</f>
        <v>#REF!</v>
      </c>
      <c r="BD583" s="80" t="e">
        <f>#REF!-#REF!</f>
        <v>#REF!</v>
      </c>
      <c r="BE583" s="80" t="e">
        <f>#REF!-#REF!</f>
        <v>#REF!</v>
      </c>
      <c r="BF583" s="80" t="e">
        <f>#REF!-#REF!</f>
        <v>#REF!</v>
      </c>
      <c r="BG583" s="80" t="e">
        <f>#REF!-#REF!</f>
        <v>#REF!</v>
      </c>
      <c r="BH583" s="80" t="e">
        <f>#REF!-#REF!</f>
        <v>#REF!</v>
      </c>
      <c r="BI583" s="80" t="e">
        <f>#REF!-#REF!</f>
        <v>#REF!</v>
      </c>
      <c r="BJ583" s="80" t="e">
        <f>#REF!-#REF!</f>
        <v>#REF!</v>
      </c>
      <c r="BK583" s="80" t="e">
        <f>#REF!-#REF!</f>
        <v>#REF!</v>
      </c>
      <c r="BL583" s="80" t="e">
        <f>#REF!-#REF!</f>
        <v>#REF!</v>
      </c>
      <c r="BM583" s="80" t="e">
        <f>#REF!-#REF!</f>
        <v>#REF!</v>
      </c>
      <c r="BN583" s="80" t="e">
        <f>#REF!-#REF!</f>
        <v>#REF!</v>
      </c>
      <c r="BO583" s="80" t="e">
        <f>#REF!-#REF!</f>
        <v>#REF!</v>
      </c>
      <c r="BP583" s="80" t="e">
        <f>#REF!-#REF!</f>
        <v>#REF!</v>
      </c>
      <c r="BQ583" s="80" t="e">
        <f>#REF!-#REF!</f>
        <v>#REF!</v>
      </c>
      <c r="BR583" s="80" t="e">
        <f>#REF!-#REF!</f>
        <v>#REF!</v>
      </c>
      <c r="BS583" s="80" t="e">
        <f>#REF!-#REF!</f>
        <v>#REF!</v>
      </c>
      <c r="BT583" s="80" t="e">
        <f>#REF!-#REF!</f>
        <v>#REF!</v>
      </c>
      <c r="BU583" s="80" t="e">
        <f>#REF!-#REF!</f>
        <v>#REF!</v>
      </c>
      <c r="BV583" s="80" t="e">
        <f>#REF!-#REF!</f>
        <v>#REF!</v>
      </c>
      <c r="BW583" s="80" t="e">
        <f>#REF!-#REF!</f>
        <v>#REF!</v>
      </c>
      <c r="BX583" s="80" t="e">
        <f>#REF!-#REF!</f>
        <v>#REF!</v>
      </c>
      <c r="BZ583" s="80" t="e">
        <f>#REF!-#REF!</f>
        <v>#REF!</v>
      </c>
      <c r="CA583" s="80" t="e">
        <f>#REF!-#REF!</f>
        <v>#REF!</v>
      </c>
    </row>
    <row r="584" spans="7:79" hidden="1" x14ac:dyDescent="0.3">
      <c r="G584" s="80" t="e">
        <f>#REF!-#REF!</f>
        <v>#REF!</v>
      </c>
      <c r="H584" s="80" t="e">
        <f>#REF!-#REF!</f>
        <v>#REF!</v>
      </c>
      <c r="I584" s="80" t="e">
        <f>#REF!-#REF!</f>
        <v>#REF!</v>
      </c>
      <c r="J584" s="80" t="e">
        <f>#REF!-#REF!</f>
        <v>#REF!</v>
      </c>
      <c r="K584" s="80" t="e">
        <f>#REF!-#REF!</f>
        <v>#REF!</v>
      </c>
      <c r="L584" s="80" t="e">
        <f>#REF!-#REF!</f>
        <v>#REF!</v>
      </c>
      <c r="M584" s="80" t="e">
        <f>#REF!-#REF!</f>
        <v>#REF!</v>
      </c>
      <c r="N584" s="80" t="e">
        <f>#REF!-#REF!</f>
        <v>#REF!</v>
      </c>
      <c r="O584" s="80" t="e">
        <f>#REF!-#REF!</f>
        <v>#REF!</v>
      </c>
      <c r="P584" s="80" t="e">
        <f>#REF!-#REF!</f>
        <v>#REF!</v>
      </c>
      <c r="Q584" s="80" t="e">
        <f>#REF!-#REF!</f>
        <v>#REF!</v>
      </c>
      <c r="R584" s="80" t="e">
        <f>#REF!-#REF!</f>
        <v>#REF!</v>
      </c>
      <c r="S584" s="80" t="e">
        <f>#REF!-#REF!</f>
        <v>#REF!</v>
      </c>
      <c r="T584" s="80" t="e">
        <f>#REF!-#REF!</f>
        <v>#REF!</v>
      </c>
      <c r="U584" s="80" t="e">
        <f>#REF!-#REF!</f>
        <v>#REF!</v>
      </c>
      <c r="V584" s="80" t="e">
        <f>#REF!-#REF!</f>
        <v>#REF!</v>
      </c>
      <c r="W584" s="80" t="e">
        <f>#REF!-#REF!</f>
        <v>#REF!</v>
      </c>
      <c r="X584" s="80" t="e">
        <f>#REF!-#REF!</f>
        <v>#REF!</v>
      </c>
      <c r="Y584" s="80" t="e">
        <f>#REF!-#REF!</f>
        <v>#REF!</v>
      </c>
      <c r="Z584" s="80" t="e">
        <f>#REF!-#REF!</f>
        <v>#REF!</v>
      </c>
      <c r="AA584" s="80" t="e">
        <f>#REF!-#REF!</f>
        <v>#REF!</v>
      </c>
      <c r="AB584" s="80" t="e">
        <f>#REF!-#REF!</f>
        <v>#REF!</v>
      </c>
      <c r="AC584" s="80" t="e">
        <f>#REF!-#REF!</f>
        <v>#REF!</v>
      </c>
      <c r="AD584" s="80" t="e">
        <f>#REF!-#REF!</f>
        <v>#REF!</v>
      </c>
      <c r="AE584" s="80" t="e">
        <f>#REF!-#REF!</f>
        <v>#REF!</v>
      </c>
      <c r="AF584" s="80" t="e">
        <f>#REF!-#REF!</f>
        <v>#REF!</v>
      </c>
      <c r="AG584" s="80" t="e">
        <f>#REF!-#REF!</f>
        <v>#REF!</v>
      </c>
      <c r="AH584" s="80" t="e">
        <f>#REF!-#REF!</f>
        <v>#REF!</v>
      </c>
      <c r="AI584" s="80" t="e">
        <f>#REF!-#REF!</f>
        <v>#REF!</v>
      </c>
      <c r="AJ584" s="80" t="e">
        <f>#REF!-#REF!</f>
        <v>#REF!</v>
      </c>
      <c r="AK584" s="80" t="e">
        <f>#REF!-#REF!</f>
        <v>#REF!</v>
      </c>
      <c r="AL584" s="80" t="e">
        <f>#REF!-#REF!</f>
        <v>#REF!</v>
      </c>
      <c r="AM584" s="80" t="e">
        <f>#REF!-#REF!</f>
        <v>#REF!</v>
      </c>
      <c r="AN584" s="80" t="e">
        <f>#REF!-#REF!</f>
        <v>#REF!</v>
      </c>
      <c r="AO584" s="80" t="e">
        <f>#REF!-#REF!</f>
        <v>#REF!</v>
      </c>
      <c r="AP584" s="80" t="e">
        <f>#REF!-#REF!</f>
        <v>#REF!</v>
      </c>
      <c r="AQ584" s="80" t="e">
        <f>#REF!-#REF!</f>
        <v>#REF!</v>
      </c>
      <c r="AR584" s="80" t="e">
        <f>#REF!-#REF!</f>
        <v>#REF!</v>
      </c>
      <c r="AS584" s="80" t="e">
        <f>#REF!-#REF!</f>
        <v>#REF!</v>
      </c>
      <c r="AT584" s="80" t="e">
        <f>#REF!-#REF!</f>
        <v>#REF!</v>
      </c>
      <c r="AU584" s="80" t="e">
        <f>#REF!-#REF!</f>
        <v>#REF!</v>
      </c>
      <c r="AV584" s="80" t="e">
        <f>#REF!-#REF!</f>
        <v>#REF!</v>
      </c>
      <c r="AW584" s="80" t="e">
        <f>#REF!-#REF!</f>
        <v>#REF!</v>
      </c>
      <c r="AX584" s="80" t="e">
        <f>#REF!-#REF!</f>
        <v>#REF!</v>
      </c>
      <c r="AY584" s="80" t="e">
        <f>#REF!-#REF!</f>
        <v>#REF!</v>
      </c>
      <c r="AZ584" s="80" t="e">
        <f>#REF!-#REF!</f>
        <v>#REF!</v>
      </c>
      <c r="BA584" s="80" t="e">
        <f>#REF!-#REF!</f>
        <v>#REF!</v>
      </c>
      <c r="BB584" s="80" t="e">
        <f>#REF!-#REF!</f>
        <v>#REF!</v>
      </c>
      <c r="BC584" s="80" t="e">
        <f>#REF!-#REF!</f>
        <v>#REF!</v>
      </c>
      <c r="BD584" s="80" t="e">
        <f>#REF!-#REF!</f>
        <v>#REF!</v>
      </c>
      <c r="BE584" s="80" t="e">
        <f>#REF!-#REF!</f>
        <v>#REF!</v>
      </c>
      <c r="BF584" s="80" t="e">
        <f>#REF!-#REF!</f>
        <v>#REF!</v>
      </c>
      <c r="BG584" s="80" t="e">
        <f>#REF!-#REF!</f>
        <v>#REF!</v>
      </c>
      <c r="BH584" s="80" t="e">
        <f>#REF!-#REF!</f>
        <v>#REF!</v>
      </c>
      <c r="BI584" s="80" t="e">
        <f>#REF!-#REF!</f>
        <v>#REF!</v>
      </c>
      <c r="BJ584" s="80" t="e">
        <f>#REF!-#REF!</f>
        <v>#REF!</v>
      </c>
      <c r="BK584" s="80" t="e">
        <f>#REF!-#REF!</f>
        <v>#REF!</v>
      </c>
      <c r="BL584" s="80" t="e">
        <f>#REF!-#REF!</f>
        <v>#REF!</v>
      </c>
      <c r="BM584" s="80" t="e">
        <f>#REF!-#REF!</f>
        <v>#REF!</v>
      </c>
      <c r="BN584" s="80" t="e">
        <f>#REF!-#REF!</f>
        <v>#REF!</v>
      </c>
      <c r="BO584" s="80" t="e">
        <f>#REF!-#REF!</f>
        <v>#REF!</v>
      </c>
      <c r="BP584" s="80" t="e">
        <f>#REF!-#REF!</f>
        <v>#REF!</v>
      </c>
      <c r="BQ584" s="80" t="e">
        <f>#REF!-#REF!</f>
        <v>#REF!</v>
      </c>
      <c r="BR584" s="80" t="e">
        <f>#REF!-#REF!</f>
        <v>#REF!</v>
      </c>
      <c r="BS584" s="80" t="e">
        <f>#REF!-#REF!</f>
        <v>#REF!</v>
      </c>
      <c r="BT584" s="80" t="e">
        <f>#REF!-#REF!</f>
        <v>#REF!</v>
      </c>
      <c r="BU584" s="80" t="e">
        <f>#REF!-#REF!</f>
        <v>#REF!</v>
      </c>
      <c r="BV584" s="80" t="e">
        <f>#REF!-#REF!</f>
        <v>#REF!</v>
      </c>
      <c r="BW584" s="80" t="e">
        <f>#REF!-#REF!</f>
        <v>#REF!</v>
      </c>
      <c r="BX584" s="80" t="e">
        <f>#REF!-#REF!</f>
        <v>#REF!</v>
      </c>
      <c r="BZ584" s="80" t="e">
        <f>#REF!-#REF!</f>
        <v>#REF!</v>
      </c>
      <c r="CA584" s="80" t="e">
        <f>#REF!-#REF!</f>
        <v>#REF!</v>
      </c>
    </row>
    <row r="585" spans="7:79" hidden="1" x14ac:dyDescent="0.3">
      <c r="G585" s="80">
        <f t="shared" ref="G585:BR587" si="142">G147-BY147</f>
        <v>-36051046</v>
      </c>
      <c r="H585" s="80">
        <f t="shared" si="142"/>
        <v>0</v>
      </c>
      <c r="I585" s="80">
        <f t="shared" si="142"/>
        <v>0</v>
      </c>
      <c r="J585" s="80">
        <f t="shared" si="142"/>
        <v>0</v>
      </c>
      <c r="K585" s="80">
        <f t="shared" si="142"/>
        <v>0</v>
      </c>
      <c r="L585" s="80">
        <f t="shared" si="142"/>
        <v>-743046</v>
      </c>
      <c r="M585" s="80">
        <f t="shared" si="142"/>
        <v>0</v>
      </c>
      <c r="N585" s="80">
        <f t="shared" si="142"/>
        <v>0</v>
      </c>
      <c r="O585" s="80">
        <f t="shared" si="142"/>
        <v>0</v>
      </c>
      <c r="P585" s="80">
        <f t="shared" si="142"/>
        <v>0</v>
      </c>
      <c r="Q585" s="80">
        <f t="shared" si="142"/>
        <v>-3000</v>
      </c>
      <c r="R585" s="80">
        <f t="shared" si="142"/>
        <v>0</v>
      </c>
      <c r="S585" s="80">
        <f t="shared" si="142"/>
        <v>0</v>
      </c>
      <c r="T585" s="80">
        <f t="shared" si="142"/>
        <v>0</v>
      </c>
      <c r="U585" s="80">
        <f t="shared" si="142"/>
        <v>0</v>
      </c>
      <c r="V585" s="80">
        <f t="shared" si="142"/>
        <v>-1947000</v>
      </c>
      <c r="W585" s="80">
        <f t="shared" si="142"/>
        <v>0</v>
      </c>
      <c r="X585" s="80">
        <f t="shared" si="142"/>
        <v>0</v>
      </c>
      <c r="Y585" s="80">
        <f t="shared" si="142"/>
        <v>0</v>
      </c>
      <c r="Z585" s="80">
        <f t="shared" si="142"/>
        <v>0</v>
      </c>
      <c r="AA585" s="80">
        <f t="shared" si="142"/>
        <v>-1301000</v>
      </c>
      <c r="AB585" s="80">
        <f t="shared" si="142"/>
        <v>0</v>
      </c>
      <c r="AC585" s="80">
        <f t="shared" si="142"/>
        <v>0</v>
      </c>
      <c r="AD585" s="80">
        <f t="shared" si="142"/>
        <v>0</v>
      </c>
      <c r="AE585" s="80">
        <f t="shared" si="142"/>
        <v>0</v>
      </c>
      <c r="AF585" s="80">
        <f t="shared" si="142"/>
        <v>-2596000</v>
      </c>
      <c r="AG585" s="80">
        <f t="shared" si="142"/>
        <v>0</v>
      </c>
      <c r="AH585" s="80">
        <f t="shared" si="142"/>
        <v>0</v>
      </c>
      <c r="AI585" s="80">
        <f t="shared" si="142"/>
        <v>0</v>
      </c>
      <c r="AJ585" s="80">
        <f t="shared" si="142"/>
        <v>0</v>
      </c>
      <c r="AK585" s="80">
        <f t="shared" si="142"/>
        <v>-812690</v>
      </c>
      <c r="AL585" s="80">
        <f t="shared" si="142"/>
        <v>0</v>
      </c>
      <c r="AM585" s="80">
        <f t="shared" si="142"/>
        <v>0</v>
      </c>
      <c r="AN585" s="80">
        <f t="shared" si="142"/>
        <v>0</v>
      </c>
      <c r="AO585" s="80">
        <f t="shared" si="142"/>
        <v>0</v>
      </c>
      <c r="AP585" s="80">
        <f t="shared" si="142"/>
        <v>-184000</v>
      </c>
      <c r="AQ585" s="80">
        <f t="shared" si="142"/>
        <v>0</v>
      </c>
      <c r="AR585" s="80">
        <f t="shared" si="142"/>
        <v>0</v>
      </c>
      <c r="AS585" s="80">
        <f t="shared" si="142"/>
        <v>0</v>
      </c>
      <c r="AT585" s="80">
        <f t="shared" si="142"/>
        <v>0</v>
      </c>
      <c r="AU585" s="80">
        <f t="shared" si="142"/>
        <v>-90000</v>
      </c>
      <c r="AV585" s="80">
        <f t="shared" si="142"/>
        <v>0</v>
      </c>
      <c r="AW585" s="80">
        <f t="shared" si="142"/>
        <v>0</v>
      </c>
      <c r="AX585" s="80">
        <f t="shared" si="142"/>
        <v>0</v>
      </c>
      <c r="AY585" s="80">
        <f t="shared" si="142"/>
        <v>0</v>
      </c>
      <c r="AZ585" s="80">
        <f t="shared" si="142"/>
        <v>-647108</v>
      </c>
      <c r="BA585" s="80">
        <f t="shared" si="142"/>
        <v>0</v>
      </c>
      <c r="BB585" s="80">
        <f t="shared" si="142"/>
        <v>0</v>
      </c>
      <c r="BC585" s="80">
        <f t="shared" si="142"/>
        <v>0</v>
      </c>
      <c r="BD585" s="80">
        <f t="shared" si="142"/>
        <v>0</v>
      </c>
      <c r="BE585" s="80">
        <f t="shared" si="142"/>
        <v>-1946000</v>
      </c>
      <c r="BF585" s="80">
        <f t="shared" si="142"/>
        <v>0</v>
      </c>
      <c r="BG585" s="80">
        <f t="shared" si="142"/>
        <v>0</v>
      </c>
      <c r="BH585" s="80">
        <f t="shared" si="142"/>
        <v>0</v>
      </c>
      <c r="BI585" s="80">
        <f t="shared" si="142"/>
        <v>0</v>
      </c>
      <c r="BJ585" s="80">
        <f t="shared" si="142"/>
        <v>-3845000</v>
      </c>
      <c r="BK585" s="80">
        <f t="shared" si="142"/>
        <v>0</v>
      </c>
      <c r="BL585" s="80">
        <f t="shared" si="142"/>
        <v>0</v>
      </c>
      <c r="BM585" s="80">
        <f t="shared" si="142"/>
        <v>0</v>
      </c>
      <c r="BN585" s="80">
        <f t="shared" si="142"/>
        <v>0</v>
      </c>
      <c r="BO585" s="80">
        <f t="shared" si="142"/>
        <v>-2600000</v>
      </c>
      <c r="BP585" s="80">
        <f t="shared" si="142"/>
        <v>0</v>
      </c>
      <c r="BQ585" s="80">
        <f t="shared" si="142"/>
        <v>0</v>
      </c>
      <c r="BR585" s="80">
        <f t="shared" si="142"/>
        <v>0</v>
      </c>
      <c r="BS585" s="80">
        <f t="shared" ref="BO585:BX587" si="143">BS147-EK147</f>
        <v>0</v>
      </c>
      <c r="BT585" s="80">
        <f t="shared" si="143"/>
        <v>-8323844</v>
      </c>
      <c r="BU585" s="80">
        <f t="shared" si="143"/>
        <v>0</v>
      </c>
      <c r="BV585" s="80">
        <f t="shared" si="143"/>
        <v>0</v>
      </c>
      <c r="BW585" s="80">
        <f t="shared" si="143"/>
        <v>0</v>
      </c>
      <c r="BX585" s="80">
        <f t="shared" si="143"/>
        <v>0</v>
      </c>
      <c r="BZ585" s="80">
        <f>BZ147-ER147</f>
        <v>0</v>
      </c>
      <c r="CA585" s="80" t="e">
        <f>CA147-#REF!</f>
        <v>#REF!</v>
      </c>
    </row>
    <row r="586" spans="7:79" hidden="1" x14ac:dyDescent="0.3">
      <c r="G586" s="80">
        <f t="shared" si="142"/>
        <v>-29428024</v>
      </c>
      <c r="H586" s="80">
        <f t="shared" si="142"/>
        <v>0</v>
      </c>
      <c r="I586" s="80">
        <f t="shared" si="142"/>
        <v>0</v>
      </c>
      <c r="J586" s="80">
        <f t="shared" si="142"/>
        <v>0</v>
      </c>
      <c r="K586" s="80">
        <f t="shared" si="142"/>
        <v>0</v>
      </c>
      <c r="L586" s="80">
        <f t="shared" si="142"/>
        <v>-705825</v>
      </c>
      <c r="M586" s="80">
        <f t="shared" si="142"/>
        <v>0</v>
      </c>
      <c r="N586" s="80">
        <f t="shared" si="142"/>
        <v>0</v>
      </c>
      <c r="O586" s="80">
        <f t="shared" si="142"/>
        <v>0</v>
      </c>
      <c r="P586" s="80">
        <f t="shared" si="142"/>
        <v>0</v>
      </c>
      <c r="Q586" s="80">
        <f t="shared" si="142"/>
        <v>-281700</v>
      </c>
      <c r="R586" s="80">
        <f t="shared" si="142"/>
        <v>0</v>
      </c>
      <c r="S586" s="80">
        <f t="shared" si="142"/>
        <v>0</v>
      </c>
      <c r="T586" s="80">
        <f t="shared" si="142"/>
        <v>0</v>
      </c>
      <c r="U586" s="80">
        <f t="shared" si="142"/>
        <v>0</v>
      </c>
      <c r="V586" s="80">
        <f t="shared" si="142"/>
        <v>-1718908</v>
      </c>
      <c r="W586" s="80">
        <f t="shared" si="142"/>
        <v>0</v>
      </c>
      <c r="X586" s="80">
        <f t="shared" si="142"/>
        <v>0</v>
      </c>
      <c r="Y586" s="80">
        <f t="shared" si="142"/>
        <v>0</v>
      </c>
      <c r="Z586" s="80">
        <f t="shared" si="142"/>
        <v>0</v>
      </c>
      <c r="AA586" s="80">
        <f t="shared" si="142"/>
        <v>-1109551</v>
      </c>
      <c r="AB586" s="80">
        <f t="shared" si="142"/>
        <v>0</v>
      </c>
      <c r="AC586" s="80">
        <f t="shared" si="142"/>
        <v>0</v>
      </c>
      <c r="AD586" s="80">
        <f t="shared" si="142"/>
        <v>0</v>
      </c>
      <c r="AE586" s="80">
        <f t="shared" si="142"/>
        <v>0</v>
      </c>
      <c r="AF586" s="80">
        <f t="shared" si="142"/>
        <v>-2235371</v>
      </c>
      <c r="AG586" s="80">
        <f t="shared" si="142"/>
        <v>0</v>
      </c>
      <c r="AH586" s="80">
        <f t="shared" si="142"/>
        <v>0</v>
      </c>
      <c r="AI586" s="80">
        <f t="shared" si="142"/>
        <v>0</v>
      </c>
      <c r="AJ586" s="80">
        <f t="shared" si="142"/>
        <v>0</v>
      </c>
      <c r="AK586" s="80">
        <f t="shared" si="142"/>
        <v>-828689</v>
      </c>
      <c r="AL586" s="80">
        <f t="shared" si="142"/>
        <v>0</v>
      </c>
      <c r="AM586" s="80">
        <f t="shared" si="142"/>
        <v>0</v>
      </c>
      <c r="AN586" s="80">
        <f t="shared" si="142"/>
        <v>0</v>
      </c>
      <c r="AO586" s="80">
        <f t="shared" si="142"/>
        <v>0</v>
      </c>
      <c r="AP586" s="80">
        <f t="shared" si="142"/>
        <v>-287367</v>
      </c>
      <c r="AQ586" s="80">
        <f t="shared" si="142"/>
        <v>0</v>
      </c>
      <c r="AR586" s="80">
        <f t="shared" si="142"/>
        <v>0</v>
      </c>
      <c r="AS586" s="80">
        <f t="shared" si="142"/>
        <v>0</v>
      </c>
      <c r="AT586" s="80">
        <f t="shared" si="142"/>
        <v>0</v>
      </c>
      <c r="AU586" s="80">
        <f t="shared" si="142"/>
        <v>-182590</v>
      </c>
      <c r="AV586" s="80">
        <f t="shared" si="142"/>
        <v>0</v>
      </c>
      <c r="AW586" s="80">
        <f t="shared" si="142"/>
        <v>0</v>
      </c>
      <c r="AX586" s="80">
        <f t="shared" si="142"/>
        <v>0</v>
      </c>
      <c r="AY586" s="80">
        <f t="shared" si="142"/>
        <v>0</v>
      </c>
      <c r="AZ586" s="80">
        <f t="shared" si="142"/>
        <v>-535553</v>
      </c>
      <c r="BA586" s="80">
        <f t="shared" si="142"/>
        <v>0</v>
      </c>
      <c r="BB586" s="80">
        <f t="shared" si="142"/>
        <v>0</v>
      </c>
      <c r="BC586" s="80">
        <f t="shared" si="142"/>
        <v>0</v>
      </c>
      <c r="BD586" s="80">
        <f t="shared" si="142"/>
        <v>0</v>
      </c>
      <c r="BE586" s="80">
        <f t="shared" si="142"/>
        <v>-1601584</v>
      </c>
      <c r="BF586" s="80">
        <f t="shared" si="142"/>
        <v>0</v>
      </c>
      <c r="BG586" s="80">
        <f t="shared" si="142"/>
        <v>0</v>
      </c>
      <c r="BH586" s="80">
        <f t="shared" si="142"/>
        <v>0</v>
      </c>
      <c r="BI586" s="80">
        <f t="shared" si="142"/>
        <v>0</v>
      </c>
      <c r="BJ586" s="80">
        <f t="shared" si="142"/>
        <v>-3128226</v>
      </c>
      <c r="BK586" s="80">
        <f t="shared" si="142"/>
        <v>0</v>
      </c>
      <c r="BL586" s="80">
        <f t="shared" si="142"/>
        <v>0</v>
      </c>
      <c r="BM586" s="80">
        <f t="shared" si="142"/>
        <v>0</v>
      </c>
      <c r="BN586" s="80">
        <f t="shared" si="142"/>
        <v>0</v>
      </c>
      <c r="BO586" s="80">
        <f t="shared" si="143"/>
        <v>-2104793</v>
      </c>
      <c r="BP586" s="80">
        <f t="shared" si="143"/>
        <v>0</v>
      </c>
      <c r="BQ586" s="80">
        <f t="shared" si="143"/>
        <v>0</v>
      </c>
      <c r="BR586" s="80">
        <f t="shared" si="143"/>
        <v>0</v>
      </c>
      <c r="BS586" s="80">
        <f t="shared" si="143"/>
        <v>0</v>
      </c>
      <c r="BT586" s="80">
        <f t="shared" si="143"/>
        <v>-7885554</v>
      </c>
      <c r="BU586" s="80">
        <f t="shared" si="143"/>
        <v>0</v>
      </c>
      <c r="BV586" s="80">
        <f t="shared" si="143"/>
        <v>0</v>
      </c>
      <c r="BW586" s="80">
        <f t="shared" si="143"/>
        <v>0</v>
      </c>
      <c r="BX586" s="80">
        <f t="shared" si="143"/>
        <v>0</v>
      </c>
      <c r="BZ586" s="80">
        <f>BZ148-ER148</f>
        <v>0</v>
      </c>
      <c r="CA586" s="80" t="e">
        <f>CA148-#REF!</f>
        <v>#REF!</v>
      </c>
    </row>
    <row r="587" spans="7:79" hidden="1" x14ac:dyDescent="0.3">
      <c r="G587" s="80">
        <f t="shared" si="142"/>
        <v>-6623022</v>
      </c>
      <c r="H587" s="80">
        <f t="shared" si="142"/>
        <v>0</v>
      </c>
      <c r="I587" s="80">
        <f t="shared" si="142"/>
        <v>0</v>
      </c>
      <c r="J587" s="80">
        <f t="shared" si="142"/>
        <v>0</v>
      </c>
      <c r="K587" s="80">
        <f t="shared" si="142"/>
        <v>0</v>
      </c>
      <c r="L587" s="80">
        <f t="shared" si="142"/>
        <v>-37221</v>
      </c>
      <c r="M587" s="80">
        <f t="shared" si="142"/>
        <v>0</v>
      </c>
      <c r="N587" s="80">
        <f t="shared" si="142"/>
        <v>0</v>
      </c>
      <c r="O587" s="80">
        <f t="shared" si="142"/>
        <v>0</v>
      </c>
      <c r="P587" s="80">
        <f t="shared" si="142"/>
        <v>0</v>
      </c>
      <c r="Q587" s="80">
        <f t="shared" si="142"/>
        <v>278700</v>
      </c>
      <c r="R587" s="80">
        <f t="shared" si="142"/>
        <v>0</v>
      </c>
      <c r="S587" s="80">
        <f t="shared" si="142"/>
        <v>0</v>
      </c>
      <c r="T587" s="80">
        <f t="shared" si="142"/>
        <v>0</v>
      </c>
      <c r="U587" s="80">
        <f t="shared" si="142"/>
        <v>0</v>
      </c>
      <c r="V587" s="80">
        <f t="shared" si="142"/>
        <v>-228092</v>
      </c>
      <c r="W587" s="80">
        <f t="shared" si="142"/>
        <v>0</v>
      </c>
      <c r="X587" s="80">
        <f t="shared" si="142"/>
        <v>0</v>
      </c>
      <c r="Y587" s="80">
        <f t="shared" si="142"/>
        <v>0</v>
      </c>
      <c r="Z587" s="80">
        <f t="shared" si="142"/>
        <v>0</v>
      </c>
      <c r="AA587" s="80">
        <f t="shared" si="142"/>
        <v>-191449</v>
      </c>
      <c r="AB587" s="80">
        <f t="shared" si="142"/>
        <v>0</v>
      </c>
      <c r="AC587" s="80">
        <f t="shared" si="142"/>
        <v>0</v>
      </c>
      <c r="AD587" s="80">
        <f t="shared" si="142"/>
        <v>0</v>
      </c>
      <c r="AE587" s="80">
        <f t="shared" si="142"/>
        <v>0</v>
      </c>
      <c r="AF587" s="80">
        <f t="shared" si="142"/>
        <v>-360629</v>
      </c>
      <c r="AG587" s="80">
        <f t="shared" si="142"/>
        <v>0</v>
      </c>
      <c r="AH587" s="80">
        <f t="shared" si="142"/>
        <v>0</v>
      </c>
      <c r="AI587" s="80">
        <f t="shared" si="142"/>
        <v>0</v>
      </c>
      <c r="AJ587" s="80">
        <f t="shared" si="142"/>
        <v>0</v>
      </c>
      <c r="AK587" s="80">
        <f t="shared" si="142"/>
        <v>15999</v>
      </c>
      <c r="AL587" s="80">
        <f t="shared" si="142"/>
        <v>0</v>
      </c>
      <c r="AM587" s="80">
        <f t="shared" si="142"/>
        <v>0</v>
      </c>
      <c r="AN587" s="80">
        <f t="shared" si="142"/>
        <v>0</v>
      </c>
      <c r="AO587" s="80">
        <f t="shared" si="142"/>
        <v>0</v>
      </c>
      <c r="AP587" s="80">
        <f t="shared" si="142"/>
        <v>103367</v>
      </c>
      <c r="AQ587" s="80">
        <f t="shared" si="142"/>
        <v>0</v>
      </c>
      <c r="AR587" s="80">
        <f t="shared" si="142"/>
        <v>0</v>
      </c>
      <c r="AS587" s="80">
        <f t="shared" si="142"/>
        <v>0</v>
      </c>
      <c r="AT587" s="80">
        <f t="shared" si="142"/>
        <v>0</v>
      </c>
      <c r="AU587" s="80">
        <f t="shared" si="142"/>
        <v>92590</v>
      </c>
      <c r="AV587" s="80">
        <f t="shared" si="142"/>
        <v>0</v>
      </c>
      <c r="AW587" s="80">
        <f t="shared" si="142"/>
        <v>0</v>
      </c>
      <c r="AX587" s="80">
        <f t="shared" si="142"/>
        <v>0</v>
      </c>
      <c r="AY587" s="80">
        <f t="shared" si="142"/>
        <v>0</v>
      </c>
      <c r="AZ587" s="80">
        <f t="shared" si="142"/>
        <v>-111555</v>
      </c>
      <c r="BA587" s="80">
        <f t="shared" si="142"/>
        <v>0</v>
      </c>
      <c r="BB587" s="80">
        <f t="shared" si="142"/>
        <v>0</v>
      </c>
      <c r="BC587" s="80">
        <f t="shared" si="142"/>
        <v>0</v>
      </c>
      <c r="BD587" s="80">
        <f t="shared" si="142"/>
        <v>0</v>
      </c>
      <c r="BE587" s="80">
        <f t="shared" si="142"/>
        <v>-344416</v>
      </c>
      <c r="BF587" s="80">
        <f t="shared" si="142"/>
        <v>0</v>
      </c>
      <c r="BG587" s="80">
        <f t="shared" si="142"/>
        <v>0</v>
      </c>
      <c r="BH587" s="80">
        <f t="shared" si="142"/>
        <v>0</v>
      </c>
      <c r="BI587" s="80">
        <f t="shared" si="142"/>
        <v>0</v>
      </c>
      <c r="BJ587" s="80">
        <f t="shared" si="142"/>
        <v>-716774</v>
      </c>
      <c r="BK587" s="80">
        <f t="shared" si="142"/>
        <v>0</v>
      </c>
      <c r="BL587" s="80">
        <f t="shared" si="142"/>
        <v>0</v>
      </c>
      <c r="BM587" s="80">
        <f t="shared" si="142"/>
        <v>0</v>
      </c>
      <c r="BN587" s="80">
        <f t="shared" si="142"/>
        <v>0</v>
      </c>
      <c r="BO587" s="80">
        <f t="shared" si="143"/>
        <v>-495207</v>
      </c>
      <c r="BP587" s="80">
        <f t="shared" si="143"/>
        <v>0</v>
      </c>
      <c r="BQ587" s="80">
        <f t="shared" si="143"/>
        <v>0</v>
      </c>
      <c r="BR587" s="80">
        <f t="shared" si="143"/>
        <v>0</v>
      </c>
      <c r="BS587" s="80">
        <f t="shared" si="143"/>
        <v>0</v>
      </c>
      <c r="BT587" s="80">
        <f t="shared" si="143"/>
        <v>-438290</v>
      </c>
      <c r="BU587" s="80">
        <f t="shared" si="143"/>
        <v>0</v>
      </c>
      <c r="BV587" s="80">
        <f t="shared" si="143"/>
        <v>0</v>
      </c>
      <c r="BW587" s="80">
        <f t="shared" si="143"/>
        <v>0</v>
      </c>
      <c r="BX587" s="80">
        <f t="shared" si="143"/>
        <v>0</v>
      </c>
      <c r="BZ587" s="80">
        <f>BZ149-ER149</f>
        <v>0</v>
      </c>
      <c r="CA587" s="80" t="e">
        <f>CA149-#REF!</f>
        <v>#REF!</v>
      </c>
    </row>
    <row r="588" spans="7:79" hidden="1" x14ac:dyDescent="0.3">
      <c r="G588" s="80" t="e">
        <f>#REF!-#REF!</f>
        <v>#REF!</v>
      </c>
      <c r="H588" s="80" t="e">
        <f>#REF!-#REF!</f>
        <v>#REF!</v>
      </c>
      <c r="I588" s="80" t="e">
        <f>#REF!-#REF!</f>
        <v>#REF!</v>
      </c>
      <c r="J588" s="80" t="e">
        <f>#REF!-#REF!</f>
        <v>#REF!</v>
      </c>
      <c r="K588" s="80" t="e">
        <f>#REF!-#REF!</f>
        <v>#REF!</v>
      </c>
      <c r="L588" s="80" t="e">
        <f>#REF!-#REF!</f>
        <v>#REF!</v>
      </c>
      <c r="M588" s="80" t="e">
        <f>#REF!-#REF!</f>
        <v>#REF!</v>
      </c>
      <c r="N588" s="80" t="e">
        <f>#REF!-#REF!</f>
        <v>#REF!</v>
      </c>
      <c r="O588" s="80" t="e">
        <f>#REF!-#REF!</f>
        <v>#REF!</v>
      </c>
      <c r="P588" s="80" t="e">
        <f>#REF!-#REF!</f>
        <v>#REF!</v>
      </c>
      <c r="Q588" s="80" t="e">
        <f>#REF!-#REF!</f>
        <v>#REF!</v>
      </c>
      <c r="R588" s="80" t="e">
        <f>#REF!-#REF!</f>
        <v>#REF!</v>
      </c>
      <c r="S588" s="80" t="e">
        <f>#REF!-#REF!</f>
        <v>#REF!</v>
      </c>
      <c r="T588" s="80" t="e">
        <f>#REF!-#REF!</f>
        <v>#REF!</v>
      </c>
      <c r="U588" s="80" t="e">
        <f>#REF!-#REF!</f>
        <v>#REF!</v>
      </c>
      <c r="V588" s="80" t="e">
        <f>#REF!-#REF!</f>
        <v>#REF!</v>
      </c>
      <c r="W588" s="80" t="e">
        <f>#REF!-#REF!</f>
        <v>#REF!</v>
      </c>
      <c r="X588" s="80" t="e">
        <f>#REF!-#REF!</f>
        <v>#REF!</v>
      </c>
      <c r="Y588" s="80" t="e">
        <f>#REF!-#REF!</f>
        <v>#REF!</v>
      </c>
      <c r="Z588" s="80" t="e">
        <f>#REF!-#REF!</f>
        <v>#REF!</v>
      </c>
      <c r="AA588" s="80" t="e">
        <f>#REF!-#REF!</f>
        <v>#REF!</v>
      </c>
      <c r="AB588" s="80" t="e">
        <f>#REF!-#REF!</f>
        <v>#REF!</v>
      </c>
      <c r="AC588" s="80" t="e">
        <f>#REF!-#REF!</f>
        <v>#REF!</v>
      </c>
      <c r="AD588" s="80" t="e">
        <f>#REF!-#REF!</f>
        <v>#REF!</v>
      </c>
      <c r="AE588" s="80" t="e">
        <f>#REF!-#REF!</f>
        <v>#REF!</v>
      </c>
      <c r="AF588" s="80" t="e">
        <f>#REF!-#REF!</f>
        <v>#REF!</v>
      </c>
      <c r="AG588" s="80" t="e">
        <f>#REF!-#REF!</f>
        <v>#REF!</v>
      </c>
      <c r="AH588" s="80" t="e">
        <f>#REF!-#REF!</f>
        <v>#REF!</v>
      </c>
      <c r="AI588" s="80" t="e">
        <f>#REF!-#REF!</f>
        <v>#REF!</v>
      </c>
      <c r="AJ588" s="80" t="e">
        <f>#REF!-#REF!</f>
        <v>#REF!</v>
      </c>
      <c r="AK588" s="80" t="e">
        <f>#REF!-#REF!</f>
        <v>#REF!</v>
      </c>
      <c r="AL588" s="80" t="e">
        <f>#REF!-#REF!</f>
        <v>#REF!</v>
      </c>
      <c r="AM588" s="80" t="e">
        <f>#REF!-#REF!</f>
        <v>#REF!</v>
      </c>
      <c r="AN588" s="80" t="e">
        <f>#REF!-#REF!</f>
        <v>#REF!</v>
      </c>
      <c r="AO588" s="80" t="e">
        <f>#REF!-#REF!</f>
        <v>#REF!</v>
      </c>
      <c r="AP588" s="80" t="e">
        <f>#REF!-#REF!</f>
        <v>#REF!</v>
      </c>
      <c r="AQ588" s="80" t="e">
        <f>#REF!-#REF!</f>
        <v>#REF!</v>
      </c>
      <c r="AR588" s="80" t="e">
        <f>#REF!-#REF!</f>
        <v>#REF!</v>
      </c>
      <c r="AS588" s="80" t="e">
        <f>#REF!-#REF!</f>
        <v>#REF!</v>
      </c>
      <c r="AT588" s="80" t="e">
        <f>#REF!-#REF!</f>
        <v>#REF!</v>
      </c>
      <c r="AU588" s="80" t="e">
        <f>#REF!-#REF!</f>
        <v>#REF!</v>
      </c>
      <c r="AV588" s="80" t="e">
        <f>#REF!-#REF!</f>
        <v>#REF!</v>
      </c>
      <c r="AW588" s="80" t="e">
        <f>#REF!-#REF!</f>
        <v>#REF!</v>
      </c>
      <c r="AX588" s="80" t="e">
        <f>#REF!-#REF!</f>
        <v>#REF!</v>
      </c>
      <c r="AY588" s="80" t="e">
        <f>#REF!-#REF!</f>
        <v>#REF!</v>
      </c>
      <c r="AZ588" s="80" t="e">
        <f>#REF!-#REF!</f>
        <v>#REF!</v>
      </c>
      <c r="BA588" s="80" t="e">
        <f>#REF!-#REF!</f>
        <v>#REF!</v>
      </c>
      <c r="BB588" s="80" t="e">
        <f>#REF!-#REF!</f>
        <v>#REF!</v>
      </c>
      <c r="BC588" s="80" t="e">
        <f>#REF!-#REF!</f>
        <v>#REF!</v>
      </c>
      <c r="BD588" s="80" t="e">
        <f>#REF!-#REF!</f>
        <v>#REF!</v>
      </c>
      <c r="BE588" s="80" t="e">
        <f>#REF!-#REF!</f>
        <v>#REF!</v>
      </c>
      <c r="BF588" s="80" t="e">
        <f>#REF!-#REF!</f>
        <v>#REF!</v>
      </c>
      <c r="BG588" s="80" t="e">
        <f>#REF!-#REF!</f>
        <v>#REF!</v>
      </c>
      <c r="BH588" s="80" t="e">
        <f>#REF!-#REF!</f>
        <v>#REF!</v>
      </c>
      <c r="BI588" s="80" t="e">
        <f>#REF!-#REF!</f>
        <v>#REF!</v>
      </c>
      <c r="BJ588" s="80" t="e">
        <f>#REF!-#REF!</f>
        <v>#REF!</v>
      </c>
      <c r="BK588" s="80" t="e">
        <f>#REF!-#REF!</f>
        <v>#REF!</v>
      </c>
      <c r="BL588" s="80" t="e">
        <f>#REF!-#REF!</f>
        <v>#REF!</v>
      </c>
      <c r="BM588" s="80" t="e">
        <f>#REF!-#REF!</f>
        <v>#REF!</v>
      </c>
      <c r="BN588" s="80" t="e">
        <f>#REF!-#REF!</f>
        <v>#REF!</v>
      </c>
      <c r="BO588" s="80" t="e">
        <f>#REF!-#REF!</f>
        <v>#REF!</v>
      </c>
      <c r="BP588" s="80" t="e">
        <f>#REF!-#REF!</f>
        <v>#REF!</v>
      </c>
      <c r="BQ588" s="80" t="e">
        <f>#REF!-#REF!</f>
        <v>#REF!</v>
      </c>
      <c r="BR588" s="80" t="e">
        <f>#REF!-#REF!</f>
        <v>#REF!</v>
      </c>
      <c r="BS588" s="80" t="e">
        <f>#REF!-#REF!</f>
        <v>#REF!</v>
      </c>
      <c r="BT588" s="80" t="e">
        <f>#REF!-#REF!</f>
        <v>#REF!</v>
      </c>
      <c r="BU588" s="80" t="e">
        <f>#REF!-#REF!</f>
        <v>#REF!</v>
      </c>
      <c r="BV588" s="80" t="e">
        <f>#REF!-#REF!</f>
        <v>#REF!</v>
      </c>
      <c r="BW588" s="80" t="e">
        <f>#REF!-#REF!</f>
        <v>#REF!</v>
      </c>
      <c r="BX588" s="80" t="e">
        <f>#REF!-#REF!</f>
        <v>#REF!</v>
      </c>
      <c r="BZ588" s="80" t="e">
        <f>#REF!-#REF!</f>
        <v>#REF!</v>
      </c>
      <c r="CA588" s="80" t="e">
        <f>#REF!-#REF!</f>
        <v>#REF!</v>
      </c>
    </row>
    <row r="589" spans="7:79" hidden="1" x14ac:dyDescent="0.3">
      <c r="G589" s="80">
        <f t="shared" ref="G589:BR592" si="144">G150-BY150</f>
        <v>0</v>
      </c>
      <c r="H589" s="80">
        <f t="shared" si="144"/>
        <v>0</v>
      </c>
      <c r="I589" s="80">
        <f t="shared" si="144"/>
        <v>0</v>
      </c>
      <c r="J589" s="80">
        <f t="shared" si="144"/>
        <v>0</v>
      </c>
      <c r="K589" s="80">
        <f t="shared" si="144"/>
        <v>0</v>
      </c>
      <c r="L589" s="80">
        <f t="shared" si="144"/>
        <v>0</v>
      </c>
      <c r="M589" s="80">
        <f t="shared" si="144"/>
        <v>0</v>
      </c>
      <c r="N589" s="80">
        <f t="shared" si="144"/>
        <v>0</v>
      </c>
      <c r="O589" s="80">
        <f t="shared" si="144"/>
        <v>0</v>
      </c>
      <c r="P589" s="80">
        <f t="shared" si="144"/>
        <v>0</v>
      </c>
      <c r="Q589" s="80">
        <f t="shared" si="144"/>
        <v>0</v>
      </c>
      <c r="R589" s="80">
        <f t="shared" si="144"/>
        <v>0</v>
      </c>
      <c r="S589" s="80">
        <f t="shared" si="144"/>
        <v>0</v>
      </c>
      <c r="T589" s="80">
        <f t="shared" si="144"/>
        <v>0</v>
      </c>
      <c r="U589" s="80">
        <f t="shared" si="144"/>
        <v>0</v>
      </c>
      <c r="V589" s="80">
        <f t="shared" si="144"/>
        <v>0</v>
      </c>
      <c r="W589" s="80">
        <f t="shared" si="144"/>
        <v>0</v>
      </c>
      <c r="X589" s="80">
        <f t="shared" si="144"/>
        <v>0</v>
      </c>
      <c r="Y589" s="80">
        <f t="shared" si="144"/>
        <v>0</v>
      </c>
      <c r="Z589" s="80">
        <f t="shared" si="144"/>
        <v>0</v>
      </c>
      <c r="AA589" s="80">
        <f t="shared" si="144"/>
        <v>0</v>
      </c>
      <c r="AB589" s="80">
        <f t="shared" si="144"/>
        <v>0</v>
      </c>
      <c r="AC589" s="80">
        <f t="shared" si="144"/>
        <v>0</v>
      </c>
      <c r="AD589" s="80">
        <f t="shared" si="144"/>
        <v>0</v>
      </c>
      <c r="AE589" s="80">
        <f t="shared" si="144"/>
        <v>0</v>
      </c>
      <c r="AF589" s="80">
        <f t="shared" si="144"/>
        <v>0</v>
      </c>
      <c r="AG589" s="80">
        <f t="shared" si="144"/>
        <v>0</v>
      </c>
      <c r="AH589" s="80">
        <f t="shared" si="144"/>
        <v>0</v>
      </c>
      <c r="AI589" s="80">
        <f t="shared" si="144"/>
        <v>0</v>
      </c>
      <c r="AJ589" s="80">
        <f t="shared" si="144"/>
        <v>0</v>
      </c>
      <c r="AK589" s="80">
        <f t="shared" si="144"/>
        <v>0</v>
      </c>
      <c r="AL589" s="80">
        <f t="shared" si="144"/>
        <v>0</v>
      </c>
      <c r="AM589" s="80">
        <f t="shared" si="144"/>
        <v>0</v>
      </c>
      <c r="AN589" s="80">
        <f t="shared" si="144"/>
        <v>0</v>
      </c>
      <c r="AO589" s="80">
        <f t="shared" si="144"/>
        <v>0</v>
      </c>
      <c r="AP589" s="80">
        <f t="shared" si="144"/>
        <v>0</v>
      </c>
      <c r="AQ589" s="80">
        <f t="shared" si="144"/>
        <v>0</v>
      </c>
      <c r="AR589" s="80">
        <f t="shared" si="144"/>
        <v>0</v>
      </c>
      <c r="AS589" s="80">
        <f t="shared" si="144"/>
        <v>0</v>
      </c>
      <c r="AT589" s="80">
        <f t="shared" si="144"/>
        <v>0</v>
      </c>
      <c r="AU589" s="80">
        <f t="shared" si="144"/>
        <v>0</v>
      </c>
      <c r="AV589" s="80">
        <f t="shared" si="144"/>
        <v>0</v>
      </c>
      <c r="AW589" s="80">
        <f t="shared" si="144"/>
        <v>0</v>
      </c>
      <c r="AX589" s="80">
        <f t="shared" si="144"/>
        <v>0</v>
      </c>
      <c r="AY589" s="80">
        <f t="shared" si="144"/>
        <v>0</v>
      </c>
      <c r="AZ589" s="80">
        <f t="shared" si="144"/>
        <v>0</v>
      </c>
      <c r="BA589" s="80">
        <f t="shared" si="144"/>
        <v>0</v>
      </c>
      <c r="BB589" s="80">
        <f t="shared" si="144"/>
        <v>0</v>
      </c>
      <c r="BC589" s="80">
        <f t="shared" si="144"/>
        <v>0</v>
      </c>
      <c r="BD589" s="80">
        <f t="shared" si="144"/>
        <v>0</v>
      </c>
      <c r="BE589" s="80">
        <f t="shared" si="144"/>
        <v>0</v>
      </c>
      <c r="BF589" s="80">
        <f t="shared" si="144"/>
        <v>0</v>
      </c>
      <c r="BG589" s="80">
        <f t="shared" si="144"/>
        <v>0</v>
      </c>
      <c r="BH589" s="80">
        <f t="shared" si="144"/>
        <v>0</v>
      </c>
      <c r="BI589" s="80">
        <f t="shared" si="144"/>
        <v>0</v>
      </c>
      <c r="BJ589" s="80">
        <f t="shared" si="144"/>
        <v>0</v>
      </c>
      <c r="BK589" s="80">
        <f t="shared" si="144"/>
        <v>0</v>
      </c>
      <c r="BL589" s="80">
        <f t="shared" si="144"/>
        <v>0</v>
      </c>
      <c r="BM589" s="80">
        <f t="shared" si="144"/>
        <v>0</v>
      </c>
      <c r="BN589" s="80">
        <f t="shared" si="144"/>
        <v>0</v>
      </c>
      <c r="BO589" s="80">
        <f t="shared" si="144"/>
        <v>0</v>
      </c>
      <c r="BP589" s="80">
        <f t="shared" si="144"/>
        <v>0</v>
      </c>
      <c r="BQ589" s="80">
        <f t="shared" si="144"/>
        <v>0</v>
      </c>
      <c r="BR589" s="80">
        <f t="shared" si="144"/>
        <v>0</v>
      </c>
      <c r="BS589" s="80">
        <f t="shared" ref="BS589:BX604" si="145">BS150-EK150</f>
        <v>0</v>
      </c>
      <c r="BT589" s="80">
        <f t="shared" si="145"/>
        <v>0</v>
      </c>
      <c r="BU589" s="80">
        <f t="shared" si="145"/>
        <v>0</v>
      </c>
      <c r="BV589" s="80">
        <f t="shared" si="145"/>
        <v>0</v>
      </c>
      <c r="BW589" s="80">
        <f t="shared" si="145"/>
        <v>0</v>
      </c>
      <c r="BX589" s="80">
        <f t="shared" si="145"/>
        <v>0</v>
      </c>
      <c r="BZ589" s="80">
        <f t="shared" ref="BZ589:BZ604" si="146">BZ150-ER150</f>
        <v>0</v>
      </c>
      <c r="CA589" s="80" t="e">
        <f>CA150-#REF!</f>
        <v>#REF!</v>
      </c>
    </row>
    <row r="590" spans="7:79" hidden="1" x14ac:dyDescent="0.3">
      <c r="G590" s="80">
        <f t="shared" si="144"/>
        <v>0</v>
      </c>
      <c r="H590" s="80">
        <f t="shared" si="144"/>
        <v>0</v>
      </c>
      <c r="I590" s="80">
        <f t="shared" si="144"/>
        <v>0</v>
      </c>
      <c r="J590" s="80">
        <f t="shared" si="144"/>
        <v>0</v>
      </c>
      <c r="K590" s="80">
        <f t="shared" si="144"/>
        <v>0</v>
      </c>
      <c r="L590" s="80">
        <f t="shared" si="144"/>
        <v>0</v>
      </c>
      <c r="M590" s="80">
        <f t="shared" si="144"/>
        <v>0</v>
      </c>
      <c r="N590" s="80">
        <f t="shared" si="144"/>
        <v>0</v>
      </c>
      <c r="O590" s="80">
        <f t="shared" si="144"/>
        <v>0</v>
      </c>
      <c r="P590" s="80">
        <f t="shared" si="144"/>
        <v>0</v>
      </c>
      <c r="Q590" s="80">
        <f t="shared" si="144"/>
        <v>0</v>
      </c>
      <c r="R590" s="80">
        <f t="shared" si="144"/>
        <v>0</v>
      </c>
      <c r="S590" s="80">
        <f t="shared" si="144"/>
        <v>0</v>
      </c>
      <c r="T590" s="80">
        <f t="shared" si="144"/>
        <v>0</v>
      </c>
      <c r="U590" s="80">
        <f t="shared" si="144"/>
        <v>0</v>
      </c>
      <c r="V590" s="80">
        <f t="shared" si="144"/>
        <v>0</v>
      </c>
      <c r="W590" s="80">
        <f t="shared" si="144"/>
        <v>0</v>
      </c>
      <c r="X590" s="80">
        <f t="shared" si="144"/>
        <v>0</v>
      </c>
      <c r="Y590" s="80">
        <f t="shared" si="144"/>
        <v>0</v>
      </c>
      <c r="Z590" s="80">
        <f t="shared" si="144"/>
        <v>0</v>
      </c>
      <c r="AA590" s="80">
        <f t="shared" si="144"/>
        <v>0</v>
      </c>
      <c r="AB590" s="80">
        <f t="shared" si="144"/>
        <v>0</v>
      </c>
      <c r="AC590" s="80">
        <f t="shared" si="144"/>
        <v>0</v>
      </c>
      <c r="AD590" s="80">
        <f t="shared" si="144"/>
        <v>0</v>
      </c>
      <c r="AE590" s="80">
        <f t="shared" si="144"/>
        <v>0</v>
      </c>
      <c r="AF590" s="80">
        <f t="shared" si="144"/>
        <v>0</v>
      </c>
      <c r="AG590" s="80">
        <f t="shared" si="144"/>
        <v>0</v>
      </c>
      <c r="AH590" s="80">
        <f t="shared" si="144"/>
        <v>0</v>
      </c>
      <c r="AI590" s="80">
        <f t="shared" si="144"/>
        <v>0</v>
      </c>
      <c r="AJ590" s="80">
        <f t="shared" si="144"/>
        <v>0</v>
      </c>
      <c r="AK590" s="80">
        <f t="shared" si="144"/>
        <v>0</v>
      </c>
      <c r="AL590" s="80">
        <f t="shared" si="144"/>
        <v>0</v>
      </c>
      <c r="AM590" s="80">
        <f t="shared" si="144"/>
        <v>0</v>
      </c>
      <c r="AN590" s="80">
        <f t="shared" si="144"/>
        <v>0</v>
      </c>
      <c r="AO590" s="80">
        <f t="shared" si="144"/>
        <v>0</v>
      </c>
      <c r="AP590" s="80">
        <f t="shared" si="144"/>
        <v>0</v>
      </c>
      <c r="AQ590" s="80">
        <f t="shared" si="144"/>
        <v>0</v>
      </c>
      <c r="AR590" s="80">
        <f t="shared" si="144"/>
        <v>0</v>
      </c>
      <c r="AS590" s="80">
        <f t="shared" si="144"/>
        <v>0</v>
      </c>
      <c r="AT590" s="80">
        <f t="shared" si="144"/>
        <v>0</v>
      </c>
      <c r="AU590" s="80">
        <f t="shared" si="144"/>
        <v>0</v>
      </c>
      <c r="AV590" s="80">
        <f t="shared" si="144"/>
        <v>0</v>
      </c>
      <c r="AW590" s="80">
        <f t="shared" si="144"/>
        <v>0</v>
      </c>
      <c r="AX590" s="80">
        <f t="shared" si="144"/>
        <v>0</v>
      </c>
      <c r="AY590" s="80">
        <f t="shared" si="144"/>
        <v>0</v>
      </c>
      <c r="AZ590" s="80">
        <f t="shared" si="144"/>
        <v>0</v>
      </c>
      <c r="BA590" s="80">
        <f t="shared" si="144"/>
        <v>0</v>
      </c>
      <c r="BB590" s="80">
        <f t="shared" si="144"/>
        <v>0</v>
      </c>
      <c r="BC590" s="80">
        <f t="shared" si="144"/>
        <v>0</v>
      </c>
      <c r="BD590" s="80">
        <f t="shared" si="144"/>
        <v>0</v>
      </c>
      <c r="BE590" s="80">
        <f t="shared" si="144"/>
        <v>0</v>
      </c>
      <c r="BF590" s="80">
        <f t="shared" si="144"/>
        <v>0</v>
      </c>
      <c r="BG590" s="80">
        <f t="shared" si="144"/>
        <v>0</v>
      </c>
      <c r="BH590" s="80">
        <f t="shared" si="144"/>
        <v>0</v>
      </c>
      <c r="BI590" s="80">
        <f t="shared" si="144"/>
        <v>0</v>
      </c>
      <c r="BJ590" s="80">
        <f t="shared" si="144"/>
        <v>0</v>
      </c>
      <c r="BK590" s="80">
        <f t="shared" si="144"/>
        <v>0</v>
      </c>
      <c r="BL590" s="80">
        <f t="shared" si="144"/>
        <v>0</v>
      </c>
      <c r="BM590" s="80">
        <f t="shared" si="144"/>
        <v>0</v>
      </c>
      <c r="BN590" s="80">
        <f t="shared" si="144"/>
        <v>0</v>
      </c>
      <c r="BO590" s="80">
        <f t="shared" si="144"/>
        <v>0</v>
      </c>
      <c r="BP590" s="80">
        <f t="shared" si="144"/>
        <v>0</v>
      </c>
      <c r="BQ590" s="80">
        <f t="shared" si="144"/>
        <v>0</v>
      </c>
      <c r="BR590" s="80">
        <f t="shared" si="144"/>
        <v>0</v>
      </c>
      <c r="BS590" s="80">
        <f t="shared" si="145"/>
        <v>0</v>
      </c>
      <c r="BT590" s="80">
        <f t="shared" si="145"/>
        <v>0</v>
      </c>
      <c r="BU590" s="80">
        <f t="shared" si="145"/>
        <v>0</v>
      </c>
      <c r="BV590" s="80">
        <f t="shared" si="145"/>
        <v>0</v>
      </c>
      <c r="BW590" s="80">
        <f t="shared" si="145"/>
        <v>0</v>
      </c>
      <c r="BX590" s="80">
        <f t="shared" si="145"/>
        <v>0</v>
      </c>
      <c r="BZ590" s="80">
        <f t="shared" si="146"/>
        <v>0</v>
      </c>
      <c r="CA590" s="80" t="e">
        <f>CA151-#REF!</f>
        <v>#REF!</v>
      </c>
    </row>
    <row r="591" spans="7:79" hidden="1" x14ac:dyDescent="0.3">
      <c r="G591" s="80">
        <f t="shared" si="144"/>
        <v>0</v>
      </c>
      <c r="H591" s="80">
        <f t="shared" si="144"/>
        <v>0</v>
      </c>
      <c r="I591" s="80">
        <f t="shared" si="144"/>
        <v>0</v>
      </c>
      <c r="J591" s="80">
        <f t="shared" si="144"/>
        <v>0</v>
      </c>
      <c r="K591" s="80">
        <f t="shared" si="144"/>
        <v>0</v>
      </c>
      <c r="L591" s="80">
        <f t="shared" si="144"/>
        <v>0</v>
      </c>
      <c r="M591" s="80">
        <f t="shared" si="144"/>
        <v>0</v>
      </c>
      <c r="N591" s="80">
        <f t="shared" si="144"/>
        <v>0</v>
      </c>
      <c r="O591" s="80">
        <f t="shared" si="144"/>
        <v>0</v>
      </c>
      <c r="P591" s="80">
        <f t="shared" si="144"/>
        <v>0</v>
      </c>
      <c r="Q591" s="80">
        <f t="shared" si="144"/>
        <v>0</v>
      </c>
      <c r="R591" s="80">
        <f t="shared" si="144"/>
        <v>0</v>
      </c>
      <c r="S591" s="80">
        <f t="shared" si="144"/>
        <v>0</v>
      </c>
      <c r="T591" s="80">
        <f t="shared" si="144"/>
        <v>0</v>
      </c>
      <c r="U591" s="80">
        <f t="shared" si="144"/>
        <v>0</v>
      </c>
      <c r="V591" s="80">
        <f t="shared" si="144"/>
        <v>0</v>
      </c>
      <c r="W591" s="80">
        <f t="shared" si="144"/>
        <v>0</v>
      </c>
      <c r="X591" s="80">
        <f t="shared" si="144"/>
        <v>0</v>
      </c>
      <c r="Y591" s="80">
        <f t="shared" si="144"/>
        <v>0</v>
      </c>
      <c r="Z591" s="80">
        <f t="shared" si="144"/>
        <v>0</v>
      </c>
      <c r="AA591" s="80">
        <f t="shared" si="144"/>
        <v>0</v>
      </c>
      <c r="AB591" s="80">
        <f t="shared" si="144"/>
        <v>0</v>
      </c>
      <c r="AC591" s="80">
        <f t="shared" si="144"/>
        <v>0</v>
      </c>
      <c r="AD591" s="80">
        <f t="shared" si="144"/>
        <v>0</v>
      </c>
      <c r="AE591" s="80">
        <f t="shared" si="144"/>
        <v>0</v>
      </c>
      <c r="AF591" s="80">
        <f t="shared" si="144"/>
        <v>0</v>
      </c>
      <c r="AG591" s="80">
        <f t="shared" si="144"/>
        <v>0</v>
      </c>
      <c r="AH591" s="80">
        <f t="shared" si="144"/>
        <v>0</v>
      </c>
      <c r="AI591" s="80">
        <f t="shared" si="144"/>
        <v>0</v>
      </c>
      <c r="AJ591" s="80">
        <f t="shared" si="144"/>
        <v>0</v>
      </c>
      <c r="AK591" s="80">
        <f t="shared" si="144"/>
        <v>0</v>
      </c>
      <c r="AL591" s="80">
        <f t="shared" si="144"/>
        <v>0</v>
      </c>
      <c r="AM591" s="80">
        <f t="shared" si="144"/>
        <v>0</v>
      </c>
      <c r="AN591" s="80">
        <f t="shared" si="144"/>
        <v>0</v>
      </c>
      <c r="AO591" s="80">
        <f t="shared" si="144"/>
        <v>0</v>
      </c>
      <c r="AP591" s="80">
        <f t="shared" si="144"/>
        <v>0</v>
      </c>
      <c r="AQ591" s="80">
        <f t="shared" si="144"/>
        <v>0</v>
      </c>
      <c r="AR591" s="80">
        <f t="shared" si="144"/>
        <v>0</v>
      </c>
      <c r="AS591" s="80">
        <f t="shared" si="144"/>
        <v>0</v>
      </c>
      <c r="AT591" s="80">
        <f t="shared" si="144"/>
        <v>0</v>
      </c>
      <c r="AU591" s="80">
        <f t="shared" si="144"/>
        <v>0</v>
      </c>
      <c r="AV591" s="80">
        <f t="shared" si="144"/>
        <v>0</v>
      </c>
      <c r="AW591" s="80">
        <f t="shared" si="144"/>
        <v>0</v>
      </c>
      <c r="AX591" s="80">
        <f t="shared" si="144"/>
        <v>0</v>
      </c>
      <c r="AY591" s="80">
        <f t="shared" si="144"/>
        <v>0</v>
      </c>
      <c r="AZ591" s="80">
        <f t="shared" si="144"/>
        <v>0</v>
      </c>
      <c r="BA591" s="80">
        <f t="shared" si="144"/>
        <v>0</v>
      </c>
      <c r="BB591" s="80">
        <f t="shared" si="144"/>
        <v>0</v>
      </c>
      <c r="BC591" s="80">
        <f t="shared" si="144"/>
        <v>0</v>
      </c>
      <c r="BD591" s="80">
        <f t="shared" si="144"/>
        <v>0</v>
      </c>
      <c r="BE591" s="80">
        <f t="shared" si="144"/>
        <v>0</v>
      </c>
      <c r="BF591" s="80">
        <f t="shared" si="144"/>
        <v>0</v>
      </c>
      <c r="BG591" s="80">
        <f t="shared" si="144"/>
        <v>0</v>
      </c>
      <c r="BH591" s="80">
        <f t="shared" si="144"/>
        <v>0</v>
      </c>
      <c r="BI591" s="80">
        <f t="shared" si="144"/>
        <v>0</v>
      </c>
      <c r="BJ591" s="80">
        <f t="shared" si="144"/>
        <v>0</v>
      </c>
      <c r="BK591" s="80">
        <f t="shared" si="144"/>
        <v>0</v>
      </c>
      <c r="BL591" s="80">
        <f t="shared" si="144"/>
        <v>0</v>
      </c>
      <c r="BM591" s="80">
        <f t="shared" si="144"/>
        <v>0</v>
      </c>
      <c r="BN591" s="80">
        <f t="shared" si="144"/>
        <v>0</v>
      </c>
      <c r="BO591" s="80">
        <f t="shared" si="144"/>
        <v>0</v>
      </c>
      <c r="BP591" s="80">
        <f t="shared" si="144"/>
        <v>0</v>
      </c>
      <c r="BQ591" s="80">
        <f t="shared" si="144"/>
        <v>0</v>
      </c>
      <c r="BR591" s="80">
        <f t="shared" si="144"/>
        <v>0</v>
      </c>
      <c r="BS591" s="80">
        <f t="shared" si="145"/>
        <v>0</v>
      </c>
      <c r="BT591" s="80">
        <f t="shared" si="145"/>
        <v>0</v>
      </c>
      <c r="BU591" s="80">
        <f t="shared" si="145"/>
        <v>0</v>
      </c>
      <c r="BV591" s="80">
        <f t="shared" si="145"/>
        <v>0</v>
      </c>
      <c r="BW591" s="80">
        <f t="shared" si="145"/>
        <v>0</v>
      </c>
      <c r="BX591" s="80">
        <f t="shared" si="145"/>
        <v>0</v>
      </c>
      <c r="BZ591" s="80">
        <f t="shared" si="146"/>
        <v>0</v>
      </c>
      <c r="CA591" s="80" t="e">
        <f>CA152-#REF!</f>
        <v>#REF!</v>
      </c>
    </row>
    <row r="592" spans="7:79" hidden="1" x14ac:dyDescent="0.3">
      <c r="G592" s="80">
        <f t="shared" si="144"/>
        <v>0</v>
      </c>
      <c r="H592" s="80">
        <f t="shared" si="144"/>
        <v>0</v>
      </c>
      <c r="I592" s="80">
        <f t="shared" si="144"/>
        <v>0</v>
      </c>
      <c r="J592" s="80">
        <f t="shared" si="144"/>
        <v>0</v>
      </c>
      <c r="K592" s="80">
        <f t="shared" si="144"/>
        <v>0</v>
      </c>
      <c r="L592" s="80">
        <f t="shared" si="144"/>
        <v>0</v>
      </c>
      <c r="M592" s="80">
        <f t="shared" si="144"/>
        <v>0</v>
      </c>
      <c r="N592" s="80">
        <f t="shared" si="144"/>
        <v>0</v>
      </c>
      <c r="O592" s="80">
        <f t="shared" si="144"/>
        <v>0</v>
      </c>
      <c r="P592" s="80">
        <f t="shared" si="144"/>
        <v>0</v>
      </c>
      <c r="Q592" s="80">
        <f t="shared" si="144"/>
        <v>0</v>
      </c>
      <c r="R592" s="80">
        <f t="shared" si="144"/>
        <v>0</v>
      </c>
      <c r="S592" s="80">
        <f t="shared" si="144"/>
        <v>0</v>
      </c>
      <c r="T592" s="80">
        <f t="shared" si="144"/>
        <v>0</v>
      </c>
      <c r="U592" s="80">
        <f t="shared" si="144"/>
        <v>0</v>
      </c>
      <c r="V592" s="80">
        <f t="shared" si="144"/>
        <v>0</v>
      </c>
      <c r="W592" s="80">
        <f t="shared" si="144"/>
        <v>0</v>
      </c>
      <c r="X592" s="80">
        <f t="shared" si="144"/>
        <v>0</v>
      </c>
      <c r="Y592" s="80">
        <f t="shared" si="144"/>
        <v>0</v>
      </c>
      <c r="Z592" s="80">
        <f t="shared" si="144"/>
        <v>0</v>
      </c>
      <c r="AA592" s="80">
        <f t="shared" si="144"/>
        <v>0</v>
      </c>
      <c r="AB592" s="80">
        <f t="shared" si="144"/>
        <v>0</v>
      </c>
      <c r="AC592" s="80">
        <f t="shared" si="144"/>
        <v>0</v>
      </c>
      <c r="AD592" s="80">
        <f t="shared" si="144"/>
        <v>0</v>
      </c>
      <c r="AE592" s="80">
        <f t="shared" si="144"/>
        <v>0</v>
      </c>
      <c r="AF592" s="80">
        <f t="shared" si="144"/>
        <v>0</v>
      </c>
      <c r="AG592" s="80">
        <f t="shared" si="144"/>
        <v>0</v>
      </c>
      <c r="AH592" s="80">
        <f t="shared" si="144"/>
        <v>0</v>
      </c>
      <c r="AI592" s="80">
        <f t="shared" si="144"/>
        <v>0</v>
      </c>
      <c r="AJ592" s="80">
        <f t="shared" si="144"/>
        <v>0</v>
      </c>
      <c r="AK592" s="80">
        <f t="shared" si="144"/>
        <v>0</v>
      </c>
      <c r="AL592" s="80">
        <f t="shared" si="144"/>
        <v>0</v>
      </c>
      <c r="AM592" s="80">
        <f t="shared" si="144"/>
        <v>0</v>
      </c>
      <c r="AN592" s="80">
        <f t="shared" si="144"/>
        <v>0</v>
      </c>
      <c r="AO592" s="80">
        <f t="shared" si="144"/>
        <v>0</v>
      </c>
      <c r="AP592" s="80">
        <f t="shared" si="144"/>
        <v>0</v>
      </c>
      <c r="AQ592" s="80">
        <f t="shared" si="144"/>
        <v>0</v>
      </c>
      <c r="AR592" s="80">
        <f t="shared" si="144"/>
        <v>0</v>
      </c>
      <c r="AS592" s="80">
        <f t="shared" si="144"/>
        <v>0</v>
      </c>
      <c r="AT592" s="80">
        <f t="shared" si="144"/>
        <v>0</v>
      </c>
      <c r="AU592" s="80">
        <f t="shared" si="144"/>
        <v>0</v>
      </c>
      <c r="AV592" s="80">
        <f t="shared" si="144"/>
        <v>0</v>
      </c>
      <c r="AW592" s="80">
        <f t="shared" si="144"/>
        <v>0</v>
      </c>
      <c r="AX592" s="80">
        <f t="shared" si="144"/>
        <v>0</v>
      </c>
      <c r="AY592" s="80">
        <f t="shared" si="144"/>
        <v>0</v>
      </c>
      <c r="AZ592" s="80">
        <f t="shared" si="144"/>
        <v>0</v>
      </c>
      <c r="BA592" s="80">
        <f t="shared" si="144"/>
        <v>0</v>
      </c>
      <c r="BB592" s="80">
        <f t="shared" si="144"/>
        <v>0</v>
      </c>
      <c r="BC592" s="80">
        <f t="shared" si="144"/>
        <v>0</v>
      </c>
      <c r="BD592" s="80">
        <f t="shared" si="144"/>
        <v>0</v>
      </c>
      <c r="BE592" s="80">
        <f t="shared" si="144"/>
        <v>0</v>
      </c>
      <c r="BF592" s="80">
        <f t="shared" si="144"/>
        <v>0</v>
      </c>
      <c r="BG592" s="80">
        <f t="shared" si="144"/>
        <v>0</v>
      </c>
      <c r="BH592" s="80">
        <f t="shared" si="144"/>
        <v>0</v>
      </c>
      <c r="BI592" s="80">
        <f t="shared" si="144"/>
        <v>0</v>
      </c>
      <c r="BJ592" s="80">
        <f t="shared" si="144"/>
        <v>0</v>
      </c>
      <c r="BK592" s="80">
        <f t="shared" si="144"/>
        <v>0</v>
      </c>
      <c r="BL592" s="80">
        <f t="shared" si="144"/>
        <v>0</v>
      </c>
      <c r="BM592" s="80">
        <f t="shared" si="144"/>
        <v>0</v>
      </c>
      <c r="BN592" s="80">
        <f t="shared" si="144"/>
        <v>0</v>
      </c>
      <c r="BO592" s="80">
        <f t="shared" si="144"/>
        <v>0</v>
      </c>
      <c r="BP592" s="80">
        <f t="shared" si="144"/>
        <v>0</v>
      </c>
      <c r="BQ592" s="80">
        <f t="shared" si="144"/>
        <v>0</v>
      </c>
      <c r="BR592" s="80">
        <f t="shared" ref="BR592:BR604" si="147">BR153-EJ153</f>
        <v>0</v>
      </c>
      <c r="BS592" s="80">
        <f t="shared" si="145"/>
        <v>0</v>
      </c>
      <c r="BT592" s="80">
        <f t="shared" si="145"/>
        <v>0</v>
      </c>
      <c r="BU592" s="80">
        <f t="shared" si="145"/>
        <v>0</v>
      </c>
      <c r="BV592" s="80">
        <f t="shared" si="145"/>
        <v>0</v>
      </c>
      <c r="BW592" s="80">
        <f t="shared" si="145"/>
        <v>0</v>
      </c>
      <c r="BX592" s="80">
        <f t="shared" si="145"/>
        <v>0</v>
      </c>
      <c r="BZ592" s="80">
        <f t="shared" si="146"/>
        <v>0</v>
      </c>
      <c r="CA592" s="80" t="e">
        <f>CA153-#REF!</f>
        <v>#REF!</v>
      </c>
    </row>
    <row r="593" spans="7:79" hidden="1" x14ac:dyDescent="0.3">
      <c r="G593" s="80">
        <f t="shared" ref="G593:BQ597" si="148">G154-BY154</f>
        <v>0</v>
      </c>
      <c r="H593" s="80">
        <f t="shared" si="148"/>
        <v>0</v>
      </c>
      <c r="I593" s="80">
        <f t="shared" si="148"/>
        <v>0</v>
      </c>
      <c r="J593" s="80">
        <f t="shared" si="148"/>
        <v>0</v>
      </c>
      <c r="K593" s="80">
        <f t="shared" si="148"/>
        <v>0</v>
      </c>
      <c r="L593" s="80">
        <f t="shared" si="148"/>
        <v>0</v>
      </c>
      <c r="M593" s="80">
        <f t="shared" si="148"/>
        <v>0</v>
      </c>
      <c r="N593" s="80">
        <f t="shared" si="148"/>
        <v>0</v>
      </c>
      <c r="O593" s="80">
        <f t="shared" si="148"/>
        <v>0</v>
      </c>
      <c r="P593" s="80">
        <f t="shared" si="148"/>
        <v>0</v>
      </c>
      <c r="Q593" s="80">
        <f t="shared" si="148"/>
        <v>0</v>
      </c>
      <c r="R593" s="80">
        <f t="shared" si="148"/>
        <v>0</v>
      </c>
      <c r="S593" s="80">
        <f t="shared" si="148"/>
        <v>0</v>
      </c>
      <c r="T593" s="80">
        <f t="shared" si="148"/>
        <v>0</v>
      </c>
      <c r="U593" s="80">
        <f t="shared" si="148"/>
        <v>0</v>
      </c>
      <c r="V593" s="80">
        <f t="shared" si="148"/>
        <v>0</v>
      </c>
      <c r="W593" s="80">
        <f t="shared" si="148"/>
        <v>0</v>
      </c>
      <c r="X593" s="80">
        <f t="shared" si="148"/>
        <v>0</v>
      </c>
      <c r="Y593" s="80">
        <f t="shared" si="148"/>
        <v>0</v>
      </c>
      <c r="Z593" s="80">
        <f t="shared" si="148"/>
        <v>0</v>
      </c>
      <c r="AA593" s="80">
        <f t="shared" si="148"/>
        <v>0</v>
      </c>
      <c r="AB593" s="80">
        <f t="shared" si="148"/>
        <v>0</v>
      </c>
      <c r="AC593" s="80">
        <f t="shared" si="148"/>
        <v>0</v>
      </c>
      <c r="AD593" s="80">
        <f t="shared" si="148"/>
        <v>0</v>
      </c>
      <c r="AE593" s="80">
        <f t="shared" si="148"/>
        <v>0</v>
      </c>
      <c r="AF593" s="80">
        <f t="shared" si="148"/>
        <v>0</v>
      </c>
      <c r="AG593" s="80">
        <f t="shared" si="148"/>
        <v>0</v>
      </c>
      <c r="AH593" s="80">
        <f t="shared" si="148"/>
        <v>0</v>
      </c>
      <c r="AI593" s="80">
        <f t="shared" si="148"/>
        <v>0</v>
      </c>
      <c r="AJ593" s="80">
        <f t="shared" si="148"/>
        <v>0</v>
      </c>
      <c r="AK593" s="80">
        <f t="shared" si="148"/>
        <v>0</v>
      </c>
      <c r="AL593" s="80">
        <f t="shared" si="148"/>
        <v>0</v>
      </c>
      <c r="AM593" s="80">
        <f t="shared" si="148"/>
        <v>0</v>
      </c>
      <c r="AN593" s="80">
        <f t="shared" si="148"/>
        <v>0</v>
      </c>
      <c r="AO593" s="80">
        <f t="shared" si="148"/>
        <v>0</v>
      </c>
      <c r="AP593" s="80">
        <f t="shared" si="148"/>
        <v>0</v>
      </c>
      <c r="AQ593" s="80">
        <f t="shared" si="148"/>
        <v>0</v>
      </c>
      <c r="AR593" s="80">
        <f t="shared" si="148"/>
        <v>0</v>
      </c>
      <c r="AS593" s="80">
        <f t="shared" si="148"/>
        <v>0</v>
      </c>
      <c r="AT593" s="80">
        <f t="shared" si="148"/>
        <v>0</v>
      </c>
      <c r="AU593" s="80">
        <f t="shared" si="148"/>
        <v>0</v>
      </c>
      <c r="AV593" s="80">
        <f t="shared" si="148"/>
        <v>0</v>
      </c>
      <c r="AW593" s="80">
        <f t="shared" si="148"/>
        <v>0</v>
      </c>
      <c r="AX593" s="80">
        <f t="shared" si="148"/>
        <v>0</v>
      </c>
      <c r="AY593" s="80">
        <f t="shared" si="148"/>
        <v>0</v>
      </c>
      <c r="AZ593" s="80">
        <f t="shared" si="148"/>
        <v>0</v>
      </c>
      <c r="BA593" s="80">
        <f t="shared" si="148"/>
        <v>0</v>
      </c>
      <c r="BB593" s="80">
        <f t="shared" si="148"/>
        <v>0</v>
      </c>
      <c r="BC593" s="80">
        <f t="shared" si="148"/>
        <v>0</v>
      </c>
      <c r="BD593" s="80">
        <f t="shared" si="148"/>
        <v>0</v>
      </c>
      <c r="BE593" s="80">
        <f t="shared" si="148"/>
        <v>0</v>
      </c>
      <c r="BF593" s="80">
        <f t="shared" si="148"/>
        <v>0</v>
      </c>
      <c r="BG593" s="80">
        <f t="shared" si="148"/>
        <v>0</v>
      </c>
      <c r="BH593" s="80">
        <f t="shared" si="148"/>
        <v>0</v>
      </c>
      <c r="BI593" s="80">
        <f t="shared" si="148"/>
        <v>0</v>
      </c>
      <c r="BJ593" s="80">
        <f t="shared" si="148"/>
        <v>0</v>
      </c>
      <c r="BK593" s="80">
        <f t="shared" si="148"/>
        <v>0</v>
      </c>
      <c r="BL593" s="80">
        <f t="shared" si="148"/>
        <v>0</v>
      </c>
      <c r="BM593" s="80">
        <f t="shared" si="148"/>
        <v>0</v>
      </c>
      <c r="BN593" s="80">
        <f t="shared" si="148"/>
        <v>0</v>
      </c>
      <c r="BO593" s="80">
        <f t="shared" si="148"/>
        <v>0</v>
      </c>
      <c r="BP593" s="80">
        <f t="shared" si="148"/>
        <v>0</v>
      </c>
      <c r="BQ593" s="80">
        <f t="shared" si="148"/>
        <v>0</v>
      </c>
      <c r="BR593" s="80">
        <f t="shared" si="147"/>
        <v>0</v>
      </c>
      <c r="BS593" s="80">
        <f t="shared" si="145"/>
        <v>0</v>
      </c>
      <c r="BT593" s="80">
        <f t="shared" si="145"/>
        <v>0</v>
      </c>
      <c r="BU593" s="80">
        <f t="shared" si="145"/>
        <v>0</v>
      </c>
      <c r="BV593" s="80">
        <f t="shared" si="145"/>
        <v>0</v>
      </c>
      <c r="BW593" s="80">
        <f t="shared" si="145"/>
        <v>0</v>
      </c>
      <c r="BX593" s="80">
        <f t="shared" si="145"/>
        <v>0</v>
      </c>
      <c r="BZ593" s="80">
        <f t="shared" si="146"/>
        <v>0</v>
      </c>
      <c r="CA593" s="80" t="e">
        <f>CA154-#REF!</f>
        <v>#REF!</v>
      </c>
    </row>
    <row r="594" spans="7:79" hidden="1" x14ac:dyDescent="0.3">
      <c r="G594" s="80">
        <f t="shared" si="148"/>
        <v>0</v>
      </c>
      <c r="H594" s="80">
        <f t="shared" si="148"/>
        <v>0</v>
      </c>
      <c r="I594" s="80">
        <f t="shared" si="148"/>
        <v>0</v>
      </c>
      <c r="J594" s="80">
        <f t="shared" si="148"/>
        <v>0</v>
      </c>
      <c r="K594" s="80">
        <f t="shared" si="148"/>
        <v>0</v>
      </c>
      <c r="L594" s="80">
        <f t="shared" si="148"/>
        <v>0</v>
      </c>
      <c r="M594" s="80">
        <f t="shared" si="148"/>
        <v>0</v>
      </c>
      <c r="N594" s="80">
        <f t="shared" si="148"/>
        <v>0</v>
      </c>
      <c r="O594" s="80">
        <f t="shared" si="148"/>
        <v>0</v>
      </c>
      <c r="P594" s="80">
        <f t="shared" si="148"/>
        <v>0</v>
      </c>
      <c r="Q594" s="80">
        <f t="shared" si="148"/>
        <v>0</v>
      </c>
      <c r="R594" s="80">
        <f t="shared" si="148"/>
        <v>0</v>
      </c>
      <c r="S594" s="80">
        <f t="shared" si="148"/>
        <v>0</v>
      </c>
      <c r="T594" s="80">
        <f t="shared" si="148"/>
        <v>0</v>
      </c>
      <c r="U594" s="80">
        <f t="shared" si="148"/>
        <v>0</v>
      </c>
      <c r="V594" s="80">
        <f t="shared" si="148"/>
        <v>0</v>
      </c>
      <c r="W594" s="80">
        <f t="shared" si="148"/>
        <v>0</v>
      </c>
      <c r="X594" s="80">
        <f t="shared" si="148"/>
        <v>0</v>
      </c>
      <c r="Y594" s="80">
        <f t="shared" si="148"/>
        <v>0</v>
      </c>
      <c r="Z594" s="80">
        <f t="shared" si="148"/>
        <v>0</v>
      </c>
      <c r="AA594" s="80">
        <f t="shared" si="148"/>
        <v>0</v>
      </c>
      <c r="AB594" s="80">
        <f t="shared" si="148"/>
        <v>0</v>
      </c>
      <c r="AC594" s="80">
        <f t="shared" si="148"/>
        <v>0</v>
      </c>
      <c r="AD594" s="80">
        <f t="shared" si="148"/>
        <v>0</v>
      </c>
      <c r="AE594" s="80">
        <f t="shared" si="148"/>
        <v>0</v>
      </c>
      <c r="AF594" s="80">
        <f t="shared" si="148"/>
        <v>0</v>
      </c>
      <c r="AG594" s="80">
        <f t="shared" si="148"/>
        <v>0</v>
      </c>
      <c r="AH594" s="80">
        <f t="shared" si="148"/>
        <v>0</v>
      </c>
      <c r="AI594" s="80">
        <f t="shared" si="148"/>
        <v>0</v>
      </c>
      <c r="AJ594" s="80">
        <f t="shared" si="148"/>
        <v>0</v>
      </c>
      <c r="AK594" s="80">
        <f t="shared" si="148"/>
        <v>0</v>
      </c>
      <c r="AL594" s="80">
        <f t="shared" si="148"/>
        <v>0</v>
      </c>
      <c r="AM594" s="80">
        <f t="shared" si="148"/>
        <v>0</v>
      </c>
      <c r="AN594" s="80">
        <f t="shared" si="148"/>
        <v>0</v>
      </c>
      <c r="AO594" s="80">
        <f t="shared" si="148"/>
        <v>0</v>
      </c>
      <c r="AP594" s="80">
        <f t="shared" si="148"/>
        <v>0</v>
      </c>
      <c r="AQ594" s="80">
        <f t="shared" si="148"/>
        <v>0</v>
      </c>
      <c r="AR594" s="80">
        <f t="shared" si="148"/>
        <v>0</v>
      </c>
      <c r="AS594" s="80">
        <f t="shared" si="148"/>
        <v>0</v>
      </c>
      <c r="AT594" s="80">
        <f t="shared" si="148"/>
        <v>0</v>
      </c>
      <c r="AU594" s="80">
        <f t="shared" si="148"/>
        <v>0</v>
      </c>
      <c r="AV594" s="80">
        <f t="shared" si="148"/>
        <v>0</v>
      </c>
      <c r="AW594" s="80">
        <f t="shared" si="148"/>
        <v>0</v>
      </c>
      <c r="AX594" s="80">
        <f t="shared" si="148"/>
        <v>0</v>
      </c>
      <c r="AY594" s="80">
        <f t="shared" si="148"/>
        <v>0</v>
      </c>
      <c r="AZ594" s="80">
        <f t="shared" si="148"/>
        <v>0</v>
      </c>
      <c r="BA594" s="80">
        <f t="shared" si="148"/>
        <v>0</v>
      </c>
      <c r="BB594" s="80">
        <f t="shared" si="148"/>
        <v>0</v>
      </c>
      <c r="BC594" s="80">
        <f t="shared" si="148"/>
        <v>0</v>
      </c>
      <c r="BD594" s="80">
        <f t="shared" si="148"/>
        <v>0</v>
      </c>
      <c r="BE594" s="80">
        <f t="shared" si="148"/>
        <v>0</v>
      </c>
      <c r="BF594" s="80">
        <f t="shared" si="148"/>
        <v>0</v>
      </c>
      <c r="BG594" s="80">
        <f t="shared" si="148"/>
        <v>0</v>
      </c>
      <c r="BH594" s="80">
        <f t="shared" si="148"/>
        <v>0</v>
      </c>
      <c r="BI594" s="80">
        <f t="shared" si="148"/>
        <v>0</v>
      </c>
      <c r="BJ594" s="80">
        <f t="shared" si="148"/>
        <v>0</v>
      </c>
      <c r="BK594" s="80">
        <f t="shared" si="148"/>
        <v>0</v>
      </c>
      <c r="BL594" s="80">
        <f t="shared" si="148"/>
        <v>0</v>
      </c>
      <c r="BM594" s="80">
        <f t="shared" si="148"/>
        <v>0</v>
      </c>
      <c r="BN594" s="80">
        <f t="shared" si="148"/>
        <v>0</v>
      </c>
      <c r="BO594" s="80">
        <f t="shared" si="148"/>
        <v>0</v>
      </c>
      <c r="BP594" s="80">
        <f t="shared" si="148"/>
        <v>0</v>
      </c>
      <c r="BQ594" s="80">
        <f t="shared" si="148"/>
        <v>0</v>
      </c>
      <c r="BR594" s="80">
        <f t="shared" si="147"/>
        <v>0</v>
      </c>
      <c r="BS594" s="80">
        <f t="shared" si="145"/>
        <v>0</v>
      </c>
      <c r="BT594" s="80">
        <f t="shared" si="145"/>
        <v>0</v>
      </c>
      <c r="BU594" s="80">
        <f t="shared" si="145"/>
        <v>0</v>
      </c>
      <c r="BV594" s="80">
        <f t="shared" si="145"/>
        <v>0</v>
      </c>
      <c r="BW594" s="80">
        <f t="shared" si="145"/>
        <v>0</v>
      </c>
      <c r="BX594" s="80">
        <f t="shared" si="145"/>
        <v>0</v>
      </c>
      <c r="BZ594" s="80">
        <f t="shared" si="146"/>
        <v>0</v>
      </c>
      <c r="CA594" s="80" t="e">
        <f>CA155-#REF!</f>
        <v>#REF!</v>
      </c>
    </row>
    <row r="595" spans="7:79" hidden="1" x14ac:dyDescent="0.3">
      <c r="G595" s="80">
        <f t="shared" si="148"/>
        <v>0</v>
      </c>
      <c r="H595" s="80">
        <f t="shared" si="148"/>
        <v>0</v>
      </c>
      <c r="I595" s="80">
        <f t="shared" si="148"/>
        <v>0</v>
      </c>
      <c r="J595" s="80">
        <f t="shared" si="148"/>
        <v>0</v>
      </c>
      <c r="K595" s="80">
        <f t="shared" si="148"/>
        <v>0</v>
      </c>
      <c r="L595" s="80">
        <f t="shared" si="148"/>
        <v>0</v>
      </c>
      <c r="M595" s="80">
        <f t="shared" si="148"/>
        <v>0</v>
      </c>
      <c r="N595" s="80">
        <f t="shared" si="148"/>
        <v>0</v>
      </c>
      <c r="O595" s="80">
        <f t="shared" si="148"/>
        <v>0</v>
      </c>
      <c r="P595" s="80">
        <f t="shared" si="148"/>
        <v>0</v>
      </c>
      <c r="Q595" s="80">
        <f t="shared" si="148"/>
        <v>0</v>
      </c>
      <c r="R595" s="80">
        <f t="shared" si="148"/>
        <v>0</v>
      </c>
      <c r="S595" s="80">
        <f t="shared" si="148"/>
        <v>0</v>
      </c>
      <c r="T595" s="80">
        <f t="shared" si="148"/>
        <v>0</v>
      </c>
      <c r="U595" s="80">
        <f t="shared" si="148"/>
        <v>0</v>
      </c>
      <c r="V595" s="80">
        <f t="shared" si="148"/>
        <v>0</v>
      </c>
      <c r="W595" s="80">
        <f t="shared" si="148"/>
        <v>0</v>
      </c>
      <c r="X595" s="80">
        <f t="shared" si="148"/>
        <v>0</v>
      </c>
      <c r="Y595" s="80">
        <f t="shared" si="148"/>
        <v>0</v>
      </c>
      <c r="Z595" s="80">
        <f t="shared" si="148"/>
        <v>0</v>
      </c>
      <c r="AA595" s="80">
        <f t="shared" si="148"/>
        <v>0</v>
      </c>
      <c r="AB595" s="80">
        <f t="shared" si="148"/>
        <v>0</v>
      </c>
      <c r="AC595" s="80">
        <f t="shared" si="148"/>
        <v>0</v>
      </c>
      <c r="AD595" s="80">
        <f t="shared" si="148"/>
        <v>0</v>
      </c>
      <c r="AE595" s="80">
        <f t="shared" si="148"/>
        <v>0</v>
      </c>
      <c r="AF595" s="80">
        <f t="shared" si="148"/>
        <v>0</v>
      </c>
      <c r="AG595" s="80">
        <f t="shared" si="148"/>
        <v>0</v>
      </c>
      <c r="AH595" s="80">
        <f t="shared" si="148"/>
        <v>0</v>
      </c>
      <c r="AI595" s="80">
        <f t="shared" si="148"/>
        <v>0</v>
      </c>
      <c r="AJ595" s="80">
        <f t="shared" si="148"/>
        <v>0</v>
      </c>
      <c r="AK595" s="80">
        <f t="shared" si="148"/>
        <v>0</v>
      </c>
      <c r="AL595" s="80">
        <f t="shared" si="148"/>
        <v>0</v>
      </c>
      <c r="AM595" s="80">
        <f t="shared" si="148"/>
        <v>0</v>
      </c>
      <c r="AN595" s="80">
        <f t="shared" si="148"/>
        <v>0</v>
      </c>
      <c r="AO595" s="80">
        <f t="shared" si="148"/>
        <v>0</v>
      </c>
      <c r="AP595" s="80">
        <f t="shared" si="148"/>
        <v>0</v>
      </c>
      <c r="AQ595" s="80">
        <f t="shared" si="148"/>
        <v>0</v>
      </c>
      <c r="AR595" s="80">
        <f t="shared" si="148"/>
        <v>0</v>
      </c>
      <c r="AS595" s="80">
        <f t="shared" si="148"/>
        <v>0</v>
      </c>
      <c r="AT595" s="80">
        <f t="shared" si="148"/>
        <v>0</v>
      </c>
      <c r="AU595" s="80">
        <f t="shared" si="148"/>
        <v>0</v>
      </c>
      <c r="AV595" s="80">
        <f t="shared" si="148"/>
        <v>0</v>
      </c>
      <c r="AW595" s="80">
        <f t="shared" si="148"/>
        <v>0</v>
      </c>
      <c r="AX595" s="80">
        <f t="shared" si="148"/>
        <v>0</v>
      </c>
      <c r="AY595" s="80">
        <f t="shared" si="148"/>
        <v>0</v>
      </c>
      <c r="AZ595" s="80">
        <f t="shared" si="148"/>
        <v>0</v>
      </c>
      <c r="BA595" s="80">
        <f t="shared" si="148"/>
        <v>0</v>
      </c>
      <c r="BB595" s="80">
        <f t="shared" si="148"/>
        <v>0</v>
      </c>
      <c r="BC595" s="80">
        <f t="shared" si="148"/>
        <v>0</v>
      </c>
      <c r="BD595" s="80">
        <f t="shared" si="148"/>
        <v>0</v>
      </c>
      <c r="BE595" s="80">
        <f t="shared" si="148"/>
        <v>0</v>
      </c>
      <c r="BF595" s="80">
        <f t="shared" si="148"/>
        <v>0</v>
      </c>
      <c r="BG595" s="80">
        <f t="shared" si="148"/>
        <v>0</v>
      </c>
      <c r="BH595" s="80">
        <f t="shared" si="148"/>
        <v>0</v>
      </c>
      <c r="BI595" s="80">
        <f t="shared" si="148"/>
        <v>0</v>
      </c>
      <c r="BJ595" s="80">
        <f t="shared" si="148"/>
        <v>0</v>
      </c>
      <c r="BK595" s="80">
        <f t="shared" si="148"/>
        <v>0</v>
      </c>
      <c r="BL595" s="80">
        <f t="shared" si="148"/>
        <v>0</v>
      </c>
      <c r="BM595" s="80">
        <f t="shared" si="148"/>
        <v>0</v>
      </c>
      <c r="BN595" s="80">
        <f t="shared" si="148"/>
        <v>0</v>
      </c>
      <c r="BO595" s="80">
        <f t="shared" si="148"/>
        <v>0</v>
      </c>
      <c r="BP595" s="80">
        <f t="shared" si="148"/>
        <v>0</v>
      </c>
      <c r="BQ595" s="80">
        <f t="shared" si="148"/>
        <v>0</v>
      </c>
      <c r="BR595" s="80">
        <f t="shared" si="147"/>
        <v>0</v>
      </c>
      <c r="BS595" s="80">
        <f t="shared" si="145"/>
        <v>0</v>
      </c>
      <c r="BT595" s="80">
        <f t="shared" si="145"/>
        <v>0</v>
      </c>
      <c r="BU595" s="80">
        <f t="shared" si="145"/>
        <v>0</v>
      </c>
      <c r="BV595" s="80">
        <f t="shared" si="145"/>
        <v>0</v>
      </c>
      <c r="BW595" s="80">
        <f t="shared" si="145"/>
        <v>0</v>
      </c>
      <c r="BX595" s="80">
        <f t="shared" si="145"/>
        <v>0</v>
      </c>
      <c r="BZ595" s="80">
        <f t="shared" si="146"/>
        <v>0</v>
      </c>
      <c r="CA595" s="80" t="e">
        <f>CA156-#REF!</f>
        <v>#REF!</v>
      </c>
    </row>
    <row r="596" spans="7:79" hidden="1" x14ac:dyDescent="0.3">
      <c r="G596" s="80">
        <f t="shared" si="148"/>
        <v>-17423520</v>
      </c>
      <c r="H596" s="80">
        <f t="shared" si="148"/>
        <v>0</v>
      </c>
      <c r="I596" s="80">
        <f t="shared" si="148"/>
        <v>0</v>
      </c>
      <c r="J596" s="80">
        <f t="shared" si="148"/>
        <v>0</v>
      </c>
      <c r="K596" s="80">
        <f t="shared" si="148"/>
        <v>0</v>
      </c>
      <c r="L596" s="80">
        <f t="shared" si="148"/>
        <v>-1300520</v>
      </c>
      <c r="M596" s="80">
        <f t="shared" si="148"/>
        <v>0</v>
      </c>
      <c r="N596" s="80">
        <f t="shared" si="148"/>
        <v>0</v>
      </c>
      <c r="O596" s="80">
        <f t="shared" si="148"/>
        <v>0</v>
      </c>
      <c r="P596" s="80">
        <f t="shared" si="148"/>
        <v>0</v>
      </c>
      <c r="Q596" s="80">
        <f t="shared" si="148"/>
        <v>0</v>
      </c>
      <c r="R596" s="80">
        <f t="shared" si="148"/>
        <v>0</v>
      </c>
      <c r="S596" s="80">
        <f t="shared" si="148"/>
        <v>0</v>
      </c>
      <c r="T596" s="80">
        <f t="shared" si="148"/>
        <v>0</v>
      </c>
      <c r="U596" s="80">
        <f t="shared" si="148"/>
        <v>0</v>
      </c>
      <c r="V596" s="80">
        <f t="shared" si="148"/>
        <v>-3336000</v>
      </c>
      <c r="W596" s="80">
        <f t="shared" si="148"/>
        <v>0</v>
      </c>
      <c r="X596" s="80">
        <f t="shared" si="148"/>
        <v>0</v>
      </c>
      <c r="Y596" s="80">
        <f t="shared" si="148"/>
        <v>0</v>
      </c>
      <c r="Z596" s="80">
        <f t="shared" si="148"/>
        <v>0</v>
      </c>
      <c r="AA596" s="80">
        <f t="shared" si="148"/>
        <v>-1742000</v>
      </c>
      <c r="AB596" s="80">
        <f t="shared" si="148"/>
        <v>0</v>
      </c>
      <c r="AC596" s="80">
        <f t="shared" si="148"/>
        <v>0</v>
      </c>
      <c r="AD596" s="80">
        <f t="shared" si="148"/>
        <v>0</v>
      </c>
      <c r="AE596" s="80">
        <f t="shared" si="148"/>
        <v>0</v>
      </c>
      <c r="AF596" s="80">
        <f t="shared" si="148"/>
        <v>4502000</v>
      </c>
      <c r="AG596" s="80">
        <f t="shared" si="148"/>
        <v>0</v>
      </c>
      <c r="AH596" s="80">
        <f t="shared" si="148"/>
        <v>0</v>
      </c>
      <c r="AI596" s="80">
        <f t="shared" si="148"/>
        <v>0</v>
      </c>
      <c r="AJ596" s="80">
        <f t="shared" si="148"/>
        <v>0</v>
      </c>
      <c r="AK596" s="80">
        <f t="shared" si="148"/>
        <v>1300000</v>
      </c>
      <c r="AL596" s="80">
        <f t="shared" si="148"/>
        <v>0</v>
      </c>
      <c r="AM596" s="80">
        <f t="shared" si="148"/>
        <v>0</v>
      </c>
      <c r="AN596" s="80">
        <f t="shared" si="148"/>
        <v>0</v>
      </c>
      <c r="AO596" s="80">
        <f t="shared" si="148"/>
        <v>0</v>
      </c>
      <c r="AP596" s="80">
        <f t="shared" si="148"/>
        <v>3252000</v>
      </c>
      <c r="AQ596" s="80">
        <f t="shared" si="148"/>
        <v>0</v>
      </c>
      <c r="AR596" s="80">
        <f t="shared" si="148"/>
        <v>0</v>
      </c>
      <c r="AS596" s="80">
        <f t="shared" si="148"/>
        <v>0</v>
      </c>
      <c r="AT596" s="80">
        <f t="shared" si="148"/>
        <v>0</v>
      </c>
      <c r="AU596" s="80">
        <f t="shared" si="148"/>
        <v>657000</v>
      </c>
      <c r="AV596" s="80">
        <f t="shared" si="148"/>
        <v>0</v>
      </c>
      <c r="AW596" s="80">
        <f t="shared" si="148"/>
        <v>0</v>
      </c>
      <c r="AX596" s="80">
        <f t="shared" si="148"/>
        <v>0</v>
      </c>
      <c r="AY596" s="80">
        <f t="shared" si="148"/>
        <v>0</v>
      </c>
      <c r="AZ596" s="80">
        <f t="shared" si="148"/>
        <v>5200000</v>
      </c>
      <c r="BA596" s="80">
        <f t="shared" si="148"/>
        <v>0</v>
      </c>
      <c r="BB596" s="80">
        <f t="shared" si="148"/>
        <v>0</v>
      </c>
      <c r="BC596" s="80">
        <f t="shared" si="148"/>
        <v>0</v>
      </c>
      <c r="BD596" s="80">
        <f t="shared" si="148"/>
        <v>0</v>
      </c>
      <c r="BE596" s="80">
        <f t="shared" si="148"/>
        <v>0</v>
      </c>
      <c r="BF596" s="80">
        <f t="shared" si="148"/>
        <v>0</v>
      </c>
      <c r="BG596" s="80">
        <f t="shared" si="148"/>
        <v>0</v>
      </c>
      <c r="BH596" s="80">
        <f t="shared" si="148"/>
        <v>0</v>
      </c>
      <c r="BI596" s="80">
        <f t="shared" si="148"/>
        <v>0</v>
      </c>
      <c r="BJ596" s="80">
        <f t="shared" si="148"/>
        <v>0</v>
      </c>
      <c r="BK596" s="80">
        <f t="shared" si="148"/>
        <v>0</v>
      </c>
      <c r="BL596" s="80">
        <f t="shared" si="148"/>
        <v>0</v>
      </c>
      <c r="BM596" s="80">
        <f t="shared" si="148"/>
        <v>0</v>
      </c>
      <c r="BN596" s="80">
        <f t="shared" si="148"/>
        <v>0</v>
      </c>
      <c r="BO596" s="80">
        <f t="shared" si="148"/>
        <v>0</v>
      </c>
      <c r="BP596" s="80">
        <f t="shared" si="148"/>
        <v>0</v>
      </c>
      <c r="BQ596" s="80">
        <f t="shared" si="148"/>
        <v>0</v>
      </c>
      <c r="BR596" s="80">
        <f t="shared" si="147"/>
        <v>0</v>
      </c>
      <c r="BS596" s="80">
        <f t="shared" si="145"/>
        <v>0</v>
      </c>
      <c r="BT596" s="80">
        <f t="shared" si="145"/>
        <v>8532480</v>
      </c>
      <c r="BU596" s="80">
        <f t="shared" si="145"/>
        <v>0</v>
      </c>
      <c r="BV596" s="80">
        <f t="shared" si="145"/>
        <v>0</v>
      </c>
      <c r="BW596" s="80">
        <f t="shared" si="145"/>
        <v>0</v>
      </c>
      <c r="BX596" s="80">
        <f t="shared" si="145"/>
        <v>0</v>
      </c>
      <c r="BZ596" s="80">
        <f t="shared" si="146"/>
        <v>0</v>
      </c>
      <c r="CA596" s="80" t="e">
        <f>CA157-#REF!</f>
        <v>#REF!</v>
      </c>
    </row>
    <row r="597" spans="7:79" hidden="1" x14ac:dyDescent="0.3">
      <c r="G597" s="80">
        <f t="shared" si="148"/>
        <v>-13782908</v>
      </c>
      <c r="H597" s="80">
        <f t="shared" si="148"/>
        <v>0</v>
      </c>
      <c r="I597" s="80">
        <f t="shared" si="148"/>
        <v>0</v>
      </c>
      <c r="J597" s="80">
        <f t="shared" ref="J597:BQ601" si="149">J158-CB158</f>
        <v>0</v>
      </c>
      <c r="K597" s="80">
        <f t="shared" si="149"/>
        <v>0</v>
      </c>
      <c r="L597" s="80">
        <f t="shared" si="149"/>
        <v>-1088764</v>
      </c>
      <c r="M597" s="80">
        <f t="shared" si="149"/>
        <v>0</v>
      </c>
      <c r="N597" s="80">
        <f t="shared" si="149"/>
        <v>0</v>
      </c>
      <c r="O597" s="80">
        <f t="shared" si="149"/>
        <v>0</v>
      </c>
      <c r="P597" s="80">
        <f t="shared" si="149"/>
        <v>0</v>
      </c>
      <c r="Q597" s="80">
        <f t="shared" si="149"/>
        <v>-177543</v>
      </c>
      <c r="R597" s="80">
        <f t="shared" si="149"/>
        <v>0</v>
      </c>
      <c r="S597" s="80">
        <f t="shared" si="149"/>
        <v>0</v>
      </c>
      <c r="T597" s="80">
        <f t="shared" si="149"/>
        <v>0</v>
      </c>
      <c r="U597" s="80">
        <f t="shared" si="149"/>
        <v>0</v>
      </c>
      <c r="V597" s="80">
        <f t="shared" si="149"/>
        <v>-2653315</v>
      </c>
      <c r="W597" s="80">
        <f t="shared" si="149"/>
        <v>0</v>
      </c>
      <c r="X597" s="80">
        <f t="shared" si="149"/>
        <v>0</v>
      </c>
      <c r="Y597" s="80">
        <f t="shared" si="149"/>
        <v>0</v>
      </c>
      <c r="Z597" s="80">
        <f t="shared" si="149"/>
        <v>0</v>
      </c>
      <c r="AA597" s="80">
        <f t="shared" si="149"/>
        <v>-1474521</v>
      </c>
      <c r="AB597" s="80">
        <f t="shared" si="149"/>
        <v>0</v>
      </c>
      <c r="AC597" s="80">
        <f t="shared" si="149"/>
        <v>0</v>
      </c>
      <c r="AD597" s="80">
        <f t="shared" si="149"/>
        <v>0</v>
      </c>
      <c r="AE597" s="80">
        <f t="shared" si="149"/>
        <v>0</v>
      </c>
      <c r="AF597" s="80">
        <f t="shared" si="149"/>
        <v>3270110</v>
      </c>
      <c r="AG597" s="80">
        <f t="shared" si="149"/>
        <v>0</v>
      </c>
      <c r="AH597" s="80">
        <f t="shared" si="149"/>
        <v>0</v>
      </c>
      <c r="AI597" s="80">
        <f t="shared" si="149"/>
        <v>0</v>
      </c>
      <c r="AJ597" s="80">
        <f t="shared" si="149"/>
        <v>0</v>
      </c>
      <c r="AK597" s="80">
        <f t="shared" si="149"/>
        <v>791405</v>
      </c>
      <c r="AL597" s="80">
        <f t="shared" si="149"/>
        <v>0</v>
      </c>
      <c r="AM597" s="80">
        <f t="shared" si="149"/>
        <v>0</v>
      </c>
      <c r="AN597" s="80">
        <f t="shared" si="149"/>
        <v>0</v>
      </c>
      <c r="AO597" s="80">
        <f t="shared" si="149"/>
        <v>0</v>
      </c>
      <c r="AP597" s="80">
        <f t="shared" si="149"/>
        <v>2205554</v>
      </c>
      <c r="AQ597" s="80">
        <f t="shared" si="149"/>
        <v>0</v>
      </c>
      <c r="AR597" s="80">
        <f t="shared" si="149"/>
        <v>0</v>
      </c>
      <c r="AS597" s="80">
        <f t="shared" si="149"/>
        <v>0</v>
      </c>
      <c r="AT597" s="80">
        <f t="shared" si="149"/>
        <v>0</v>
      </c>
      <c r="AU597" s="80">
        <f t="shared" si="149"/>
        <v>377500</v>
      </c>
      <c r="AV597" s="80">
        <f t="shared" si="149"/>
        <v>0</v>
      </c>
      <c r="AW597" s="80">
        <f t="shared" si="149"/>
        <v>0</v>
      </c>
      <c r="AX597" s="80">
        <f t="shared" si="149"/>
        <v>0</v>
      </c>
      <c r="AY597" s="80">
        <f t="shared" si="149"/>
        <v>0</v>
      </c>
      <c r="AZ597" s="80">
        <f t="shared" si="149"/>
        <v>3827078</v>
      </c>
      <c r="BA597" s="80">
        <f t="shared" si="149"/>
        <v>0</v>
      </c>
      <c r="BB597" s="80">
        <f t="shared" si="149"/>
        <v>0</v>
      </c>
      <c r="BC597" s="80">
        <f t="shared" si="149"/>
        <v>0</v>
      </c>
      <c r="BD597" s="80">
        <f t="shared" si="149"/>
        <v>0</v>
      </c>
      <c r="BE597" s="80">
        <f t="shared" si="149"/>
        <v>0</v>
      </c>
      <c r="BF597" s="80">
        <f t="shared" si="149"/>
        <v>0</v>
      </c>
      <c r="BG597" s="80">
        <f t="shared" si="149"/>
        <v>0</v>
      </c>
      <c r="BH597" s="80">
        <f t="shared" si="149"/>
        <v>0</v>
      </c>
      <c r="BI597" s="80">
        <f t="shared" si="149"/>
        <v>0</v>
      </c>
      <c r="BJ597" s="80">
        <f t="shared" si="149"/>
        <v>0</v>
      </c>
      <c r="BK597" s="80">
        <f t="shared" si="149"/>
        <v>0</v>
      </c>
      <c r="BL597" s="80">
        <f t="shared" si="149"/>
        <v>0</v>
      </c>
      <c r="BM597" s="80">
        <f t="shared" si="149"/>
        <v>0</v>
      </c>
      <c r="BN597" s="80">
        <f t="shared" si="149"/>
        <v>0</v>
      </c>
      <c r="BO597" s="80">
        <f t="shared" si="149"/>
        <v>0</v>
      </c>
      <c r="BP597" s="80">
        <f t="shared" si="149"/>
        <v>0</v>
      </c>
      <c r="BQ597" s="80">
        <f t="shared" si="149"/>
        <v>0</v>
      </c>
      <c r="BR597" s="80">
        <f t="shared" si="147"/>
        <v>0</v>
      </c>
      <c r="BS597" s="80">
        <f t="shared" si="145"/>
        <v>0</v>
      </c>
      <c r="BT597" s="80">
        <f t="shared" si="145"/>
        <v>5077504</v>
      </c>
      <c r="BU597" s="80">
        <f t="shared" si="145"/>
        <v>0</v>
      </c>
      <c r="BV597" s="80">
        <f t="shared" si="145"/>
        <v>0</v>
      </c>
      <c r="BW597" s="80">
        <f t="shared" si="145"/>
        <v>0</v>
      </c>
      <c r="BX597" s="80">
        <f t="shared" si="145"/>
        <v>0</v>
      </c>
      <c r="BZ597" s="80">
        <f t="shared" si="146"/>
        <v>0</v>
      </c>
      <c r="CA597" s="80" t="e">
        <f>CA158-#REF!</f>
        <v>#REF!</v>
      </c>
    </row>
    <row r="598" spans="7:79" hidden="1" x14ac:dyDescent="0.3">
      <c r="G598" s="80">
        <f t="shared" ref="G598:V604" si="150">G159-BY159</f>
        <v>-3640612</v>
      </c>
      <c r="H598" s="80">
        <f t="shared" si="150"/>
        <v>0</v>
      </c>
      <c r="I598" s="80">
        <f t="shared" si="150"/>
        <v>0</v>
      </c>
      <c r="J598" s="80">
        <f t="shared" si="149"/>
        <v>0</v>
      </c>
      <c r="K598" s="80">
        <f t="shared" si="149"/>
        <v>0</v>
      </c>
      <c r="L598" s="80">
        <f t="shared" si="149"/>
        <v>-211756</v>
      </c>
      <c r="M598" s="80">
        <f t="shared" si="149"/>
        <v>0</v>
      </c>
      <c r="N598" s="80">
        <f t="shared" si="149"/>
        <v>0</v>
      </c>
      <c r="O598" s="80">
        <f t="shared" si="149"/>
        <v>0</v>
      </c>
      <c r="P598" s="80">
        <f t="shared" si="149"/>
        <v>0</v>
      </c>
      <c r="Q598" s="80">
        <f t="shared" si="149"/>
        <v>177543</v>
      </c>
      <c r="R598" s="80">
        <f t="shared" si="149"/>
        <v>0</v>
      </c>
      <c r="S598" s="80">
        <f t="shared" si="149"/>
        <v>0</v>
      </c>
      <c r="T598" s="80">
        <f t="shared" si="149"/>
        <v>0</v>
      </c>
      <c r="U598" s="80">
        <f t="shared" si="149"/>
        <v>0</v>
      </c>
      <c r="V598" s="80">
        <f t="shared" si="149"/>
        <v>-682685</v>
      </c>
      <c r="W598" s="80">
        <f t="shared" si="149"/>
        <v>0</v>
      </c>
      <c r="X598" s="80">
        <f t="shared" si="149"/>
        <v>0</v>
      </c>
      <c r="Y598" s="80">
        <f t="shared" si="149"/>
        <v>0</v>
      </c>
      <c r="Z598" s="80">
        <f t="shared" si="149"/>
        <v>0</v>
      </c>
      <c r="AA598" s="80">
        <f t="shared" si="149"/>
        <v>-267479</v>
      </c>
      <c r="AB598" s="80">
        <f t="shared" si="149"/>
        <v>0</v>
      </c>
      <c r="AC598" s="80">
        <f t="shared" si="149"/>
        <v>0</v>
      </c>
      <c r="AD598" s="80">
        <f t="shared" si="149"/>
        <v>0</v>
      </c>
      <c r="AE598" s="80">
        <f t="shared" si="149"/>
        <v>0</v>
      </c>
      <c r="AF598" s="80">
        <f t="shared" si="149"/>
        <v>1231890</v>
      </c>
      <c r="AG598" s="80">
        <f t="shared" si="149"/>
        <v>0</v>
      </c>
      <c r="AH598" s="80">
        <f t="shared" si="149"/>
        <v>0</v>
      </c>
      <c r="AI598" s="80">
        <f t="shared" si="149"/>
        <v>0</v>
      </c>
      <c r="AJ598" s="80">
        <f t="shared" si="149"/>
        <v>0</v>
      </c>
      <c r="AK598" s="80">
        <f t="shared" si="149"/>
        <v>508595</v>
      </c>
      <c r="AL598" s="80">
        <f t="shared" si="149"/>
        <v>0</v>
      </c>
      <c r="AM598" s="80">
        <f t="shared" si="149"/>
        <v>0</v>
      </c>
      <c r="AN598" s="80">
        <f t="shared" si="149"/>
        <v>0</v>
      </c>
      <c r="AO598" s="80">
        <f t="shared" si="149"/>
        <v>0</v>
      </c>
      <c r="AP598" s="80">
        <f t="shared" si="149"/>
        <v>1046446</v>
      </c>
      <c r="AQ598" s="80">
        <f t="shared" si="149"/>
        <v>0</v>
      </c>
      <c r="AR598" s="80">
        <f t="shared" si="149"/>
        <v>0</v>
      </c>
      <c r="AS598" s="80">
        <f t="shared" si="149"/>
        <v>0</v>
      </c>
      <c r="AT598" s="80">
        <f t="shared" si="149"/>
        <v>0</v>
      </c>
      <c r="AU598" s="80">
        <f t="shared" si="149"/>
        <v>279500</v>
      </c>
      <c r="AV598" s="80">
        <f t="shared" si="149"/>
        <v>0</v>
      </c>
      <c r="AW598" s="80">
        <f t="shared" si="149"/>
        <v>0</v>
      </c>
      <c r="AX598" s="80">
        <f t="shared" si="149"/>
        <v>0</v>
      </c>
      <c r="AY598" s="80">
        <f t="shared" si="149"/>
        <v>0</v>
      </c>
      <c r="AZ598" s="80">
        <f t="shared" si="149"/>
        <v>1372922</v>
      </c>
      <c r="BA598" s="80">
        <f t="shared" si="149"/>
        <v>0</v>
      </c>
      <c r="BB598" s="80">
        <f t="shared" si="149"/>
        <v>0</v>
      </c>
      <c r="BC598" s="80">
        <f t="shared" si="149"/>
        <v>0</v>
      </c>
      <c r="BD598" s="80">
        <f t="shared" si="149"/>
        <v>0</v>
      </c>
      <c r="BE598" s="80">
        <f t="shared" si="149"/>
        <v>0</v>
      </c>
      <c r="BF598" s="80">
        <f t="shared" si="149"/>
        <v>0</v>
      </c>
      <c r="BG598" s="80">
        <f t="shared" si="149"/>
        <v>0</v>
      </c>
      <c r="BH598" s="80">
        <f t="shared" si="149"/>
        <v>0</v>
      </c>
      <c r="BI598" s="80">
        <f t="shared" si="149"/>
        <v>0</v>
      </c>
      <c r="BJ598" s="80">
        <f t="shared" si="149"/>
        <v>0</v>
      </c>
      <c r="BK598" s="80">
        <f t="shared" si="149"/>
        <v>0</v>
      </c>
      <c r="BL598" s="80">
        <f t="shared" si="149"/>
        <v>0</v>
      </c>
      <c r="BM598" s="80">
        <f t="shared" si="149"/>
        <v>0</v>
      </c>
      <c r="BN598" s="80">
        <f t="shared" si="149"/>
        <v>0</v>
      </c>
      <c r="BO598" s="80">
        <f t="shared" si="149"/>
        <v>0</v>
      </c>
      <c r="BP598" s="80">
        <f t="shared" si="149"/>
        <v>0</v>
      </c>
      <c r="BQ598" s="80">
        <f t="shared" si="149"/>
        <v>0</v>
      </c>
      <c r="BR598" s="80">
        <f t="shared" si="147"/>
        <v>0</v>
      </c>
      <c r="BS598" s="80">
        <f t="shared" si="145"/>
        <v>0</v>
      </c>
      <c r="BT598" s="80">
        <f t="shared" si="145"/>
        <v>3454976</v>
      </c>
      <c r="BU598" s="80">
        <f t="shared" si="145"/>
        <v>0</v>
      </c>
      <c r="BV598" s="80">
        <f t="shared" si="145"/>
        <v>0</v>
      </c>
      <c r="BW598" s="80">
        <f t="shared" si="145"/>
        <v>0</v>
      </c>
      <c r="BX598" s="80">
        <f t="shared" si="145"/>
        <v>0</v>
      </c>
      <c r="BZ598" s="80">
        <f t="shared" si="146"/>
        <v>0</v>
      </c>
      <c r="CA598" s="80" t="e">
        <f>CA159-#REF!</f>
        <v>#REF!</v>
      </c>
    </row>
    <row r="599" spans="7:79" hidden="1" x14ac:dyDescent="0.3">
      <c r="G599" s="80">
        <f t="shared" si="150"/>
        <v>0</v>
      </c>
      <c r="H599" s="80">
        <f t="shared" si="150"/>
        <v>0</v>
      </c>
      <c r="I599" s="80">
        <f t="shared" si="150"/>
        <v>0</v>
      </c>
      <c r="J599" s="80">
        <f t="shared" si="149"/>
        <v>0</v>
      </c>
      <c r="K599" s="80">
        <f t="shared" si="149"/>
        <v>0</v>
      </c>
      <c r="L599" s="80">
        <f t="shared" si="149"/>
        <v>0</v>
      </c>
      <c r="M599" s="80">
        <f t="shared" si="149"/>
        <v>0</v>
      </c>
      <c r="N599" s="80">
        <f t="shared" si="149"/>
        <v>0</v>
      </c>
      <c r="O599" s="80">
        <f t="shared" si="149"/>
        <v>0</v>
      </c>
      <c r="P599" s="80">
        <f t="shared" si="149"/>
        <v>0</v>
      </c>
      <c r="Q599" s="80">
        <f t="shared" si="149"/>
        <v>0</v>
      </c>
      <c r="R599" s="80">
        <f t="shared" si="149"/>
        <v>0</v>
      </c>
      <c r="S599" s="80">
        <f t="shared" si="149"/>
        <v>0</v>
      </c>
      <c r="T599" s="80">
        <f t="shared" si="149"/>
        <v>0</v>
      </c>
      <c r="U599" s="80">
        <f t="shared" si="149"/>
        <v>0</v>
      </c>
      <c r="V599" s="80">
        <f t="shared" si="149"/>
        <v>0</v>
      </c>
      <c r="W599" s="80">
        <f t="shared" si="149"/>
        <v>0</v>
      </c>
      <c r="X599" s="80">
        <f t="shared" si="149"/>
        <v>0</v>
      </c>
      <c r="Y599" s="80">
        <f t="shared" si="149"/>
        <v>0</v>
      </c>
      <c r="Z599" s="80">
        <f t="shared" si="149"/>
        <v>0</v>
      </c>
      <c r="AA599" s="80">
        <f t="shared" si="149"/>
        <v>0</v>
      </c>
      <c r="AB599" s="80">
        <f t="shared" si="149"/>
        <v>0</v>
      </c>
      <c r="AC599" s="80">
        <f t="shared" si="149"/>
        <v>0</v>
      </c>
      <c r="AD599" s="80">
        <f t="shared" si="149"/>
        <v>0</v>
      </c>
      <c r="AE599" s="80">
        <f t="shared" si="149"/>
        <v>0</v>
      </c>
      <c r="AF599" s="80">
        <f t="shared" si="149"/>
        <v>0</v>
      </c>
      <c r="AG599" s="80">
        <f t="shared" si="149"/>
        <v>0</v>
      </c>
      <c r="AH599" s="80">
        <f t="shared" si="149"/>
        <v>0</v>
      </c>
      <c r="AI599" s="80">
        <f t="shared" si="149"/>
        <v>0</v>
      </c>
      <c r="AJ599" s="80">
        <f t="shared" si="149"/>
        <v>0</v>
      </c>
      <c r="AK599" s="80">
        <f t="shared" si="149"/>
        <v>0</v>
      </c>
      <c r="AL599" s="80">
        <f t="shared" si="149"/>
        <v>0</v>
      </c>
      <c r="AM599" s="80">
        <f t="shared" si="149"/>
        <v>0</v>
      </c>
      <c r="AN599" s="80">
        <f t="shared" si="149"/>
        <v>0</v>
      </c>
      <c r="AO599" s="80">
        <f t="shared" si="149"/>
        <v>0</v>
      </c>
      <c r="AP599" s="80">
        <f t="shared" si="149"/>
        <v>0</v>
      </c>
      <c r="AQ599" s="80">
        <f t="shared" si="149"/>
        <v>0</v>
      </c>
      <c r="AR599" s="80">
        <f t="shared" si="149"/>
        <v>0</v>
      </c>
      <c r="AS599" s="80">
        <f t="shared" si="149"/>
        <v>0</v>
      </c>
      <c r="AT599" s="80">
        <f t="shared" si="149"/>
        <v>0</v>
      </c>
      <c r="AU599" s="80">
        <f t="shared" si="149"/>
        <v>0</v>
      </c>
      <c r="AV599" s="80">
        <f t="shared" si="149"/>
        <v>0</v>
      </c>
      <c r="AW599" s="80">
        <f t="shared" si="149"/>
        <v>0</v>
      </c>
      <c r="AX599" s="80">
        <f t="shared" si="149"/>
        <v>0</v>
      </c>
      <c r="AY599" s="80">
        <f t="shared" si="149"/>
        <v>0</v>
      </c>
      <c r="AZ599" s="80">
        <f t="shared" si="149"/>
        <v>0</v>
      </c>
      <c r="BA599" s="80">
        <f t="shared" si="149"/>
        <v>0</v>
      </c>
      <c r="BB599" s="80">
        <f t="shared" si="149"/>
        <v>0</v>
      </c>
      <c r="BC599" s="80">
        <f t="shared" si="149"/>
        <v>0</v>
      </c>
      <c r="BD599" s="80">
        <f t="shared" si="149"/>
        <v>0</v>
      </c>
      <c r="BE599" s="80">
        <f t="shared" si="149"/>
        <v>0</v>
      </c>
      <c r="BF599" s="80">
        <f t="shared" si="149"/>
        <v>0</v>
      </c>
      <c r="BG599" s="80">
        <f t="shared" si="149"/>
        <v>0</v>
      </c>
      <c r="BH599" s="80">
        <f t="shared" si="149"/>
        <v>0</v>
      </c>
      <c r="BI599" s="80">
        <f t="shared" si="149"/>
        <v>0</v>
      </c>
      <c r="BJ599" s="80">
        <f t="shared" si="149"/>
        <v>0</v>
      </c>
      <c r="BK599" s="80">
        <f t="shared" si="149"/>
        <v>0</v>
      </c>
      <c r="BL599" s="80">
        <f t="shared" si="149"/>
        <v>0</v>
      </c>
      <c r="BM599" s="80">
        <f t="shared" si="149"/>
        <v>0</v>
      </c>
      <c r="BN599" s="80">
        <f t="shared" si="149"/>
        <v>0</v>
      </c>
      <c r="BO599" s="80">
        <f t="shared" si="149"/>
        <v>0</v>
      </c>
      <c r="BP599" s="80">
        <f t="shared" si="149"/>
        <v>0</v>
      </c>
      <c r="BQ599" s="80">
        <f t="shared" si="149"/>
        <v>0</v>
      </c>
      <c r="BR599" s="80">
        <f t="shared" si="147"/>
        <v>0</v>
      </c>
      <c r="BS599" s="80">
        <f t="shared" si="145"/>
        <v>0</v>
      </c>
      <c r="BT599" s="80">
        <f t="shared" si="145"/>
        <v>0</v>
      </c>
      <c r="BU599" s="80">
        <f t="shared" si="145"/>
        <v>0</v>
      </c>
      <c r="BV599" s="80">
        <f t="shared" si="145"/>
        <v>0</v>
      </c>
      <c r="BW599" s="80">
        <f t="shared" si="145"/>
        <v>0</v>
      </c>
      <c r="BX599" s="80">
        <f t="shared" si="145"/>
        <v>0</v>
      </c>
      <c r="BZ599" s="80">
        <f t="shared" si="146"/>
        <v>0</v>
      </c>
      <c r="CA599" s="80" t="e">
        <f>CA160-#REF!</f>
        <v>#REF!</v>
      </c>
    </row>
    <row r="600" spans="7:79" hidden="1" x14ac:dyDescent="0.3">
      <c r="G600" s="80">
        <f t="shared" si="150"/>
        <v>0</v>
      </c>
      <c r="H600" s="80">
        <f t="shared" si="150"/>
        <v>0</v>
      </c>
      <c r="I600" s="80">
        <f t="shared" si="150"/>
        <v>0</v>
      </c>
      <c r="J600" s="80">
        <f t="shared" si="149"/>
        <v>0</v>
      </c>
      <c r="K600" s="80">
        <f t="shared" si="149"/>
        <v>0</v>
      </c>
      <c r="L600" s="80">
        <f t="shared" si="149"/>
        <v>0</v>
      </c>
      <c r="M600" s="80">
        <f t="shared" si="149"/>
        <v>0</v>
      </c>
      <c r="N600" s="80">
        <f t="shared" si="149"/>
        <v>0</v>
      </c>
      <c r="O600" s="80">
        <f t="shared" si="149"/>
        <v>0</v>
      </c>
      <c r="P600" s="80">
        <f t="shared" si="149"/>
        <v>0</v>
      </c>
      <c r="Q600" s="80">
        <f t="shared" si="149"/>
        <v>0</v>
      </c>
      <c r="R600" s="80">
        <f t="shared" si="149"/>
        <v>0</v>
      </c>
      <c r="S600" s="80">
        <f t="shared" si="149"/>
        <v>0</v>
      </c>
      <c r="T600" s="80">
        <f t="shared" si="149"/>
        <v>0</v>
      </c>
      <c r="U600" s="80">
        <f t="shared" si="149"/>
        <v>0</v>
      </c>
      <c r="V600" s="80">
        <f t="shared" si="149"/>
        <v>0</v>
      </c>
      <c r="W600" s="80">
        <f t="shared" si="149"/>
        <v>0</v>
      </c>
      <c r="X600" s="80">
        <f t="shared" si="149"/>
        <v>0</v>
      </c>
      <c r="Y600" s="80">
        <f t="shared" si="149"/>
        <v>0</v>
      </c>
      <c r="Z600" s="80">
        <f t="shared" si="149"/>
        <v>0</v>
      </c>
      <c r="AA600" s="80">
        <f t="shared" si="149"/>
        <v>0</v>
      </c>
      <c r="AB600" s="80">
        <f t="shared" si="149"/>
        <v>0</v>
      </c>
      <c r="AC600" s="80">
        <f t="shared" si="149"/>
        <v>0</v>
      </c>
      <c r="AD600" s="80">
        <f t="shared" si="149"/>
        <v>0</v>
      </c>
      <c r="AE600" s="80">
        <f t="shared" si="149"/>
        <v>0</v>
      </c>
      <c r="AF600" s="80">
        <f t="shared" si="149"/>
        <v>0</v>
      </c>
      <c r="AG600" s="80">
        <f t="shared" si="149"/>
        <v>0</v>
      </c>
      <c r="AH600" s="80">
        <f t="shared" si="149"/>
        <v>0</v>
      </c>
      <c r="AI600" s="80">
        <f t="shared" si="149"/>
        <v>0</v>
      </c>
      <c r="AJ600" s="80">
        <f t="shared" si="149"/>
        <v>0</v>
      </c>
      <c r="AK600" s="80">
        <f t="shared" si="149"/>
        <v>0</v>
      </c>
      <c r="AL600" s="80">
        <f t="shared" si="149"/>
        <v>0</v>
      </c>
      <c r="AM600" s="80">
        <f t="shared" si="149"/>
        <v>0</v>
      </c>
      <c r="AN600" s="80">
        <f t="shared" si="149"/>
        <v>0</v>
      </c>
      <c r="AO600" s="80">
        <f t="shared" si="149"/>
        <v>0</v>
      </c>
      <c r="AP600" s="80">
        <f t="shared" si="149"/>
        <v>0</v>
      </c>
      <c r="AQ600" s="80">
        <f t="shared" si="149"/>
        <v>0</v>
      </c>
      <c r="AR600" s="80">
        <f t="shared" si="149"/>
        <v>0</v>
      </c>
      <c r="AS600" s="80">
        <f t="shared" si="149"/>
        <v>0</v>
      </c>
      <c r="AT600" s="80">
        <f t="shared" si="149"/>
        <v>0</v>
      </c>
      <c r="AU600" s="80">
        <f t="shared" si="149"/>
        <v>0</v>
      </c>
      <c r="AV600" s="80">
        <f t="shared" si="149"/>
        <v>0</v>
      </c>
      <c r="AW600" s="80">
        <f t="shared" si="149"/>
        <v>0</v>
      </c>
      <c r="AX600" s="80">
        <f t="shared" si="149"/>
        <v>0</v>
      </c>
      <c r="AY600" s="80">
        <f t="shared" si="149"/>
        <v>0</v>
      </c>
      <c r="AZ600" s="80">
        <f t="shared" si="149"/>
        <v>0</v>
      </c>
      <c r="BA600" s="80">
        <f t="shared" si="149"/>
        <v>0</v>
      </c>
      <c r="BB600" s="80">
        <f t="shared" si="149"/>
        <v>0</v>
      </c>
      <c r="BC600" s="80">
        <f t="shared" si="149"/>
        <v>0</v>
      </c>
      <c r="BD600" s="80">
        <f t="shared" si="149"/>
        <v>0</v>
      </c>
      <c r="BE600" s="80">
        <f t="shared" si="149"/>
        <v>0</v>
      </c>
      <c r="BF600" s="80">
        <f t="shared" si="149"/>
        <v>0</v>
      </c>
      <c r="BG600" s="80">
        <f t="shared" si="149"/>
        <v>0</v>
      </c>
      <c r="BH600" s="80">
        <f t="shared" si="149"/>
        <v>0</v>
      </c>
      <c r="BI600" s="80">
        <f t="shared" si="149"/>
        <v>0</v>
      </c>
      <c r="BJ600" s="80">
        <f t="shared" si="149"/>
        <v>0</v>
      </c>
      <c r="BK600" s="80">
        <f t="shared" si="149"/>
        <v>0</v>
      </c>
      <c r="BL600" s="80">
        <f t="shared" si="149"/>
        <v>0</v>
      </c>
      <c r="BM600" s="80">
        <f t="shared" si="149"/>
        <v>0</v>
      </c>
      <c r="BN600" s="80">
        <f t="shared" si="149"/>
        <v>0</v>
      </c>
      <c r="BO600" s="80">
        <f t="shared" si="149"/>
        <v>0</v>
      </c>
      <c r="BP600" s="80">
        <f t="shared" si="149"/>
        <v>0</v>
      </c>
      <c r="BQ600" s="80">
        <f t="shared" si="149"/>
        <v>0</v>
      </c>
      <c r="BR600" s="80">
        <f t="shared" si="147"/>
        <v>0</v>
      </c>
      <c r="BS600" s="80">
        <f t="shared" si="145"/>
        <v>0</v>
      </c>
      <c r="BT600" s="80">
        <f t="shared" si="145"/>
        <v>0</v>
      </c>
      <c r="BU600" s="80">
        <f t="shared" si="145"/>
        <v>0</v>
      </c>
      <c r="BV600" s="80">
        <f t="shared" si="145"/>
        <v>0</v>
      </c>
      <c r="BW600" s="80">
        <f t="shared" si="145"/>
        <v>0</v>
      </c>
      <c r="BX600" s="80">
        <f t="shared" si="145"/>
        <v>0</v>
      </c>
      <c r="BZ600" s="80">
        <f t="shared" si="146"/>
        <v>0</v>
      </c>
      <c r="CA600" s="80" t="e">
        <f>CA161-#REF!</f>
        <v>#REF!</v>
      </c>
    </row>
    <row r="601" spans="7:79" hidden="1" x14ac:dyDescent="0.3">
      <c r="G601" s="80">
        <f t="shared" si="150"/>
        <v>-20879724</v>
      </c>
      <c r="H601" s="80">
        <f t="shared" si="150"/>
        <v>0</v>
      </c>
      <c r="I601" s="80">
        <f t="shared" si="150"/>
        <v>0</v>
      </c>
      <c r="J601" s="80">
        <f t="shared" si="149"/>
        <v>0</v>
      </c>
      <c r="K601" s="80">
        <f t="shared" si="149"/>
        <v>0</v>
      </c>
      <c r="L601" s="80">
        <f t="shared" si="149"/>
        <v>-4548724</v>
      </c>
      <c r="M601" s="80">
        <f t="shared" si="149"/>
        <v>0</v>
      </c>
      <c r="N601" s="80">
        <f t="shared" si="149"/>
        <v>0</v>
      </c>
      <c r="O601" s="80">
        <f t="shared" si="149"/>
        <v>0</v>
      </c>
      <c r="P601" s="80">
        <f t="shared" si="149"/>
        <v>0</v>
      </c>
      <c r="Q601" s="80">
        <f t="shared" si="149"/>
        <v>-3893000</v>
      </c>
      <c r="R601" s="80">
        <f t="shared" si="149"/>
        <v>0</v>
      </c>
      <c r="S601" s="80">
        <f t="shared" si="149"/>
        <v>0</v>
      </c>
      <c r="T601" s="80">
        <f t="shared" si="149"/>
        <v>0</v>
      </c>
      <c r="U601" s="80">
        <f t="shared" si="149"/>
        <v>0</v>
      </c>
      <c r="V601" s="80">
        <f t="shared" si="149"/>
        <v>-416000</v>
      </c>
      <c r="W601" s="80">
        <f t="shared" si="149"/>
        <v>0</v>
      </c>
      <c r="X601" s="80">
        <f t="shared" si="149"/>
        <v>0</v>
      </c>
      <c r="Y601" s="80">
        <f t="shared" ref="Y601:BQ604" si="151">Y162-CQ162</f>
        <v>0</v>
      </c>
      <c r="Z601" s="80">
        <f t="shared" si="151"/>
        <v>0</v>
      </c>
      <c r="AA601" s="80">
        <f t="shared" si="151"/>
        <v>-3248000</v>
      </c>
      <c r="AB601" s="80">
        <f t="shared" si="151"/>
        <v>0</v>
      </c>
      <c r="AC601" s="80">
        <f t="shared" si="151"/>
        <v>0</v>
      </c>
      <c r="AD601" s="80">
        <f t="shared" si="151"/>
        <v>0</v>
      </c>
      <c r="AE601" s="80">
        <f t="shared" si="151"/>
        <v>0</v>
      </c>
      <c r="AF601" s="80">
        <f t="shared" si="151"/>
        <v>0</v>
      </c>
      <c r="AG601" s="80">
        <f t="shared" si="151"/>
        <v>0</v>
      </c>
      <c r="AH601" s="80">
        <f t="shared" si="151"/>
        <v>0</v>
      </c>
      <c r="AI601" s="80">
        <f t="shared" si="151"/>
        <v>0</v>
      </c>
      <c r="AJ601" s="80">
        <f t="shared" si="151"/>
        <v>0</v>
      </c>
      <c r="AK601" s="80">
        <f t="shared" si="151"/>
        <v>2759741</v>
      </c>
      <c r="AL601" s="80">
        <f t="shared" si="151"/>
        <v>0</v>
      </c>
      <c r="AM601" s="80">
        <f t="shared" si="151"/>
        <v>0</v>
      </c>
      <c r="AN601" s="80">
        <f t="shared" si="151"/>
        <v>0</v>
      </c>
      <c r="AO601" s="80">
        <f t="shared" si="151"/>
        <v>0</v>
      </c>
      <c r="AP601" s="80">
        <f t="shared" si="151"/>
        <v>5200000</v>
      </c>
      <c r="AQ601" s="80">
        <f t="shared" si="151"/>
        <v>0</v>
      </c>
      <c r="AR601" s="80">
        <f t="shared" si="151"/>
        <v>0</v>
      </c>
      <c r="AS601" s="80">
        <f t="shared" si="151"/>
        <v>0</v>
      </c>
      <c r="AT601" s="80">
        <f t="shared" si="151"/>
        <v>0</v>
      </c>
      <c r="AU601" s="80">
        <f t="shared" si="151"/>
        <v>3799000</v>
      </c>
      <c r="AV601" s="80">
        <f t="shared" si="151"/>
        <v>0</v>
      </c>
      <c r="AW601" s="80">
        <f t="shared" si="151"/>
        <v>0</v>
      </c>
      <c r="AX601" s="80">
        <f t="shared" si="151"/>
        <v>0</v>
      </c>
      <c r="AY601" s="80">
        <f t="shared" si="151"/>
        <v>0</v>
      </c>
      <c r="AZ601" s="80">
        <f t="shared" si="151"/>
        <v>1945000</v>
      </c>
      <c r="BA601" s="80">
        <f t="shared" si="151"/>
        <v>0</v>
      </c>
      <c r="BB601" s="80">
        <f t="shared" si="151"/>
        <v>0</v>
      </c>
      <c r="BC601" s="80">
        <f t="shared" si="151"/>
        <v>0</v>
      </c>
      <c r="BD601" s="80">
        <f t="shared" si="151"/>
        <v>0</v>
      </c>
      <c r="BE601" s="80">
        <f t="shared" si="151"/>
        <v>0</v>
      </c>
      <c r="BF601" s="80">
        <f t="shared" si="151"/>
        <v>0</v>
      </c>
      <c r="BG601" s="80">
        <f t="shared" si="151"/>
        <v>0</v>
      </c>
      <c r="BH601" s="80">
        <f t="shared" si="151"/>
        <v>0</v>
      </c>
      <c r="BI601" s="80">
        <f t="shared" si="151"/>
        <v>0</v>
      </c>
      <c r="BJ601" s="80">
        <f t="shared" si="151"/>
        <v>0</v>
      </c>
      <c r="BK601" s="80">
        <f t="shared" si="151"/>
        <v>0</v>
      </c>
      <c r="BL601" s="80">
        <f t="shared" si="151"/>
        <v>0</v>
      </c>
      <c r="BM601" s="80">
        <f t="shared" si="151"/>
        <v>0</v>
      </c>
      <c r="BN601" s="80">
        <f t="shared" si="151"/>
        <v>0</v>
      </c>
      <c r="BO601" s="80">
        <f t="shared" si="151"/>
        <v>0</v>
      </c>
      <c r="BP601" s="80">
        <f t="shared" si="151"/>
        <v>0</v>
      </c>
      <c r="BQ601" s="80">
        <f t="shared" si="151"/>
        <v>0</v>
      </c>
      <c r="BR601" s="80">
        <f t="shared" si="147"/>
        <v>0</v>
      </c>
      <c r="BS601" s="80">
        <f t="shared" si="145"/>
        <v>0</v>
      </c>
      <c r="BT601" s="80">
        <f t="shared" si="145"/>
        <v>1598017</v>
      </c>
      <c r="BU601" s="80">
        <f t="shared" si="145"/>
        <v>0</v>
      </c>
      <c r="BV601" s="80">
        <f t="shared" si="145"/>
        <v>0</v>
      </c>
      <c r="BW601" s="80">
        <f t="shared" si="145"/>
        <v>0</v>
      </c>
      <c r="BX601" s="80">
        <f t="shared" si="145"/>
        <v>0</v>
      </c>
      <c r="BZ601" s="80">
        <f t="shared" si="146"/>
        <v>0</v>
      </c>
      <c r="CA601" s="80" t="e">
        <f>CA162-#REF!</f>
        <v>#REF!</v>
      </c>
    </row>
    <row r="602" spans="7:79" hidden="1" x14ac:dyDescent="0.3">
      <c r="G602" s="80">
        <f t="shared" si="150"/>
        <v>-16600980</v>
      </c>
      <c r="H602" s="80">
        <f t="shared" si="150"/>
        <v>0</v>
      </c>
      <c r="I602" s="80">
        <f t="shared" si="150"/>
        <v>0</v>
      </c>
      <c r="J602" s="80">
        <f t="shared" si="150"/>
        <v>0</v>
      </c>
      <c r="K602" s="80">
        <f t="shared" si="150"/>
        <v>0</v>
      </c>
      <c r="L602" s="80">
        <f t="shared" si="150"/>
        <v>-3792903</v>
      </c>
      <c r="M602" s="80">
        <f t="shared" si="150"/>
        <v>0</v>
      </c>
      <c r="N602" s="80">
        <f t="shared" si="150"/>
        <v>0</v>
      </c>
      <c r="O602" s="80">
        <f t="shared" si="150"/>
        <v>0</v>
      </c>
      <c r="P602" s="80">
        <f t="shared" si="150"/>
        <v>0</v>
      </c>
      <c r="Q602" s="80">
        <f t="shared" si="150"/>
        <v>-3131632</v>
      </c>
      <c r="R602" s="80">
        <f t="shared" si="150"/>
        <v>0</v>
      </c>
      <c r="S602" s="80">
        <f t="shared" si="150"/>
        <v>0</v>
      </c>
      <c r="T602" s="80">
        <f t="shared" si="150"/>
        <v>0</v>
      </c>
      <c r="U602" s="80">
        <f t="shared" si="150"/>
        <v>0</v>
      </c>
      <c r="V602" s="80">
        <f t="shared" si="150"/>
        <v>-552092</v>
      </c>
      <c r="W602" s="80">
        <f t="shared" ref="W602:X604" si="152">W163-CO163</f>
        <v>0</v>
      </c>
      <c r="X602" s="80">
        <f t="shared" si="152"/>
        <v>0</v>
      </c>
      <c r="Y602" s="80">
        <f t="shared" si="151"/>
        <v>0</v>
      </c>
      <c r="Z602" s="80">
        <f t="shared" si="151"/>
        <v>0</v>
      </c>
      <c r="AA602" s="80">
        <f t="shared" si="151"/>
        <v>-2468649</v>
      </c>
      <c r="AB602" s="80">
        <f t="shared" si="151"/>
        <v>0</v>
      </c>
      <c r="AC602" s="80">
        <f t="shared" si="151"/>
        <v>0</v>
      </c>
      <c r="AD602" s="80">
        <f t="shared" si="151"/>
        <v>0</v>
      </c>
      <c r="AE602" s="80">
        <f t="shared" si="151"/>
        <v>0</v>
      </c>
      <c r="AF602" s="80">
        <f t="shared" si="151"/>
        <v>-94552</v>
      </c>
      <c r="AG602" s="80">
        <f t="shared" si="151"/>
        <v>0</v>
      </c>
      <c r="AH602" s="80">
        <f t="shared" si="151"/>
        <v>0</v>
      </c>
      <c r="AI602" s="80">
        <f t="shared" si="151"/>
        <v>0</v>
      </c>
      <c r="AJ602" s="80">
        <f t="shared" si="151"/>
        <v>0</v>
      </c>
      <c r="AK602" s="80">
        <f t="shared" si="151"/>
        <v>1848047</v>
      </c>
      <c r="AL602" s="80">
        <f t="shared" si="151"/>
        <v>0</v>
      </c>
      <c r="AM602" s="80">
        <f t="shared" si="151"/>
        <v>0</v>
      </c>
      <c r="AN602" s="80">
        <f t="shared" si="151"/>
        <v>0</v>
      </c>
      <c r="AO602" s="80">
        <f t="shared" si="151"/>
        <v>0</v>
      </c>
      <c r="AP602" s="80">
        <f t="shared" si="151"/>
        <v>3616743</v>
      </c>
      <c r="AQ602" s="80">
        <f t="shared" si="151"/>
        <v>0</v>
      </c>
      <c r="AR602" s="80">
        <f t="shared" si="151"/>
        <v>0</v>
      </c>
      <c r="AS602" s="80">
        <f t="shared" si="151"/>
        <v>0</v>
      </c>
      <c r="AT602" s="80">
        <f t="shared" si="151"/>
        <v>0</v>
      </c>
      <c r="AU602" s="80">
        <f t="shared" si="151"/>
        <v>2665425</v>
      </c>
      <c r="AV602" s="80">
        <f t="shared" si="151"/>
        <v>0</v>
      </c>
      <c r="AW602" s="80">
        <f t="shared" si="151"/>
        <v>0</v>
      </c>
      <c r="AX602" s="80">
        <f t="shared" si="151"/>
        <v>0</v>
      </c>
      <c r="AY602" s="80">
        <f t="shared" si="151"/>
        <v>0</v>
      </c>
      <c r="AZ602" s="80">
        <f t="shared" si="151"/>
        <v>1364861</v>
      </c>
      <c r="BA602" s="80">
        <f t="shared" si="151"/>
        <v>0</v>
      </c>
      <c r="BB602" s="80">
        <f t="shared" si="151"/>
        <v>0</v>
      </c>
      <c r="BC602" s="80">
        <f t="shared" si="151"/>
        <v>0</v>
      </c>
      <c r="BD602" s="80">
        <f t="shared" si="151"/>
        <v>0</v>
      </c>
      <c r="BE602" s="80">
        <f t="shared" si="151"/>
        <v>0</v>
      </c>
      <c r="BF602" s="80">
        <f t="shared" si="151"/>
        <v>0</v>
      </c>
      <c r="BG602" s="80">
        <f t="shared" si="151"/>
        <v>0</v>
      </c>
      <c r="BH602" s="80">
        <f t="shared" si="151"/>
        <v>0</v>
      </c>
      <c r="BI602" s="80">
        <f t="shared" si="151"/>
        <v>0</v>
      </c>
      <c r="BJ602" s="80">
        <f t="shared" si="151"/>
        <v>0</v>
      </c>
      <c r="BK602" s="80">
        <f t="shared" si="151"/>
        <v>0</v>
      </c>
      <c r="BL602" s="80">
        <f t="shared" si="151"/>
        <v>0</v>
      </c>
      <c r="BM602" s="80">
        <f t="shared" si="151"/>
        <v>0</v>
      </c>
      <c r="BN602" s="80">
        <f t="shared" si="151"/>
        <v>0</v>
      </c>
      <c r="BO602" s="80">
        <f t="shared" si="151"/>
        <v>0</v>
      </c>
      <c r="BP602" s="80">
        <f t="shared" si="151"/>
        <v>0</v>
      </c>
      <c r="BQ602" s="80">
        <f t="shared" si="151"/>
        <v>0</v>
      </c>
      <c r="BR602" s="80">
        <f t="shared" si="147"/>
        <v>0</v>
      </c>
      <c r="BS602" s="80">
        <f t="shared" si="145"/>
        <v>0</v>
      </c>
      <c r="BT602" s="80">
        <f t="shared" si="145"/>
        <v>-544752</v>
      </c>
      <c r="BU602" s="80">
        <f t="shared" si="145"/>
        <v>0</v>
      </c>
      <c r="BV602" s="80">
        <f t="shared" si="145"/>
        <v>0</v>
      </c>
      <c r="BW602" s="80">
        <f t="shared" si="145"/>
        <v>0</v>
      </c>
      <c r="BX602" s="80">
        <f t="shared" si="145"/>
        <v>0</v>
      </c>
      <c r="BZ602" s="80">
        <f t="shared" si="146"/>
        <v>0</v>
      </c>
      <c r="CA602" s="80" t="e">
        <f>CA163-#REF!</f>
        <v>#REF!</v>
      </c>
    </row>
    <row r="603" spans="7:79" hidden="1" x14ac:dyDescent="0.3">
      <c r="G603" s="80">
        <f t="shared" si="150"/>
        <v>-4278744</v>
      </c>
      <c r="H603" s="80">
        <f t="shared" si="150"/>
        <v>0</v>
      </c>
      <c r="I603" s="80">
        <f t="shared" si="150"/>
        <v>0</v>
      </c>
      <c r="J603" s="80">
        <f t="shared" si="150"/>
        <v>0</v>
      </c>
      <c r="K603" s="80">
        <f t="shared" si="150"/>
        <v>0</v>
      </c>
      <c r="L603" s="80">
        <f t="shared" si="150"/>
        <v>-755821</v>
      </c>
      <c r="M603" s="80">
        <f t="shared" si="150"/>
        <v>0</v>
      </c>
      <c r="N603" s="80">
        <f t="shared" si="150"/>
        <v>0</v>
      </c>
      <c r="O603" s="80">
        <f t="shared" si="150"/>
        <v>0</v>
      </c>
      <c r="P603" s="80">
        <f t="shared" si="150"/>
        <v>0</v>
      </c>
      <c r="Q603" s="80">
        <f t="shared" si="150"/>
        <v>-761368</v>
      </c>
      <c r="R603" s="80">
        <f t="shared" si="150"/>
        <v>0</v>
      </c>
      <c r="S603" s="80">
        <f t="shared" si="150"/>
        <v>0</v>
      </c>
      <c r="T603" s="80">
        <f t="shared" si="150"/>
        <v>0</v>
      </c>
      <c r="U603" s="80">
        <f t="shared" si="150"/>
        <v>0</v>
      </c>
      <c r="V603" s="80">
        <f t="shared" si="150"/>
        <v>136092</v>
      </c>
      <c r="W603" s="80">
        <f t="shared" si="152"/>
        <v>0</v>
      </c>
      <c r="X603" s="80">
        <f t="shared" si="152"/>
        <v>0</v>
      </c>
      <c r="Y603" s="80">
        <f t="shared" si="151"/>
        <v>0</v>
      </c>
      <c r="Z603" s="80">
        <f t="shared" si="151"/>
        <v>0</v>
      </c>
      <c r="AA603" s="80">
        <f t="shared" si="151"/>
        <v>-779351</v>
      </c>
      <c r="AB603" s="80">
        <f t="shared" si="151"/>
        <v>0</v>
      </c>
      <c r="AC603" s="80">
        <f t="shared" si="151"/>
        <v>0</v>
      </c>
      <c r="AD603" s="80">
        <f t="shared" si="151"/>
        <v>0</v>
      </c>
      <c r="AE603" s="80">
        <f t="shared" si="151"/>
        <v>0</v>
      </c>
      <c r="AF603" s="80">
        <f t="shared" si="151"/>
        <v>94552</v>
      </c>
      <c r="AG603" s="80">
        <f t="shared" si="151"/>
        <v>0</v>
      </c>
      <c r="AH603" s="80">
        <f t="shared" si="151"/>
        <v>0</v>
      </c>
      <c r="AI603" s="80">
        <f t="shared" si="151"/>
        <v>0</v>
      </c>
      <c r="AJ603" s="80">
        <f t="shared" si="151"/>
        <v>0</v>
      </c>
      <c r="AK603" s="80">
        <f t="shared" si="151"/>
        <v>911694</v>
      </c>
      <c r="AL603" s="80">
        <f t="shared" si="151"/>
        <v>0</v>
      </c>
      <c r="AM603" s="80">
        <f t="shared" si="151"/>
        <v>0</v>
      </c>
      <c r="AN603" s="80">
        <f t="shared" si="151"/>
        <v>0</v>
      </c>
      <c r="AO603" s="80">
        <f t="shared" si="151"/>
        <v>0</v>
      </c>
      <c r="AP603" s="80">
        <f t="shared" si="151"/>
        <v>1583257</v>
      </c>
      <c r="AQ603" s="80">
        <f t="shared" si="151"/>
        <v>0</v>
      </c>
      <c r="AR603" s="80">
        <f t="shared" si="151"/>
        <v>0</v>
      </c>
      <c r="AS603" s="80">
        <f t="shared" si="151"/>
        <v>0</v>
      </c>
      <c r="AT603" s="80">
        <f t="shared" si="151"/>
        <v>0</v>
      </c>
      <c r="AU603" s="80">
        <f t="shared" si="151"/>
        <v>1133575</v>
      </c>
      <c r="AV603" s="80">
        <f t="shared" si="151"/>
        <v>0</v>
      </c>
      <c r="AW603" s="80">
        <f t="shared" si="151"/>
        <v>0</v>
      </c>
      <c r="AX603" s="80">
        <f t="shared" si="151"/>
        <v>0</v>
      </c>
      <c r="AY603" s="80">
        <f t="shared" si="151"/>
        <v>0</v>
      </c>
      <c r="AZ603" s="80">
        <f t="shared" si="151"/>
        <v>580139</v>
      </c>
      <c r="BA603" s="80">
        <f t="shared" si="151"/>
        <v>0</v>
      </c>
      <c r="BB603" s="80">
        <f t="shared" si="151"/>
        <v>0</v>
      </c>
      <c r="BC603" s="80">
        <f t="shared" si="151"/>
        <v>0</v>
      </c>
      <c r="BD603" s="80">
        <f t="shared" si="151"/>
        <v>0</v>
      </c>
      <c r="BE603" s="80">
        <f t="shared" si="151"/>
        <v>0</v>
      </c>
      <c r="BF603" s="80">
        <f t="shared" si="151"/>
        <v>0</v>
      </c>
      <c r="BG603" s="80">
        <f t="shared" si="151"/>
        <v>0</v>
      </c>
      <c r="BH603" s="80">
        <f t="shared" si="151"/>
        <v>0</v>
      </c>
      <c r="BI603" s="80">
        <f t="shared" si="151"/>
        <v>0</v>
      </c>
      <c r="BJ603" s="80">
        <f t="shared" si="151"/>
        <v>0</v>
      </c>
      <c r="BK603" s="80">
        <f t="shared" si="151"/>
        <v>0</v>
      </c>
      <c r="BL603" s="80">
        <f t="shared" si="151"/>
        <v>0</v>
      </c>
      <c r="BM603" s="80">
        <f t="shared" si="151"/>
        <v>0</v>
      </c>
      <c r="BN603" s="80">
        <f t="shared" si="151"/>
        <v>0</v>
      </c>
      <c r="BO603" s="80">
        <f t="shared" si="151"/>
        <v>0</v>
      </c>
      <c r="BP603" s="80">
        <f t="shared" si="151"/>
        <v>0</v>
      </c>
      <c r="BQ603" s="80">
        <f t="shared" si="151"/>
        <v>0</v>
      </c>
      <c r="BR603" s="80">
        <f t="shared" si="147"/>
        <v>0</v>
      </c>
      <c r="BS603" s="80">
        <f t="shared" si="145"/>
        <v>0</v>
      </c>
      <c r="BT603" s="80">
        <f t="shared" si="145"/>
        <v>2142769</v>
      </c>
      <c r="BU603" s="80">
        <f t="shared" si="145"/>
        <v>0</v>
      </c>
      <c r="BV603" s="80">
        <f t="shared" si="145"/>
        <v>0</v>
      </c>
      <c r="BW603" s="80">
        <f t="shared" si="145"/>
        <v>0</v>
      </c>
      <c r="BX603" s="80">
        <f t="shared" si="145"/>
        <v>0</v>
      </c>
      <c r="BZ603" s="80">
        <f t="shared" si="146"/>
        <v>0</v>
      </c>
      <c r="CA603" s="80" t="e">
        <f>CA164-#REF!</f>
        <v>#REF!</v>
      </c>
    </row>
    <row r="604" spans="7:79" hidden="1" x14ac:dyDescent="0.3">
      <c r="G604" s="80">
        <f t="shared" si="150"/>
        <v>0</v>
      </c>
      <c r="H604" s="80">
        <f t="shared" si="150"/>
        <v>0</v>
      </c>
      <c r="I604" s="80">
        <f t="shared" si="150"/>
        <v>0</v>
      </c>
      <c r="J604" s="80">
        <f t="shared" si="150"/>
        <v>0</v>
      </c>
      <c r="K604" s="80">
        <f t="shared" si="150"/>
        <v>0</v>
      </c>
      <c r="L604" s="80">
        <f t="shared" si="150"/>
        <v>0</v>
      </c>
      <c r="M604" s="80">
        <f t="shared" si="150"/>
        <v>0</v>
      </c>
      <c r="N604" s="80">
        <f t="shared" si="150"/>
        <v>0</v>
      </c>
      <c r="O604" s="80">
        <f t="shared" si="150"/>
        <v>0</v>
      </c>
      <c r="P604" s="80">
        <f t="shared" si="150"/>
        <v>0</v>
      </c>
      <c r="Q604" s="80">
        <f t="shared" si="150"/>
        <v>0</v>
      </c>
      <c r="R604" s="80">
        <f t="shared" si="150"/>
        <v>0</v>
      </c>
      <c r="S604" s="80">
        <f t="shared" si="150"/>
        <v>0</v>
      </c>
      <c r="T604" s="80">
        <f t="shared" si="150"/>
        <v>0</v>
      </c>
      <c r="U604" s="80">
        <f t="shared" si="150"/>
        <v>0</v>
      </c>
      <c r="V604" s="80">
        <f t="shared" si="150"/>
        <v>0</v>
      </c>
      <c r="W604" s="80">
        <f t="shared" si="152"/>
        <v>0</v>
      </c>
      <c r="X604" s="80">
        <f t="shared" si="152"/>
        <v>0</v>
      </c>
      <c r="Y604" s="80">
        <f t="shared" si="151"/>
        <v>0</v>
      </c>
      <c r="Z604" s="80">
        <f t="shared" si="151"/>
        <v>0</v>
      </c>
      <c r="AA604" s="80">
        <f t="shared" si="151"/>
        <v>0</v>
      </c>
      <c r="AB604" s="80">
        <f t="shared" si="151"/>
        <v>0</v>
      </c>
      <c r="AC604" s="80">
        <f t="shared" si="151"/>
        <v>0</v>
      </c>
      <c r="AD604" s="80">
        <f t="shared" si="151"/>
        <v>0</v>
      </c>
      <c r="AE604" s="80">
        <f t="shared" si="151"/>
        <v>0</v>
      </c>
      <c r="AF604" s="80">
        <f t="shared" si="151"/>
        <v>0</v>
      </c>
      <c r="AG604" s="80">
        <f t="shared" si="151"/>
        <v>0</v>
      </c>
      <c r="AH604" s="80">
        <f t="shared" si="151"/>
        <v>0</v>
      </c>
      <c r="AI604" s="80">
        <f t="shared" si="151"/>
        <v>0</v>
      </c>
      <c r="AJ604" s="80">
        <f t="shared" si="151"/>
        <v>0</v>
      </c>
      <c r="AK604" s="80">
        <f t="shared" si="151"/>
        <v>0</v>
      </c>
      <c r="AL604" s="80">
        <f t="shared" si="151"/>
        <v>0</v>
      </c>
      <c r="AM604" s="80">
        <f t="shared" si="151"/>
        <v>0</v>
      </c>
      <c r="AN604" s="80">
        <f t="shared" si="151"/>
        <v>0</v>
      </c>
      <c r="AO604" s="80">
        <f t="shared" si="151"/>
        <v>0</v>
      </c>
      <c r="AP604" s="80">
        <f t="shared" si="151"/>
        <v>0</v>
      </c>
      <c r="AQ604" s="80">
        <f t="shared" si="151"/>
        <v>0</v>
      </c>
      <c r="AR604" s="80">
        <f t="shared" si="151"/>
        <v>0</v>
      </c>
      <c r="AS604" s="80">
        <f t="shared" si="151"/>
        <v>0</v>
      </c>
      <c r="AT604" s="80">
        <f t="shared" si="151"/>
        <v>0</v>
      </c>
      <c r="AU604" s="80">
        <f t="shared" si="151"/>
        <v>0</v>
      </c>
      <c r="AV604" s="80">
        <f t="shared" si="151"/>
        <v>0</v>
      </c>
      <c r="AW604" s="80">
        <f t="shared" si="151"/>
        <v>0</v>
      </c>
      <c r="AX604" s="80">
        <f t="shared" si="151"/>
        <v>0</v>
      </c>
      <c r="AY604" s="80">
        <f t="shared" si="151"/>
        <v>0</v>
      </c>
      <c r="AZ604" s="80">
        <f t="shared" si="151"/>
        <v>0</v>
      </c>
      <c r="BA604" s="80">
        <f t="shared" si="151"/>
        <v>0</v>
      </c>
      <c r="BB604" s="80">
        <f t="shared" si="151"/>
        <v>0</v>
      </c>
      <c r="BC604" s="80">
        <f t="shared" si="151"/>
        <v>0</v>
      </c>
      <c r="BD604" s="80">
        <f t="shared" si="151"/>
        <v>0</v>
      </c>
      <c r="BE604" s="80">
        <f t="shared" si="151"/>
        <v>0</v>
      </c>
      <c r="BF604" s="80">
        <f t="shared" si="151"/>
        <v>0</v>
      </c>
      <c r="BG604" s="80">
        <f t="shared" si="151"/>
        <v>0</v>
      </c>
      <c r="BH604" s="80">
        <f t="shared" si="151"/>
        <v>0</v>
      </c>
      <c r="BI604" s="80">
        <f t="shared" si="151"/>
        <v>0</v>
      </c>
      <c r="BJ604" s="80">
        <f t="shared" si="151"/>
        <v>0</v>
      </c>
      <c r="BK604" s="80">
        <f t="shared" si="151"/>
        <v>0</v>
      </c>
      <c r="BL604" s="80">
        <f t="shared" si="151"/>
        <v>0</v>
      </c>
      <c r="BM604" s="80">
        <f t="shared" si="151"/>
        <v>0</v>
      </c>
      <c r="BN604" s="80">
        <f t="shared" si="151"/>
        <v>0</v>
      </c>
      <c r="BO604" s="80">
        <f t="shared" si="151"/>
        <v>0</v>
      </c>
      <c r="BP604" s="80">
        <f t="shared" si="151"/>
        <v>0</v>
      </c>
      <c r="BQ604" s="80">
        <f t="shared" si="151"/>
        <v>0</v>
      </c>
      <c r="BR604" s="80">
        <f t="shared" si="147"/>
        <v>0</v>
      </c>
      <c r="BS604" s="80">
        <f t="shared" si="145"/>
        <v>0</v>
      </c>
      <c r="BT604" s="80">
        <f t="shared" si="145"/>
        <v>0</v>
      </c>
      <c r="BU604" s="80">
        <f t="shared" si="145"/>
        <v>0</v>
      </c>
      <c r="BV604" s="80">
        <f t="shared" si="145"/>
        <v>0</v>
      </c>
      <c r="BW604" s="80">
        <f t="shared" si="145"/>
        <v>0</v>
      </c>
      <c r="BX604" s="80">
        <f t="shared" si="145"/>
        <v>0</v>
      </c>
      <c r="BZ604" s="80">
        <f t="shared" si="146"/>
        <v>0</v>
      </c>
      <c r="CA604" s="80" t="e">
        <f>CA165-#REF!</f>
        <v>#REF!</v>
      </c>
    </row>
    <row r="605" spans="7:79" hidden="1" x14ac:dyDescent="0.3">
      <c r="G605" s="80">
        <f t="shared" ref="G605:BR608" si="153">G172-BY172</f>
        <v>0</v>
      </c>
      <c r="H605" s="80">
        <f t="shared" si="153"/>
        <v>0</v>
      </c>
      <c r="I605" s="80">
        <f t="shared" si="153"/>
        <v>0</v>
      </c>
      <c r="J605" s="80">
        <f t="shared" si="153"/>
        <v>0</v>
      </c>
      <c r="K605" s="80">
        <f t="shared" si="153"/>
        <v>0</v>
      </c>
      <c r="L605" s="80">
        <f t="shared" si="153"/>
        <v>0</v>
      </c>
      <c r="M605" s="80">
        <f t="shared" si="153"/>
        <v>0</v>
      </c>
      <c r="N605" s="80">
        <f t="shared" si="153"/>
        <v>0</v>
      </c>
      <c r="O605" s="80">
        <f t="shared" si="153"/>
        <v>0</v>
      </c>
      <c r="P605" s="80">
        <f t="shared" si="153"/>
        <v>0</v>
      </c>
      <c r="Q605" s="80">
        <f t="shared" si="153"/>
        <v>0</v>
      </c>
      <c r="R605" s="80">
        <f t="shared" si="153"/>
        <v>0</v>
      </c>
      <c r="S605" s="80">
        <f t="shared" si="153"/>
        <v>0</v>
      </c>
      <c r="T605" s="80">
        <f t="shared" si="153"/>
        <v>0</v>
      </c>
      <c r="U605" s="80">
        <f t="shared" si="153"/>
        <v>0</v>
      </c>
      <c r="V605" s="80">
        <f t="shared" si="153"/>
        <v>0</v>
      </c>
      <c r="W605" s="80">
        <f t="shared" si="153"/>
        <v>0</v>
      </c>
      <c r="X605" s="80">
        <f t="shared" si="153"/>
        <v>0</v>
      </c>
      <c r="Y605" s="80">
        <f t="shared" si="153"/>
        <v>0</v>
      </c>
      <c r="Z605" s="80">
        <f t="shared" si="153"/>
        <v>0</v>
      </c>
      <c r="AA605" s="80">
        <f t="shared" si="153"/>
        <v>0</v>
      </c>
      <c r="AB605" s="80">
        <f t="shared" si="153"/>
        <v>0</v>
      </c>
      <c r="AC605" s="80">
        <f t="shared" si="153"/>
        <v>0</v>
      </c>
      <c r="AD605" s="80">
        <f t="shared" si="153"/>
        <v>0</v>
      </c>
      <c r="AE605" s="80">
        <f t="shared" si="153"/>
        <v>0</v>
      </c>
      <c r="AF605" s="80">
        <f t="shared" si="153"/>
        <v>0</v>
      </c>
      <c r="AG605" s="80">
        <f t="shared" si="153"/>
        <v>0</v>
      </c>
      <c r="AH605" s="80">
        <f t="shared" si="153"/>
        <v>0</v>
      </c>
      <c r="AI605" s="80">
        <f t="shared" si="153"/>
        <v>0</v>
      </c>
      <c r="AJ605" s="80">
        <f t="shared" si="153"/>
        <v>0</v>
      </c>
      <c r="AK605" s="80">
        <f t="shared" si="153"/>
        <v>0</v>
      </c>
      <c r="AL605" s="80">
        <f t="shared" si="153"/>
        <v>0</v>
      </c>
      <c r="AM605" s="80">
        <f t="shared" si="153"/>
        <v>0</v>
      </c>
      <c r="AN605" s="80">
        <f t="shared" si="153"/>
        <v>0</v>
      </c>
      <c r="AO605" s="80">
        <f t="shared" si="153"/>
        <v>0</v>
      </c>
      <c r="AP605" s="80">
        <f t="shared" si="153"/>
        <v>0</v>
      </c>
      <c r="AQ605" s="80">
        <f t="shared" si="153"/>
        <v>0</v>
      </c>
      <c r="AR605" s="80">
        <f t="shared" si="153"/>
        <v>0</v>
      </c>
      <c r="AS605" s="80">
        <f t="shared" si="153"/>
        <v>0</v>
      </c>
      <c r="AT605" s="80">
        <f t="shared" si="153"/>
        <v>0</v>
      </c>
      <c r="AU605" s="80">
        <f t="shared" si="153"/>
        <v>0</v>
      </c>
      <c r="AV605" s="80">
        <f t="shared" si="153"/>
        <v>0</v>
      </c>
      <c r="AW605" s="80">
        <f t="shared" si="153"/>
        <v>0</v>
      </c>
      <c r="AX605" s="80">
        <f t="shared" si="153"/>
        <v>0</v>
      </c>
      <c r="AY605" s="80">
        <f t="shared" si="153"/>
        <v>0</v>
      </c>
      <c r="AZ605" s="80">
        <f t="shared" si="153"/>
        <v>0</v>
      </c>
      <c r="BA605" s="80">
        <f t="shared" si="153"/>
        <v>0</v>
      </c>
      <c r="BB605" s="80">
        <f t="shared" si="153"/>
        <v>0</v>
      </c>
      <c r="BC605" s="80">
        <f t="shared" si="153"/>
        <v>0</v>
      </c>
      <c r="BD605" s="80">
        <f t="shared" si="153"/>
        <v>0</v>
      </c>
      <c r="BE605" s="80">
        <f t="shared" si="153"/>
        <v>0</v>
      </c>
      <c r="BF605" s="80">
        <f t="shared" si="153"/>
        <v>0</v>
      </c>
      <c r="BG605" s="80">
        <f t="shared" si="153"/>
        <v>0</v>
      </c>
      <c r="BH605" s="80">
        <f t="shared" si="153"/>
        <v>0</v>
      </c>
      <c r="BI605" s="80">
        <f t="shared" si="153"/>
        <v>0</v>
      </c>
      <c r="BJ605" s="80">
        <f t="shared" si="153"/>
        <v>0</v>
      </c>
      <c r="BK605" s="80">
        <f t="shared" si="153"/>
        <v>0</v>
      </c>
      <c r="BL605" s="80">
        <f t="shared" si="153"/>
        <v>0</v>
      </c>
      <c r="BM605" s="80">
        <f t="shared" si="153"/>
        <v>0</v>
      </c>
      <c r="BN605" s="80">
        <f t="shared" si="153"/>
        <v>0</v>
      </c>
      <c r="BO605" s="80">
        <f t="shared" si="153"/>
        <v>0</v>
      </c>
      <c r="BP605" s="80">
        <f t="shared" si="153"/>
        <v>0</v>
      </c>
      <c r="BQ605" s="80">
        <f t="shared" si="153"/>
        <v>0</v>
      </c>
      <c r="BR605" s="80">
        <f t="shared" si="153"/>
        <v>0</v>
      </c>
      <c r="BS605" s="80">
        <f t="shared" ref="BS605:BX614" si="154">BS172-EK172</f>
        <v>0</v>
      </c>
      <c r="BT605" s="80">
        <f t="shared" si="154"/>
        <v>0</v>
      </c>
      <c r="BU605" s="80">
        <f t="shared" si="154"/>
        <v>0</v>
      </c>
      <c r="BV605" s="80">
        <f t="shared" si="154"/>
        <v>0</v>
      </c>
      <c r="BW605" s="80">
        <f t="shared" si="154"/>
        <v>0</v>
      </c>
      <c r="BX605" s="80">
        <f t="shared" si="154"/>
        <v>0</v>
      </c>
      <c r="BZ605" s="80">
        <f t="shared" ref="BZ605:BZ614" si="155">BZ172-ER172</f>
        <v>0</v>
      </c>
      <c r="CA605" s="80" t="e">
        <f>CA172-#REF!</f>
        <v>#REF!</v>
      </c>
    </row>
    <row r="606" spans="7:79" hidden="1" x14ac:dyDescent="0.3">
      <c r="G606" s="80">
        <f t="shared" si="153"/>
        <v>-51225000</v>
      </c>
      <c r="H606" s="80">
        <f t="shared" si="153"/>
        <v>0</v>
      </c>
      <c r="I606" s="80">
        <f t="shared" si="153"/>
        <v>0</v>
      </c>
      <c r="J606" s="80">
        <f t="shared" si="153"/>
        <v>0</v>
      </c>
      <c r="K606" s="80">
        <f t="shared" si="153"/>
        <v>0</v>
      </c>
      <c r="L606" s="80">
        <f t="shared" si="153"/>
        <v>4000000</v>
      </c>
      <c r="M606" s="80">
        <f t="shared" si="153"/>
        <v>0</v>
      </c>
      <c r="N606" s="80">
        <f t="shared" si="153"/>
        <v>0</v>
      </c>
      <c r="O606" s="80">
        <f t="shared" si="153"/>
        <v>0</v>
      </c>
      <c r="P606" s="80">
        <f t="shared" si="153"/>
        <v>0</v>
      </c>
      <c r="Q606" s="80">
        <f t="shared" si="153"/>
        <v>1050000</v>
      </c>
      <c r="R606" s="80">
        <f t="shared" si="153"/>
        <v>0</v>
      </c>
      <c r="S606" s="80">
        <f t="shared" si="153"/>
        <v>0</v>
      </c>
      <c r="T606" s="80">
        <f t="shared" si="153"/>
        <v>0</v>
      </c>
      <c r="U606" s="80">
        <f t="shared" si="153"/>
        <v>0</v>
      </c>
      <c r="V606" s="80">
        <f t="shared" si="153"/>
        <v>510000</v>
      </c>
      <c r="W606" s="80">
        <f t="shared" si="153"/>
        <v>0</v>
      </c>
      <c r="X606" s="80">
        <f t="shared" si="153"/>
        <v>0</v>
      </c>
      <c r="Y606" s="80">
        <f t="shared" si="153"/>
        <v>0</v>
      </c>
      <c r="Z606" s="80">
        <f t="shared" si="153"/>
        <v>0</v>
      </c>
      <c r="AA606" s="80">
        <f t="shared" si="153"/>
        <v>-20410000</v>
      </c>
      <c r="AB606" s="80">
        <f t="shared" si="153"/>
        <v>0</v>
      </c>
      <c r="AC606" s="80">
        <f t="shared" si="153"/>
        <v>0</v>
      </c>
      <c r="AD606" s="80">
        <f t="shared" si="153"/>
        <v>0</v>
      </c>
      <c r="AE606" s="80">
        <f t="shared" si="153"/>
        <v>0</v>
      </c>
      <c r="AF606" s="80">
        <f t="shared" si="153"/>
        <v>-1355000</v>
      </c>
      <c r="AG606" s="80">
        <f t="shared" si="153"/>
        <v>0</v>
      </c>
      <c r="AH606" s="80">
        <f t="shared" si="153"/>
        <v>0</v>
      </c>
      <c r="AI606" s="80">
        <f t="shared" si="153"/>
        <v>0</v>
      </c>
      <c r="AJ606" s="80">
        <f t="shared" si="153"/>
        <v>0</v>
      </c>
      <c r="AK606" s="80">
        <f t="shared" si="153"/>
        <v>-7090000</v>
      </c>
      <c r="AL606" s="80">
        <f t="shared" si="153"/>
        <v>0</v>
      </c>
      <c r="AM606" s="80">
        <f t="shared" si="153"/>
        <v>0</v>
      </c>
      <c r="AN606" s="80">
        <f t="shared" si="153"/>
        <v>0</v>
      </c>
      <c r="AO606" s="80">
        <f t="shared" si="153"/>
        <v>0</v>
      </c>
      <c r="AP606" s="80">
        <f t="shared" si="153"/>
        <v>-7525000</v>
      </c>
      <c r="AQ606" s="80">
        <f t="shared" si="153"/>
        <v>0</v>
      </c>
      <c r="AR606" s="80">
        <f t="shared" si="153"/>
        <v>0</v>
      </c>
      <c r="AS606" s="80">
        <f t="shared" si="153"/>
        <v>0</v>
      </c>
      <c r="AT606" s="80">
        <f t="shared" si="153"/>
        <v>0</v>
      </c>
      <c r="AU606" s="80">
        <f t="shared" si="153"/>
        <v>-5210000</v>
      </c>
      <c r="AV606" s="80">
        <f t="shared" si="153"/>
        <v>0</v>
      </c>
      <c r="AW606" s="80">
        <f t="shared" si="153"/>
        <v>0</v>
      </c>
      <c r="AX606" s="80">
        <f t="shared" si="153"/>
        <v>0</v>
      </c>
      <c r="AY606" s="80">
        <f t="shared" si="153"/>
        <v>0</v>
      </c>
      <c r="AZ606" s="80">
        <f t="shared" si="153"/>
        <v>1575000</v>
      </c>
      <c r="BA606" s="80">
        <f t="shared" si="153"/>
        <v>0</v>
      </c>
      <c r="BB606" s="80">
        <f t="shared" si="153"/>
        <v>0</v>
      </c>
      <c r="BC606" s="80">
        <f t="shared" si="153"/>
        <v>0</v>
      </c>
      <c r="BD606" s="80">
        <f t="shared" si="153"/>
        <v>0</v>
      </c>
      <c r="BE606" s="80">
        <f t="shared" si="153"/>
        <v>0</v>
      </c>
      <c r="BF606" s="80">
        <f t="shared" si="153"/>
        <v>0</v>
      </c>
      <c r="BG606" s="80">
        <f t="shared" si="153"/>
        <v>0</v>
      </c>
      <c r="BH606" s="80">
        <f t="shared" si="153"/>
        <v>0</v>
      </c>
      <c r="BI606" s="80">
        <f t="shared" si="153"/>
        <v>0</v>
      </c>
      <c r="BJ606" s="80">
        <f t="shared" si="153"/>
        <v>0</v>
      </c>
      <c r="BK606" s="80">
        <f t="shared" si="153"/>
        <v>0</v>
      </c>
      <c r="BL606" s="80">
        <f t="shared" si="153"/>
        <v>0</v>
      </c>
      <c r="BM606" s="80">
        <f t="shared" si="153"/>
        <v>0</v>
      </c>
      <c r="BN606" s="80">
        <f t="shared" si="153"/>
        <v>0</v>
      </c>
      <c r="BO606" s="80">
        <f t="shared" si="153"/>
        <v>0</v>
      </c>
      <c r="BP606" s="80">
        <f t="shared" si="153"/>
        <v>0</v>
      </c>
      <c r="BQ606" s="80">
        <f t="shared" si="153"/>
        <v>0</v>
      </c>
      <c r="BR606" s="80">
        <f t="shared" si="153"/>
        <v>0</v>
      </c>
      <c r="BS606" s="80">
        <f t="shared" si="154"/>
        <v>0</v>
      </c>
      <c r="BT606" s="80">
        <f t="shared" si="154"/>
        <v>-34455000</v>
      </c>
      <c r="BU606" s="80">
        <f t="shared" si="154"/>
        <v>0</v>
      </c>
      <c r="BV606" s="80">
        <f t="shared" si="154"/>
        <v>0</v>
      </c>
      <c r="BW606" s="80">
        <f t="shared" si="154"/>
        <v>0</v>
      </c>
      <c r="BX606" s="80">
        <f t="shared" si="154"/>
        <v>0</v>
      </c>
      <c r="BZ606" s="80">
        <f t="shared" si="155"/>
        <v>0</v>
      </c>
      <c r="CA606" s="80" t="e">
        <f>CA173-#REF!</f>
        <v>#REF!</v>
      </c>
    </row>
    <row r="607" spans="7:79" hidden="1" x14ac:dyDescent="0.3">
      <c r="G607" s="80">
        <f t="shared" si="153"/>
        <v>-51667779</v>
      </c>
      <c r="H607" s="80">
        <f t="shared" si="153"/>
        <v>0</v>
      </c>
      <c r="I607" s="80">
        <f t="shared" si="153"/>
        <v>0</v>
      </c>
      <c r="J607" s="80">
        <f t="shared" si="153"/>
        <v>0</v>
      </c>
      <c r="K607" s="80">
        <f t="shared" si="153"/>
        <v>0</v>
      </c>
      <c r="L607" s="80">
        <f t="shared" si="153"/>
        <v>4111379</v>
      </c>
      <c r="M607" s="80">
        <f t="shared" si="153"/>
        <v>0</v>
      </c>
      <c r="N607" s="80">
        <f t="shared" si="153"/>
        <v>0</v>
      </c>
      <c r="O607" s="80">
        <f t="shared" si="153"/>
        <v>0</v>
      </c>
      <c r="P607" s="80">
        <f t="shared" si="153"/>
        <v>0</v>
      </c>
      <c r="Q607" s="80">
        <f t="shared" si="153"/>
        <v>1062486</v>
      </c>
      <c r="R607" s="80">
        <f t="shared" si="153"/>
        <v>0</v>
      </c>
      <c r="S607" s="80">
        <f t="shared" si="153"/>
        <v>0</v>
      </c>
      <c r="T607" s="80">
        <f t="shared" si="153"/>
        <v>0</v>
      </c>
      <c r="U607" s="80">
        <f t="shared" si="153"/>
        <v>0</v>
      </c>
      <c r="V607" s="80">
        <f t="shared" si="153"/>
        <v>520052</v>
      </c>
      <c r="W607" s="80">
        <f t="shared" si="153"/>
        <v>0</v>
      </c>
      <c r="X607" s="80">
        <f t="shared" si="153"/>
        <v>0</v>
      </c>
      <c r="Y607" s="80">
        <f t="shared" si="153"/>
        <v>0</v>
      </c>
      <c r="Z607" s="80">
        <f t="shared" si="153"/>
        <v>0</v>
      </c>
      <c r="AA607" s="80">
        <f t="shared" si="153"/>
        <v>-20381139</v>
      </c>
      <c r="AB607" s="80">
        <f t="shared" si="153"/>
        <v>0</v>
      </c>
      <c r="AC607" s="80">
        <f t="shared" si="153"/>
        <v>0</v>
      </c>
      <c r="AD607" s="80">
        <f t="shared" si="153"/>
        <v>0</v>
      </c>
      <c r="AE607" s="80">
        <f t="shared" si="153"/>
        <v>0</v>
      </c>
      <c r="AF607" s="80">
        <f t="shared" si="153"/>
        <v>-1349618</v>
      </c>
      <c r="AG607" s="80">
        <f t="shared" si="153"/>
        <v>0</v>
      </c>
      <c r="AH607" s="80">
        <f t="shared" si="153"/>
        <v>0</v>
      </c>
      <c r="AI607" s="80">
        <f t="shared" si="153"/>
        <v>0</v>
      </c>
      <c r="AJ607" s="80">
        <f t="shared" si="153"/>
        <v>0</v>
      </c>
      <c r="AK607" s="80">
        <f t="shared" si="153"/>
        <v>-7177745</v>
      </c>
      <c r="AL607" s="80">
        <f t="shared" si="153"/>
        <v>0</v>
      </c>
      <c r="AM607" s="80">
        <f t="shared" si="153"/>
        <v>0</v>
      </c>
      <c r="AN607" s="80">
        <f t="shared" si="153"/>
        <v>0</v>
      </c>
      <c r="AO607" s="80">
        <f t="shared" si="153"/>
        <v>0</v>
      </c>
      <c r="AP607" s="80">
        <f t="shared" si="153"/>
        <v>-7668974</v>
      </c>
      <c r="AQ607" s="80">
        <f t="shared" si="153"/>
        <v>0</v>
      </c>
      <c r="AR607" s="80">
        <f t="shared" si="153"/>
        <v>0</v>
      </c>
      <c r="AS607" s="80">
        <f t="shared" si="153"/>
        <v>0</v>
      </c>
      <c r="AT607" s="80">
        <f t="shared" si="153"/>
        <v>0</v>
      </c>
      <c r="AU607" s="80">
        <f t="shared" si="153"/>
        <v>-5342668</v>
      </c>
      <c r="AV607" s="80">
        <f t="shared" si="153"/>
        <v>0</v>
      </c>
      <c r="AW607" s="80">
        <f t="shared" si="153"/>
        <v>0</v>
      </c>
      <c r="AX607" s="80">
        <f t="shared" si="153"/>
        <v>0</v>
      </c>
      <c r="AY607" s="80">
        <f t="shared" si="153"/>
        <v>0</v>
      </c>
      <c r="AZ607" s="80">
        <f t="shared" si="153"/>
        <v>1584251</v>
      </c>
      <c r="BA607" s="80">
        <f t="shared" si="153"/>
        <v>0</v>
      </c>
      <c r="BB607" s="80">
        <f t="shared" si="153"/>
        <v>0</v>
      </c>
      <c r="BC607" s="80">
        <f t="shared" si="153"/>
        <v>0</v>
      </c>
      <c r="BD607" s="80">
        <f t="shared" si="153"/>
        <v>0</v>
      </c>
      <c r="BE607" s="80">
        <f t="shared" si="153"/>
        <v>0</v>
      </c>
      <c r="BF607" s="80">
        <f t="shared" si="153"/>
        <v>0</v>
      </c>
      <c r="BG607" s="80">
        <f t="shared" si="153"/>
        <v>0</v>
      </c>
      <c r="BH607" s="80">
        <f t="shared" si="153"/>
        <v>0</v>
      </c>
      <c r="BI607" s="80">
        <f t="shared" si="153"/>
        <v>0</v>
      </c>
      <c r="BJ607" s="80">
        <f t="shared" si="153"/>
        <v>0</v>
      </c>
      <c r="BK607" s="80">
        <f t="shared" si="153"/>
        <v>0</v>
      </c>
      <c r="BL607" s="80">
        <f t="shared" si="153"/>
        <v>0</v>
      </c>
      <c r="BM607" s="80">
        <f t="shared" si="153"/>
        <v>0</v>
      </c>
      <c r="BN607" s="80">
        <f t="shared" si="153"/>
        <v>0</v>
      </c>
      <c r="BO607" s="80">
        <f t="shared" si="153"/>
        <v>0</v>
      </c>
      <c r="BP607" s="80">
        <f t="shared" si="153"/>
        <v>0</v>
      </c>
      <c r="BQ607" s="80">
        <f t="shared" si="153"/>
        <v>0</v>
      </c>
      <c r="BR607" s="80">
        <f t="shared" si="153"/>
        <v>0</v>
      </c>
      <c r="BS607" s="80">
        <f t="shared" si="154"/>
        <v>0</v>
      </c>
      <c r="BT607" s="80">
        <f t="shared" si="154"/>
        <v>-34641976</v>
      </c>
      <c r="BU607" s="80">
        <f t="shared" si="154"/>
        <v>0</v>
      </c>
      <c r="BV607" s="80">
        <f t="shared" si="154"/>
        <v>0</v>
      </c>
      <c r="BW607" s="80">
        <f t="shared" si="154"/>
        <v>0</v>
      </c>
      <c r="BX607" s="80">
        <f t="shared" si="154"/>
        <v>0</v>
      </c>
      <c r="BZ607" s="80">
        <f t="shared" si="155"/>
        <v>0</v>
      </c>
      <c r="CA607" s="80" t="e">
        <f>CA174-#REF!</f>
        <v>#REF!</v>
      </c>
    </row>
    <row r="608" spans="7:79" hidden="1" x14ac:dyDescent="0.3">
      <c r="G608" s="80">
        <f t="shared" si="153"/>
        <v>0</v>
      </c>
      <c r="H608" s="80">
        <f t="shared" si="153"/>
        <v>0</v>
      </c>
      <c r="I608" s="80">
        <f t="shared" si="153"/>
        <v>0</v>
      </c>
      <c r="J608" s="80">
        <f t="shared" si="153"/>
        <v>0</v>
      </c>
      <c r="K608" s="80">
        <f t="shared" si="153"/>
        <v>0</v>
      </c>
      <c r="L608" s="80">
        <f t="shared" si="153"/>
        <v>0</v>
      </c>
      <c r="M608" s="80">
        <f t="shared" si="153"/>
        <v>0</v>
      </c>
      <c r="N608" s="80">
        <f t="shared" si="153"/>
        <v>0</v>
      </c>
      <c r="O608" s="80">
        <f t="shared" si="153"/>
        <v>0</v>
      </c>
      <c r="P608" s="80">
        <f t="shared" si="153"/>
        <v>0</v>
      </c>
      <c r="Q608" s="80">
        <f t="shared" si="153"/>
        <v>0</v>
      </c>
      <c r="R608" s="80">
        <f t="shared" si="153"/>
        <v>0</v>
      </c>
      <c r="S608" s="80">
        <f t="shared" si="153"/>
        <v>0</v>
      </c>
      <c r="T608" s="80">
        <f t="shared" si="153"/>
        <v>0</v>
      </c>
      <c r="U608" s="80">
        <f t="shared" si="153"/>
        <v>0</v>
      </c>
      <c r="V608" s="80">
        <f t="shared" si="153"/>
        <v>0</v>
      </c>
      <c r="W608" s="80">
        <f t="shared" si="153"/>
        <v>0</v>
      </c>
      <c r="X608" s="80">
        <f t="shared" si="153"/>
        <v>0</v>
      </c>
      <c r="Y608" s="80">
        <f t="shared" si="153"/>
        <v>0</v>
      </c>
      <c r="Z608" s="80">
        <f t="shared" si="153"/>
        <v>0</v>
      </c>
      <c r="AA608" s="80">
        <f t="shared" si="153"/>
        <v>0</v>
      </c>
      <c r="AB608" s="80">
        <f t="shared" si="153"/>
        <v>0</v>
      </c>
      <c r="AC608" s="80">
        <f t="shared" si="153"/>
        <v>0</v>
      </c>
      <c r="AD608" s="80">
        <f t="shared" si="153"/>
        <v>0</v>
      </c>
      <c r="AE608" s="80">
        <f t="shared" si="153"/>
        <v>0</v>
      </c>
      <c r="AF608" s="80">
        <f t="shared" si="153"/>
        <v>0</v>
      </c>
      <c r="AG608" s="80">
        <f t="shared" si="153"/>
        <v>0</v>
      </c>
      <c r="AH608" s="80">
        <f t="shared" si="153"/>
        <v>0</v>
      </c>
      <c r="AI608" s="80">
        <f t="shared" si="153"/>
        <v>0</v>
      </c>
      <c r="AJ608" s="80">
        <f t="shared" si="153"/>
        <v>0</v>
      </c>
      <c r="AK608" s="80">
        <f t="shared" si="153"/>
        <v>0</v>
      </c>
      <c r="AL608" s="80">
        <f t="shared" si="153"/>
        <v>0</v>
      </c>
      <c r="AM608" s="80">
        <f t="shared" si="153"/>
        <v>0</v>
      </c>
      <c r="AN608" s="80">
        <f t="shared" si="153"/>
        <v>0</v>
      </c>
      <c r="AO608" s="80">
        <f t="shared" si="153"/>
        <v>0</v>
      </c>
      <c r="AP608" s="80">
        <f t="shared" si="153"/>
        <v>0</v>
      </c>
      <c r="AQ608" s="80">
        <f t="shared" si="153"/>
        <v>0</v>
      </c>
      <c r="AR608" s="80">
        <f t="shared" si="153"/>
        <v>0</v>
      </c>
      <c r="AS608" s="80">
        <f t="shared" si="153"/>
        <v>0</v>
      </c>
      <c r="AT608" s="80">
        <f t="shared" si="153"/>
        <v>0</v>
      </c>
      <c r="AU608" s="80">
        <f t="shared" si="153"/>
        <v>0</v>
      </c>
      <c r="AV608" s="80">
        <f t="shared" si="153"/>
        <v>0</v>
      </c>
      <c r="AW608" s="80">
        <f t="shared" si="153"/>
        <v>0</v>
      </c>
      <c r="AX608" s="80">
        <f t="shared" si="153"/>
        <v>0</v>
      </c>
      <c r="AY608" s="80">
        <f t="shared" si="153"/>
        <v>0</v>
      </c>
      <c r="AZ608" s="80">
        <f t="shared" si="153"/>
        <v>0</v>
      </c>
      <c r="BA608" s="80">
        <f t="shared" si="153"/>
        <v>0</v>
      </c>
      <c r="BB608" s="80">
        <f t="shared" si="153"/>
        <v>0</v>
      </c>
      <c r="BC608" s="80">
        <f t="shared" si="153"/>
        <v>0</v>
      </c>
      <c r="BD608" s="80">
        <f t="shared" si="153"/>
        <v>0</v>
      </c>
      <c r="BE608" s="80">
        <f t="shared" si="153"/>
        <v>0</v>
      </c>
      <c r="BF608" s="80">
        <f t="shared" si="153"/>
        <v>0</v>
      </c>
      <c r="BG608" s="80">
        <f t="shared" si="153"/>
        <v>0</v>
      </c>
      <c r="BH608" s="80">
        <f t="shared" si="153"/>
        <v>0</v>
      </c>
      <c r="BI608" s="80">
        <f t="shared" si="153"/>
        <v>0</v>
      </c>
      <c r="BJ608" s="80">
        <f t="shared" si="153"/>
        <v>0</v>
      </c>
      <c r="BK608" s="80">
        <f t="shared" si="153"/>
        <v>0</v>
      </c>
      <c r="BL608" s="80">
        <f t="shared" si="153"/>
        <v>0</v>
      </c>
      <c r="BM608" s="80">
        <f t="shared" si="153"/>
        <v>0</v>
      </c>
      <c r="BN608" s="80">
        <f t="shared" si="153"/>
        <v>0</v>
      </c>
      <c r="BO608" s="80">
        <f t="shared" si="153"/>
        <v>0</v>
      </c>
      <c r="BP608" s="80">
        <f t="shared" si="153"/>
        <v>0</v>
      </c>
      <c r="BQ608" s="80">
        <f t="shared" si="153"/>
        <v>0</v>
      </c>
      <c r="BR608" s="80">
        <f t="shared" ref="BR608:BR614" si="156">BR175-EJ175</f>
        <v>0</v>
      </c>
      <c r="BS608" s="80">
        <f t="shared" si="154"/>
        <v>0</v>
      </c>
      <c r="BT608" s="80">
        <f t="shared" si="154"/>
        <v>0</v>
      </c>
      <c r="BU608" s="80">
        <f t="shared" si="154"/>
        <v>0</v>
      </c>
      <c r="BV608" s="80">
        <f t="shared" si="154"/>
        <v>0</v>
      </c>
      <c r="BW608" s="80">
        <f t="shared" si="154"/>
        <v>0</v>
      </c>
      <c r="BX608" s="80">
        <f t="shared" si="154"/>
        <v>0</v>
      </c>
      <c r="BZ608" s="80">
        <f t="shared" si="155"/>
        <v>0</v>
      </c>
      <c r="CA608" s="80" t="e">
        <f>CA175-#REF!</f>
        <v>#REF!</v>
      </c>
    </row>
    <row r="609" spans="7:79" hidden="1" x14ac:dyDescent="0.3">
      <c r="G609" s="80">
        <f t="shared" ref="G609:BQ613" si="157">G176-BY176</f>
        <v>442779</v>
      </c>
      <c r="H609" s="80">
        <f t="shared" si="157"/>
        <v>0</v>
      </c>
      <c r="I609" s="80">
        <f t="shared" si="157"/>
        <v>0</v>
      </c>
      <c r="J609" s="80">
        <f t="shared" si="157"/>
        <v>0</v>
      </c>
      <c r="K609" s="80">
        <f t="shared" si="157"/>
        <v>0</v>
      </c>
      <c r="L609" s="80">
        <f t="shared" si="157"/>
        <v>-111379</v>
      </c>
      <c r="M609" s="80">
        <f t="shared" si="157"/>
        <v>0</v>
      </c>
      <c r="N609" s="80">
        <f t="shared" si="157"/>
        <v>0</v>
      </c>
      <c r="O609" s="80">
        <f t="shared" si="157"/>
        <v>0</v>
      </c>
      <c r="P609" s="80">
        <f t="shared" si="157"/>
        <v>0</v>
      </c>
      <c r="Q609" s="80">
        <f t="shared" si="157"/>
        <v>-12486</v>
      </c>
      <c r="R609" s="80">
        <f t="shared" si="157"/>
        <v>0</v>
      </c>
      <c r="S609" s="80">
        <f t="shared" si="157"/>
        <v>0</v>
      </c>
      <c r="T609" s="80">
        <f t="shared" si="157"/>
        <v>0</v>
      </c>
      <c r="U609" s="80">
        <f t="shared" si="157"/>
        <v>0</v>
      </c>
      <c r="V609" s="80">
        <f t="shared" si="157"/>
        <v>-10052</v>
      </c>
      <c r="W609" s="80">
        <f t="shared" si="157"/>
        <v>0</v>
      </c>
      <c r="X609" s="80">
        <f t="shared" si="157"/>
        <v>0</v>
      </c>
      <c r="Y609" s="80">
        <f t="shared" si="157"/>
        <v>0</v>
      </c>
      <c r="Z609" s="80">
        <f t="shared" si="157"/>
        <v>0</v>
      </c>
      <c r="AA609" s="80">
        <f t="shared" si="157"/>
        <v>-28861</v>
      </c>
      <c r="AB609" s="80">
        <f t="shared" si="157"/>
        <v>0</v>
      </c>
      <c r="AC609" s="80">
        <f t="shared" si="157"/>
        <v>0</v>
      </c>
      <c r="AD609" s="80">
        <f t="shared" si="157"/>
        <v>0</v>
      </c>
      <c r="AE609" s="80">
        <f t="shared" si="157"/>
        <v>0</v>
      </c>
      <c r="AF609" s="80">
        <f t="shared" si="157"/>
        <v>-5382</v>
      </c>
      <c r="AG609" s="80">
        <f t="shared" si="157"/>
        <v>0</v>
      </c>
      <c r="AH609" s="80">
        <f t="shared" si="157"/>
        <v>0</v>
      </c>
      <c r="AI609" s="80">
        <f t="shared" si="157"/>
        <v>0</v>
      </c>
      <c r="AJ609" s="80">
        <f t="shared" si="157"/>
        <v>0</v>
      </c>
      <c r="AK609" s="80">
        <f t="shared" si="157"/>
        <v>87745</v>
      </c>
      <c r="AL609" s="80">
        <f t="shared" si="157"/>
        <v>0</v>
      </c>
      <c r="AM609" s="80">
        <f t="shared" si="157"/>
        <v>0</v>
      </c>
      <c r="AN609" s="80">
        <f t="shared" si="157"/>
        <v>0</v>
      </c>
      <c r="AO609" s="80">
        <f t="shared" si="157"/>
        <v>0</v>
      </c>
      <c r="AP609" s="80">
        <f t="shared" si="157"/>
        <v>143974</v>
      </c>
      <c r="AQ609" s="80">
        <f t="shared" si="157"/>
        <v>0</v>
      </c>
      <c r="AR609" s="80">
        <f t="shared" si="157"/>
        <v>0</v>
      </c>
      <c r="AS609" s="80">
        <f t="shared" si="157"/>
        <v>0</v>
      </c>
      <c r="AT609" s="80">
        <f t="shared" si="157"/>
        <v>0</v>
      </c>
      <c r="AU609" s="80">
        <f t="shared" si="157"/>
        <v>132668</v>
      </c>
      <c r="AV609" s="80">
        <f t="shared" si="157"/>
        <v>0</v>
      </c>
      <c r="AW609" s="80">
        <f t="shared" si="157"/>
        <v>0</v>
      </c>
      <c r="AX609" s="80">
        <f t="shared" si="157"/>
        <v>0</v>
      </c>
      <c r="AY609" s="80">
        <f t="shared" si="157"/>
        <v>0</v>
      </c>
      <c r="AZ609" s="80">
        <f t="shared" si="157"/>
        <v>-9251</v>
      </c>
      <c r="BA609" s="80">
        <f t="shared" si="157"/>
        <v>0</v>
      </c>
      <c r="BB609" s="80">
        <f t="shared" si="157"/>
        <v>0</v>
      </c>
      <c r="BC609" s="80">
        <f t="shared" si="157"/>
        <v>0</v>
      </c>
      <c r="BD609" s="80">
        <f t="shared" si="157"/>
        <v>0</v>
      </c>
      <c r="BE609" s="80">
        <f t="shared" si="157"/>
        <v>0</v>
      </c>
      <c r="BF609" s="80">
        <f t="shared" si="157"/>
        <v>0</v>
      </c>
      <c r="BG609" s="80">
        <f t="shared" si="157"/>
        <v>0</v>
      </c>
      <c r="BH609" s="80">
        <f t="shared" si="157"/>
        <v>0</v>
      </c>
      <c r="BI609" s="80">
        <f t="shared" si="157"/>
        <v>0</v>
      </c>
      <c r="BJ609" s="80">
        <f t="shared" si="157"/>
        <v>0</v>
      </c>
      <c r="BK609" s="80">
        <f t="shared" si="157"/>
        <v>0</v>
      </c>
      <c r="BL609" s="80">
        <f t="shared" si="157"/>
        <v>0</v>
      </c>
      <c r="BM609" s="80">
        <f t="shared" si="157"/>
        <v>0</v>
      </c>
      <c r="BN609" s="80">
        <f t="shared" si="157"/>
        <v>0</v>
      </c>
      <c r="BO609" s="80">
        <f t="shared" si="157"/>
        <v>0</v>
      </c>
      <c r="BP609" s="80">
        <f t="shared" si="157"/>
        <v>0</v>
      </c>
      <c r="BQ609" s="80">
        <f t="shared" si="157"/>
        <v>0</v>
      </c>
      <c r="BR609" s="80">
        <f t="shared" si="156"/>
        <v>0</v>
      </c>
      <c r="BS609" s="80">
        <f t="shared" si="154"/>
        <v>0</v>
      </c>
      <c r="BT609" s="80">
        <f t="shared" si="154"/>
        <v>186976</v>
      </c>
      <c r="BU609" s="80">
        <f t="shared" si="154"/>
        <v>0</v>
      </c>
      <c r="BV609" s="80">
        <f t="shared" si="154"/>
        <v>0</v>
      </c>
      <c r="BW609" s="80">
        <f t="shared" si="154"/>
        <v>0</v>
      </c>
      <c r="BX609" s="80">
        <f t="shared" si="154"/>
        <v>0</v>
      </c>
      <c r="BZ609" s="80">
        <f t="shared" si="155"/>
        <v>0</v>
      </c>
      <c r="CA609" s="80" t="e">
        <f>CA176-#REF!</f>
        <v>#REF!</v>
      </c>
    </row>
    <row r="610" spans="7:79" hidden="1" x14ac:dyDescent="0.3">
      <c r="G610" s="80">
        <f t="shared" si="157"/>
        <v>0</v>
      </c>
      <c r="H610" s="80">
        <f t="shared" si="157"/>
        <v>0</v>
      </c>
      <c r="I610" s="80">
        <f t="shared" si="157"/>
        <v>0</v>
      </c>
      <c r="J610" s="80">
        <f t="shared" si="157"/>
        <v>0</v>
      </c>
      <c r="K610" s="80">
        <f t="shared" si="157"/>
        <v>0</v>
      </c>
      <c r="L610" s="80">
        <f t="shared" si="157"/>
        <v>0</v>
      </c>
      <c r="M610" s="80">
        <f t="shared" si="157"/>
        <v>0</v>
      </c>
      <c r="N610" s="80">
        <f t="shared" si="157"/>
        <v>0</v>
      </c>
      <c r="O610" s="80">
        <f t="shared" si="157"/>
        <v>0</v>
      </c>
      <c r="P610" s="80">
        <f t="shared" si="157"/>
        <v>0</v>
      </c>
      <c r="Q610" s="80">
        <f t="shared" si="157"/>
        <v>0</v>
      </c>
      <c r="R610" s="80">
        <f t="shared" si="157"/>
        <v>0</v>
      </c>
      <c r="S610" s="80">
        <f t="shared" si="157"/>
        <v>0</v>
      </c>
      <c r="T610" s="80">
        <f t="shared" si="157"/>
        <v>0</v>
      </c>
      <c r="U610" s="80">
        <f t="shared" si="157"/>
        <v>0</v>
      </c>
      <c r="V610" s="80">
        <f t="shared" si="157"/>
        <v>0</v>
      </c>
      <c r="W610" s="80">
        <f t="shared" si="157"/>
        <v>0</v>
      </c>
      <c r="X610" s="80">
        <f t="shared" si="157"/>
        <v>0</v>
      </c>
      <c r="Y610" s="80">
        <f t="shared" si="157"/>
        <v>0</v>
      </c>
      <c r="Z610" s="80">
        <f t="shared" si="157"/>
        <v>0</v>
      </c>
      <c r="AA610" s="80">
        <f t="shared" si="157"/>
        <v>0</v>
      </c>
      <c r="AB610" s="80">
        <f t="shared" si="157"/>
        <v>0</v>
      </c>
      <c r="AC610" s="80">
        <f t="shared" si="157"/>
        <v>0</v>
      </c>
      <c r="AD610" s="80">
        <f t="shared" si="157"/>
        <v>0</v>
      </c>
      <c r="AE610" s="80">
        <f t="shared" si="157"/>
        <v>0</v>
      </c>
      <c r="AF610" s="80">
        <f t="shared" si="157"/>
        <v>0</v>
      </c>
      <c r="AG610" s="80">
        <f t="shared" si="157"/>
        <v>0</v>
      </c>
      <c r="AH610" s="80">
        <f t="shared" si="157"/>
        <v>0</v>
      </c>
      <c r="AI610" s="80">
        <f t="shared" si="157"/>
        <v>0</v>
      </c>
      <c r="AJ610" s="80">
        <f t="shared" si="157"/>
        <v>0</v>
      </c>
      <c r="AK610" s="80">
        <f t="shared" si="157"/>
        <v>0</v>
      </c>
      <c r="AL610" s="80">
        <f t="shared" si="157"/>
        <v>0</v>
      </c>
      <c r="AM610" s="80">
        <f t="shared" si="157"/>
        <v>0</v>
      </c>
      <c r="AN610" s="80">
        <f t="shared" si="157"/>
        <v>0</v>
      </c>
      <c r="AO610" s="80">
        <f t="shared" si="157"/>
        <v>0</v>
      </c>
      <c r="AP610" s="80">
        <f t="shared" si="157"/>
        <v>0</v>
      </c>
      <c r="AQ610" s="80">
        <f t="shared" si="157"/>
        <v>0</v>
      </c>
      <c r="AR610" s="80">
        <f t="shared" si="157"/>
        <v>0</v>
      </c>
      <c r="AS610" s="80">
        <f t="shared" si="157"/>
        <v>0</v>
      </c>
      <c r="AT610" s="80">
        <f t="shared" si="157"/>
        <v>0</v>
      </c>
      <c r="AU610" s="80">
        <f t="shared" si="157"/>
        <v>0</v>
      </c>
      <c r="AV610" s="80">
        <f t="shared" si="157"/>
        <v>0</v>
      </c>
      <c r="AW610" s="80">
        <f t="shared" si="157"/>
        <v>0</v>
      </c>
      <c r="AX610" s="80">
        <f t="shared" si="157"/>
        <v>0</v>
      </c>
      <c r="AY610" s="80">
        <f t="shared" si="157"/>
        <v>0</v>
      </c>
      <c r="AZ610" s="80">
        <f t="shared" si="157"/>
        <v>0</v>
      </c>
      <c r="BA610" s="80">
        <f t="shared" si="157"/>
        <v>0</v>
      </c>
      <c r="BB610" s="80">
        <f t="shared" si="157"/>
        <v>0</v>
      </c>
      <c r="BC610" s="80">
        <f t="shared" si="157"/>
        <v>0</v>
      </c>
      <c r="BD610" s="80">
        <f t="shared" si="157"/>
        <v>0</v>
      </c>
      <c r="BE610" s="80">
        <f t="shared" si="157"/>
        <v>0</v>
      </c>
      <c r="BF610" s="80">
        <f t="shared" si="157"/>
        <v>0</v>
      </c>
      <c r="BG610" s="80">
        <f t="shared" si="157"/>
        <v>0</v>
      </c>
      <c r="BH610" s="80">
        <f t="shared" si="157"/>
        <v>0</v>
      </c>
      <c r="BI610" s="80">
        <f t="shared" si="157"/>
        <v>0</v>
      </c>
      <c r="BJ610" s="80">
        <f t="shared" si="157"/>
        <v>0</v>
      </c>
      <c r="BK610" s="80">
        <f t="shared" si="157"/>
        <v>0</v>
      </c>
      <c r="BL610" s="80">
        <f t="shared" si="157"/>
        <v>0</v>
      </c>
      <c r="BM610" s="80">
        <f t="shared" si="157"/>
        <v>0</v>
      </c>
      <c r="BN610" s="80">
        <f t="shared" si="157"/>
        <v>0</v>
      </c>
      <c r="BO610" s="80">
        <f t="shared" si="157"/>
        <v>0</v>
      </c>
      <c r="BP610" s="80">
        <f t="shared" si="157"/>
        <v>0</v>
      </c>
      <c r="BQ610" s="80">
        <f t="shared" si="157"/>
        <v>0</v>
      </c>
      <c r="BR610" s="80">
        <f t="shared" si="156"/>
        <v>0</v>
      </c>
      <c r="BS610" s="80">
        <f t="shared" si="154"/>
        <v>0</v>
      </c>
      <c r="BT610" s="80">
        <f t="shared" si="154"/>
        <v>0</v>
      </c>
      <c r="BU610" s="80">
        <f t="shared" si="154"/>
        <v>0</v>
      </c>
      <c r="BV610" s="80">
        <f t="shared" si="154"/>
        <v>0</v>
      </c>
      <c r="BW610" s="80">
        <f t="shared" si="154"/>
        <v>0</v>
      </c>
      <c r="BX610" s="80">
        <f t="shared" si="154"/>
        <v>0</v>
      </c>
      <c r="BZ610" s="80">
        <f t="shared" si="155"/>
        <v>0</v>
      </c>
      <c r="CA610" s="80" t="e">
        <f>CA177-#REF!</f>
        <v>#REF!</v>
      </c>
    </row>
    <row r="611" spans="7:79" hidden="1" x14ac:dyDescent="0.3">
      <c r="G611" s="80">
        <f t="shared" si="157"/>
        <v>0</v>
      </c>
      <c r="H611" s="80">
        <f t="shared" si="157"/>
        <v>0</v>
      </c>
      <c r="I611" s="80">
        <f t="shared" si="157"/>
        <v>0</v>
      </c>
      <c r="J611" s="80">
        <f t="shared" si="157"/>
        <v>0</v>
      </c>
      <c r="K611" s="80">
        <f t="shared" si="157"/>
        <v>0</v>
      </c>
      <c r="L611" s="80">
        <f t="shared" si="157"/>
        <v>8835000</v>
      </c>
      <c r="M611" s="80">
        <f t="shared" si="157"/>
        <v>0</v>
      </c>
      <c r="N611" s="80">
        <f t="shared" si="157"/>
        <v>0</v>
      </c>
      <c r="O611" s="80">
        <f t="shared" si="157"/>
        <v>0</v>
      </c>
      <c r="P611" s="80">
        <f t="shared" si="157"/>
        <v>0</v>
      </c>
      <c r="Q611" s="80">
        <f t="shared" si="157"/>
        <v>6265000</v>
      </c>
      <c r="R611" s="80">
        <f t="shared" si="157"/>
        <v>0</v>
      </c>
      <c r="S611" s="80">
        <f t="shared" si="157"/>
        <v>0</v>
      </c>
      <c r="T611" s="80">
        <f t="shared" si="157"/>
        <v>0</v>
      </c>
      <c r="U611" s="80">
        <f t="shared" si="157"/>
        <v>0</v>
      </c>
      <c r="V611" s="80">
        <f t="shared" si="157"/>
        <v>2080000</v>
      </c>
      <c r="W611" s="80">
        <f t="shared" si="157"/>
        <v>0</v>
      </c>
      <c r="X611" s="80">
        <f t="shared" si="157"/>
        <v>0</v>
      </c>
      <c r="Y611" s="80">
        <f t="shared" si="157"/>
        <v>0</v>
      </c>
      <c r="Z611" s="80">
        <f t="shared" si="157"/>
        <v>0</v>
      </c>
      <c r="AA611" s="80">
        <f t="shared" si="157"/>
        <v>1065000</v>
      </c>
      <c r="AB611" s="80">
        <f t="shared" si="157"/>
        <v>0</v>
      </c>
      <c r="AC611" s="80">
        <f t="shared" si="157"/>
        <v>0</v>
      </c>
      <c r="AD611" s="80">
        <f t="shared" si="157"/>
        <v>0</v>
      </c>
      <c r="AE611" s="80">
        <f t="shared" si="157"/>
        <v>0</v>
      </c>
      <c r="AF611" s="80">
        <f t="shared" si="157"/>
        <v>785000</v>
      </c>
      <c r="AG611" s="80">
        <f t="shared" si="157"/>
        <v>0</v>
      </c>
      <c r="AH611" s="80">
        <f t="shared" si="157"/>
        <v>0</v>
      </c>
      <c r="AI611" s="80">
        <f t="shared" si="157"/>
        <v>0</v>
      </c>
      <c r="AJ611" s="80">
        <f t="shared" si="157"/>
        <v>0</v>
      </c>
      <c r="AK611" s="80">
        <f t="shared" si="157"/>
        <v>365000</v>
      </c>
      <c r="AL611" s="80">
        <f t="shared" si="157"/>
        <v>0</v>
      </c>
      <c r="AM611" s="80">
        <f t="shared" si="157"/>
        <v>0</v>
      </c>
      <c r="AN611" s="80">
        <f t="shared" si="157"/>
        <v>0</v>
      </c>
      <c r="AO611" s="80">
        <f t="shared" si="157"/>
        <v>0</v>
      </c>
      <c r="AP611" s="80">
        <f t="shared" si="157"/>
        <v>300000</v>
      </c>
      <c r="AQ611" s="80">
        <f t="shared" si="157"/>
        <v>0</v>
      </c>
      <c r="AR611" s="80">
        <f t="shared" si="157"/>
        <v>0</v>
      </c>
      <c r="AS611" s="80">
        <f t="shared" si="157"/>
        <v>0</v>
      </c>
      <c r="AT611" s="80">
        <f t="shared" si="157"/>
        <v>0</v>
      </c>
      <c r="AU611" s="80">
        <f t="shared" si="157"/>
        <v>3375000</v>
      </c>
      <c r="AV611" s="80">
        <f t="shared" si="157"/>
        <v>0</v>
      </c>
      <c r="AW611" s="80">
        <f t="shared" si="157"/>
        <v>0</v>
      </c>
      <c r="AX611" s="80">
        <f t="shared" si="157"/>
        <v>0</v>
      </c>
      <c r="AY611" s="80">
        <f t="shared" si="157"/>
        <v>0</v>
      </c>
      <c r="AZ611" s="80">
        <f t="shared" si="157"/>
        <v>6885000</v>
      </c>
      <c r="BA611" s="80">
        <f t="shared" si="157"/>
        <v>0</v>
      </c>
      <c r="BB611" s="80">
        <f t="shared" si="157"/>
        <v>0</v>
      </c>
      <c r="BC611" s="80">
        <f t="shared" si="157"/>
        <v>0</v>
      </c>
      <c r="BD611" s="80">
        <f t="shared" si="157"/>
        <v>0</v>
      </c>
      <c r="BE611" s="80">
        <f t="shared" si="157"/>
        <v>0</v>
      </c>
      <c r="BF611" s="80">
        <f t="shared" si="157"/>
        <v>0</v>
      </c>
      <c r="BG611" s="80">
        <f t="shared" si="157"/>
        <v>0</v>
      </c>
      <c r="BH611" s="80">
        <f t="shared" si="157"/>
        <v>0</v>
      </c>
      <c r="BI611" s="80">
        <f t="shared" si="157"/>
        <v>0</v>
      </c>
      <c r="BJ611" s="80">
        <f t="shared" si="157"/>
        <v>0</v>
      </c>
      <c r="BK611" s="80">
        <f t="shared" si="157"/>
        <v>0</v>
      </c>
      <c r="BL611" s="80">
        <f t="shared" si="157"/>
        <v>0</v>
      </c>
      <c r="BM611" s="80">
        <f t="shared" si="157"/>
        <v>0</v>
      </c>
      <c r="BN611" s="80">
        <f t="shared" si="157"/>
        <v>0</v>
      </c>
      <c r="BO611" s="80">
        <f t="shared" si="157"/>
        <v>0</v>
      </c>
      <c r="BP611" s="80">
        <f t="shared" si="157"/>
        <v>0</v>
      </c>
      <c r="BQ611" s="80">
        <f t="shared" si="157"/>
        <v>0</v>
      </c>
      <c r="BR611" s="80">
        <f t="shared" si="156"/>
        <v>0</v>
      </c>
      <c r="BS611" s="80">
        <f t="shared" si="154"/>
        <v>0</v>
      </c>
      <c r="BT611" s="80">
        <f t="shared" si="154"/>
        <v>29955000</v>
      </c>
      <c r="BU611" s="80">
        <f t="shared" si="154"/>
        <v>0</v>
      </c>
      <c r="BV611" s="80">
        <f t="shared" si="154"/>
        <v>0</v>
      </c>
      <c r="BW611" s="80">
        <f t="shared" si="154"/>
        <v>0</v>
      </c>
      <c r="BX611" s="80">
        <f t="shared" si="154"/>
        <v>0</v>
      </c>
      <c r="BZ611" s="80">
        <f t="shared" si="155"/>
        <v>0</v>
      </c>
      <c r="CA611" s="80" t="e">
        <f>CA178-#REF!</f>
        <v>#REF!</v>
      </c>
    </row>
    <row r="612" spans="7:79" hidden="1" x14ac:dyDescent="0.3">
      <c r="G612" s="80">
        <f t="shared" si="157"/>
        <v>0</v>
      </c>
      <c r="H612" s="80">
        <f t="shared" si="157"/>
        <v>0</v>
      </c>
      <c r="I612" s="80">
        <f t="shared" si="157"/>
        <v>0</v>
      </c>
      <c r="J612" s="80">
        <f t="shared" si="157"/>
        <v>0</v>
      </c>
      <c r="K612" s="80">
        <f t="shared" si="157"/>
        <v>0</v>
      </c>
      <c r="L612" s="80">
        <f t="shared" si="157"/>
        <v>8835000</v>
      </c>
      <c r="M612" s="80">
        <f t="shared" si="157"/>
        <v>0</v>
      </c>
      <c r="N612" s="80">
        <f t="shared" si="157"/>
        <v>0</v>
      </c>
      <c r="O612" s="80">
        <f t="shared" si="157"/>
        <v>0</v>
      </c>
      <c r="P612" s="80">
        <f t="shared" si="157"/>
        <v>0</v>
      </c>
      <c r="Q612" s="80">
        <f t="shared" si="157"/>
        <v>6211238</v>
      </c>
      <c r="R612" s="80">
        <f t="shared" si="157"/>
        <v>0</v>
      </c>
      <c r="S612" s="80">
        <f t="shared" si="157"/>
        <v>0</v>
      </c>
      <c r="T612" s="80">
        <f t="shared" si="157"/>
        <v>0</v>
      </c>
      <c r="U612" s="80">
        <f t="shared" si="157"/>
        <v>0</v>
      </c>
      <c r="V612" s="80">
        <f t="shared" si="157"/>
        <v>2048686</v>
      </c>
      <c r="W612" s="80">
        <f t="shared" si="157"/>
        <v>0</v>
      </c>
      <c r="X612" s="80">
        <f t="shared" si="157"/>
        <v>0</v>
      </c>
      <c r="Y612" s="80">
        <f t="shared" si="157"/>
        <v>0</v>
      </c>
      <c r="Z612" s="80">
        <f t="shared" si="157"/>
        <v>0</v>
      </c>
      <c r="AA612" s="80">
        <f t="shared" si="157"/>
        <v>1051709</v>
      </c>
      <c r="AB612" s="80">
        <f t="shared" si="157"/>
        <v>0</v>
      </c>
      <c r="AC612" s="80">
        <f t="shared" si="157"/>
        <v>0</v>
      </c>
      <c r="AD612" s="80">
        <f t="shared" si="157"/>
        <v>0</v>
      </c>
      <c r="AE612" s="80">
        <f t="shared" si="157"/>
        <v>0</v>
      </c>
      <c r="AF612" s="80">
        <f t="shared" si="157"/>
        <v>775296</v>
      </c>
      <c r="AG612" s="80">
        <f t="shared" si="157"/>
        <v>0</v>
      </c>
      <c r="AH612" s="80">
        <f t="shared" si="157"/>
        <v>0</v>
      </c>
      <c r="AI612" s="80">
        <f t="shared" si="157"/>
        <v>0</v>
      </c>
      <c r="AJ612" s="80">
        <f t="shared" si="157"/>
        <v>0</v>
      </c>
      <c r="AK612" s="80">
        <f t="shared" si="157"/>
        <v>360563</v>
      </c>
      <c r="AL612" s="80">
        <f t="shared" si="157"/>
        <v>0</v>
      </c>
      <c r="AM612" s="80">
        <f t="shared" si="157"/>
        <v>0</v>
      </c>
      <c r="AN612" s="80">
        <f t="shared" si="157"/>
        <v>0</v>
      </c>
      <c r="AO612" s="80">
        <f t="shared" si="157"/>
        <v>0</v>
      </c>
      <c r="AP612" s="80">
        <f t="shared" si="157"/>
        <v>294845</v>
      </c>
      <c r="AQ612" s="80">
        <f t="shared" si="157"/>
        <v>0</v>
      </c>
      <c r="AR612" s="80">
        <f t="shared" si="157"/>
        <v>0</v>
      </c>
      <c r="AS612" s="80">
        <f t="shared" si="157"/>
        <v>0</v>
      </c>
      <c r="AT612" s="80">
        <f t="shared" si="157"/>
        <v>0</v>
      </c>
      <c r="AU612" s="80">
        <f t="shared" si="157"/>
        <v>3284494</v>
      </c>
      <c r="AV612" s="80">
        <f t="shared" si="157"/>
        <v>0</v>
      </c>
      <c r="AW612" s="80">
        <f t="shared" si="157"/>
        <v>0</v>
      </c>
      <c r="AX612" s="80">
        <f t="shared" si="157"/>
        <v>0</v>
      </c>
      <c r="AY612" s="80">
        <f t="shared" si="157"/>
        <v>0</v>
      </c>
      <c r="AZ612" s="80">
        <f t="shared" si="157"/>
        <v>6719561</v>
      </c>
      <c r="BA612" s="80">
        <f t="shared" si="157"/>
        <v>0</v>
      </c>
      <c r="BB612" s="80">
        <f t="shared" si="157"/>
        <v>0</v>
      </c>
      <c r="BC612" s="80">
        <f t="shared" si="157"/>
        <v>0</v>
      </c>
      <c r="BD612" s="80">
        <f t="shared" si="157"/>
        <v>0</v>
      </c>
      <c r="BE612" s="80">
        <f t="shared" si="157"/>
        <v>0</v>
      </c>
      <c r="BF612" s="80">
        <f t="shared" si="157"/>
        <v>0</v>
      </c>
      <c r="BG612" s="80">
        <f t="shared" si="157"/>
        <v>0</v>
      </c>
      <c r="BH612" s="80">
        <f t="shared" si="157"/>
        <v>0</v>
      </c>
      <c r="BI612" s="80">
        <f t="shared" si="157"/>
        <v>0</v>
      </c>
      <c r="BJ612" s="80">
        <f t="shared" si="157"/>
        <v>0</v>
      </c>
      <c r="BK612" s="80">
        <f t="shared" si="157"/>
        <v>0</v>
      </c>
      <c r="BL612" s="80">
        <f t="shared" si="157"/>
        <v>0</v>
      </c>
      <c r="BM612" s="80">
        <f t="shared" si="157"/>
        <v>0</v>
      </c>
      <c r="BN612" s="80">
        <f t="shared" si="157"/>
        <v>0</v>
      </c>
      <c r="BO612" s="80">
        <f t="shared" si="157"/>
        <v>0</v>
      </c>
      <c r="BP612" s="80">
        <f t="shared" si="157"/>
        <v>0</v>
      </c>
      <c r="BQ612" s="80">
        <f t="shared" si="157"/>
        <v>0</v>
      </c>
      <c r="BR612" s="80">
        <f t="shared" si="156"/>
        <v>0</v>
      </c>
      <c r="BS612" s="80">
        <f t="shared" si="154"/>
        <v>0</v>
      </c>
      <c r="BT612" s="80">
        <f t="shared" si="154"/>
        <v>29581392</v>
      </c>
      <c r="BU612" s="80">
        <f t="shared" si="154"/>
        <v>0</v>
      </c>
      <c r="BV612" s="80">
        <f t="shared" si="154"/>
        <v>0</v>
      </c>
      <c r="BW612" s="80">
        <f t="shared" si="154"/>
        <v>0</v>
      </c>
      <c r="BX612" s="80">
        <f t="shared" si="154"/>
        <v>0</v>
      </c>
      <c r="BZ612" s="80">
        <f t="shared" si="155"/>
        <v>0</v>
      </c>
      <c r="CA612" s="80" t="e">
        <f>CA179-#REF!</f>
        <v>#REF!</v>
      </c>
    </row>
    <row r="613" spans="7:79" hidden="1" x14ac:dyDescent="0.3">
      <c r="G613" s="80">
        <f t="shared" si="157"/>
        <v>0</v>
      </c>
      <c r="H613" s="80">
        <f t="shared" si="157"/>
        <v>0</v>
      </c>
      <c r="I613" s="80">
        <f t="shared" si="157"/>
        <v>0</v>
      </c>
      <c r="J613" s="80">
        <f t="shared" ref="J613:BQ614" si="158">J180-CB180</f>
        <v>0</v>
      </c>
      <c r="K613" s="80">
        <f t="shared" si="158"/>
        <v>0</v>
      </c>
      <c r="L613" s="80">
        <f t="shared" si="158"/>
        <v>0</v>
      </c>
      <c r="M613" s="80">
        <f t="shared" si="158"/>
        <v>0</v>
      </c>
      <c r="N613" s="80">
        <f t="shared" si="158"/>
        <v>0</v>
      </c>
      <c r="O613" s="80">
        <f t="shared" si="158"/>
        <v>0</v>
      </c>
      <c r="P613" s="80">
        <f t="shared" si="158"/>
        <v>0</v>
      </c>
      <c r="Q613" s="80">
        <f t="shared" si="158"/>
        <v>53762</v>
      </c>
      <c r="R613" s="80">
        <f t="shared" si="158"/>
        <v>0</v>
      </c>
      <c r="S613" s="80">
        <f t="shared" si="158"/>
        <v>0</v>
      </c>
      <c r="T613" s="80">
        <f t="shared" si="158"/>
        <v>0</v>
      </c>
      <c r="U613" s="80">
        <f t="shared" si="158"/>
        <v>0</v>
      </c>
      <c r="V613" s="80">
        <f t="shared" si="158"/>
        <v>31314</v>
      </c>
      <c r="W613" s="80">
        <f t="shared" si="158"/>
        <v>0</v>
      </c>
      <c r="X613" s="80">
        <f t="shared" si="158"/>
        <v>0</v>
      </c>
      <c r="Y613" s="80">
        <f t="shared" si="158"/>
        <v>0</v>
      </c>
      <c r="Z613" s="80">
        <f t="shared" si="158"/>
        <v>0</v>
      </c>
      <c r="AA613" s="80">
        <f t="shared" si="158"/>
        <v>13291</v>
      </c>
      <c r="AB613" s="80">
        <f t="shared" si="158"/>
        <v>0</v>
      </c>
      <c r="AC613" s="80">
        <f t="shared" si="158"/>
        <v>0</v>
      </c>
      <c r="AD613" s="80">
        <f t="shared" si="158"/>
        <v>0</v>
      </c>
      <c r="AE613" s="80">
        <f t="shared" si="158"/>
        <v>0</v>
      </c>
      <c r="AF613" s="80">
        <f t="shared" si="158"/>
        <v>9704</v>
      </c>
      <c r="AG613" s="80">
        <f t="shared" si="158"/>
        <v>0</v>
      </c>
      <c r="AH613" s="80">
        <f t="shared" si="158"/>
        <v>0</v>
      </c>
      <c r="AI613" s="80">
        <f t="shared" si="158"/>
        <v>0</v>
      </c>
      <c r="AJ613" s="80">
        <f t="shared" si="158"/>
        <v>0</v>
      </c>
      <c r="AK613" s="80">
        <f t="shared" si="158"/>
        <v>4437</v>
      </c>
      <c r="AL613" s="80">
        <f t="shared" si="158"/>
        <v>0</v>
      </c>
      <c r="AM613" s="80">
        <f t="shared" si="158"/>
        <v>0</v>
      </c>
      <c r="AN613" s="80">
        <f t="shared" si="158"/>
        <v>0</v>
      </c>
      <c r="AO613" s="80">
        <f t="shared" si="158"/>
        <v>0</v>
      </c>
      <c r="AP613" s="80">
        <f t="shared" si="158"/>
        <v>5155</v>
      </c>
      <c r="AQ613" s="80">
        <f t="shared" si="158"/>
        <v>0</v>
      </c>
      <c r="AR613" s="80">
        <f t="shared" si="158"/>
        <v>0</v>
      </c>
      <c r="AS613" s="80">
        <f t="shared" si="158"/>
        <v>0</v>
      </c>
      <c r="AT613" s="80">
        <f t="shared" si="158"/>
        <v>0</v>
      </c>
      <c r="AU613" s="80">
        <f t="shared" si="158"/>
        <v>90506</v>
      </c>
      <c r="AV613" s="80">
        <f t="shared" si="158"/>
        <v>0</v>
      </c>
      <c r="AW613" s="80">
        <f t="shared" si="158"/>
        <v>0</v>
      </c>
      <c r="AX613" s="80">
        <f t="shared" si="158"/>
        <v>0</v>
      </c>
      <c r="AY613" s="80">
        <f t="shared" si="158"/>
        <v>0</v>
      </c>
      <c r="AZ613" s="80">
        <f t="shared" si="158"/>
        <v>165439</v>
      </c>
      <c r="BA613" s="80">
        <f t="shared" si="158"/>
        <v>0</v>
      </c>
      <c r="BB613" s="80">
        <f t="shared" si="158"/>
        <v>0</v>
      </c>
      <c r="BC613" s="80">
        <f t="shared" si="158"/>
        <v>0</v>
      </c>
      <c r="BD613" s="80">
        <f t="shared" si="158"/>
        <v>0</v>
      </c>
      <c r="BE613" s="80">
        <f t="shared" si="158"/>
        <v>0</v>
      </c>
      <c r="BF613" s="80">
        <f t="shared" si="158"/>
        <v>0</v>
      </c>
      <c r="BG613" s="80">
        <f t="shared" si="158"/>
        <v>0</v>
      </c>
      <c r="BH613" s="80">
        <f t="shared" si="158"/>
        <v>0</v>
      </c>
      <c r="BI613" s="80">
        <f t="shared" si="158"/>
        <v>0</v>
      </c>
      <c r="BJ613" s="80">
        <f t="shared" si="158"/>
        <v>0</v>
      </c>
      <c r="BK613" s="80">
        <f t="shared" si="158"/>
        <v>0</v>
      </c>
      <c r="BL613" s="80">
        <f t="shared" si="158"/>
        <v>0</v>
      </c>
      <c r="BM613" s="80">
        <f t="shared" si="158"/>
        <v>0</v>
      </c>
      <c r="BN613" s="80">
        <f t="shared" si="158"/>
        <v>0</v>
      </c>
      <c r="BO613" s="80">
        <f t="shared" si="158"/>
        <v>0</v>
      </c>
      <c r="BP613" s="80">
        <f t="shared" si="158"/>
        <v>0</v>
      </c>
      <c r="BQ613" s="80">
        <f t="shared" si="158"/>
        <v>0</v>
      </c>
      <c r="BR613" s="80">
        <f t="shared" si="156"/>
        <v>0</v>
      </c>
      <c r="BS613" s="80">
        <f t="shared" si="154"/>
        <v>0</v>
      </c>
      <c r="BT613" s="80">
        <f t="shared" si="154"/>
        <v>373608</v>
      </c>
      <c r="BU613" s="80">
        <f t="shared" si="154"/>
        <v>0</v>
      </c>
      <c r="BV613" s="80">
        <f t="shared" si="154"/>
        <v>0</v>
      </c>
      <c r="BW613" s="80">
        <f t="shared" si="154"/>
        <v>0</v>
      </c>
      <c r="BX613" s="80">
        <f t="shared" si="154"/>
        <v>0</v>
      </c>
      <c r="BZ613" s="80">
        <f t="shared" si="155"/>
        <v>0</v>
      </c>
      <c r="CA613" s="80" t="e">
        <f>CA180-#REF!</f>
        <v>#REF!</v>
      </c>
    </row>
    <row r="614" spans="7:79" hidden="1" x14ac:dyDescent="0.3">
      <c r="G614" s="80">
        <f t="shared" ref="G614:I614" si="159">G181-BY181</f>
        <v>0</v>
      </c>
      <c r="H614" s="80">
        <f t="shared" si="159"/>
        <v>0</v>
      </c>
      <c r="I614" s="80">
        <f t="shared" si="159"/>
        <v>0</v>
      </c>
      <c r="J614" s="80">
        <f t="shared" si="158"/>
        <v>0</v>
      </c>
      <c r="K614" s="80">
        <f t="shared" si="158"/>
        <v>0</v>
      </c>
      <c r="L614" s="80">
        <f t="shared" si="158"/>
        <v>0</v>
      </c>
      <c r="M614" s="80">
        <f t="shared" si="158"/>
        <v>0</v>
      </c>
      <c r="N614" s="80">
        <f t="shared" si="158"/>
        <v>0</v>
      </c>
      <c r="O614" s="80">
        <f t="shared" si="158"/>
        <v>0</v>
      </c>
      <c r="P614" s="80">
        <f t="shared" si="158"/>
        <v>0</v>
      </c>
      <c r="Q614" s="80">
        <f t="shared" si="158"/>
        <v>0</v>
      </c>
      <c r="R614" s="80">
        <f t="shared" si="158"/>
        <v>0</v>
      </c>
      <c r="S614" s="80">
        <f t="shared" si="158"/>
        <v>0</v>
      </c>
      <c r="T614" s="80">
        <f t="shared" si="158"/>
        <v>0</v>
      </c>
      <c r="U614" s="80">
        <f t="shared" si="158"/>
        <v>0</v>
      </c>
      <c r="V614" s="80">
        <f t="shared" si="158"/>
        <v>0</v>
      </c>
      <c r="W614" s="80">
        <f t="shared" si="158"/>
        <v>0</v>
      </c>
      <c r="X614" s="80">
        <f t="shared" si="158"/>
        <v>0</v>
      </c>
      <c r="Y614" s="80">
        <f t="shared" si="158"/>
        <v>0</v>
      </c>
      <c r="Z614" s="80">
        <f t="shared" si="158"/>
        <v>0</v>
      </c>
      <c r="AA614" s="80">
        <f t="shared" si="158"/>
        <v>0</v>
      </c>
      <c r="AB614" s="80">
        <f t="shared" si="158"/>
        <v>0</v>
      </c>
      <c r="AC614" s="80">
        <f t="shared" si="158"/>
        <v>0</v>
      </c>
      <c r="AD614" s="80">
        <f t="shared" si="158"/>
        <v>0</v>
      </c>
      <c r="AE614" s="80">
        <f t="shared" si="158"/>
        <v>0</v>
      </c>
      <c r="AF614" s="80">
        <f t="shared" si="158"/>
        <v>0</v>
      </c>
      <c r="AG614" s="80">
        <f t="shared" si="158"/>
        <v>0</v>
      </c>
      <c r="AH614" s="80">
        <f t="shared" si="158"/>
        <v>0</v>
      </c>
      <c r="AI614" s="80">
        <f t="shared" si="158"/>
        <v>0</v>
      </c>
      <c r="AJ614" s="80">
        <f t="shared" si="158"/>
        <v>0</v>
      </c>
      <c r="AK614" s="80">
        <f t="shared" si="158"/>
        <v>0</v>
      </c>
      <c r="AL614" s="80">
        <f t="shared" si="158"/>
        <v>0</v>
      </c>
      <c r="AM614" s="80">
        <f t="shared" si="158"/>
        <v>0</v>
      </c>
      <c r="AN614" s="80">
        <f t="shared" si="158"/>
        <v>0</v>
      </c>
      <c r="AO614" s="80">
        <f t="shared" si="158"/>
        <v>0</v>
      </c>
      <c r="AP614" s="80">
        <f t="shared" si="158"/>
        <v>0</v>
      </c>
      <c r="AQ614" s="80">
        <f t="shared" si="158"/>
        <v>0</v>
      </c>
      <c r="AR614" s="80">
        <f t="shared" si="158"/>
        <v>0</v>
      </c>
      <c r="AS614" s="80">
        <f t="shared" si="158"/>
        <v>0</v>
      </c>
      <c r="AT614" s="80">
        <f t="shared" si="158"/>
        <v>0</v>
      </c>
      <c r="AU614" s="80">
        <f t="shared" si="158"/>
        <v>0</v>
      </c>
      <c r="AV614" s="80">
        <f t="shared" si="158"/>
        <v>0</v>
      </c>
      <c r="AW614" s="80">
        <f t="shared" si="158"/>
        <v>0</v>
      </c>
      <c r="AX614" s="80">
        <f t="shared" si="158"/>
        <v>0</v>
      </c>
      <c r="AY614" s="80">
        <f t="shared" si="158"/>
        <v>0</v>
      </c>
      <c r="AZ614" s="80">
        <f t="shared" si="158"/>
        <v>0</v>
      </c>
      <c r="BA614" s="80">
        <f t="shared" si="158"/>
        <v>0</v>
      </c>
      <c r="BB614" s="80">
        <f t="shared" si="158"/>
        <v>0</v>
      </c>
      <c r="BC614" s="80">
        <f t="shared" si="158"/>
        <v>0</v>
      </c>
      <c r="BD614" s="80">
        <f t="shared" si="158"/>
        <v>0</v>
      </c>
      <c r="BE614" s="80">
        <f t="shared" si="158"/>
        <v>0</v>
      </c>
      <c r="BF614" s="80">
        <f t="shared" si="158"/>
        <v>0</v>
      </c>
      <c r="BG614" s="80">
        <f t="shared" si="158"/>
        <v>0</v>
      </c>
      <c r="BH614" s="80">
        <f t="shared" si="158"/>
        <v>0</v>
      </c>
      <c r="BI614" s="80">
        <f t="shared" si="158"/>
        <v>0</v>
      </c>
      <c r="BJ614" s="80">
        <f t="shared" si="158"/>
        <v>0</v>
      </c>
      <c r="BK614" s="80">
        <f t="shared" si="158"/>
        <v>0</v>
      </c>
      <c r="BL614" s="80">
        <f t="shared" si="158"/>
        <v>0</v>
      </c>
      <c r="BM614" s="80">
        <f t="shared" si="158"/>
        <v>0</v>
      </c>
      <c r="BN614" s="80">
        <f t="shared" si="158"/>
        <v>0</v>
      </c>
      <c r="BO614" s="80">
        <f t="shared" si="158"/>
        <v>0</v>
      </c>
      <c r="BP614" s="80">
        <f t="shared" si="158"/>
        <v>0</v>
      </c>
      <c r="BQ614" s="80">
        <f t="shared" si="158"/>
        <v>0</v>
      </c>
      <c r="BR614" s="80">
        <f t="shared" si="156"/>
        <v>0</v>
      </c>
      <c r="BS614" s="80">
        <f t="shared" si="154"/>
        <v>0</v>
      </c>
      <c r="BT614" s="80">
        <f t="shared" si="154"/>
        <v>0</v>
      </c>
      <c r="BU614" s="80">
        <f t="shared" si="154"/>
        <v>0</v>
      </c>
      <c r="BV614" s="80">
        <f t="shared" si="154"/>
        <v>0</v>
      </c>
      <c r="BW614" s="80">
        <f t="shared" si="154"/>
        <v>0</v>
      </c>
      <c r="BX614" s="80">
        <f t="shared" si="154"/>
        <v>0</v>
      </c>
      <c r="BZ614" s="80">
        <f t="shared" si="155"/>
        <v>0</v>
      </c>
      <c r="CA614" s="80" t="e">
        <f>CA181-#REF!</f>
        <v>#REF!</v>
      </c>
    </row>
    <row r="615" spans="7:79" hidden="1" x14ac:dyDescent="0.3">
      <c r="G615" s="80" t="e">
        <f>#REF!-#REF!</f>
        <v>#REF!</v>
      </c>
      <c r="H615" s="80" t="e">
        <f>#REF!-#REF!</f>
        <v>#REF!</v>
      </c>
      <c r="I615" s="80" t="e">
        <f>#REF!-#REF!</f>
        <v>#REF!</v>
      </c>
      <c r="J615" s="80" t="e">
        <f>#REF!-#REF!</f>
        <v>#REF!</v>
      </c>
      <c r="K615" s="80" t="e">
        <f>#REF!-#REF!</f>
        <v>#REF!</v>
      </c>
      <c r="L615" s="80" t="e">
        <f>#REF!-#REF!</f>
        <v>#REF!</v>
      </c>
      <c r="M615" s="80" t="e">
        <f>#REF!-#REF!</f>
        <v>#REF!</v>
      </c>
      <c r="N615" s="80" t="e">
        <f>#REF!-#REF!</f>
        <v>#REF!</v>
      </c>
      <c r="O615" s="80" t="e">
        <f>#REF!-#REF!</f>
        <v>#REF!</v>
      </c>
      <c r="P615" s="80" t="e">
        <f>#REF!-#REF!</f>
        <v>#REF!</v>
      </c>
      <c r="Q615" s="80" t="e">
        <f>#REF!-#REF!</f>
        <v>#REF!</v>
      </c>
      <c r="R615" s="80" t="e">
        <f>#REF!-#REF!</f>
        <v>#REF!</v>
      </c>
      <c r="S615" s="80" t="e">
        <f>#REF!-#REF!</f>
        <v>#REF!</v>
      </c>
      <c r="T615" s="80" t="e">
        <f>#REF!-#REF!</f>
        <v>#REF!</v>
      </c>
      <c r="U615" s="80" t="e">
        <f>#REF!-#REF!</f>
        <v>#REF!</v>
      </c>
      <c r="V615" s="80" t="e">
        <f>#REF!-#REF!</f>
        <v>#REF!</v>
      </c>
      <c r="W615" s="80" t="e">
        <f>#REF!-#REF!</f>
        <v>#REF!</v>
      </c>
      <c r="X615" s="80" t="e">
        <f>#REF!-#REF!</f>
        <v>#REF!</v>
      </c>
      <c r="Y615" s="80" t="e">
        <f>#REF!-#REF!</f>
        <v>#REF!</v>
      </c>
      <c r="Z615" s="80" t="e">
        <f>#REF!-#REF!</f>
        <v>#REF!</v>
      </c>
      <c r="AA615" s="80" t="e">
        <f>#REF!-#REF!</f>
        <v>#REF!</v>
      </c>
      <c r="AB615" s="80" t="e">
        <f>#REF!-#REF!</f>
        <v>#REF!</v>
      </c>
      <c r="AC615" s="80" t="e">
        <f>#REF!-#REF!</f>
        <v>#REF!</v>
      </c>
      <c r="AD615" s="80" t="e">
        <f>#REF!-#REF!</f>
        <v>#REF!</v>
      </c>
      <c r="AE615" s="80" t="e">
        <f>#REF!-#REF!</f>
        <v>#REF!</v>
      </c>
      <c r="AF615" s="80" t="e">
        <f>#REF!-#REF!</f>
        <v>#REF!</v>
      </c>
      <c r="AG615" s="80" t="e">
        <f>#REF!-#REF!</f>
        <v>#REF!</v>
      </c>
      <c r="AH615" s="80" t="e">
        <f>#REF!-#REF!</f>
        <v>#REF!</v>
      </c>
      <c r="AI615" s="80" t="e">
        <f>#REF!-#REF!</f>
        <v>#REF!</v>
      </c>
      <c r="AJ615" s="80" t="e">
        <f>#REF!-#REF!</f>
        <v>#REF!</v>
      </c>
      <c r="AK615" s="80" t="e">
        <f>#REF!-#REF!</f>
        <v>#REF!</v>
      </c>
      <c r="AL615" s="80" t="e">
        <f>#REF!-#REF!</f>
        <v>#REF!</v>
      </c>
      <c r="AM615" s="80" t="e">
        <f>#REF!-#REF!</f>
        <v>#REF!</v>
      </c>
      <c r="AN615" s="80" t="e">
        <f>#REF!-#REF!</f>
        <v>#REF!</v>
      </c>
      <c r="AO615" s="80" t="e">
        <f>#REF!-#REF!</f>
        <v>#REF!</v>
      </c>
      <c r="AP615" s="80" t="e">
        <f>#REF!-#REF!</f>
        <v>#REF!</v>
      </c>
      <c r="AQ615" s="80" t="e">
        <f>#REF!-#REF!</f>
        <v>#REF!</v>
      </c>
      <c r="AR615" s="80" t="e">
        <f>#REF!-#REF!</f>
        <v>#REF!</v>
      </c>
      <c r="AS615" s="80" t="e">
        <f>#REF!-#REF!</f>
        <v>#REF!</v>
      </c>
      <c r="AT615" s="80" t="e">
        <f>#REF!-#REF!</f>
        <v>#REF!</v>
      </c>
      <c r="AU615" s="80" t="e">
        <f>#REF!-#REF!</f>
        <v>#REF!</v>
      </c>
      <c r="AV615" s="80" t="e">
        <f>#REF!-#REF!</f>
        <v>#REF!</v>
      </c>
      <c r="AW615" s="80" t="e">
        <f>#REF!-#REF!</f>
        <v>#REF!</v>
      </c>
      <c r="AX615" s="80" t="e">
        <f>#REF!-#REF!</f>
        <v>#REF!</v>
      </c>
      <c r="AY615" s="80" t="e">
        <f>#REF!-#REF!</f>
        <v>#REF!</v>
      </c>
      <c r="AZ615" s="80" t="e">
        <f>#REF!-#REF!</f>
        <v>#REF!</v>
      </c>
      <c r="BA615" s="80" t="e">
        <f>#REF!-#REF!</f>
        <v>#REF!</v>
      </c>
      <c r="BB615" s="80" t="e">
        <f>#REF!-#REF!</f>
        <v>#REF!</v>
      </c>
      <c r="BC615" s="80" t="e">
        <f>#REF!-#REF!</f>
        <v>#REF!</v>
      </c>
      <c r="BD615" s="80" t="e">
        <f>#REF!-#REF!</f>
        <v>#REF!</v>
      </c>
      <c r="BE615" s="80" t="e">
        <f>#REF!-#REF!</f>
        <v>#REF!</v>
      </c>
      <c r="BF615" s="80" t="e">
        <f>#REF!-#REF!</f>
        <v>#REF!</v>
      </c>
      <c r="BG615" s="80" t="e">
        <f>#REF!-#REF!</f>
        <v>#REF!</v>
      </c>
      <c r="BH615" s="80" t="e">
        <f>#REF!-#REF!</f>
        <v>#REF!</v>
      </c>
      <c r="BI615" s="80" t="e">
        <f>#REF!-#REF!</f>
        <v>#REF!</v>
      </c>
      <c r="BJ615" s="80" t="e">
        <f>#REF!-#REF!</f>
        <v>#REF!</v>
      </c>
      <c r="BK615" s="80" t="e">
        <f>#REF!-#REF!</f>
        <v>#REF!</v>
      </c>
      <c r="BL615" s="80" t="e">
        <f>#REF!-#REF!</f>
        <v>#REF!</v>
      </c>
      <c r="BM615" s="80" t="e">
        <f>#REF!-#REF!</f>
        <v>#REF!</v>
      </c>
      <c r="BN615" s="80" t="e">
        <f>#REF!-#REF!</f>
        <v>#REF!</v>
      </c>
      <c r="BO615" s="80" t="e">
        <f>#REF!-#REF!</f>
        <v>#REF!</v>
      </c>
      <c r="BP615" s="80" t="e">
        <f>#REF!-#REF!</f>
        <v>#REF!</v>
      </c>
      <c r="BQ615" s="80" t="e">
        <f>#REF!-#REF!</f>
        <v>#REF!</v>
      </c>
      <c r="BR615" s="80" t="e">
        <f>#REF!-#REF!</f>
        <v>#REF!</v>
      </c>
      <c r="BS615" s="80" t="e">
        <f>#REF!-#REF!</f>
        <v>#REF!</v>
      </c>
      <c r="BT615" s="80" t="e">
        <f>#REF!-#REF!</f>
        <v>#REF!</v>
      </c>
      <c r="BU615" s="80" t="e">
        <f>#REF!-#REF!</f>
        <v>#REF!</v>
      </c>
      <c r="BV615" s="80" t="e">
        <f>#REF!-#REF!</f>
        <v>#REF!</v>
      </c>
      <c r="BW615" s="80" t="e">
        <f>#REF!-#REF!</f>
        <v>#REF!</v>
      </c>
      <c r="BX615" s="80" t="e">
        <f>#REF!-#REF!</f>
        <v>#REF!</v>
      </c>
      <c r="BZ615" s="80" t="e">
        <f>#REF!-#REF!</f>
        <v>#REF!</v>
      </c>
      <c r="CA615" s="80" t="e">
        <f>#REF!-#REF!</f>
        <v>#REF!</v>
      </c>
    </row>
    <row r="616" spans="7:79" hidden="1" x14ac:dyDescent="0.3">
      <c r="G616" s="80" t="e">
        <f>#REF!-#REF!</f>
        <v>#REF!</v>
      </c>
      <c r="H616" s="80" t="e">
        <f>#REF!-#REF!</f>
        <v>#REF!</v>
      </c>
      <c r="I616" s="80" t="e">
        <f>#REF!-#REF!</f>
        <v>#REF!</v>
      </c>
      <c r="J616" s="80" t="e">
        <f>#REF!-#REF!</f>
        <v>#REF!</v>
      </c>
      <c r="K616" s="80" t="e">
        <f>#REF!-#REF!</f>
        <v>#REF!</v>
      </c>
      <c r="L616" s="80" t="e">
        <f>#REF!-#REF!</f>
        <v>#REF!</v>
      </c>
      <c r="M616" s="80" t="e">
        <f>#REF!-#REF!</f>
        <v>#REF!</v>
      </c>
      <c r="N616" s="80" t="e">
        <f>#REF!-#REF!</f>
        <v>#REF!</v>
      </c>
      <c r="O616" s="80" t="e">
        <f>#REF!-#REF!</f>
        <v>#REF!</v>
      </c>
      <c r="P616" s="80" t="e">
        <f>#REF!-#REF!</f>
        <v>#REF!</v>
      </c>
      <c r="Q616" s="80" t="e">
        <f>#REF!-#REF!</f>
        <v>#REF!</v>
      </c>
      <c r="R616" s="80" t="e">
        <f>#REF!-#REF!</f>
        <v>#REF!</v>
      </c>
      <c r="S616" s="80" t="e">
        <f>#REF!-#REF!</f>
        <v>#REF!</v>
      </c>
      <c r="T616" s="80" t="e">
        <f>#REF!-#REF!</f>
        <v>#REF!</v>
      </c>
      <c r="U616" s="80" t="e">
        <f>#REF!-#REF!</f>
        <v>#REF!</v>
      </c>
      <c r="V616" s="80" t="e">
        <f>#REF!-#REF!</f>
        <v>#REF!</v>
      </c>
      <c r="W616" s="80" t="e">
        <f>#REF!-#REF!</f>
        <v>#REF!</v>
      </c>
      <c r="X616" s="80" t="e">
        <f>#REF!-#REF!</f>
        <v>#REF!</v>
      </c>
      <c r="Y616" s="80" t="e">
        <f>#REF!-#REF!</f>
        <v>#REF!</v>
      </c>
      <c r="Z616" s="80" t="e">
        <f>#REF!-#REF!</f>
        <v>#REF!</v>
      </c>
      <c r="AA616" s="80" t="e">
        <f>#REF!-#REF!</f>
        <v>#REF!</v>
      </c>
      <c r="AB616" s="80" t="e">
        <f>#REF!-#REF!</f>
        <v>#REF!</v>
      </c>
      <c r="AC616" s="80" t="e">
        <f>#REF!-#REF!</f>
        <v>#REF!</v>
      </c>
      <c r="AD616" s="80" t="e">
        <f>#REF!-#REF!</f>
        <v>#REF!</v>
      </c>
      <c r="AE616" s="80" t="e">
        <f>#REF!-#REF!</f>
        <v>#REF!</v>
      </c>
      <c r="AF616" s="80" t="e">
        <f>#REF!-#REF!</f>
        <v>#REF!</v>
      </c>
      <c r="AG616" s="80" t="e">
        <f>#REF!-#REF!</f>
        <v>#REF!</v>
      </c>
      <c r="AH616" s="80" t="e">
        <f>#REF!-#REF!</f>
        <v>#REF!</v>
      </c>
      <c r="AI616" s="80" t="e">
        <f>#REF!-#REF!</f>
        <v>#REF!</v>
      </c>
      <c r="AJ616" s="80" t="e">
        <f>#REF!-#REF!</f>
        <v>#REF!</v>
      </c>
      <c r="AK616" s="80" t="e">
        <f>#REF!-#REF!</f>
        <v>#REF!</v>
      </c>
      <c r="AL616" s="80" t="e">
        <f>#REF!-#REF!</f>
        <v>#REF!</v>
      </c>
      <c r="AM616" s="80" t="e">
        <f>#REF!-#REF!</f>
        <v>#REF!</v>
      </c>
      <c r="AN616" s="80" t="e">
        <f>#REF!-#REF!</f>
        <v>#REF!</v>
      </c>
      <c r="AO616" s="80" t="e">
        <f>#REF!-#REF!</f>
        <v>#REF!</v>
      </c>
      <c r="AP616" s="80" t="e">
        <f>#REF!-#REF!</f>
        <v>#REF!</v>
      </c>
      <c r="AQ616" s="80" t="e">
        <f>#REF!-#REF!</f>
        <v>#REF!</v>
      </c>
      <c r="AR616" s="80" t="e">
        <f>#REF!-#REF!</f>
        <v>#REF!</v>
      </c>
      <c r="AS616" s="80" t="e">
        <f>#REF!-#REF!</f>
        <v>#REF!</v>
      </c>
      <c r="AT616" s="80" t="e">
        <f>#REF!-#REF!</f>
        <v>#REF!</v>
      </c>
      <c r="AU616" s="80" t="e">
        <f>#REF!-#REF!</f>
        <v>#REF!</v>
      </c>
      <c r="AV616" s="80" t="e">
        <f>#REF!-#REF!</f>
        <v>#REF!</v>
      </c>
      <c r="AW616" s="80" t="e">
        <f>#REF!-#REF!</f>
        <v>#REF!</v>
      </c>
      <c r="AX616" s="80" t="e">
        <f>#REF!-#REF!</f>
        <v>#REF!</v>
      </c>
      <c r="AY616" s="80" t="e">
        <f>#REF!-#REF!</f>
        <v>#REF!</v>
      </c>
      <c r="AZ616" s="80" t="e">
        <f>#REF!-#REF!</f>
        <v>#REF!</v>
      </c>
      <c r="BA616" s="80" t="e">
        <f>#REF!-#REF!</f>
        <v>#REF!</v>
      </c>
      <c r="BB616" s="80" t="e">
        <f>#REF!-#REF!</f>
        <v>#REF!</v>
      </c>
      <c r="BC616" s="80" t="e">
        <f>#REF!-#REF!</f>
        <v>#REF!</v>
      </c>
      <c r="BD616" s="80" t="e">
        <f>#REF!-#REF!</f>
        <v>#REF!</v>
      </c>
      <c r="BE616" s="80" t="e">
        <f>#REF!-#REF!</f>
        <v>#REF!</v>
      </c>
      <c r="BF616" s="80" t="e">
        <f>#REF!-#REF!</f>
        <v>#REF!</v>
      </c>
      <c r="BG616" s="80" t="e">
        <f>#REF!-#REF!</f>
        <v>#REF!</v>
      </c>
      <c r="BH616" s="80" t="e">
        <f>#REF!-#REF!</f>
        <v>#REF!</v>
      </c>
      <c r="BI616" s="80" t="e">
        <f>#REF!-#REF!</f>
        <v>#REF!</v>
      </c>
      <c r="BJ616" s="80" t="e">
        <f>#REF!-#REF!</f>
        <v>#REF!</v>
      </c>
      <c r="BK616" s="80" t="e">
        <f>#REF!-#REF!</f>
        <v>#REF!</v>
      </c>
      <c r="BL616" s="80" t="e">
        <f>#REF!-#REF!</f>
        <v>#REF!</v>
      </c>
      <c r="BM616" s="80" t="e">
        <f>#REF!-#REF!</f>
        <v>#REF!</v>
      </c>
      <c r="BN616" s="80" t="e">
        <f>#REF!-#REF!</f>
        <v>#REF!</v>
      </c>
      <c r="BO616" s="80" t="e">
        <f>#REF!-#REF!</f>
        <v>#REF!</v>
      </c>
      <c r="BP616" s="80" t="e">
        <f>#REF!-#REF!</f>
        <v>#REF!</v>
      </c>
      <c r="BQ616" s="80" t="e">
        <f>#REF!-#REF!</f>
        <v>#REF!</v>
      </c>
      <c r="BR616" s="80" t="e">
        <f>#REF!-#REF!</f>
        <v>#REF!</v>
      </c>
      <c r="BS616" s="80" t="e">
        <f>#REF!-#REF!</f>
        <v>#REF!</v>
      </c>
      <c r="BT616" s="80" t="e">
        <f>#REF!-#REF!</f>
        <v>#REF!</v>
      </c>
      <c r="BU616" s="80" t="e">
        <f>#REF!-#REF!</f>
        <v>#REF!</v>
      </c>
      <c r="BV616" s="80" t="e">
        <f>#REF!-#REF!</f>
        <v>#REF!</v>
      </c>
      <c r="BW616" s="80" t="e">
        <f>#REF!-#REF!</f>
        <v>#REF!</v>
      </c>
      <c r="BX616" s="80" t="e">
        <f>#REF!-#REF!</f>
        <v>#REF!</v>
      </c>
      <c r="BZ616" s="80" t="e">
        <f>#REF!-#REF!</f>
        <v>#REF!</v>
      </c>
      <c r="CA616" s="80" t="e">
        <f>#REF!-#REF!</f>
        <v>#REF!</v>
      </c>
    </row>
    <row r="617" spans="7:79" hidden="1" x14ac:dyDescent="0.3">
      <c r="G617" s="80" t="e">
        <f>#REF!-#REF!</f>
        <v>#REF!</v>
      </c>
      <c r="H617" s="80" t="e">
        <f>#REF!-#REF!</f>
        <v>#REF!</v>
      </c>
      <c r="I617" s="80" t="e">
        <f>#REF!-#REF!</f>
        <v>#REF!</v>
      </c>
      <c r="J617" s="80" t="e">
        <f>#REF!-#REF!</f>
        <v>#REF!</v>
      </c>
      <c r="K617" s="80" t="e">
        <f>#REF!-#REF!</f>
        <v>#REF!</v>
      </c>
      <c r="L617" s="80" t="e">
        <f>#REF!-#REF!</f>
        <v>#REF!</v>
      </c>
      <c r="M617" s="80" t="e">
        <f>#REF!-#REF!</f>
        <v>#REF!</v>
      </c>
      <c r="N617" s="80" t="e">
        <f>#REF!-#REF!</f>
        <v>#REF!</v>
      </c>
      <c r="O617" s="80" t="e">
        <f>#REF!-#REF!</f>
        <v>#REF!</v>
      </c>
      <c r="P617" s="80" t="e">
        <f>#REF!-#REF!</f>
        <v>#REF!</v>
      </c>
      <c r="Q617" s="80" t="e">
        <f>#REF!-#REF!</f>
        <v>#REF!</v>
      </c>
      <c r="R617" s="80" t="e">
        <f>#REF!-#REF!</f>
        <v>#REF!</v>
      </c>
      <c r="S617" s="80" t="e">
        <f>#REF!-#REF!</f>
        <v>#REF!</v>
      </c>
      <c r="T617" s="80" t="e">
        <f>#REF!-#REF!</f>
        <v>#REF!</v>
      </c>
      <c r="U617" s="80" t="e">
        <f>#REF!-#REF!</f>
        <v>#REF!</v>
      </c>
      <c r="V617" s="80" t="e">
        <f>#REF!-#REF!</f>
        <v>#REF!</v>
      </c>
      <c r="W617" s="80" t="e">
        <f>#REF!-#REF!</f>
        <v>#REF!</v>
      </c>
      <c r="X617" s="80" t="e">
        <f>#REF!-#REF!</f>
        <v>#REF!</v>
      </c>
      <c r="Y617" s="80" t="e">
        <f>#REF!-#REF!</f>
        <v>#REF!</v>
      </c>
      <c r="Z617" s="80" t="e">
        <f>#REF!-#REF!</f>
        <v>#REF!</v>
      </c>
      <c r="AA617" s="80" t="e">
        <f>#REF!-#REF!</f>
        <v>#REF!</v>
      </c>
      <c r="AB617" s="80" t="e">
        <f>#REF!-#REF!</f>
        <v>#REF!</v>
      </c>
      <c r="AC617" s="80" t="e">
        <f>#REF!-#REF!</f>
        <v>#REF!</v>
      </c>
      <c r="AD617" s="80" t="e">
        <f>#REF!-#REF!</f>
        <v>#REF!</v>
      </c>
      <c r="AE617" s="80" t="e">
        <f>#REF!-#REF!</f>
        <v>#REF!</v>
      </c>
      <c r="AF617" s="80" t="e">
        <f>#REF!-#REF!</f>
        <v>#REF!</v>
      </c>
      <c r="AG617" s="80" t="e">
        <f>#REF!-#REF!</f>
        <v>#REF!</v>
      </c>
      <c r="AH617" s="80" t="e">
        <f>#REF!-#REF!</f>
        <v>#REF!</v>
      </c>
      <c r="AI617" s="80" t="e">
        <f>#REF!-#REF!</f>
        <v>#REF!</v>
      </c>
      <c r="AJ617" s="80" t="e">
        <f>#REF!-#REF!</f>
        <v>#REF!</v>
      </c>
      <c r="AK617" s="80" t="e">
        <f>#REF!-#REF!</f>
        <v>#REF!</v>
      </c>
      <c r="AL617" s="80" t="e">
        <f>#REF!-#REF!</f>
        <v>#REF!</v>
      </c>
      <c r="AM617" s="80" t="e">
        <f>#REF!-#REF!</f>
        <v>#REF!</v>
      </c>
      <c r="AN617" s="80" t="e">
        <f>#REF!-#REF!</f>
        <v>#REF!</v>
      </c>
      <c r="AO617" s="80" t="e">
        <f>#REF!-#REF!</f>
        <v>#REF!</v>
      </c>
      <c r="AP617" s="80" t="e">
        <f>#REF!-#REF!</f>
        <v>#REF!</v>
      </c>
      <c r="AQ617" s="80" t="e">
        <f>#REF!-#REF!</f>
        <v>#REF!</v>
      </c>
      <c r="AR617" s="80" t="e">
        <f>#REF!-#REF!</f>
        <v>#REF!</v>
      </c>
      <c r="AS617" s="80" t="e">
        <f>#REF!-#REF!</f>
        <v>#REF!</v>
      </c>
      <c r="AT617" s="80" t="e">
        <f>#REF!-#REF!</f>
        <v>#REF!</v>
      </c>
      <c r="AU617" s="80" t="e">
        <f>#REF!-#REF!</f>
        <v>#REF!</v>
      </c>
      <c r="AV617" s="80" t="e">
        <f>#REF!-#REF!</f>
        <v>#REF!</v>
      </c>
      <c r="AW617" s="80" t="e">
        <f>#REF!-#REF!</f>
        <v>#REF!</v>
      </c>
      <c r="AX617" s="80" t="e">
        <f>#REF!-#REF!</f>
        <v>#REF!</v>
      </c>
      <c r="AY617" s="80" t="e">
        <f>#REF!-#REF!</f>
        <v>#REF!</v>
      </c>
      <c r="AZ617" s="80" t="e">
        <f>#REF!-#REF!</f>
        <v>#REF!</v>
      </c>
      <c r="BA617" s="80" t="e">
        <f>#REF!-#REF!</f>
        <v>#REF!</v>
      </c>
      <c r="BB617" s="80" t="e">
        <f>#REF!-#REF!</f>
        <v>#REF!</v>
      </c>
      <c r="BC617" s="80" t="e">
        <f>#REF!-#REF!</f>
        <v>#REF!</v>
      </c>
      <c r="BD617" s="80" t="e">
        <f>#REF!-#REF!</f>
        <v>#REF!</v>
      </c>
      <c r="BE617" s="80" t="e">
        <f>#REF!-#REF!</f>
        <v>#REF!</v>
      </c>
      <c r="BF617" s="80" t="e">
        <f>#REF!-#REF!</f>
        <v>#REF!</v>
      </c>
      <c r="BG617" s="80" t="e">
        <f>#REF!-#REF!</f>
        <v>#REF!</v>
      </c>
      <c r="BH617" s="80" t="e">
        <f>#REF!-#REF!</f>
        <v>#REF!</v>
      </c>
      <c r="BI617" s="80" t="e">
        <f>#REF!-#REF!</f>
        <v>#REF!</v>
      </c>
      <c r="BJ617" s="80" t="e">
        <f>#REF!-#REF!</f>
        <v>#REF!</v>
      </c>
      <c r="BK617" s="80" t="e">
        <f>#REF!-#REF!</f>
        <v>#REF!</v>
      </c>
      <c r="BL617" s="80" t="e">
        <f>#REF!-#REF!</f>
        <v>#REF!</v>
      </c>
      <c r="BM617" s="80" t="e">
        <f>#REF!-#REF!</f>
        <v>#REF!</v>
      </c>
      <c r="BN617" s="80" t="e">
        <f>#REF!-#REF!</f>
        <v>#REF!</v>
      </c>
      <c r="BO617" s="80" t="e">
        <f>#REF!-#REF!</f>
        <v>#REF!</v>
      </c>
      <c r="BP617" s="80" t="e">
        <f>#REF!-#REF!</f>
        <v>#REF!</v>
      </c>
      <c r="BQ617" s="80" t="e">
        <f>#REF!-#REF!</f>
        <v>#REF!</v>
      </c>
      <c r="BR617" s="80" t="e">
        <f>#REF!-#REF!</f>
        <v>#REF!</v>
      </c>
      <c r="BS617" s="80" t="e">
        <f>#REF!-#REF!</f>
        <v>#REF!</v>
      </c>
      <c r="BT617" s="80" t="e">
        <f>#REF!-#REF!</f>
        <v>#REF!</v>
      </c>
      <c r="BU617" s="80" t="e">
        <f>#REF!-#REF!</f>
        <v>#REF!</v>
      </c>
      <c r="BV617" s="80" t="e">
        <f>#REF!-#REF!</f>
        <v>#REF!</v>
      </c>
      <c r="BW617" s="80" t="e">
        <f>#REF!-#REF!</f>
        <v>#REF!</v>
      </c>
      <c r="BX617" s="80" t="e">
        <f>#REF!-#REF!</f>
        <v>#REF!</v>
      </c>
      <c r="BZ617" s="80" t="e">
        <f>#REF!-#REF!</f>
        <v>#REF!</v>
      </c>
      <c r="CA617" s="80" t="e">
        <f>#REF!-#REF!</f>
        <v>#REF!</v>
      </c>
    </row>
    <row r="618" spans="7:79" hidden="1" x14ac:dyDescent="0.3">
      <c r="G618" s="80" t="e">
        <f>#REF!-#REF!</f>
        <v>#REF!</v>
      </c>
      <c r="H618" s="80" t="e">
        <f>#REF!-#REF!</f>
        <v>#REF!</v>
      </c>
      <c r="I618" s="80" t="e">
        <f>#REF!-#REF!</f>
        <v>#REF!</v>
      </c>
      <c r="J618" s="80" t="e">
        <f>#REF!-#REF!</f>
        <v>#REF!</v>
      </c>
      <c r="K618" s="80" t="e">
        <f>#REF!-#REF!</f>
        <v>#REF!</v>
      </c>
      <c r="L618" s="80" t="e">
        <f>#REF!-#REF!</f>
        <v>#REF!</v>
      </c>
      <c r="M618" s="80" t="e">
        <f>#REF!-#REF!</f>
        <v>#REF!</v>
      </c>
      <c r="N618" s="80" t="e">
        <f>#REF!-#REF!</f>
        <v>#REF!</v>
      </c>
      <c r="O618" s="80" t="e">
        <f>#REF!-#REF!</f>
        <v>#REF!</v>
      </c>
      <c r="P618" s="80" t="e">
        <f>#REF!-#REF!</f>
        <v>#REF!</v>
      </c>
      <c r="Q618" s="80" t="e">
        <f>#REF!-#REF!</f>
        <v>#REF!</v>
      </c>
      <c r="R618" s="80" t="e">
        <f>#REF!-#REF!</f>
        <v>#REF!</v>
      </c>
      <c r="S618" s="80" t="e">
        <f>#REF!-#REF!</f>
        <v>#REF!</v>
      </c>
      <c r="T618" s="80" t="e">
        <f>#REF!-#REF!</f>
        <v>#REF!</v>
      </c>
      <c r="U618" s="80" t="e">
        <f>#REF!-#REF!</f>
        <v>#REF!</v>
      </c>
      <c r="V618" s="80" t="e">
        <f>#REF!-#REF!</f>
        <v>#REF!</v>
      </c>
      <c r="W618" s="80" t="e">
        <f>#REF!-#REF!</f>
        <v>#REF!</v>
      </c>
      <c r="X618" s="80" t="e">
        <f>#REF!-#REF!</f>
        <v>#REF!</v>
      </c>
      <c r="Y618" s="80" t="e">
        <f>#REF!-#REF!</f>
        <v>#REF!</v>
      </c>
      <c r="Z618" s="80" t="e">
        <f>#REF!-#REF!</f>
        <v>#REF!</v>
      </c>
      <c r="AA618" s="80" t="e">
        <f>#REF!-#REF!</f>
        <v>#REF!</v>
      </c>
      <c r="AB618" s="80" t="e">
        <f>#REF!-#REF!</f>
        <v>#REF!</v>
      </c>
      <c r="AC618" s="80" t="e">
        <f>#REF!-#REF!</f>
        <v>#REF!</v>
      </c>
      <c r="AD618" s="80" t="e">
        <f>#REF!-#REF!</f>
        <v>#REF!</v>
      </c>
      <c r="AE618" s="80" t="e">
        <f>#REF!-#REF!</f>
        <v>#REF!</v>
      </c>
      <c r="AF618" s="80" t="e">
        <f>#REF!-#REF!</f>
        <v>#REF!</v>
      </c>
      <c r="AG618" s="80" t="e">
        <f>#REF!-#REF!</f>
        <v>#REF!</v>
      </c>
      <c r="AH618" s="80" t="e">
        <f>#REF!-#REF!</f>
        <v>#REF!</v>
      </c>
      <c r="AI618" s="80" t="e">
        <f>#REF!-#REF!</f>
        <v>#REF!</v>
      </c>
      <c r="AJ618" s="80" t="e">
        <f>#REF!-#REF!</f>
        <v>#REF!</v>
      </c>
      <c r="AK618" s="80" t="e">
        <f>#REF!-#REF!</f>
        <v>#REF!</v>
      </c>
      <c r="AL618" s="80" t="e">
        <f>#REF!-#REF!</f>
        <v>#REF!</v>
      </c>
      <c r="AM618" s="80" t="e">
        <f>#REF!-#REF!</f>
        <v>#REF!</v>
      </c>
      <c r="AN618" s="80" t="e">
        <f>#REF!-#REF!</f>
        <v>#REF!</v>
      </c>
      <c r="AO618" s="80" t="e">
        <f>#REF!-#REF!</f>
        <v>#REF!</v>
      </c>
      <c r="AP618" s="80" t="e">
        <f>#REF!-#REF!</f>
        <v>#REF!</v>
      </c>
      <c r="AQ618" s="80" t="e">
        <f>#REF!-#REF!</f>
        <v>#REF!</v>
      </c>
      <c r="AR618" s="80" t="e">
        <f>#REF!-#REF!</f>
        <v>#REF!</v>
      </c>
      <c r="AS618" s="80" t="e">
        <f>#REF!-#REF!</f>
        <v>#REF!</v>
      </c>
      <c r="AT618" s="80" t="e">
        <f>#REF!-#REF!</f>
        <v>#REF!</v>
      </c>
      <c r="AU618" s="80" t="e">
        <f>#REF!-#REF!</f>
        <v>#REF!</v>
      </c>
      <c r="AV618" s="80" t="e">
        <f>#REF!-#REF!</f>
        <v>#REF!</v>
      </c>
      <c r="AW618" s="80" t="e">
        <f>#REF!-#REF!</f>
        <v>#REF!</v>
      </c>
      <c r="AX618" s="80" t="e">
        <f>#REF!-#REF!</f>
        <v>#REF!</v>
      </c>
      <c r="AY618" s="80" t="e">
        <f>#REF!-#REF!</f>
        <v>#REF!</v>
      </c>
      <c r="AZ618" s="80" t="e">
        <f>#REF!-#REF!</f>
        <v>#REF!</v>
      </c>
      <c r="BA618" s="80" t="e">
        <f>#REF!-#REF!</f>
        <v>#REF!</v>
      </c>
      <c r="BB618" s="80" t="e">
        <f>#REF!-#REF!</f>
        <v>#REF!</v>
      </c>
      <c r="BC618" s="80" t="e">
        <f>#REF!-#REF!</f>
        <v>#REF!</v>
      </c>
      <c r="BD618" s="80" t="e">
        <f>#REF!-#REF!</f>
        <v>#REF!</v>
      </c>
      <c r="BE618" s="80" t="e">
        <f>#REF!-#REF!</f>
        <v>#REF!</v>
      </c>
      <c r="BF618" s="80" t="e">
        <f>#REF!-#REF!</f>
        <v>#REF!</v>
      </c>
      <c r="BG618" s="80" t="e">
        <f>#REF!-#REF!</f>
        <v>#REF!</v>
      </c>
      <c r="BH618" s="80" t="e">
        <f>#REF!-#REF!</f>
        <v>#REF!</v>
      </c>
      <c r="BI618" s="80" t="e">
        <f>#REF!-#REF!</f>
        <v>#REF!</v>
      </c>
      <c r="BJ618" s="80" t="e">
        <f>#REF!-#REF!</f>
        <v>#REF!</v>
      </c>
      <c r="BK618" s="80" t="e">
        <f>#REF!-#REF!</f>
        <v>#REF!</v>
      </c>
      <c r="BL618" s="80" t="e">
        <f>#REF!-#REF!</f>
        <v>#REF!</v>
      </c>
      <c r="BM618" s="80" t="e">
        <f>#REF!-#REF!</f>
        <v>#REF!</v>
      </c>
      <c r="BN618" s="80" t="e">
        <f>#REF!-#REF!</f>
        <v>#REF!</v>
      </c>
      <c r="BO618" s="80" t="e">
        <f>#REF!-#REF!</f>
        <v>#REF!</v>
      </c>
      <c r="BP618" s="80" t="e">
        <f>#REF!-#REF!</f>
        <v>#REF!</v>
      </c>
      <c r="BQ618" s="80" t="e">
        <f>#REF!-#REF!</f>
        <v>#REF!</v>
      </c>
      <c r="BR618" s="80" t="e">
        <f>#REF!-#REF!</f>
        <v>#REF!</v>
      </c>
      <c r="BS618" s="80" t="e">
        <f>#REF!-#REF!</f>
        <v>#REF!</v>
      </c>
      <c r="BT618" s="80" t="e">
        <f>#REF!-#REF!</f>
        <v>#REF!</v>
      </c>
      <c r="BU618" s="80" t="e">
        <f>#REF!-#REF!</f>
        <v>#REF!</v>
      </c>
      <c r="BV618" s="80" t="e">
        <f>#REF!-#REF!</f>
        <v>#REF!</v>
      </c>
      <c r="BW618" s="80" t="e">
        <f>#REF!-#REF!</f>
        <v>#REF!</v>
      </c>
      <c r="BX618" s="80" t="e">
        <f>#REF!-#REF!</f>
        <v>#REF!</v>
      </c>
      <c r="BZ618" s="80" t="e">
        <f>#REF!-#REF!</f>
        <v>#REF!</v>
      </c>
      <c r="CA618" s="80" t="e">
        <f>#REF!-#REF!</f>
        <v>#REF!</v>
      </c>
    </row>
    <row r="619" spans="7:79" hidden="1" x14ac:dyDescent="0.3">
      <c r="G619" s="80" t="e">
        <f>#REF!-#REF!</f>
        <v>#REF!</v>
      </c>
      <c r="H619" s="80" t="e">
        <f>#REF!-#REF!</f>
        <v>#REF!</v>
      </c>
      <c r="I619" s="80" t="e">
        <f>#REF!-#REF!</f>
        <v>#REF!</v>
      </c>
      <c r="J619" s="80" t="e">
        <f>#REF!-#REF!</f>
        <v>#REF!</v>
      </c>
      <c r="K619" s="80" t="e">
        <f>#REF!-#REF!</f>
        <v>#REF!</v>
      </c>
      <c r="L619" s="80" t="e">
        <f>#REF!-#REF!</f>
        <v>#REF!</v>
      </c>
      <c r="M619" s="80" t="e">
        <f>#REF!-#REF!</f>
        <v>#REF!</v>
      </c>
      <c r="N619" s="80" t="e">
        <f>#REF!-#REF!</f>
        <v>#REF!</v>
      </c>
      <c r="O619" s="80" t="e">
        <f>#REF!-#REF!</f>
        <v>#REF!</v>
      </c>
      <c r="P619" s="80" t="e">
        <f>#REF!-#REF!</f>
        <v>#REF!</v>
      </c>
      <c r="Q619" s="80" t="e">
        <f>#REF!-#REF!</f>
        <v>#REF!</v>
      </c>
      <c r="R619" s="80" t="e">
        <f>#REF!-#REF!</f>
        <v>#REF!</v>
      </c>
      <c r="S619" s="80" t="e">
        <f>#REF!-#REF!</f>
        <v>#REF!</v>
      </c>
      <c r="T619" s="80" t="e">
        <f>#REF!-#REF!</f>
        <v>#REF!</v>
      </c>
      <c r="U619" s="80" t="e">
        <f>#REF!-#REF!</f>
        <v>#REF!</v>
      </c>
      <c r="V619" s="80" t="e">
        <f>#REF!-#REF!</f>
        <v>#REF!</v>
      </c>
      <c r="W619" s="80" t="e">
        <f>#REF!-#REF!</f>
        <v>#REF!</v>
      </c>
      <c r="X619" s="80" t="e">
        <f>#REF!-#REF!</f>
        <v>#REF!</v>
      </c>
      <c r="Y619" s="80" t="e">
        <f>#REF!-#REF!</f>
        <v>#REF!</v>
      </c>
      <c r="Z619" s="80" t="e">
        <f>#REF!-#REF!</f>
        <v>#REF!</v>
      </c>
      <c r="AA619" s="80" t="e">
        <f>#REF!-#REF!</f>
        <v>#REF!</v>
      </c>
      <c r="AB619" s="80" t="e">
        <f>#REF!-#REF!</f>
        <v>#REF!</v>
      </c>
      <c r="AC619" s="80" t="e">
        <f>#REF!-#REF!</f>
        <v>#REF!</v>
      </c>
      <c r="AD619" s="80" t="e">
        <f>#REF!-#REF!</f>
        <v>#REF!</v>
      </c>
      <c r="AE619" s="80" t="e">
        <f>#REF!-#REF!</f>
        <v>#REF!</v>
      </c>
      <c r="AF619" s="80" t="e">
        <f>#REF!-#REF!</f>
        <v>#REF!</v>
      </c>
      <c r="AG619" s="80" t="e">
        <f>#REF!-#REF!</f>
        <v>#REF!</v>
      </c>
      <c r="AH619" s="80" t="e">
        <f>#REF!-#REF!</f>
        <v>#REF!</v>
      </c>
      <c r="AI619" s="80" t="e">
        <f>#REF!-#REF!</f>
        <v>#REF!</v>
      </c>
      <c r="AJ619" s="80" t="e">
        <f>#REF!-#REF!</f>
        <v>#REF!</v>
      </c>
      <c r="AK619" s="80" t="e">
        <f>#REF!-#REF!</f>
        <v>#REF!</v>
      </c>
      <c r="AL619" s="80" t="e">
        <f>#REF!-#REF!</f>
        <v>#REF!</v>
      </c>
      <c r="AM619" s="80" t="e">
        <f>#REF!-#REF!</f>
        <v>#REF!</v>
      </c>
      <c r="AN619" s="80" t="e">
        <f>#REF!-#REF!</f>
        <v>#REF!</v>
      </c>
      <c r="AO619" s="80" t="e">
        <f>#REF!-#REF!</f>
        <v>#REF!</v>
      </c>
      <c r="AP619" s="80" t="e">
        <f>#REF!-#REF!</f>
        <v>#REF!</v>
      </c>
      <c r="AQ619" s="80" t="e">
        <f>#REF!-#REF!</f>
        <v>#REF!</v>
      </c>
      <c r="AR619" s="80" t="e">
        <f>#REF!-#REF!</f>
        <v>#REF!</v>
      </c>
      <c r="AS619" s="80" t="e">
        <f>#REF!-#REF!</f>
        <v>#REF!</v>
      </c>
      <c r="AT619" s="80" t="e">
        <f>#REF!-#REF!</f>
        <v>#REF!</v>
      </c>
      <c r="AU619" s="80" t="e">
        <f>#REF!-#REF!</f>
        <v>#REF!</v>
      </c>
      <c r="AV619" s="80" t="e">
        <f>#REF!-#REF!</f>
        <v>#REF!</v>
      </c>
      <c r="AW619" s="80" t="e">
        <f>#REF!-#REF!</f>
        <v>#REF!</v>
      </c>
      <c r="AX619" s="80" t="e">
        <f>#REF!-#REF!</f>
        <v>#REF!</v>
      </c>
      <c r="AY619" s="80" t="e">
        <f>#REF!-#REF!</f>
        <v>#REF!</v>
      </c>
      <c r="AZ619" s="80" t="e">
        <f>#REF!-#REF!</f>
        <v>#REF!</v>
      </c>
      <c r="BA619" s="80" t="e">
        <f>#REF!-#REF!</f>
        <v>#REF!</v>
      </c>
      <c r="BB619" s="80" t="e">
        <f>#REF!-#REF!</f>
        <v>#REF!</v>
      </c>
      <c r="BC619" s="80" t="e">
        <f>#REF!-#REF!</f>
        <v>#REF!</v>
      </c>
      <c r="BD619" s="80" t="e">
        <f>#REF!-#REF!</f>
        <v>#REF!</v>
      </c>
      <c r="BE619" s="80" t="e">
        <f>#REF!-#REF!</f>
        <v>#REF!</v>
      </c>
      <c r="BF619" s="80" t="e">
        <f>#REF!-#REF!</f>
        <v>#REF!</v>
      </c>
      <c r="BG619" s="80" t="e">
        <f>#REF!-#REF!</f>
        <v>#REF!</v>
      </c>
      <c r="BH619" s="80" t="e">
        <f>#REF!-#REF!</f>
        <v>#REF!</v>
      </c>
      <c r="BI619" s="80" t="e">
        <f>#REF!-#REF!</f>
        <v>#REF!</v>
      </c>
      <c r="BJ619" s="80" t="e">
        <f>#REF!-#REF!</f>
        <v>#REF!</v>
      </c>
      <c r="BK619" s="80" t="e">
        <f>#REF!-#REF!</f>
        <v>#REF!</v>
      </c>
      <c r="BL619" s="80" t="e">
        <f>#REF!-#REF!</f>
        <v>#REF!</v>
      </c>
      <c r="BM619" s="80" t="e">
        <f>#REF!-#REF!</f>
        <v>#REF!</v>
      </c>
      <c r="BN619" s="80" t="e">
        <f>#REF!-#REF!</f>
        <v>#REF!</v>
      </c>
      <c r="BO619" s="80" t="e">
        <f>#REF!-#REF!</f>
        <v>#REF!</v>
      </c>
      <c r="BP619" s="80" t="e">
        <f>#REF!-#REF!</f>
        <v>#REF!</v>
      </c>
      <c r="BQ619" s="80" t="e">
        <f>#REF!-#REF!</f>
        <v>#REF!</v>
      </c>
      <c r="BR619" s="80" t="e">
        <f>#REF!-#REF!</f>
        <v>#REF!</v>
      </c>
      <c r="BS619" s="80" t="e">
        <f>#REF!-#REF!</f>
        <v>#REF!</v>
      </c>
      <c r="BT619" s="80" t="e">
        <f>#REF!-#REF!</f>
        <v>#REF!</v>
      </c>
      <c r="BU619" s="80" t="e">
        <f>#REF!-#REF!</f>
        <v>#REF!</v>
      </c>
      <c r="BV619" s="80" t="e">
        <f>#REF!-#REF!</f>
        <v>#REF!</v>
      </c>
      <c r="BW619" s="80" t="e">
        <f>#REF!-#REF!</f>
        <v>#REF!</v>
      </c>
      <c r="BX619" s="80" t="e">
        <f>#REF!-#REF!</f>
        <v>#REF!</v>
      </c>
      <c r="BZ619" s="80" t="e">
        <f>#REF!-#REF!</f>
        <v>#REF!</v>
      </c>
      <c r="CA619" s="80" t="e">
        <f>#REF!-#REF!</f>
        <v>#REF!</v>
      </c>
    </row>
    <row r="620" spans="7:79" hidden="1" x14ac:dyDescent="0.3">
      <c r="G620" s="80" t="e">
        <f>#REF!-#REF!</f>
        <v>#REF!</v>
      </c>
      <c r="H620" s="80" t="e">
        <f>#REF!-#REF!</f>
        <v>#REF!</v>
      </c>
      <c r="I620" s="80" t="e">
        <f>#REF!-#REF!</f>
        <v>#REF!</v>
      </c>
      <c r="J620" s="80" t="e">
        <f>#REF!-#REF!</f>
        <v>#REF!</v>
      </c>
      <c r="K620" s="80" t="e">
        <f>#REF!-#REF!</f>
        <v>#REF!</v>
      </c>
      <c r="L620" s="80" t="e">
        <f>#REF!-#REF!</f>
        <v>#REF!</v>
      </c>
      <c r="M620" s="80" t="e">
        <f>#REF!-#REF!</f>
        <v>#REF!</v>
      </c>
      <c r="N620" s="80" t="e">
        <f>#REF!-#REF!</f>
        <v>#REF!</v>
      </c>
      <c r="O620" s="80" t="e">
        <f>#REF!-#REF!</f>
        <v>#REF!</v>
      </c>
      <c r="P620" s="80" t="e">
        <f>#REF!-#REF!</f>
        <v>#REF!</v>
      </c>
      <c r="Q620" s="80" t="e">
        <f>#REF!-#REF!</f>
        <v>#REF!</v>
      </c>
      <c r="R620" s="80" t="e">
        <f>#REF!-#REF!</f>
        <v>#REF!</v>
      </c>
      <c r="S620" s="80" t="e">
        <f>#REF!-#REF!</f>
        <v>#REF!</v>
      </c>
      <c r="T620" s="80" t="e">
        <f>#REF!-#REF!</f>
        <v>#REF!</v>
      </c>
      <c r="U620" s="80" t="e">
        <f>#REF!-#REF!</f>
        <v>#REF!</v>
      </c>
      <c r="V620" s="80" t="e">
        <f>#REF!-#REF!</f>
        <v>#REF!</v>
      </c>
      <c r="W620" s="80" t="e">
        <f>#REF!-#REF!</f>
        <v>#REF!</v>
      </c>
      <c r="X620" s="80" t="e">
        <f>#REF!-#REF!</f>
        <v>#REF!</v>
      </c>
      <c r="Y620" s="80" t="e">
        <f>#REF!-#REF!</f>
        <v>#REF!</v>
      </c>
      <c r="Z620" s="80" t="e">
        <f>#REF!-#REF!</f>
        <v>#REF!</v>
      </c>
      <c r="AA620" s="80" t="e">
        <f>#REF!-#REF!</f>
        <v>#REF!</v>
      </c>
      <c r="AB620" s="80" t="e">
        <f>#REF!-#REF!</f>
        <v>#REF!</v>
      </c>
      <c r="AC620" s="80" t="e">
        <f>#REF!-#REF!</f>
        <v>#REF!</v>
      </c>
      <c r="AD620" s="80" t="e">
        <f>#REF!-#REF!</f>
        <v>#REF!</v>
      </c>
      <c r="AE620" s="80" t="e">
        <f>#REF!-#REF!</f>
        <v>#REF!</v>
      </c>
      <c r="AF620" s="80" t="e">
        <f>#REF!-#REF!</f>
        <v>#REF!</v>
      </c>
      <c r="AG620" s="80" t="e">
        <f>#REF!-#REF!</f>
        <v>#REF!</v>
      </c>
      <c r="AH620" s="80" t="e">
        <f>#REF!-#REF!</f>
        <v>#REF!</v>
      </c>
      <c r="AI620" s="80" t="e">
        <f>#REF!-#REF!</f>
        <v>#REF!</v>
      </c>
      <c r="AJ620" s="80" t="e">
        <f>#REF!-#REF!</f>
        <v>#REF!</v>
      </c>
      <c r="AK620" s="80" t="e">
        <f>#REF!-#REF!</f>
        <v>#REF!</v>
      </c>
      <c r="AL620" s="80" t="e">
        <f>#REF!-#REF!</f>
        <v>#REF!</v>
      </c>
      <c r="AM620" s="80" t="e">
        <f>#REF!-#REF!</f>
        <v>#REF!</v>
      </c>
      <c r="AN620" s="80" t="e">
        <f>#REF!-#REF!</f>
        <v>#REF!</v>
      </c>
      <c r="AO620" s="80" t="e">
        <f>#REF!-#REF!</f>
        <v>#REF!</v>
      </c>
      <c r="AP620" s="80" t="e">
        <f>#REF!-#REF!</f>
        <v>#REF!</v>
      </c>
      <c r="AQ620" s="80" t="e">
        <f>#REF!-#REF!</f>
        <v>#REF!</v>
      </c>
      <c r="AR620" s="80" t="e">
        <f>#REF!-#REF!</f>
        <v>#REF!</v>
      </c>
      <c r="AS620" s="80" t="e">
        <f>#REF!-#REF!</f>
        <v>#REF!</v>
      </c>
      <c r="AT620" s="80" t="e">
        <f>#REF!-#REF!</f>
        <v>#REF!</v>
      </c>
      <c r="AU620" s="80" t="e">
        <f>#REF!-#REF!</f>
        <v>#REF!</v>
      </c>
      <c r="AV620" s="80" t="e">
        <f>#REF!-#REF!</f>
        <v>#REF!</v>
      </c>
      <c r="AW620" s="80" t="e">
        <f>#REF!-#REF!</f>
        <v>#REF!</v>
      </c>
      <c r="AX620" s="80" t="e">
        <f>#REF!-#REF!</f>
        <v>#REF!</v>
      </c>
      <c r="AY620" s="80" t="e">
        <f>#REF!-#REF!</f>
        <v>#REF!</v>
      </c>
      <c r="AZ620" s="80" t="e">
        <f>#REF!-#REF!</f>
        <v>#REF!</v>
      </c>
      <c r="BA620" s="80" t="e">
        <f>#REF!-#REF!</f>
        <v>#REF!</v>
      </c>
      <c r="BB620" s="80" t="e">
        <f>#REF!-#REF!</f>
        <v>#REF!</v>
      </c>
      <c r="BC620" s="80" t="e">
        <f>#REF!-#REF!</f>
        <v>#REF!</v>
      </c>
      <c r="BD620" s="80" t="e">
        <f>#REF!-#REF!</f>
        <v>#REF!</v>
      </c>
      <c r="BE620" s="80" t="e">
        <f>#REF!-#REF!</f>
        <v>#REF!</v>
      </c>
      <c r="BF620" s="80" t="e">
        <f>#REF!-#REF!</f>
        <v>#REF!</v>
      </c>
      <c r="BG620" s="80" t="e">
        <f>#REF!-#REF!</f>
        <v>#REF!</v>
      </c>
      <c r="BH620" s="80" t="e">
        <f>#REF!-#REF!</f>
        <v>#REF!</v>
      </c>
      <c r="BI620" s="80" t="e">
        <f>#REF!-#REF!</f>
        <v>#REF!</v>
      </c>
      <c r="BJ620" s="80" t="e">
        <f>#REF!-#REF!</f>
        <v>#REF!</v>
      </c>
      <c r="BK620" s="80" t="e">
        <f>#REF!-#REF!</f>
        <v>#REF!</v>
      </c>
      <c r="BL620" s="80" t="e">
        <f>#REF!-#REF!</f>
        <v>#REF!</v>
      </c>
      <c r="BM620" s="80" t="e">
        <f>#REF!-#REF!</f>
        <v>#REF!</v>
      </c>
      <c r="BN620" s="80" t="e">
        <f>#REF!-#REF!</f>
        <v>#REF!</v>
      </c>
      <c r="BO620" s="80" t="e">
        <f>#REF!-#REF!</f>
        <v>#REF!</v>
      </c>
      <c r="BP620" s="80" t="e">
        <f>#REF!-#REF!</f>
        <v>#REF!</v>
      </c>
      <c r="BQ620" s="80" t="e">
        <f>#REF!-#REF!</f>
        <v>#REF!</v>
      </c>
      <c r="BR620" s="80" t="e">
        <f>#REF!-#REF!</f>
        <v>#REF!</v>
      </c>
      <c r="BS620" s="80" t="e">
        <f>#REF!-#REF!</f>
        <v>#REF!</v>
      </c>
      <c r="BT620" s="80" t="e">
        <f>#REF!-#REF!</f>
        <v>#REF!</v>
      </c>
      <c r="BU620" s="80" t="e">
        <f>#REF!-#REF!</f>
        <v>#REF!</v>
      </c>
      <c r="BV620" s="80" t="e">
        <f>#REF!-#REF!</f>
        <v>#REF!</v>
      </c>
      <c r="BW620" s="80" t="e">
        <f>#REF!-#REF!</f>
        <v>#REF!</v>
      </c>
      <c r="BX620" s="80" t="e">
        <f>#REF!-#REF!</f>
        <v>#REF!</v>
      </c>
      <c r="BZ620" s="80" t="e">
        <f>#REF!-#REF!</f>
        <v>#REF!</v>
      </c>
      <c r="CA620" s="80" t="e">
        <f>#REF!-#REF!</f>
        <v>#REF!</v>
      </c>
    </row>
    <row r="621" spans="7:79" hidden="1" x14ac:dyDescent="0.3">
      <c r="G621" s="80" t="e">
        <f>#REF!-#REF!</f>
        <v>#REF!</v>
      </c>
      <c r="H621" s="80" t="e">
        <f>#REF!-#REF!</f>
        <v>#REF!</v>
      </c>
      <c r="I621" s="80" t="e">
        <f>#REF!-#REF!</f>
        <v>#REF!</v>
      </c>
      <c r="J621" s="80" t="e">
        <f>#REF!-#REF!</f>
        <v>#REF!</v>
      </c>
      <c r="K621" s="80" t="e">
        <f>#REF!-#REF!</f>
        <v>#REF!</v>
      </c>
      <c r="L621" s="80" t="e">
        <f>#REF!-#REF!</f>
        <v>#REF!</v>
      </c>
      <c r="M621" s="80" t="e">
        <f>#REF!-#REF!</f>
        <v>#REF!</v>
      </c>
      <c r="N621" s="80" t="e">
        <f>#REF!-#REF!</f>
        <v>#REF!</v>
      </c>
      <c r="O621" s="80" t="e">
        <f>#REF!-#REF!</f>
        <v>#REF!</v>
      </c>
      <c r="P621" s="80" t="e">
        <f>#REF!-#REF!</f>
        <v>#REF!</v>
      </c>
      <c r="Q621" s="80" t="e">
        <f>#REF!-#REF!</f>
        <v>#REF!</v>
      </c>
      <c r="R621" s="80" t="e">
        <f>#REF!-#REF!</f>
        <v>#REF!</v>
      </c>
      <c r="S621" s="80" t="e">
        <f>#REF!-#REF!</f>
        <v>#REF!</v>
      </c>
      <c r="T621" s="80" t="e">
        <f>#REF!-#REF!</f>
        <v>#REF!</v>
      </c>
      <c r="U621" s="80" t="e">
        <f>#REF!-#REF!</f>
        <v>#REF!</v>
      </c>
      <c r="V621" s="80" t="e">
        <f>#REF!-#REF!</f>
        <v>#REF!</v>
      </c>
      <c r="W621" s="80" t="e">
        <f>#REF!-#REF!</f>
        <v>#REF!</v>
      </c>
      <c r="X621" s="80" t="e">
        <f>#REF!-#REF!</f>
        <v>#REF!</v>
      </c>
      <c r="Y621" s="80" t="e">
        <f>#REF!-#REF!</f>
        <v>#REF!</v>
      </c>
      <c r="Z621" s="80" t="e">
        <f>#REF!-#REF!</f>
        <v>#REF!</v>
      </c>
      <c r="AA621" s="80" t="e">
        <f>#REF!-#REF!</f>
        <v>#REF!</v>
      </c>
      <c r="AB621" s="80" t="e">
        <f>#REF!-#REF!</f>
        <v>#REF!</v>
      </c>
      <c r="AC621" s="80" t="e">
        <f>#REF!-#REF!</f>
        <v>#REF!</v>
      </c>
      <c r="AD621" s="80" t="e">
        <f>#REF!-#REF!</f>
        <v>#REF!</v>
      </c>
      <c r="AE621" s="80" t="e">
        <f>#REF!-#REF!</f>
        <v>#REF!</v>
      </c>
      <c r="AF621" s="80" t="e">
        <f>#REF!-#REF!</f>
        <v>#REF!</v>
      </c>
      <c r="AG621" s="80" t="e">
        <f>#REF!-#REF!</f>
        <v>#REF!</v>
      </c>
      <c r="AH621" s="80" t="e">
        <f>#REF!-#REF!</f>
        <v>#REF!</v>
      </c>
      <c r="AI621" s="80" t="e">
        <f>#REF!-#REF!</f>
        <v>#REF!</v>
      </c>
      <c r="AJ621" s="80" t="e">
        <f>#REF!-#REF!</f>
        <v>#REF!</v>
      </c>
      <c r="AK621" s="80" t="e">
        <f>#REF!-#REF!</f>
        <v>#REF!</v>
      </c>
      <c r="AL621" s="80" t="e">
        <f>#REF!-#REF!</f>
        <v>#REF!</v>
      </c>
      <c r="AM621" s="80" t="e">
        <f>#REF!-#REF!</f>
        <v>#REF!</v>
      </c>
      <c r="AN621" s="80" t="e">
        <f>#REF!-#REF!</f>
        <v>#REF!</v>
      </c>
      <c r="AO621" s="80" t="e">
        <f>#REF!-#REF!</f>
        <v>#REF!</v>
      </c>
      <c r="AP621" s="80" t="e">
        <f>#REF!-#REF!</f>
        <v>#REF!</v>
      </c>
      <c r="AQ621" s="80" t="e">
        <f>#REF!-#REF!</f>
        <v>#REF!</v>
      </c>
      <c r="AR621" s="80" t="e">
        <f>#REF!-#REF!</f>
        <v>#REF!</v>
      </c>
      <c r="AS621" s="80" t="e">
        <f>#REF!-#REF!</f>
        <v>#REF!</v>
      </c>
      <c r="AT621" s="80" t="e">
        <f>#REF!-#REF!</f>
        <v>#REF!</v>
      </c>
      <c r="AU621" s="80" t="e">
        <f>#REF!-#REF!</f>
        <v>#REF!</v>
      </c>
      <c r="AV621" s="80" t="e">
        <f>#REF!-#REF!</f>
        <v>#REF!</v>
      </c>
      <c r="AW621" s="80" t="e">
        <f>#REF!-#REF!</f>
        <v>#REF!</v>
      </c>
      <c r="AX621" s="80" t="e">
        <f>#REF!-#REF!</f>
        <v>#REF!</v>
      </c>
      <c r="AY621" s="80" t="e">
        <f>#REF!-#REF!</f>
        <v>#REF!</v>
      </c>
      <c r="AZ621" s="80" t="e">
        <f>#REF!-#REF!</f>
        <v>#REF!</v>
      </c>
      <c r="BA621" s="80" t="e">
        <f>#REF!-#REF!</f>
        <v>#REF!</v>
      </c>
      <c r="BB621" s="80" t="e">
        <f>#REF!-#REF!</f>
        <v>#REF!</v>
      </c>
      <c r="BC621" s="80" t="e">
        <f>#REF!-#REF!</f>
        <v>#REF!</v>
      </c>
      <c r="BD621" s="80" t="e">
        <f>#REF!-#REF!</f>
        <v>#REF!</v>
      </c>
      <c r="BE621" s="80" t="e">
        <f>#REF!-#REF!</f>
        <v>#REF!</v>
      </c>
      <c r="BF621" s="80" t="e">
        <f>#REF!-#REF!</f>
        <v>#REF!</v>
      </c>
      <c r="BG621" s="80" t="e">
        <f>#REF!-#REF!</f>
        <v>#REF!</v>
      </c>
      <c r="BH621" s="80" t="e">
        <f>#REF!-#REF!</f>
        <v>#REF!</v>
      </c>
      <c r="BI621" s="80" t="e">
        <f>#REF!-#REF!</f>
        <v>#REF!</v>
      </c>
      <c r="BJ621" s="80" t="e">
        <f>#REF!-#REF!</f>
        <v>#REF!</v>
      </c>
      <c r="BK621" s="80" t="e">
        <f>#REF!-#REF!</f>
        <v>#REF!</v>
      </c>
      <c r="BL621" s="80" t="e">
        <f>#REF!-#REF!</f>
        <v>#REF!</v>
      </c>
      <c r="BM621" s="80" t="e">
        <f>#REF!-#REF!</f>
        <v>#REF!</v>
      </c>
      <c r="BN621" s="80" t="e">
        <f>#REF!-#REF!</f>
        <v>#REF!</v>
      </c>
      <c r="BO621" s="80" t="e">
        <f>#REF!-#REF!</f>
        <v>#REF!</v>
      </c>
      <c r="BP621" s="80" t="e">
        <f>#REF!-#REF!</f>
        <v>#REF!</v>
      </c>
      <c r="BQ621" s="80" t="e">
        <f>#REF!-#REF!</f>
        <v>#REF!</v>
      </c>
      <c r="BR621" s="80" t="e">
        <f>#REF!-#REF!</f>
        <v>#REF!</v>
      </c>
      <c r="BS621" s="80" t="e">
        <f>#REF!-#REF!</f>
        <v>#REF!</v>
      </c>
      <c r="BT621" s="80" t="e">
        <f>#REF!-#REF!</f>
        <v>#REF!</v>
      </c>
      <c r="BU621" s="80" t="e">
        <f>#REF!-#REF!</f>
        <v>#REF!</v>
      </c>
      <c r="BV621" s="80" t="e">
        <f>#REF!-#REF!</f>
        <v>#REF!</v>
      </c>
      <c r="BW621" s="80" t="e">
        <f>#REF!-#REF!</f>
        <v>#REF!</v>
      </c>
      <c r="BX621" s="80" t="e">
        <f>#REF!-#REF!</f>
        <v>#REF!</v>
      </c>
      <c r="BZ621" s="80" t="e">
        <f>#REF!-#REF!</f>
        <v>#REF!</v>
      </c>
      <c r="CA621" s="80" t="e">
        <f>#REF!-#REF!</f>
        <v>#REF!</v>
      </c>
    </row>
    <row r="622" spans="7:79" hidden="1" x14ac:dyDescent="0.3">
      <c r="G622" s="80" t="e">
        <f>#REF!-#REF!</f>
        <v>#REF!</v>
      </c>
      <c r="H622" s="80" t="e">
        <f>#REF!-#REF!</f>
        <v>#REF!</v>
      </c>
      <c r="I622" s="80" t="e">
        <f>#REF!-#REF!</f>
        <v>#REF!</v>
      </c>
      <c r="J622" s="80" t="e">
        <f>#REF!-#REF!</f>
        <v>#REF!</v>
      </c>
      <c r="K622" s="80" t="e">
        <f>#REF!-#REF!</f>
        <v>#REF!</v>
      </c>
      <c r="L622" s="80" t="e">
        <f>#REF!-#REF!</f>
        <v>#REF!</v>
      </c>
      <c r="M622" s="80" t="e">
        <f>#REF!-#REF!</f>
        <v>#REF!</v>
      </c>
      <c r="N622" s="80" t="e">
        <f>#REF!-#REF!</f>
        <v>#REF!</v>
      </c>
      <c r="O622" s="80" t="e">
        <f>#REF!-#REF!</f>
        <v>#REF!</v>
      </c>
      <c r="P622" s="80" t="e">
        <f>#REF!-#REF!</f>
        <v>#REF!</v>
      </c>
      <c r="Q622" s="80" t="e">
        <f>#REF!-#REF!</f>
        <v>#REF!</v>
      </c>
      <c r="R622" s="80" t="e">
        <f>#REF!-#REF!</f>
        <v>#REF!</v>
      </c>
      <c r="S622" s="80" t="e">
        <f>#REF!-#REF!</f>
        <v>#REF!</v>
      </c>
      <c r="T622" s="80" t="e">
        <f>#REF!-#REF!</f>
        <v>#REF!</v>
      </c>
      <c r="U622" s="80" t="e">
        <f>#REF!-#REF!</f>
        <v>#REF!</v>
      </c>
      <c r="V622" s="80" t="e">
        <f>#REF!-#REF!</f>
        <v>#REF!</v>
      </c>
      <c r="W622" s="80" t="e">
        <f>#REF!-#REF!</f>
        <v>#REF!</v>
      </c>
      <c r="X622" s="80" t="e">
        <f>#REF!-#REF!</f>
        <v>#REF!</v>
      </c>
      <c r="Y622" s="80" t="e">
        <f>#REF!-#REF!</f>
        <v>#REF!</v>
      </c>
      <c r="Z622" s="80" t="e">
        <f>#REF!-#REF!</f>
        <v>#REF!</v>
      </c>
      <c r="AA622" s="80" t="e">
        <f>#REF!-#REF!</f>
        <v>#REF!</v>
      </c>
      <c r="AB622" s="80" t="e">
        <f>#REF!-#REF!</f>
        <v>#REF!</v>
      </c>
      <c r="AC622" s="80" t="e">
        <f>#REF!-#REF!</f>
        <v>#REF!</v>
      </c>
      <c r="AD622" s="80" t="e">
        <f>#REF!-#REF!</f>
        <v>#REF!</v>
      </c>
      <c r="AE622" s="80" t="e">
        <f>#REF!-#REF!</f>
        <v>#REF!</v>
      </c>
      <c r="AF622" s="80" t="e">
        <f>#REF!-#REF!</f>
        <v>#REF!</v>
      </c>
      <c r="AG622" s="80" t="e">
        <f>#REF!-#REF!</f>
        <v>#REF!</v>
      </c>
      <c r="AH622" s="80" t="e">
        <f>#REF!-#REF!</f>
        <v>#REF!</v>
      </c>
      <c r="AI622" s="80" t="e">
        <f>#REF!-#REF!</f>
        <v>#REF!</v>
      </c>
      <c r="AJ622" s="80" t="e">
        <f>#REF!-#REF!</f>
        <v>#REF!</v>
      </c>
      <c r="AK622" s="80" t="e">
        <f>#REF!-#REF!</f>
        <v>#REF!</v>
      </c>
      <c r="AL622" s="80" t="e">
        <f>#REF!-#REF!</f>
        <v>#REF!</v>
      </c>
      <c r="AM622" s="80" t="e">
        <f>#REF!-#REF!</f>
        <v>#REF!</v>
      </c>
      <c r="AN622" s="80" t="e">
        <f>#REF!-#REF!</f>
        <v>#REF!</v>
      </c>
      <c r="AO622" s="80" t="e">
        <f>#REF!-#REF!</f>
        <v>#REF!</v>
      </c>
      <c r="AP622" s="80" t="e">
        <f>#REF!-#REF!</f>
        <v>#REF!</v>
      </c>
      <c r="AQ622" s="80" t="e">
        <f>#REF!-#REF!</f>
        <v>#REF!</v>
      </c>
      <c r="AR622" s="80" t="e">
        <f>#REF!-#REF!</f>
        <v>#REF!</v>
      </c>
      <c r="AS622" s="80" t="e">
        <f>#REF!-#REF!</f>
        <v>#REF!</v>
      </c>
      <c r="AT622" s="80" t="e">
        <f>#REF!-#REF!</f>
        <v>#REF!</v>
      </c>
      <c r="AU622" s="80" t="e">
        <f>#REF!-#REF!</f>
        <v>#REF!</v>
      </c>
      <c r="AV622" s="80" t="e">
        <f>#REF!-#REF!</f>
        <v>#REF!</v>
      </c>
      <c r="AW622" s="80" t="e">
        <f>#REF!-#REF!</f>
        <v>#REF!</v>
      </c>
      <c r="AX622" s="80" t="e">
        <f>#REF!-#REF!</f>
        <v>#REF!</v>
      </c>
      <c r="AY622" s="80" t="e">
        <f>#REF!-#REF!</f>
        <v>#REF!</v>
      </c>
      <c r="AZ622" s="80" t="e">
        <f>#REF!-#REF!</f>
        <v>#REF!</v>
      </c>
      <c r="BA622" s="80" t="e">
        <f>#REF!-#REF!</f>
        <v>#REF!</v>
      </c>
      <c r="BB622" s="80" t="e">
        <f>#REF!-#REF!</f>
        <v>#REF!</v>
      </c>
      <c r="BC622" s="80" t="e">
        <f>#REF!-#REF!</f>
        <v>#REF!</v>
      </c>
      <c r="BD622" s="80" t="e">
        <f>#REF!-#REF!</f>
        <v>#REF!</v>
      </c>
      <c r="BE622" s="80" t="e">
        <f>#REF!-#REF!</f>
        <v>#REF!</v>
      </c>
      <c r="BF622" s="80" t="e">
        <f>#REF!-#REF!</f>
        <v>#REF!</v>
      </c>
      <c r="BG622" s="80" t="e">
        <f>#REF!-#REF!</f>
        <v>#REF!</v>
      </c>
      <c r="BH622" s="80" t="e">
        <f>#REF!-#REF!</f>
        <v>#REF!</v>
      </c>
      <c r="BI622" s="80" t="e">
        <f>#REF!-#REF!</f>
        <v>#REF!</v>
      </c>
      <c r="BJ622" s="80" t="e">
        <f>#REF!-#REF!</f>
        <v>#REF!</v>
      </c>
      <c r="BK622" s="80" t="e">
        <f>#REF!-#REF!</f>
        <v>#REF!</v>
      </c>
      <c r="BL622" s="80" t="e">
        <f>#REF!-#REF!</f>
        <v>#REF!</v>
      </c>
      <c r="BM622" s="80" t="e">
        <f>#REF!-#REF!</f>
        <v>#REF!</v>
      </c>
      <c r="BN622" s="80" t="e">
        <f>#REF!-#REF!</f>
        <v>#REF!</v>
      </c>
      <c r="BO622" s="80" t="e">
        <f>#REF!-#REF!</f>
        <v>#REF!</v>
      </c>
      <c r="BP622" s="80" t="e">
        <f>#REF!-#REF!</f>
        <v>#REF!</v>
      </c>
      <c r="BQ622" s="80" t="e">
        <f>#REF!-#REF!</f>
        <v>#REF!</v>
      </c>
      <c r="BR622" s="80" t="e">
        <f>#REF!-#REF!</f>
        <v>#REF!</v>
      </c>
      <c r="BS622" s="80" t="e">
        <f>#REF!-#REF!</f>
        <v>#REF!</v>
      </c>
      <c r="BT622" s="80" t="e">
        <f>#REF!-#REF!</f>
        <v>#REF!</v>
      </c>
      <c r="BU622" s="80" t="e">
        <f>#REF!-#REF!</f>
        <v>#REF!</v>
      </c>
      <c r="BV622" s="80" t="e">
        <f>#REF!-#REF!</f>
        <v>#REF!</v>
      </c>
      <c r="BW622" s="80" t="e">
        <f>#REF!-#REF!</f>
        <v>#REF!</v>
      </c>
      <c r="BX622" s="80" t="e">
        <f>#REF!-#REF!</f>
        <v>#REF!</v>
      </c>
      <c r="BZ622" s="80" t="e">
        <f>#REF!-#REF!</f>
        <v>#REF!</v>
      </c>
      <c r="CA622" s="80" t="e">
        <f>#REF!-#REF!</f>
        <v>#REF!</v>
      </c>
    </row>
    <row r="623" spans="7:79" hidden="1" x14ac:dyDescent="0.3">
      <c r="G623" s="80" t="e">
        <f>#REF!-#REF!</f>
        <v>#REF!</v>
      </c>
      <c r="H623" s="80" t="e">
        <f>#REF!-#REF!</f>
        <v>#REF!</v>
      </c>
      <c r="I623" s="80" t="e">
        <f>#REF!-#REF!</f>
        <v>#REF!</v>
      </c>
      <c r="J623" s="80" t="e">
        <f>#REF!-#REF!</f>
        <v>#REF!</v>
      </c>
      <c r="K623" s="80" t="e">
        <f>#REF!-#REF!</f>
        <v>#REF!</v>
      </c>
      <c r="L623" s="80" t="e">
        <f>#REF!-#REF!</f>
        <v>#REF!</v>
      </c>
      <c r="M623" s="80" t="e">
        <f>#REF!-#REF!</f>
        <v>#REF!</v>
      </c>
      <c r="N623" s="80" t="e">
        <f>#REF!-#REF!</f>
        <v>#REF!</v>
      </c>
      <c r="O623" s="80" t="e">
        <f>#REF!-#REF!</f>
        <v>#REF!</v>
      </c>
      <c r="P623" s="80" t="e">
        <f>#REF!-#REF!</f>
        <v>#REF!</v>
      </c>
      <c r="Q623" s="80" t="e">
        <f>#REF!-#REF!</f>
        <v>#REF!</v>
      </c>
      <c r="R623" s="80" t="e">
        <f>#REF!-#REF!</f>
        <v>#REF!</v>
      </c>
      <c r="S623" s="80" t="e">
        <f>#REF!-#REF!</f>
        <v>#REF!</v>
      </c>
      <c r="T623" s="80" t="e">
        <f>#REF!-#REF!</f>
        <v>#REF!</v>
      </c>
      <c r="U623" s="80" t="e">
        <f>#REF!-#REF!</f>
        <v>#REF!</v>
      </c>
      <c r="V623" s="80" t="e">
        <f>#REF!-#REF!</f>
        <v>#REF!</v>
      </c>
      <c r="W623" s="80" t="e">
        <f>#REF!-#REF!</f>
        <v>#REF!</v>
      </c>
      <c r="X623" s="80" t="e">
        <f>#REF!-#REF!</f>
        <v>#REF!</v>
      </c>
      <c r="Y623" s="80" t="e">
        <f>#REF!-#REF!</f>
        <v>#REF!</v>
      </c>
      <c r="Z623" s="80" t="e">
        <f>#REF!-#REF!</f>
        <v>#REF!</v>
      </c>
      <c r="AA623" s="80" t="e">
        <f>#REF!-#REF!</f>
        <v>#REF!</v>
      </c>
      <c r="AB623" s="80" t="e">
        <f>#REF!-#REF!</f>
        <v>#REF!</v>
      </c>
      <c r="AC623" s="80" t="e">
        <f>#REF!-#REF!</f>
        <v>#REF!</v>
      </c>
      <c r="AD623" s="80" t="e">
        <f>#REF!-#REF!</f>
        <v>#REF!</v>
      </c>
      <c r="AE623" s="80" t="e">
        <f>#REF!-#REF!</f>
        <v>#REF!</v>
      </c>
      <c r="AF623" s="80" t="e">
        <f>#REF!-#REF!</f>
        <v>#REF!</v>
      </c>
      <c r="AG623" s="80" t="e">
        <f>#REF!-#REF!</f>
        <v>#REF!</v>
      </c>
      <c r="AH623" s="80" t="e">
        <f>#REF!-#REF!</f>
        <v>#REF!</v>
      </c>
      <c r="AI623" s="80" t="e">
        <f>#REF!-#REF!</f>
        <v>#REF!</v>
      </c>
      <c r="AJ623" s="80" t="e">
        <f>#REF!-#REF!</f>
        <v>#REF!</v>
      </c>
      <c r="AK623" s="80" t="e">
        <f>#REF!-#REF!</f>
        <v>#REF!</v>
      </c>
      <c r="AL623" s="80" t="e">
        <f>#REF!-#REF!</f>
        <v>#REF!</v>
      </c>
      <c r="AM623" s="80" t="e">
        <f>#REF!-#REF!</f>
        <v>#REF!</v>
      </c>
      <c r="AN623" s="80" t="e">
        <f>#REF!-#REF!</f>
        <v>#REF!</v>
      </c>
      <c r="AO623" s="80" t="e">
        <f>#REF!-#REF!</f>
        <v>#REF!</v>
      </c>
      <c r="AP623" s="80" t="e">
        <f>#REF!-#REF!</f>
        <v>#REF!</v>
      </c>
      <c r="AQ623" s="80" t="e">
        <f>#REF!-#REF!</f>
        <v>#REF!</v>
      </c>
      <c r="AR623" s="80" t="e">
        <f>#REF!-#REF!</f>
        <v>#REF!</v>
      </c>
      <c r="AS623" s="80" t="e">
        <f>#REF!-#REF!</f>
        <v>#REF!</v>
      </c>
      <c r="AT623" s="80" t="e">
        <f>#REF!-#REF!</f>
        <v>#REF!</v>
      </c>
      <c r="AU623" s="80" t="e">
        <f>#REF!-#REF!</f>
        <v>#REF!</v>
      </c>
      <c r="AV623" s="80" t="e">
        <f>#REF!-#REF!</f>
        <v>#REF!</v>
      </c>
      <c r="AW623" s="80" t="e">
        <f>#REF!-#REF!</f>
        <v>#REF!</v>
      </c>
      <c r="AX623" s="80" t="e">
        <f>#REF!-#REF!</f>
        <v>#REF!</v>
      </c>
      <c r="AY623" s="80" t="e">
        <f>#REF!-#REF!</f>
        <v>#REF!</v>
      </c>
      <c r="AZ623" s="80" t="e">
        <f>#REF!-#REF!</f>
        <v>#REF!</v>
      </c>
      <c r="BA623" s="80" t="e">
        <f>#REF!-#REF!</f>
        <v>#REF!</v>
      </c>
      <c r="BB623" s="80" t="e">
        <f>#REF!-#REF!</f>
        <v>#REF!</v>
      </c>
      <c r="BC623" s="80" t="e">
        <f>#REF!-#REF!</f>
        <v>#REF!</v>
      </c>
      <c r="BD623" s="80" t="e">
        <f>#REF!-#REF!</f>
        <v>#REF!</v>
      </c>
      <c r="BE623" s="80" t="e">
        <f>#REF!-#REF!</f>
        <v>#REF!</v>
      </c>
      <c r="BF623" s="80" t="e">
        <f>#REF!-#REF!</f>
        <v>#REF!</v>
      </c>
      <c r="BG623" s="80" t="e">
        <f>#REF!-#REF!</f>
        <v>#REF!</v>
      </c>
      <c r="BH623" s="80" t="e">
        <f>#REF!-#REF!</f>
        <v>#REF!</v>
      </c>
      <c r="BI623" s="80" t="e">
        <f>#REF!-#REF!</f>
        <v>#REF!</v>
      </c>
      <c r="BJ623" s="80" t="e">
        <f>#REF!-#REF!</f>
        <v>#REF!</v>
      </c>
      <c r="BK623" s="80" t="e">
        <f>#REF!-#REF!</f>
        <v>#REF!</v>
      </c>
      <c r="BL623" s="80" t="e">
        <f>#REF!-#REF!</f>
        <v>#REF!</v>
      </c>
      <c r="BM623" s="80" t="e">
        <f>#REF!-#REF!</f>
        <v>#REF!</v>
      </c>
      <c r="BN623" s="80" t="e">
        <f>#REF!-#REF!</f>
        <v>#REF!</v>
      </c>
      <c r="BO623" s="80" t="e">
        <f>#REF!-#REF!</f>
        <v>#REF!</v>
      </c>
      <c r="BP623" s="80" t="e">
        <f>#REF!-#REF!</f>
        <v>#REF!</v>
      </c>
      <c r="BQ623" s="80" t="e">
        <f>#REF!-#REF!</f>
        <v>#REF!</v>
      </c>
      <c r="BR623" s="80" t="e">
        <f>#REF!-#REF!</f>
        <v>#REF!</v>
      </c>
      <c r="BS623" s="80" t="e">
        <f>#REF!-#REF!</f>
        <v>#REF!</v>
      </c>
      <c r="BT623" s="80" t="e">
        <f>#REF!-#REF!</f>
        <v>#REF!</v>
      </c>
      <c r="BU623" s="80" t="e">
        <f>#REF!-#REF!</f>
        <v>#REF!</v>
      </c>
      <c r="BV623" s="80" t="e">
        <f>#REF!-#REF!</f>
        <v>#REF!</v>
      </c>
      <c r="BW623" s="80" t="e">
        <f>#REF!-#REF!</f>
        <v>#REF!</v>
      </c>
      <c r="BX623" s="80" t="e">
        <f>#REF!-#REF!</f>
        <v>#REF!</v>
      </c>
      <c r="BZ623" s="80" t="e">
        <f>#REF!-#REF!</f>
        <v>#REF!</v>
      </c>
      <c r="CA623" s="80" t="e">
        <f>#REF!-#REF!</f>
        <v>#REF!</v>
      </c>
    </row>
    <row r="624" spans="7:79" hidden="1" x14ac:dyDescent="0.3">
      <c r="G624" s="80" t="e">
        <f>#REF!-#REF!</f>
        <v>#REF!</v>
      </c>
      <c r="H624" s="80" t="e">
        <f>#REF!-#REF!</f>
        <v>#REF!</v>
      </c>
      <c r="I624" s="80" t="e">
        <f>#REF!-#REF!</f>
        <v>#REF!</v>
      </c>
      <c r="J624" s="80" t="e">
        <f>#REF!-#REF!</f>
        <v>#REF!</v>
      </c>
      <c r="K624" s="80" t="e">
        <f>#REF!-#REF!</f>
        <v>#REF!</v>
      </c>
      <c r="L624" s="80" t="e">
        <f>#REF!-#REF!</f>
        <v>#REF!</v>
      </c>
      <c r="M624" s="80" t="e">
        <f>#REF!-#REF!</f>
        <v>#REF!</v>
      </c>
      <c r="N624" s="80" t="e">
        <f>#REF!-#REF!</f>
        <v>#REF!</v>
      </c>
      <c r="O624" s="80" t="e">
        <f>#REF!-#REF!</f>
        <v>#REF!</v>
      </c>
      <c r="P624" s="80" t="e">
        <f>#REF!-#REF!</f>
        <v>#REF!</v>
      </c>
      <c r="Q624" s="80" t="e">
        <f>#REF!-#REF!</f>
        <v>#REF!</v>
      </c>
      <c r="R624" s="80" t="e">
        <f>#REF!-#REF!</f>
        <v>#REF!</v>
      </c>
      <c r="S624" s="80" t="e">
        <f>#REF!-#REF!</f>
        <v>#REF!</v>
      </c>
      <c r="T624" s="80" t="e">
        <f>#REF!-#REF!</f>
        <v>#REF!</v>
      </c>
      <c r="U624" s="80" t="e">
        <f>#REF!-#REF!</f>
        <v>#REF!</v>
      </c>
      <c r="V624" s="80" t="e">
        <f>#REF!-#REF!</f>
        <v>#REF!</v>
      </c>
      <c r="W624" s="80" t="e">
        <f>#REF!-#REF!</f>
        <v>#REF!</v>
      </c>
      <c r="X624" s="80" t="e">
        <f>#REF!-#REF!</f>
        <v>#REF!</v>
      </c>
      <c r="Y624" s="80" t="e">
        <f>#REF!-#REF!</f>
        <v>#REF!</v>
      </c>
      <c r="Z624" s="80" t="e">
        <f>#REF!-#REF!</f>
        <v>#REF!</v>
      </c>
      <c r="AA624" s="80" t="e">
        <f>#REF!-#REF!</f>
        <v>#REF!</v>
      </c>
      <c r="AB624" s="80" t="e">
        <f>#REF!-#REF!</f>
        <v>#REF!</v>
      </c>
      <c r="AC624" s="80" t="e">
        <f>#REF!-#REF!</f>
        <v>#REF!</v>
      </c>
      <c r="AD624" s="80" t="e">
        <f>#REF!-#REF!</f>
        <v>#REF!</v>
      </c>
      <c r="AE624" s="80" t="e">
        <f>#REF!-#REF!</f>
        <v>#REF!</v>
      </c>
      <c r="AF624" s="80" t="e">
        <f>#REF!-#REF!</f>
        <v>#REF!</v>
      </c>
      <c r="AG624" s="80" t="e">
        <f>#REF!-#REF!</f>
        <v>#REF!</v>
      </c>
      <c r="AH624" s="80" t="e">
        <f>#REF!-#REF!</f>
        <v>#REF!</v>
      </c>
      <c r="AI624" s="80" t="e">
        <f>#REF!-#REF!</f>
        <v>#REF!</v>
      </c>
      <c r="AJ624" s="80" t="e">
        <f>#REF!-#REF!</f>
        <v>#REF!</v>
      </c>
      <c r="AK624" s="80" t="e">
        <f>#REF!-#REF!</f>
        <v>#REF!</v>
      </c>
      <c r="AL624" s="80" t="e">
        <f>#REF!-#REF!</f>
        <v>#REF!</v>
      </c>
      <c r="AM624" s="80" t="e">
        <f>#REF!-#REF!</f>
        <v>#REF!</v>
      </c>
      <c r="AN624" s="80" t="e">
        <f>#REF!-#REF!</f>
        <v>#REF!</v>
      </c>
      <c r="AO624" s="80" t="e">
        <f>#REF!-#REF!</f>
        <v>#REF!</v>
      </c>
      <c r="AP624" s="80" t="e">
        <f>#REF!-#REF!</f>
        <v>#REF!</v>
      </c>
      <c r="AQ624" s="80" t="e">
        <f>#REF!-#REF!</f>
        <v>#REF!</v>
      </c>
      <c r="AR624" s="80" t="e">
        <f>#REF!-#REF!</f>
        <v>#REF!</v>
      </c>
      <c r="AS624" s="80" t="e">
        <f>#REF!-#REF!</f>
        <v>#REF!</v>
      </c>
      <c r="AT624" s="80" t="e">
        <f>#REF!-#REF!</f>
        <v>#REF!</v>
      </c>
      <c r="AU624" s="80" t="e">
        <f>#REF!-#REF!</f>
        <v>#REF!</v>
      </c>
      <c r="AV624" s="80" t="e">
        <f>#REF!-#REF!</f>
        <v>#REF!</v>
      </c>
      <c r="AW624" s="80" t="e">
        <f>#REF!-#REF!</f>
        <v>#REF!</v>
      </c>
      <c r="AX624" s="80" t="e">
        <f>#REF!-#REF!</f>
        <v>#REF!</v>
      </c>
      <c r="AY624" s="80" t="e">
        <f>#REF!-#REF!</f>
        <v>#REF!</v>
      </c>
      <c r="AZ624" s="80" t="e">
        <f>#REF!-#REF!</f>
        <v>#REF!</v>
      </c>
      <c r="BA624" s="80" t="e">
        <f>#REF!-#REF!</f>
        <v>#REF!</v>
      </c>
      <c r="BB624" s="80" t="e">
        <f>#REF!-#REF!</f>
        <v>#REF!</v>
      </c>
      <c r="BC624" s="80" t="e">
        <f>#REF!-#REF!</f>
        <v>#REF!</v>
      </c>
      <c r="BD624" s="80" t="e">
        <f>#REF!-#REF!</f>
        <v>#REF!</v>
      </c>
      <c r="BE624" s="80" t="e">
        <f>#REF!-#REF!</f>
        <v>#REF!</v>
      </c>
      <c r="BF624" s="80" t="e">
        <f>#REF!-#REF!</f>
        <v>#REF!</v>
      </c>
      <c r="BG624" s="80" t="e">
        <f>#REF!-#REF!</f>
        <v>#REF!</v>
      </c>
      <c r="BH624" s="80" t="e">
        <f>#REF!-#REF!</f>
        <v>#REF!</v>
      </c>
      <c r="BI624" s="80" t="e">
        <f>#REF!-#REF!</f>
        <v>#REF!</v>
      </c>
      <c r="BJ624" s="80" t="e">
        <f>#REF!-#REF!</f>
        <v>#REF!</v>
      </c>
      <c r="BK624" s="80" t="e">
        <f>#REF!-#REF!</f>
        <v>#REF!</v>
      </c>
      <c r="BL624" s="80" t="e">
        <f>#REF!-#REF!</f>
        <v>#REF!</v>
      </c>
      <c r="BM624" s="80" t="e">
        <f>#REF!-#REF!</f>
        <v>#REF!</v>
      </c>
      <c r="BN624" s="80" t="e">
        <f>#REF!-#REF!</f>
        <v>#REF!</v>
      </c>
      <c r="BO624" s="80" t="e">
        <f>#REF!-#REF!</f>
        <v>#REF!</v>
      </c>
      <c r="BP624" s="80" t="e">
        <f>#REF!-#REF!</f>
        <v>#REF!</v>
      </c>
      <c r="BQ624" s="80" t="e">
        <f>#REF!-#REF!</f>
        <v>#REF!</v>
      </c>
      <c r="BR624" s="80" t="e">
        <f>#REF!-#REF!</f>
        <v>#REF!</v>
      </c>
      <c r="BS624" s="80" t="e">
        <f>#REF!-#REF!</f>
        <v>#REF!</v>
      </c>
      <c r="BT624" s="80" t="e">
        <f>#REF!-#REF!</f>
        <v>#REF!</v>
      </c>
      <c r="BU624" s="80" t="e">
        <f>#REF!-#REF!</f>
        <v>#REF!</v>
      </c>
      <c r="BV624" s="80" t="e">
        <f>#REF!-#REF!</f>
        <v>#REF!</v>
      </c>
      <c r="BW624" s="80" t="e">
        <f>#REF!-#REF!</f>
        <v>#REF!</v>
      </c>
      <c r="BX624" s="80" t="e">
        <f>#REF!-#REF!</f>
        <v>#REF!</v>
      </c>
      <c r="BZ624" s="80" t="e">
        <f>#REF!-#REF!</f>
        <v>#REF!</v>
      </c>
      <c r="CA624" s="80" t="e">
        <f>#REF!-#REF!</f>
        <v>#REF!</v>
      </c>
    </row>
    <row r="625" spans="7:79" hidden="1" x14ac:dyDescent="0.3">
      <c r="G625" s="80" t="e">
        <f>#REF!-#REF!</f>
        <v>#REF!</v>
      </c>
      <c r="H625" s="80" t="e">
        <f>#REF!-#REF!</f>
        <v>#REF!</v>
      </c>
      <c r="I625" s="80" t="e">
        <f>#REF!-#REF!</f>
        <v>#REF!</v>
      </c>
      <c r="J625" s="80" t="e">
        <f>#REF!-#REF!</f>
        <v>#REF!</v>
      </c>
      <c r="K625" s="80" t="e">
        <f>#REF!-#REF!</f>
        <v>#REF!</v>
      </c>
      <c r="L625" s="80" t="e">
        <f>#REF!-#REF!</f>
        <v>#REF!</v>
      </c>
      <c r="M625" s="80" t="e">
        <f>#REF!-#REF!</f>
        <v>#REF!</v>
      </c>
      <c r="N625" s="80" t="e">
        <f>#REF!-#REF!</f>
        <v>#REF!</v>
      </c>
      <c r="O625" s="80" t="e">
        <f>#REF!-#REF!</f>
        <v>#REF!</v>
      </c>
      <c r="P625" s="80" t="e">
        <f>#REF!-#REF!</f>
        <v>#REF!</v>
      </c>
      <c r="Q625" s="80" t="e">
        <f>#REF!-#REF!</f>
        <v>#REF!</v>
      </c>
      <c r="R625" s="80" t="e">
        <f>#REF!-#REF!</f>
        <v>#REF!</v>
      </c>
      <c r="S625" s="80" t="e">
        <f>#REF!-#REF!</f>
        <v>#REF!</v>
      </c>
      <c r="T625" s="80" t="e">
        <f>#REF!-#REF!</f>
        <v>#REF!</v>
      </c>
      <c r="U625" s="80" t="e">
        <f>#REF!-#REF!</f>
        <v>#REF!</v>
      </c>
      <c r="V625" s="80" t="e">
        <f>#REF!-#REF!</f>
        <v>#REF!</v>
      </c>
      <c r="W625" s="80" t="e">
        <f>#REF!-#REF!</f>
        <v>#REF!</v>
      </c>
      <c r="X625" s="80" t="e">
        <f>#REF!-#REF!</f>
        <v>#REF!</v>
      </c>
      <c r="Y625" s="80" t="e">
        <f>#REF!-#REF!</f>
        <v>#REF!</v>
      </c>
      <c r="Z625" s="80" t="e">
        <f>#REF!-#REF!</f>
        <v>#REF!</v>
      </c>
      <c r="AA625" s="80" t="e">
        <f>#REF!-#REF!</f>
        <v>#REF!</v>
      </c>
      <c r="AB625" s="80" t="e">
        <f>#REF!-#REF!</f>
        <v>#REF!</v>
      </c>
      <c r="AC625" s="80" t="e">
        <f>#REF!-#REF!</f>
        <v>#REF!</v>
      </c>
      <c r="AD625" s="80" t="e">
        <f>#REF!-#REF!</f>
        <v>#REF!</v>
      </c>
      <c r="AE625" s="80" t="e">
        <f>#REF!-#REF!</f>
        <v>#REF!</v>
      </c>
      <c r="AF625" s="80" t="e">
        <f>#REF!-#REF!</f>
        <v>#REF!</v>
      </c>
      <c r="AG625" s="80" t="e">
        <f>#REF!-#REF!</f>
        <v>#REF!</v>
      </c>
      <c r="AH625" s="80" t="e">
        <f>#REF!-#REF!</f>
        <v>#REF!</v>
      </c>
      <c r="AI625" s="80" t="e">
        <f>#REF!-#REF!</f>
        <v>#REF!</v>
      </c>
      <c r="AJ625" s="80" t="e">
        <f>#REF!-#REF!</f>
        <v>#REF!</v>
      </c>
      <c r="AK625" s="80" t="e">
        <f>#REF!-#REF!</f>
        <v>#REF!</v>
      </c>
      <c r="AL625" s="80" t="e">
        <f>#REF!-#REF!</f>
        <v>#REF!</v>
      </c>
      <c r="AM625" s="80" t="e">
        <f>#REF!-#REF!</f>
        <v>#REF!</v>
      </c>
      <c r="AN625" s="80" t="e">
        <f>#REF!-#REF!</f>
        <v>#REF!</v>
      </c>
      <c r="AO625" s="80" t="e">
        <f>#REF!-#REF!</f>
        <v>#REF!</v>
      </c>
      <c r="AP625" s="80" t="e">
        <f>#REF!-#REF!</f>
        <v>#REF!</v>
      </c>
      <c r="AQ625" s="80" t="e">
        <f>#REF!-#REF!</f>
        <v>#REF!</v>
      </c>
      <c r="AR625" s="80" t="e">
        <f>#REF!-#REF!</f>
        <v>#REF!</v>
      </c>
      <c r="AS625" s="80" t="e">
        <f>#REF!-#REF!</f>
        <v>#REF!</v>
      </c>
      <c r="AT625" s="80" t="e">
        <f>#REF!-#REF!</f>
        <v>#REF!</v>
      </c>
      <c r="AU625" s="80" t="e">
        <f>#REF!-#REF!</f>
        <v>#REF!</v>
      </c>
      <c r="AV625" s="80" t="e">
        <f>#REF!-#REF!</f>
        <v>#REF!</v>
      </c>
      <c r="AW625" s="80" t="e">
        <f>#REF!-#REF!</f>
        <v>#REF!</v>
      </c>
      <c r="AX625" s="80" t="e">
        <f>#REF!-#REF!</f>
        <v>#REF!</v>
      </c>
      <c r="AY625" s="80" t="e">
        <f>#REF!-#REF!</f>
        <v>#REF!</v>
      </c>
      <c r="AZ625" s="80" t="e">
        <f>#REF!-#REF!</f>
        <v>#REF!</v>
      </c>
      <c r="BA625" s="80" t="e">
        <f>#REF!-#REF!</f>
        <v>#REF!</v>
      </c>
      <c r="BB625" s="80" t="e">
        <f>#REF!-#REF!</f>
        <v>#REF!</v>
      </c>
      <c r="BC625" s="80" t="e">
        <f>#REF!-#REF!</f>
        <v>#REF!</v>
      </c>
      <c r="BD625" s="80" t="e">
        <f>#REF!-#REF!</f>
        <v>#REF!</v>
      </c>
      <c r="BE625" s="80" t="e">
        <f>#REF!-#REF!</f>
        <v>#REF!</v>
      </c>
      <c r="BF625" s="80" t="e">
        <f>#REF!-#REF!</f>
        <v>#REF!</v>
      </c>
      <c r="BG625" s="80" t="e">
        <f>#REF!-#REF!</f>
        <v>#REF!</v>
      </c>
      <c r="BH625" s="80" t="e">
        <f>#REF!-#REF!</f>
        <v>#REF!</v>
      </c>
      <c r="BI625" s="80" t="e">
        <f>#REF!-#REF!</f>
        <v>#REF!</v>
      </c>
      <c r="BJ625" s="80" t="e">
        <f>#REF!-#REF!</f>
        <v>#REF!</v>
      </c>
      <c r="BK625" s="80" t="e">
        <f>#REF!-#REF!</f>
        <v>#REF!</v>
      </c>
      <c r="BL625" s="80" t="e">
        <f>#REF!-#REF!</f>
        <v>#REF!</v>
      </c>
      <c r="BM625" s="80" t="e">
        <f>#REF!-#REF!</f>
        <v>#REF!</v>
      </c>
      <c r="BN625" s="80" t="e">
        <f>#REF!-#REF!</f>
        <v>#REF!</v>
      </c>
      <c r="BO625" s="80" t="e">
        <f>#REF!-#REF!</f>
        <v>#REF!</v>
      </c>
      <c r="BP625" s="80" t="e">
        <f>#REF!-#REF!</f>
        <v>#REF!</v>
      </c>
      <c r="BQ625" s="80" t="e">
        <f>#REF!-#REF!</f>
        <v>#REF!</v>
      </c>
      <c r="BR625" s="80" t="e">
        <f>#REF!-#REF!</f>
        <v>#REF!</v>
      </c>
      <c r="BS625" s="80" t="e">
        <f>#REF!-#REF!</f>
        <v>#REF!</v>
      </c>
      <c r="BT625" s="80" t="e">
        <f>#REF!-#REF!</f>
        <v>#REF!</v>
      </c>
      <c r="BU625" s="80" t="e">
        <f>#REF!-#REF!</f>
        <v>#REF!</v>
      </c>
      <c r="BV625" s="80" t="e">
        <f>#REF!-#REF!</f>
        <v>#REF!</v>
      </c>
      <c r="BW625" s="80" t="e">
        <f>#REF!-#REF!</f>
        <v>#REF!</v>
      </c>
      <c r="BX625" s="80" t="e">
        <f>#REF!-#REF!</f>
        <v>#REF!</v>
      </c>
      <c r="BZ625" s="80" t="e">
        <f>#REF!-#REF!</f>
        <v>#REF!</v>
      </c>
      <c r="CA625" s="80" t="e">
        <f>#REF!-#REF!</f>
        <v>#REF!</v>
      </c>
    </row>
    <row r="626" spans="7:79" hidden="1" x14ac:dyDescent="0.3">
      <c r="G626" s="80" t="e">
        <f>#REF!-#REF!</f>
        <v>#REF!</v>
      </c>
      <c r="H626" s="80" t="e">
        <f>#REF!-#REF!</f>
        <v>#REF!</v>
      </c>
      <c r="I626" s="80" t="e">
        <f>#REF!-#REF!</f>
        <v>#REF!</v>
      </c>
      <c r="J626" s="80" t="e">
        <f>#REF!-#REF!</f>
        <v>#REF!</v>
      </c>
      <c r="K626" s="80" t="e">
        <f>#REF!-#REF!</f>
        <v>#REF!</v>
      </c>
      <c r="L626" s="80" t="e">
        <f>#REF!-#REF!</f>
        <v>#REF!</v>
      </c>
      <c r="M626" s="80" t="e">
        <f>#REF!-#REF!</f>
        <v>#REF!</v>
      </c>
      <c r="N626" s="80" t="e">
        <f>#REF!-#REF!</f>
        <v>#REF!</v>
      </c>
      <c r="O626" s="80" t="e">
        <f>#REF!-#REF!</f>
        <v>#REF!</v>
      </c>
      <c r="P626" s="80" t="e">
        <f>#REF!-#REF!</f>
        <v>#REF!</v>
      </c>
      <c r="Q626" s="80" t="e">
        <f>#REF!-#REF!</f>
        <v>#REF!</v>
      </c>
      <c r="R626" s="80" t="e">
        <f>#REF!-#REF!</f>
        <v>#REF!</v>
      </c>
      <c r="S626" s="80" t="e">
        <f>#REF!-#REF!</f>
        <v>#REF!</v>
      </c>
      <c r="T626" s="80" t="e">
        <f>#REF!-#REF!</f>
        <v>#REF!</v>
      </c>
      <c r="U626" s="80" t="e">
        <f>#REF!-#REF!</f>
        <v>#REF!</v>
      </c>
      <c r="V626" s="80" t="e">
        <f>#REF!-#REF!</f>
        <v>#REF!</v>
      </c>
      <c r="W626" s="80" t="e">
        <f>#REF!-#REF!</f>
        <v>#REF!</v>
      </c>
      <c r="X626" s="80" t="e">
        <f>#REF!-#REF!</f>
        <v>#REF!</v>
      </c>
      <c r="Y626" s="80" t="e">
        <f>#REF!-#REF!</f>
        <v>#REF!</v>
      </c>
      <c r="Z626" s="80" t="e">
        <f>#REF!-#REF!</f>
        <v>#REF!</v>
      </c>
      <c r="AA626" s="80" t="e">
        <f>#REF!-#REF!</f>
        <v>#REF!</v>
      </c>
      <c r="AB626" s="80" t="e">
        <f>#REF!-#REF!</f>
        <v>#REF!</v>
      </c>
      <c r="AC626" s="80" t="e">
        <f>#REF!-#REF!</f>
        <v>#REF!</v>
      </c>
      <c r="AD626" s="80" t="e">
        <f>#REF!-#REF!</f>
        <v>#REF!</v>
      </c>
      <c r="AE626" s="80" t="e">
        <f>#REF!-#REF!</f>
        <v>#REF!</v>
      </c>
      <c r="AF626" s="80" t="e">
        <f>#REF!-#REF!</f>
        <v>#REF!</v>
      </c>
      <c r="AG626" s="80" t="e">
        <f>#REF!-#REF!</f>
        <v>#REF!</v>
      </c>
      <c r="AH626" s="80" t="e">
        <f>#REF!-#REF!</f>
        <v>#REF!</v>
      </c>
      <c r="AI626" s="80" t="e">
        <f>#REF!-#REF!</f>
        <v>#REF!</v>
      </c>
      <c r="AJ626" s="80" t="e">
        <f>#REF!-#REF!</f>
        <v>#REF!</v>
      </c>
      <c r="AK626" s="80" t="e">
        <f>#REF!-#REF!</f>
        <v>#REF!</v>
      </c>
      <c r="AL626" s="80" t="e">
        <f>#REF!-#REF!</f>
        <v>#REF!</v>
      </c>
      <c r="AM626" s="80" t="e">
        <f>#REF!-#REF!</f>
        <v>#REF!</v>
      </c>
      <c r="AN626" s="80" t="e">
        <f>#REF!-#REF!</f>
        <v>#REF!</v>
      </c>
      <c r="AO626" s="80" t="e">
        <f>#REF!-#REF!</f>
        <v>#REF!</v>
      </c>
      <c r="AP626" s="80" t="e">
        <f>#REF!-#REF!</f>
        <v>#REF!</v>
      </c>
      <c r="AQ626" s="80" t="e">
        <f>#REF!-#REF!</f>
        <v>#REF!</v>
      </c>
      <c r="AR626" s="80" t="e">
        <f>#REF!-#REF!</f>
        <v>#REF!</v>
      </c>
      <c r="AS626" s="80" t="e">
        <f>#REF!-#REF!</f>
        <v>#REF!</v>
      </c>
      <c r="AT626" s="80" t="e">
        <f>#REF!-#REF!</f>
        <v>#REF!</v>
      </c>
      <c r="AU626" s="80" t="e">
        <f>#REF!-#REF!</f>
        <v>#REF!</v>
      </c>
      <c r="AV626" s="80" t="e">
        <f>#REF!-#REF!</f>
        <v>#REF!</v>
      </c>
      <c r="AW626" s="80" t="e">
        <f>#REF!-#REF!</f>
        <v>#REF!</v>
      </c>
      <c r="AX626" s="80" t="e">
        <f>#REF!-#REF!</f>
        <v>#REF!</v>
      </c>
      <c r="AY626" s="80" t="e">
        <f>#REF!-#REF!</f>
        <v>#REF!</v>
      </c>
      <c r="AZ626" s="80" t="e">
        <f>#REF!-#REF!</f>
        <v>#REF!</v>
      </c>
      <c r="BA626" s="80" t="e">
        <f>#REF!-#REF!</f>
        <v>#REF!</v>
      </c>
      <c r="BB626" s="80" t="e">
        <f>#REF!-#REF!</f>
        <v>#REF!</v>
      </c>
      <c r="BC626" s="80" t="e">
        <f>#REF!-#REF!</f>
        <v>#REF!</v>
      </c>
      <c r="BD626" s="80" t="e">
        <f>#REF!-#REF!</f>
        <v>#REF!</v>
      </c>
      <c r="BE626" s="80" t="e">
        <f>#REF!-#REF!</f>
        <v>#REF!</v>
      </c>
      <c r="BF626" s="80" t="e">
        <f>#REF!-#REF!</f>
        <v>#REF!</v>
      </c>
      <c r="BG626" s="80" t="e">
        <f>#REF!-#REF!</f>
        <v>#REF!</v>
      </c>
      <c r="BH626" s="80" t="e">
        <f>#REF!-#REF!</f>
        <v>#REF!</v>
      </c>
      <c r="BI626" s="80" t="e">
        <f>#REF!-#REF!</f>
        <v>#REF!</v>
      </c>
      <c r="BJ626" s="80" t="e">
        <f>#REF!-#REF!</f>
        <v>#REF!</v>
      </c>
      <c r="BK626" s="80" t="e">
        <f>#REF!-#REF!</f>
        <v>#REF!</v>
      </c>
      <c r="BL626" s="80" t="e">
        <f>#REF!-#REF!</f>
        <v>#REF!</v>
      </c>
      <c r="BM626" s="80" t="e">
        <f>#REF!-#REF!</f>
        <v>#REF!</v>
      </c>
      <c r="BN626" s="80" t="e">
        <f>#REF!-#REF!</f>
        <v>#REF!</v>
      </c>
      <c r="BO626" s="80" t="e">
        <f>#REF!-#REF!</f>
        <v>#REF!</v>
      </c>
      <c r="BP626" s="80" t="e">
        <f>#REF!-#REF!</f>
        <v>#REF!</v>
      </c>
      <c r="BQ626" s="80" t="e">
        <f>#REF!-#REF!</f>
        <v>#REF!</v>
      </c>
      <c r="BR626" s="80" t="e">
        <f>#REF!-#REF!</f>
        <v>#REF!</v>
      </c>
      <c r="BS626" s="80" t="e">
        <f>#REF!-#REF!</f>
        <v>#REF!</v>
      </c>
      <c r="BT626" s="80" t="e">
        <f>#REF!-#REF!</f>
        <v>#REF!</v>
      </c>
      <c r="BU626" s="80" t="e">
        <f>#REF!-#REF!</f>
        <v>#REF!</v>
      </c>
      <c r="BV626" s="80" t="e">
        <f>#REF!-#REF!</f>
        <v>#REF!</v>
      </c>
      <c r="BW626" s="80" t="e">
        <f>#REF!-#REF!</f>
        <v>#REF!</v>
      </c>
      <c r="BX626" s="80" t="e">
        <f>#REF!-#REF!</f>
        <v>#REF!</v>
      </c>
      <c r="BZ626" s="80" t="e">
        <f>#REF!-#REF!</f>
        <v>#REF!</v>
      </c>
      <c r="CA626" s="80" t="e">
        <f>#REF!-#REF!</f>
        <v>#REF!</v>
      </c>
    </row>
    <row r="627" spans="7:79" hidden="1" x14ac:dyDescent="0.3">
      <c r="G627" s="80" t="e">
        <f>#REF!-#REF!</f>
        <v>#REF!</v>
      </c>
      <c r="H627" s="80" t="e">
        <f>#REF!-#REF!</f>
        <v>#REF!</v>
      </c>
      <c r="I627" s="80" t="e">
        <f>#REF!-#REF!</f>
        <v>#REF!</v>
      </c>
      <c r="J627" s="80" t="e">
        <f>#REF!-#REF!</f>
        <v>#REF!</v>
      </c>
      <c r="K627" s="80" t="e">
        <f>#REF!-#REF!</f>
        <v>#REF!</v>
      </c>
      <c r="L627" s="80" t="e">
        <f>#REF!-#REF!</f>
        <v>#REF!</v>
      </c>
      <c r="M627" s="80" t="e">
        <f>#REF!-#REF!</f>
        <v>#REF!</v>
      </c>
      <c r="N627" s="80" t="e">
        <f>#REF!-#REF!</f>
        <v>#REF!</v>
      </c>
      <c r="O627" s="80" t="e">
        <f>#REF!-#REF!</f>
        <v>#REF!</v>
      </c>
      <c r="P627" s="80" t="e">
        <f>#REF!-#REF!</f>
        <v>#REF!</v>
      </c>
      <c r="Q627" s="80" t="e">
        <f>#REF!-#REF!</f>
        <v>#REF!</v>
      </c>
      <c r="R627" s="80" t="e">
        <f>#REF!-#REF!</f>
        <v>#REF!</v>
      </c>
      <c r="S627" s="80" t="e">
        <f>#REF!-#REF!</f>
        <v>#REF!</v>
      </c>
      <c r="T627" s="80" t="e">
        <f>#REF!-#REF!</f>
        <v>#REF!</v>
      </c>
      <c r="U627" s="80" t="e">
        <f>#REF!-#REF!</f>
        <v>#REF!</v>
      </c>
      <c r="V627" s="80" t="e">
        <f>#REF!-#REF!</f>
        <v>#REF!</v>
      </c>
      <c r="W627" s="80" t="e">
        <f>#REF!-#REF!</f>
        <v>#REF!</v>
      </c>
      <c r="X627" s="80" t="e">
        <f>#REF!-#REF!</f>
        <v>#REF!</v>
      </c>
      <c r="Y627" s="80" t="e">
        <f>#REF!-#REF!</f>
        <v>#REF!</v>
      </c>
      <c r="Z627" s="80" t="e">
        <f>#REF!-#REF!</f>
        <v>#REF!</v>
      </c>
      <c r="AA627" s="80" t="e">
        <f>#REF!-#REF!</f>
        <v>#REF!</v>
      </c>
      <c r="AB627" s="80" t="e">
        <f>#REF!-#REF!</f>
        <v>#REF!</v>
      </c>
      <c r="AC627" s="80" t="e">
        <f>#REF!-#REF!</f>
        <v>#REF!</v>
      </c>
      <c r="AD627" s="80" t="e">
        <f>#REF!-#REF!</f>
        <v>#REF!</v>
      </c>
      <c r="AE627" s="80" t="e">
        <f>#REF!-#REF!</f>
        <v>#REF!</v>
      </c>
      <c r="AF627" s="80" t="e">
        <f>#REF!-#REF!</f>
        <v>#REF!</v>
      </c>
      <c r="AG627" s="80" t="e">
        <f>#REF!-#REF!</f>
        <v>#REF!</v>
      </c>
      <c r="AH627" s="80" t="e">
        <f>#REF!-#REF!</f>
        <v>#REF!</v>
      </c>
      <c r="AI627" s="80" t="e">
        <f>#REF!-#REF!</f>
        <v>#REF!</v>
      </c>
      <c r="AJ627" s="80" t="e">
        <f>#REF!-#REF!</f>
        <v>#REF!</v>
      </c>
      <c r="AK627" s="80" t="e">
        <f>#REF!-#REF!</f>
        <v>#REF!</v>
      </c>
      <c r="AL627" s="80" t="e">
        <f>#REF!-#REF!</f>
        <v>#REF!</v>
      </c>
      <c r="AM627" s="80" t="e">
        <f>#REF!-#REF!</f>
        <v>#REF!</v>
      </c>
      <c r="AN627" s="80" t="e">
        <f>#REF!-#REF!</f>
        <v>#REF!</v>
      </c>
      <c r="AO627" s="80" t="e">
        <f>#REF!-#REF!</f>
        <v>#REF!</v>
      </c>
      <c r="AP627" s="80" t="e">
        <f>#REF!-#REF!</f>
        <v>#REF!</v>
      </c>
      <c r="AQ627" s="80" t="e">
        <f>#REF!-#REF!</f>
        <v>#REF!</v>
      </c>
      <c r="AR627" s="80" t="e">
        <f>#REF!-#REF!</f>
        <v>#REF!</v>
      </c>
      <c r="AS627" s="80" t="e">
        <f>#REF!-#REF!</f>
        <v>#REF!</v>
      </c>
      <c r="AT627" s="80" t="e">
        <f>#REF!-#REF!</f>
        <v>#REF!</v>
      </c>
      <c r="AU627" s="80" t="e">
        <f>#REF!-#REF!</f>
        <v>#REF!</v>
      </c>
      <c r="AV627" s="80" t="e">
        <f>#REF!-#REF!</f>
        <v>#REF!</v>
      </c>
      <c r="AW627" s="80" t="e">
        <f>#REF!-#REF!</f>
        <v>#REF!</v>
      </c>
      <c r="AX627" s="80" t="e">
        <f>#REF!-#REF!</f>
        <v>#REF!</v>
      </c>
      <c r="AY627" s="80" t="e">
        <f>#REF!-#REF!</f>
        <v>#REF!</v>
      </c>
      <c r="AZ627" s="80" t="e">
        <f>#REF!-#REF!</f>
        <v>#REF!</v>
      </c>
      <c r="BA627" s="80" t="e">
        <f>#REF!-#REF!</f>
        <v>#REF!</v>
      </c>
      <c r="BB627" s="80" t="e">
        <f>#REF!-#REF!</f>
        <v>#REF!</v>
      </c>
      <c r="BC627" s="80" t="e">
        <f>#REF!-#REF!</f>
        <v>#REF!</v>
      </c>
      <c r="BD627" s="80" t="e">
        <f>#REF!-#REF!</f>
        <v>#REF!</v>
      </c>
      <c r="BE627" s="80" t="e">
        <f>#REF!-#REF!</f>
        <v>#REF!</v>
      </c>
      <c r="BF627" s="80" t="e">
        <f>#REF!-#REF!</f>
        <v>#REF!</v>
      </c>
      <c r="BG627" s="80" t="e">
        <f>#REF!-#REF!</f>
        <v>#REF!</v>
      </c>
      <c r="BH627" s="80" t="e">
        <f>#REF!-#REF!</f>
        <v>#REF!</v>
      </c>
      <c r="BI627" s="80" t="e">
        <f>#REF!-#REF!</f>
        <v>#REF!</v>
      </c>
      <c r="BJ627" s="80" t="e">
        <f>#REF!-#REF!</f>
        <v>#REF!</v>
      </c>
      <c r="BK627" s="80" t="e">
        <f>#REF!-#REF!</f>
        <v>#REF!</v>
      </c>
      <c r="BL627" s="80" t="e">
        <f>#REF!-#REF!</f>
        <v>#REF!</v>
      </c>
      <c r="BM627" s="80" t="e">
        <f>#REF!-#REF!</f>
        <v>#REF!</v>
      </c>
      <c r="BN627" s="80" t="e">
        <f>#REF!-#REF!</f>
        <v>#REF!</v>
      </c>
      <c r="BO627" s="80" t="e">
        <f>#REF!-#REF!</f>
        <v>#REF!</v>
      </c>
      <c r="BP627" s="80" t="e">
        <f>#REF!-#REF!</f>
        <v>#REF!</v>
      </c>
      <c r="BQ627" s="80" t="e">
        <f>#REF!-#REF!</f>
        <v>#REF!</v>
      </c>
      <c r="BR627" s="80" t="e">
        <f>#REF!-#REF!</f>
        <v>#REF!</v>
      </c>
      <c r="BS627" s="80" t="e">
        <f>#REF!-#REF!</f>
        <v>#REF!</v>
      </c>
      <c r="BT627" s="80" t="e">
        <f>#REF!-#REF!</f>
        <v>#REF!</v>
      </c>
      <c r="BU627" s="80" t="e">
        <f>#REF!-#REF!</f>
        <v>#REF!</v>
      </c>
      <c r="BV627" s="80" t="e">
        <f>#REF!-#REF!</f>
        <v>#REF!</v>
      </c>
      <c r="BW627" s="80" t="e">
        <f>#REF!-#REF!</f>
        <v>#REF!</v>
      </c>
      <c r="BX627" s="80" t="e">
        <f>#REF!-#REF!</f>
        <v>#REF!</v>
      </c>
      <c r="BZ627" s="80" t="e">
        <f>#REF!-#REF!</f>
        <v>#REF!</v>
      </c>
      <c r="CA627" s="80" t="e">
        <f>#REF!-#REF!</f>
        <v>#REF!</v>
      </c>
    </row>
    <row r="628" spans="7:79" hidden="1" x14ac:dyDescent="0.3">
      <c r="G628" s="80" t="e">
        <f>#REF!-#REF!</f>
        <v>#REF!</v>
      </c>
      <c r="H628" s="80" t="e">
        <f>#REF!-#REF!</f>
        <v>#REF!</v>
      </c>
      <c r="I628" s="80" t="e">
        <f>#REF!-#REF!</f>
        <v>#REF!</v>
      </c>
      <c r="J628" s="80" t="e">
        <f>#REF!-#REF!</f>
        <v>#REF!</v>
      </c>
      <c r="K628" s="80" t="e">
        <f>#REF!-#REF!</f>
        <v>#REF!</v>
      </c>
      <c r="L628" s="80" t="e">
        <f>#REF!-#REF!</f>
        <v>#REF!</v>
      </c>
      <c r="M628" s="80" t="e">
        <f>#REF!-#REF!</f>
        <v>#REF!</v>
      </c>
      <c r="N628" s="80" t="e">
        <f>#REF!-#REF!</f>
        <v>#REF!</v>
      </c>
      <c r="O628" s="80" t="e">
        <f>#REF!-#REF!</f>
        <v>#REF!</v>
      </c>
      <c r="P628" s="80" t="e">
        <f>#REF!-#REF!</f>
        <v>#REF!</v>
      </c>
      <c r="Q628" s="80" t="e">
        <f>#REF!-#REF!</f>
        <v>#REF!</v>
      </c>
      <c r="R628" s="80" t="e">
        <f>#REF!-#REF!</f>
        <v>#REF!</v>
      </c>
      <c r="S628" s="80" t="e">
        <f>#REF!-#REF!</f>
        <v>#REF!</v>
      </c>
      <c r="T628" s="80" t="e">
        <f>#REF!-#REF!</f>
        <v>#REF!</v>
      </c>
      <c r="U628" s="80" t="e">
        <f>#REF!-#REF!</f>
        <v>#REF!</v>
      </c>
      <c r="V628" s="80" t="e">
        <f>#REF!-#REF!</f>
        <v>#REF!</v>
      </c>
      <c r="W628" s="80" t="e">
        <f>#REF!-#REF!</f>
        <v>#REF!</v>
      </c>
      <c r="X628" s="80" t="e">
        <f>#REF!-#REF!</f>
        <v>#REF!</v>
      </c>
      <c r="Y628" s="80" t="e">
        <f>#REF!-#REF!</f>
        <v>#REF!</v>
      </c>
      <c r="Z628" s="80" t="e">
        <f>#REF!-#REF!</f>
        <v>#REF!</v>
      </c>
      <c r="AA628" s="80" t="e">
        <f>#REF!-#REF!</f>
        <v>#REF!</v>
      </c>
      <c r="AB628" s="80" t="e">
        <f>#REF!-#REF!</f>
        <v>#REF!</v>
      </c>
      <c r="AC628" s="80" t="e">
        <f>#REF!-#REF!</f>
        <v>#REF!</v>
      </c>
      <c r="AD628" s="80" t="e">
        <f>#REF!-#REF!</f>
        <v>#REF!</v>
      </c>
      <c r="AE628" s="80" t="e">
        <f>#REF!-#REF!</f>
        <v>#REF!</v>
      </c>
      <c r="AF628" s="80" t="e">
        <f>#REF!-#REF!</f>
        <v>#REF!</v>
      </c>
      <c r="AG628" s="80" t="e">
        <f>#REF!-#REF!</f>
        <v>#REF!</v>
      </c>
      <c r="AH628" s="80" t="e">
        <f>#REF!-#REF!</f>
        <v>#REF!</v>
      </c>
      <c r="AI628" s="80" t="e">
        <f>#REF!-#REF!</f>
        <v>#REF!</v>
      </c>
      <c r="AJ628" s="80" t="e">
        <f>#REF!-#REF!</f>
        <v>#REF!</v>
      </c>
      <c r="AK628" s="80" t="e">
        <f>#REF!-#REF!</f>
        <v>#REF!</v>
      </c>
      <c r="AL628" s="80" t="e">
        <f>#REF!-#REF!</f>
        <v>#REF!</v>
      </c>
      <c r="AM628" s="80" t="e">
        <f>#REF!-#REF!</f>
        <v>#REF!</v>
      </c>
      <c r="AN628" s="80" t="e">
        <f>#REF!-#REF!</f>
        <v>#REF!</v>
      </c>
      <c r="AO628" s="80" t="e">
        <f>#REF!-#REF!</f>
        <v>#REF!</v>
      </c>
      <c r="AP628" s="80" t="e">
        <f>#REF!-#REF!</f>
        <v>#REF!</v>
      </c>
      <c r="AQ628" s="80" t="e">
        <f>#REF!-#REF!</f>
        <v>#REF!</v>
      </c>
      <c r="AR628" s="80" t="e">
        <f>#REF!-#REF!</f>
        <v>#REF!</v>
      </c>
      <c r="AS628" s="80" t="e">
        <f>#REF!-#REF!</f>
        <v>#REF!</v>
      </c>
      <c r="AT628" s="80" t="e">
        <f>#REF!-#REF!</f>
        <v>#REF!</v>
      </c>
      <c r="AU628" s="80" t="e">
        <f>#REF!-#REF!</f>
        <v>#REF!</v>
      </c>
      <c r="AV628" s="80" t="e">
        <f>#REF!-#REF!</f>
        <v>#REF!</v>
      </c>
      <c r="AW628" s="80" t="e">
        <f>#REF!-#REF!</f>
        <v>#REF!</v>
      </c>
      <c r="AX628" s="80" t="e">
        <f>#REF!-#REF!</f>
        <v>#REF!</v>
      </c>
      <c r="AY628" s="80" t="e">
        <f>#REF!-#REF!</f>
        <v>#REF!</v>
      </c>
      <c r="AZ628" s="80" t="e">
        <f>#REF!-#REF!</f>
        <v>#REF!</v>
      </c>
      <c r="BA628" s="80" t="e">
        <f>#REF!-#REF!</f>
        <v>#REF!</v>
      </c>
      <c r="BB628" s="80" t="e">
        <f>#REF!-#REF!</f>
        <v>#REF!</v>
      </c>
      <c r="BC628" s="80" t="e">
        <f>#REF!-#REF!</f>
        <v>#REF!</v>
      </c>
      <c r="BD628" s="80" t="e">
        <f>#REF!-#REF!</f>
        <v>#REF!</v>
      </c>
      <c r="BE628" s="80" t="e">
        <f>#REF!-#REF!</f>
        <v>#REF!</v>
      </c>
      <c r="BF628" s="80" t="e">
        <f>#REF!-#REF!</f>
        <v>#REF!</v>
      </c>
      <c r="BG628" s="80" t="e">
        <f>#REF!-#REF!</f>
        <v>#REF!</v>
      </c>
      <c r="BH628" s="80" t="e">
        <f>#REF!-#REF!</f>
        <v>#REF!</v>
      </c>
      <c r="BI628" s="80" t="e">
        <f>#REF!-#REF!</f>
        <v>#REF!</v>
      </c>
      <c r="BJ628" s="80" t="e">
        <f>#REF!-#REF!</f>
        <v>#REF!</v>
      </c>
      <c r="BK628" s="80" t="e">
        <f>#REF!-#REF!</f>
        <v>#REF!</v>
      </c>
      <c r="BL628" s="80" t="e">
        <f>#REF!-#REF!</f>
        <v>#REF!</v>
      </c>
      <c r="BM628" s="80" t="e">
        <f>#REF!-#REF!</f>
        <v>#REF!</v>
      </c>
      <c r="BN628" s="80" t="e">
        <f>#REF!-#REF!</f>
        <v>#REF!</v>
      </c>
      <c r="BO628" s="80" t="e">
        <f>#REF!-#REF!</f>
        <v>#REF!</v>
      </c>
      <c r="BP628" s="80" t="e">
        <f>#REF!-#REF!</f>
        <v>#REF!</v>
      </c>
      <c r="BQ628" s="80" t="e">
        <f>#REF!-#REF!</f>
        <v>#REF!</v>
      </c>
      <c r="BR628" s="80" t="e">
        <f>#REF!-#REF!</f>
        <v>#REF!</v>
      </c>
      <c r="BS628" s="80" t="e">
        <f>#REF!-#REF!</f>
        <v>#REF!</v>
      </c>
      <c r="BT628" s="80" t="e">
        <f>#REF!-#REF!</f>
        <v>#REF!</v>
      </c>
      <c r="BU628" s="80" t="e">
        <f>#REF!-#REF!</f>
        <v>#REF!</v>
      </c>
      <c r="BV628" s="80" t="e">
        <f>#REF!-#REF!</f>
        <v>#REF!</v>
      </c>
      <c r="BW628" s="80" t="e">
        <f>#REF!-#REF!</f>
        <v>#REF!</v>
      </c>
      <c r="BX628" s="80" t="e">
        <f>#REF!-#REF!</f>
        <v>#REF!</v>
      </c>
      <c r="BZ628" s="80" t="e">
        <f>#REF!-#REF!</f>
        <v>#REF!</v>
      </c>
      <c r="CA628" s="80" t="e">
        <f>#REF!-#REF!</f>
        <v>#REF!</v>
      </c>
    </row>
    <row r="629" spans="7:79" hidden="1" x14ac:dyDescent="0.3">
      <c r="G629" s="80" t="e">
        <f>#REF!-#REF!</f>
        <v>#REF!</v>
      </c>
      <c r="H629" s="80" t="e">
        <f>#REF!-#REF!</f>
        <v>#REF!</v>
      </c>
      <c r="I629" s="80" t="e">
        <f>#REF!-#REF!</f>
        <v>#REF!</v>
      </c>
      <c r="J629" s="80" t="e">
        <f>#REF!-#REF!</f>
        <v>#REF!</v>
      </c>
      <c r="K629" s="80" t="e">
        <f>#REF!-#REF!</f>
        <v>#REF!</v>
      </c>
      <c r="L629" s="80" t="e">
        <f>#REF!-#REF!</f>
        <v>#REF!</v>
      </c>
      <c r="M629" s="80" t="e">
        <f>#REF!-#REF!</f>
        <v>#REF!</v>
      </c>
      <c r="N629" s="80" t="e">
        <f>#REF!-#REF!</f>
        <v>#REF!</v>
      </c>
      <c r="O629" s="80" t="e">
        <f>#REF!-#REF!</f>
        <v>#REF!</v>
      </c>
      <c r="P629" s="80" t="e">
        <f>#REF!-#REF!</f>
        <v>#REF!</v>
      </c>
      <c r="Q629" s="80" t="e">
        <f>#REF!-#REF!</f>
        <v>#REF!</v>
      </c>
      <c r="R629" s="80" t="e">
        <f>#REF!-#REF!</f>
        <v>#REF!</v>
      </c>
      <c r="S629" s="80" t="e">
        <f>#REF!-#REF!</f>
        <v>#REF!</v>
      </c>
      <c r="T629" s="80" t="e">
        <f>#REF!-#REF!</f>
        <v>#REF!</v>
      </c>
      <c r="U629" s="80" t="e">
        <f>#REF!-#REF!</f>
        <v>#REF!</v>
      </c>
      <c r="V629" s="80" t="e">
        <f>#REF!-#REF!</f>
        <v>#REF!</v>
      </c>
      <c r="W629" s="80" t="e">
        <f>#REF!-#REF!</f>
        <v>#REF!</v>
      </c>
      <c r="X629" s="80" t="e">
        <f>#REF!-#REF!</f>
        <v>#REF!</v>
      </c>
      <c r="Y629" s="80" t="e">
        <f>#REF!-#REF!</f>
        <v>#REF!</v>
      </c>
      <c r="Z629" s="80" t="e">
        <f>#REF!-#REF!</f>
        <v>#REF!</v>
      </c>
      <c r="AA629" s="80" t="e">
        <f>#REF!-#REF!</f>
        <v>#REF!</v>
      </c>
      <c r="AB629" s="80" t="e">
        <f>#REF!-#REF!</f>
        <v>#REF!</v>
      </c>
      <c r="AC629" s="80" t="e">
        <f>#REF!-#REF!</f>
        <v>#REF!</v>
      </c>
      <c r="AD629" s="80" t="e">
        <f>#REF!-#REF!</f>
        <v>#REF!</v>
      </c>
      <c r="AE629" s="80" t="e">
        <f>#REF!-#REF!</f>
        <v>#REF!</v>
      </c>
      <c r="AF629" s="80" t="e">
        <f>#REF!-#REF!</f>
        <v>#REF!</v>
      </c>
      <c r="AG629" s="80" t="e">
        <f>#REF!-#REF!</f>
        <v>#REF!</v>
      </c>
      <c r="AH629" s="80" t="e">
        <f>#REF!-#REF!</f>
        <v>#REF!</v>
      </c>
      <c r="AI629" s="80" t="e">
        <f>#REF!-#REF!</f>
        <v>#REF!</v>
      </c>
      <c r="AJ629" s="80" t="e">
        <f>#REF!-#REF!</f>
        <v>#REF!</v>
      </c>
      <c r="AK629" s="80" t="e">
        <f>#REF!-#REF!</f>
        <v>#REF!</v>
      </c>
      <c r="AL629" s="80" t="e">
        <f>#REF!-#REF!</f>
        <v>#REF!</v>
      </c>
      <c r="AM629" s="80" t="e">
        <f>#REF!-#REF!</f>
        <v>#REF!</v>
      </c>
      <c r="AN629" s="80" t="e">
        <f>#REF!-#REF!</f>
        <v>#REF!</v>
      </c>
      <c r="AO629" s="80" t="e">
        <f>#REF!-#REF!</f>
        <v>#REF!</v>
      </c>
      <c r="AP629" s="80" t="e">
        <f>#REF!-#REF!</f>
        <v>#REF!</v>
      </c>
      <c r="AQ629" s="80" t="e">
        <f>#REF!-#REF!</f>
        <v>#REF!</v>
      </c>
      <c r="AR629" s="80" t="e">
        <f>#REF!-#REF!</f>
        <v>#REF!</v>
      </c>
      <c r="AS629" s="80" t="e">
        <f>#REF!-#REF!</f>
        <v>#REF!</v>
      </c>
      <c r="AT629" s="80" t="e">
        <f>#REF!-#REF!</f>
        <v>#REF!</v>
      </c>
      <c r="AU629" s="80" t="e">
        <f>#REF!-#REF!</f>
        <v>#REF!</v>
      </c>
      <c r="AV629" s="80" t="e">
        <f>#REF!-#REF!</f>
        <v>#REF!</v>
      </c>
      <c r="AW629" s="80" t="e">
        <f>#REF!-#REF!</f>
        <v>#REF!</v>
      </c>
      <c r="AX629" s="80" t="e">
        <f>#REF!-#REF!</f>
        <v>#REF!</v>
      </c>
      <c r="AY629" s="80" t="e">
        <f>#REF!-#REF!</f>
        <v>#REF!</v>
      </c>
      <c r="AZ629" s="80" t="e">
        <f>#REF!-#REF!</f>
        <v>#REF!</v>
      </c>
      <c r="BA629" s="80" t="e">
        <f>#REF!-#REF!</f>
        <v>#REF!</v>
      </c>
      <c r="BB629" s="80" t="e">
        <f>#REF!-#REF!</f>
        <v>#REF!</v>
      </c>
      <c r="BC629" s="80" t="e">
        <f>#REF!-#REF!</f>
        <v>#REF!</v>
      </c>
      <c r="BD629" s="80" t="e">
        <f>#REF!-#REF!</f>
        <v>#REF!</v>
      </c>
      <c r="BE629" s="80" t="e">
        <f>#REF!-#REF!</f>
        <v>#REF!</v>
      </c>
      <c r="BF629" s="80" t="e">
        <f>#REF!-#REF!</f>
        <v>#REF!</v>
      </c>
      <c r="BG629" s="80" t="e">
        <f>#REF!-#REF!</f>
        <v>#REF!</v>
      </c>
      <c r="BH629" s="80" t="e">
        <f>#REF!-#REF!</f>
        <v>#REF!</v>
      </c>
      <c r="BI629" s="80" t="e">
        <f>#REF!-#REF!</f>
        <v>#REF!</v>
      </c>
      <c r="BJ629" s="80" t="e">
        <f>#REF!-#REF!</f>
        <v>#REF!</v>
      </c>
      <c r="BK629" s="80" t="e">
        <f>#REF!-#REF!</f>
        <v>#REF!</v>
      </c>
      <c r="BL629" s="80" t="e">
        <f>#REF!-#REF!</f>
        <v>#REF!</v>
      </c>
      <c r="BM629" s="80" t="e">
        <f>#REF!-#REF!</f>
        <v>#REF!</v>
      </c>
      <c r="BN629" s="80" t="e">
        <f>#REF!-#REF!</f>
        <v>#REF!</v>
      </c>
      <c r="BO629" s="80" t="e">
        <f>#REF!-#REF!</f>
        <v>#REF!</v>
      </c>
      <c r="BP629" s="80" t="e">
        <f>#REF!-#REF!</f>
        <v>#REF!</v>
      </c>
      <c r="BQ629" s="80" t="e">
        <f>#REF!-#REF!</f>
        <v>#REF!</v>
      </c>
      <c r="BR629" s="80" t="e">
        <f>#REF!-#REF!</f>
        <v>#REF!</v>
      </c>
      <c r="BS629" s="80" t="e">
        <f>#REF!-#REF!</f>
        <v>#REF!</v>
      </c>
      <c r="BT629" s="80" t="e">
        <f>#REF!-#REF!</f>
        <v>#REF!</v>
      </c>
      <c r="BU629" s="80" t="e">
        <f>#REF!-#REF!</f>
        <v>#REF!</v>
      </c>
      <c r="BV629" s="80" t="e">
        <f>#REF!-#REF!</f>
        <v>#REF!</v>
      </c>
      <c r="BW629" s="80" t="e">
        <f>#REF!-#REF!</f>
        <v>#REF!</v>
      </c>
      <c r="BX629" s="80" t="e">
        <f>#REF!-#REF!</f>
        <v>#REF!</v>
      </c>
      <c r="BZ629" s="80" t="e">
        <f>#REF!-#REF!</f>
        <v>#REF!</v>
      </c>
      <c r="CA629" s="80" t="e">
        <f>#REF!-#REF!</f>
        <v>#REF!</v>
      </c>
    </row>
    <row r="630" spans="7:79" hidden="1" x14ac:dyDescent="0.3">
      <c r="G630" s="80">
        <f t="shared" ref="G630:BR630" si="160">G208-BY208</f>
        <v>0</v>
      </c>
      <c r="H630" s="80">
        <f t="shared" si="160"/>
        <v>0</v>
      </c>
      <c r="I630" s="80">
        <f t="shared" si="160"/>
        <v>0</v>
      </c>
      <c r="J630" s="80">
        <f t="shared" si="160"/>
        <v>0</v>
      </c>
      <c r="K630" s="80">
        <f t="shared" si="160"/>
        <v>0</v>
      </c>
      <c r="L630" s="80">
        <f t="shared" si="160"/>
        <v>0</v>
      </c>
      <c r="M630" s="80">
        <f t="shared" si="160"/>
        <v>0</v>
      </c>
      <c r="N630" s="80">
        <f t="shared" si="160"/>
        <v>0</v>
      </c>
      <c r="O630" s="80">
        <f t="shared" si="160"/>
        <v>0</v>
      </c>
      <c r="P630" s="80">
        <f t="shared" si="160"/>
        <v>0</v>
      </c>
      <c r="Q630" s="80">
        <f t="shared" si="160"/>
        <v>0</v>
      </c>
      <c r="R630" s="80">
        <f t="shared" si="160"/>
        <v>0</v>
      </c>
      <c r="S630" s="80">
        <f t="shared" si="160"/>
        <v>0</v>
      </c>
      <c r="T630" s="80">
        <f t="shared" si="160"/>
        <v>0</v>
      </c>
      <c r="U630" s="80">
        <f t="shared" si="160"/>
        <v>0</v>
      </c>
      <c r="V630" s="80">
        <f t="shared" si="160"/>
        <v>0</v>
      </c>
      <c r="W630" s="80">
        <f t="shared" si="160"/>
        <v>0</v>
      </c>
      <c r="X630" s="80">
        <f t="shared" si="160"/>
        <v>0</v>
      </c>
      <c r="Y630" s="80">
        <f t="shared" si="160"/>
        <v>0</v>
      </c>
      <c r="Z630" s="80">
        <f t="shared" si="160"/>
        <v>0</v>
      </c>
      <c r="AA630" s="80">
        <f t="shared" si="160"/>
        <v>0</v>
      </c>
      <c r="AB630" s="80">
        <f t="shared" si="160"/>
        <v>0</v>
      </c>
      <c r="AC630" s="80">
        <f t="shared" si="160"/>
        <v>0</v>
      </c>
      <c r="AD630" s="80">
        <f t="shared" si="160"/>
        <v>0</v>
      </c>
      <c r="AE630" s="80">
        <f t="shared" si="160"/>
        <v>0</v>
      </c>
      <c r="AF630" s="80">
        <f t="shared" si="160"/>
        <v>0</v>
      </c>
      <c r="AG630" s="80">
        <f t="shared" si="160"/>
        <v>0</v>
      </c>
      <c r="AH630" s="80">
        <f t="shared" si="160"/>
        <v>0</v>
      </c>
      <c r="AI630" s="80">
        <f t="shared" si="160"/>
        <v>0</v>
      </c>
      <c r="AJ630" s="80">
        <f t="shared" si="160"/>
        <v>0</v>
      </c>
      <c r="AK630" s="80">
        <f t="shared" si="160"/>
        <v>0</v>
      </c>
      <c r="AL630" s="80">
        <f t="shared" si="160"/>
        <v>0</v>
      </c>
      <c r="AM630" s="80">
        <f t="shared" si="160"/>
        <v>0</v>
      </c>
      <c r="AN630" s="80">
        <f t="shared" si="160"/>
        <v>0</v>
      </c>
      <c r="AO630" s="80">
        <f t="shared" si="160"/>
        <v>0</v>
      </c>
      <c r="AP630" s="80">
        <f t="shared" si="160"/>
        <v>0</v>
      </c>
      <c r="AQ630" s="80">
        <f t="shared" si="160"/>
        <v>0</v>
      </c>
      <c r="AR630" s="80">
        <f t="shared" si="160"/>
        <v>0</v>
      </c>
      <c r="AS630" s="80">
        <f t="shared" si="160"/>
        <v>0</v>
      </c>
      <c r="AT630" s="80">
        <f t="shared" si="160"/>
        <v>0</v>
      </c>
      <c r="AU630" s="80">
        <f t="shared" si="160"/>
        <v>0</v>
      </c>
      <c r="AV630" s="80">
        <f t="shared" si="160"/>
        <v>0</v>
      </c>
      <c r="AW630" s="80">
        <f t="shared" si="160"/>
        <v>0</v>
      </c>
      <c r="AX630" s="80">
        <f t="shared" si="160"/>
        <v>0</v>
      </c>
      <c r="AY630" s="80">
        <f t="shared" si="160"/>
        <v>0</v>
      </c>
      <c r="AZ630" s="80">
        <f t="shared" si="160"/>
        <v>0</v>
      </c>
      <c r="BA630" s="80">
        <f t="shared" si="160"/>
        <v>0</v>
      </c>
      <c r="BB630" s="80">
        <f t="shared" si="160"/>
        <v>0</v>
      </c>
      <c r="BC630" s="80">
        <f t="shared" si="160"/>
        <v>0</v>
      </c>
      <c r="BD630" s="80">
        <f t="shared" si="160"/>
        <v>0</v>
      </c>
      <c r="BE630" s="80">
        <f t="shared" si="160"/>
        <v>0</v>
      </c>
      <c r="BF630" s="80">
        <f t="shared" si="160"/>
        <v>0</v>
      </c>
      <c r="BG630" s="80">
        <f t="shared" si="160"/>
        <v>0</v>
      </c>
      <c r="BH630" s="80">
        <f t="shared" si="160"/>
        <v>0</v>
      </c>
      <c r="BI630" s="80">
        <f t="shared" si="160"/>
        <v>0</v>
      </c>
      <c r="BJ630" s="80">
        <f t="shared" si="160"/>
        <v>0</v>
      </c>
      <c r="BK630" s="80">
        <f t="shared" si="160"/>
        <v>0</v>
      </c>
      <c r="BL630" s="80">
        <f t="shared" si="160"/>
        <v>0</v>
      </c>
      <c r="BM630" s="80">
        <f t="shared" si="160"/>
        <v>0</v>
      </c>
      <c r="BN630" s="80">
        <f t="shared" si="160"/>
        <v>0</v>
      </c>
      <c r="BO630" s="80">
        <f t="shared" si="160"/>
        <v>0</v>
      </c>
      <c r="BP630" s="80">
        <f t="shared" si="160"/>
        <v>0</v>
      </c>
      <c r="BQ630" s="80">
        <f t="shared" si="160"/>
        <v>0</v>
      </c>
      <c r="BR630" s="80">
        <f t="shared" si="160"/>
        <v>0</v>
      </c>
      <c r="BS630" s="80">
        <f t="shared" ref="BS630:BX630" si="161">BS208-EK208</f>
        <v>0</v>
      </c>
      <c r="BT630" s="80">
        <f t="shared" si="161"/>
        <v>0</v>
      </c>
      <c r="BU630" s="80">
        <f t="shared" si="161"/>
        <v>0</v>
      </c>
      <c r="BV630" s="80">
        <f t="shared" si="161"/>
        <v>0</v>
      </c>
      <c r="BW630" s="80">
        <f t="shared" si="161"/>
        <v>0</v>
      </c>
      <c r="BX630" s="80">
        <f t="shared" si="161"/>
        <v>0</v>
      </c>
      <c r="BZ630" s="80">
        <f>BZ208-ER208</f>
        <v>0</v>
      </c>
      <c r="CA630" s="80" t="e">
        <f>CA208-#REF!</f>
        <v>#REF!</v>
      </c>
    </row>
    <row r="631" spans="7:79" hidden="1" x14ac:dyDescent="0.3">
      <c r="G631" s="80" t="e">
        <f>#REF!-#REF!</f>
        <v>#REF!</v>
      </c>
      <c r="H631" s="80" t="e">
        <f>#REF!-#REF!</f>
        <v>#REF!</v>
      </c>
      <c r="I631" s="80" t="e">
        <f>#REF!-#REF!</f>
        <v>#REF!</v>
      </c>
      <c r="J631" s="80" t="e">
        <f>#REF!-#REF!</f>
        <v>#REF!</v>
      </c>
      <c r="K631" s="80" t="e">
        <f>#REF!-#REF!</f>
        <v>#REF!</v>
      </c>
      <c r="L631" s="80" t="e">
        <f>#REF!-#REF!</f>
        <v>#REF!</v>
      </c>
      <c r="M631" s="80" t="e">
        <f>#REF!-#REF!</f>
        <v>#REF!</v>
      </c>
      <c r="N631" s="80" t="e">
        <f>#REF!-#REF!</f>
        <v>#REF!</v>
      </c>
      <c r="O631" s="80" t="e">
        <f>#REF!-#REF!</f>
        <v>#REF!</v>
      </c>
      <c r="P631" s="80" t="e">
        <f>#REF!-#REF!</f>
        <v>#REF!</v>
      </c>
      <c r="Q631" s="80" t="e">
        <f>#REF!-#REF!</f>
        <v>#REF!</v>
      </c>
      <c r="R631" s="80" t="e">
        <f>#REF!-#REF!</f>
        <v>#REF!</v>
      </c>
      <c r="S631" s="80" t="e">
        <f>#REF!-#REF!</f>
        <v>#REF!</v>
      </c>
      <c r="T631" s="80" t="e">
        <f>#REF!-#REF!</f>
        <v>#REF!</v>
      </c>
      <c r="U631" s="80" t="e">
        <f>#REF!-#REF!</f>
        <v>#REF!</v>
      </c>
      <c r="V631" s="80" t="e">
        <f>#REF!-#REF!</f>
        <v>#REF!</v>
      </c>
      <c r="W631" s="80" t="e">
        <f>#REF!-#REF!</f>
        <v>#REF!</v>
      </c>
      <c r="X631" s="80" t="e">
        <f>#REF!-#REF!</f>
        <v>#REF!</v>
      </c>
      <c r="Y631" s="80" t="e">
        <f>#REF!-#REF!</f>
        <v>#REF!</v>
      </c>
      <c r="Z631" s="80" t="e">
        <f>#REF!-#REF!</f>
        <v>#REF!</v>
      </c>
      <c r="AA631" s="80" t="e">
        <f>#REF!-#REF!</f>
        <v>#REF!</v>
      </c>
      <c r="AB631" s="80" t="e">
        <f>#REF!-#REF!</f>
        <v>#REF!</v>
      </c>
      <c r="AC631" s="80" t="e">
        <f>#REF!-#REF!</f>
        <v>#REF!</v>
      </c>
      <c r="AD631" s="80" t="e">
        <f>#REF!-#REF!</f>
        <v>#REF!</v>
      </c>
      <c r="AE631" s="80" t="e">
        <f>#REF!-#REF!</f>
        <v>#REF!</v>
      </c>
      <c r="AF631" s="80" t="e">
        <f>#REF!-#REF!</f>
        <v>#REF!</v>
      </c>
      <c r="AG631" s="80" t="e">
        <f>#REF!-#REF!</f>
        <v>#REF!</v>
      </c>
      <c r="AH631" s="80" t="e">
        <f>#REF!-#REF!</f>
        <v>#REF!</v>
      </c>
      <c r="AI631" s="80" t="e">
        <f>#REF!-#REF!</f>
        <v>#REF!</v>
      </c>
      <c r="AJ631" s="80" t="e">
        <f>#REF!-#REF!</f>
        <v>#REF!</v>
      </c>
      <c r="AK631" s="80" t="e">
        <f>#REF!-#REF!</f>
        <v>#REF!</v>
      </c>
      <c r="AL631" s="80" t="e">
        <f>#REF!-#REF!</f>
        <v>#REF!</v>
      </c>
      <c r="AM631" s="80" t="e">
        <f>#REF!-#REF!</f>
        <v>#REF!</v>
      </c>
      <c r="AN631" s="80" t="e">
        <f>#REF!-#REF!</f>
        <v>#REF!</v>
      </c>
      <c r="AO631" s="80" t="e">
        <f>#REF!-#REF!</f>
        <v>#REF!</v>
      </c>
      <c r="AP631" s="80" t="e">
        <f>#REF!-#REF!</f>
        <v>#REF!</v>
      </c>
      <c r="AQ631" s="80" t="e">
        <f>#REF!-#REF!</f>
        <v>#REF!</v>
      </c>
      <c r="AR631" s="80" t="e">
        <f>#REF!-#REF!</f>
        <v>#REF!</v>
      </c>
      <c r="AS631" s="80" t="e">
        <f>#REF!-#REF!</f>
        <v>#REF!</v>
      </c>
      <c r="AT631" s="80" t="e">
        <f>#REF!-#REF!</f>
        <v>#REF!</v>
      </c>
      <c r="AU631" s="80" t="e">
        <f>#REF!-#REF!</f>
        <v>#REF!</v>
      </c>
      <c r="AV631" s="80" t="e">
        <f>#REF!-#REF!</f>
        <v>#REF!</v>
      </c>
      <c r="AW631" s="80" t="e">
        <f>#REF!-#REF!</f>
        <v>#REF!</v>
      </c>
      <c r="AX631" s="80" t="e">
        <f>#REF!-#REF!</f>
        <v>#REF!</v>
      </c>
      <c r="AY631" s="80" t="e">
        <f>#REF!-#REF!</f>
        <v>#REF!</v>
      </c>
      <c r="AZ631" s="80" t="e">
        <f>#REF!-#REF!</f>
        <v>#REF!</v>
      </c>
      <c r="BA631" s="80" t="e">
        <f>#REF!-#REF!</f>
        <v>#REF!</v>
      </c>
      <c r="BB631" s="80" t="e">
        <f>#REF!-#REF!</f>
        <v>#REF!</v>
      </c>
      <c r="BC631" s="80" t="e">
        <f>#REF!-#REF!</f>
        <v>#REF!</v>
      </c>
      <c r="BD631" s="80" t="e">
        <f>#REF!-#REF!</f>
        <v>#REF!</v>
      </c>
      <c r="BE631" s="80" t="e">
        <f>#REF!-#REF!</f>
        <v>#REF!</v>
      </c>
      <c r="BF631" s="80" t="e">
        <f>#REF!-#REF!</f>
        <v>#REF!</v>
      </c>
      <c r="BG631" s="80" t="e">
        <f>#REF!-#REF!</f>
        <v>#REF!</v>
      </c>
      <c r="BH631" s="80" t="e">
        <f>#REF!-#REF!</f>
        <v>#REF!</v>
      </c>
      <c r="BI631" s="80" t="e">
        <f>#REF!-#REF!</f>
        <v>#REF!</v>
      </c>
      <c r="BJ631" s="80" t="e">
        <f>#REF!-#REF!</f>
        <v>#REF!</v>
      </c>
      <c r="BK631" s="80" t="e">
        <f>#REF!-#REF!</f>
        <v>#REF!</v>
      </c>
      <c r="BL631" s="80" t="e">
        <f>#REF!-#REF!</f>
        <v>#REF!</v>
      </c>
      <c r="BM631" s="80" t="e">
        <f>#REF!-#REF!</f>
        <v>#REF!</v>
      </c>
      <c r="BN631" s="80" t="e">
        <f>#REF!-#REF!</f>
        <v>#REF!</v>
      </c>
      <c r="BO631" s="80" t="e">
        <f>#REF!-#REF!</f>
        <v>#REF!</v>
      </c>
      <c r="BP631" s="80" t="e">
        <f>#REF!-#REF!</f>
        <v>#REF!</v>
      </c>
      <c r="BQ631" s="80" t="e">
        <f>#REF!-#REF!</f>
        <v>#REF!</v>
      </c>
      <c r="BR631" s="80" t="e">
        <f>#REF!-#REF!</f>
        <v>#REF!</v>
      </c>
      <c r="BS631" s="80" t="e">
        <f>#REF!-#REF!</f>
        <v>#REF!</v>
      </c>
      <c r="BT631" s="80" t="e">
        <f>#REF!-#REF!</f>
        <v>#REF!</v>
      </c>
      <c r="BU631" s="80" t="e">
        <f>#REF!-#REF!</f>
        <v>#REF!</v>
      </c>
      <c r="BV631" s="80" t="e">
        <f>#REF!-#REF!</f>
        <v>#REF!</v>
      </c>
      <c r="BW631" s="80" t="e">
        <f>#REF!-#REF!</f>
        <v>#REF!</v>
      </c>
      <c r="BX631" s="80" t="e">
        <f>#REF!-#REF!</f>
        <v>#REF!</v>
      </c>
      <c r="BZ631" s="80" t="e">
        <f>#REF!-#REF!</f>
        <v>#REF!</v>
      </c>
      <c r="CA631" s="80" t="e">
        <f>#REF!-#REF!</f>
        <v>#REF!</v>
      </c>
    </row>
    <row r="632" spans="7:79" hidden="1" x14ac:dyDescent="0.3">
      <c r="G632" s="80">
        <f t="shared" ref="G632:BR635" si="162">G209-BY209</f>
        <v>0</v>
      </c>
      <c r="H632" s="80">
        <f t="shared" si="162"/>
        <v>0</v>
      </c>
      <c r="I632" s="80">
        <f t="shared" si="162"/>
        <v>0</v>
      </c>
      <c r="J632" s="80">
        <f t="shared" si="162"/>
        <v>0</v>
      </c>
      <c r="K632" s="80">
        <f t="shared" si="162"/>
        <v>0</v>
      </c>
      <c r="L632" s="80">
        <f t="shared" si="162"/>
        <v>0</v>
      </c>
      <c r="M632" s="80">
        <f t="shared" si="162"/>
        <v>0</v>
      </c>
      <c r="N632" s="80">
        <f t="shared" si="162"/>
        <v>0</v>
      </c>
      <c r="O632" s="80">
        <f t="shared" si="162"/>
        <v>0</v>
      </c>
      <c r="P632" s="80">
        <f t="shared" si="162"/>
        <v>0</v>
      </c>
      <c r="Q632" s="80">
        <f t="shared" si="162"/>
        <v>0</v>
      </c>
      <c r="R632" s="80">
        <f t="shared" si="162"/>
        <v>0</v>
      </c>
      <c r="S632" s="80">
        <f t="shared" si="162"/>
        <v>0</v>
      </c>
      <c r="T632" s="80">
        <f t="shared" si="162"/>
        <v>0</v>
      </c>
      <c r="U632" s="80">
        <f t="shared" si="162"/>
        <v>0</v>
      </c>
      <c r="V632" s="80">
        <f t="shared" si="162"/>
        <v>0</v>
      </c>
      <c r="W632" s="80">
        <f t="shared" si="162"/>
        <v>0</v>
      </c>
      <c r="X632" s="80">
        <f t="shared" si="162"/>
        <v>0</v>
      </c>
      <c r="Y632" s="80">
        <f t="shared" si="162"/>
        <v>0</v>
      </c>
      <c r="Z632" s="80">
        <f t="shared" si="162"/>
        <v>0</v>
      </c>
      <c r="AA632" s="80">
        <f t="shared" si="162"/>
        <v>0</v>
      </c>
      <c r="AB632" s="80">
        <f t="shared" si="162"/>
        <v>0</v>
      </c>
      <c r="AC632" s="80">
        <f t="shared" si="162"/>
        <v>0</v>
      </c>
      <c r="AD632" s="80">
        <f t="shared" si="162"/>
        <v>0</v>
      </c>
      <c r="AE632" s="80">
        <f t="shared" si="162"/>
        <v>0</v>
      </c>
      <c r="AF632" s="80">
        <f t="shared" si="162"/>
        <v>0</v>
      </c>
      <c r="AG632" s="80">
        <f t="shared" si="162"/>
        <v>0</v>
      </c>
      <c r="AH632" s="80">
        <f t="shared" si="162"/>
        <v>0</v>
      </c>
      <c r="AI632" s="80">
        <f t="shared" si="162"/>
        <v>0</v>
      </c>
      <c r="AJ632" s="80">
        <f t="shared" si="162"/>
        <v>0</v>
      </c>
      <c r="AK632" s="80">
        <f t="shared" si="162"/>
        <v>0</v>
      </c>
      <c r="AL632" s="80">
        <f t="shared" si="162"/>
        <v>0</v>
      </c>
      <c r="AM632" s="80">
        <f t="shared" si="162"/>
        <v>0</v>
      </c>
      <c r="AN632" s="80">
        <f t="shared" si="162"/>
        <v>0</v>
      </c>
      <c r="AO632" s="80">
        <f t="shared" si="162"/>
        <v>0</v>
      </c>
      <c r="AP632" s="80">
        <f t="shared" si="162"/>
        <v>0</v>
      </c>
      <c r="AQ632" s="80">
        <f t="shared" si="162"/>
        <v>0</v>
      </c>
      <c r="AR632" s="80">
        <f t="shared" si="162"/>
        <v>0</v>
      </c>
      <c r="AS632" s="80">
        <f t="shared" si="162"/>
        <v>0</v>
      </c>
      <c r="AT632" s="80">
        <f t="shared" si="162"/>
        <v>0</v>
      </c>
      <c r="AU632" s="80">
        <f t="shared" si="162"/>
        <v>0</v>
      </c>
      <c r="AV632" s="80">
        <f t="shared" si="162"/>
        <v>0</v>
      </c>
      <c r="AW632" s="80">
        <f t="shared" si="162"/>
        <v>0</v>
      </c>
      <c r="AX632" s="80">
        <f t="shared" si="162"/>
        <v>0</v>
      </c>
      <c r="AY632" s="80">
        <f t="shared" si="162"/>
        <v>0</v>
      </c>
      <c r="AZ632" s="80">
        <f t="shared" si="162"/>
        <v>0</v>
      </c>
      <c r="BA632" s="80">
        <f t="shared" si="162"/>
        <v>0</v>
      </c>
      <c r="BB632" s="80">
        <f t="shared" si="162"/>
        <v>0</v>
      </c>
      <c r="BC632" s="80">
        <f t="shared" si="162"/>
        <v>0</v>
      </c>
      <c r="BD632" s="80">
        <f t="shared" si="162"/>
        <v>0</v>
      </c>
      <c r="BE632" s="80">
        <f t="shared" si="162"/>
        <v>0</v>
      </c>
      <c r="BF632" s="80">
        <f t="shared" si="162"/>
        <v>0</v>
      </c>
      <c r="BG632" s="80">
        <f t="shared" si="162"/>
        <v>0</v>
      </c>
      <c r="BH632" s="80">
        <f t="shared" si="162"/>
        <v>0</v>
      </c>
      <c r="BI632" s="80">
        <f t="shared" si="162"/>
        <v>0</v>
      </c>
      <c r="BJ632" s="80">
        <f t="shared" si="162"/>
        <v>0</v>
      </c>
      <c r="BK632" s="80">
        <f t="shared" si="162"/>
        <v>0</v>
      </c>
      <c r="BL632" s="80">
        <f t="shared" si="162"/>
        <v>0</v>
      </c>
      <c r="BM632" s="80">
        <f t="shared" si="162"/>
        <v>0</v>
      </c>
      <c r="BN632" s="80">
        <f t="shared" si="162"/>
        <v>0</v>
      </c>
      <c r="BO632" s="80">
        <f t="shared" si="162"/>
        <v>0</v>
      </c>
      <c r="BP632" s="80">
        <f t="shared" si="162"/>
        <v>0</v>
      </c>
      <c r="BQ632" s="80">
        <f t="shared" si="162"/>
        <v>0</v>
      </c>
      <c r="BR632" s="80">
        <f t="shared" si="162"/>
        <v>0</v>
      </c>
      <c r="BS632" s="80">
        <f t="shared" ref="BO632:BX635" si="163">BS209-EK209</f>
        <v>0</v>
      </c>
      <c r="BT632" s="80">
        <f t="shared" si="163"/>
        <v>0</v>
      </c>
      <c r="BU632" s="80">
        <f t="shared" si="163"/>
        <v>0</v>
      </c>
      <c r="BV632" s="80">
        <f t="shared" si="163"/>
        <v>0</v>
      </c>
      <c r="BW632" s="80">
        <f t="shared" si="163"/>
        <v>0</v>
      </c>
      <c r="BX632" s="80">
        <f t="shared" si="163"/>
        <v>0</v>
      </c>
      <c r="BZ632" s="80">
        <f>BZ209-ER209</f>
        <v>0</v>
      </c>
      <c r="CA632" s="80" t="e">
        <f>CA209-#REF!</f>
        <v>#REF!</v>
      </c>
    </row>
    <row r="633" spans="7:79" hidden="1" x14ac:dyDescent="0.3">
      <c r="G633" s="80">
        <f t="shared" si="162"/>
        <v>0</v>
      </c>
      <c r="H633" s="80">
        <f t="shared" si="162"/>
        <v>0</v>
      </c>
      <c r="I633" s="80">
        <f t="shared" si="162"/>
        <v>0</v>
      </c>
      <c r="J633" s="80">
        <f t="shared" si="162"/>
        <v>0</v>
      </c>
      <c r="K633" s="80">
        <f t="shared" si="162"/>
        <v>0</v>
      </c>
      <c r="L633" s="80">
        <f t="shared" si="162"/>
        <v>0</v>
      </c>
      <c r="M633" s="80">
        <f t="shared" si="162"/>
        <v>0</v>
      </c>
      <c r="N633" s="80">
        <f t="shared" si="162"/>
        <v>0</v>
      </c>
      <c r="O633" s="80">
        <f t="shared" si="162"/>
        <v>0</v>
      </c>
      <c r="P633" s="80">
        <f t="shared" si="162"/>
        <v>0</v>
      </c>
      <c r="Q633" s="80">
        <f t="shared" si="162"/>
        <v>0</v>
      </c>
      <c r="R633" s="80">
        <f t="shared" si="162"/>
        <v>0</v>
      </c>
      <c r="S633" s="80">
        <f t="shared" si="162"/>
        <v>0</v>
      </c>
      <c r="T633" s="80">
        <f t="shared" si="162"/>
        <v>0</v>
      </c>
      <c r="U633" s="80">
        <f t="shared" si="162"/>
        <v>0</v>
      </c>
      <c r="V633" s="80">
        <f t="shared" si="162"/>
        <v>0</v>
      </c>
      <c r="W633" s="80">
        <f t="shared" si="162"/>
        <v>0</v>
      </c>
      <c r="X633" s="80">
        <f t="shared" si="162"/>
        <v>0</v>
      </c>
      <c r="Y633" s="80">
        <f t="shared" si="162"/>
        <v>0</v>
      </c>
      <c r="Z633" s="80">
        <f t="shared" si="162"/>
        <v>0</v>
      </c>
      <c r="AA633" s="80">
        <f t="shared" si="162"/>
        <v>0</v>
      </c>
      <c r="AB633" s="80">
        <f t="shared" si="162"/>
        <v>0</v>
      </c>
      <c r="AC633" s="80">
        <f t="shared" si="162"/>
        <v>0</v>
      </c>
      <c r="AD633" s="80">
        <f t="shared" si="162"/>
        <v>0</v>
      </c>
      <c r="AE633" s="80">
        <f t="shared" si="162"/>
        <v>0</v>
      </c>
      <c r="AF633" s="80">
        <f t="shared" si="162"/>
        <v>0</v>
      </c>
      <c r="AG633" s="80">
        <f t="shared" si="162"/>
        <v>0</v>
      </c>
      <c r="AH633" s="80">
        <f t="shared" si="162"/>
        <v>0</v>
      </c>
      <c r="AI633" s="80">
        <f t="shared" si="162"/>
        <v>0</v>
      </c>
      <c r="AJ633" s="80">
        <f t="shared" si="162"/>
        <v>0</v>
      </c>
      <c r="AK633" s="80">
        <f t="shared" si="162"/>
        <v>0</v>
      </c>
      <c r="AL633" s="80">
        <f t="shared" si="162"/>
        <v>0</v>
      </c>
      <c r="AM633" s="80">
        <f t="shared" si="162"/>
        <v>0</v>
      </c>
      <c r="AN633" s="80">
        <f t="shared" si="162"/>
        <v>0</v>
      </c>
      <c r="AO633" s="80">
        <f t="shared" si="162"/>
        <v>0</v>
      </c>
      <c r="AP633" s="80">
        <f t="shared" si="162"/>
        <v>0</v>
      </c>
      <c r="AQ633" s="80">
        <f t="shared" si="162"/>
        <v>0</v>
      </c>
      <c r="AR633" s="80">
        <f t="shared" si="162"/>
        <v>0</v>
      </c>
      <c r="AS633" s="80">
        <f t="shared" si="162"/>
        <v>0</v>
      </c>
      <c r="AT633" s="80">
        <f t="shared" si="162"/>
        <v>0</v>
      </c>
      <c r="AU633" s="80">
        <f t="shared" si="162"/>
        <v>0</v>
      </c>
      <c r="AV633" s="80">
        <f t="shared" si="162"/>
        <v>0</v>
      </c>
      <c r="AW633" s="80">
        <f t="shared" si="162"/>
        <v>0</v>
      </c>
      <c r="AX633" s="80">
        <f t="shared" si="162"/>
        <v>0</v>
      </c>
      <c r="AY633" s="80">
        <f t="shared" si="162"/>
        <v>0</v>
      </c>
      <c r="AZ633" s="80">
        <f t="shared" si="162"/>
        <v>0</v>
      </c>
      <c r="BA633" s="80">
        <f t="shared" si="162"/>
        <v>0</v>
      </c>
      <c r="BB633" s="80">
        <f t="shared" si="162"/>
        <v>0</v>
      </c>
      <c r="BC633" s="80">
        <f t="shared" si="162"/>
        <v>0</v>
      </c>
      <c r="BD633" s="80">
        <f t="shared" si="162"/>
        <v>0</v>
      </c>
      <c r="BE633" s="80">
        <f t="shared" si="162"/>
        <v>0</v>
      </c>
      <c r="BF633" s="80">
        <f t="shared" si="162"/>
        <v>0</v>
      </c>
      <c r="BG633" s="80">
        <f t="shared" si="162"/>
        <v>0</v>
      </c>
      <c r="BH633" s="80">
        <f t="shared" si="162"/>
        <v>0</v>
      </c>
      <c r="BI633" s="80">
        <f t="shared" si="162"/>
        <v>0</v>
      </c>
      <c r="BJ633" s="80">
        <f t="shared" si="162"/>
        <v>0</v>
      </c>
      <c r="BK633" s="80">
        <f t="shared" si="162"/>
        <v>0</v>
      </c>
      <c r="BL633" s="80">
        <f t="shared" si="162"/>
        <v>0</v>
      </c>
      <c r="BM633" s="80">
        <f t="shared" si="162"/>
        <v>0</v>
      </c>
      <c r="BN633" s="80">
        <f t="shared" si="162"/>
        <v>0</v>
      </c>
      <c r="BO633" s="80">
        <f t="shared" si="163"/>
        <v>0</v>
      </c>
      <c r="BP633" s="80">
        <f t="shared" si="163"/>
        <v>0</v>
      </c>
      <c r="BQ633" s="80">
        <f t="shared" si="163"/>
        <v>0</v>
      </c>
      <c r="BR633" s="80">
        <f t="shared" si="163"/>
        <v>0</v>
      </c>
      <c r="BS633" s="80">
        <f t="shared" si="163"/>
        <v>0</v>
      </c>
      <c r="BT633" s="80">
        <f t="shared" si="163"/>
        <v>0</v>
      </c>
      <c r="BU633" s="80">
        <f t="shared" si="163"/>
        <v>0</v>
      </c>
      <c r="BV633" s="80">
        <f t="shared" si="163"/>
        <v>0</v>
      </c>
      <c r="BW633" s="80">
        <f t="shared" si="163"/>
        <v>0</v>
      </c>
      <c r="BX633" s="80">
        <f t="shared" si="163"/>
        <v>0</v>
      </c>
      <c r="BZ633" s="80">
        <f>BZ210-ER210</f>
        <v>0</v>
      </c>
      <c r="CA633" s="80" t="e">
        <f>CA210-#REF!</f>
        <v>#REF!</v>
      </c>
    </row>
    <row r="634" spans="7:79" hidden="1" x14ac:dyDescent="0.3">
      <c r="G634" s="80">
        <f t="shared" si="162"/>
        <v>0</v>
      </c>
      <c r="H634" s="80">
        <f t="shared" si="162"/>
        <v>0</v>
      </c>
      <c r="I634" s="80">
        <f t="shared" si="162"/>
        <v>0</v>
      </c>
      <c r="J634" s="80">
        <f t="shared" si="162"/>
        <v>0</v>
      </c>
      <c r="K634" s="80">
        <f t="shared" si="162"/>
        <v>0</v>
      </c>
      <c r="L634" s="80">
        <f t="shared" si="162"/>
        <v>0</v>
      </c>
      <c r="M634" s="80">
        <f t="shared" si="162"/>
        <v>0</v>
      </c>
      <c r="N634" s="80">
        <f t="shared" si="162"/>
        <v>0</v>
      </c>
      <c r="O634" s="80">
        <f t="shared" si="162"/>
        <v>0</v>
      </c>
      <c r="P634" s="80">
        <f t="shared" si="162"/>
        <v>0</v>
      </c>
      <c r="Q634" s="80">
        <f t="shared" si="162"/>
        <v>0</v>
      </c>
      <c r="R634" s="80">
        <f t="shared" si="162"/>
        <v>0</v>
      </c>
      <c r="S634" s="80">
        <f t="shared" si="162"/>
        <v>0</v>
      </c>
      <c r="T634" s="80">
        <f t="shared" si="162"/>
        <v>0</v>
      </c>
      <c r="U634" s="80">
        <f t="shared" si="162"/>
        <v>0</v>
      </c>
      <c r="V634" s="80">
        <f t="shared" si="162"/>
        <v>0</v>
      </c>
      <c r="W634" s="80">
        <f t="shared" si="162"/>
        <v>0</v>
      </c>
      <c r="X634" s="80">
        <f t="shared" si="162"/>
        <v>0</v>
      </c>
      <c r="Y634" s="80">
        <f t="shared" si="162"/>
        <v>0</v>
      </c>
      <c r="Z634" s="80">
        <f t="shared" si="162"/>
        <v>0</v>
      </c>
      <c r="AA634" s="80">
        <f t="shared" si="162"/>
        <v>0</v>
      </c>
      <c r="AB634" s="80">
        <f t="shared" si="162"/>
        <v>0</v>
      </c>
      <c r="AC634" s="80">
        <f t="shared" si="162"/>
        <v>0</v>
      </c>
      <c r="AD634" s="80">
        <f t="shared" si="162"/>
        <v>0</v>
      </c>
      <c r="AE634" s="80">
        <f t="shared" si="162"/>
        <v>0</v>
      </c>
      <c r="AF634" s="80">
        <f t="shared" si="162"/>
        <v>0</v>
      </c>
      <c r="AG634" s="80">
        <f t="shared" si="162"/>
        <v>0</v>
      </c>
      <c r="AH634" s="80">
        <f t="shared" si="162"/>
        <v>0</v>
      </c>
      <c r="AI634" s="80">
        <f t="shared" si="162"/>
        <v>0</v>
      </c>
      <c r="AJ634" s="80">
        <f t="shared" si="162"/>
        <v>0</v>
      </c>
      <c r="AK634" s="80">
        <f t="shared" si="162"/>
        <v>0</v>
      </c>
      <c r="AL634" s="80">
        <f t="shared" si="162"/>
        <v>0</v>
      </c>
      <c r="AM634" s="80">
        <f t="shared" si="162"/>
        <v>0</v>
      </c>
      <c r="AN634" s="80">
        <f t="shared" si="162"/>
        <v>0</v>
      </c>
      <c r="AO634" s="80">
        <f t="shared" si="162"/>
        <v>0</v>
      </c>
      <c r="AP634" s="80">
        <f t="shared" si="162"/>
        <v>0</v>
      </c>
      <c r="AQ634" s="80">
        <f t="shared" si="162"/>
        <v>0</v>
      </c>
      <c r="AR634" s="80">
        <f t="shared" si="162"/>
        <v>0</v>
      </c>
      <c r="AS634" s="80">
        <f t="shared" si="162"/>
        <v>0</v>
      </c>
      <c r="AT634" s="80">
        <f t="shared" si="162"/>
        <v>0</v>
      </c>
      <c r="AU634" s="80">
        <f t="shared" si="162"/>
        <v>0</v>
      </c>
      <c r="AV634" s="80">
        <f t="shared" si="162"/>
        <v>0</v>
      </c>
      <c r="AW634" s="80">
        <f t="shared" si="162"/>
        <v>0</v>
      </c>
      <c r="AX634" s="80">
        <f t="shared" si="162"/>
        <v>0</v>
      </c>
      <c r="AY634" s="80">
        <f t="shared" si="162"/>
        <v>0</v>
      </c>
      <c r="AZ634" s="80">
        <f t="shared" si="162"/>
        <v>0</v>
      </c>
      <c r="BA634" s="80">
        <f t="shared" si="162"/>
        <v>0</v>
      </c>
      <c r="BB634" s="80">
        <f t="shared" si="162"/>
        <v>0</v>
      </c>
      <c r="BC634" s="80">
        <f t="shared" si="162"/>
        <v>0</v>
      </c>
      <c r="BD634" s="80">
        <f t="shared" si="162"/>
        <v>0</v>
      </c>
      <c r="BE634" s="80">
        <f t="shared" si="162"/>
        <v>0</v>
      </c>
      <c r="BF634" s="80">
        <f t="shared" si="162"/>
        <v>0</v>
      </c>
      <c r="BG634" s="80">
        <f t="shared" si="162"/>
        <v>0</v>
      </c>
      <c r="BH634" s="80">
        <f t="shared" si="162"/>
        <v>0</v>
      </c>
      <c r="BI634" s="80">
        <f t="shared" si="162"/>
        <v>0</v>
      </c>
      <c r="BJ634" s="80">
        <f t="shared" si="162"/>
        <v>0</v>
      </c>
      <c r="BK634" s="80">
        <f t="shared" si="162"/>
        <v>0</v>
      </c>
      <c r="BL634" s="80">
        <f t="shared" si="162"/>
        <v>0</v>
      </c>
      <c r="BM634" s="80">
        <f t="shared" si="162"/>
        <v>0</v>
      </c>
      <c r="BN634" s="80">
        <f t="shared" si="162"/>
        <v>0</v>
      </c>
      <c r="BO634" s="80">
        <f t="shared" si="163"/>
        <v>0</v>
      </c>
      <c r="BP634" s="80">
        <f t="shared" si="163"/>
        <v>0</v>
      </c>
      <c r="BQ634" s="80">
        <f t="shared" si="163"/>
        <v>0</v>
      </c>
      <c r="BR634" s="80">
        <f t="shared" si="163"/>
        <v>0</v>
      </c>
      <c r="BS634" s="80">
        <f t="shared" si="163"/>
        <v>0</v>
      </c>
      <c r="BT634" s="80">
        <f t="shared" si="163"/>
        <v>0</v>
      </c>
      <c r="BU634" s="80">
        <f t="shared" si="163"/>
        <v>0</v>
      </c>
      <c r="BV634" s="80">
        <f t="shared" si="163"/>
        <v>0</v>
      </c>
      <c r="BW634" s="80">
        <f t="shared" si="163"/>
        <v>0</v>
      </c>
      <c r="BX634" s="80">
        <f t="shared" si="163"/>
        <v>0</v>
      </c>
      <c r="BZ634" s="80">
        <f>BZ211-ER211</f>
        <v>0</v>
      </c>
      <c r="CA634" s="80" t="e">
        <f>CA211-#REF!</f>
        <v>#REF!</v>
      </c>
    </row>
    <row r="635" spans="7:79" hidden="1" x14ac:dyDescent="0.3">
      <c r="G635" s="80">
        <f t="shared" si="162"/>
        <v>0</v>
      </c>
      <c r="H635" s="80">
        <f t="shared" si="162"/>
        <v>0</v>
      </c>
      <c r="I635" s="80">
        <f t="shared" si="162"/>
        <v>0</v>
      </c>
      <c r="J635" s="80">
        <f t="shared" si="162"/>
        <v>0</v>
      </c>
      <c r="K635" s="80">
        <f t="shared" si="162"/>
        <v>0</v>
      </c>
      <c r="L635" s="80">
        <f t="shared" si="162"/>
        <v>0</v>
      </c>
      <c r="M635" s="80">
        <f t="shared" si="162"/>
        <v>0</v>
      </c>
      <c r="N635" s="80">
        <f t="shared" si="162"/>
        <v>0</v>
      </c>
      <c r="O635" s="80">
        <f t="shared" si="162"/>
        <v>0</v>
      </c>
      <c r="P635" s="80">
        <f t="shared" si="162"/>
        <v>0</v>
      </c>
      <c r="Q635" s="80">
        <f t="shared" si="162"/>
        <v>0</v>
      </c>
      <c r="R635" s="80">
        <f t="shared" si="162"/>
        <v>0</v>
      </c>
      <c r="S635" s="80">
        <f t="shared" si="162"/>
        <v>0</v>
      </c>
      <c r="T635" s="80">
        <f t="shared" si="162"/>
        <v>0</v>
      </c>
      <c r="U635" s="80">
        <f t="shared" si="162"/>
        <v>0</v>
      </c>
      <c r="V635" s="80">
        <f t="shared" si="162"/>
        <v>0</v>
      </c>
      <c r="W635" s="80">
        <f t="shared" si="162"/>
        <v>0</v>
      </c>
      <c r="X635" s="80">
        <f t="shared" si="162"/>
        <v>0</v>
      </c>
      <c r="Y635" s="80">
        <f t="shared" si="162"/>
        <v>0</v>
      </c>
      <c r="Z635" s="80">
        <f t="shared" si="162"/>
        <v>0</v>
      </c>
      <c r="AA635" s="80">
        <f t="shared" si="162"/>
        <v>0</v>
      </c>
      <c r="AB635" s="80">
        <f t="shared" si="162"/>
        <v>0</v>
      </c>
      <c r="AC635" s="80">
        <f t="shared" si="162"/>
        <v>0</v>
      </c>
      <c r="AD635" s="80">
        <f t="shared" si="162"/>
        <v>0</v>
      </c>
      <c r="AE635" s="80">
        <f t="shared" si="162"/>
        <v>0</v>
      </c>
      <c r="AF635" s="80">
        <f t="shared" si="162"/>
        <v>0</v>
      </c>
      <c r="AG635" s="80">
        <f t="shared" si="162"/>
        <v>0</v>
      </c>
      <c r="AH635" s="80">
        <f t="shared" si="162"/>
        <v>0</v>
      </c>
      <c r="AI635" s="80">
        <f t="shared" si="162"/>
        <v>0</v>
      </c>
      <c r="AJ635" s="80">
        <f t="shared" si="162"/>
        <v>0</v>
      </c>
      <c r="AK635" s="80">
        <f t="shared" si="162"/>
        <v>0</v>
      </c>
      <c r="AL635" s="80">
        <f t="shared" si="162"/>
        <v>0</v>
      </c>
      <c r="AM635" s="80">
        <f t="shared" si="162"/>
        <v>0</v>
      </c>
      <c r="AN635" s="80">
        <f t="shared" si="162"/>
        <v>0</v>
      </c>
      <c r="AO635" s="80">
        <f t="shared" si="162"/>
        <v>0</v>
      </c>
      <c r="AP635" s="80">
        <f t="shared" si="162"/>
        <v>0</v>
      </c>
      <c r="AQ635" s="80">
        <f t="shared" si="162"/>
        <v>0</v>
      </c>
      <c r="AR635" s="80">
        <f t="shared" si="162"/>
        <v>0</v>
      </c>
      <c r="AS635" s="80">
        <f t="shared" si="162"/>
        <v>0</v>
      </c>
      <c r="AT635" s="80">
        <f t="shared" si="162"/>
        <v>0</v>
      </c>
      <c r="AU635" s="80">
        <f t="shared" si="162"/>
        <v>0</v>
      </c>
      <c r="AV635" s="80">
        <f t="shared" si="162"/>
        <v>0</v>
      </c>
      <c r="AW635" s="80">
        <f t="shared" si="162"/>
        <v>0</v>
      </c>
      <c r="AX635" s="80">
        <f t="shared" si="162"/>
        <v>0</v>
      </c>
      <c r="AY635" s="80">
        <f t="shared" si="162"/>
        <v>0</v>
      </c>
      <c r="AZ635" s="80">
        <f t="shared" si="162"/>
        <v>0</v>
      </c>
      <c r="BA635" s="80">
        <f t="shared" si="162"/>
        <v>0</v>
      </c>
      <c r="BB635" s="80">
        <f t="shared" si="162"/>
        <v>0</v>
      </c>
      <c r="BC635" s="80">
        <f t="shared" si="162"/>
        <v>0</v>
      </c>
      <c r="BD635" s="80">
        <f t="shared" si="162"/>
        <v>0</v>
      </c>
      <c r="BE635" s="80">
        <f t="shared" si="162"/>
        <v>0</v>
      </c>
      <c r="BF635" s="80">
        <f t="shared" si="162"/>
        <v>0</v>
      </c>
      <c r="BG635" s="80">
        <f t="shared" si="162"/>
        <v>0</v>
      </c>
      <c r="BH635" s="80">
        <f t="shared" si="162"/>
        <v>0</v>
      </c>
      <c r="BI635" s="80">
        <f t="shared" si="162"/>
        <v>0</v>
      </c>
      <c r="BJ635" s="80">
        <f t="shared" si="162"/>
        <v>0</v>
      </c>
      <c r="BK635" s="80">
        <f t="shared" si="162"/>
        <v>0</v>
      </c>
      <c r="BL635" s="80">
        <f t="shared" si="162"/>
        <v>0</v>
      </c>
      <c r="BM635" s="80">
        <f t="shared" si="162"/>
        <v>0</v>
      </c>
      <c r="BN635" s="80">
        <f t="shared" si="162"/>
        <v>0</v>
      </c>
      <c r="BO635" s="80">
        <f t="shared" si="163"/>
        <v>0</v>
      </c>
      <c r="BP635" s="80">
        <f t="shared" si="163"/>
        <v>0</v>
      </c>
      <c r="BQ635" s="80">
        <f t="shared" si="163"/>
        <v>0</v>
      </c>
      <c r="BR635" s="80">
        <f t="shared" si="163"/>
        <v>0</v>
      </c>
      <c r="BS635" s="80">
        <f t="shared" si="163"/>
        <v>0</v>
      </c>
      <c r="BT635" s="80">
        <f t="shared" si="163"/>
        <v>0</v>
      </c>
      <c r="BU635" s="80">
        <f t="shared" si="163"/>
        <v>0</v>
      </c>
      <c r="BV635" s="80">
        <f t="shared" si="163"/>
        <v>0</v>
      </c>
      <c r="BW635" s="80">
        <f t="shared" si="163"/>
        <v>0</v>
      </c>
      <c r="BX635" s="80">
        <f t="shared" si="163"/>
        <v>0</v>
      </c>
      <c r="BZ635" s="80">
        <f>BZ212-ER212</f>
        <v>0</v>
      </c>
      <c r="CA635" s="80" t="e">
        <f>CA212-#REF!</f>
        <v>#REF!</v>
      </c>
    </row>
    <row r="636" spans="7:79" hidden="1" x14ac:dyDescent="0.3"/>
    <row r="637" spans="7:79" hidden="1" x14ac:dyDescent="0.3"/>
    <row r="638" spans="7:79" hidden="1" x14ac:dyDescent="0.3"/>
    <row r="639" spans="7:79" hidden="1" x14ac:dyDescent="0.3">
      <c r="G639" s="80">
        <f t="shared" ref="G639:BR641" si="164">G216-BY216</f>
        <v>0</v>
      </c>
      <c r="H639" s="80">
        <f t="shared" si="164"/>
        <v>0</v>
      </c>
      <c r="I639" s="80">
        <f t="shared" si="164"/>
        <v>0</v>
      </c>
      <c r="J639" s="80">
        <f t="shared" si="164"/>
        <v>0</v>
      </c>
      <c r="K639" s="80">
        <f t="shared" si="164"/>
        <v>0</v>
      </c>
      <c r="L639" s="80">
        <f t="shared" si="164"/>
        <v>0</v>
      </c>
      <c r="M639" s="80">
        <f t="shared" si="164"/>
        <v>0</v>
      </c>
      <c r="N639" s="80">
        <f t="shared" si="164"/>
        <v>0</v>
      </c>
      <c r="O639" s="80">
        <f t="shared" si="164"/>
        <v>0</v>
      </c>
      <c r="P639" s="80">
        <f t="shared" si="164"/>
        <v>0</v>
      </c>
      <c r="Q639" s="80">
        <f t="shared" si="164"/>
        <v>0</v>
      </c>
      <c r="R639" s="80">
        <f t="shared" si="164"/>
        <v>0</v>
      </c>
      <c r="S639" s="80">
        <f t="shared" si="164"/>
        <v>0</v>
      </c>
      <c r="T639" s="80">
        <f t="shared" si="164"/>
        <v>0</v>
      </c>
      <c r="U639" s="80">
        <f t="shared" si="164"/>
        <v>0</v>
      </c>
      <c r="V639" s="80">
        <f t="shared" si="164"/>
        <v>0</v>
      </c>
      <c r="W639" s="80">
        <f t="shared" si="164"/>
        <v>0</v>
      </c>
      <c r="X639" s="80">
        <f t="shared" si="164"/>
        <v>0</v>
      </c>
      <c r="Y639" s="80">
        <f t="shared" si="164"/>
        <v>0</v>
      </c>
      <c r="Z639" s="80">
        <f t="shared" si="164"/>
        <v>0</v>
      </c>
      <c r="AA639" s="80">
        <f t="shared" si="164"/>
        <v>0</v>
      </c>
      <c r="AB639" s="80">
        <f t="shared" si="164"/>
        <v>0</v>
      </c>
      <c r="AC639" s="80">
        <f t="shared" si="164"/>
        <v>0</v>
      </c>
      <c r="AD639" s="80">
        <f t="shared" si="164"/>
        <v>0</v>
      </c>
      <c r="AE639" s="80">
        <f t="shared" si="164"/>
        <v>0</v>
      </c>
      <c r="AF639" s="80">
        <f t="shared" si="164"/>
        <v>0</v>
      </c>
      <c r="AG639" s="80">
        <f t="shared" si="164"/>
        <v>0</v>
      </c>
      <c r="AH639" s="80">
        <f t="shared" si="164"/>
        <v>0</v>
      </c>
      <c r="AI639" s="80">
        <f t="shared" si="164"/>
        <v>0</v>
      </c>
      <c r="AJ639" s="80">
        <f t="shared" si="164"/>
        <v>0</v>
      </c>
      <c r="AK639" s="80">
        <f t="shared" si="164"/>
        <v>0</v>
      </c>
      <c r="AL639" s="80">
        <f t="shared" si="164"/>
        <v>0</v>
      </c>
      <c r="AM639" s="80">
        <f t="shared" si="164"/>
        <v>0</v>
      </c>
      <c r="AN639" s="80">
        <f t="shared" si="164"/>
        <v>0</v>
      </c>
      <c r="AO639" s="80">
        <f t="shared" si="164"/>
        <v>0</v>
      </c>
      <c r="AP639" s="80">
        <f t="shared" si="164"/>
        <v>0</v>
      </c>
      <c r="AQ639" s="80">
        <f t="shared" si="164"/>
        <v>0</v>
      </c>
      <c r="AR639" s="80">
        <f t="shared" si="164"/>
        <v>0</v>
      </c>
      <c r="AS639" s="80">
        <f t="shared" si="164"/>
        <v>0</v>
      </c>
      <c r="AT639" s="80">
        <f t="shared" si="164"/>
        <v>0</v>
      </c>
      <c r="AU639" s="80">
        <f t="shared" si="164"/>
        <v>0</v>
      </c>
      <c r="AV639" s="80">
        <f t="shared" si="164"/>
        <v>0</v>
      </c>
      <c r="AW639" s="80">
        <f t="shared" si="164"/>
        <v>0</v>
      </c>
      <c r="AX639" s="80">
        <f t="shared" si="164"/>
        <v>0</v>
      </c>
      <c r="AY639" s="80">
        <f t="shared" si="164"/>
        <v>0</v>
      </c>
      <c r="AZ639" s="80">
        <f t="shared" si="164"/>
        <v>0</v>
      </c>
      <c r="BA639" s="80">
        <f t="shared" si="164"/>
        <v>0</v>
      </c>
      <c r="BB639" s="80">
        <f t="shared" si="164"/>
        <v>0</v>
      </c>
      <c r="BC639" s="80">
        <f t="shared" si="164"/>
        <v>0</v>
      </c>
      <c r="BD639" s="80">
        <f t="shared" si="164"/>
        <v>0</v>
      </c>
      <c r="BE639" s="80">
        <f t="shared" si="164"/>
        <v>0</v>
      </c>
      <c r="BF639" s="80">
        <f t="shared" si="164"/>
        <v>0</v>
      </c>
      <c r="BG639" s="80">
        <f t="shared" si="164"/>
        <v>0</v>
      </c>
      <c r="BH639" s="80">
        <f t="shared" si="164"/>
        <v>0</v>
      </c>
      <c r="BI639" s="80">
        <f t="shared" si="164"/>
        <v>0</v>
      </c>
      <c r="BJ639" s="80">
        <f t="shared" si="164"/>
        <v>0</v>
      </c>
      <c r="BK639" s="80">
        <f t="shared" si="164"/>
        <v>0</v>
      </c>
      <c r="BL639" s="80">
        <f t="shared" si="164"/>
        <v>0</v>
      </c>
      <c r="BM639" s="80">
        <f t="shared" si="164"/>
        <v>0</v>
      </c>
      <c r="BN639" s="80">
        <f t="shared" si="164"/>
        <v>0</v>
      </c>
      <c r="BO639" s="80">
        <f t="shared" si="164"/>
        <v>0</v>
      </c>
      <c r="BP639" s="80">
        <f t="shared" si="164"/>
        <v>0</v>
      </c>
      <c r="BQ639" s="80">
        <f t="shared" si="164"/>
        <v>0</v>
      </c>
      <c r="BR639" s="80">
        <f t="shared" si="164"/>
        <v>0</v>
      </c>
      <c r="BS639" s="80">
        <f t="shared" ref="BO639:BX641" si="165">BS216-EK216</f>
        <v>0</v>
      </c>
      <c r="BT639" s="80">
        <f t="shared" si="165"/>
        <v>0</v>
      </c>
      <c r="BU639" s="80">
        <f t="shared" si="165"/>
        <v>0</v>
      </c>
      <c r="BV639" s="80">
        <f t="shared" si="165"/>
        <v>0</v>
      </c>
      <c r="BW639" s="80">
        <f t="shared" si="165"/>
        <v>0</v>
      </c>
      <c r="BX639" s="80">
        <f t="shared" si="165"/>
        <v>0</v>
      </c>
      <c r="BZ639" s="80">
        <f>BZ216-ER216</f>
        <v>0</v>
      </c>
      <c r="CA639" s="80" t="e">
        <f>CA216-#REF!</f>
        <v>#REF!</v>
      </c>
    </row>
    <row r="640" spans="7:79" hidden="1" x14ac:dyDescent="0.3">
      <c r="G640" s="80">
        <f t="shared" si="164"/>
        <v>0</v>
      </c>
      <c r="H640" s="80">
        <f t="shared" si="164"/>
        <v>0</v>
      </c>
      <c r="I640" s="80">
        <f t="shared" si="164"/>
        <v>0</v>
      </c>
      <c r="J640" s="80">
        <f t="shared" si="164"/>
        <v>0</v>
      </c>
      <c r="K640" s="80">
        <f t="shared" si="164"/>
        <v>0</v>
      </c>
      <c r="L640" s="80">
        <f t="shared" si="164"/>
        <v>0</v>
      </c>
      <c r="M640" s="80">
        <f t="shared" si="164"/>
        <v>0</v>
      </c>
      <c r="N640" s="80">
        <f t="shared" si="164"/>
        <v>0</v>
      </c>
      <c r="O640" s="80">
        <f t="shared" si="164"/>
        <v>0</v>
      </c>
      <c r="P640" s="80">
        <f t="shared" si="164"/>
        <v>0</v>
      </c>
      <c r="Q640" s="80">
        <f t="shared" si="164"/>
        <v>0</v>
      </c>
      <c r="R640" s="80">
        <f t="shared" si="164"/>
        <v>0</v>
      </c>
      <c r="S640" s="80">
        <f t="shared" si="164"/>
        <v>0</v>
      </c>
      <c r="T640" s="80">
        <f t="shared" si="164"/>
        <v>0</v>
      </c>
      <c r="U640" s="80">
        <f t="shared" si="164"/>
        <v>0</v>
      </c>
      <c r="V640" s="80">
        <f t="shared" si="164"/>
        <v>0</v>
      </c>
      <c r="W640" s="80">
        <f t="shared" si="164"/>
        <v>0</v>
      </c>
      <c r="X640" s="80">
        <f t="shared" si="164"/>
        <v>0</v>
      </c>
      <c r="Y640" s="80">
        <f t="shared" si="164"/>
        <v>0</v>
      </c>
      <c r="Z640" s="80">
        <f t="shared" si="164"/>
        <v>0</v>
      </c>
      <c r="AA640" s="80">
        <f t="shared" si="164"/>
        <v>0</v>
      </c>
      <c r="AB640" s="80">
        <f t="shared" si="164"/>
        <v>0</v>
      </c>
      <c r="AC640" s="80">
        <f t="shared" si="164"/>
        <v>0</v>
      </c>
      <c r="AD640" s="80">
        <f t="shared" si="164"/>
        <v>0</v>
      </c>
      <c r="AE640" s="80">
        <f t="shared" si="164"/>
        <v>0</v>
      </c>
      <c r="AF640" s="80">
        <f t="shared" si="164"/>
        <v>0</v>
      </c>
      <c r="AG640" s="80">
        <f t="shared" si="164"/>
        <v>0</v>
      </c>
      <c r="AH640" s="80">
        <f t="shared" si="164"/>
        <v>0</v>
      </c>
      <c r="AI640" s="80">
        <f t="shared" si="164"/>
        <v>0</v>
      </c>
      <c r="AJ640" s="80">
        <f t="shared" si="164"/>
        <v>0</v>
      </c>
      <c r="AK640" s="80">
        <f t="shared" si="164"/>
        <v>0</v>
      </c>
      <c r="AL640" s="80">
        <f t="shared" si="164"/>
        <v>0</v>
      </c>
      <c r="AM640" s="80">
        <f t="shared" si="164"/>
        <v>0</v>
      </c>
      <c r="AN640" s="80">
        <f t="shared" si="164"/>
        <v>0</v>
      </c>
      <c r="AO640" s="80">
        <f t="shared" si="164"/>
        <v>0</v>
      </c>
      <c r="AP640" s="80">
        <f t="shared" si="164"/>
        <v>0</v>
      </c>
      <c r="AQ640" s="80">
        <f t="shared" si="164"/>
        <v>0</v>
      </c>
      <c r="AR640" s="80">
        <f t="shared" si="164"/>
        <v>0</v>
      </c>
      <c r="AS640" s="80">
        <f t="shared" si="164"/>
        <v>0</v>
      </c>
      <c r="AT640" s="80">
        <f t="shared" si="164"/>
        <v>0</v>
      </c>
      <c r="AU640" s="80">
        <f t="shared" si="164"/>
        <v>0</v>
      </c>
      <c r="AV640" s="80">
        <f t="shared" si="164"/>
        <v>0</v>
      </c>
      <c r="AW640" s="80">
        <f t="shared" si="164"/>
        <v>0</v>
      </c>
      <c r="AX640" s="80">
        <f t="shared" si="164"/>
        <v>0</v>
      </c>
      <c r="AY640" s="80">
        <f t="shared" si="164"/>
        <v>0</v>
      </c>
      <c r="AZ640" s="80">
        <f t="shared" si="164"/>
        <v>0</v>
      </c>
      <c r="BA640" s="80">
        <f t="shared" si="164"/>
        <v>0</v>
      </c>
      <c r="BB640" s="80">
        <f t="shared" si="164"/>
        <v>0</v>
      </c>
      <c r="BC640" s="80">
        <f t="shared" si="164"/>
        <v>0</v>
      </c>
      <c r="BD640" s="80">
        <f t="shared" si="164"/>
        <v>0</v>
      </c>
      <c r="BE640" s="80">
        <f t="shared" si="164"/>
        <v>0</v>
      </c>
      <c r="BF640" s="80">
        <f t="shared" si="164"/>
        <v>0</v>
      </c>
      <c r="BG640" s="80">
        <f t="shared" si="164"/>
        <v>0</v>
      </c>
      <c r="BH640" s="80">
        <f t="shared" si="164"/>
        <v>0</v>
      </c>
      <c r="BI640" s="80">
        <f t="shared" si="164"/>
        <v>0</v>
      </c>
      <c r="BJ640" s="80">
        <f t="shared" si="164"/>
        <v>0</v>
      </c>
      <c r="BK640" s="80">
        <f t="shared" si="164"/>
        <v>0</v>
      </c>
      <c r="BL640" s="80">
        <f t="shared" si="164"/>
        <v>0</v>
      </c>
      <c r="BM640" s="80">
        <f t="shared" si="164"/>
        <v>0</v>
      </c>
      <c r="BN640" s="80">
        <f t="shared" si="164"/>
        <v>0</v>
      </c>
      <c r="BO640" s="80">
        <f t="shared" si="165"/>
        <v>0</v>
      </c>
      <c r="BP640" s="80">
        <f t="shared" si="165"/>
        <v>0</v>
      </c>
      <c r="BQ640" s="80">
        <f t="shared" si="165"/>
        <v>0</v>
      </c>
      <c r="BR640" s="80">
        <f t="shared" si="165"/>
        <v>0</v>
      </c>
      <c r="BS640" s="80">
        <f t="shared" si="165"/>
        <v>0</v>
      </c>
      <c r="BT640" s="80">
        <f t="shared" si="165"/>
        <v>0</v>
      </c>
      <c r="BU640" s="80">
        <f t="shared" si="165"/>
        <v>0</v>
      </c>
      <c r="BV640" s="80">
        <f t="shared" si="165"/>
        <v>0</v>
      </c>
      <c r="BW640" s="80">
        <f t="shared" si="165"/>
        <v>0</v>
      </c>
      <c r="BX640" s="80">
        <f t="shared" si="165"/>
        <v>0</v>
      </c>
      <c r="BZ640" s="80">
        <f>BZ217-ER217</f>
        <v>0</v>
      </c>
      <c r="CA640" s="80" t="e">
        <f>CA217-#REF!</f>
        <v>#REF!</v>
      </c>
    </row>
    <row r="641" spans="7:79" hidden="1" x14ac:dyDescent="0.3">
      <c r="G641" s="80">
        <f t="shared" si="164"/>
        <v>0</v>
      </c>
      <c r="H641" s="80">
        <f t="shared" si="164"/>
        <v>0</v>
      </c>
      <c r="I641" s="80">
        <f t="shared" si="164"/>
        <v>0</v>
      </c>
      <c r="J641" s="80">
        <f t="shared" si="164"/>
        <v>0</v>
      </c>
      <c r="K641" s="80">
        <f t="shared" si="164"/>
        <v>0</v>
      </c>
      <c r="L641" s="80">
        <f t="shared" si="164"/>
        <v>0</v>
      </c>
      <c r="M641" s="80">
        <f t="shared" si="164"/>
        <v>0</v>
      </c>
      <c r="N641" s="80">
        <f t="shared" si="164"/>
        <v>0</v>
      </c>
      <c r="O641" s="80">
        <f t="shared" si="164"/>
        <v>0</v>
      </c>
      <c r="P641" s="80">
        <f t="shared" si="164"/>
        <v>0</v>
      </c>
      <c r="Q641" s="80">
        <f t="shared" si="164"/>
        <v>0</v>
      </c>
      <c r="R641" s="80">
        <f t="shared" si="164"/>
        <v>0</v>
      </c>
      <c r="S641" s="80">
        <f t="shared" si="164"/>
        <v>0</v>
      </c>
      <c r="T641" s="80">
        <f t="shared" si="164"/>
        <v>0</v>
      </c>
      <c r="U641" s="80">
        <f t="shared" si="164"/>
        <v>0</v>
      </c>
      <c r="V641" s="80">
        <f t="shared" si="164"/>
        <v>0</v>
      </c>
      <c r="W641" s="80">
        <f t="shared" si="164"/>
        <v>0</v>
      </c>
      <c r="X641" s="80">
        <f t="shared" si="164"/>
        <v>0</v>
      </c>
      <c r="Y641" s="80">
        <f t="shared" si="164"/>
        <v>0</v>
      </c>
      <c r="Z641" s="80">
        <f t="shared" si="164"/>
        <v>0</v>
      </c>
      <c r="AA641" s="80">
        <f t="shared" si="164"/>
        <v>0</v>
      </c>
      <c r="AB641" s="80">
        <f t="shared" si="164"/>
        <v>0</v>
      </c>
      <c r="AC641" s="80">
        <f t="shared" si="164"/>
        <v>0</v>
      </c>
      <c r="AD641" s="80">
        <f t="shared" si="164"/>
        <v>0</v>
      </c>
      <c r="AE641" s="80">
        <f t="shared" si="164"/>
        <v>0</v>
      </c>
      <c r="AF641" s="80">
        <f t="shared" si="164"/>
        <v>0</v>
      </c>
      <c r="AG641" s="80">
        <f t="shared" si="164"/>
        <v>0</v>
      </c>
      <c r="AH641" s="80">
        <f t="shared" si="164"/>
        <v>0</v>
      </c>
      <c r="AI641" s="80">
        <f t="shared" si="164"/>
        <v>0</v>
      </c>
      <c r="AJ641" s="80">
        <f t="shared" si="164"/>
        <v>0</v>
      </c>
      <c r="AK641" s="80">
        <f t="shared" si="164"/>
        <v>0</v>
      </c>
      <c r="AL641" s="80">
        <f t="shared" si="164"/>
        <v>0</v>
      </c>
      <c r="AM641" s="80">
        <f t="shared" si="164"/>
        <v>0</v>
      </c>
      <c r="AN641" s="80">
        <f t="shared" si="164"/>
        <v>0</v>
      </c>
      <c r="AO641" s="80">
        <f t="shared" si="164"/>
        <v>0</v>
      </c>
      <c r="AP641" s="80">
        <f t="shared" si="164"/>
        <v>0</v>
      </c>
      <c r="AQ641" s="80">
        <f t="shared" si="164"/>
        <v>0</v>
      </c>
      <c r="AR641" s="80">
        <f t="shared" si="164"/>
        <v>0</v>
      </c>
      <c r="AS641" s="80">
        <f t="shared" si="164"/>
        <v>0</v>
      </c>
      <c r="AT641" s="80">
        <f t="shared" si="164"/>
        <v>0</v>
      </c>
      <c r="AU641" s="80">
        <f t="shared" si="164"/>
        <v>0</v>
      </c>
      <c r="AV641" s="80">
        <f t="shared" si="164"/>
        <v>0</v>
      </c>
      <c r="AW641" s="80">
        <f t="shared" si="164"/>
        <v>0</v>
      </c>
      <c r="AX641" s="80">
        <f t="shared" si="164"/>
        <v>0</v>
      </c>
      <c r="AY641" s="80">
        <f t="shared" si="164"/>
        <v>0</v>
      </c>
      <c r="AZ641" s="80">
        <f t="shared" si="164"/>
        <v>0</v>
      </c>
      <c r="BA641" s="80">
        <f t="shared" si="164"/>
        <v>0</v>
      </c>
      <c r="BB641" s="80">
        <f t="shared" si="164"/>
        <v>0</v>
      </c>
      <c r="BC641" s="80">
        <f t="shared" si="164"/>
        <v>0</v>
      </c>
      <c r="BD641" s="80">
        <f t="shared" si="164"/>
        <v>0</v>
      </c>
      <c r="BE641" s="80">
        <f t="shared" si="164"/>
        <v>0</v>
      </c>
      <c r="BF641" s="80">
        <f t="shared" si="164"/>
        <v>0</v>
      </c>
      <c r="BG641" s="80">
        <f t="shared" si="164"/>
        <v>0</v>
      </c>
      <c r="BH641" s="80">
        <f t="shared" si="164"/>
        <v>0</v>
      </c>
      <c r="BI641" s="80">
        <f t="shared" si="164"/>
        <v>0</v>
      </c>
      <c r="BJ641" s="80">
        <f t="shared" si="164"/>
        <v>0</v>
      </c>
      <c r="BK641" s="80">
        <f t="shared" si="164"/>
        <v>0</v>
      </c>
      <c r="BL641" s="80">
        <f t="shared" si="164"/>
        <v>0</v>
      </c>
      <c r="BM641" s="80">
        <f t="shared" si="164"/>
        <v>0</v>
      </c>
      <c r="BN641" s="80">
        <f t="shared" si="164"/>
        <v>0</v>
      </c>
      <c r="BO641" s="80">
        <f t="shared" si="165"/>
        <v>0</v>
      </c>
      <c r="BP641" s="80">
        <f t="shared" si="165"/>
        <v>0</v>
      </c>
      <c r="BQ641" s="80">
        <f t="shared" si="165"/>
        <v>0</v>
      </c>
      <c r="BR641" s="80">
        <f t="shared" si="165"/>
        <v>0</v>
      </c>
      <c r="BS641" s="80">
        <f t="shared" si="165"/>
        <v>0</v>
      </c>
      <c r="BT641" s="80">
        <f t="shared" si="165"/>
        <v>0</v>
      </c>
      <c r="BU641" s="80">
        <f t="shared" si="165"/>
        <v>0</v>
      </c>
      <c r="BV641" s="80">
        <f t="shared" si="165"/>
        <v>0</v>
      </c>
      <c r="BW641" s="80">
        <f t="shared" si="165"/>
        <v>0</v>
      </c>
      <c r="BX641" s="80">
        <f t="shared" si="165"/>
        <v>0</v>
      </c>
      <c r="BZ641" s="80">
        <f>BZ218-ER218</f>
        <v>0</v>
      </c>
      <c r="CA641" s="80" t="e">
        <f>CA218-#REF!</f>
        <v>#REF!</v>
      </c>
    </row>
    <row r="642" spans="7:79" hidden="1" x14ac:dyDescent="0.3">
      <c r="G642" s="80" t="e">
        <f>#REF!-#REF!</f>
        <v>#REF!</v>
      </c>
      <c r="H642" s="80" t="e">
        <f>#REF!-#REF!</f>
        <v>#REF!</v>
      </c>
      <c r="I642" s="80" t="e">
        <f>#REF!-#REF!</f>
        <v>#REF!</v>
      </c>
      <c r="J642" s="80" t="e">
        <f>#REF!-#REF!</f>
        <v>#REF!</v>
      </c>
      <c r="K642" s="80" t="e">
        <f>#REF!-#REF!</f>
        <v>#REF!</v>
      </c>
      <c r="L642" s="80" t="e">
        <f>#REF!-#REF!</f>
        <v>#REF!</v>
      </c>
      <c r="M642" s="80" t="e">
        <f>#REF!-#REF!</f>
        <v>#REF!</v>
      </c>
      <c r="N642" s="80" t="e">
        <f>#REF!-#REF!</f>
        <v>#REF!</v>
      </c>
      <c r="O642" s="80" t="e">
        <f>#REF!-#REF!</f>
        <v>#REF!</v>
      </c>
      <c r="P642" s="80" t="e">
        <f>#REF!-#REF!</f>
        <v>#REF!</v>
      </c>
      <c r="Q642" s="80" t="e">
        <f>#REF!-#REF!</f>
        <v>#REF!</v>
      </c>
      <c r="R642" s="80" t="e">
        <f>#REF!-#REF!</f>
        <v>#REF!</v>
      </c>
      <c r="S642" s="80" t="e">
        <f>#REF!-#REF!</f>
        <v>#REF!</v>
      </c>
      <c r="T642" s="80" t="e">
        <f>#REF!-#REF!</f>
        <v>#REF!</v>
      </c>
      <c r="U642" s="80" t="e">
        <f>#REF!-#REF!</f>
        <v>#REF!</v>
      </c>
      <c r="V642" s="80" t="e">
        <f>#REF!-#REF!</f>
        <v>#REF!</v>
      </c>
      <c r="W642" s="80" t="e">
        <f>#REF!-#REF!</f>
        <v>#REF!</v>
      </c>
      <c r="X642" s="80" t="e">
        <f>#REF!-#REF!</f>
        <v>#REF!</v>
      </c>
      <c r="Y642" s="80" t="e">
        <f>#REF!-#REF!</f>
        <v>#REF!</v>
      </c>
      <c r="Z642" s="80" t="e">
        <f>#REF!-#REF!</f>
        <v>#REF!</v>
      </c>
      <c r="AA642" s="80" t="e">
        <f>#REF!-#REF!</f>
        <v>#REF!</v>
      </c>
      <c r="AB642" s="80" t="e">
        <f>#REF!-#REF!</f>
        <v>#REF!</v>
      </c>
      <c r="AC642" s="80" t="e">
        <f>#REF!-#REF!</f>
        <v>#REF!</v>
      </c>
      <c r="AD642" s="80" t="e">
        <f>#REF!-#REF!</f>
        <v>#REF!</v>
      </c>
      <c r="AE642" s="80" t="e">
        <f>#REF!-#REF!</f>
        <v>#REF!</v>
      </c>
      <c r="AF642" s="80" t="e">
        <f>#REF!-#REF!</f>
        <v>#REF!</v>
      </c>
      <c r="AG642" s="80" t="e">
        <f>#REF!-#REF!</f>
        <v>#REF!</v>
      </c>
      <c r="AH642" s="80" t="e">
        <f>#REF!-#REF!</f>
        <v>#REF!</v>
      </c>
      <c r="AI642" s="80" t="e">
        <f>#REF!-#REF!</f>
        <v>#REF!</v>
      </c>
      <c r="AJ642" s="80" t="e">
        <f>#REF!-#REF!</f>
        <v>#REF!</v>
      </c>
      <c r="AK642" s="80" t="e">
        <f>#REF!-#REF!</f>
        <v>#REF!</v>
      </c>
      <c r="AL642" s="80" t="e">
        <f>#REF!-#REF!</f>
        <v>#REF!</v>
      </c>
      <c r="AM642" s="80" t="e">
        <f>#REF!-#REF!</f>
        <v>#REF!</v>
      </c>
      <c r="AN642" s="80" t="e">
        <f>#REF!-#REF!</f>
        <v>#REF!</v>
      </c>
      <c r="AO642" s="80" t="e">
        <f>#REF!-#REF!</f>
        <v>#REF!</v>
      </c>
      <c r="AP642" s="80" t="e">
        <f>#REF!-#REF!</f>
        <v>#REF!</v>
      </c>
      <c r="AQ642" s="80" t="e">
        <f>#REF!-#REF!</f>
        <v>#REF!</v>
      </c>
      <c r="AR642" s="80" t="e">
        <f>#REF!-#REF!</f>
        <v>#REF!</v>
      </c>
      <c r="AS642" s="80" t="e">
        <f>#REF!-#REF!</f>
        <v>#REF!</v>
      </c>
      <c r="AT642" s="80" t="e">
        <f>#REF!-#REF!</f>
        <v>#REF!</v>
      </c>
      <c r="AU642" s="80" t="e">
        <f>#REF!-#REF!</f>
        <v>#REF!</v>
      </c>
      <c r="AV642" s="80" t="e">
        <f>#REF!-#REF!</f>
        <v>#REF!</v>
      </c>
      <c r="AW642" s="80" t="e">
        <f>#REF!-#REF!</f>
        <v>#REF!</v>
      </c>
      <c r="AX642" s="80" t="e">
        <f>#REF!-#REF!</f>
        <v>#REF!</v>
      </c>
      <c r="AY642" s="80" t="e">
        <f>#REF!-#REF!</f>
        <v>#REF!</v>
      </c>
      <c r="AZ642" s="80" t="e">
        <f>#REF!-#REF!</f>
        <v>#REF!</v>
      </c>
      <c r="BA642" s="80" t="e">
        <f>#REF!-#REF!</f>
        <v>#REF!</v>
      </c>
      <c r="BB642" s="80" t="e">
        <f>#REF!-#REF!</f>
        <v>#REF!</v>
      </c>
      <c r="BC642" s="80" t="e">
        <f>#REF!-#REF!</f>
        <v>#REF!</v>
      </c>
      <c r="BD642" s="80" t="e">
        <f>#REF!-#REF!</f>
        <v>#REF!</v>
      </c>
      <c r="BE642" s="80" t="e">
        <f>#REF!-#REF!</f>
        <v>#REF!</v>
      </c>
      <c r="BF642" s="80" t="e">
        <f>#REF!-#REF!</f>
        <v>#REF!</v>
      </c>
      <c r="BG642" s="80" t="e">
        <f>#REF!-#REF!</f>
        <v>#REF!</v>
      </c>
      <c r="BH642" s="80" t="e">
        <f>#REF!-#REF!</f>
        <v>#REF!</v>
      </c>
      <c r="BI642" s="80" t="e">
        <f>#REF!-#REF!</f>
        <v>#REF!</v>
      </c>
      <c r="BJ642" s="80" t="e">
        <f>#REF!-#REF!</f>
        <v>#REF!</v>
      </c>
      <c r="BK642" s="80" t="e">
        <f>#REF!-#REF!</f>
        <v>#REF!</v>
      </c>
      <c r="BL642" s="80" t="e">
        <f>#REF!-#REF!</f>
        <v>#REF!</v>
      </c>
      <c r="BM642" s="80" t="e">
        <f>#REF!-#REF!</f>
        <v>#REF!</v>
      </c>
      <c r="BN642" s="80" t="e">
        <f>#REF!-#REF!</f>
        <v>#REF!</v>
      </c>
      <c r="BO642" s="80" t="e">
        <f>#REF!-#REF!</f>
        <v>#REF!</v>
      </c>
      <c r="BP642" s="80" t="e">
        <f>#REF!-#REF!</f>
        <v>#REF!</v>
      </c>
      <c r="BQ642" s="80" t="e">
        <f>#REF!-#REF!</f>
        <v>#REF!</v>
      </c>
      <c r="BR642" s="80" t="e">
        <f>#REF!-#REF!</f>
        <v>#REF!</v>
      </c>
      <c r="BS642" s="80" t="e">
        <f>#REF!-#REF!</f>
        <v>#REF!</v>
      </c>
      <c r="BT642" s="80" t="e">
        <f>#REF!-#REF!</f>
        <v>#REF!</v>
      </c>
      <c r="BU642" s="80" t="e">
        <f>#REF!-#REF!</f>
        <v>#REF!</v>
      </c>
      <c r="BV642" s="80" t="e">
        <f>#REF!-#REF!</f>
        <v>#REF!</v>
      </c>
      <c r="BW642" s="80" t="e">
        <f>#REF!-#REF!</f>
        <v>#REF!</v>
      </c>
      <c r="BX642" s="80" t="e">
        <f>#REF!-#REF!</f>
        <v>#REF!</v>
      </c>
      <c r="BZ642" s="80" t="e">
        <f>#REF!-#REF!</f>
        <v>#REF!</v>
      </c>
      <c r="CA642" s="80" t="e">
        <f>#REF!-#REF!</f>
        <v>#REF!</v>
      </c>
    </row>
    <row r="643" spans="7:79" hidden="1" x14ac:dyDescent="0.3">
      <c r="G643" s="80" t="e">
        <f>#REF!-#REF!</f>
        <v>#REF!</v>
      </c>
      <c r="H643" s="80" t="e">
        <f>#REF!-#REF!</f>
        <v>#REF!</v>
      </c>
      <c r="I643" s="80" t="e">
        <f>#REF!-#REF!</f>
        <v>#REF!</v>
      </c>
      <c r="J643" s="80" t="e">
        <f>#REF!-#REF!</f>
        <v>#REF!</v>
      </c>
      <c r="K643" s="80" t="e">
        <f>#REF!-#REF!</f>
        <v>#REF!</v>
      </c>
      <c r="L643" s="80" t="e">
        <f>#REF!-#REF!</f>
        <v>#REF!</v>
      </c>
      <c r="M643" s="80" t="e">
        <f>#REF!-#REF!</f>
        <v>#REF!</v>
      </c>
      <c r="N643" s="80" t="e">
        <f>#REF!-#REF!</f>
        <v>#REF!</v>
      </c>
      <c r="O643" s="80" t="e">
        <f>#REF!-#REF!</f>
        <v>#REF!</v>
      </c>
      <c r="P643" s="80" t="e">
        <f>#REF!-#REF!</f>
        <v>#REF!</v>
      </c>
      <c r="Q643" s="80" t="e">
        <f>#REF!-#REF!</f>
        <v>#REF!</v>
      </c>
      <c r="R643" s="80" t="e">
        <f>#REF!-#REF!</f>
        <v>#REF!</v>
      </c>
      <c r="S643" s="80" t="e">
        <f>#REF!-#REF!</f>
        <v>#REF!</v>
      </c>
      <c r="T643" s="80" t="e">
        <f>#REF!-#REF!</f>
        <v>#REF!</v>
      </c>
      <c r="U643" s="80" t="e">
        <f>#REF!-#REF!</f>
        <v>#REF!</v>
      </c>
      <c r="V643" s="80" t="e">
        <f>#REF!-#REF!</f>
        <v>#REF!</v>
      </c>
      <c r="W643" s="80" t="e">
        <f>#REF!-#REF!</f>
        <v>#REF!</v>
      </c>
      <c r="X643" s="80" t="e">
        <f>#REF!-#REF!</f>
        <v>#REF!</v>
      </c>
      <c r="Y643" s="80" t="e">
        <f>#REF!-#REF!</f>
        <v>#REF!</v>
      </c>
      <c r="Z643" s="80" t="e">
        <f>#REF!-#REF!</f>
        <v>#REF!</v>
      </c>
      <c r="AA643" s="80" t="e">
        <f>#REF!-#REF!</f>
        <v>#REF!</v>
      </c>
      <c r="AB643" s="80" t="e">
        <f>#REF!-#REF!</f>
        <v>#REF!</v>
      </c>
      <c r="AC643" s="80" t="e">
        <f>#REF!-#REF!</f>
        <v>#REF!</v>
      </c>
      <c r="AD643" s="80" t="e">
        <f>#REF!-#REF!</f>
        <v>#REF!</v>
      </c>
      <c r="AE643" s="80" t="e">
        <f>#REF!-#REF!</f>
        <v>#REF!</v>
      </c>
      <c r="AF643" s="80" t="e">
        <f>#REF!-#REF!</f>
        <v>#REF!</v>
      </c>
      <c r="AG643" s="80" t="e">
        <f>#REF!-#REF!</f>
        <v>#REF!</v>
      </c>
      <c r="AH643" s="80" t="e">
        <f>#REF!-#REF!</f>
        <v>#REF!</v>
      </c>
      <c r="AI643" s="80" t="e">
        <f>#REF!-#REF!</f>
        <v>#REF!</v>
      </c>
      <c r="AJ643" s="80" t="e">
        <f>#REF!-#REF!</f>
        <v>#REF!</v>
      </c>
      <c r="AK643" s="80" t="e">
        <f>#REF!-#REF!</f>
        <v>#REF!</v>
      </c>
      <c r="AL643" s="80" t="e">
        <f>#REF!-#REF!</f>
        <v>#REF!</v>
      </c>
      <c r="AM643" s="80" t="e">
        <f>#REF!-#REF!</f>
        <v>#REF!</v>
      </c>
      <c r="AN643" s="80" t="e">
        <f>#REF!-#REF!</f>
        <v>#REF!</v>
      </c>
      <c r="AO643" s="80" t="e">
        <f>#REF!-#REF!</f>
        <v>#REF!</v>
      </c>
      <c r="AP643" s="80" t="e">
        <f>#REF!-#REF!</f>
        <v>#REF!</v>
      </c>
      <c r="AQ643" s="80" t="e">
        <f>#REF!-#REF!</f>
        <v>#REF!</v>
      </c>
      <c r="AR643" s="80" t="e">
        <f>#REF!-#REF!</f>
        <v>#REF!</v>
      </c>
      <c r="AS643" s="80" t="e">
        <f>#REF!-#REF!</f>
        <v>#REF!</v>
      </c>
      <c r="AT643" s="80" t="e">
        <f>#REF!-#REF!</f>
        <v>#REF!</v>
      </c>
      <c r="AU643" s="80" t="e">
        <f>#REF!-#REF!</f>
        <v>#REF!</v>
      </c>
      <c r="AV643" s="80" t="e">
        <f>#REF!-#REF!</f>
        <v>#REF!</v>
      </c>
      <c r="AW643" s="80" t="e">
        <f>#REF!-#REF!</f>
        <v>#REF!</v>
      </c>
      <c r="AX643" s="80" t="e">
        <f>#REF!-#REF!</f>
        <v>#REF!</v>
      </c>
      <c r="AY643" s="80" t="e">
        <f>#REF!-#REF!</f>
        <v>#REF!</v>
      </c>
      <c r="AZ643" s="80" t="e">
        <f>#REF!-#REF!</f>
        <v>#REF!</v>
      </c>
      <c r="BA643" s="80" t="e">
        <f>#REF!-#REF!</f>
        <v>#REF!</v>
      </c>
      <c r="BB643" s="80" t="e">
        <f>#REF!-#REF!</f>
        <v>#REF!</v>
      </c>
      <c r="BC643" s="80" t="e">
        <f>#REF!-#REF!</f>
        <v>#REF!</v>
      </c>
      <c r="BD643" s="80" t="e">
        <f>#REF!-#REF!</f>
        <v>#REF!</v>
      </c>
      <c r="BE643" s="80" t="e">
        <f>#REF!-#REF!</f>
        <v>#REF!</v>
      </c>
      <c r="BF643" s="80" t="e">
        <f>#REF!-#REF!</f>
        <v>#REF!</v>
      </c>
      <c r="BG643" s="80" t="e">
        <f>#REF!-#REF!</f>
        <v>#REF!</v>
      </c>
      <c r="BH643" s="80" t="e">
        <f>#REF!-#REF!</f>
        <v>#REF!</v>
      </c>
      <c r="BI643" s="80" t="e">
        <f>#REF!-#REF!</f>
        <v>#REF!</v>
      </c>
      <c r="BJ643" s="80" t="e">
        <f>#REF!-#REF!</f>
        <v>#REF!</v>
      </c>
      <c r="BK643" s="80" t="e">
        <f>#REF!-#REF!</f>
        <v>#REF!</v>
      </c>
      <c r="BL643" s="80" t="e">
        <f>#REF!-#REF!</f>
        <v>#REF!</v>
      </c>
      <c r="BM643" s="80" t="e">
        <f>#REF!-#REF!</f>
        <v>#REF!</v>
      </c>
      <c r="BN643" s="80" t="e">
        <f>#REF!-#REF!</f>
        <v>#REF!</v>
      </c>
      <c r="BO643" s="80" t="e">
        <f>#REF!-#REF!</f>
        <v>#REF!</v>
      </c>
      <c r="BP643" s="80" t="e">
        <f>#REF!-#REF!</f>
        <v>#REF!</v>
      </c>
      <c r="BQ643" s="80" t="e">
        <f>#REF!-#REF!</f>
        <v>#REF!</v>
      </c>
      <c r="BR643" s="80" t="e">
        <f>#REF!-#REF!</f>
        <v>#REF!</v>
      </c>
      <c r="BS643" s="80" t="e">
        <f>#REF!-#REF!</f>
        <v>#REF!</v>
      </c>
      <c r="BT643" s="80" t="e">
        <f>#REF!-#REF!</f>
        <v>#REF!</v>
      </c>
      <c r="BU643" s="80" t="e">
        <f>#REF!-#REF!</f>
        <v>#REF!</v>
      </c>
      <c r="BV643" s="80" t="e">
        <f>#REF!-#REF!</f>
        <v>#REF!</v>
      </c>
      <c r="BW643" s="80" t="e">
        <f>#REF!-#REF!</f>
        <v>#REF!</v>
      </c>
      <c r="BX643" s="80" t="e">
        <f>#REF!-#REF!</f>
        <v>#REF!</v>
      </c>
      <c r="BZ643" s="80" t="e">
        <f>#REF!-#REF!</f>
        <v>#REF!</v>
      </c>
      <c r="CA643" s="80" t="e">
        <f>#REF!-#REF!</f>
        <v>#REF!</v>
      </c>
    </row>
    <row r="644" spans="7:79" hidden="1" x14ac:dyDescent="0.3">
      <c r="G644" s="80" t="e">
        <f>#REF!-#REF!</f>
        <v>#REF!</v>
      </c>
      <c r="H644" s="80" t="e">
        <f>#REF!-#REF!</f>
        <v>#REF!</v>
      </c>
      <c r="I644" s="80" t="e">
        <f>#REF!-#REF!</f>
        <v>#REF!</v>
      </c>
      <c r="J644" s="80" t="e">
        <f>#REF!-#REF!</f>
        <v>#REF!</v>
      </c>
      <c r="K644" s="80" t="e">
        <f>#REF!-#REF!</f>
        <v>#REF!</v>
      </c>
      <c r="L644" s="80" t="e">
        <f>#REF!-#REF!</f>
        <v>#REF!</v>
      </c>
      <c r="M644" s="80" t="e">
        <f>#REF!-#REF!</f>
        <v>#REF!</v>
      </c>
      <c r="N644" s="80" t="e">
        <f>#REF!-#REF!</f>
        <v>#REF!</v>
      </c>
      <c r="O644" s="80" t="e">
        <f>#REF!-#REF!</f>
        <v>#REF!</v>
      </c>
      <c r="P644" s="80" t="e">
        <f>#REF!-#REF!</f>
        <v>#REF!</v>
      </c>
      <c r="Q644" s="80" t="e">
        <f>#REF!-#REF!</f>
        <v>#REF!</v>
      </c>
      <c r="R644" s="80" t="e">
        <f>#REF!-#REF!</f>
        <v>#REF!</v>
      </c>
      <c r="S644" s="80" t="e">
        <f>#REF!-#REF!</f>
        <v>#REF!</v>
      </c>
      <c r="T644" s="80" t="e">
        <f>#REF!-#REF!</f>
        <v>#REF!</v>
      </c>
      <c r="U644" s="80" t="e">
        <f>#REF!-#REF!</f>
        <v>#REF!</v>
      </c>
      <c r="V644" s="80" t="e">
        <f>#REF!-#REF!</f>
        <v>#REF!</v>
      </c>
      <c r="W644" s="80" t="e">
        <f>#REF!-#REF!</f>
        <v>#REF!</v>
      </c>
      <c r="X644" s="80" t="e">
        <f>#REF!-#REF!</f>
        <v>#REF!</v>
      </c>
      <c r="Y644" s="80" t="e">
        <f>#REF!-#REF!</f>
        <v>#REF!</v>
      </c>
      <c r="Z644" s="80" t="e">
        <f>#REF!-#REF!</f>
        <v>#REF!</v>
      </c>
      <c r="AA644" s="80" t="e">
        <f>#REF!-#REF!</f>
        <v>#REF!</v>
      </c>
      <c r="AB644" s="80" t="e">
        <f>#REF!-#REF!</f>
        <v>#REF!</v>
      </c>
      <c r="AC644" s="80" t="e">
        <f>#REF!-#REF!</f>
        <v>#REF!</v>
      </c>
      <c r="AD644" s="80" t="e">
        <f>#REF!-#REF!</f>
        <v>#REF!</v>
      </c>
      <c r="AE644" s="80" t="e">
        <f>#REF!-#REF!</f>
        <v>#REF!</v>
      </c>
      <c r="AF644" s="80" t="e">
        <f>#REF!-#REF!</f>
        <v>#REF!</v>
      </c>
      <c r="AG644" s="80" t="e">
        <f>#REF!-#REF!</f>
        <v>#REF!</v>
      </c>
      <c r="AH644" s="80" t="e">
        <f>#REF!-#REF!</f>
        <v>#REF!</v>
      </c>
      <c r="AI644" s="80" t="e">
        <f>#REF!-#REF!</f>
        <v>#REF!</v>
      </c>
      <c r="AJ644" s="80" t="e">
        <f>#REF!-#REF!</f>
        <v>#REF!</v>
      </c>
      <c r="AK644" s="80" t="e">
        <f>#REF!-#REF!</f>
        <v>#REF!</v>
      </c>
      <c r="AL644" s="80" t="e">
        <f>#REF!-#REF!</f>
        <v>#REF!</v>
      </c>
      <c r="AM644" s="80" t="e">
        <f>#REF!-#REF!</f>
        <v>#REF!</v>
      </c>
      <c r="AN644" s="80" t="e">
        <f>#REF!-#REF!</f>
        <v>#REF!</v>
      </c>
      <c r="AO644" s="80" t="e">
        <f>#REF!-#REF!</f>
        <v>#REF!</v>
      </c>
      <c r="AP644" s="80" t="e">
        <f>#REF!-#REF!</f>
        <v>#REF!</v>
      </c>
      <c r="AQ644" s="80" t="e">
        <f>#REF!-#REF!</f>
        <v>#REF!</v>
      </c>
      <c r="AR644" s="80" t="e">
        <f>#REF!-#REF!</f>
        <v>#REF!</v>
      </c>
      <c r="AS644" s="80" t="e">
        <f>#REF!-#REF!</f>
        <v>#REF!</v>
      </c>
      <c r="AT644" s="80" t="e">
        <f>#REF!-#REF!</f>
        <v>#REF!</v>
      </c>
      <c r="AU644" s="80" t="e">
        <f>#REF!-#REF!</f>
        <v>#REF!</v>
      </c>
      <c r="AV644" s="80" t="e">
        <f>#REF!-#REF!</f>
        <v>#REF!</v>
      </c>
      <c r="AW644" s="80" t="e">
        <f>#REF!-#REF!</f>
        <v>#REF!</v>
      </c>
      <c r="AX644" s="80" t="e">
        <f>#REF!-#REF!</f>
        <v>#REF!</v>
      </c>
      <c r="AY644" s="80" t="e">
        <f>#REF!-#REF!</f>
        <v>#REF!</v>
      </c>
      <c r="AZ644" s="80" t="e">
        <f>#REF!-#REF!</f>
        <v>#REF!</v>
      </c>
      <c r="BA644" s="80" t="e">
        <f>#REF!-#REF!</f>
        <v>#REF!</v>
      </c>
      <c r="BB644" s="80" t="e">
        <f>#REF!-#REF!</f>
        <v>#REF!</v>
      </c>
      <c r="BC644" s="80" t="e">
        <f>#REF!-#REF!</f>
        <v>#REF!</v>
      </c>
      <c r="BD644" s="80" t="e">
        <f>#REF!-#REF!</f>
        <v>#REF!</v>
      </c>
      <c r="BE644" s="80" t="e">
        <f>#REF!-#REF!</f>
        <v>#REF!</v>
      </c>
      <c r="BF644" s="80" t="e">
        <f>#REF!-#REF!</f>
        <v>#REF!</v>
      </c>
      <c r="BG644" s="80" t="e">
        <f>#REF!-#REF!</f>
        <v>#REF!</v>
      </c>
      <c r="BH644" s="80" t="e">
        <f>#REF!-#REF!</f>
        <v>#REF!</v>
      </c>
      <c r="BI644" s="80" t="e">
        <f>#REF!-#REF!</f>
        <v>#REF!</v>
      </c>
      <c r="BJ644" s="80" t="e">
        <f>#REF!-#REF!</f>
        <v>#REF!</v>
      </c>
      <c r="BK644" s="80" t="e">
        <f>#REF!-#REF!</f>
        <v>#REF!</v>
      </c>
      <c r="BL644" s="80" t="e">
        <f>#REF!-#REF!</f>
        <v>#REF!</v>
      </c>
      <c r="BM644" s="80" t="e">
        <f>#REF!-#REF!</f>
        <v>#REF!</v>
      </c>
      <c r="BN644" s="80" t="e">
        <f>#REF!-#REF!</f>
        <v>#REF!</v>
      </c>
      <c r="BO644" s="80" t="e">
        <f>#REF!-#REF!</f>
        <v>#REF!</v>
      </c>
      <c r="BP644" s="80" t="e">
        <f>#REF!-#REF!</f>
        <v>#REF!</v>
      </c>
      <c r="BQ644" s="80" t="e">
        <f>#REF!-#REF!</f>
        <v>#REF!</v>
      </c>
      <c r="BR644" s="80" t="e">
        <f>#REF!-#REF!</f>
        <v>#REF!</v>
      </c>
      <c r="BS644" s="80" t="e">
        <f>#REF!-#REF!</f>
        <v>#REF!</v>
      </c>
      <c r="BT644" s="80" t="e">
        <f>#REF!-#REF!</f>
        <v>#REF!</v>
      </c>
      <c r="BU644" s="80" t="e">
        <f>#REF!-#REF!</f>
        <v>#REF!</v>
      </c>
      <c r="BV644" s="80" t="e">
        <f>#REF!-#REF!</f>
        <v>#REF!</v>
      </c>
      <c r="BW644" s="80" t="e">
        <f>#REF!-#REF!</f>
        <v>#REF!</v>
      </c>
      <c r="BX644" s="80" t="e">
        <f>#REF!-#REF!</f>
        <v>#REF!</v>
      </c>
      <c r="BZ644" s="80" t="e">
        <f>#REF!-#REF!</f>
        <v>#REF!</v>
      </c>
      <c r="CA644" s="80" t="e">
        <f>#REF!-#REF!</f>
        <v>#REF!</v>
      </c>
    </row>
    <row r="645" spans="7:79" hidden="1" x14ac:dyDescent="0.3">
      <c r="G645" s="80" t="e">
        <f>#REF!-#REF!</f>
        <v>#REF!</v>
      </c>
      <c r="H645" s="80" t="e">
        <f>#REF!-#REF!</f>
        <v>#REF!</v>
      </c>
      <c r="I645" s="80" t="e">
        <f>#REF!-#REF!</f>
        <v>#REF!</v>
      </c>
      <c r="J645" s="80" t="e">
        <f>#REF!-#REF!</f>
        <v>#REF!</v>
      </c>
      <c r="K645" s="80" t="e">
        <f>#REF!-#REF!</f>
        <v>#REF!</v>
      </c>
      <c r="L645" s="80" t="e">
        <f>#REF!-#REF!</f>
        <v>#REF!</v>
      </c>
      <c r="M645" s="80" t="e">
        <f>#REF!-#REF!</f>
        <v>#REF!</v>
      </c>
      <c r="N645" s="80" t="e">
        <f>#REF!-#REF!</f>
        <v>#REF!</v>
      </c>
      <c r="O645" s="80" t="e">
        <f>#REF!-#REF!</f>
        <v>#REF!</v>
      </c>
      <c r="P645" s="80" t="e">
        <f>#REF!-#REF!</f>
        <v>#REF!</v>
      </c>
      <c r="Q645" s="80" t="e">
        <f>#REF!-#REF!</f>
        <v>#REF!</v>
      </c>
      <c r="R645" s="80" t="e">
        <f>#REF!-#REF!</f>
        <v>#REF!</v>
      </c>
      <c r="S645" s="80" t="e">
        <f>#REF!-#REF!</f>
        <v>#REF!</v>
      </c>
      <c r="T645" s="80" t="e">
        <f>#REF!-#REF!</f>
        <v>#REF!</v>
      </c>
      <c r="U645" s="80" t="e">
        <f>#REF!-#REF!</f>
        <v>#REF!</v>
      </c>
      <c r="V645" s="80" t="e">
        <f>#REF!-#REF!</f>
        <v>#REF!</v>
      </c>
      <c r="W645" s="80" t="e">
        <f>#REF!-#REF!</f>
        <v>#REF!</v>
      </c>
      <c r="X645" s="80" t="e">
        <f>#REF!-#REF!</f>
        <v>#REF!</v>
      </c>
      <c r="Y645" s="80" t="e">
        <f>#REF!-#REF!</f>
        <v>#REF!</v>
      </c>
      <c r="Z645" s="80" t="e">
        <f>#REF!-#REF!</f>
        <v>#REF!</v>
      </c>
      <c r="AA645" s="80" t="e">
        <f>#REF!-#REF!</f>
        <v>#REF!</v>
      </c>
      <c r="AB645" s="80" t="e">
        <f>#REF!-#REF!</f>
        <v>#REF!</v>
      </c>
      <c r="AC645" s="80" t="e">
        <f>#REF!-#REF!</f>
        <v>#REF!</v>
      </c>
      <c r="AD645" s="80" t="e">
        <f>#REF!-#REF!</f>
        <v>#REF!</v>
      </c>
      <c r="AE645" s="80" t="e">
        <f>#REF!-#REF!</f>
        <v>#REF!</v>
      </c>
      <c r="AF645" s="80" t="e">
        <f>#REF!-#REF!</f>
        <v>#REF!</v>
      </c>
      <c r="AG645" s="80" t="e">
        <f>#REF!-#REF!</f>
        <v>#REF!</v>
      </c>
      <c r="AH645" s="80" t="e">
        <f>#REF!-#REF!</f>
        <v>#REF!</v>
      </c>
      <c r="AI645" s="80" t="e">
        <f>#REF!-#REF!</f>
        <v>#REF!</v>
      </c>
      <c r="AJ645" s="80" t="e">
        <f>#REF!-#REF!</f>
        <v>#REF!</v>
      </c>
      <c r="AK645" s="80" t="e">
        <f>#REF!-#REF!</f>
        <v>#REF!</v>
      </c>
      <c r="AL645" s="80" t="e">
        <f>#REF!-#REF!</f>
        <v>#REF!</v>
      </c>
      <c r="AM645" s="80" t="e">
        <f>#REF!-#REF!</f>
        <v>#REF!</v>
      </c>
      <c r="AN645" s="80" t="e">
        <f>#REF!-#REF!</f>
        <v>#REF!</v>
      </c>
      <c r="AO645" s="80" t="e">
        <f>#REF!-#REF!</f>
        <v>#REF!</v>
      </c>
      <c r="AP645" s="80" t="e">
        <f>#REF!-#REF!</f>
        <v>#REF!</v>
      </c>
      <c r="AQ645" s="80" t="e">
        <f>#REF!-#REF!</f>
        <v>#REF!</v>
      </c>
      <c r="AR645" s="80" t="e">
        <f>#REF!-#REF!</f>
        <v>#REF!</v>
      </c>
      <c r="AS645" s="80" t="e">
        <f>#REF!-#REF!</f>
        <v>#REF!</v>
      </c>
      <c r="AT645" s="80" t="e">
        <f>#REF!-#REF!</f>
        <v>#REF!</v>
      </c>
      <c r="AU645" s="80" t="e">
        <f>#REF!-#REF!</f>
        <v>#REF!</v>
      </c>
      <c r="AV645" s="80" t="e">
        <f>#REF!-#REF!</f>
        <v>#REF!</v>
      </c>
      <c r="AW645" s="80" t="e">
        <f>#REF!-#REF!</f>
        <v>#REF!</v>
      </c>
      <c r="AX645" s="80" t="e">
        <f>#REF!-#REF!</f>
        <v>#REF!</v>
      </c>
      <c r="AY645" s="80" t="e">
        <f>#REF!-#REF!</f>
        <v>#REF!</v>
      </c>
      <c r="AZ645" s="80" t="e">
        <f>#REF!-#REF!</f>
        <v>#REF!</v>
      </c>
      <c r="BA645" s="80" t="e">
        <f>#REF!-#REF!</f>
        <v>#REF!</v>
      </c>
      <c r="BB645" s="80" t="e">
        <f>#REF!-#REF!</f>
        <v>#REF!</v>
      </c>
      <c r="BC645" s="80" t="e">
        <f>#REF!-#REF!</f>
        <v>#REF!</v>
      </c>
      <c r="BD645" s="80" t="e">
        <f>#REF!-#REF!</f>
        <v>#REF!</v>
      </c>
      <c r="BE645" s="80" t="e">
        <f>#REF!-#REF!</f>
        <v>#REF!</v>
      </c>
      <c r="BF645" s="80" t="e">
        <f>#REF!-#REF!</f>
        <v>#REF!</v>
      </c>
      <c r="BG645" s="80" t="e">
        <f>#REF!-#REF!</f>
        <v>#REF!</v>
      </c>
      <c r="BH645" s="80" t="e">
        <f>#REF!-#REF!</f>
        <v>#REF!</v>
      </c>
      <c r="BI645" s="80" t="e">
        <f>#REF!-#REF!</f>
        <v>#REF!</v>
      </c>
      <c r="BJ645" s="80" t="e">
        <f>#REF!-#REF!</f>
        <v>#REF!</v>
      </c>
      <c r="BK645" s="80" t="e">
        <f>#REF!-#REF!</f>
        <v>#REF!</v>
      </c>
      <c r="BL645" s="80" t="e">
        <f>#REF!-#REF!</f>
        <v>#REF!</v>
      </c>
      <c r="BM645" s="80" t="e">
        <f>#REF!-#REF!</f>
        <v>#REF!</v>
      </c>
      <c r="BN645" s="80" t="e">
        <f>#REF!-#REF!</f>
        <v>#REF!</v>
      </c>
      <c r="BO645" s="80" t="e">
        <f>#REF!-#REF!</f>
        <v>#REF!</v>
      </c>
      <c r="BP645" s="80" t="e">
        <f>#REF!-#REF!</f>
        <v>#REF!</v>
      </c>
      <c r="BQ645" s="80" t="e">
        <f>#REF!-#REF!</f>
        <v>#REF!</v>
      </c>
      <c r="BR645" s="80" t="e">
        <f>#REF!-#REF!</f>
        <v>#REF!</v>
      </c>
      <c r="BS645" s="80" t="e">
        <f>#REF!-#REF!</f>
        <v>#REF!</v>
      </c>
      <c r="BT645" s="80" t="e">
        <f>#REF!-#REF!</f>
        <v>#REF!</v>
      </c>
      <c r="BU645" s="80" t="e">
        <f>#REF!-#REF!</f>
        <v>#REF!</v>
      </c>
      <c r="BV645" s="80" t="e">
        <f>#REF!-#REF!</f>
        <v>#REF!</v>
      </c>
      <c r="BW645" s="80" t="e">
        <f>#REF!-#REF!</f>
        <v>#REF!</v>
      </c>
      <c r="BX645" s="80" t="e">
        <f>#REF!-#REF!</f>
        <v>#REF!</v>
      </c>
      <c r="BZ645" s="80" t="e">
        <f>#REF!-#REF!</f>
        <v>#REF!</v>
      </c>
      <c r="CA645" s="80" t="e">
        <f>#REF!-#REF!</f>
        <v>#REF!</v>
      </c>
    </row>
    <row r="646" spans="7:79" hidden="1" x14ac:dyDescent="0.3">
      <c r="G646" s="80" t="e">
        <f>#REF!-#REF!</f>
        <v>#REF!</v>
      </c>
      <c r="H646" s="80" t="e">
        <f>#REF!-#REF!</f>
        <v>#REF!</v>
      </c>
      <c r="I646" s="80" t="e">
        <f>#REF!-#REF!</f>
        <v>#REF!</v>
      </c>
      <c r="J646" s="80" t="e">
        <f>#REF!-#REF!</f>
        <v>#REF!</v>
      </c>
      <c r="K646" s="80" t="e">
        <f>#REF!-#REF!</f>
        <v>#REF!</v>
      </c>
      <c r="L646" s="80" t="e">
        <f>#REF!-#REF!</f>
        <v>#REF!</v>
      </c>
      <c r="M646" s="80" t="e">
        <f>#REF!-#REF!</f>
        <v>#REF!</v>
      </c>
      <c r="N646" s="80" t="e">
        <f>#REF!-#REF!</f>
        <v>#REF!</v>
      </c>
      <c r="O646" s="80" t="e">
        <f>#REF!-#REF!</f>
        <v>#REF!</v>
      </c>
      <c r="P646" s="80" t="e">
        <f>#REF!-#REF!</f>
        <v>#REF!</v>
      </c>
      <c r="Q646" s="80" t="e">
        <f>#REF!-#REF!</f>
        <v>#REF!</v>
      </c>
      <c r="R646" s="80" t="e">
        <f>#REF!-#REF!</f>
        <v>#REF!</v>
      </c>
      <c r="S646" s="80" t="e">
        <f>#REF!-#REF!</f>
        <v>#REF!</v>
      </c>
      <c r="T646" s="80" t="e">
        <f>#REF!-#REF!</f>
        <v>#REF!</v>
      </c>
      <c r="U646" s="80" t="e">
        <f>#REF!-#REF!</f>
        <v>#REF!</v>
      </c>
      <c r="V646" s="80" t="e">
        <f>#REF!-#REF!</f>
        <v>#REF!</v>
      </c>
      <c r="W646" s="80" t="e">
        <f>#REF!-#REF!</f>
        <v>#REF!</v>
      </c>
      <c r="X646" s="80" t="e">
        <f>#REF!-#REF!</f>
        <v>#REF!</v>
      </c>
      <c r="Y646" s="80" t="e">
        <f>#REF!-#REF!</f>
        <v>#REF!</v>
      </c>
      <c r="Z646" s="80" t="e">
        <f>#REF!-#REF!</f>
        <v>#REF!</v>
      </c>
      <c r="AA646" s="80" t="e">
        <f>#REF!-#REF!</f>
        <v>#REF!</v>
      </c>
      <c r="AB646" s="80" t="e">
        <f>#REF!-#REF!</f>
        <v>#REF!</v>
      </c>
      <c r="AC646" s="80" t="e">
        <f>#REF!-#REF!</f>
        <v>#REF!</v>
      </c>
      <c r="AD646" s="80" t="e">
        <f>#REF!-#REF!</f>
        <v>#REF!</v>
      </c>
      <c r="AE646" s="80" t="e">
        <f>#REF!-#REF!</f>
        <v>#REF!</v>
      </c>
      <c r="AF646" s="80" t="e">
        <f>#REF!-#REF!</f>
        <v>#REF!</v>
      </c>
      <c r="AG646" s="80" t="e">
        <f>#REF!-#REF!</f>
        <v>#REF!</v>
      </c>
      <c r="AH646" s="80" t="e">
        <f>#REF!-#REF!</f>
        <v>#REF!</v>
      </c>
      <c r="AI646" s="80" t="e">
        <f>#REF!-#REF!</f>
        <v>#REF!</v>
      </c>
      <c r="AJ646" s="80" t="e">
        <f>#REF!-#REF!</f>
        <v>#REF!</v>
      </c>
      <c r="AK646" s="80" t="e">
        <f>#REF!-#REF!</f>
        <v>#REF!</v>
      </c>
      <c r="AL646" s="80" t="e">
        <f>#REF!-#REF!</f>
        <v>#REF!</v>
      </c>
      <c r="AM646" s="80" t="e">
        <f>#REF!-#REF!</f>
        <v>#REF!</v>
      </c>
      <c r="AN646" s="80" t="e">
        <f>#REF!-#REF!</f>
        <v>#REF!</v>
      </c>
      <c r="AO646" s="80" t="e">
        <f>#REF!-#REF!</f>
        <v>#REF!</v>
      </c>
      <c r="AP646" s="80" t="e">
        <f>#REF!-#REF!</f>
        <v>#REF!</v>
      </c>
      <c r="AQ646" s="80" t="e">
        <f>#REF!-#REF!</f>
        <v>#REF!</v>
      </c>
      <c r="AR646" s="80" t="e">
        <f>#REF!-#REF!</f>
        <v>#REF!</v>
      </c>
      <c r="AS646" s="80" t="e">
        <f>#REF!-#REF!</f>
        <v>#REF!</v>
      </c>
      <c r="AT646" s="80" t="e">
        <f>#REF!-#REF!</f>
        <v>#REF!</v>
      </c>
      <c r="AU646" s="80" t="e">
        <f>#REF!-#REF!</f>
        <v>#REF!</v>
      </c>
      <c r="AV646" s="80" t="e">
        <f>#REF!-#REF!</f>
        <v>#REF!</v>
      </c>
      <c r="AW646" s="80" t="e">
        <f>#REF!-#REF!</f>
        <v>#REF!</v>
      </c>
      <c r="AX646" s="80" t="e">
        <f>#REF!-#REF!</f>
        <v>#REF!</v>
      </c>
      <c r="AY646" s="80" t="e">
        <f>#REF!-#REF!</f>
        <v>#REF!</v>
      </c>
      <c r="AZ646" s="80" t="e">
        <f>#REF!-#REF!</f>
        <v>#REF!</v>
      </c>
      <c r="BA646" s="80" t="e">
        <f>#REF!-#REF!</f>
        <v>#REF!</v>
      </c>
      <c r="BB646" s="80" t="e">
        <f>#REF!-#REF!</f>
        <v>#REF!</v>
      </c>
      <c r="BC646" s="80" t="e">
        <f>#REF!-#REF!</f>
        <v>#REF!</v>
      </c>
      <c r="BD646" s="80" t="e">
        <f>#REF!-#REF!</f>
        <v>#REF!</v>
      </c>
      <c r="BE646" s="80" t="e">
        <f>#REF!-#REF!</f>
        <v>#REF!</v>
      </c>
      <c r="BF646" s="80" t="e">
        <f>#REF!-#REF!</f>
        <v>#REF!</v>
      </c>
      <c r="BG646" s="80" t="e">
        <f>#REF!-#REF!</f>
        <v>#REF!</v>
      </c>
      <c r="BH646" s="80" t="e">
        <f>#REF!-#REF!</f>
        <v>#REF!</v>
      </c>
      <c r="BI646" s="80" t="e">
        <f>#REF!-#REF!</f>
        <v>#REF!</v>
      </c>
      <c r="BJ646" s="80" t="e">
        <f>#REF!-#REF!</f>
        <v>#REF!</v>
      </c>
      <c r="BK646" s="80" t="e">
        <f>#REF!-#REF!</f>
        <v>#REF!</v>
      </c>
      <c r="BL646" s="80" t="e">
        <f>#REF!-#REF!</f>
        <v>#REF!</v>
      </c>
      <c r="BM646" s="80" t="e">
        <f>#REF!-#REF!</f>
        <v>#REF!</v>
      </c>
      <c r="BN646" s="80" t="e">
        <f>#REF!-#REF!</f>
        <v>#REF!</v>
      </c>
      <c r="BO646" s="80" t="e">
        <f>#REF!-#REF!</f>
        <v>#REF!</v>
      </c>
      <c r="BP646" s="80" t="e">
        <f>#REF!-#REF!</f>
        <v>#REF!</v>
      </c>
      <c r="BQ646" s="80" t="e">
        <f>#REF!-#REF!</f>
        <v>#REF!</v>
      </c>
      <c r="BR646" s="80" t="e">
        <f>#REF!-#REF!</f>
        <v>#REF!</v>
      </c>
      <c r="BS646" s="80" t="e">
        <f>#REF!-#REF!</f>
        <v>#REF!</v>
      </c>
      <c r="BT646" s="80" t="e">
        <f>#REF!-#REF!</f>
        <v>#REF!</v>
      </c>
      <c r="BU646" s="80" t="e">
        <f>#REF!-#REF!</f>
        <v>#REF!</v>
      </c>
      <c r="BV646" s="80" t="e">
        <f>#REF!-#REF!</f>
        <v>#REF!</v>
      </c>
      <c r="BW646" s="80" t="e">
        <f>#REF!-#REF!</f>
        <v>#REF!</v>
      </c>
      <c r="BX646" s="80" t="e">
        <f>#REF!-#REF!</f>
        <v>#REF!</v>
      </c>
      <c r="BZ646" s="80" t="e">
        <f>#REF!-#REF!</f>
        <v>#REF!</v>
      </c>
      <c r="CA646" s="80" t="e">
        <f>#REF!-#REF!</f>
        <v>#REF!</v>
      </c>
    </row>
    <row r="647" spans="7:79" hidden="1" x14ac:dyDescent="0.3">
      <c r="G647" s="80" t="e">
        <f>#REF!-#REF!</f>
        <v>#REF!</v>
      </c>
      <c r="H647" s="80" t="e">
        <f>#REF!-#REF!</f>
        <v>#REF!</v>
      </c>
      <c r="I647" s="80" t="e">
        <f>#REF!-#REF!</f>
        <v>#REF!</v>
      </c>
      <c r="J647" s="80" t="e">
        <f>#REF!-#REF!</f>
        <v>#REF!</v>
      </c>
      <c r="K647" s="80" t="e">
        <f>#REF!-#REF!</f>
        <v>#REF!</v>
      </c>
      <c r="L647" s="80" t="e">
        <f>#REF!-#REF!</f>
        <v>#REF!</v>
      </c>
      <c r="M647" s="80" t="e">
        <f>#REF!-#REF!</f>
        <v>#REF!</v>
      </c>
      <c r="N647" s="80" t="e">
        <f>#REF!-#REF!</f>
        <v>#REF!</v>
      </c>
      <c r="O647" s="80" t="e">
        <f>#REF!-#REF!</f>
        <v>#REF!</v>
      </c>
      <c r="P647" s="80" t="e">
        <f>#REF!-#REF!</f>
        <v>#REF!</v>
      </c>
      <c r="Q647" s="80" t="e">
        <f>#REF!-#REF!</f>
        <v>#REF!</v>
      </c>
      <c r="R647" s="80" t="e">
        <f>#REF!-#REF!</f>
        <v>#REF!</v>
      </c>
      <c r="S647" s="80" t="e">
        <f>#REF!-#REF!</f>
        <v>#REF!</v>
      </c>
      <c r="T647" s="80" t="e">
        <f>#REF!-#REF!</f>
        <v>#REF!</v>
      </c>
      <c r="U647" s="80" t="e">
        <f>#REF!-#REF!</f>
        <v>#REF!</v>
      </c>
      <c r="V647" s="80" t="e">
        <f>#REF!-#REF!</f>
        <v>#REF!</v>
      </c>
      <c r="W647" s="80" t="e">
        <f>#REF!-#REF!</f>
        <v>#REF!</v>
      </c>
      <c r="X647" s="80" t="e">
        <f>#REF!-#REF!</f>
        <v>#REF!</v>
      </c>
      <c r="Y647" s="80" t="e">
        <f>#REF!-#REF!</f>
        <v>#REF!</v>
      </c>
      <c r="Z647" s="80" t="e">
        <f>#REF!-#REF!</f>
        <v>#REF!</v>
      </c>
      <c r="AA647" s="80" t="e">
        <f>#REF!-#REF!</f>
        <v>#REF!</v>
      </c>
      <c r="AB647" s="80" t="e">
        <f>#REF!-#REF!</f>
        <v>#REF!</v>
      </c>
      <c r="AC647" s="80" t="e">
        <f>#REF!-#REF!</f>
        <v>#REF!</v>
      </c>
      <c r="AD647" s="80" t="e">
        <f>#REF!-#REF!</f>
        <v>#REF!</v>
      </c>
      <c r="AE647" s="80" t="e">
        <f>#REF!-#REF!</f>
        <v>#REF!</v>
      </c>
      <c r="AF647" s="80" t="e">
        <f>#REF!-#REF!</f>
        <v>#REF!</v>
      </c>
      <c r="AG647" s="80" t="e">
        <f>#REF!-#REF!</f>
        <v>#REF!</v>
      </c>
      <c r="AH647" s="80" t="e">
        <f>#REF!-#REF!</f>
        <v>#REF!</v>
      </c>
      <c r="AI647" s="80" t="e">
        <f>#REF!-#REF!</f>
        <v>#REF!</v>
      </c>
      <c r="AJ647" s="80" t="e">
        <f>#REF!-#REF!</f>
        <v>#REF!</v>
      </c>
      <c r="AK647" s="80" t="e">
        <f>#REF!-#REF!</f>
        <v>#REF!</v>
      </c>
      <c r="AL647" s="80" t="e">
        <f>#REF!-#REF!</f>
        <v>#REF!</v>
      </c>
      <c r="AM647" s="80" t="e">
        <f>#REF!-#REF!</f>
        <v>#REF!</v>
      </c>
      <c r="AN647" s="80" t="e">
        <f>#REF!-#REF!</f>
        <v>#REF!</v>
      </c>
      <c r="AO647" s="80" t="e">
        <f>#REF!-#REF!</f>
        <v>#REF!</v>
      </c>
      <c r="AP647" s="80" t="e">
        <f>#REF!-#REF!</f>
        <v>#REF!</v>
      </c>
      <c r="AQ647" s="80" t="e">
        <f>#REF!-#REF!</f>
        <v>#REF!</v>
      </c>
      <c r="AR647" s="80" t="e">
        <f>#REF!-#REF!</f>
        <v>#REF!</v>
      </c>
      <c r="AS647" s="80" t="e">
        <f>#REF!-#REF!</f>
        <v>#REF!</v>
      </c>
      <c r="AT647" s="80" t="e">
        <f>#REF!-#REF!</f>
        <v>#REF!</v>
      </c>
      <c r="AU647" s="80" t="e">
        <f>#REF!-#REF!</f>
        <v>#REF!</v>
      </c>
      <c r="AV647" s="80" t="e">
        <f>#REF!-#REF!</f>
        <v>#REF!</v>
      </c>
      <c r="AW647" s="80" t="e">
        <f>#REF!-#REF!</f>
        <v>#REF!</v>
      </c>
      <c r="AX647" s="80" t="e">
        <f>#REF!-#REF!</f>
        <v>#REF!</v>
      </c>
      <c r="AY647" s="80" t="e">
        <f>#REF!-#REF!</f>
        <v>#REF!</v>
      </c>
      <c r="AZ647" s="80" t="e">
        <f>#REF!-#REF!</f>
        <v>#REF!</v>
      </c>
      <c r="BA647" s="80" t="e">
        <f>#REF!-#REF!</f>
        <v>#REF!</v>
      </c>
      <c r="BB647" s="80" t="e">
        <f>#REF!-#REF!</f>
        <v>#REF!</v>
      </c>
      <c r="BC647" s="80" t="e">
        <f>#REF!-#REF!</f>
        <v>#REF!</v>
      </c>
      <c r="BD647" s="80" t="e">
        <f>#REF!-#REF!</f>
        <v>#REF!</v>
      </c>
      <c r="BE647" s="80" t="e">
        <f>#REF!-#REF!</f>
        <v>#REF!</v>
      </c>
      <c r="BF647" s="80" t="e">
        <f>#REF!-#REF!</f>
        <v>#REF!</v>
      </c>
      <c r="BG647" s="80" t="e">
        <f>#REF!-#REF!</f>
        <v>#REF!</v>
      </c>
      <c r="BH647" s="80" t="e">
        <f>#REF!-#REF!</f>
        <v>#REF!</v>
      </c>
      <c r="BI647" s="80" t="e">
        <f>#REF!-#REF!</f>
        <v>#REF!</v>
      </c>
      <c r="BJ647" s="80" t="e">
        <f>#REF!-#REF!</f>
        <v>#REF!</v>
      </c>
      <c r="BK647" s="80" t="e">
        <f>#REF!-#REF!</f>
        <v>#REF!</v>
      </c>
      <c r="BL647" s="80" t="e">
        <f>#REF!-#REF!</f>
        <v>#REF!</v>
      </c>
      <c r="BM647" s="80" t="e">
        <f>#REF!-#REF!</f>
        <v>#REF!</v>
      </c>
      <c r="BN647" s="80" t="e">
        <f>#REF!-#REF!</f>
        <v>#REF!</v>
      </c>
      <c r="BO647" s="80" t="e">
        <f>#REF!-#REF!</f>
        <v>#REF!</v>
      </c>
      <c r="BP647" s="80" t="e">
        <f>#REF!-#REF!</f>
        <v>#REF!</v>
      </c>
      <c r="BQ647" s="80" t="e">
        <f>#REF!-#REF!</f>
        <v>#REF!</v>
      </c>
      <c r="BR647" s="80" t="e">
        <f>#REF!-#REF!</f>
        <v>#REF!</v>
      </c>
      <c r="BS647" s="80" t="e">
        <f>#REF!-#REF!</f>
        <v>#REF!</v>
      </c>
      <c r="BT647" s="80" t="e">
        <f>#REF!-#REF!</f>
        <v>#REF!</v>
      </c>
      <c r="BU647" s="80" t="e">
        <f>#REF!-#REF!</f>
        <v>#REF!</v>
      </c>
      <c r="BV647" s="80" t="e">
        <f>#REF!-#REF!</f>
        <v>#REF!</v>
      </c>
      <c r="BW647" s="80" t="e">
        <f>#REF!-#REF!</f>
        <v>#REF!</v>
      </c>
      <c r="BX647" s="80" t="e">
        <f>#REF!-#REF!</f>
        <v>#REF!</v>
      </c>
      <c r="BZ647" s="80" t="e">
        <f>#REF!-#REF!</f>
        <v>#REF!</v>
      </c>
      <c r="CA647" s="80" t="e">
        <f>#REF!-#REF!</f>
        <v>#REF!</v>
      </c>
    </row>
    <row r="648" spans="7:79" hidden="1" x14ac:dyDescent="0.3">
      <c r="G648" s="80" t="e">
        <f>#REF!-#REF!</f>
        <v>#REF!</v>
      </c>
      <c r="H648" s="80" t="e">
        <f>#REF!-#REF!</f>
        <v>#REF!</v>
      </c>
      <c r="I648" s="80" t="e">
        <f>#REF!-#REF!</f>
        <v>#REF!</v>
      </c>
      <c r="J648" s="80" t="e">
        <f>#REF!-#REF!</f>
        <v>#REF!</v>
      </c>
      <c r="K648" s="80" t="e">
        <f>#REF!-#REF!</f>
        <v>#REF!</v>
      </c>
      <c r="L648" s="80" t="e">
        <f>#REF!-#REF!</f>
        <v>#REF!</v>
      </c>
      <c r="M648" s="80" t="e">
        <f>#REF!-#REF!</f>
        <v>#REF!</v>
      </c>
      <c r="N648" s="80" t="e">
        <f>#REF!-#REF!</f>
        <v>#REF!</v>
      </c>
      <c r="O648" s="80" t="e">
        <f>#REF!-#REF!</f>
        <v>#REF!</v>
      </c>
      <c r="P648" s="80" t="e">
        <f>#REF!-#REF!</f>
        <v>#REF!</v>
      </c>
      <c r="Q648" s="80" t="e">
        <f>#REF!-#REF!</f>
        <v>#REF!</v>
      </c>
      <c r="R648" s="80" t="e">
        <f>#REF!-#REF!</f>
        <v>#REF!</v>
      </c>
      <c r="S648" s="80" t="e">
        <f>#REF!-#REF!</f>
        <v>#REF!</v>
      </c>
      <c r="T648" s="80" t="e">
        <f>#REF!-#REF!</f>
        <v>#REF!</v>
      </c>
      <c r="U648" s="80" t="e">
        <f>#REF!-#REF!</f>
        <v>#REF!</v>
      </c>
      <c r="V648" s="80" t="e">
        <f>#REF!-#REF!</f>
        <v>#REF!</v>
      </c>
      <c r="W648" s="80" t="e">
        <f>#REF!-#REF!</f>
        <v>#REF!</v>
      </c>
      <c r="X648" s="80" t="e">
        <f>#REF!-#REF!</f>
        <v>#REF!</v>
      </c>
      <c r="Y648" s="80" t="e">
        <f>#REF!-#REF!</f>
        <v>#REF!</v>
      </c>
      <c r="Z648" s="80" t="e">
        <f>#REF!-#REF!</f>
        <v>#REF!</v>
      </c>
      <c r="AA648" s="80" t="e">
        <f>#REF!-#REF!</f>
        <v>#REF!</v>
      </c>
      <c r="AB648" s="80" t="e">
        <f>#REF!-#REF!</f>
        <v>#REF!</v>
      </c>
      <c r="AC648" s="80" t="e">
        <f>#REF!-#REF!</f>
        <v>#REF!</v>
      </c>
      <c r="AD648" s="80" t="e">
        <f>#REF!-#REF!</f>
        <v>#REF!</v>
      </c>
      <c r="AE648" s="80" t="e">
        <f>#REF!-#REF!</f>
        <v>#REF!</v>
      </c>
      <c r="AF648" s="80" t="e">
        <f>#REF!-#REF!</f>
        <v>#REF!</v>
      </c>
      <c r="AG648" s="80" t="e">
        <f>#REF!-#REF!</f>
        <v>#REF!</v>
      </c>
      <c r="AH648" s="80" t="e">
        <f>#REF!-#REF!</f>
        <v>#REF!</v>
      </c>
      <c r="AI648" s="80" t="e">
        <f>#REF!-#REF!</f>
        <v>#REF!</v>
      </c>
      <c r="AJ648" s="80" t="e">
        <f>#REF!-#REF!</f>
        <v>#REF!</v>
      </c>
      <c r="AK648" s="80" t="e">
        <f>#REF!-#REF!</f>
        <v>#REF!</v>
      </c>
      <c r="AL648" s="80" t="e">
        <f>#REF!-#REF!</f>
        <v>#REF!</v>
      </c>
      <c r="AM648" s="80" t="e">
        <f>#REF!-#REF!</f>
        <v>#REF!</v>
      </c>
      <c r="AN648" s="80" t="e">
        <f>#REF!-#REF!</f>
        <v>#REF!</v>
      </c>
      <c r="AO648" s="80" t="e">
        <f>#REF!-#REF!</f>
        <v>#REF!</v>
      </c>
      <c r="AP648" s="80" t="e">
        <f>#REF!-#REF!</f>
        <v>#REF!</v>
      </c>
      <c r="AQ648" s="80" t="e">
        <f>#REF!-#REF!</f>
        <v>#REF!</v>
      </c>
      <c r="AR648" s="80" t="e">
        <f>#REF!-#REF!</f>
        <v>#REF!</v>
      </c>
      <c r="AS648" s="80" t="e">
        <f>#REF!-#REF!</f>
        <v>#REF!</v>
      </c>
      <c r="AT648" s="80" t="e">
        <f>#REF!-#REF!</f>
        <v>#REF!</v>
      </c>
      <c r="AU648" s="80" t="e">
        <f>#REF!-#REF!</f>
        <v>#REF!</v>
      </c>
      <c r="AV648" s="80" t="e">
        <f>#REF!-#REF!</f>
        <v>#REF!</v>
      </c>
      <c r="AW648" s="80" t="e">
        <f>#REF!-#REF!</f>
        <v>#REF!</v>
      </c>
      <c r="AX648" s="80" t="e">
        <f>#REF!-#REF!</f>
        <v>#REF!</v>
      </c>
      <c r="AY648" s="80" t="e">
        <f>#REF!-#REF!</f>
        <v>#REF!</v>
      </c>
      <c r="AZ648" s="80" t="e">
        <f>#REF!-#REF!</f>
        <v>#REF!</v>
      </c>
      <c r="BA648" s="80" t="e">
        <f>#REF!-#REF!</f>
        <v>#REF!</v>
      </c>
      <c r="BB648" s="80" t="e">
        <f>#REF!-#REF!</f>
        <v>#REF!</v>
      </c>
      <c r="BC648" s="80" t="e">
        <f>#REF!-#REF!</f>
        <v>#REF!</v>
      </c>
      <c r="BD648" s="80" t="e">
        <f>#REF!-#REF!</f>
        <v>#REF!</v>
      </c>
      <c r="BE648" s="80" t="e">
        <f>#REF!-#REF!</f>
        <v>#REF!</v>
      </c>
      <c r="BF648" s="80" t="e">
        <f>#REF!-#REF!</f>
        <v>#REF!</v>
      </c>
      <c r="BG648" s="80" t="e">
        <f>#REF!-#REF!</f>
        <v>#REF!</v>
      </c>
      <c r="BH648" s="80" t="e">
        <f>#REF!-#REF!</f>
        <v>#REF!</v>
      </c>
      <c r="BI648" s="80" t="e">
        <f>#REF!-#REF!</f>
        <v>#REF!</v>
      </c>
      <c r="BJ648" s="80" t="e">
        <f>#REF!-#REF!</f>
        <v>#REF!</v>
      </c>
      <c r="BK648" s="80" t="e">
        <f>#REF!-#REF!</f>
        <v>#REF!</v>
      </c>
      <c r="BL648" s="80" t="e">
        <f>#REF!-#REF!</f>
        <v>#REF!</v>
      </c>
      <c r="BM648" s="80" t="e">
        <f>#REF!-#REF!</f>
        <v>#REF!</v>
      </c>
      <c r="BN648" s="80" t="e">
        <f>#REF!-#REF!</f>
        <v>#REF!</v>
      </c>
      <c r="BO648" s="80" t="e">
        <f>#REF!-#REF!</f>
        <v>#REF!</v>
      </c>
      <c r="BP648" s="80" t="e">
        <f>#REF!-#REF!</f>
        <v>#REF!</v>
      </c>
      <c r="BQ648" s="80" t="e">
        <f>#REF!-#REF!</f>
        <v>#REF!</v>
      </c>
      <c r="BR648" s="80" t="e">
        <f>#REF!-#REF!</f>
        <v>#REF!</v>
      </c>
      <c r="BS648" s="80" t="e">
        <f>#REF!-#REF!</f>
        <v>#REF!</v>
      </c>
      <c r="BT648" s="80" t="e">
        <f>#REF!-#REF!</f>
        <v>#REF!</v>
      </c>
      <c r="BU648" s="80" t="e">
        <f>#REF!-#REF!</f>
        <v>#REF!</v>
      </c>
      <c r="BV648" s="80" t="e">
        <f>#REF!-#REF!</f>
        <v>#REF!</v>
      </c>
      <c r="BW648" s="80" t="e">
        <f>#REF!-#REF!</f>
        <v>#REF!</v>
      </c>
      <c r="BX648" s="80" t="e">
        <f>#REF!-#REF!</f>
        <v>#REF!</v>
      </c>
      <c r="BZ648" s="80" t="e">
        <f>#REF!-#REF!</f>
        <v>#REF!</v>
      </c>
      <c r="CA648" s="80" t="e">
        <f>#REF!-#REF!</f>
        <v>#REF!</v>
      </c>
    </row>
    <row r="649" spans="7:79" hidden="1" x14ac:dyDescent="0.3">
      <c r="G649" s="80" t="e">
        <f>#REF!-#REF!</f>
        <v>#REF!</v>
      </c>
      <c r="H649" s="80" t="e">
        <f>#REF!-#REF!</f>
        <v>#REF!</v>
      </c>
      <c r="I649" s="80" t="e">
        <f>#REF!-#REF!</f>
        <v>#REF!</v>
      </c>
      <c r="J649" s="80" t="e">
        <f>#REF!-#REF!</f>
        <v>#REF!</v>
      </c>
      <c r="K649" s="80" t="e">
        <f>#REF!-#REF!</f>
        <v>#REF!</v>
      </c>
      <c r="L649" s="80" t="e">
        <f>#REF!-#REF!</f>
        <v>#REF!</v>
      </c>
      <c r="M649" s="80" t="e">
        <f>#REF!-#REF!</f>
        <v>#REF!</v>
      </c>
      <c r="N649" s="80" t="e">
        <f>#REF!-#REF!</f>
        <v>#REF!</v>
      </c>
      <c r="O649" s="80" t="e">
        <f>#REF!-#REF!</f>
        <v>#REF!</v>
      </c>
      <c r="P649" s="80" t="e">
        <f>#REF!-#REF!</f>
        <v>#REF!</v>
      </c>
      <c r="Q649" s="80" t="e">
        <f>#REF!-#REF!</f>
        <v>#REF!</v>
      </c>
      <c r="R649" s="80" t="e">
        <f>#REF!-#REF!</f>
        <v>#REF!</v>
      </c>
      <c r="S649" s="80" t="e">
        <f>#REF!-#REF!</f>
        <v>#REF!</v>
      </c>
      <c r="T649" s="80" t="e">
        <f>#REF!-#REF!</f>
        <v>#REF!</v>
      </c>
      <c r="U649" s="80" t="e">
        <f>#REF!-#REF!</f>
        <v>#REF!</v>
      </c>
      <c r="V649" s="80" t="e">
        <f>#REF!-#REF!</f>
        <v>#REF!</v>
      </c>
      <c r="W649" s="80" t="e">
        <f>#REF!-#REF!</f>
        <v>#REF!</v>
      </c>
      <c r="X649" s="80" t="e">
        <f>#REF!-#REF!</f>
        <v>#REF!</v>
      </c>
      <c r="Y649" s="80" t="e">
        <f>#REF!-#REF!</f>
        <v>#REF!</v>
      </c>
      <c r="Z649" s="80" t="e">
        <f>#REF!-#REF!</f>
        <v>#REF!</v>
      </c>
      <c r="AA649" s="80" t="e">
        <f>#REF!-#REF!</f>
        <v>#REF!</v>
      </c>
      <c r="AB649" s="80" t="e">
        <f>#REF!-#REF!</f>
        <v>#REF!</v>
      </c>
      <c r="AC649" s="80" t="e">
        <f>#REF!-#REF!</f>
        <v>#REF!</v>
      </c>
      <c r="AD649" s="80" t="e">
        <f>#REF!-#REF!</f>
        <v>#REF!</v>
      </c>
      <c r="AE649" s="80" t="e">
        <f>#REF!-#REF!</f>
        <v>#REF!</v>
      </c>
      <c r="AF649" s="80" t="e">
        <f>#REF!-#REF!</f>
        <v>#REF!</v>
      </c>
      <c r="AG649" s="80" t="e">
        <f>#REF!-#REF!</f>
        <v>#REF!</v>
      </c>
      <c r="AH649" s="80" t="e">
        <f>#REF!-#REF!</f>
        <v>#REF!</v>
      </c>
      <c r="AI649" s="80" t="e">
        <f>#REF!-#REF!</f>
        <v>#REF!</v>
      </c>
      <c r="AJ649" s="80" t="e">
        <f>#REF!-#REF!</f>
        <v>#REF!</v>
      </c>
      <c r="AK649" s="80" t="e">
        <f>#REF!-#REF!</f>
        <v>#REF!</v>
      </c>
      <c r="AL649" s="80" t="e">
        <f>#REF!-#REF!</f>
        <v>#REF!</v>
      </c>
      <c r="AM649" s="80" t="e">
        <f>#REF!-#REF!</f>
        <v>#REF!</v>
      </c>
      <c r="AN649" s="80" t="e">
        <f>#REF!-#REF!</f>
        <v>#REF!</v>
      </c>
      <c r="AO649" s="80" t="e">
        <f>#REF!-#REF!</f>
        <v>#REF!</v>
      </c>
      <c r="AP649" s="80" t="e">
        <f>#REF!-#REF!</f>
        <v>#REF!</v>
      </c>
      <c r="AQ649" s="80" t="e">
        <f>#REF!-#REF!</f>
        <v>#REF!</v>
      </c>
      <c r="AR649" s="80" t="e">
        <f>#REF!-#REF!</f>
        <v>#REF!</v>
      </c>
      <c r="AS649" s="80" t="e">
        <f>#REF!-#REF!</f>
        <v>#REF!</v>
      </c>
      <c r="AT649" s="80" t="e">
        <f>#REF!-#REF!</f>
        <v>#REF!</v>
      </c>
      <c r="AU649" s="80" t="e">
        <f>#REF!-#REF!</f>
        <v>#REF!</v>
      </c>
      <c r="AV649" s="80" t="e">
        <f>#REF!-#REF!</f>
        <v>#REF!</v>
      </c>
      <c r="AW649" s="80" t="e">
        <f>#REF!-#REF!</f>
        <v>#REF!</v>
      </c>
      <c r="AX649" s="80" t="e">
        <f>#REF!-#REF!</f>
        <v>#REF!</v>
      </c>
      <c r="AY649" s="80" t="e">
        <f>#REF!-#REF!</f>
        <v>#REF!</v>
      </c>
      <c r="AZ649" s="80" t="e">
        <f>#REF!-#REF!</f>
        <v>#REF!</v>
      </c>
      <c r="BA649" s="80" t="e">
        <f>#REF!-#REF!</f>
        <v>#REF!</v>
      </c>
      <c r="BB649" s="80" t="e">
        <f>#REF!-#REF!</f>
        <v>#REF!</v>
      </c>
      <c r="BC649" s="80" t="e">
        <f>#REF!-#REF!</f>
        <v>#REF!</v>
      </c>
      <c r="BD649" s="80" t="e">
        <f>#REF!-#REF!</f>
        <v>#REF!</v>
      </c>
      <c r="BE649" s="80" t="e">
        <f>#REF!-#REF!</f>
        <v>#REF!</v>
      </c>
      <c r="BF649" s="80" t="e">
        <f>#REF!-#REF!</f>
        <v>#REF!</v>
      </c>
      <c r="BG649" s="80" t="e">
        <f>#REF!-#REF!</f>
        <v>#REF!</v>
      </c>
      <c r="BH649" s="80" t="e">
        <f>#REF!-#REF!</f>
        <v>#REF!</v>
      </c>
      <c r="BI649" s="80" t="e">
        <f>#REF!-#REF!</f>
        <v>#REF!</v>
      </c>
      <c r="BJ649" s="80" t="e">
        <f>#REF!-#REF!</f>
        <v>#REF!</v>
      </c>
      <c r="BK649" s="80" t="e">
        <f>#REF!-#REF!</f>
        <v>#REF!</v>
      </c>
      <c r="BL649" s="80" t="e">
        <f>#REF!-#REF!</f>
        <v>#REF!</v>
      </c>
      <c r="BM649" s="80" t="e">
        <f>#REF!-#REF!</f>
        <v>#REF!</v>
      </c>
      <c r="BN649" s="80" t="e">
        <f>#REF!-#REF!</f>
        <v>#REF!</v>
      </c>
      <c r="BO649" s="80" t="e">
        <f>#REF!-#REF!</f>
        <v>#REF!</v>
      </c>
      <c r="BP649" s="80" t="e">
        <f>#REF!-#REF!</f>
        <v>#REF!</v>
      </c>
      <c r="BQ649" s="80" t="e">
        <f>#REF!-#REF!</f>
        <v>#REF!</v>
      </c>
      <c r="BR649" s="80" t="e">
        <f>#REF!-#REF!</f>
        <v>#REF!</v>
      </c>
      <c r="BS649" s="80" t="e">
        <f>#REF!-#REF!</f>
        <v>#REF!</v>
      </c>
      <c r="BT649" s="80" t="e">
        <f>#REF!-#REF!</f>
        <v>#REF!</v>
      </c>
      <c r="BU649" s="80" t="e">
        <f>#REF!-#REF!</f>
        <v>#REF!</v>
      </c>
      <c r="BV649" s="80" t="e">
        <f>#REF!-#REF!</f>
        <v>#REF!</v>
      </c>
      <c r="BW649" s="80" t="e">
        <f>#REF!-#REF!</f>
        <v>#REF!</v>
      </c>
      <c r="BX649" s="80" t="e">
        <f>#REF!-#REF!</f>
        <v>#REF!</v>
      </c>
      <c r="BZ649" s="80" t="e">
        <f>#REF!-#REF!</f>
        <v>#REF!</v>
      </c>
      <c r="CA649" s="80" t="e">
        <f>#REF!-#REF!</f>
        <v>#REF!</v>
      </c>
    </row>
    <row r="650" spans="7:79" hidden="1" x14ac:dyDescent="0.3">
      <c r="G650" s="80">
        <f t="shared" ref="G650:BR650" si="166">G219-BY219</f>
        <v>0</v>
      </c>
      <c r="H650" s="80">
        <f t="shared" si="166"/>
        <v>0</v>
      </c>
      <c r="I650" s="80">
        <f t="shared" si="166"/>
        <v>0</v>
      </c>
      <c r="J650" s="80">
        <f t="shared" si="166"/>
        <v>0</v>
      </c>
      <c r="K650" s="80">
        <f t="shared" si="166"/>
        <v>0</v>
      </c>
      <c r="L650" s="80">
        <f t="shared" si="166"/>
        <v>0</v>
      </c>
      <c r="M650" s="80">
        <f t="shared" si="166"/>
        <v>0</v>
      </c>
      <c r="N650" s="80">
        <f t="shared" si="166"/>
        <v>0</v>
      </c>
      <c r="O650" s="80">
        <f t="shared" si="166"/>
        <v>0</v>
      </c>
      <c r="P650" s="80">
        <f t="shared" si="166"/>
        <v>0</v>
      </c>
      <c r="Q650" s="80">
        <f t="shared" si="166"/>
        <v>0</v>
      </c>
      <c r="R650" s="80">
        <f t="shared" si="166"/>
        <v>0</v>
      </c>
      <c r="S650" s="80">
        <f t="shared" si="166"/>
        <v>0</v>
      </c>
      <c r="T650" s="80">
        <f t="shared" si="166"/>
        <v>0</v>
      </c>
      <c r="U650" s="80">
        <f t="shared" si="166"/>
        <v>0</v>
      </c>
      <c r="V650" s="80">
        <f t="shared" si="166"/>
        <v>0</v>
      </c>
      <c r="W650" s="80">
        <f t="shared" si="166"/>
        <v>0</v>
      </c>
      <c r="X650" s="80">
        <f t="shared" si="166"/>
        <v>0</v>
      </c>
      <c r="Y650" s="80">
        <f t="shared" si="166"/>
        <v>0</v>
      </c>
      <c r="Z650" s="80">
        <f t="shared" si="166"/>
        <v>0</v>
      </c>
      <c r="AA650" s="80">
        <f t="shared" si="166"/>
        <v>0</v>
      </c>
      <c r="AB650" s="80">
        <f t="shared" si="166"/>
        <v>0</v>
      </c>
      <c r="AC650" s="80">
        <f t="shared" si="166"/>
        <v>0</v>
      </c>
      <c r="AD650" s="80">
        <f t="shared" si="166"/>
        <v>0</v>
      </c>
      <c r="AE650" s="80">
        <f t="shared" si="166"/>
        <v>0</v>
      </c>
      <c r="AF650" s="80">
        <f t="shared" si="166"/>
        <v>0</v>
      </c>
      <c r="AG650" s="80">
        <f t="shared" si="166"/>
        <v>0</v>
      </c>
      <c r="AH650" s="80">
        <f t="shared" si="166"/>
        <v>0</v>
      </c>
      <c r="AI650" s="80">
        <f t="shared" si="166"/>
        <v>0</v>
      </c>
      <c r="AJ650" s="80">
        <f t="shared" si="166"/>
        <v>0</v>
      </c>
      <c r="AK650" s="80">
        <f t="shared" si="166"/>
        <v>0</v>
      </c>
      <c r="AL650" s="80">
        <f t="shared" si="166"/>
        <v>0</v>
      </c>
      <c r="AM650" s="80">
        <f t="shared" si="166"/>
        <v>0</v>
      </c>
      <c r="AN650" s="80">
        <f t="shared" si="166"/>
        <v>0</v>
      </c>
      <c r="AO650" s="80">
        <f t="shared" si="166"/>
        <v>0</v>
      </c>
      <c r="AP650" s="80">
        <f t="shared" si="166"/>
        <v>0</v>
      </c>
      <c r="AQ650" s="80">
        <f t="shared" si="166"/>
        <v>0</v>
      </c>
      <c r="AR650" s="80">
        <f t="shared" si="166"/>
        <v>0</v>
      </c>
      <c r="AS650" s="80">
        <f t="shared" si="166"/>
        <v>0</v>
      </c>
      <c r="AT650" s="80">
        <f t="shared" si="166"/>
        <v>0</v>
      </c>
      <c r="AU650" s="80">
        <f t="shared" si="166"/>
        <v>0</v>
      </c>
      <c r="AV650" s="80">
        <f t="shared" si="166"/>
        <v>0</v>
      </c>
      <c r="AW650" s="80">
        <f t="shared" si="166"/>
        <v>0</v>
      </c>
      <c r="AX650" s="80">
        <f t="shared" si="166"/>
        <v>0</v>
      </c>
      <c r="AY650" s="80">
        <f t="shared" si="166"/>
        <v>0</v>
      </c>
      <c r="AZ650" s="80">
        <f t="shared" si="166"/>
        <v>0</v>
      </c>
      <c r="BA650" s="80">
        <f t="shared" si="166"/>
        <v>0</v>
      </c>
      <c r="BB650" s="80">
        <f t="shared" si="166"/>
        <v>0</v>
      </c>
      <c r="BC650" s="80">
        <f t="shared" si="166"/>
        <v>0</v>
      </c>
      <c r="BD650" s="80">
        <f t="shared" si="166"/>
        <v>0</v>
      </c>
      <c r="BE650" s="80">
        <f t="shared" si="166"/>
        <v>0</v>
      </c>
      <c r="BF650" s="80">
        <f t="shared" si="166"/>
        <v>0</v>
      </c>
      <c r="BG650" s="80">
        <f t="shared" si="166"/>
        <v>0</v>
      </c>
      <c r="BH650" s="80">
        <f t="shared" si="166"/>
        <v>0</v>
      </c>
      <c r="BI650" s="80">
        <f t="shared" si="166"/>
        <v>0</v>
      </c>
      <c r="BJ650" s="80">
        <f t="shared" si="166"/>
        <v>0</v>
      </c>
      <c r="BK650" s="80">
        <f t="shared" si="166"/>
        <v>0</v>
      </c>
      <c r="BL650" s="80">
        <f t="shared" si="166"/>
        <v>0</v>
      </c>
      <c r="BM650" s="80">
        <f t="shared" si="166"/>
        <v>0</v>
      </c>
      <c r="BN650" s="80">
        <f t="shared" si="166"/>
        <v>0</v>
      </c>
      <c r="BO650" s="80">
        <f t="shared" si="166"/>
        <v>0</v>
      </c>
      <c r="BP650" s="80">
        <f t="shared" si="166"/>
        <v>0</v>
      </c>
      <c r="BQ650" s="80">
        <f t="shared" si="166"/>
        <v>0</v>
      </c>
      <c r="BR650" s="80">
        <f t="shared" si="166"/>
        <v>0</v>
      </c>
      <c r="BS650" s="80">
        <f t="shared" ref="BS650:BX650" si="167">BS219-EK219</f>
        <v>0</v>
      </c>
      <c r="BT650" s="80">
        <f t="shared" si="167"/>
        <v>0</v>
      </c>
      <c r="BU650" s="80">
        <f t="shared" si="167"/>
        <v>0</v>
      </c>
      <c r="BV650" s="80">
        <f t="shared" si="167"/>
        <v>0</v>
      </c>
      <c r="BW650" s="80">
        <f t="shared" si="167"/>
        <v>0</v>
      </c>
      <c r="BX650" s="80">
        <f t="shared" si="167"/>
        <v>0</v>
      </c>
      <c r="BZ650" s="80">
        <f>BZ219-ER219</f>
        <v>0</v>
      </c>
      <c r="CA650" s="80" t="e">
        <f>CA219-#REF!</f>
        <v>#REF!</v>
      </c>
    </row>
    <row r="651" spans="7:79" hidden="1" x14ac:dyDescent="0.3">
      <c r="G651" s="80" t="e">
        <f>#REF!-#REF!</f>
        <v>#REF!</v>
      </c>
      <c r="H651" s="80" t="e">
        <f>#REF!-#REF!</f>
        <v>#REF!</v>
      </c>
      <c r="I651" s="80" t="e">
        <f>#REF!-#REF!</f>
        <v>#REF!</v>
      </c>
      <c r="J651" s="80" t="e">
        <f>#REF!-#REF!</f>
        <v>#REF!</v>
      </c>
      <c r="K651" s="80" t="e">
        <f>#REF!-#REF!</f>
        <v>#REF!</v>
      </c>
      <c r="L651" s="80" t="e">
        <f>#REF!-#REF!</f>
        <v>#REF!</v>
      </c>
      <c r="M651" s="80" t="e">
        <f>#REF!-#REF!</f>
        <v>#REF!</v>
      </c>
      <c r="N651" s="80" t="e">
        <f>#REF!-#REF!</f>
        <v>#REF!</v>
      </c>
      <c r="O651" s="80" t="e">
        <f>#REF!-#REF!</f>
        <v>#REF!</v>
      </c>
      <c r="P651" s="80" t="e">
        <f>#REF!-#REF!</f>
        <v>#REF!</v>
      </c>
      <c r="Q651" s="80" t="e">
        <f>#REF!-#REF!</f>
        <v>#REF!</v>
      </c>
      <c r="R651" s="80" t="e">
        <f>#REF!-#REF!</f>
        <v>#REF!</v>
      </c>
      <c r="S651" s="80" t="e">
        <f>#REF!-#REF!</f>
        <v>#REF!</v>
      </c>
      <c r="T651" s="80" t="e">
        <f>#REF!-#REF!</f>
        <v>#REF!</v>
      </c>
      <c r="U651" s="80" t="e">
        <f>#REF!-#REF!</f>
        <v>#REF!</v>
      </c>
      <c r="V651" s="80" t="e">
        <f>#REF!-#REF!</f>
        <v>#REF!</v>
      </c>
      <c r="W651" s="80" t="e">
        <f>#REF!-#REF!</f>
        <v>#REF!</v>
      </c>
      <c r="X651" s="80" t="e">
        <f>#REF!-#REF!</f>
        <v>#REF!</v>
      </c>
      <c r="Y651" s="80" t="e">
        <f>#REF!-#REF!</f>
        <v>#REF!</v>
      </c>
      <c r="Z651" s="80" t="e">
        <f>#REF!-#REF!</f>
        <v>#REF!</v>
      </c>
      <c r="AA651" s="80" t="e">
        <f>#REF!-#REF!</f>
        <v>#REF!</v>
      </c>
      <c r="AB651" s="80" t="e">
        <f>#REF!-#REF!</f>
        <v>#REF!</v>
      </c>
      <c r="AC651" s="80" t="e">
        <f>#REF!-#REF!</f>
        <v>#REF!</v>
      </c>
      <c r="AD651" s="80" t="e">
        <f>#REF!-#REF!</f>
        <v>#REF!</v>
      </c>
      <c r="AE651" s="80" t="e">
        <f>#REF!-#REF!</f>
        <v>#REF!</v>
      </c>
      <c r="AF651" s="80" t="e">
        <f>#REF!-#REF!</f>
        <v>#REF!</v>
      </c>
      <c r="AG651" s="80" t="e">
        <f>#REF!-#REF!</f>
        <v>#REF!</v>
      </c>
      <c r="AH651" s="80" t="e">
        <f>#REF!-#REF!</f>
        <v>#REF!</v>
      </c>
      <c r="AI651" s="80" t="e">
        <f>#REF!-#REF!</f>
        <v>#REF!</v>
      </c>
      <c r="AJ651" s="80" t="e">
        <f>#REF!-#REF!</f>
        <v>#REF!</v>
      </c>
      <c r="AK651" s="80" t="e">
        <f>#REF!-#REF!</f>
        <v>#REF!</v>
      </c>
      <c r="AL651" s="80" t="e">
        <f>#REF!-#REF!</f>
        <v>#REF!</v>
      </c>
      <c r="AM651" s="80" t="e">
        <f>#REF!-#REF!</f>
        <v>#REF!</v>
      </c>
      <c r="AN651" s="80" t="e">
        <f>#REF!-#REF!</f>
        <v>#REF!</v>
      </c>
      <c r="AO651" s="80" t="e">
        <f>#REF!-#REF!</f>
        <v>#REF!</v>
      </c>
      <c r="AP651" s="80" t="e">
        <f>#REF!-#REF!</f>
        <v>#REF!</v>
      </c>
      <c r="AQ651" s="80" t="e">
        <f>#REF!-#REF!</f>
        <v>#REF!</v>
      </c>
      <c r="AR651" s="80" t="e">
        <f>#REF!-#REF!</f>
        <v>#REF!</v>
      </c>
      <c r="AS651" s="80" t="e">
        <f>#REF!-#REF!</f>
        <v>#REF!</v>
      </c>
      <c r="AT651" s="80" t="e">
        <f>#REF!-#REF!</f>
        <v>#REF!</v>
      </c>
      <c r="AU651" s="80" t="e">
        <f>#REF!-#REF!</f>
        <v>#REF!</v>
      </c>
      <c r="AV651" s="80" t="e">
        <f>#REF!-#REF!</f>
        <v>#REF!</v>
      </c>
      <c r="AW651" s="80" t="e">
        <f>#REF!-#REF!</f>
        <v>#REF!</v>
      </c>
      <c r="AX651" s="80" t="e">
        <f>#REF!-#REF!</f>
        <v>#REF!</v>
      </c>
      <c r="AY651" s="80" t="e">
        <f>#REF!-#REF!</f>
        <v>#REF!</v>
      </c>
      <c r="AZ651" s="80" t="e">
        <f>#REF!-#REF!</f>
        <v>#REF!</v>
      </c>
      <c r="BA651" s="80" t="e">
        <f>#REF!-#REF!</f>
        <v>#REF!</v>
      </c>
      <c r="BB651" s="80" t="e">
        <f>#REF!-#REF!</f>
        <v>#REF!</v>
      </c>
      <c r="BC651" s="80" t="e">
        <f>#REF!-#REF!</f>
        <v>#REF!</v>
      </c>
      <c r="BD651" s="80" t="e">
        <f>#REF!-#REF!</f>
        <v>#REF!</v>
      </c>
      <c r="BE651" s="80" t="e">
        <f>#REF!-#REF!</f>
        <v>#REF!</v>
      </c>
      <c r="BF651" s="80" t="e">
        <f>#REF!-#REF!</f>
        <v>#REF!</v>
      </c>
      <c r="BG651" s="80" t="e">
        <f>#REF!-#REF!</f>
        <v>#REF!</v>
      </c>
      <c r="BH651" s="80" t="e">
        <f>#REF!-#REF!</f>
        <v>#REF!</v>
      </c>
      <c r="BI651" s="80" t="e">
        <f>#REF!-#REF!</f>
        <v>#REF!</v>
      </c>
      <c r="BJ651" s="80" t="e">
        <f>#REF!-#REF!</f>
        <v>#REF!</v>
      </c>
      <c r="BK651" s="80" t="e">
        <f>#REF!-#REF!</f>
        <v>#REF!</v>
      </c>
      <c r="BL651" s="80" t="e">
        <f>#REF!-#REF!</f>
        <v>#REF!</v>
      </c>
      <c r="BM651" s="80" t="e">
        <f>#REF!-#REF!</f>
        <v>#REF!</v>
      </c>
      <c r="BN651" s="80" t="e">
        <f>#REF!-#REF!</f>
        <v>#REF!</v>
      </c>
      <c r="BO651" s="80" t="e">
        <f>#REF!-#REF!</f>
        <v>#REF!</v>
      </c>
      <c r="BP651" s="80" t="e">
        <f>#REF!-#REF!</f>
        <v>#REF!</v>
      </c>
      <c r="BQ651" s="80" t="e">
        <f>#REF!-#REF!</f>
        <v>#REF!</v>
      </c>
      <c r="BR651" s="80" t="e">
        <f>#REF!-#REF!</f>
        <v>#REF!</v>
      </c>
      <c r="BS651" s="80" t="e">
        <f>#REF!-#REF!</f>
        <v>#REF!</v>
      </c>
      <c r="BT651" s="80" t="e">
        <f>#REF!-#REF!</f>
        <v>#REF!</v>
      </c>
      <c r="BU651" s="80" t="e">
        <f>#REF!-#REF!</f>
        <v>#REF!</v>
      </c>
      <c r="BV651" s="80" t="e">
        <f>#REF!-#REF!</f>
        <v>#REF!</v>
      </c>
      <c r="BW651" s="80" t="e">
        <f>#REF!-#REF!</f>
        <v>#REF!</v>
      </c>
      <c r="BX651" s="80" t="e">
        <f>#REF!-#REF!</f>
        <v>#REF!</v>
      </c>
      <c r="BZ651" s="80" t="e">
        <f>#REF!-#REF!</f>
        <v>#REF!</v>
      </c>
      <c r="CA651" s="80" t="e">
        <f>#REF!-#REF!</f>
        <v>#REF!</v>
      </c>
    </row>
    <row r="652" spans="7:79" hidden="1" x14ac:dyDescent="0.3">
      <c r="G652" s="80" t="e">
        <f>#REF!-#REF!</f>
        <v>#REF!</v>
      </c>
      <c r="H652" s="80" t="e">
        <f>#REF!-#REF!</f>
        <v>#REF!</v>
      </c>
      <c r="I652" s="80" t="e">
        <f>#REF!-#REF!</f>
        <v>#REF!</v>
      </c>
      <c r="J652" s="80" t="e">
        <f>#REF!-#REF!</f>
        <v>#REF!</v>
      </c>
      <c r="K652" s="80" t="e">
        <f>#REF!-#REF!</f>
        <v>#REF!</v>
      </c>
      <c r="L652" s="80" t="e">
        <f>#REF!-#REF!</f>
        <v>#REF!</v>
      </c>
      <c r="M652" s="80" t="e">
        <f>#REF!-#REF!</f>
        <v>#REF!</v>
      </c>
      <c r="N652" s="80" t="e">
        <f>#REF!-#REF!</f>
        <v>#REF!</v>
      </c>
      <c r="O652" s="80" t="e">
        <f>#REF!-#REF!</f>
        <v>#REF!</v>
      </c>
      <c r="P652" s="80" t="e">
        <f>#REF!-#REF!</f>
        <v>#REF!</v>
      </c>
      <c r="Q652" s="80" t="e">
        <f>#REF!-#REF!</f>
        <v>#REF!</v>
      </c>
      <c r="R652" s="80" t="e">
        <f>#REF!-#REF!</f>
        <v>#REF!</v>
      </c>
      <c r="S652" s="80" t="e">
        <f>#REF!-#REF!</f>
        <v>#REF!</v>
      </c>
      <c r="T652" s="80" t="e">
        <f>#REF!-#REF!</f>
        <v>#REF!</v>
      </c>
      <c r="U652" s="80" t="e">
        <f>#REF!-#REF!</f>
        <v>#REF!</v>
      </c>
      <c r="V652" s="80" t="e">
        <f>#REF!-#REF!</f>
        <v>#REF!</v>
      </c>
      <c r="W652" s="80" t="e">
        <f>#REF!-#REF!</f>
        <v>#REF!</v>
      </c>
      <c r="X652" s="80" t="e">
        <f>#REF!-#REF!</f>
        <v>#REF!</v>
      </c>
      <c r="Y652" s="80" t="e">
        <f>#REF!-#REF!</f>
        <v>#REF!</v>
      </c>
      <c r="Z652" s="80" t="e">
        <f>#REF!-#REF!</f>
        <v>#REF!</v>
      </c>
      <c r="AA652" s="80" t="e">
        <f>#REF!-#REF!</f>
        <v>#REF!</v>
      </c>
      <c r="AB652" s="80" t="e">
        <f>#REF!-#REF!</f>
        <v>#REF!</v>
      </c>
      <c r="AC652" s="80" t="e">
        <f>#REF!-#REF!</f>
        <v>#REF!</v>
      </c>
      <c r="AD652" s="80" t="e">
        <f>#REF!-#REF!</f>
        <v>#REF!</v>
      </c>
      <c r="AE652" s="80" t="e">
        <f>#REF!-#REF!</f>
        <v>#REF!</v>
      </c>
      <c r="AF652" s="80" t="e">
        <f>#REF!-#REF!</f>
        <v>#REF!</v>
      </c>
      <c r="AG652" s="80" t="e">
        <f>#REF!-#REF!</f>
        <v>#REF!</v>
      </c>
      <c r="AH652" s="80" t="e">
        <f>#REF!-#REF!</f>
        <v>#REF!</v>
      </c>
      <c r="AI652" s="80" t="e">
        <f>#REF!-#REF!</f>
        <v>#REF!</v>
      </c>
      <c r="AJ652" s="80" t="e">
        <f>#REF!-#REF!</f>
        <v>#REF!</v>
      </c>
      <c r="AK652" s="80" t="e">
        <f>#REF!-#REF!</f>
        <v>#REF!</v>
      </c>
      <c r="AL652" s="80" t="e">
        <f>#REF!-#REF!</f>
        <v>#REF!</v>
      </c>
      <c r="AM652" s="80" t="e">
        <f>#REF!-#REF!</f>
        <v>#REF!</v>
      </c>
      <c r="AN652" s="80" t="e">
        <f>#REF!-#REF!</f>
        <v>#REF!</v>
      </c>
      <c r="AO652" s="80" t="e">
        <f>#REF!-#REF!</f>
        <v>#REF!</v>
      </c>
      <c r="AP652" s="80" t="e">
        <f>#REF!-#REF!</f>
        <v>#REF!</v>
      </c>
      <c r="AQ652" s="80" t="e">
        <f>#REF!-#REF!</f>
        <v>#REF!</v>
      </c>
      <c r="AR652" s="80" t="e">
        <f>#REF!-#REF!</f>
        <v>#REF!</v>
      </c>
      <c r="AS652" s="80" t="e">
        <f>#REF!-#REF!</f>
        <v>#REF!</v>
      </c>
      <c r="AT652" s="80" t="e">
        <f>#REF!-#REF!</f>
        <v>#REF!</v>
      </c>
      <c r="AU652" s="80" t="e">
        <f>#REF!-#REF!</f>
        <v>#REF!</v>
      </c>
      <c r="AV652" s="80" t="e">
        <f>#REF!-#REF!</f>
        <v>#REF!</v>
      </c>
      <c r="AW652" s="80" t="e">
        <f>#REF!-#REF!</f>
        <v>#REF!</v>
      </c>
      <c r="AX652" s="80" t="e">
        <f>#REF!-#REF!</f>
        <v>#REF!</v>
      </c>
      <c r="AY652" s="80" t="e">
        <f>#REF!-#REF!</f>
        <v>#REF!</v>
      </c>
      <c r="AZ652" s="80" t="e">
        <f>#REF!-#REF!</f>
        <v>#REF!</v>
      </c>
      <c r="BA652" s="80" t="e">
        <f>#REF!-#REF!</f>
        <v>#REF!</v>
      </c>
      <c r="BB652" s="80" t="e">
        <f>#REF!-#REF!</f>
        <v>#REF!</v>
      </c>
      <c r="BC652" s="80" t="e">
        <f>#REF!-#REF!</f>
        <v>#REF!</v>
      </c>
      <c r="BD652" s="80" t="e">
        <f>#REF!-#REF!</f>
        <v>#REF!</v>
      </c>
      <c r="BE652" s="80" t="e">
        <f>#REF!-#REF!</f>
        <v>#REF!</v>
      </c>
      <c r="BF652" s="80" t="e">
        <f>#REF!-#REF!</f>
        <v>#REF!</v>
      </c>
      <c r="BG652" s="80" t="e">
        <f>#REF!-#REF!</f>
        <v>#REF!</v>
      </c>
      <c r="BH652" s="80" t="e">
        <f>#REF!-#REF!</f>
        <v>#REF!</v>
      </c>
      <c r="BI652" s="80" t="e">
        <f>#REF!-#REF!</f>
        <v>#REF!</v>
      </c>
      <c r="BJ652" s="80" t="e">
        <f>#REF!-#REF!</f>
        <v>#REF!</v>
      </c>
      <c r="BK652" s="80" t="e">
        <f>#REF!-#REF!</f>
        <v>#REF!</v>
      </c>
      <c r="BL652" s="80" t="e">
        <f>#REF!-#REF!</f>
        <v>#REF!</v>
      </c>
      <c r="BM652" s="80" t="e">
        <f>#REF!-#REF!</f>
        <v>#REF!</v>
      </c>
      <c r="BN652" s="80" t="e">
        <f>#REF!-#REF!</f>
        <v>#REF!</v>
      </c>
      <c r="BO652" s="80" t="e">
        <f>#REF!-#REF!</f>
        <v>#REF!</v>
      </c>
      <c r="BP652" s="80" t="e">
        <f>#REF!-#REF!</f>
        <v>#REF!</v>
      </c>
      <c r="BQ652" s="80" t="e">
        <f>#REF!-#REF!</f>
        <v>#REF!</v>
      </c>
      <c r="BR652" s="80" t="e">
        <f>#REF!-#REF!</f>
        <v>#REF!</v>
      </c>
      <c r="BS652" s="80" t="e">
        <f>#REF!-#REF!</f>
        <v>#REF!</v>
      </c>
      <c r="BT652" s="80" t="e">
        <f>#REF!-#REF!</f>
        <v>#REF!</v>
      </c>
      <c r="BU652" s="80" t="e">
        <f>#REF!-#REF!</f>
        <v>#REF!</v>
      </c>
      <c r="BV652" s="80" t="e">
        <f>#REF!-#REF!</f>
        <v>#REF!</v>
      </c>
      <c r="BW652" s="80" t="e">
        <f>#REF!-#REF!</f>
        <v>#REF!</v>
      </c>
      <c r="BX652" s="80" t="e">
        <f>#REF!-#REF!</f>
        <v>#REF!</v>
      </c>
      <c r="BZ652" s="80" t="e">
        <f>#REF!-#REF!</f>
        <v>#REF!</v>
      </c>
      <c r="CA652" s="80" t="e">
        <f>#REF!-#REF!</f>
        <v>#REF!</v>
      </c>
    </row>
    <row r="653" spans="7:79" hidden="1" x14ac:dyDescent="0.3">
      <c r="G653" s="80">
        <f t="shared" ref="G653:BR657" si="168">G220-BY220</f>
        <v>0</v>
      </c>
      <c r="H653" s="80">
        <f t="shared" si="168"/>
        <v>0</v>
      </c>
      <c r="I653" s="80">
        <f t="shared" si="168"/>
        <v>0</v>
      </c>
      <c r="J653" s="80">
        <f t="shared" si="168"/>
        <v>0</v>
      </c>
      <c r="K653" s="80">
        <f t="shared" si="168"/>
        <v>0</v>
      </c>
      <c r="L653" s="80">
        <f t="shared" si="168"/>
        <v>0</v>
      </c>
      <c r="M653" s="80">
        <f t="shared" si="168"/>
        <v>0</v>
      </c>
      <c r="N653" s="80">
        <f t="shared" si="168"/>
        <v>0</v>
      </c>
      <c r="O653" s="80">
        <f t="shared" si="168"/>
        <v>0</v>
      </c>
      <c r="P653" s="80">
        <f t="shared" si="168"/>
        <v>0</v>
      </c>
      <c r="Q653" s="80">
        <f t="shared" si="168"/>
        <v>0</v>
      </c>
      <c r="R653" s="80">
        <f t="shared" si="168"/>
        <v>0</v>
      </c>
      <c r="S653" s="80">
        <f t="shared" si="168"/>
        <v>0</v>
      </c>
      <c r="T653" s="80">
        <f t="shared" si="168"/>
        <v>0</v>
      </c>
      <c r="U653" s="80">
        <f t="shared" si="168"/>
        <v>0</v>
      </c>
      <c r="V653" s="80">
        <f t="shared" si="168"/>
        <v>0</v>
      </c>
      <c r="W653" s="80">
        <f t="shared" si="168"/>
        <v>0</v>
      </c>
      <c r="X653" s="80">
        <f t="shared" si="168"/>
        <v>0</v>
      </c>
      <c r="Y653" s="80">
        <f t="shared" si="168"/>
        <v>0</v>
      </c>
      <c r="Z653" s="80">
        <f t="shared" si="168"/>
        <v>0</v>
      </c>
      <c r="AA653" s="80">
        <f t="shared" si="168"/>
        <v>0</v>
      </c>
      <c r="AB653" s="80">
        <f t="shared" si="168"/>
        <v>0</v>
      </c>
      <c r="AC653" s="80">
        <f t="shared" si="168"/>
        <v>0</v>
      </c>
      <c r="AD653" s="80">
        <f t="shared" si="168"/>
        <v>0</v>
      </c>
      <c r="AE653" s="80">
        <f t="shared" si="168"/>
        <v>0</v>
      </c>
      <c r="AF653" s="80">
        <f t="shared" si="168"/>
        <v>0</v>
      </c>
      <c r="AG653" s="80">
        <f t="shared" si="168"/>
        <v>0</v>
      </c>
      <c r="AH653" s="80">
        <f t="shared" si="168"/>
        <v>0</v>
      </c>
      <c r="AI653" s="80">
        <f t="shared" si="168"/>
        <v>0</v>
      </c>
      <c r="AJ653" s="80">
        <f t="shared" si="168"/>
        <v>0</v>
      </c>
      <c r="AK653" s="80">
        <f t="shared" si="168"/>
        <v>0</v>
      </c>
      <c r="AL653" s="80">
        <f t="shared" si="168"/>
        <v>0</v>
      </c>
      <c r="AM653" s="80">
        <f t="shared" si="168"/>
        <v>0</v>
      </c>
      <c r="AN653" s="80">
        <f t="shared" si="168"/>
        <v>0</v>
      </c>
      <c r="AO653" s="80">
        <f t="shared" si="168"/>
        <v>0</v>
      </c>
      <c r="AP653" s="80">
        <f t="shared" si="168"/>
        <v>0</v>
      </c>
      <c r="AQ653" s="80">
        <f t="shared" si="168"/>
        <v>0</v>
      </c>
      <c r="AR653" s="80">
        <f t="shared" si="168"/>
        <v>0</v>
      </c>
      <c r="AS653" s="80">
        <f t="shared" si="168"/>
        <v>0</v>
      </c>
      <c r="AT653" s="80">
        <f t="shared" si="168"/>
        <v>0</v>
      </c>
      <c r="AU653" s="80">
        <f t="shared" si="168"/>
        <v>0</v>
      </c>
      <c r="AV653" s="80">
        <f t="shared" si="168"/>
        <v>0</v>
      </c>
      <c r="AW653" s="80">
        <f t="shared" si="168"/>
        <v>0</v>
      </c>
      <c r="AX653" s="80">
        <f t="shared" si="168"/>
        <v>0</v>
      </c>
      <c r="AY653" s="80">
        <f t="shared" si="168"/>
        <v>0</v>
      </c>
      <c r="AZ653" s="80">
        <f t="shared" si="168"/>
        <v>0</v>
      </c>
      <c r="BA653" s="80">
        <f t="shared" si="168"/>
        <v>0</v>
      </c>
      <c r="BB653" s="80">
        <f t="shared" si="168"/>
        <v>0</v>
      </c>
      <c r="BC653" s="80">
        <f t="shared" si="168"/>
        <v>0</v>
      </c>
      <c r="BD653" s="80">
        <f t="shared" si="168"/>
        <v>0</v>
      </c>
      <c r="BE653" s="80">
        <f t="shared" si="168"/>
        <v>0</v>
      </c>
      <c r="BF653" s="80">
        <f t="shared" si="168"/>
        <v>0</v>
      </c>
      <c r="BG653" s="80">
        <f t="shared" si="168"/>
        <v>0</v>
      </c>
      <c r="BH653" s="80">
        <f t="shared" si="168"/>
        <v>0</v>
      </c>
      <c r="BI653" s="80">
        <f t="shared" si="168"/>
        <v>0</v>
      </c>
      <c r="BJ653" s="80">
        <f t="shared" si="168"/>
        <v>0</v>
      </c>
      <c r="BK653" s="80">
        <f t="shared" si="168"/>
        <v>0</v>
      </c>
      <c r="BL653" s="80">
        <f t="shared" si="168"/>
        <v>0</v>
      </c>
      <c r="BM653" s="80">
        <f t="shared" si="168"/>
        <v>0</v>
      </c>
      <c r="BN653" s="80">
        <f t="shared" si="168"/>
        <v>0</v>
      </c>
      <c r="BO653" s="80">
        <f t="shared" si="168"/>
        <v>0</v>
      </c>
      <c r="BP653" s="80">
        <f t="shared" si="168"/>
        <v>0</v>
      </c>
      <c r="BQ653" s="80">
        <f t="shared" si="168"/>
        <v>0</v>
      </c>
      <c r="BR653" s="80">
        <f t="shared" si="168"/>
        <v>0</v>
      </c>
      <c r="BS653" s="80">
        <f t="shared" ref="BO653:BX657" si="169">BS220-EK220</f>
        <v>0</v>
      </c>
      <c r="BT653" s="80">
        <f t="shared" si="169"/>
        <v>0</v>
      </c>
      <c r="BU653" s="80">
        <f t="shared" si="169"/>
        <v>0</v>
      </c>
      <c r="BV653" s="80">
        <f t="shared" si="169"/>
        <v>0</v>
      </c>
      <c r="BW653" s="80">
        <f t="shared" si="169"/>
        <v>0</v>
      </c>
      <c r="BX653" s="80">
        <f t="shared" si="169"/>
        <v>0</v>
      </c>
      <c r="BZ653" s="80">
        <f>BZ220-ER220</f>
        <v>0</v>
      </c>
      <c r="CA653" s="80" t="e">
        <f>CA220-#REF!</f>
        <v>#REF!</v>
      </c>
    </row>
    <row r="654" spans="7:79" hidden="1" x14ac:dyDescent="0.3">
      <c r="G654" s="80">
        <f t="shared" si="168"/>
        <v>0</v>
      </c>
      <c r="H654" s="80">
        <f t="shared" si="168"/>
        <v>0</v>
      </c>
      <c r="I654" s="80">
        <f t="shared" si="168"/>
        <v>0</v>
      </c>
      <c r="J654" s="80">
        <f t="shared" si="168"/>
        <v>0</v>
      </c>
      <c r="K654" s="80">
        <f t="shared" si="168"/>
        <v>0</v>
      </c>
      <c r="L654" s="80">
        <f t="shared" si="168"/>
        <v>0</v>
      </c>
      <c r="M654" s="80">
        <f t="shared" si="168"/>
        <v>0</v>
      </c>
      <c r="N654" s="80">
        <f t="shared" si="168"/>
        <v>0</v>
      </c>
      <c r="O654" s="80">
        <f t="shared" si="168"/>
        <v>0</v>
      </c>
      <c r="P654" s="80">
        <f t="shared" si="168"/>
        <v>0</v>
      </c>
      <c r="Q654" s="80">
        <f t="shared" si="168"/>
        <v>0</v>
      </c>
      <c r="R654" s="80">
        <f t="shared" si="168"/>
        <v>0</v>
      </c>
      <c r="S654" s="80">
        <f t="shared" si="168"/>
        <v>0</v>
      </c>
      <c r="T654" s="80">
        <f t="shared" si="168"/>
        <v>0</v>
      </c>
      <c r="U654" s="80">
        <f t="shared" si="168"/>
        <v>0</v>
      </c>
      <c r="V654" s="80">
        <f t="shared" si="168"/>
        <v>0</v>
      </c>
      <c r="W654" s="80">
        <f t="shared" si="168"/>
        <v>0</v>
      </c>
      <c r="X654" s="80">
        <f t="shared" si="168"/>
        <v>0</v>
      </c>
      <c r="Y654" s="80">
        <f t="shared" si="168"/>
        <v>0</v>
      </c>
      <c r="Z654" s="80">
        <f t="shared" si="168"/>
        <v>0</v>
      </c>
      <c r="AA654" s="80">
        <f t="shared" si="168"/>
        <v>0</v>
      </c>
      <c r="AB654" s="80">
        <f t="shared" si="168"/>
        <v>0</v>
      </c>
      <c r="AC654" s="80">
        <f t="shared" si="168"/>
        <v>0</v>
      </c>
      <c r="AD654" s="80">
        <f t="shared" si="168"/>
        <v>0</v>
      </c>
      <c r="AE654" s="80">
        <f t="shared" si="168"/>
        <v>0</v>
      </c>
      <c r="AF654" s="80">
        <f t="shared" si="168"/>
        <v>0</v>
      </c>
      <c r="AG654" s="80">
        <f t="shared" si="168"/>
        <v>0</v>
      </c>
      <c r="AH654" s="80">
        <f t="shared" si="168"/>
        <v>0</v>
      </c>
      <c r="AI654" s="80">
        <f t="shared" si="168"/>
        <v>0</v>
      </c>
      <c r="AJ654" s="80">
        <f t="shared" si="168"/>
        <v>0</v>
      </c>
      <c r="AK654" s="80">
        <f t="shared" si="168"/>
        <v>0</v>
      </c>
      <c r="AL654" s="80">
        <f t="shared" si="168"/>
        <v>0</v>
      </c>
      <c r="AM654" s="80">
        <f t="shared" si="168"/>
        <v>0</v>
      </c>
      <c r="AN654" s="80">
        <f t="shared" si="168"/>
        <v>0</v>
      </c>
      <c r="AO654" s="80">
        <f t="shared" si="168"/>
        <v>0</v>
      </c>
      <c r="AP654" s="80">
        <f t="shared" si="168"/>
        <v>0</v>
      </c>
      <c r="AQ654" s="80">
        <f t="shared" si="168"/>
        <v>0</v>
      </c>
      <c r="AR654" s="80">
        <f t="shared" si="168"/>
        <v>0</v>
      </c>
      <c r="AS654" s="80">
        <f t="shared" si="168"/>
        <v>0</v>
      </c>
      <c r="AT654" s="80">
        <f t="shared" si="168"/>
        <v>0</v>
      </c>
      <c r="AU654" s="80">
        <f t="shared" si="168"/>
        <v>0</v>
      </c>
      <c r="AV654" s="80">
        <f t="shared" si="168"/>
        <v>0</v>
      </c>
      <c r="AW654" s="80">
        <f t="shared" si="168"/>
        <v>0</v>
      </c>
      <c r="AX654" s="80">
        <f t="shared" si="168"/>
        <v>0</v>
      </c>
      <c r="AY654" s="80">
        <f t="shared" si="168"/>
        <v>0</v>
      </c>
      <c r="AZ654" s="80">
        <f t="shared" si="168"/>
        <v>0</v>
      </c>
      <c r="BA654" s="80">
        <f t="shared" si="168"/>
        <v>0</v>
      </c>
      <c r="BB654" s="80">
        <f t="shared" si="168"/>
        <v>0</v>
      </c>
      <c r="BC654" s="80">
        <f t="shared" si="168"/>
        <v>0</v>
      </c>
      <c r="BD654" s="80">
        <f t="shared" si="168"/>
        <v>0</v>
      </c>
      <c r="BE654" s="80">
        <f t="shared" si="168"/>
        <v>0</v>
      </c>
      <c r="BF654" s="80">
        <f t="shared" si="168"/>
        <v>0</v>
      </c>
      <c r="BG654" s="80">
        <f t="shared" si="168"/>
        <v>0</v>
      </c>
      <c r="BH654" s="80">
        <f t="shared" si="168"/>
        <v>0</v>
      </c>
      <c r="BI654" s="80">
        <f t="shared" si="168"/>
        <v>0</v>
      </c>
      <c r="BJ654" s="80">
        <f t="shared" si="168"/>
        <v>0</v>
      </c>
      <c r="BK654" s="80">
        <f t="shared" si="168"/>
        <v>0</v>
      </c>
      <c r="BL654" s="80">
        <f t="shared" si="168"/>
        <v>0</v>
      </c>
      <c r="BM654" s="80">
        <f t="shared" si="168"/>
        <v>0</v>
      </c>
      <c r="BN654" s="80">
        <f t="shared" si="168"/>
        <v>0</v>
      </c>
      <c r="BO654" s="80">
        <f t="shared" si="169"/>
        <v>0</v>
      </c>
      <c r="BP654" s="80">
        <f t="shared" si="169"/>
        <v>0</v>
      </c>
      <c r="BQ654" s="80">
        <f t="shared" si="169"/>
        <v>0</v>
      </c>
      <c r="BR654" s="80">
        <f t="shared" si="169"/>
        <v>0</v>
      </c>
      <c r="BS654" s="80">
        <f t="shared" si="169"/>
        <v>0</v>
      </c>
      <c r="BT654" s="80">
        <f t="shared" si="169"/>
        <v>0</v>
      </c>
      <c r="BU654" s="80">
        <f t="shared" si="169"/>
        <v>0</v>
      </c>
      <c r="BV654" s="80">
        <f t="shared" si="169"/>
        <v>0</v>
      </c>
      <c r="BW654" s="80">
        <f t="shared" si="169"/>
        <v>0</v>
      </c>
      <c r="BX654" s="80">
        <f t="shared" si="169"/>
        <v>0</v>
      </c>
      <c r="BZ654" s="80">
        <f>BZ221-ER221</f>
        <v>0</v>
      </c>
      <c r="CA654" s="80" t="e">
        <f>CA221-#REF!</f>
        <v>#REF!</v>
      </c>
    </row>
    <row r="655" spans="7:79" hidden="1" x14ac:dyDescent="0.3">
      <c r="G655" s="80">
        <f t="shared" si="168"/>
        <v>0</v>
      </c>
      <c r="H655" s="80">
        <f t="shared" si="168"/>
        <v>0</v>
      </c>
      <c r="I655" s="80">
        <f t="shared" si="168"/>
        <v>0</v>
      </c>
      <c r="J655" s="80">
        <f t="shared" si="168"/>
        <v>0</v>
      </c>
      <c r="K655" s="80">
        <f t="shared" si="168"/>
        <v>0</v>
      </c>
      <c r="L655" s="80">
        <f t="shared" si="168"/>
        <v>0</v>
      </c>
      <c r="M655" s="80">
        <f t="shared" si="168"/>
        <v>0</v>
      </c>
      <c r="N655" s="80">
        <f t="shared" si="168"/>
        <v>0</v>
      </c>
      <c r="O655" s="80">
        <f t="shared" si="168"/>
        <v>0</v>
      </c>
      <c r="P655" s="80">
        <f t="shared" si="168"/>
        <v>0</v>
      </c>
      <c r="Q655" s="80">
        <f t="shared" si="168"/>
        <v>0</v>
      </c>
      <c r="R655" s="80">
        <f t="shared" si="168"/>
        <v>0</v>
      </c>
      <c r="S655" s="80">
        <f t="shared" si="168"/>
        <v>0</v>
      </c>
      <c r="T655" s="80">
        <f t="shared" si="168"/>
        <v>0</v>
      </c>
      <c r="U655" s="80">
        <f t="shared" si="168"/>
        <v>0</v>
      </c>
      <c r="V655" s="80">
        <f t="shared" si="168"/>
        <v>0</v>
      </c>
      <c r="W655" s="80">
        <f t="shared" si="168"/>
        <v>0</v>
      </c>
      <c r="X655" s="80">
        <f t="shared" si="168"/>
        <v>0</v>
      </c>
      <c r="Y655" s="80">
        <f t="shared" si="168"/>
        <v>0</v>
      </c>
      <c r="Z655" s="80">
        <f t="shared" si="168"/>
        <v>0</v>
      </c>
      <c r="AA655" s="80">
        <f t="shared" si="168"/>
        <v>0</v>
      </c>
      <c r="AB655" s="80">
        <f t="shared" si="168"/>
        <v>0</v>
      </c>
      <c r="AC655" s="80">
        <f t="shared" si="168"/>
        <v>0</v>
      </c>
      <c r="AD655" s="80">
        <f t="shared" si="168"/>
        <v>0</v>
      </c>
      <c r="AE655" s="80">
        <f t="shared" si="168"/>
        <v>0</v>
      </c>
      <c r="AF655" s="80">
        <f t="shared" si="168"/>
        <v>0</v>
      </c>
      <c r="AG655" s="80">
        <f t="shared" si="168"/>
        <v>0</v>
      </c>
      <c r="AH655" s="80">
        <f t="shared" si="168"/>
        <v>0</v>
      </c>
      <c r="AI655" s="80">
        <f t="shared" si="168"/>
        <v>0</v>
      </c>
      <c r="AJ655" s="80">
        <f t="shared" si="168"/>
        <v>0</v>
      </c>
      <c r="AK655" s="80">
        <f t="shared" si="168"/>
        <v>0</v>
      </c>
      <c r="AL655" s="80">
        <f t="shared" si="168"/>
        <v>0</v>
      </c>
      <c r="AM655" s="80">
        <f t="shared" si="168"/>
        <v>0</v>
      </c>
      <c r="AN655" s="80">
        <f t="shared" si="168"/>
        <v>0</v>
      </c>
      <c r="AO655" s="80">
        <f t="shared" si="168"/>
        <v>0</v>
      </c>
      <c r="AP655" s="80">
        <f t="shared" si="168"/>
        <v>0</v>
      </c>
      <c r="AQ655" s="80">
        <f t="shared" si="168"/>
        <v>0</v>
      </c>
      <c r="AR655" s="80">
        <f t="shared" si="168"/>
        <v>0</v>
      </c>
      <c r="AS655" s="80">
        <f t="shared" si="168"/>
        <v>0</v>
      </c>
      <c r="AT655" s="80">
        <f t="shared" si="168"/>
        <v>0</v>
      </c>
      <c r="AU655" s="80">
        <f t="shared" si="168"/>
        <v>0</v>
      </c>
      <c r="AV655" s="80">
        <f t="shared" si="168"/>
        <v>0</v>
      </c>
      <c r="AW655" s="80">
        <f t="shared" si="168"/>
        <v>0</v>
      </c>
      <c r="AX655" s="80">
        <f t="shared" si="168"/>
        <v>0</v>
      </c>
      <c r="AY655" s="80">
        <f t="shared" si="168"/>
        <v>0</v>
      </c>
      <c r="AZ655" s="80">
        <f t="shared" si="168"/>
        <v>0</v>
      </c>
      <c r="BA655" s="80">
        <f t="shared" si="168"/>
        <v>0</v>
      </c>
      <c r="BB655" s="80">
        <f t="shared" si="168"/>
        <v>0</v>
      </c>
      <c r="BC655" s="80">
        <f t="shared" si="168"/>
        <v>0</v>
      </c>
      <c r="BD655" s="80">
        <f t="shared" si="168"/>
        <v>0</v>
      </c>
      <c r="BE655" s="80">
        <f t="shared" si="168"/>
        <v>0</v>
      </c>
      <c r="BF655" s="80">
        <f t="shared" si="168"/>
        <v>0</v>
      </c>
      <c r="BG655" s="80">
        <f t="shared" si="168"/>
        <v>0</v>
      </c>
      <c r="BH655" s="80">
        <f t="shared" si="168"/>
        <v>0</v>
      </c>
      <c r="BI655" s="80">
        <f t="shared" si="168"/>
        <v>0</v>
      </c>
      <c r="BJ655" s="80">
        <f t="shared" si="168"/>
        <v>0</v>
      </c>
      <c r="BK655" s="80">
        <f t="shared" si="168"/>
        <v>0</v>
      </c>
      <c r="BL655" s="80">
        <f t="shared" si="168"/>
        <v>0</v>
      </c>
      <c r="BM655" s="80">
        <f t="shared" si="168"/>
        <v>0</v>
      </c>
      <c r="BN655" s="80">
        <f t="shared" si="168"/>
        <v>0</v>
      </c>
      <c r="BO655" s="80">
        <f t="shared" si="169"/>
        <v>0</v>
      </c>
      <c r="BP655" s="80">
        <f t="shared" si="169"/>
        <v>0</v>
      </c>
      <c r="BQ655" s="80">
        <f t="shared" si="169"/>
        <v>0</v>
      </c>
      <c r="BR655" s="80">
        <f t="shared" si="169"/>
        <v>0</v>
      </c>
      <c r="BS655" s="80">
        <f t="shared" si="169"/>
        <v>0</v>
      </c>
      <c r="BT655" s="80">
        <f t="shared" si="169"/>
        <v>0</v>
      </c>
      <c r="BU655" s="80">
        <f t="shared" si="169"/>
        <v>0</v>
      </c>
      <c r="BV655" s="80">
        <f t="shared" si="169"/>
        <v>0</v>
      </c>
      <c r="BW655" s="80">
        <f t="shared" si="169"/>
        <v>0</v>
      </c>
      <c r="BX655" s="80">
        <f t="shared" si="169"/>
        <v>0</v>
      </c>
      <c r="BZ655" s="80">
        <f>BZ222-ER222</f>
        <v>0</v>
      </c>
      <c r="CA655" s="80" t="e">
        <f>CA222-#REF!</f>
        <v>#REF!</v>
      </c>
    </row>
    <row r="656" spans="7:79" hidden="1" x14ac:dyDescent="0.3">
      <c r="G656" s="80">
        <f t="shared" si="168"/>
        <v>0</v>
      </c>
      <c r="H656" s="80">
        <f t="shared" si="168"/>
        <v>0</v>
      </c>
      <c r="I656" s="80">
        <f t="shared" si="168"/>
        <v>0</v>
      </c>
      <c r="J656" s="80">
        <f t="shared" si="168"/>
        <v>0</v>
      </c>
      <c r="K656" s="80">
        <f t="shared" si="168"/>
        <v>0</v>
      </c>
      <c r="L656" s="80">
        <f t="shared" si="168"/>
        <v>0</v>
      </c>
      <c r="M656" s="80">
        <f t="shared" si="168"/>
        <v>0</v>
      </c>
      <c r="N656" s="80">
        <f t="shared" si="168"/>
        <v>0</v>
      </c>
      <c r="O656" s="80">
        <f t="shared" si="168"/>
        <v>0</v>
      </c>
      <c r="P656" s="80">
        <f t="shared" si="168"/>
        <v>0</v>
      </c>
      <c r="Q656" s="80">
        <f t="shared" si="168"/>
        <v>0</v>
      </c>
      <c r="R656" s="80">
        <f t="shared" si="168"/>
        <v>0</v>
      </c>
      <c r="S656" s="80">
        <f t="shared" si="168"/>
        <v>0</v>
      </c>
      <c r="T656" s="80">
        <f t="shared" si="168"/>
        <v>0</v>
      </c>
      <c r="U656" s="80">
        <f t="shared" si="168"/>
        <v>0</v>
      </c>
      <c r="V656" s="80">
        <f t="shared" si="168"/>
        <v>0</v>
      </c>
      <c r="W656" s="80">
        <f t="shared" si="168"/>
        <v>0</v>
      </c>
      <c r="X656" s="80">
        <f t="shared" si="168"/>
        <v>0</v>
      </c>
      <c r="Y656" s="80">
        <f t="shared" si="168"/>
        <v>0</v>
      </c>
      <c r="Z656" s="80">
        <f t="shared" si="168"/>
        <v>0</v>
      </c>
      <c r="AA656" s="80">
        <f t="shared" si="168"/>
        <v>0</v>
      </c>
      <c r="AB656" s="80">
        <f t="shared" si="168"/>
        <v>0</v>
      </c>
      <c r="AC656" s="80">
        <f t="shared" si="168"/>
        <v>0</v>
      </c>
      <c r="AD656" s="80">
        <f t="shared" si="168"/>
        <v>0</v>
      </c>
      <c r="AE656" s="80">
        <f t="shared" si="168"/>
        <v>0</v>
      </c>
      <c r="AF656" s="80">
        <f t="shared" si="168"/>
        <v>0</v>
      </c>
      <c r="AG656" s="80">
        <f t="shared" si="168"/>
        <v>0</v>
      </c>
      <c r="AH656" s="80">
        <f t="shared" si="168"/>
        <v>0</v>
      </c>
      <c r="AI656" s="80">
        <f t="shared" si="168"/>
        <v>0</v>
      </c>
      <c r="AJ656" s="80">
        <f t="shared" si="168"/>
        <v>0</v>
      </c>
      <c r="AK656" s="80">
        <f t="shared" si="168"/>
        <v>0</v>
      </c>
      <c r="AL656" s="80">
        <f t="shared" si="168"/>
        <v>0</v>
      </c>
      <c r="AM656" s="80">
        <f t="shared" si="168"/>
        <v>0</v>
      </c>
      <c r="AN656" s="80">
        <f t="shared" si="168"/>
        <v>0</v>
      </c>
      <c r="AO656" s="80">
        <f t="shared" si="168"/>
        <v>0</v>
      </c>
      <c r="AP656" s="80">
        <f t="shared" si="168"/>
        <v>0</v>
      </c>
      <c r="AQ656" s="80">
        <f t="shared" si="168"/>
        <v>0</v>
      </c>
      <c r="AR656" s="80">
        <f t="shared" si="168"/>
        <v>0</v>
      </c>
      <c r="AS656" s="80">
        <f t="shared" si="168"/>
        <v>0</v>
      </c>
      <c r="AT656" s="80">
        <f t="shared" si="168"/>
        <v>0</v>
      </c>
      <c r="AU656" s="80">
        <f t="shared" si="168"/>
        <v>0</v>
      </c>
      <c r="AV656" s="80">
        <f t="shared" si="168"/>
        <v>0</v>
      </c>
      <c r="AW656" s="80">
        <f t="shared" si="168"/>
        <v>0</v>
      </c>
      <c r="AX656" s="80">
        <f t="shared" si="168"/>
        <v>0</v>
      </c>
      <c r="AY656" s="80">
        <f t="shared" si="168"/>
        <v>0</v>
      </c>
      <c r="AZ656" s="80">
        <f t="shared" si="168"/>
        <v>0</v>
      </c>
      <c r="BA656" s="80">
        <f t="shared" si="168"/>
        <v>0</v>
      </c>
      <c r="BB656" s="80">
        <f t="shared" si="168"/>
        <v>0</v>
      </c>
      <c r="BC656" s="80">
        <f t="shared" si="168"/>
        <v>0</v>
      </c>
      <c r="BD656" s="80">
        <f t="shared" si="168"/>
        <v>0</v>
      </c>
      <c r="BE656" s="80">
        <f t="shared" si="168"/>
        <v>0</v>
      </c>
      <c r="BF656" s="80">
        <f t="shared" si="168"/>
        <v>0</v>
      </c>
      <c r="BG656" s="80">
        <f t="shared" si="168"/>
        <v>0</v>
      </c>
      <c r="BH656" s="80">
        <f t="shared" si="168"/>
        <v>0</v>
      </c>
      <c r="BI656" s="80">
        <f t="shared" si="168"/>
        <v>0</v>
      </c>
      <c r="BJ656" s="80">
        <f t="shared" si="168"/>
        <v>0</v>
      </c>
      <c r="BK656" s="80">
        <f t="shared" si="168"/>
        <v>0</v>
      </c>
      <c r="BL656" s="80">
        <f t="shared" si="168"/>
        <v>0</v>
      </c>
      <c r="BM656" s="80">
        <f t="shared" si="168"/>
        <v>0</v>
      </c>
      <c r="BN656" s="80">
        <f t="shared" si="168"/>
        <v>0</v>
      </c>
      <c r="BO656" s="80">
        <f t="shared" si="169"/>
        <v>0</v>
      </c>
      <c r="BP656" s="80">
        <f t="shared" si="169"/>
        <v>0</v>
      </c>
      <c r="BQ656" s="80">
        <f t="shared" si="169"/>
        <v>0</v>
      </c>
      <c r="BR656" s="80">
        <f t="shared" si="169"/>
        <v>0</v>
      </c>
      <c r="BS656" s="80">
        <f t="shared" si="169"/>
        <v>0</v>
      </c>
      <c r="BT656" s="80">
        <f t="shared" si="169"/>
        <v>0</v>
      </c>
      <c r="BU656" s="80">
        <f t="shared" si="169"/>
        <v>0</v>
      </c>
      <c r="BV656" s="80">
        <f t="shared" si="169"/>
        <v>0</v>
      </c>
      <c r="BW656" s="80">
        <f t="shared" si="169"/>
        <v>0</v>
      </c>
      <c r="BX656" s="80">
        <f t="shared" si="169"/>
        <v>0</v>
      </c>
      <c r="BZ656" s="80">
        <f>BZ223-ER223</f>
        <v>0</v>
      </c>
      <c r="CA656" s="80" t="e">
        <f>CA223-#REF!</f>
        <v>#REF!</v>
      </c>
    </row>
    <row r="657" spans="7:79" hidden="1" x14ac:dyDescent="0.3">
      <c r="G657" s="80">
        <f t="shared" si="168"/>
        <v>0</v>
      </c>
      <c r="H657" s="80">
        <f t="shared" si="168"/>
        <v>0</v>
      </c>
      <c r="I657" s="80">
        <f t="shared" si="168"/>
        <v>0</v>
      </c>
      <c r="J657" s="80">
        <f t="shared" si="168"/>
        <v>0</v>
      </c>
      <c r="K657" s="80">
        <f t="shared" si="168"/>
        <v>0</v>
      </c>
      <c r="L657" s="80">
        <f t="shared" si="168"/>
        <v>0</v>
      </c>
      <c r="M657" s="80">
        <f t="shared" si="168"/>
        <v>0</v>
      </c>
      <c r="N657" s="80">
        <f t="shared" si="168"/>
        <v>0</v>
      </c>
      <c r="O657" s="80">
        <f t="shared" si="168"/>
        <v>0</v>
      </c>
      <c r="P657" s="80">
        <f t="shared" si="168"/>
        <v>0</v>
      </c>
      <c r="Q657" s="80">
        <f t="shared" si="168"/>
        <v>0</v>
      </c>
      <c r="R657" s="80">
        <f t="shared" ref="R657:BN657" si="170">R224-CJ224</f>
        <v>0</v>
      </c>
      <c r="S657" s="80">
        <f t="shared" si="170"/>
        <v>0</v>
      </c>
      <c r="T657" s="80">
        <f t="shared" si="170"/>
        <v>0</v>
      </c>
      <c r="U657" s="80">
        <f t="shared" si="170"/>
        <v>0</v>
      </c>
      <c r="V657" s="80">
        <f t="shared" si="170"/>
        <v>0</v>
      </c>
      <c r="W657" s="80">
        <f t="shared" si="170"/>
        <v>0</v>
      </c>
      <c r="X657" s="80">
        <f t="shared" si="170"/>
        <v>0</v>
      </c>
      <c r="Y657" s="80">
        <f t="shared" si="170"/>
        <v>0</v>
      </c>
      <c r="Z657" s="80">
        <f t="shared" si="170"/>
        <v>0</v>
      </c>
      <c r="AA657" s="80">
        <f t="shared" si="170"/>
        <v>0</v>
      </c>
      <c r="AB657" s="80">
        <f t="shared" si="170"/>
        <v>0</v>
      </c>
      <c r="AC657" s="80">
        <f t="shared" si="170"/>
        <v>0</v>
      </c>
      <c r="AD657" s="80">
        <f t="shared" si="170"/>
        <v>0</v>
      </c>
      <c r="AE657" s="80">
        <f t="shared" si="170"/>
        <v>0</v>
      </c>
      <c r="AF657" s="80">
        <f t="shared" si="170"/>
        <v>0</v>
      </c>
      <c r="AG657" s="80">
        <f t="shared" si="170"/>
        <v>0</v>
      </c>
      <c r="AH657" s="80">
        <f t="shared" si="170"/>
        <v>0</v>
      </c>
      <c r="AI657" s="80">
        <f t="shared" si="170"/>
        <v>0</v>
      </c>
      <c r="AJ657" s="80">
        <f t="shared" si="170"/>
        <v>0</v>
      </c>
      <c r="AK657" s="80">
        <f t="shared" si="170"/>
        <v>0</v>
      </c>
      <c r="AL657" s="80">
        <f t="shared" si="170"/>
        <v>0</v>
      </c>
      <c r="AM657" s="80">
        <f t="shared" si="170"/>
        <v>0</v>
      </c>
      <c r="AN657" s="80">
        <f t="shared" si="170"/>
        <v>0</v>
      </c>
      <c r="AO657" s="80">
        <f t="shared" si="170"/>
        <v>0</v>
      </c>
      <c r="AP657" s="80">
        <f t="shared" si="170"/>
        <v>0</v>
      </c>
      <c r="AQ657" s="80">
        <f t="shared" si="170"/>
        <v>0</v>
      </c>
      <c r="AR657" s="80">
        <f t="shared" si="170"/>
        <v>0</v>
      </c>
      <c r="AS657" s="80">
        <f t="shared" si="170"/>
        <v>0</v>
      </c>
      <c r="AT657" s="80">
        <f t="shared" si="170"/>
        <v>0</v>
      </c>
      <c r="AU657" s="80">
        <f t="shared" si="170"/>
        <v>0</v>
      </c>
      <c r="AV657" s="80">
        <f t="shared" si="170"/>
        <v>0</v>
      </c>
      <c r="AW657" s="80">
        <f t="shared" si="170"/>
        <v>0</v>
      </c>
      <c r="AX657" s="80">
        <f t="shared" si="170"/>
        <v>0</v>
      </c>
      <c r="AY657" s="80">
        <f t="shared" si="170"/>
        <v>0</v>
      </c>
      <c r="AZ657" s="80">
        <f t="shared" si="170"/>
        <v>0</v>
      </c>
      <c r="BA657" s="80">
        <f t="shared" si="170"/>
        <v>0</v>
      </c>
      <c r="BB657" s="80">
        <f t="shared" si="170"/>
        <v>0</v>
      </c>
      <c r="BC657" s="80">
        <f t="shared" si="170"/>
        <v>0</v>
      </c>
      <c r="BD657" s="80">
        <f t="shared" si="170"/>
        <v>0</v>
      </c>
      <c r="BE657" s="80">
        <f t="shared" si="170"/>
        <v>0</v>
      </c>
      <c r="BF657" s="80">
        <f t="shared" si="170"/>
        <v>0</v>
      </c>
      <c r="BG657" s="80">
        <f t="shared" si="170"/>
        <v>0</v>
      </c>
      <c r="BH657" s="80">
        <f t="shared" si="170"/>
        <v>0</v>
      </c>
      <c r="BI657" s="80">
        <f t="shared" si="170"/>
        <v>0</v>
      </c>
      <c r="BJ657" s="80">
        <f t="shared" si="170"/>
        <v>0</v>
      </c>
      <c r="BK657" s="80">
        <f t="shared" si="170"/>
        <v>0</v>
      </c>
      <c r="BL657" s="80">
        <f t="shared" si="170"/>
        <v>0</v>
      </c>
      <c r="BM657" s="80">
        <f t="shared" si="170"/>
        <v>0</v>
      </c>
      <c r="BN657" s="80">
        <f t="shared" si="170"/>
        <v>0</v>
      </c>
      <c r="BO657" s="80">
        <f t="shared" si="169"/>
        <v>0</v>
      </c>
      <c r="BP657" s="80">
        <f t="shared" si="169"/>
        <v>0</v>
      </c>
      <c r="BQ657" s="80">
        <f t="shared" si="169"/>
        <v>0</v>
      </c>
      <c r="BR657" s="80">
        <f t="shared" si="169"/>
        <v>0</v>
      </c>
      <c r="BS657" s="80">
        <f t="shared" si="169"/>
        <v>0</v>
      </c>
      <c r="BT657" s="80">
        <f t="shared" si="169"/>
        <v>0</v>
      </c>
      <c r="BU657" s="80">
        <f t="shared" si="169"/>
        <v>0</v>
      </c>
      <c r="BV657" s="80">
        <f t="shared" si="169"/>
        <v>0</v>
      </c>
      <c r="BW657" s="80">
        <f t="shared" si="169"/>
        <v>0</v>
      </c>
      <c r="BX657" s="80">
        <f t="shared" si="169"/>
        <v>0</v>
      </c>
      <c r="BZ657" s="80">
        <f>BZ224-ER224</f>
        <v>0</v>
      </c>
      <c r="CA657" s="80" t="e">
        <f>CA224-#REF!</f>
        <v>#REF!</v>
      </c>
    </row>
    <row r="658" spans="7:79" hidden="1" x14ac:dyDescent="0.3">
      <c r="G658" s="80">
        <f t="shared" ref="G658:BR661" si="171">G228-BY228</f>
        <v>0</v>
      </c>
      <c r="H658" s="80">
        <f t="shared" si="171"/>
        <v>0</v>
      </c>
      <c r="I658" s="80">
        <f t="shared" si="171"/>
        <v>0</v>
      </c>
      <c r="J658" s="80">
        <f t="shared" si="171"/>
        <v>0</v>
      </c>
      <c r="K658" s="80">
        <f t="shared" si="171"/>
        <v>0</v>
      </c>
      <c r="L658" s="80">
        <f t="shared" si="171"/>
        <v>0</v>
      </c>
      <c r="M658" s="80">
        <f t="shared" si="171"/>
        <v>0</v>
      </c>
      <c r="N658" s="80">
        <f t="shared" si="171"/>
        <v>0</v>
      </c>
      <c r="O658" s="80">
        <f t="shared" si="171"/>
        <v>0</v>
      </c>
      <c r="P658" s="80">
        <f t="shared" si="171"/>
        <v>0</v>
      </c>
      <c r="Q658" s="80">
        <f t="shared" si="171"/>
        <v>0</v>
      </c>
      <c r="R658" s="80">
        <f t="shared" si="171"/>
        <v>0</v>
      </c>
      <c r="S658" s="80">
        <f t="shared" si="171"/>
        <v>0</v>
      </c>
      <c r="T658" s="80">
        <f t="shared" si="171"/>
        <v>0</v>
      </c>
      <c r="U658" s="80">
        <f t="shared" si="171"/>
        <v>0</v>
      </c>
      <c r="V658" s="80">
        <f t="shared" si="171"/>
        <v>0</v>
      </c>
      <c r="W658" s="80">
        <f t="shared" si="171"/>
        <v>0</v>
      </c>
      <c r="X658" s="80">
        <f t="shared" si="171"/>
        <v>0</v>
      </c>
      <c r="Y658" s="80">
        <f t="shared" si="171"/>
        <v>0</v>
      </c>
      <c r="Z658" s="80">
        <f t="shared" si="171"/>
        <v>0</v>
      </c>
      <c r="AA658" s="80">
        <f t="shared" si="171"/>
        <v>0</v>
      </c>
      <c r="AB658" s="80">
        <f t="shared" si="171"/>
        <v>0</v>
      </c>
      <c r="AC658" s="80">
        <f t="shared" si="171"/>
        <v>0</v>
      </c>
      <c r="AD658" s="80">
        <f t="shared" si="171"/>
        <v>0</v>
      </c>
      <c r="AE658" s="80">
        <f t="shared" si="171"/>
        <v>0</v>
      </c>
      <c r="AF658" s="80">
        <f t="shared" si="171"/>
        <v>0</v>
      </c>
      <c r="AG658" s="80">
        <f t="shared" si="171"/>
        <v>0</v>
      </c>
      <c r="AH658" s="80">
        <f t="shared" si="171"/>
        <v>0</v>
      </c>
      <c r="AI658" s="80">
        <f t="shared" si="171"/>
        <v>0</v>
      </c>
      <c r="AJ658" s="80">
        <f t="shared" si="171"/>
        <v>0</v>
      </c>
      <c r="AK658" s="80">
        <f t="shared" si="171"/>
        <v>0</v>
      </c>
      <c r="AL658" s="80">
        <f t="shared" si="171"/>
        <v>0</v>
      </c>
      <c r="AM658" s="80">
        <f t="shared" si="171"/>
        <v>0</v>
      </c>
      <c r="AN658" s="80">
        <f t="shared" si="171"/>
        <v>0</v>
      </c>
      <c r="AO658" s="80">
        <f t="shared" si="171"/>
        <v>0</v>
      </c>
      <c r="AP658" s="80">
        <f t="shared" si="171"/>
        <v>0</v>
      </c>
      <c r="AQ658" s="80">
        <f t="shared" si="171"/>
        <v>0</v>
      </c>
      <c r="AR658" s="80">
        <f t="shared" si="171"/>
        <v>0</v>
      </c>
      <c r="AS658" s="80">
        <f t="shared" si="171"/>
        <v>0</v>
      </c>
      <c r="AT658" s="80">
        <f t="shared" si="171"/>
        <v>0</v>
      </c>
      <c r="AU658" s="80">
        <f t="shared" si="171"/>
        <v>0</v>
      </c>
      <c r="AV658" s="80">
        <f t="shared" si="171"/>
        <v>0</v>
      </c>
      <c r="AW658" s="80">
        <f t="shared" si="171"/>
        <v>0</v>
      </c>
      <c r="AX658" s="80">
        <f t="shared" si="171"/>
        <v>0</v>
      </c>
      <c r="AY658" s="80">
        <f t="shared" si="171"/>
        <v>0</v>
      </c>
      <c r="AZ658" s="80">
        <f t="shared" si="171"/>
        <v>0</v>
      </c>
      <c r="BA658" s="80">
        <f t="shared" si="171"/>
        <v>0</v>
      </c>
      <c r="BB658" s="80">
        <f t="shared" si="171"/>
        <v>0</v>
      </c>
      <c r="BC658" s="80">
        <f t="shared" si="171"/>
        <v>0</v>
      </c>
      <c r="BD658" s="80">
        <f t="shared" si="171"/>
        <v>0</v>
      </c>
      <c r="BE658" s="80">
        <f t="shared" si="171"/>
        <v>0</v>
      </c>
      <c r="BF658" s="80">
        <f t="shared" si="171"/>
        <v>0</v>
      </c>
      <c r="BG658" s="80">
        <f t="shared" si="171"/>
        <v>0</v>
      </c>
      <c r="BH658" s="80">
        <f t="shared" si="171"/>
        <v>0</v>
      </c>
      <c r="BI658" s="80">
        <f t="shared" si="171"/>
        <v>0</v>
      </c>
      <c r="BJ658" s="80">
        <f t="shared" si="171"/>
        <v>0</v>
      </c>
      <c r="BK658" s="80">
        <f t="shared" si="171"/>
        <v>0</v>
      </c>
      <c r="BL658" s="80">
        <f t="shared" si="171"/>
        <v>0</v>
      </c>
      <c r="BM658" s="80">
        <f t="shared" si="171"/>
        <v>0</v>
      </c>
      <c r="BN658" s="80">
        <f t="shared" si="171"/>
        <v>0</v>
      </c>
      <c r="BO658" s="80">
        <f t="shared" si="171"/>
        <v>0</v>
      </c>
      <c r="BP658" s="80">
        <f t="shared" si="171"/>
        <v>0</v>
      </c>
      <c r="BQ658" s="80">
        <f t="shared" si="171"/>
        <v>0</v>
      </c>
      <c r="BR658" s="80">
        <f t="shared" si="171"/>
        <v>0</v>
      </c>
      <c r="BS658" s="80">
        <f t="shared" ref="BS658:BX668" si="172">BS228-EK228</f>
        <v>0</v>
      </c>
      <c r="BT658" s="80">
        <f t="shared" si="172"/>
        <v>0</v>
      </c>
      <c r="BU658" s="80">
        <f t="shared" si="172"/>
        <v>0</v>
      </c>
      <c r="BV658" s="80">
        <f t="shared" si="172"/>
        <v>0</v>
      </c>
      <c r="BW658" s="80">
        <f t="shared" si="172"/>
        <v>0</v>
      </c>
      <c r="BX658" s="80">
        <f t="shared" si="172"/>
        <v>0</v>
      </c>
      <c r="BZ658" s="80">
        <f t="shared" ref="BZ658:BZ668" si="173">BZ228-ER228</f>
        <v>0</v>
      </c>
      <c r="CA658" s="80" t="e">
        <f>CA228-#REF!</f>
        <v>#REF!</v>
      </c>
    </row>
    <row r="659" spans="7:79" hidden="1" x14ac:dyDescent="0.3">
      <c r="G659" s="80">
        <f t="shared" si="171"/>
        <v>0</v>
      </c>
      <c r="H659" s="80">
        <f t="shared" si="171"/>
        <v>0</v>
      </c>
      <c r="I659" s="80">
        <f t="shared" si="171"/>
        <v>0</v>
      </c>
      <c r="J659" s="80">
        <f t="shared" si="171"/>
        <v>0</v>
      </c>
      <c r="K659" s="80">
        <f t="shared" si="171"/>
        <v>0</v>
      </c>
      <c r="L659" s="80">
        <f t="shared" si="171"/>
        <v>0</v>
      </c>
      <c r="M659" s="80">
        <f t="shared" si="171"/>
        <v>0</v>
      </c>
      <c r="N659" s="80">
        <f t="shared" si="171"/>
        <v>0</v>
      </c>
      <c r="O659" s="80">
        <f t="shared" si="171"/>
        <v>0</v>
      </c>
      <c r="P659" s="80">
        <f t="shared" si="171"/>
        <v>0</v>
      </c>
      <c r="Q659" s="80">
        <f t="shared" si="171"/>
        <v>0</v>
      </c>
      <c r="R659" s="80">
        <f t="shared" si="171"/>
        <v>0</v>
      </c>
      <c r="S659" s="80">
        <f t="shared" si="171"/>
        <v>0</v>
      </c>
      <c r="T659" s="80">
        <f t="shared" si="171"/>
        <v>0</v>
      </c>
      <c r="U659" s="80">
        <f t="shared" si="171"/>
        <v>0</v>
      </c>
      <c r="V659" s="80">
        <f t="shared" si="171"/>
        <v>0</v>
      </c>
      <c r="W659" s="80">
        <f t="shared" si="171"/>
        <v>0</v>
      </c>
      <c r="X659" s="80">
        <f t="shared" si="171"/>
        <v>0</v>
      </c>
      <c r="Y659" s="80">
        <f t="shared" si="171"/>
        <v>0</v>
      </c>
      <c r="Z659" s="80">
        <f t="shared" si="171"/>
        <v>0</v>
      </c>
      <c r="AA659" s="80">
        <f t="shared" si="171"/>
        <v>0</v>
      </c>
      <c r="AB659" s="80">
        <f t="shared" si="171"/>
        <v>0</v>
      </c>
      <c r="AC659" s="80">
        <f t="shared" si="171"/>
        <v>0</v>
      </c>
      <c r="AD659" s="80">
        <f t="shared" si="171"/>
        <v>0</v>
      </c>
      <c r="AE659" s="80">
        <f t="shared" si="171"/>
        <v>0</v>
      </c>
      <c r="AF659" s="80">
        <f t="shared" si="171"/>
        <v>0</v>
      </c>
      <c r="AG659" s="80">
        <f t="shared" si="171"/>
        <v>0</v>
      </c>
      <c r="AH659" s="80">
        <f t="shared" si="171"/>
        <v>0</v>
      </c>
      <c r="AI659" s="80">
        <f t="shared" si="171"/>
        <v>0</v>
      </c>
      <c r="AJ659" s="80">
        <f t="shared" si="171"/>
        <v>0</v>
      </c>
      <c r="AK659" s="80">
        <f t="shared" si="171"/>
        <v>0</v>
      </c>
      <c r="AL659" s="80">
        <f t="shared" si="171"/>
        <v>0</v>
      </c>
      <c r="AM659" s="80">
        <f t="shared" si="171"/>
        <v>0</v>
      </c>
      <c r="AN659" s="80">
        <f t="shared" si="171"/>
        <v>0</v>
      </c>
      <c r="AO659" s="80">
        <f t="shared" si="171"/>
        <v>0</v>
      </c>
      <c r="AP659" s="80">
        <f t="shared" si="171"/>
        <v>0</v>
      </c>
      <c r="AQ659" s="80">
        <f t="shared" si="171"/>
        <v>0</v>
      </c>
      <c r="AR659" s="80">
        <f t="shared" si="171"/>
        <v>0</v>
      </c>
      <c r="AS659" s="80">
        <f t="shared" si="171"/>
        <v>0</v>
      </c>
      <c r="AT659" s="80">
        <f t="shared" si="171"/>
        <v>0</v>
      </c>
      <c r="AU659" s="80">
        <f t="shared" si="171"/>
        <v>0</v>
      </c>
      <c r="AV659" s="80">
        <f t="shared" si="171"/>
        <v>0</v>
      </c>
      <c r="AW659" s="80">
        <f t="shared" si="171"/>
        <v>0</v>
      </c>
      <c r="AX659" s="80">
        <f t="shared" si="171"/>
        <v>0</v>
      </c>
      <c r="AY659" s="80">
        <f t="shared" si="171"/>
        <v>0</v>
      </c>
      <c r="AZ659" s="80">
        <f t="shared" si="171"/>
        <v>0</v>
      </c>
      <c r="BA659" s="80">
        <f t="shared" si="171"/>
        <v>0</v>
      </c>
      <c r="BB659" s="80">
        <f t="shared" si="171"/>
        <v>0</v>
      </c>
      <c r="BC659" s="80">
        <f t="shared" si="171"/>
        <v>0</v>
      </c>
      <c r="BD659" s="80">
        <f t="shared" si="171"/>
        <v>0</v>
      </c>
      <c r="BE659" s="80">
        <f t="shared" si="171"/>
        <v>0</v>
      </c>
      <c r="BF659" s="80">
        <f t="shared" si="171"/>
        <v>0</v>
      </c>
      <c r="BG659" s="80">
        <f t="shared" si="171"/>
        <v>0</v>
      </c>
      <c r="BH659" s="80">
        <f t="shared" si="171"/>
        <v>0</v>
      </c>
      <c r="BI659" s="80">
        <f t="shared" si="171"/>
        <v>0</v>
      </c>
      <c r="BJ659" s="80">
        <f t="shared" si="171"/>
        <v>0</v>
      </c>
      <c r="BK659" s="80">
        <f t="shared" si="171"/>
        <v>0</v>
      </c>
      <c r="BL659" s="80">
        <f t="shared" si="171"/>
        <v>0</v>
      </c>
      <c r="BM659" s="80">
        <f t="shared" si="171"/>
        <v>0</v>
      </c>
      <c r="BN659" s="80">
        <f t="shared" si="171"/>
        <v>0</v>
      </c>
      <c r="BO659" s="80">
        <f t="shared" si="171"/>
        <v>0</v>
      </c>
      <c r="BP659" s="80">
        <f t="shared" si="171"/>
        <v>0</v>
      </c>
      <c r="BQ659" s="80">
        <f t="shared" si="171"/>
        <v>0</v>
      </c>
      <c r="BR659" s="80">
        <f t="shared" si="171"/>
        <v>0</v>
      </c>
      <c r="BS659" s="80">
        <f t="shared" si="172"/>
        <v>0</v>
      </c>
      <c r="BT659" s="80">
        <f t="shared" si="172"/>
        <v>0</v>
      </c>
      <c r="BU659" s="80">
        <f t="shared" si="172"/>
        <v>0</v>
      </c>
      <c r="BV659" s="80">
        <f t="shared" si="172"/>
        <v>0</v>
      </c>
      <c r="BW659" s="80">
        <f t="shared" si="172"/>
        <v>0</v>
      </c>
      <c r="BX659" s="80">
        <f t="shared" si="172"/>
        <v>0</v>
      </c>
      <c r="BZ659" s="80">
        <f t="shared" si="173"/>
        <v>0</v>
      </c>
      <c r="CA659" s="80" t="e">
        <f>CA229-#REF!</f>
        <v>#REF!</v>
      </c>
    </row>
    <row r="660" spans="7:79" hidden="1" x14ac:dyDescent="0.3">
      <c r="G660" s="80">
        <f t="shared" si="171"/>
        <v>14264548</v>
      </c>
      <c r="H660" s="80">
        <f t="shared" si="171"/>
        <v>0</v>
      </c>
      <c r="I660" s="80">
        <f t="shared" si="171"/>
        <v>0</v>
      </c>
      <c r="J660" s="80">
        <f t="shared" si="171"/>
        <v>0</v>
      </c>
      <c r="K660" s="80">
        <f t="shared" si="171"/>
        <v>0</v>
      </c>
      <c r="L660" s="80">
        <f t="shared" si="171"/>
        <v>-3409508</v>
      </c>
      <c r="M660" s="80">
        <f t="shared" si="171"/>
        <v>0</v>
      </c>
      <c r="N660" s="80">
        <f t="shared" si="171"/>
        <v>0</v>
      </c>
      <c r="O660" s="80">
        <f t="shared" si="171"/>
        <v>0</v>
      </c>
      <c r="P660" s="80">
        <f t="shared" si="171"/>
        <v>0</v>
      </c>
      <c r="Q660" s="80">
        <f t="shared" si="171"/>
        <v>-4054354</v>
      </c>
      <c r="R660" s="80">
        <f t="shared" si="171"/>
        <v>0</v>
      </c>
      <c r="S660" s="80">
        <f t="shared" si="171"/>
        <v>0</v>
      </c>
      <c r="T660" s="80">
        <f t="shared" si="171"/>
        <v>0</v>
      </c>
      <c r="U660" s="80">
        <f t="shared" si="171"/>
        <v>0</v>
      </c>
      <c r="V660" s="80">
        <f t="shared" si="171"/>
        <v>-1410912</v>
      </c>
      <c r="W660" s="80">
        <f t="shared" si="171"/>
        <v>0</v>
      </c>
      <c r="X660" s="80">
        <f t="shared" si="171"/>
        <v>0</v>
      </c>
      <c r="Y660" s="80">
        <f t="shared" si="171"/>
        <v>0</v>
      </c>
      <c r="Z660" s="80">
        <f t="shared" si="171"/>
        <v>0</v>
      </c>
      <c r="AA660" s="80">
        <f t="shared" si="171"/>
        <v>0</v>
      </c>
      <c r="AB660" s="80">
        <f t="shared" si="171"/>
        <v>0</v>
      </c>
      <c r="AC660" s="80">
        <f t="shared" si="171"/>
        <v>0</v>
      </c>
      <c r="AD660" s="80">
        <f t="shared" si="171"/>
        <v>0</v>
      </c>
      <c r="AE660" s="80">
        <f t="shared" si="171"/>
        <v>0</v>
      </c>
      <c r="AF660" s="80">
        <f t="shared" si="171"/>
        <v>1123720</v>
      </c>
      <c r="AG660" s="80">
        <f t="shared" si="171"/>
        <v>0</v>
      </c>
      <c r="AH660" s="80">
        <f t="shared" si="171"/>
        <v>0</v>
      </c>
      <c r="AI660" s="80">
        <f t="shared" si="171"/>
        <v>0</v>
      </c>
      <c r="AJ660" s="80">
        <f t="shared" si="171"/>
        <v>0</v>
      </c>
      <c r="AK660" s="80">
        <f t="shared" si="171"/>
        <v>5676622</v>
      </c>
      <c r="AL660" s="80">
        <f t="shared" si="171"/>
        <v>0</v>
      </c>
      <c r="AM660" s="80">
        <f t="shared" si="171"/>
        <v>0</v>
      </c>
      <c r="AN660" s="80">
        <f t="shared" si="171"/>
        <v>0</v>
      </c>
      <c r="AO660" s="80">
        <f t="shared" si="171"/>
        <v>0</v>
      </c>
      <c r="AP660" s="80">
        <f t="shared" si="171"/>
        <v>16338980</v>
      </c>
      <c r="AQ660" s="80">
        <f t="shared" si="171"/>
        <v>0</v>
      </c>
      <c r="AR660" s="80">
        <f t="shared" si="171"/>
        <v>0</v>
      </c>
      <c r="AS660" s="80">
        <f t="shared" si="171"/>
        <v>0</v>
      </c>
      <c r="AT660" s="80">
        <f t="shared" si="171"/>
        <v>0</v>
      </c>
      <c r="AU660" s="80">
        <f t="shared" si="171"/>
        <v>11348344</v>
      </c>
      <c r="AV660" s="80">
        <f t="shared" si="171"/>
        <v>0</v>
      </c>
      <c r="AW660" s="80">
        <f t="shared" si="171"/>
        <v>0</v>
      </c>
      <c r="AX660" s="80">
        <f t="shared" si="171"/>
        <v>0</v>
      </c>
      <c r="AY660" s="80">
        <f t="shared" si="171"/>
        <v>0</v>
      </c>
      <c r="AZ660" s="80">
        <f t="shared" si="171"/>
        <v>7102562</v>
      </c>
      <c r="BA660" s="80">
        <f t="shared" si="171"/>
        <v>0</v>
      </c>
      <c r="BB660" s="80">
        <f t="shared" si="171"/>
        <v>0</v>
      </c>
      <c r="BC660" s="80">
        <f t="shared" si="171"/>
        <v>0</v>
      </c>
      <c r="BD660" s="80">
        <f t="shared" si="171"/>
        <v>0</v>
      </c>
      <c r="BE660" s="80">
        <f t="shared" si="171"/>
        <v>0</v>
      </c>
      <c r="BF660" s="80">
        <f t="shared" si="171"/>
        <v>0</v>
      </c>
      <c r="BG660" s="80">
        <f t="shared" si="171"/>
        <v>0</v>
      </c>
      <c r="BH660" s="80">
        <f t="shared" si="171"/>
        <v>0</v>
      </c>
      <c r="BI660" s="80">
        <f t="shared" si="171"/>
        <v>0</v>
      </c>
      <c r="BJ660" s="80">
        <f t="shared" si="171"/>
        <v>0</v>
      </c>
      <c r="BK660" s="80">
        <f t="shared" si="171"/>
        <v>0</v>
      </c>
      <c r="BL660" s="80">
        <f t="shared" si="171"/>
        <v>0</v>
      </c>
      <c r="BM660" s="80">
        <f t="shared" si="171"/>
        <v>0</v>
      </c>
      <c r="BN660" s="80">
        <f t="shared" si="171"/>
        <v>0</v>
      </c>
      <c r="BO660" s="80">
        <f t="shared" si="171"/>
        <v>0</v>
      </c>
      <c r="BP660" s="80">
        <f t="shared" si="171"/>
        <v>0</v>
      </c>
      <c r="BQ660" s="80">
        <f t="shared" si="171"/>
        <v>0</v>
      </c>
      <c r="BR660" s="80">
        <f t="shared" si="171"/>
        <v>0</v>
      </c>
      <c r="BS660" s="80">
        <f t="shared" si="172"/>
        <v>0</v>
      </c>
      <c r="BT660" s="80">
        <f t="shared" si="172"/>
        <v>32715454</v>
      </c>
      <c r="BU660" s="80">
        <f t="shared" si="172"/>
        <v>0</v>
      </c>
      <c r="BV660" s="80">
        <f t="shared" si="172"/>
        <v>0</v>
      </c>
      <c r="BW660" s="80">
        <f t="shared" si="172"/>
        <v>0</v>
      </c>
      <c r="BX660" s="80">
        <f t="shared" si="172"/>
        <v>0</v>
      </c>
      <c r="BZ660" s="80">
        <f t="shared" si="173"/>
        <v>0</v>
      </c>
      <c r="CA660" s="80" t="e">
        <f>CA230-#REF!</f>
        <v>#REF!</v>
      </c>
    </row>
    <row r="661" spans="7:79" hidden="1" x14ac:dyDescent="0.3">
      <c r="G661" s="80">
        <f t="shared" si="171"/>
        <v>7019984</v>
      </c>
      <c r="H661" s="80">
        <f t="shared" si="171"/>
        <v>0</v>
      </c>
      <c r="I661" s="80">
        <f t="shared" si="171"/>
        <v>0</v>
      </c>
      <c r="J661" s="80">
        <f t="shared" si="171"/>
        <v>0</v>
      </c>
      <c r="K661" s="80">
        <f t="shared" si="171"/>
        <v>0</v>
      </c>
      <c r="L661" s="80">
        <f t="shared" si="171"/>
        <v>-3072259</v>
      </c>
      <c r="M661" s="80">
        <f t="shared" si="171"/>
        <v>0</v>
      </c>
      <c r="N661" s="80">
        <f t="shared" si="171"/>
        <v>0</v>
      </c>
      <c r="O661" s="80">
        <f t="shared" si="171"/>
        <v>0</v>
      </c>
      <c r="P661" s="80">
        <f t="shared" si="171"/>
        <v>0</v>
      </c>
      <c r="Q661" s="80">
        <f t="shared" si="171"/>
        <v>-3449042</v>
      </c>
      <c r="R661" s="80">
        <f t="shared" si="171"/>
        <v>0</v>
      </c>
      <c r="S661" s="80">
        <f t="shared" si="171"/>
        <v>0</v>
      </c>
      <c r="T661" s="80">
        <f t="shared" si="171"/>
        <v>0</v>
      </c>
      <c r="U661" s="80">
        <f t="shared" si="171"/>
        <v>0</v>
      </c>
      <c r="V661" s="80">
        <f t="shared" si="171"/>
        <v>-1260213</v>
      </c>
      <c r="W661" s="80">
        <f t="shared" si="171"/>
        <v>0</v>
      </c>
      <c r="X661" s="80">
        <f t="shared" si="171"/>
        <v>0</v>
      </c>
      <c r="Y661" s="80">
        <f t="shared" si="171"/>
        <v>0</v>
      </c>
      <c r="Z661" s="80">
        <f t="shared" si="171"/>
        <v>0</v>
      </c>
      <c r="AA661" s="80">
        <f t="shared" si="171"/>
        <v>0</v>
      </c>
      <c r="AB661" s="80">
        <f t="shared" si="171"/>
        <v>0</v>
      </c>
      <c r="AC661" s="80">
        <f t="shared" si="171"/>
        <v>0</v>
      </c>
      <c r="AD661" s="80">
        <f t="shared" si="171"/>
        <v>0</v>
      </c>
      <c r="AE661" s="80">
        <f t="shared" si="171"/>
        <v>0</v>
      </c>
      <c r="AF661" s="80">
        <f t="shared" si="171"/>
        <v>932637</v>
      </c>
      <c r="AG661" s="80">
        <f t="shared" si="171"/>
        <v>0</v>
      </c>
      <c r="AH661" s="80">
        <f t="shared" si="171"/>
        <v>0</v>
      </c>
      <c r="AI661" s="80">
        <f t="shared" si="171"/>
        <v>0</v>
      </c>
      <c r="AJ661" s="80">
        <f t="shared" si="171"/>
        <v>0</v>
      </c>
      <c r="AK661" s="80">
        <f t="shared" si="171"/>
        <v>4357622</v>
      </c>
      <c r="AL661" s="80">
        <f t="shared" si="171"/>
        <v>0</v>
      </c>
      <c r="AM661" s="80">
        <f t="shared" si="171"/>
        <v>0</v>
      </c>
      <c r="AN661" s="80">
        <f t="shared" si="171"/>
        <v>0</v>
      </c>
      <c r="AO661" s="80">
        <f t="shared" si="171"/>
        <v>0</v>
      </c>
      <c r="AP661" s="80">
        <f t="shared" si="171"/>
        <v>9511239</v>
      </c>
      <c r="AQ661" s="80">
        <f t="shared" si="171"/>
        <v>0</v>
      </c>
      <c r="AR661" s="80">
        <f t="shared" si="171"/>
        <v>0</v>
      </c>
      <c r="AS661" s="80">
        <f t="shared" si="171"/>
        <v>0</v>
      </c>
      <c r="AT661" s="80">
        <f t="shared" si="171"/>
        <v>0</v>
      </c>
      <c r="AU661" s="80">
        <f t="shared" si="171"/>
        <v>5831178</v>
      </c>
      <c r="AV661" s="80">
        <f t="shared" si="171"/>
        <v>0</v>
      </c>
      <c r="AW661" s="80">
        <f t="shared" si="171"/>
        <v>0</v>
      </c>
      <c r="AX661" s="80">
        <f t="shared" si="171"/>
        <v>0</v>
      </c>
      <c r="AY661" s="80">
        <f t="shared" si="171"/>
        <v>0</v>
      </c>
      <c r="AZ661" s="80">
        <f t="shared" si="171"/>
        <v>5808853</v>
      </c>
      <c r="BA661" s="80">
        <f t="shared" si="171"/>
        <v>0</v>
      </c>
      <c r="BB661" s="80">
        <f t="shared" si="171"/>
        <v>0</v>
      </c>
      <c r="BC661" s="80">
        <f t="shared" si="171"/>
        <v>0</v>
      </c>
      <c r="BD661" s="80">
        <f t="shared" si="171"/>
        <v>0</v>
      </c>
      <c r="BE661" s="80">
        <f t="shared" si="171"/>
        <v>0</v>
      </c>
      <c r="BF661" s="80">
        <f t="shared" si="171"/>
        <v>0</v>
      </c>
      <c r="BG661" s="80">
        <f t="shared" si="171"/>
        <v>0</v>
      </c>
      <c r="BH661" s="80">
        <f t="shared" si="171"/>
        <v>0</v>
      </c>
      <c r="BI661" s="80">
        <f t="shared" si="171"/>
        <v>0</v>
      </c>
      <c r="BJ661" s="80">
        <f t="shared" si="171"/>
        <v>0</v>
      </c>
      <c r="BK661" s="80">
        <f t="shared" si="171"/>
        <v>0</v>
      </c>
      <c r="BL661" s="80">
        <f t="shared" si="171"/>
        <v>0</v>
      </c>
      <c r="BM661" s="80">
        <f t="shared" si="171"/>
        <v>0</v>
      </c>
      <c r="BN661" s="80">
        <f t="shared" si="171"/>
        <v>0</v>
      </c>
      <c r="BO661" s="80">
        <f t="shared" si="171"/>
        <v>0</v>
      </c>
      <c r="BP661" s="80">
        <f t="shared" si="171"/>
        <v>0</v>
      </c>
      <c r="BQ661" s="80">
        <f t="shared" si="171"/>
        <v>0</v>
      </c>
      <c r="BR661" s="80">
        <f t="shared" ref="BR661:BR668" si="174">BR231-EJ231</f>
        <v>0</v>
      </c>
      <c r="BS661" s="80">
        <f t="shared" si="172"/>
        <v>0</v>
      </c>
      <c r="BT661" s="80">
        <f t="shared" si="172"/>
        <v>18660015</v>
      </c>
      <c r="BU661" s="80">
        <f t="shared" si="172"/>
        <v>0</v>
      </c>
      <c r="BV661" s="80">
        <f t="shared" si="172"/>
        <v>0</v>
      </c>
      <c r="BW661" s="80">
        <f t="shared" si="172"/>
        <v>0</v>
      </c>
      <c r="BX661" s="80">
        <f t="shared" si="172"/>
        <v>0</v>
      </c>
      <c r="BZ661" s="80">
        <f t="shared" si="173"/>
        <v>0</v>
      </c>
      <c r="CA661" s="80" t="e">
        <f>CA231-#REF!</f>
        <v>#REF!</v>
      </c>
    </row>
    <row r="662" spans="7:79" hidden="1" x14ac:dyDescent="0.3">
      <c r="G662" s="80">
        <f t="shared" ref="G662:BQ666" si="175">G232-BY232</f>
        <v>3165884</v>
      </c>
      <c r="H662" s="80">
        <f t="shared" si="175"/>
        <v>0</v>
      </c>
      <c r="I662" s="80">
        <f t="shared" si="175"/>
        <v>0</v>
      </c>
      <c r="J662" s="80">
        <f t="shared" si="175"/>
        <v>0</v>
      </c>
      <c r="K662" s="80">
        <f t="shared" si="175"/>
        <v>0</v>
      </c>
      <c r="L662" s="80">
        <f t="shared" si="175"/>
        <v>-337249</v>
      </c>
      <c r="M662" s="80">
        <f t="shared" si="175"/>
        <v>0</v>
      </c>
      <c r="N662" s="80">
        <f t="shared" si="175"/>
        <v>0</v>
      </c>
      <c r="O662" s="80">
        <f t="shared" si="175"/>
        <v>0</v>
      </c>
      <c r="P662" s="80">
        <f t="shared" si="175"/>
        <v>0</v>
      </c>
      <c r="Q662" s="80">
        <f t="shared" si="175"/>
        <v>-605312</v>
      </c>
      <c r="R662" s="80">
        <f t="shared" si="175"/>
        <v>0</v>
      </c>
      <c r="S662" s="80">
        <f t="shared" si="175"/>
        <v>0</v>
      </c>
      <c r="T662" s="80">
        <f t="shared" si="175"/>
        <v>0</v>
      </c>
      <c r="U662" s="80">
        <f t="shared" si="175"/>
        <v>0</v>
      </c>
      <c r="V662" s="80">
        <f t="shared" si="175"/>
        <v>-150699</v>
      </c>
      <c r="W662" s="80">
        <f t="shared" si="175"/>
        <v>0</v>
      </c>
      <c r="X662" s="80">
        <f t="shared" si="175"/>
        <v>0</v>
      </c>
      <c r="Y662" s="80">
        <f t="shared" si="175"/>
        <v>0</v>
      </c>
      <c r="Z662" s="80">
        <f t="shared" si="175"/>
        <v>0</v>
      </c>
      <c r="AA662" s="80">
        <f t="shared" si="175"/>
        <v>0</v>
      </c>
      <c r="AB662" s="80">
        <f t="shared" si="175"/>
        <v>0</v>
      </c>
      <c r="AC662" s="80">
        <f t="shared" si="175"/>
        <v>0</v>
      </c>
      <c r="AD662" s="80">
        <f t="shared" si="175"/>
        <v>0</v>
      </c>
      <c r="AE662" s="80">
        <f t="shared" si="175"/>
        <v>0</v>
      </c>
      <c r="AF662" s="80">
        <f t="shared" si="175"/>
        <v>191083</v>
      </c>
      <c r="AG662" s="80">
        <f t="shared" si="175"/>
        <v>0</v>
      </c>
      <c r="AH662" s="80">
        <f t="shared" si="175"/>
        <v>0</v>
      </c>
      <c r="AI662" s="80">
        <f t="shared" si="175"/>
        <v>0</v>
      </c>
      <c r="AJ662" s="80">
        <f t="shared" si="175"/>
        <v>0</v>
      </c>
      <c r="AK662" s="80">
        <f t="shared" si="175"/>
        <v>1319000</v>
      </c>
      <c r="AL662" s="80">
        <f t="shared" si="175"/>
        <v>0</v>
      </c>
      <c r="AM662" s="80">
        <f t="shared" si="175"/>
        <v>0</v>
      </c>
      <c r="AN662" s="80">
        <f t="shared" si="175"/>
        <v>0</v>
      </c>
      <c r="AO662" s="80">
        <f t="shared" si="175"/>
        <v>0</v>
      </c>
      <c r="AP662" s="80">
        <f t="shared" si="175"/>
        <v>2749061</v>
      </c>
      <c r="AQ662" s="80">
        <f t="shared" si="175"/>
        <v>0</v>
      </c>
      <c r="AR662" s="80">
        <f t="shared" si="175"/>
        <v>0</v>
      </c>
      <c r="AS662" s="80">
        <f t="shared" si="175"/>
        <v>0</v>
      </c>
      <c r="AT662" s="80">
        <f t="shared" si="175"/>
        <v>0</v>
      </c>
      <c r="AU662" s="80">
        <f t="shared" si="175"/>
        <v>1936647</v>
      </c>
      <c r="AV662" s="80">
        <f t="shared" si="175"/>
        <v>0</v>
      </c>
      <c r="AW662" s="80">
        <f t="shared" si="175"/>
        <v>0</v>
      </c>
      <c r="AX662" s="80">
        <f t="shared" si="175"/>
        <v>0</v>
      </c>
      <c r="AY662" s="80">
        <f t="shared" si="175"/>
        <v>0</v>
      </c>
      <c r="AZ662" s="80">
        <f t="shared" si="175"/>
        <v>1293709</v>
      </c>
      <c r="BA662" s="80">
        <f t="shared" si="175"/>
        <v>0</v>
      </c>
      <c r="BB662" s="80">
        <f t="shared" si="175"/>
        <v>0</v>
      </c>
      <c r="BC662" s="80">
        <f t="shared" si="175"/>
        <v>0</v>
      </c>
      <c r="BD662" s="80">
        <f t="shared" si="175"/>
        <v>0</v>
      </c>
      <c r="BE662" s="80">
        <f t="shared" si="175"/>
        <v>0</v>
      </c>
      <c r="BF662" s="80">
        <f t="shared" si="175"/>
        <v>0</v>
      </c>
      <c r="BG662" s="80">
        <f t="shared" si="175"/>
        <v>0</v>
      </c>
      <c r="BH662" s="80">
        <f t="shared" si="175"/>
        <v>0</v>
      </c>
      <c r="BI662" s="80">
        <f t="shared" si="175"/>
        <v>0</v>
      </c>
      <c r="BJ662" s="80">
        <f t="shared" si="175"/>
        <v>0</v>
      </c>
      <c r="BK662" s="80">
        <f t="shared" si="175"/>
        <v>0</v>
      </c>
      <c r="BL662" s="80">
        <f t="shared" si="175"/>
        <v>0</v>
      </c>
      <c r="BM662" s="80">
        <f t="shared" si="175"/>
        <v>0</v>
      </c>
      <c r="BN662" s="80">
        <f t="shared" si="175"/>
        <v>0</v>
      </c>
      <c r="BO662" s="80">
        <f t="shared" si="175"/>
        <v>0</v>
      </c>
      <c r="BP662" s="80">
        <f t="shared" si="175"/>
        <v>0</v>
      </c>
      <c r="BQ662" s="80">
        <f t="shared" si="175"/>
        <v>0</v>
      </c>
      <c r="BR662" s="80">
        <f t="shared" si="174"/>
        <v>0</v>
      </c>
      <c r="BS662" s="80">
        <f t="shared" si="172"/>
        <v>0</v>
      </c>
      <c r="BT662" s="80">
        <f t="shared" si="172"/>
        <v>6396240</v>
      </c>
      <c r="BU662" s="80">
        <f t="shared" si="172"/>
        <v>0</v>
      </c>
      <c r="BV662" s="80">
        <f t="shared" si="172"/>
        <v>0</v>
      </c>
      <c r="BW662" s="80">
        <f t="shared" si="172"/>
        <v>0</v>
      </c>
      <c r="BX662" s="80">
        <f t="shared" si="172"/>
        <v>0</v>
      </c>
      <c r="BZ662" s="80">
        <f t="shared" si="173"/>
        <v>0</v>
      </c>
      <c r="CA662" s="80" t="e">
        <f>CA232-#REF!</f>
        <v>#REF!</v>
      </c>
    </row>
    <row r="663" spans="7:79" hidden="1" x14ac:dyDescent="0.3">
      <c r="G663" s="80">
        <f t="shared" si="175"/>
        <v>0</v>
      </c>
      <c r="H663" s="80">
        <f t="shared" si="175"/>
        <v>0</v>
      </c>
      <c r="I663" s="80">
        <f t="shared" si="175"/>
        <v>0</v>
      </c>
      <c r="J663" s="80">
        <f t="shared" si="175"/>
        <v>0</v>
      </c>
      <c r="K663" s="80">
        <f t="shared" si="175"/>
        <v>0</v>
      </c>
      <c r="L663" s="80">
        <f t="shared" si="175"/>
        <v>0</v>
      </c>
      <c r="M663" s="80">
        <f t="shared" si="175"/>
        <v>0</v>
      </c>
      <c r="N663" s="80">
        <f t="shared" si="175"/>
        <v>0</v>
      </c>
      <c r="O663" s="80">
        <f t="shared" si="175"/>
        <v>0</v>
      </c>
      <c r="P663" s="80">
        <f t="shared" si="175"/>
        <v>0</v>
      </c>
      <c r="Q663" s="80">
        <f t="shared" si="175"/>
        <v>0</v>
      </c>
      <c r="R663" s="80">
        <f t="shared" si="175"/>
        <v>0</v>
      </c>
      <c r="S663" s="80">
        <f t="shared" si="175"/>
        <v>0</v>
      </c>
      <c r="T663" s="80">
        <f t="shared" si="175"/>
        <v>0</v>
      </c>
      <c r="U663" s="80">
        <f t="shared" si="175"/>
        <v>0</v>
      </c>
      <c r="V663" s="80">
        <f t="shared" si="175"/>
        <v>0</v>
      </c>
      <c r="W663" s="80">
        <f t="shared" si="175"/>
        <v>0</v>
      </c>
      <c r="X663" s="80">
        <f t="shared" si="175"/>
        <v>0</v>
      </c>
      <c r="Y663" s="80">
        <f t="shared" si="175"/>
        <v>0</v>
      </c>
      <c r="Z663" s="80">
        <f t="shared" si="175"/>
        <v>0</v>
      </c>
      <c r="AA663" s="80">
        <f t="shared" si="175"/>
        <v>0</v>
      </c>
      <c r="AB663" s="80">
        <f t="shared" si="175"/>
        <v>0</v>
      </c>
      <c r="AC663" s="80">
        <f t="shared" si="175"/>
        <v>0</v>
      </c>
      <c r="AD663" s="80">
        <f t="shared" si="175"/>
        <v>0</v>
      </c>
      <c r="AE663" s="80">
        <f t="shared" si="175"/>
        <v>0</v>
      </c>
      <c r="AF663" s="80">
        <f t="shared" si="175"/>
        <v>0</v>
      </c>
      <c r="AG663" s="80">
        <f t="shared" si="175"/>
        <v>0</v>
      </c>
      <c r="AH663" s="80">
        <f t="shared" si="175"/>
        <v>0</v>
      </c>
      <c r="AI663" s="80">
        <f t="shared" si="175"/>
        <v>0</v>
      </c>
      <c r="AJ663" s="80">
        <f t="shared" si="175"/>
        <v>0</v>
      </c>
      <c r="AK663" s="80">
        <f t="shared" si="175"/>
        <v>0</v>
      </c>
      <c r="AL663" s="80">
        <f t="shared" si="175"/>
        <v>0</v>
      </c>
      <c r="AM663" s="80">
        <f t="shared" si="175"/>
        <v>0</v>
      </c>
      <c r="AN663" s="80">
        <f t="shared" si="175"/>
        <v>0</v>
      </c>
      <c r="AO663" s="80">
        <f t="shared" si="175"/>
        <v>0</v>
      </c>
      <c r="AP663" s="80">
        <f t="shared" si="175"/>
        <v>0</v>
      </c>
      <c r="AQ663" s="80">
        <f t="shared" si="175"/>
        <v>0</v>
      </c>
      <c r="AR663" s="80">
        <f t="shared" si="175"/>
        <v>0</v>
      </c>
      <c r="AS663" s="80">
        <f t="shared" si="175"/>
        <v>0</v>
      </c>
      <c r="AT663" s="80">
        <f t="shared" si="175"/>
        <v>0</v>
      </c>
      <c r="AU663" s="80">
        <f t="shared" si="175"/>
        <v>-2029</v>
      </c>
      <c r="AV663" s="80">
        <f t="shared" si="175"/>
        <v>0</v>
      </c>
      <c r="AW663" s="80">
        <f t="shared" si="175"/>
        <v>0</v>
      </c>
      <c r="AX663" s="80">
        <f t="shared" si="175"/>
        <v>0</v>
      </c>
      <c r="AY663" s="80">
        <f t="shared" si="175"/>
        <v>0</v>
      </c>
      <c r="AZ663" s="80">
        <f t="shared" si="175"/>
        <v>0</v>
      </c>
      <c r="BA663" s="80">
        <f t="shared" si="175"/>
        <v>0</v>
      </c>
      <c r="BB663" s="80">
        <f t="shared" si="175"/>
        <v>0</v>
      </c>
      <c r="BC663" s="80">
        <f t="shared" si="175"/>
        <v>0</v>
      </c>
      <c r="BD663" s="80">
        <f t="shared" si="175"/>
        <v>0</v>
      </c>
      <c r="BE663" s="80">
        <f t="shared" si="175"/>
        <v>0</v>
      </c>
      <c r="BF663" s="80">
        <f t="shared" si="175"/>
        <v>0</v>
      </c>
      <c r="BG663" s="80">
        <f t="shared" si="175"/>
        <v>0</v>
      </c>
      <c r="BH663" s="80">
        <f t="shared" si="175"/>
        <v>0</v>
      </c>
      <c r="BI663" s="80">
        <f t="shared" si="175"/>
        <v>0</v>
      </c>
      <c r="BJ663" s="80">
        <f t="shared" si="175"/>
        <v>0</v>
      </c>
      <c r="BK663" s="80">
        <f t="shared" si="175"/>
        <v>0</v>
      </c>
      <c r="BL663" s="80">
        <f t="shared" si="175"/>
        <v>0</v>
      </c>
      <c r="BM663" s="80">
        <f t="shared" si="175"/>
        <v>0</v>
      </c>
      <c r="BN663" s="80">
        <f t="shared" si="175"/>
        <v>0</v>
      </c>
      <c r="BO663" s="80">
        <f t="shared" si="175"/>
        <v>0</v>
      </c>
      <c r="BP663" s="80">
        <f t="shared" si="175"/>
        <v>0</v>
      </c>
      <c r="BQ663" s="80">
        <f t="shared" si="175"/>
        <v>0</v>
      </c>
      <c r="BR663" s="80">
        <f t="shared" si="174"/>
        <v>0</v>
      </c>
      <c r="BS663" s="80">
        <f t="shared" si="172"/>
        <v>0</v>
      </c>
      <c r="BT663" s="80">
        <f t="shared" si="172"/>
        <v>-2029</v>
      </c>
      <c r="BU663" s="80">
        <f t="shared" si="172"/>
        <v>0</v>
      </c>
      <c r="BV663" s="80">
        <f t="shared" si="172"/>
        <v>0</v>
      </c>
      <c r="BW663" s="80">
        <f t="shared" si="172"/>
        <v>0</v>
      </c>
      <c r="BX663" s="80">
        <f t="shared" si="172"/>
        <v>0</v>
      </c>
      <c r="BZ663" s="80">
        <f t="shared" si="173"/>
        <v>0</v>
      </c>
      <c r="CA663" s="80" t="e">
        <f>CA233-#REF!</f>
        <v>#REF!</v>
      </c>
    </row>
    <row r="664" spans="7:79" hidden="1" x14ac:dyDescent="0.3">
      <c r="G664" s="80">
        <f t="shared" si="175"/>
        <v>4078680</v>
      </c>
      <c r="H664" s="80">
        <f t="shared" si="175"/>
        <v>0</v>
      </c>
      <c r="I664" s="80">
        <f t="shared" si="175"/>
        <v>0</v>
      </c>
      <c r="J664" s="80">
        <f t="shared" si="175"/>
        <v>0</v>
      </c>
      <c r="K664" s="80">
        <f t="shared" si="175"/>
        <v>0</v>
      </c>
      <c r="L664" s="80">
        <f t="shared" si="175"/>
        <v>0</v>
      </c>
      <c r="M664" s="80">
        <f t="shared" si="175"/>
        <v>0</v>
      </c>
      <c r="N664" s="80">
        <f t="shared" si="175"/>
        <v>0</v>
      </c>
      <c r="O664" s="80">
        <f t="shared" si="175"/>
        <v>0</v>
      </c>
      <c r="P664" s="80">
        <f t="shared" si="175"/>
        <v>0</v>
      </c>
      <c r="Q664" s="80">
        <f t="shared" si="175"/>
        <v>0</v>
      </c>
      <c r="R664" s="80">
        <f t="shared" si="175"/>
        <v>0</v>
      </c>
      <c r="S664" s="80">
        <f t="shared" si="175"/>
        <v>0</v>
      </c>
      <c r="T664" s="80">
        <f t="shared" si="175"/>
        <v>0</v>
      </c>
      <c r="U664" s="80">
        <f t="shared" si="175"/>
        <v>0</v>
      </c>
      <c r="V664" s="80">
        <f t="shared" si="175"/>
        <v>0</v>
      </c>
      <c r="W664" s="80">
        <f t="shared" si="175"/>
        <v>0</v>
      </c>
      <c r="X664" s="80">
        <f t="shared" si="175"/>
        <v>0</v>
      </c>
      <c r="Y664" s="80">
        <f t="shared" si="175"/>
        <v>0</v>
      </c>
      <c r="Z664" s="80">
        <f t="shared" si="175"/>
        <v>0</v>
      </c>
      <c r="AA664" s="80">
        <f t="shared" si="175"/>
        <v>0</v>
      </c>
      <c r="AB664" s="80">
        <f t="shared" si="175"/>
        <v>0</v>
      </c>
      <c r="AC664" s="80">
        <f t="shared" si="175"/>
        <v>0</v>
      </c>
      <c r="AD664" s="80">
        <f t="shared" si="175"/>
        <v>0</v>
      </c>
      <c r="AE664" s="80">
        <f t="shared" si="175"/>
        <v>0</v>
      </c>
      <c r="AF664" s="80">
        <f t="shared" si="175"/>
        <v>0</v>
      </c>
      <c r="AG664" s="80">
        <f t="shared" si="175"/>
        <v>0</v>
      </c>
      <c r="AH664" s="80">
        <f t="shared" si="175"/>
        <v>0</v>
      </c>
      <c r="AI664" s="80">
        <f t="shared" si="175"/>
        <v>0</v>
      </c>
      <c r="AJ664" s="80">
        <f t="shared" si="175"/>
        <v>0</v>
      </c>
      <c r="AK664" s="80">
        <f t="shared" si="175"/>
        <v>0</v>
      </c>
      <c r="AL664" s="80">
        <f t="shared" si="175"/>
        <v>0</v>
      </c>
      <c r="AM664" s="80">
        <f t="shared" si="175"/>
        <v>0</v>
      </c>
      <c r="AN664" s="80">
        <f t="shared" si="175"/>
        <v>0</v>
      </c>
      <c r="AO664" s="80">
        <f t="shared" si="175"/>
        <v>0</v>
      </c>
      <c r="AP664" s="80">
        <f t="shared" si="175"/>
        <v>4078680</v>
      </c>
      <c r="AQ664" s="80">
        <f t="shared" si="175"/>
        <v>0</v>
      </c>
      <c r="AR664" s="80">
        <f t="shared" si="175"/>
        <v>0</v>
      </c>
      <c r="AS664" s="80">
        <f t="shared" si="175"/>
        <v>0</v>
      </c>
      <c r="AT664" s="80">
        <f t="shared" si="175"/>
        <v>0</v>
      </c>
      <c r="AU664" s="80">
        <f t="shared" si="175"/>
        <v>3582548</v>
      </c>
      <c r="AV664" s="80">
        <f t="shared" si="175"/>
        <v>0</v>
      </c>
      <c r="AW664" s="80">
        <f t="shared" si="175"/>
        <v>0</v>
      </c>
      <c r="AX664" s="80">
        <f t="shared" si="175"/>
        <v>0</v>
      </c>
      <c r="AY664" s="80">
        <f t="shared" si="175"/>
        <v>0</v>
      </c>
      <c r="AZ664" s="80">
        <f t="shared" si="175"/>
        <v>0</v>
      </c>
      <c r="BA664" s="80">
        <f t="shared" si="175"/>
        <v>0</v>
      </c>
      <c r="BB664" s="80">
        <f t="shared" si="175"/>
        <v>0</v>
      </c>
      <c r="BC664" s="80">
        <f t="shared" si="175"/>
        <v>0</v>
      </c>
      <c r="BD664" s="80">
        <f t="shared" si="175"/>
        <v>0</v>
      </c>
      <c r="BE664" s="80">
        <f t="shared" si="175"/>
        <v>0</v>
      </c>
      <c r="BF664" s="80">
        <f t="shared" si="175"/>
        <v>0</v>
      </c>
      <c r="BG664" s="80">
        <f t="shared" si="175"/>
        <v>0</v>
      </c>
      <c r="BH664" s="80">
        <f t="shared" si="175"/>
        <v>0</v>
      </c>
      <c r="BI664" s="80">
        <f t="shared" si="175"/>
        <v>0</v>
      </c>
      <c r="BJ664" s="80">
        <f t="shared" si="175"/>
        <v>0</v>
      </c>
      <c r="BK664" s="80">
        <f t="shared" si="175"/>
        <v>0</v>
      </c>
      <c r="BL664" s="80">
        <f t="shared" si="175"/>
        <v>0</v>
      </c>
      <c r="BM664" s="80">
        <f t="shared" si="175"/>
        <v>0</v>
      </c>
      <c r="BN664" s="80">
        <f t="shared" si="175"/>
        <v>0</v>
      </c>
      <c r="BO664" s="80">
        <f t="shared" si="175"/>
        <v>0</v>
      </c>
      <c r="BP664" s="80">
        <f t="shared" si="175"/>
        <v>0</v>
      </c>
      <c r="BQ664" s="80">
        <f t="shared" si="175"/>
        <v>0</v>
      </c>
      <c r="BR664" s="80">
        <f t="shared" si="174"/>
        <v>0</v>
      </c>
      <c r="BS664" s="80">
        <f t="shared" si="172"/>
        <v>0</v>
      </c>
      <c r="BT664" s="80">
        <f t="shared" si="172"/>
        <v>7661228</v>
      </c>
      <c r="BU664" s="80">
        <f t="shared" si="172"/>
        <v>0</v>
      </c>
      <c r="BV664" s="80">
        <f t="shared" si="172"/>
        <v>0</v>
      </c>
      <c r="BW664" s="80">
        <f t="shared" si="172"/>
        <v>0</v>
      </c>
      <c r="BX664" s="80">
        <f t="shared" si="172"/>
        <v>0</v>
      </c>
      <c r="BZ664" s="80">
        <f t="shared" si="173"/>
        <v>0</v>
      </c>
      <c r="CA664" s="80" t="e">
        <f>CA234-#REF!</f>
        <v>#REF!</v>
      </c>
    </row>
    <row r="665" spans="7:79" hidden="1" x14ac:dyDescent="0.3">
      <c r="G665" s="80">
        <f t="shared" si="175"/>
        <v>0</v>
      </c>
      <c r="H665" s="80">
        <f t="shared" si="175"/>
        <v>0</v>
      </c>
      <c r="I665" s="80">
        <f t="shared" si="175"/>
        <v>0</v>
      </c>
      <c r="J665" s="80">
        <f t="shared" si="175"/>
        <v>0</v>
      </c>
      <c r="K665" s="80">
        <f t="shared" si="175"/>
        <v>0</v>
      </c>
      <c r="L665" s="80">
        <f t="shared" si="175"/>
        <v>0</v>
      </c>
      <c r="M665" s="80">
        <f t="shared" si="175"/>
        <v>0</v>
      </c>
      <c r="N665" s="80">
        <f t="shared" si="175"/>
        <v>0</v>
      </c>
      <c r="O665" s="80">
        <f t="shared" si="175"/>
        <v>0</v>
      </c>
      <c r="P665" s="80">
        <f t="shared" si="175"/>
        <v>0</v>
      </c>
      <c r="Q665" s="80">
        <f t="shared" si="175"/>
        <v>0</v>
      </c>
      <c r="R665" s="80">
        <f t="shared" si="175"/>
        <v>0</v>
      </c>
      <c r="S665" s="80">
        <f t="shared" si="175"/>
        <v>0</v>
      </c>
      <c r="T665" s="80">
        <f t="shared" si="175"/>
        <v>0</v>
      </c>
      <c r="U665" s="80">
        <f t="shared" si="175"/>
        <v>0</v>
      </c>
      <c r="V665" s="80">
        <f t="shared" si="175"/>
        <v>0</v>
      </c>
      <c r="W665" s="80">
        <f t="shared" si="175"/>
        <v>0</v>
      </c>
      <c r="X665" s="80">
        <f t="shared" si="175"/>
        <v>0</v>
      </c>
      <c r="Y665" s="80">
        <f t="shared" si="175"/>
        <v>0</v>
      </c>
      <c r="Z665" s="80">
        <f t="shared" si="175"/>
        <v>0</v>
      </c>
      <c r="AA665" s="80">
        <f t="shared" si="175"/>
        <v>0</v>
      </c>
      <c r="AB665" s="80">
        <f t="shared" si="175"/>
        <v>0</v>
      </c>
      <c r="AC665" s="80">
        <f t="shared" si="175"/>
        <v>0</v>
      </c>
      <c r="AD665" s="80">
        <f t="shared" si="175"/>
        <v>0</v>
      </c>
      <c r="AE665" s="80">
        <f t="shared" si="175"/>
        <v>0</v>
      </c>
      <c r="AF665" s="80">
        <f t="shared" si="175"/>
        <v>0</v>
      </c>
      <c r="AG665" s="80">
        <f t="shared" si="175"/>
        <v>0</v>
      </c>
      <c r="AH665" s="80">
        <f t="shared" si="175"/>
        <v>0</v>
      </c>
      <c r="AI665" s="80">
        <f t="shared" si="175"/>
        <v>0</v>
      </c>
      <c r="AJ665" s="80">
        <f t="shared" si="175"/>
        <v>0</v>
      </c>
      <c r="AK665" s="80">
        <f t="shared" si="175"/>
        <v>0</v>
      </c>
      <c r="AL665" s="80">
        <f t="shared" si="175"/>
        <v>0</v>
      </c>
      <c r="AM665" s="80">
        <f t="shared" si="175"/>
        <v>0</v>
      </c>
      <c r="AN665" s="80">
        <f t="shared" si="175"/>
        <v>0</v>
      </c>
      <c r="AO665" s="80">
        <f t="shared" si="175"/>
        <v>0</v>
      </c>
      <c r="AP665" s="80">
        <f t="shared" si="175"/>
        <v>0</v>
      </c>
      <c r="AQ665" s="80">
        <f t="shared" si="175"/>
        <v>0</v>
      </c>
      <c r="AR665" s="80">
        <f t="shared" si="175"/>
        <v>0</v>
      </c>
      <c r="AS665" s="80">
        <f t="shared" si="175"/>
        <v>0</v>
      </c>
      <c r="AT665" s="80">
        <f t="shared" si="175"/>
        <v>0</v>
      </c>
      <c r="AU665" s="80">
        <f t="shared" si="175"/>
        <v>0</v>
      </c>
      <c r="AV665" s="80">
        <f t="shared" si="175"/>
        <v>0</v>
      </c>
      <c r="AW665" s="80">
        <f t="shared" si="175"/>
        <v>0</v>
      </c>
      <c r="AX665" s="80">
        <f t="shared" si="175"/>
        <v>0</v>
      </c>
      <c r="AY665" s="80">
        <f t="shared" si="175"/>
        <v>0</v>
      </c>
      <c r="AZ665" s="80">
        <f t="shared" si="175"/>
        <v>0</v>
      </c>
      <c r="BA665" s="80">
        <f t="shared" si="175"/>
        <v>0</v>
      </c>
      <c r="BB665" s="80">
        <f t="shared" si="175"/>
        <v>0</v>
      </c>
      <c r="BC665" s="80">
        <f t="shared" si="175"/>
        <v>0</v>
      </c>
      <c r="BD665" s="80">
        <f t="shared" si="175"/>
        <v>0</v>
      </c>
      <c r="BE665" s="80">
        <f t="shared" si="175"/>
        <v>0</v>
      </c>
      <c r="BF665" s="80">
        <f t="shared" si="175"/>
        <v>0</v>
      </c>
      <c r="BG665" s="80">
        <f t="shared" si="175"/>
        <v>0</v>
      </c>
      <c r="BH665" s="80">
        <f t="shared" si="175"/>
        <v>0</v>
      </c>
      <c r="BI665" s="80">
        <f t="shared" si="175"/>
        <v>0</v>
      </c>
      <c r="BJ665" s="80">
        <f t="shared" si="175"/>
        <v>0</v>
      </c>
      <c r="BK665" s="80">
        <f t="shared" si="175"/>
        <v>0</v>
      </c>
      <c r="BL665" s="80">
        <f t="shared" si="175"/>
        <v>0</v>
      </c>
      <c r="BM665" s="80">
        <f t="shared" si="175"/>
        <v>0</v>
      </c>
      <c r="BN665" s="80">
        <f t="shared" si="175"/>
        <v>0</v>
      </c>
      <c r="BO665" s="80">
        <f t="shared" si="175"/>
        <v>0</v>
      </c>
      <c r="BP665" s="80">
        <f t="shared" si="175"/>
        <v>0</v>
      </c>
      <c r="BQ665" s="80">
        <f t="shared" si="175"/>
        <v>0</v>
      </c>
      <c r="BR665" s="80">
        <f t="shared" si="174"/>
        <v>0</v>
      </c>
      <c r="BS665" s="80">
        <f t="shared" si="172"/>
        <v>0</v>
      </c>
      <c r="BT665" s="80">
        <f t="shared" si="172"/>
        <v>0</v>
      </c>
      <c r="BU665" s="80">
        <f t="shared" si="172"/>
        <v>0</v>
      </c>
      <c r="BV665" s="80">
        <f t="shared" si="172"/>
        <v>0</v>
      </c>
      <c r="BW665" s="80">
        <f t="shared" si="172"/>
        <v>0</v>
      </c>
      <c r="BX665" s="80">
        <f t="shared" si="172"/>
        <v>0</v>
      </c>
      <c r="BZ665" s="80">
        <f t="shared" si="173"/>
        <v>0</v>
      </c>
      <c r="CA665" s="80" t="e">
        <f>CA235-#REF!</f>
        <v>#REF!</v>
      </c>
    </row>
    <row r="666" spans="7:79" hidden="1" x14ac:dyDescent="0.3">
      <c r="G666" s="80">
        <f t="shared" si="175"/>
        <v>0</v>
      </c>
      <c r="H666" s="80">
        <f t="shared" si="175"/>
        <v>0</v>
      </c>
      <c r="I666" s="80">
        <f t="shared" si="175"/>
        <v>0</v>
      </c>
      <c r="J666" s="80">
        <f t="shared" ref="J666:BQ668" si="176">J236-CB236</f>
        <v>0</v>
      </c>
      <c r="K666" s="80">
        <f t="shared" si="176"/>
        <v>0</v>
      </c>
      <c r="L666" s="80">
        <f t="shared" si="176"/>
        <v>0</v>
      </c>
      <c r="M666" s="80">
        <f t="shared" si="176"/>
        <v>0</v>
      </c>
      <c r="N666" s="80">
        <f t="shared" si="176"/>
        <v>0</v>
      </c>
      <c r="O666" s="80">
        <f t="shared" si="176"/>
        <v>0</v>
      </c>
      <c r="P666" s="80">
        <f t="shared" si="176"/>
        <v>0</v>
      </c>
      <c r="Q666" s="80">
        <f t="shared" si="176"/>
        <v>0</v>
      </c>
      <c r="R666" s="80">
        <f t="shared" si="176"/>
        <v>0</v>
      </c>
      <c r="S666" s="80">
        <f t="shared" si="176"/>
        <v>0</v>
      </c>
      <c r="T666" s="80">
        <f t="shared" si="176"/>
        <v>0</v>
      </c>
      <c r="U666" s="80">
        <f t="shared" si="176"/>
        <v>0</v>
      </c>
      <c r="V666" s="80">
        <f t="shared" si="176"/>
        <v>0</v>
      </c>
      <c r="W666" s="80">
        <f t="shared" si="176"/>
        <v>0</v>
      </c>
      <c r="X666" s="80">
        <f t="shared" si="176"/>
        <v>0</v>
      </c>
      <c r="Y666" s="80">
        <f t="shared" si="176"/>
        <v>0</v>
      </c>
      <c r="Z666" s="80">
        <f t="shared" si="176"/>
        <v>0</v>
      </c>
      <c r="AA666" s="80">
        <f t="shared" si="176"/>
        <v>0</v>
      </c>
      <c r="AB666" s="80">
        <f t="shared" si="176"/>
        <v>0</v>
      </c>
      <c r="AC666" s="80">
        <f t="shared" si="176"/>
        <v>0</v>
      </c>
      <c r="AD666" s="80">
        <f t="shared" si="176"/>
        <v>0</v>
      </c>
      <c r="AE666" s="80">
        <f t="shared" si="176"/>
        <v>0</v>
      </c>
      <c r="AF666" s="80">
        <f t="shared" si="176"/>
        <v>0</v>
      </c>
      <c r="AG666" s="80">
        <f t="shared" si="176"/>
        <v>0</v>
      </c>
      <c r="AH666" s="80">
        <f t="shared" si="176"/>
        <v>0</v>
      </c>
      <c r="AI666" s="80">
        <f t="shared" si="176"/>
        <v>0</v>
      </c>
      <c r="AJ666" s="80">
        <f t="shared" si="176"/>
        <v>0</v>
      </c>
      <c r="AK666" s="80">
        <f t="shared" si="176"/>
        <v>0</v>
      </c>
      <c r="AL666" s="80">
        <f t="shared" si="176"/>
        <v>0</v>
      </c>
      <c r="AM666" s="80">
        <f t="shared" si="176"/>
        <v>0</v>
      </c>
      <c r="AN666" s="80">
        <f t="shared" si="176"/>
        <v>0</v>
      </c>
      <c r="AO666" s="80">
        <f t="shared" si="176"/>
        <v>0</v>
      </c>
      <c r="AP666" s="80">
        <f t="shared" si="176"/>
        <v>0</v>
      </c>
      <c r="AQ666" s="80">
        <f t="shared" si="176"/>
        <v>0</v>
      </c>
      <c r="AR666" s="80">
        <f t="shared" si="176"/>
        <v>0</v>
      </c>
      <c r="AS666" s="80">
        <f t="shared" si="176"/>
        <v>0</v>
      </c>
      <c r="AT666" s="80">
        <f t="shared" si="176"/>
        <v>0</v>
      </c>
      <c r="AU666" s="80">
        <f t="shared" si="176"/>
        <v>0</v>
      </c>
      <c r="AV666" s="80">
        <f t="shared" si="176"/>
        <v>0</v>
      </c>
      <c r="AW666" s="80">
        <f t="shared" si="176"/>
        <v>0</v>
      </c>
      <c r="AX666" s="80">
        <f t="shared" si="176"/>
        <v>0</v>
      </c>
      <c r="AY666" s="80">
        <f t="shared" si="176"/>
        <v>0</v>
      </c>
      <c r="AZ666" s="80">
        <f t="shared" si="176"/>
        <v>0</v>
      </c>
      <c r="BA666" s="80">
        <f t="shared" si="176"/>
        <v>0</v>
      </c>
      <c r="BB666" s="80">
        <f t="shared" si="176"/>
        <v>0</v>
      </c>
      <c r="BC666" s="80">
        <f t="shared" si="176"/>
        <v>0</v>
      </c>
      <c r="BD666" s="80">
        <f t="shared" si="176"/>
        <v>0</v>
      </c>
      <c r="BE666" s="80">
        <f t="shared" si="176"/>
        <v>0</v>
      </c>
      <c r="BF666" s="80">
        <f t="shared" si="176"/>
        <v>0</v>
      </c>
      <c r="BG666" s="80">
        <f t="shared" si="176"/>
        <v>0</v>
      </c>
      <c r="BH666" s="80">
        <f t="shared" si="176"/>
        <v>0</v>
      </c>
      <c r="BI666" s="80">
        <f t="shared" si="176"/>
        <v>0</v>
      </c>
      <c r="BJ666" s="80">
        <f t="shared" si="176"/>
        <v>0</v>
      </c>
      <c r="BK666" s="80">
        <f t="shared" si="176"/>
        <v>0</v>
      </c>
      <c r="BL666" s="80">
        <f t="shared" si="176"/>
        <v>0</v>
      </c>
      <c r="BM666" s="80">
        <f t="shared" si="176"/>
        <v>0</v>
      </c>
      <c r="BN666" s="80">
        <f t="shared" si="176"/>
        <v>0</v>
      </c>
      <c r="BO666" s="80">
        <f t="shared" si="176"/>
        <v>0</v>
      </c>
      <c r="BP666" s="80">
        <f t="shared" si="176"/>
        <v>0</v>
      </c>
      <c r="BQ666" s="80">
        <f t="shared" si="176"/>
        <v>0</v>
      </c>
      <c r="BR666" s="80">
        <f t="shared" si="174"/>
        <v>0</v>
      </c>
      <c r="BS666" s="80">
        <f t="shared" si="172"/>
        <v>0</v>
      </c>
      <c r="BT666" s="80">
        <f t="shared" si="172"/>
        <v>0</v>
      </c>
      <c r="BU666" s="80">
        <f t="shared" si="172"/>
        <v>0</v>
      </c>
      <c r="BV666" s="80">
        <f t="shared" si="172"/>
        <v>0</v>
      </c>
      <c r="BW666" s="80">
        <f t="shared" si="172"/>
        <v>0</v>
      </c>
      <c r="BX666" s="80">
        <f t="shared" si="172"/>
        <v>0</v>
      </c>
      <c r="BZ666" s="80">
        <f t="shared" si="173"/>
        <v>0</v>
      </c>
      <c r="CA666" s="80" t="e">
        <f>CA236-#REF!</f>
        <v>#REF!</v>
      </c>
    </row>
    <row r="667" spans="7:79" hidden="1" x14ac:dyDescent="0.3">
      <c r="G667" s="80">
        <f t="shared" ref="G667:I668" si="177">G237-BY237</f>
        <v>0</v>
      </c>
      <c r="H667" s="80">
        <f t="shared" si="177"/>
        <v>0</v>
      </c>
      <c r="I667" s="80">
        <f t="shared" si="177"/>
        <v>0</v>
      </c>
      <c r="J667" s="80">
        <f t="shared" si="176"/>
        <v>0</v>
      </c>
      <c r="K667" s="80">
        <f t="shared" si="176"/>
        <v>0</v>
      </c>
      <c r="L667" s="80">
        <f t="shared" si="176"/>
        <v>0</v>
      </c>
      <c r="M667" s="80">
        <f t="shared" si="176"/>
        <v>0</v>
      </c>
      <c r="N667" s="80">
        <f t="shared" si="176"/>
        <v>0</v>
      </c>
      <c r="O667" s="80">
        <f t="shared" si="176"/>
        <v>0</v>
      </c>
      <c r="P667" s="80">
        <f t="shared" si="176"/>
        <v>0</v>
      </c>
      <c r="Q667" s="80">
        <f t="shared" si="176"/>
        <v>0</v>
      </c>
      <c r="R667" s="80">
        <f t="shared" si="176"/>
        <v>0</v>
      </c>
      <c r="S667" s="80">
        <f t="shared" si="176"/>
        <v>0</v>
      </c>
      <c r="T667" s="80">
        <f t="shared" si="176"/>
        <v>0</v>
      </c>
      <c r="U667" s="80">
        <f t="shared" si="176"/>
        <v>0</v>
      </c>
      <c r="V667" s="80">
        <f t="shared" si="176"/>
        <v>0</v>
      </c>
      <c r="W667" s="80">
        <f t="shared" si="176"/>
        <v>0</v>
      </c>
      <c r="X667" s="80">
        <f t="shared" si="176"/>
        <v>0</v>
      </c>
      <c r="Y667" s="80">
        <f t="shared" si="176"/>
        <v>0</v>
      </c>
      <c r="Z667" s="80">
        <f t="shared" si="176"/>
        <v>0</v>
      </c>
      <c r="AA667" s="80">
        <f t="shared" si="176"/>
        <v>0</v>
      </c>
      <c r="AB667" s="80">
        <f t="shared" si="176"/>
        <v>0</v>
      </c>
      <c r="AC667" s="80">
        <f t="shared" si="176"/>
        <v>0</v>
      </c>
      <c r="AD667" s="80">
        <f t="shared" si="176"/>
        <v>0</v>
      </c>
      <c r="AE667" s="80">
        <f t="shared" si="176"/>
        <v>0</v>
      </c>
      <c r="AF667" s="80">
        <f t="shared" si="176"/>
        <v>0</v>
      </c>
      <c r="AG667" s="80">
        <f t="shared" si="176"/>
        <v>0</v>
      </c>
      <c r="AH667" s="80">
        <f t="shared" si="176"/>
        <v>0</v>
      </c>
      <c r="AI667" s="80">
        <f t="shared" si="176"/>
        <v>0</v>
      </c>
      <c r="AJ667" s="80">
        <f t="shared" si="176"/>
        <v>0</v>
      </c>
      <c r="AK667" s="80">
        <f t="shared" si="176"/>
        <v>0</v>
      </c>
      <c r="AL667" s="80">
        <f t="shared" si="176"/>
        <v>0</v>
      </c>
      <c r="AM667" s="80">
        <f t="shared" si="176"/>
        <v>0</v>
      </c>
      <c r="AN667" s="80">
        <f t="shared" si="176"/>
        <v>0</v>
      </c>
      <c r="AO667" s="80">
        <f t="shared" si="176"/>
        <v>0</v>
      </c>
      <c r="AP667" s="80">
        <f t="shared" si="176"/>
        <v>0</v>
      </c>
      <c r="AQ667" s="80">
        <f t="shared" si="176"/>
        <v>0</v>
      </c>
      <c r="AR667" s="80">
        <f t="shared" si="176"/>
        <v>0</v>
      </c>
      <c r="AS667" s="80">
        <f t="shared" si="176"/>
        <v>0</v>
      </c>
      <c r="AT667" s="80">
        <f t="shared" si="176"/>
        <v>0</v>
      </c>
      <c r="AU667" s="80">
        <f t="shared" si="176"/>
        <v>0</v>
      </c>
      <c r="AV667" s="80">
        <f t="shared" si="176"/>
        <v>0</v>
      </c>
      <c r="AW667" s="80">
        <f t="shared" si="176"/>
        <v>0</v>
      </c>
      <c r="AX667" s="80">
        <f t="shared" si="176"/>
        <v>0</v>
      </c>
      <c r="AY667" s="80">
        <f t="shared" si="176"/>
        <v>0</v>
      </c>
      <c r="AZ667" s="80">
        <f t="shared" si="176"/>
        <v>0</v>
      </c>
      <c r="BA667" s="80">
        <f t="shared" si="176"/>
        <v>0</v>
      </c>
      <c r="BB667" s="80">
        <f t="shared" si="176"/>
        <v>0</v>
      </c>
      <c r="BC667" s="80">
        <f t="shared" si="176"/>
        <v>0</v>
      </c>
      <c r="BD667" s="80">
        <f t="shared" si="176"/>
        <v>0</v>
      </c>
      <c r="BE667" s="80">
        <f t="shared" si="176"/>
        <v>0</v>
      </c>
      <c r="BF667" s="80">
        <f t="shared" si="176"/>
        <v>0</v>
      </c>
      <c r="BG667" s="80">
        <f t="shared" si="176"/>
        <v>0</v>
      </c>
      <c r="BH667" s="80">
        <f t="shared" si="176"/>
        <v>0</v>
      </c>
      <c r="BI667" s="80">
        <f t="shared" si="176"/>
        <v>0</v>
      </c>
      <c r="BJ667" s="80">
        <f t="shared" si="176"/>
        <v>0</v>
      </c>
      <c r="BK667" s="80">
        <f t="shared" si="176"/>
        <v>0</v>
      </c>
      <c r="BL667" s="80">
        <f t="shared" si="176"/>
        <v>0</v>
      </c>
      <c r="BM667" s="80">
        <f t="shared" si="176"/>
        <v>0</v>
      </c>
      <c r="BN667" s="80">
        <f t="shared" si="176"/>
        <v>0</v>
      </c>
      <c r="BO667" s="80">
        <f t="shared" si="176"/>
        <v>0</v>
      </c>
      <c r="BP667" s="80">
        <f t="shared" si="176"/>
        <v>0</v>
      </c>
      <c r="BQ667" s="80">
        <f t="shared" si="176"/>
        <v>0</v>
      </c>
      <c r="BR667" s="80">
        <f t="shared" si="174"/>
        <v>0</v>
      </c>
      <c r="BS667" s="80">
        <f t="shared" si="172"/>
        <v>0</v>
      </c>
      <c r="BT667" s="80">
        <f t="shared" si="172"/>
        <v>0</v>
      </c>
      <c r="BU667" s="80">
        <f t="shared" si="172"/>
        <v>0</v>
      </c>
      <c r="BV667" s="80">
        <f t="shared" si="172"/>
        <v>0</v>
      </c>
      <c r="BW667" s="80">
        <f t="shared" si="172"/>
        <v>0</v>
      </c>
      <c r="BX667" s="80">
        <f t="shared" si="172"/>
        <v>0</v>
      </c>
      <c r="BZ667" s="80">
        <f t="shared" si="173"/>
        <v>0</v>
      </c>
      <c r="CA667" s="80" t="e">
        <f>CA237-#REF!</f>
        <v>#REF!</v>
      </c>
    </row>
    <row r="668" spans="7:79" hidden="1" x14ac:dyDescent="0.3">
      <c r="G668" s="80">
        <f t="shared" si="177"/>
        <v>0</v>
      </c>
      <c r="H668" s="80">
        <f t="shared" si="177"/>
        <v>0</v>
      </c>
      <c r="I668" s="80">
        <f t="shared" si="177"/>
        <v>0</v>
      </c>
      <c r="J668" s="80">
        <f t="shared" si="176"/>
        <v>0</v>
      </c>
      <c r="K668" s="80">
        <f t="shared" si="176"/>
        <v>0</v>
      </c>
      <c r="L668" s="80">
        <f t="shared" si="176"/>
        <v>0</v>
      </c>
      <c r="M668" s="80">
        <f t="shared" si="176"/>
        <v>0</v>
      </c>
      <c r="N668" s="80">
        <f t="shared" si="176"/>
        <v>0</v>
      </c>
      <c r="O668" s="80">
        <f t="shared" si="176"/>
        <v>0</v>
      </c>
      <c r="P668" s="80">
        <f t="shared" si="176"/>
        <v>0</v>
      </c>
      <c r="Q668" s="80">
        <f t="shared" si="176"/>
        <v>0</v>
      </c>
      <c r="R668" s="80">
        <f t="shared" si="176"/>
        <v>0</v>
      </c>
      <c r="S668" s="80">
        <f t="shared" si="176"/>
        <v>0</v>
      </c>
      <c r="T668" s="80">
        <f t="shared" si="176"/>
        <v>0</v>
      </c>
      <c r="U668" s="80">
        <f t="shared" si="176"/>
        <v>0</v>
      </c>
      <c r="V668" s="80">
        <f t="shared" si="176"/>
        <v>0</v>
      </c>
      <c r="W668" s="80">
        <f t="shared" si="176"/>
        <v>0</v>
      </c>
      <c r="X668" s="80">
        <f t="shared" si="176"/>
        <v>0</v>
      </c>
      <c r="Y668" s="80">
        <f t="shared" si="176"/>
        <v>0</v>
      </c>
      <c r="Z668" s="80">
        <f t="shared" si="176"/>
        <v>0</v>
      </c>
      <c r="AA668" s="80">
        <f t="shared" si="176"/>
        <v>0</v>
      </c>
      <c r="AB668" s="80">
        <f t="shared" si="176"/>
        <v>0</v>
      </c>
      <c r="AC668" s="80">
        <f t="shared" si="176"/>
        <v>0</v>
      </c>
      <c r="AD668" s="80">
        <f t="shared" si="176"/>
        <v>0</v>
      </c>
      <c r="AE668" s="80">
        <f t="shared" si="176"/>
        <v>0</v>
      </c>
      <c r="AF668" s="80">
        <f t="shared" si="176"/>
        <v>0</v>
      </c>
      <c r="AG668" s="80">
        <f t="shared" si="176"/>
        <v>0</v>
      </c>
      <c r="AH668" s="80">
        <f t="shared" si="176"/>
        <v>0</v>
      </c>
      <c r="AI668" s="80">
        <f t="shared" si="176"/>
        <v>0</v>
      </c>
      <c r="AJ668" s="80">
        <f t="shared" si="176"/>
        <v>0</v>
      </c>
      <c r="AK668" s="80">
        <f t="shared" si="176"/>
        <v>0</v>
      </c>
      <c r="AL668" s="80">
        <f t="shared" si="176"/>
        <v>0</v>
      </c>
      <c r="AM668" s="80">
        <f t="shared" si="176"/>
        <v>0</v>
      </c>
      <c r="AN668" s="80">
        <f t="shared" si="176"/>
        <v>0</v>
      </c>
      <c r="AO668" s="80">
        <f t="shared" si="176"/>
        <v>0</v>
      </c>
      <c r="AP668" s="80">
        <f t="shared" si="176"/>
        <v>0</v>
      </c>
      <c r="AQ668" s="80">
        <f t="shared" si="176"/>
        <v>0</v>
      </c>
      <c r="AR668" s="80">
        <f t="shared" si="176"/>
        <v>0</v>
      </c>
      <c r="AS668" s="80">
        <f t="shared" si="176"/>
        <v>0</v>
      </c>
      <c r="AT668" s="80">
        <f t="shared" si="176"/>
        <v>0</v>
      </c>
      <c r="AU668" s="80">
        <f t="shared" si="176"/>
        <v>0</v>
      </c>
      <c r="AV668" s="80">
        <f t="shared" si="176"/>
        <v>0</v>
      </c>
      <c r="AW668" s="80">
        <f t="shared" si="176"/>
        <v>0</v>
      </c>
      <c r="AX668" s="80">
        <f t="shared" si="176"/>
        <v>0</v>
      </c>
      <c r="AY668" s="80">
        <f t="shared" si="176"/>
        <v>0</v>
      </c>
      <c r="AZ668" s="80">
        <f t="shared" si="176"/>
        <v>0</v>
      </c>
      <c r="BA668" s="80">
        <f t="shared" si="176"/>
        <v>0</v>
      </c>
      <c r="BB668" s="80">
        <f t="shared" si="176"/>
        <v>0</v>
      </c>
      <c r="BC668" s="80">
        <f t="shared" si="176"/>
        <v>0</v>
      </c>
      <c r="BD668" s="80">
        <f t="shared" si="176"/>
        <v>0</v>
      </c>
      <c r="BE668" s="80">
        <f t="shared" si="176"/>
        <v>0</v>
      </c>
      <c r="BF668" s="80">
        <f t="shared" si="176"/>
        <v>0</v>
      </c>
      <c r="BG668" s="80">
        <f t="shared" si="176"/>
        <v>0</v>
      </c>
      <c r="BH668" s="80">
        <f t="shared" si="176"/>
        <v>0</v>
      </c>
      <c r="BI668" s="80">
        <f t="shared" si="176"/>
        <v>0</v>
      </c>
      <c r="BJ668" s="80">
        <f t="shared" si="176"/>
        <v>0</v>
      </c>
      <c r="BK668" s="80">
        <f t="shared" si="176"/>
        <v>0</v>
      </c>
      <c r="BL668" s="80">
        <f t="shared" si="176"/>
        <v>0</v>
      </c>
      <c r="BM668" s="80">
        <f t="shared" si="176"/>
        <v>0</v>
      </c>
      <c r="BN668" s="80">
        <f t="shared" si="176"/>
        <v>0</v>
      </c>
      <c r="BO668" s="80">
        <f t="shared" si="176"/>
        <v>0</v>
      </c>
      <c r="BP668" s="80">
        <f t="shared" si="176"/>
        <v>0</v>
      </c>
      <c r="BQ668" s="80">
        <f t="shared" si="176"/>
        <v>0</v>
      </c>
      <c r="BR668" s="80">
        <f t="shared" si="174"/>
        <v>0</v>
      </c>
      <c r="BS668" s="80">
        <f t="shared" si="172"/>
        <v>0</v>
      </c>
      <c r="BT668" s="80">
        <f t="shared" si="172"/>
        <v>0</v>
      </c>
      <c r="BU668" s="80">
        <f t="shared" si="172"/>
        <v>0</v>
      </c>
      <c r="BV668" s="80">
        <f t="shared" si="172"/>
        <v>0</v>
      </c>
      <c r="BW668" s="80">
        <f t="shared" si="172"/>
        <v>0</v>
      </c>
      <c r="BX668" s="80">
        <f t="shared" si="172"/>
        <v>0</v>
      </c>
      <c r="BZ668" s="80">
        <f t="shared" si="173"/>
        <v>0</v>
      </c>
      <c r="CA668" s="80" t="e">
        <f>CA238-#REF!</f>
        <v>#REF!</v>
      </c>
    </row>
    <row r="669" spans="7:79" hidden="1" x14ac:dyDescent="0.3">
      <c r="G669" s="80">
        <f t="shared" ref="G669:BR673" si="178">G240-BY240</f>
        <v>0</v>
      </c>
      <c r="H669" s="80">
        <f t="shared" si="178"/>
        <v>0</v>
      </c>
      <c r="I669" s="80">
        <f t="shared" si="178"/>
        <v>0</v>
      </c>
      <c r="J669" s="80">
        <f t="shared" si="178"/>
        <v>0</v>
      </c>
      <c r="K669" s="80">
        <f t="shared" si="178"/>
        <v>0</v>
      </c>
      <c r="L669" s="80">
        <f t="shared" si="178"/>
        <v>0</v>
      </c>
      <c r="M669" s="80">
        <f t="shared" si="178"/>
        <v>0</v>
      </c>
      <c r="N669" s="80">
        <f t="shared" si="178"/>
        <v>0</v>
      </c>
      <c r="O669" s="80">
        <f t="shared" si="178"/>
        <v>0</v>
      </c>
      <c r="P669" s="80">
        <f t="shared" si="178"/>
        <v>0</v>
      </c>
      <c r="Q669" s="80">
        <f t="shared" si="178"/>
        <v>0</v>
      </c>
      <c r="R669" s="80">
        <f t="shared" si="178"/>
        <v>0</v>
      </c>
      <c r="S669" s="80">
        <f t="shared" si="178"/>
        <v>0</v>
      </c>
      <c r="T669" s="80">
        <f t="shared" si="178"/>
        <v>0</v>
      </c>
      <c r="U669" s="80">
        <f t="shared" si="178"/>
        <v>0</v>
      </c>
      <c r="V669" s="80">
        <f t="shared" si="178"/>
        <v>0</v>
      </c>
      <c r="W669" s="80">
        <f t="shared" si="178"/>
        <v>0</v>
      </c>
      <c r="X669" s="80">
        <f t="shared" si="178"/>
        <v>0</v>
      </c>
      <c r="Y669" s="80">
        <f t="shared" si="178"/>
        <v>0</v>
      </c>
      <c r="Z669" s="80">
        <f t="shared" si="178"/>
        <v>0</v>
      </c>
      <c r="AA669" s="80">
        <f t="shared" si="178"/>
        <v>0</v>
      </c>
      <c r="AB669" s="80">
        <f t="shared" si="178"/>
        <v>0</v>
      </c>
      <c r="AC669" s="80">
        <f t="shared" si="178"/>
        <v>0</v>
      </c>
      <c r="AD669" s="80">
        <f t="shared" si="178"/>
        <v>0</v>
      </c>
      <c r="AE669" s="80">
        <f t="shared" si="178"/>
        <v>0</v>
      </c>
      <c r="AF669" s="80">
        <f t="shared" si="178"/>
        <v>0</v>
      </c>
      <c r="AG669" s="80">
        <f t="shared" si="178"/>
        <v>0</v>
      </c>
      <c r="AH669" s="80">
        <f t="shared" si="178"/>
        <v>0</v>
      </c>
      <c r="AI669" s="80">
        <f t="shared" si="178"/>
        <v>0</v>
      </c>
      <c r="AJ669" s="80">
        <f t="shared" si="178"/>
        <v>0</v>
      </c>
      <c r="AK669" s="80">
        <f t="shared" si="178"/>
        <v>0</v>
      </c>
      <c r="AL669" s="80">
        <f t="shared" si="178"/>
        <v>0</v>
      </c>
      <c r="AM669" s="80">
        <f t="shared" si="178"/>
        <v>0</v>
      </c>
      <c r="AN669" s="80">
        <f t="shared" si="178"/>
        <v>0</v>
      </c>
      <c r="AO669" s="80">
        <f t="shared" si="178"/>
        <v>0</v>
      </c>
      <c r="AP669" s="80">
        <f t="shared" si="178"/>
        <v>0</v>
      </c>
      <c r="AQ669" s="80">
        <f t="shared" si="178"/>
        <v>0</v>
      </c>
      <c r="AR669" s="80">
        <f t="shared" si="178"/>
        <v>0</v>
      </c>
      <c r="AS669" s="80">
        <f t="shared" si="178"/>
        <v>0</v>
      </c>
      <c r="AT669" s="80">
        <f t="shared" si="178"/>
        <v>0</v>
      </c>
      <c r="AU669" s="80">
        <f t="shared" si="178"/>
        <v>0</v>
      </c>
      <c r="AV669" s="80">
        <f t="shared" si="178"/>
        <v>0</v>
      </c>
      <c r="AW669" s="80">
        <f t="shared" si="178"/>
        <v>0</v>
      </c>
      <c r="AX669" s="80">
        <f t="shared" si="178"/>
        <v>0</v>
      </c>
      <c r="AY669" s="80">
        <f t="shared" si="178"/>
        <v>0</v>
      </c>
      <c r="AZ669" s="80">
        <f t="shared" si="178"/>
        <v>0</v>
      </c>
      <c r="BA669" s="80">
        <f t="shared" si="178"/>
        <v>0</v>
      </c>
      <c r="BB669" s="80">
        <f t="shared" si="178"/>
        <v>0</v>
      </c>
      <c r="BC669" s="80">
        <f t="shared" si="178"/>
        <v>0</v>
      </c>
      <c r="BD669" s="80">
        <f t="shared" si="178"/>
        <v>0</v>
      </c>
      <c r="BE669" s="80">
        <f t="shared" si="178"/>
        <v>0</v>
      </c>
      <c r="BF669" s="80">
        <f t="shared" si="178"/>
        <v>0</v>
      </c>
      <c r="BG669" s="80">
        <f t="shared" si="178"/>
        <v>0</v>
      </c>
      <c r="BH669" s="80">
        <f t="shared" si="178"/>
        <v>0</v>
      </c>
      <c r="BI669" s="80">
        <f t="shared" si="178"/>
        <v>0</v>
      </c>
      <c r="BJ669" s="80">
        <f t="shared" si="178"/>
        <v>0</v>
      </c>
      <c r="BK669" s="80">
        <f t="shared" si="178"/>
        <v>0</v>
      </c>
      <c r="BL669" s="80">
        <f t="shared" si="178"/>
        <v>0</v>
      </c>
      <c r="BM669" s="80">
        <f t="shared" si="178"/>
        <v>0</v>
      </c>
      <c r="BN669" s="80">
        <f t="shared" si="178"/>
        <v>0</v>
      </c>
      <c r="BO669" s="80">
        <f t="shared" si="178"/>
        <v>0</v>
      </c>
      <c r="BP669" s="80">
        <f t="shared" si="178"/>
        <v>0</v>
      </c>
      <c r="BQ669" s="80">
        <f t="shared" si="178"/>
        <v>0</v>
      </c>
      <c r="BR669" s="80">
        <f t="shared" si="178"/>
        <v>0</v>
      </c>
      <c r="BS669" s="80">
        <f t="shared" ref="BO669:BX673" si="179">BS240-EK240</f>
        <v>0</v>
      </c>
      <c r="BT669" s="80">
        <f t="shared" si="179"/>
        <v>0</v>
      </c>
      <c r="BU669" s="80">
        <f t="shared" si="179"/>
        <v>0</v>
      </c>
      <c r="BV669" s="80">
        <f t="shared" si="179"/>
        <v>0</v>
      </c>
      <c r="BW669" s="80">
        <f t="shared" si="179"/>
        <v>0</v>
      </c>
      <c r="BX669" s="80">
        <f t="shared" si="179"/>
        <v>0</v>
      </c>
      <c r="BZ669" s="80">
        <f>BZ240-ER240</f>
        <v>0</v>
      </c>
      <c r="CA669" s="80" t="e">
        <f>CA240-#REF!</f>
        <v>#REF!</v>
      </c>
    </row>
    <row r="670" spans="7:79" hidden="1" x14ac:dyDescent="0.3">
      <c r="G670" s="80">
        <f t="shared" si="178"/>
        <v>0</v>
      </c>
      <c r="H670" s="80">
        <f t="shared" si="178"/>
        <v>0</v>
      </c>
      <c r="I670" s="80">
        <f t="shared" si="178"/>
        <v>0</v>
      </c>
      <c r="J670" s="80">
        <f t="shared" si="178"/>
        <v>0</v>
      </c>
      <c r="K670" s="80">
        <f t="shared" si="178"/>
        <v>0</v>
      </c>
      <c r="L670" s="80">
        <f t="shared" si="178"/>
        <v>0</v>
      </c>
      <c r="M670" s="80">
        <f t="shared" si="178"/>
        <v>0</v>
      </c>
      <c r="N670" s="80">
        <f t="shared" si="178"/>
        <v>0</v>
      </c>
      <c r="O670" s="80">
        <f t="shared" si="178"/>
        <v>0</v>
      </c>
      <c r="P670" s="80">
        <f t="shared" si="178"/>
        <v>0</v>
      </c>
      <c r="Q670" s="80">
        <f t="shared" si="178"/>
        <v>0</v>
      </c>
      <c r="R670" s="80">
        <f t="shared" si="178"/>
        <v>0</v>
      </c>
      <c r="S670" s="80">
        <f t="shared" si="178"/>
        <v>0</v>
      </c>
      <c r="T670" s="80">
        <f t="shared" si="178"/>
        <v>0</v>
      </c>
      <c r="U670" s="80">
        <f t="shared" si="178"/>
        <v>0</v>
      </c>
      <c r="V670" s="80">
        <f t="shared" si="178"/>
        <v>0</v>
      </c>
      <c r="W670" s="80">
        <f t="shared" si="178"/>
        <v>0</v>
      </c>
      <c r="X670" s="80">
        <f t="shared" si="178"/>
        <v>0</v>
      </c>
      <c r="Y670" s="80">
        <f t="shared" si="178"/>
        <v>0</v>
      </c>
      <c r="Z670" s="80">
        <f t="shared" si="178"/>
        <v>0</v>
      </c>
      <c r="AA670" s="80">
        <f t="shared" si="178"/>
        <v>0</v>
      </c>
      <c r="AB670" s="80">
        <f t="shared" si="178"/>
        <v>0</v>
      </c>
      <c r="AC670" s="80">
        <f t="shared" si="178"/>
        <v>0</v>
      </c>
      <c r="AD670" s="80">
        <f t="shared" si="178"/>
        <v>0</v>
      </c>
      <c r="AE670" s="80">
        <f t="shared" si="178"/>
        <v>0</v>
      </c>
      <c r="AF670" s="80">
        <f t="shared" si="178"/>
        <v>0</v>
      </c>
      <c r="AG670" s="80">
        <f t="shared" si="178"/>
        <v>0</v>
      </c>
      <c r="AH670" s="80">
        <f t="shared" si="178"/>
        <v>0</v>
      </c>
      <c r="AI670" s="80">
        <f t="shared" si="178"/>
        <v>0</v>
      </c>
      <c r="AJ670" s="80">
        <f t="shared" si="178"/>
        <v>0</v>
      </c>
      <c r="AK670" s="80">
        <f t="shared" si="178"/>
        <v>0</v>
      </c>
      <c r="AL670" s="80">
        <f t="shared" si="178"/>
        <v>0</v>
      </c>
      <c r="AM670" s="80">
        <f t="shared" si="178"/>
        <v>0</v>
      </c>
      <c r="AN670" s="80">
        <f t="shared" si="178"/>
        <v>0</v>
      </c>
      <c r="AO670" s="80">
        <f t="shared" si="178"/>
        <v>0</v>
      </c>
      <c r="AP670" s="80">
        <f t="shared" si="178"/>
        <v>0</v>
      </c>
      <c r="AQ670" s="80">
        <f t="shared" si="178"/>
        <v>0</v>
      </c>
      <c r="AR670" s="80">
        <f t="shared" si="178"/>
        <v>0</v>
      </c>
      <c r="AS670" s="80">
        <f t="shared" si="178"/>
        <v>0</v>
      </c>
      <c r="AT670" s="80">
        <f t="shared" si="178"/>
        <v>0</v>
      </c>
      <c r="AU670" s="80">
        <f t="shared" si="178"/>
        <v>0</v>
      </c>
      <c r="AV670" s="80">
        <f t="shared" si="178"/>
        <v>0</v>
      </c>
      <c r="AW670" s="80">
        <f t="shared" si="178"/>
        <v>0</v>
      </c>
      <c r="AX670" s="80">
        <f t="shared" si="178"/>
        <v>0</v>
      </c>
      <c r="AY670" s="80">
        <f t="shared" si="178"/>
        <v>0</v>
      </c>
      <c r="AZ670" s="80">
        <f t="shared" si="178"/>
        <v>0</v>
      </c>
      <c r="BA670" s="80">
        <f t="shared" si="178"/>
        <v>0</v>
      </c>
      <c r="BB670" s="80">
        <f t="shared" si="178"/>
        <v>0</v>
      </c>
      <c r="BC670" s="80">
        <f t="shared" si="178"/>
        <v>0</v>
      </c>
      <c r="BD670" s="80">
        <f t="shared" si="178"/>
        <v>0</v>
      </c>
      <c r="BE670" s="80">
        <f t="shared" si="178"/>
        <v>0</v>
      </c>
      <c r="BF670" s="80">
        <f t="shared" si="178"/>
        <v>0</v>
      </c>
      <c r="BG670" s="80">
        <f t="shared" si="178"/>
        <v>0</v>
      </c>
      <c r="BH670" s="80">
        <f t="shared" si="178"/>
        <v>0</v>
      </c>
      <c r="BI670" s="80">
        <f t="shared" si="178"/>
        <v>0</v>
      </c>
      <c r="BJ670" s="80">
        <f t="shared" si="178"/>
        <v>0</v>
      </c>
      <c r="BK670" s="80">
        <f t="shared" si="178"/>
        <v>0</v>
      </c>
      <c r="BL670" s="80">
        <f t="shared" si="178"/>
        <v>0</v>
      </c>
      <c r="BM670" s="80">
        <f t="shared" si="178"/>
        <v>0</v>
      </c>
      <c r="BN670" s="80">
        <f t="shared" si="178"/>
        <v>0</v>
      </c>
      <c r="BO670" s="80">
        <f t="shared" si="179"/>
        <v>0</v>
      </c>
      <c r="BP670" s="80">
        <f t="shared" si="179"/>
        <v>0</v>
      </c>
      <c r="BQ670" s="80">
        <f t="shared" si="179"/>
        <v>0</v>
      </c>
      <c r="BR670" s="80">
        <f t="shared" si="179"/>
        <v>0</v>
      </c>
      <c r="BS670" s="80">
        <f t="shared" si="179"/>
        <v>0</v>
      </c>
      <c r="BT670" s="80">
        <f t="shared" si="179"/>
        <v>0</v>
      </c>
      <c r="BU670" s="80">
        <f t="shared" si="179"/>
        <v>0</v>
      </c>
      <c r="BV670" s="80">
        <f t="shared" si="179"/>
        <v>0</v>
      </c>
      <c r="BW670" s="80">
        <f t="shared" si="179"/>
        <v>0</v>
      </c>
      <c r="BX670" s="80">
        <f t="shared" si="179"/>
        <v>0</v>
      </c>
      <c r="BZ670" s="80">
        <f>BZ241-ER241</f>
        <v>0</v>
      </c>
      <c r="CA670" s="80" t="e">
        <f>CA241-#REF!</f>
        <v>#REF!</v>
      </c>
    </row>
    <row r="671" spans="7:79" hidden="1" x14ac:dyDescent="0.3">
      <c r="G671" s="80">
        <f t="shared" si="178"/>
        <v>0</v>
      </c>
      <c r="H671" s="80">
        <f t="shared" si="178"/>
        <v>0</v>
      </c>
      <c r="I671" s="80">
        <f t="shared" si="178"/>
        <v>0</v>
      </c>
      <c r="J671" s="80">
        <f t="shared" si="178"/>
        <v>0</v>
      </c>
      <c r="K671" s="80">
        <f t="shared" si="178"/>
        <v>0</v>
      </c>
      <c r="L671" s="80">
        <f t="shared" si="178"/>
        <v>0</v>
      </c>
      <c r="M671" s="80">
        <f t="shared" si="178"/>
        <v>0</v>
      </c>
      <c r="N671" s="80">
        <f t="shared" si="178"/>
        <v>0</v>
      </c>
      <c r="O671" s="80">
        <f t="shared" si="178"/>
        <v>0</v>
      </c>
      <c r="P671" s="80">
        <f t="shared" si="178"/>
        <v>0</v>
      </c>
      <c r="Q671" s="80">
        <f t="shared" si="178"/>
        <v>0</v>
      </c>
      <c r="R671" s="80">
        <f t="shared" si="178"/>
        <v>0</v>
      </c>
      <c r="S671" s="80">
        <f t="shared" si="178"/>
        <v>0</v>
      </c>
      <c r="T671" s="80">
        <f t="shared" si="178"/>
        <v>0</v>
      </c>
      <c r="U671" s="80">
        <f t="shared" si="178"/>
        <v>0</v>
      </c>
      <c r="V671" s="80">
        <f t="shared" si="178"/>
        <v>0</v>
      </c>
      <c r="W671" s="80">
        <f t="shared" si="178"/>
        <v>0</v>
      </c>
      <c r="X671" s="80">
        <f t="shared" si="178"/>
        <v>0</v>
      </c>
      <c r="Y671" s="80">
        <f t="shared" si="178"/>
        <v>0</v>
      </c>
      <c r="Z671" s="80">
        <f t="shared" si="178"/>
        <v>0</v>
      </c>
      <c r="AA671" s="80">
        <f t="shared" si="178"/>
        <v>0</v>
      </c>
      <c r="AB671" s="80">
        <f t="shared" si="178"/>
        <v>0</v>
      </c>
      <c r="AC671" s="80">
        <f t="shared" si="178"/>
        <v>0</v>
      </c>
      <c r="AD671" s="80">
        <f t="shared" si="178"/>
        <v>0</v>
      </c>
      <c r="AE671" s="80">
        <f t="shared" si="178"/>
        <v>0</v>
      </c>
      <c r="AF671" s="80">
        <f t="shared" si="178"/>
        <v>0</v>
      </c>
      <c r="AG671" s="80">
        <f t="shared" si="178"/>
        <v>0</v>
      </c>
      <c r="AH671" s="80">
        <f t="shared" si="178"/>
        <v>0</v>
      </c>
      <c r="AI671" s="80">
        <f t="shared" si="178"/>
        <v>0</v>
      </c>
      <c r="AJ671" s="80">
        <f t="shared" si="178"/>
        <v>0</v>
      </c>
      <c r="AK671" s="80">
        <f t="shared" si="178"/>
        <v>0</v>
      </c>
      <c r="AL671" s="80">
        <f t="shared" si="178"/>
        <v>0</v>
      </c>
      <c r="AM671" s="80">
        <f t="shared" si="178"/>
        <v>0</v>
      </c>
      <c r="AN671" s="80">
        <f t="shared" si="178"/>
        <v>0</v>
      </c>
      <c r="AO671" s="80">
        <f t="shared" si="178"/>
        <v>0</v>
      </c>
      <c r="AP671" s="80">
        <f t="shared" si="178"/>
        <v>0</v>
      </c>
      <c r="AQ671" s="80">
        <f t="shared" si="178"/>
        <v>0</v>
      </c>
      <c r="AR671" s="80">
        <f t="shared" si="178"/>
        <v>0</v>
      </c>
      <c r="AS671" s="80">
        <f t="shared" si="178"/>
        <v>0</v>
      </c>
      <c r="AT671" s="80">
        <f t="shared" si="178"/>
        <v>0</v>
      </c>
      <c r="AU671" s="80">
        <f t="shared" si="178"/>
        <v>0</v>
      </c>
      <c r="AV671" s="80">
        <f t="shared" si="178"/>
        <v>0</v>
      </c>
      <c r="AW671" s="80">
        <f t="shared" si="178"/>
        <v>0</v>
      </c>
      <c r="AX671" s="80">
        <f t="shared" si="178"/>
        <v>0</v>
      </c>
      <c r="AY671" s="80">
        <f t="shared" si="178"/>
        <v>0</v>
      </c>
      <c r="AZ671" s="80">
        <f t="shared" si="178"/>
        <v>0</v>
      </c>
      <c r="BA671" s="80">
        <f t="shared" si="178"/>
        <v>0</v>
      </c>
      <c r="BB671" s="80">
        <f t="shared" si="178"/>
        <v>0</v>
      </c>
      <c r="BC671" s="80">
        <f t="shared" si="178"/>
        <v>0</v>
      </c>
      <c r="BD671" s="80">
        <f t="shared" si="178"/>
        <v>0</v>
      </c>
      <c r="BE671" s="80">
        <f t="shared" si="178"/>
        <v>0</v>
      </c>
      <c r="BF671" s="80">
        <f t="shared" si="178"/>
        <v>0</v>
      </c>
      <c r="BG671" s="80">
        <f t="shared" si="178"/>
        <v>0</v>
      </c>
      <c r="BH671" s="80">
        <f t="shared" si="178"/>
        <v>0</v>
      </c>
      <c r="BI671" s="80">
        <f t="shared" si="178"/>
        <v>0</v>
      </c>
      <c r="BJ671" s="80">
        <f t="shared" si="178"/>
        <v>0</v>
      </c>
      <c r="BK671" s="80">
        <f t="shared" si="178"/>
        <v>0</v>
      </c>
      <c r="BL671" s="80">
        <f t="shared" si="178"/>
        <v>0</v>
      </c>
      <c r="BM671" s="80">
        <f t="shared" si="178"/>
        <v>0</v>
      </c>
      <c r="BN671" s="80">
        <f t="shared" si="178"/>
        <v>0</v>
      </c>
      <c r="BO671" s="80">
        <f t="shared" si="179"/>
        <v>0</v>
      </c>
      <c r="BP671" s="80">
        <f t="shared" si="179"/>
        <v>0</v>
      </c>
      <c r="BQ671" s="80">
        <f t="shared" si="179"/>
        <v>0</v>
      </c>
      <c r="BR671" s="80">
        <f t="shared" si="179"/>
        <v>0</v>
      </c>
      <c r="BS671" s="80">
        <f t="shared" si="179"/>
        <v>0</v>
      </c>
      <c r="BT671" s="80">
        <f t="shared" si="179"/>
        <v>0</v>
      </c>
      <c r="BU671" s="80">
        <f t="shared" si="179"/>
        <v>0</v>
      </c>
      <c r="BV671" s="80">
        <f t="shared" si="179"/>
        <v>0</v>
      </c>
      <c r="BW671" s="80">
        <f t="shared" si="179"/>
        <v>0</v>
      </c>
      <c r="BX671" s="80">
        <f t="shared" si="179"/>
        <v>0</v>
      </c>
      <c r="BZ671" s="80">
        <f>BZ242-ER242</f>
        <v>0</v>
      </c>
      <c r="CA671" s="80" t="e">
        <f>CA242-#REF!</f>
        <v>#REF!</v>
      </c>
    </row>
    <row r="672" spans="7:79" hidden="1" x14ac:dyDescent="0.3">
      <c r="G672" s="80">
        <f t="shared" si="178"/>
        <v>0</v>
      </c>
      <c r="H672" s="80">
        <f t="shared" si="178"/>
        <v>0</v>
      </c>
      <c r="I672" s="80">
        <f t="shared" si="178"/>
        <v>0</v>
      </c>
      <c r="J672" s="80">
        <f t="shared" si="178"/>
        <v>0</v>
      </c>
      <c r="K672" s="80">
        <f t="shared" si="178"/>
        <v>0</v>
      </c>
      <c r="L672" s="80">
        <f t="shared" si="178"/>
        <v>0</v>
      </c>
      <c r="M672" s="80">
        <f t="shared" si="178"/>
        <v>0</v>
      </c>
      <c r="N672" s="80">
        <f t="shared" si="178"/>
        <v>0</v>
      </c>
      <c r="O672" s="80">
        <f t="shared" si="178"/>
        <v>0</v>
      </c>
      <c r="P672" s="80">
        <f t="shared" si="178"/>
        <v>0</v>
      </c>
      <c r="Q672" s="80">
        <f t="shared" si="178"/>
        <v>0</v>
      </c>
      <c r="R672" s="80">
        <f t="shared" si="178"/>
        <v>0</v>
      </c>
      <c r="S672" s="80">
        <f t="shared" si="178"/>
        <v>0</v>
      </c>
      <c r="T672" s="80">
        <f t="shared" si="178"/>
        <v>0</v>
      </c>
      <c r="U672" s="80">
        <f t="shared" si="178"/>
        <v>0</v>
      </c>
      <c r="V672" s="80">
        <f t="shared" si="178"/>
        <v>0</v>
      </c>
      <c r="W672" s="80">
        <f t="shared" si="178"/>
        <v>0</v>
      </c>
      <c r="X672" s="80">
        <f t="shared" si="178"/>
        <v>0</v>
      </c>
      <c r="Y672" s="80">
        <f t="shared" si="178"/>
        <v>0</v>
      </c>
      <c r="Z672" s="80">
        <f t="shared" si="178"/>
        <v>0</v>
      </c>
      <c r="AA672" s="80">
        <f t="shared" si="178"/>
        <v>0</v>
      </c>
      <c r="AB672" s="80">
        <f t="shared" si="178"/>
        <v>0</v>
      </c>
      <c r="AC672" s="80">
        <f t="shared" si="178"/>
        <v>0</v>
      </c>
      <c r="AD672" s="80">
        <f t="shared" si="178"/>
        <v>0</v>
      </c>
      <c r="AE672" s="80">
        <f t="shared" si="178"/>
        <v>0</v>
      </c>
      <c r="AF672" s="80">
        <f t="shared" si="178"/>
        <v>0</v>
      </c>
      <c r="AG672" s="80">
        <f t="shared" si="178"/>
        <v>0</v>
      </c>
      <c r="AH672" s="80">
        <f t="shared" si="178"/>
        <v>0</v>
      </c>
      <c r="AI672" s="80">
        <f t="shared" si="178"/>
        <v>0</v>
      </c>
      <c r="AJ672" s="80">
        <f t="shared" si="178"/>
        <v>0</v>
      </c>
      <c r="AK672" s="80">
        <f t="shared" si="178"/>
        <v>0</v>
      </c>
      <c r="AL672" s="80">
        <f t="shared" si="178"/>
        <v>0</v>
      </c>
      <c r="AM672" s="80">
        <f t="shared" si="178"/>
        <v>0</v>
      </c>
      <c r="AN672" s="80">
        <f t="shared" si="178"/>
        <v>0</v>
      </c>
      <c r="AO672" s="80">
        <f t="shared" si="178"/>
        <v>0</v>
      </c>
      <c r="AP672" s="80">
        <f t="shared" si="178"/>
        <v>0</v>
      </c>
      <c r="AQ672" s="80">
        <f t="shared" si="178"/>
        <v>0</v>
      </c>
      <c r="AR672" s="80">
        <f t="shared" si="178"/>
        <v>0</v>
      </c>
      <c r="AS672" s="80">
        <f t="shared" si="178"/>
        <v>0</v>
      </c>
      <c r="AT672" s="80">
        <f t="shared" si="178"/>
        <v>0</v>
      </c>
      <c r="AU672" s="80">
        <f t="shared" si="178"/>
        <v>0</v>
      </c>
      <c r="AV672" s="80">
        <f t="shared" si="178"/>
        <v>0</v>
      </c>
      <c r="AW672" s="80">
        <f t="shared" si="178"/>
        <v>0</v>
      </c>
      <c r="AX672" s="80">
        <f t="shared" si="178"/>
        <v>0</v>
      </c>
      <c r="AY672" s="80">
        <f t="shared" si="178"/>
        <v>0</v>
      </c>
      <c r="AZ672" s="80">
        <f t="shared" si="178"/>
        <v>0</v>
      </c>
      <c r="BA672" s="80">
        <f t="shared" si="178"/>
        <v>0</v>
      </c>
      <c r="BB672" s="80">
        <f t="shared" si="178"/>
        <v>0</v>
      </c>
      <c r="BC672" s="80">
        <f t="shared" si="178"/>
        <v>0</v>
      </c>
      <c r="BD672" s="80">
        <f t="shared" si="178"/>
        <v>0</v>
      </c>
      <c r="BE672" s="80">
        <f t="shared" si="178"/>
        <v>0</v>
      </c>
      <c r="BF672" s="80">
        <f t="shared" si="178"/>
        <v>0</v>
      </c>
      <c r="BG672" s="80">
        <f t="shared" si="178"/>
        <v>0</v>
      </c>
      <c r="BH672" s="80">
        <f t="shared" si="178"/>
        <v>0</v>
      </c>
      <c r="BI672" s="80">
        <f t="shared" si="178"/>
        <v>0</v>
      </c>
      <c r="BJ672" s="80">
        <f t="shared" si="178"/>
        <v>0</v>
      </c>
      <c r="BK672" s="80">
        <f t="shared" si="178"/>
        <v>0</v>
      </c>
      <c r="BL672" s="80">
        <f t="shared" si="178"/>
        <v>0</v>
      </c>
      <c r="BM672" s="80">
        <f t="shared" si="178"/>
        <v>0</v>
      </c>
      <c r="BN672" s="80">
        <f t="shared" si="178"/>
        <v>0</v>
      </c>
      <c r="BO672" s="80">
        <f t="shared" si="179"/>
        <v>0</v>
      </c>
      <c r="BP672" s="80">
        <f t="shared" si="179"/>
        <v>0</v>
      </c>
      <c r="BQ672" s="80">
        <f t="shared" si="179"/>
        <v>0</v>
      </c>
      <c r="BR672" s="80">
        <f t="shared" si="179"/>
        <v>0</v>
      </c>
      <c r="BS672" s="80">
        <f t="shared" si="179"/>
        <v>0</v>
      </c>
      <c r="BT672" s="80">
        <f t="shared" si="179"/>
        <v>0</v>
      </c>
      <c r="BU672" s="80">
        <f t="shared" si="179"/>
        <v>0</v>
      </c>
      <c r="BV672" s="80">
        <f t="shared" si="179"/>
        <v>0</v>
      </c>
      <c r="BW672" s="80">
        <f t="shared" si="179"/>
        <v>0</v>
      </c>
      <c r="BX672" s="80">
        <f t="shared" si="179"/>
        <v>0</v>
      </c>
      <c r="BZ672" s="80">
        <f>BZ243-ER243</f>
        <v>0</v>
      </c>
      <c r="CA672" s="80" t="e">
        <f>CA243-#REF!</f>
        <v>#REF!</v>
      </c>
    </row>
    <row r="673" spans="7:79" hidden="1" x14ac:dyDescent="0.3">
      <c r="G673" s="80">
        <f t="shared" si="178"/>
        <v>0</v>
      </c>
      <c r="H673" s="80">
        <f t="shared" si="178"/>
        <v>0</v>
      </c>
      <c r="I673" s="80">
        <f t="shared" si="178"/>
        <v>0</v>
      </c>
      <c r="J673" s="80">
        <f t="shared" si="178"/>
        <v>0</v>
      </c>
      <c r="K673" s="80">
        <f t="shared" si="178"/>
        <v>0</v>
      </c>
      <c r="L673" s="80">
        <f t="shared" si="178"/>
        <v>0</v>
      </c>
      <c r="M673" s="80">
        <f t="shared" si="178"/>
        <v>0</v>
      </c>
      <c r="N673" s="80">
        <f t="shared" si="178"/>
        <v>0</v>
      </c>
      <c r="O673" s="80">
        <f t="shared" si="178"/>
        <v>0</v>
      </c>
      <c r="P673" s="80">
        <f t="shared" si="178"/>
        <v>0</v>
      </c>
      <c r="Q673" s="80">
        <f t="shared" si="178"/>
        <v>0</v>
      </c>
      <c r="R673" s="80">
        <f t="shared" ref="R673:BN673" si="180">R244-CJ244</f>
        <v>0</v>
      </c>
      <c r="S673" s="80">
        <f t="shared" si="180"/>
        <v>0</v>
      </c>
      <c r="T673" s="80">
        <f t="shared" si="180"/>
        <v>0</v>
      </c>
      <c r="U673" s="80">
        <f t="shared" si="180"/>
        <v>0</v>
      </c>
      <c r="V673" s="80">
        <f t="shared" si="180"/>
        <v>0</v>
      </c>
      <c r="W673" s="80">
        <f t="shared" si="180"/>
        <v>0</v>
      </c>
      <c r="X673" s="80">
        <f t="shared" si="180"/>
        <v>0</v>
      </c>
      <c r="Y673" s="80">
        <f t="shared" si="180"/>
        <v>0</v>
      </c>
      <c r="Z673" s="80">
        <f t="shared" si="180"/>
        <v>0</v>
      </c>
      <c r="AA673" s="80">
        <f t="shared" si="180"/>
        <v>0</v>
      </c>
      <c r="AB673" s="80">
        <f t="shared" si="180"/>
        <v>0</v>
      </c>
      <c r="AC673" s="80">
        <f t="shared" si="180"/>
        <v>0</v>
      </c>
      <c r="AD673" s="80">
        <f t="shared" si="180"/>
        <v>0</v>
      </c>
      <c r="AE673" s="80">
        <f t="shared" si="180"/>
        <v>0</v>
      </c>
      <c r="AF673" s="80">
        <f t="shared" si="180"/>
        <v>0</v>
      </c>
      <c r="AG673" s="80">
        <f t="shared" si="180"/>
        <v>0</v>
      </c>
      <c r="AH673" s="80">
        <f t="shared" si="180"/>
        <v>0</v>
      </c>
      <c r="AI673" s="80">
        <f t="shared" si="180"/>
        <v>0</v>
      </c>
      <c r="AJ673" s="80">
        <f t="shared" si="180"/>
        <v>0</v>
      </c>
      <c r="AK673" s="80">
        <f t="shared" si="180"/>
        <v>0</v>
      </c>
      <c r="AL673" s="80">
        <f t="shared" si="180"/>
        <v>0</v>
      </c>
      <c r="AM673" s="80">
        <f t="shared" si="180"/>
        <v>0</v>
      </c>
      <c r="AN673" s="80">
        <f t="shared" si="180"/>
        <v>0</v>
      </c>
      <c r="AO673" s="80">
        <f t="shared" si="180"/>
        <v>0</v>
      </c>
      <c r="AP673" s="80">
        <f t="shared" si="180"/>
        <v>0</v>
      </c>
      <c r="AQ673" s="80">
        <f t="shared" si="180"/>
        <v>0</v>
      </c>
      <c r="AR673" s="80">
        <f t="shared" si="180"/>
        <v>0</v>
      </c>
      <c r="AS673" s="80">
        <f t="shared" si="180"/>
        <v>0</v>
      </c>
      <c r="AT673" s="80">
        <f t="shared" si="180"/>
        <v>0</v>
      </c>
      <c r="AU673" s="80">
        <f t="shared" si="180"/>
        <v>0</v>
      </c>
      <c r="AV673" s="80">
        <f t="shared" si="180"/>
        <v>0</v>
      </c>
      <c r="AW673" s="80">
        <f t="shared" si="180"/>
        <v>0</v>
      </c>
      <c r="AX673" s="80">
        <f t="shared" si="180"/>
        <v>0</v>
      </c>
      <c r="AY673" s="80">
        <f t="shared" si="180"/>
        <v>0</v>
      </c>
      <c r="AZ673" s="80">
        <f t="shared" si="180"/>
        <v>0</v>
      </c>
      <c r="BA673" s="80">
        <f t="shared" si="180"/>
        <v>0</v>
      </c>
      <c r="BB673" s="80">
        <f t="shared" si="180"/>
        <v>0</v>
      </c>
      <c r="BC673" s="80">
        <f t="shared" si="180"/>
        <v>0</v>
      </c>
      <c r="BD673" s="80">
        <f t="shared" si="180"/>
        <v>0</v>
      </c>
      <c r="BE673" s="80">
        <f t="shared" si="180"/>
        <v>0</v>
      </c>
      <c r="BF673" s="80">
        <f t="shared" si="180"/>
        <v>0</v>
      </c>
      <c r="BG673" s="80">
        <f t="shared" si="180"/>
        <v>0</v>
      </c>
      <c r="BH673" s="80">
        <f t="shared" si="180"/>
        <v>0</v>
      </c>
      <c r="BI673" s="80">
        <f t="shared" si="180"/>
        <v>0</v>
      </c>
      <c r="BJ673" s="80">
        <f t="shared" si="180"/>
        <v>0</v>
      </c>
      <c r="BK673" s="80">
        <f t="shared" si="180"/>
        <v>0</v>
      </c>
      <c r="BL673" s="80">
        <f t="shared" si="180"/>
        <v>0</v>
      </c>
      <c r="BM673" s="80">
        <f t="shared" si="180"/>
        <v>0</v>
      </c>
      <c r="BN673" s="80">
        <f t="shared" si="180"/>
        <v>0</v>
      </c>
      <c r="BO673" s="80">
        <f t="shared" si="179"/>
        <v>0</v>
      </c>
      <c r="BP673" s="80">
        <f t="shared" si="179"/>
        <v>0</v>
      </c>
      <c r="BQ673" s="80">
        <f t="shared" si="179"/>
        <v>0</v>
      </c>
      <c r="BR673" s="80">
        <f t="shared" si="179"/>
        <v>0</v>
      </c>
      <c r="BS673" s="80">
        <f t="shared" si="179"/>
        <v>0</v>
      </c>
      <c r="BT673" s="80">
        <f t="shared" si="179"/>
        <v>0</v>
      </c>
      <c r="BU673" s="80">
        <f t="shared" si="179"/>
        <v>0</v>
      </c>
      <c r="BV673" s="80">
        <f t="shared" si="179"/>
        <v>0</v>
      </c>
      <c r="BW673" s="80">
        <f t="shared" si="179"/>
        <v>0</v>
      </c>
      <c r="BX673" s="80">
        <f t="shared" si="179"/>
        <v>0</v>
      </c>
      <c r="BZ673" s="80">
        <f>BZ244-ER244</f>
        <v>0</v>
      </c>
      <c r="CA673" s="80" t="e">
        <f>CA244-#REF!</f>
        <v>#REF!</v>
      </c>
    </row>
    <row r="674" spans="7:79" hidden="1" x14ac:dyDescent="0.3">
      <c r="G674" s="80">
        <f t="shared" ref="G674:BR677" si="181">G246-BY246</f>
        <v>0</v>
      </c>
      <c r="H674" s="80">
        <f t="shared" si="181"/>
        <v>0</v>
      </c>
      <c r="I674" s="80">
        <f t="shared" si="181"/>
        <v>0</v>
      </c>
      <c r="J674" s="80">
        <f t="shared" si="181"/>
        <v>0</v>
      </c>
      <c r="K674" s="80">
        <f t="shared" si="181"/>
        <v>0</v>
      </c>
      <c r="L674" s="80">
        <f t="shared" si="181"/>
        <v>0</v>
      </c>
      <c r="M674" s="80">
        <f t="shared" si="181"/>
        <v>0</v>
      </c>
      <c r="N674" s="80">
        <f t="shared" si="181"/>
        <v>0</v>
      </c>
      <c r="O674" s="80">
        <f t="shared" si="181"/>
        <v>0</v>
      </c>
      <c r="P674" s="80">
        <f t="shared" si="181"/>
        <v>0</v>
      </c>
      <c r="Q674" s="80">
        <f t="shared" si="181"/>
        <v>0</v>
      </c>
      <c r="R674" s="80">
        <f t="shared" si="181"/>
        <v>0</v>
      </c>
      <c r="S674" s="80">
        <f t="shared" si="181"/>
        <v>0</v>
      </c>
      <c r="T674" s="80">
        <f t="shared" si="181"/>
        <v>0</v>
      </c>
      <c r="U674" s="80">
        <f t="shared" si="181"/>
        <v>0</v>
      </c>
      <c r="V674" s="80">
        <f t="shared" si="181"/>
        <v>0</v>
      </c>
      <c r="W674" s="80">
        <f t="shared" si="181"/>
        <v>0</v>
      </c>
      <c r="X674" s="80">
        <f t="shared" si="181"/>
        <v>0</v>
      </c>
      <c r="Y674" s="80">
        <f t="shared" si="181"/>
        <v>0</v>
      </c>
      <c r="Z674" s="80">
        <f t="shared" si="181"/>
        <v>0</v>
      </c>
      <c r="AA674" s="80">
        <f t="shared" si="181"/>
        <v>0</v>
      </c>
      <c r="AB674" s="80">
        <f t="shared" si="181"/>
        <v>0</v>
      </c>
      <c r="AC674" s="80">
        <f t="shared" si="181"/>
        <v>0</v>
      </c>
      <c r="AD674" s="80">
        <f t="shared" si="181"/>
        <v>0</v>
      </c>
      <c r="AE674" s="80">
        <f t="shared" si="181"/>
        <v>0</v>
      </c>
      <c r="AF674" s="80">
        <f t="shared" si="181"/>
        <v>0</v>
      </c>
      <c r="AG674" s="80">
        <f t="shared" si="181"/>
        <v>0</v>
      </c>
      <c r="AH674" s="80">
        <f t="shared" si="181"/>
        <v>0</v>
      </c>
      <c r="AI674" s="80">
        <f t="shared" si="181"/>
        <v>0</v>
      </c>
      <c r="AJ674" s="80">
        <f t="shared" si="181"/>
        <v>0</v>
      </c>
      <c r="AK674" s="80">
        <f t="shared" si="181"/>
        <v>0</v>
      </c>
      <c r="AL674" s="80">
        <f t="shared" si="181"/>
        <v>0</v>
      </c>
      <c r="AM674" s="80">
        <f t="shared" si="181"/>
        <v>0</v>
      </c>
      <c r="AN674" s="80">
        <f t="shared" si="181"/>
        <v>0</v>
      </c>
      <c r="AO674" s="80">
        <f t="shared" si="181"/>
        <v>0</v>
      </c>
      <c r="AP674" s="80">
        <f t="shared" si="181"/>
        <v>0</v>
      </c>
      <c r="AQ674" s="80">
        <f t="shared" si="181"/>
        <v>0</v>
      </c>
      <c r="AR674" s="80">
        <f t="shared" si="181"/>
        <v>0</v>
      </c>
      <c r="AS674" s="80">
        <f t="shared" si="181"/>
        <v>0</v>
      </c>
      <c r="AT674" s="80">
        <f t="shared" si="181"/>
        <v>0</v>
      </c>
      <c r="AU674" s="80">
        <f t="shared" si="181"/>
        <v>0</v>
      </c>
      <c r="AV674" s="80">
        <f t="shared" si="181"/>
        <v>0</v>
      </c>
      <c r="AW674" s="80">
        <f t="shared" si="181"/>
        <v>0</v>
      </c>
      <c r="AX674" s="80">
        <f t="shared" si="181"/>
        <v>0</v>
      </c>
      <c r="AY674" s="80">
        <f t="shared" si="181"/>
        <v>0</v>
      </c>
      <c r="AZ674" s="80">
        <f t="shared" si="181"/>
        <v>0</v>
      </c>
      <c r="BA674" s="80">
        <f t="shared" si="181"/>
        <v>0</v>
      </c>
      <c r="BB674" s="80">
        <f t="shared" si="181"/>
        <v>0</v>
      </c>
      <c r="BC674" s="80">
        <f t="shared" si="181"/>
        <v>0</v>
      </c>
      <c r="BD674" s="80">
        <f t="shared" si="181"/>
        <v>0</v>
      </c>
      <c r="BE674" s="80">
        <f t="shared" si="181"/>
        <v>0</v>
      </c>
      <c r="BF674" s="80">
        <f t="shared" si="181"/>
        <v>0</v>
      </c>
      <c r="BG674" s="80">
        <f t="shared" si="181"/>
        <v>0</v>
      </c>
      <c r="BH674" s="80">
        <f t="shared" si="181"/>
        <v>0</v>
      </c>
      <c r="BI674" s="80">
        <f t="shared" si="181"/>
        <v>0</v>
      </c>
      <c r="BJ674" s="80">
        <f t="shared" si="181"/>
        <v>0</v>
      </c>
      <c r="BK674" s="80">
        <f t="shared" si="181"/>
        <v>0</v>
      </c>
      <c r="BL674" s="80">
        <f t="shared" si="181"/>
        <v>0</v>
      </c>
      <c r="BM674" s="80">
        <f t="shared" si="181"/>
        <v>0</v>
      </c>
      <c r="BN674" s="80">
        <f t="shared" si="181"/>
        <v>0</v>
      </c>
      <c r="BO674" s="80">
        <f t="shared" si="181"/>
        <v>0</v>
      </c>
      <c r="BP674" s="80">
        <f t="shared" si="181"/>
        <v>0</v>
      </c>
      <c r="BQ674" s="80">
        <f t="shared" si="181"/>
        <v>0</v>
      </c>
      <c r="BR674" s="80">
        <f t="shared" si="181"/>
        <v>0</v>
      </c>
      <c r="BS674" s="80">
        <f t="shared" ref="BS674:BX684" si="182">BS246-EK246</f>
        <v>0</v>
      </c>
      <c r="BT674" s="80">
        <f t="shared" si="182"/>
        <v>0</v>
      </c>
      <c r="BU674" s="80">
        <f t="shared" si="182"/>
        <v>0</v>
      </c>
      <c r="BV674" s="80">
        <f t="shared" si="182"/>
        <v>0</v>
      </c>
      <c r="BW674" s="80">
        <f t="shared" si="182"/>
        <v>0</v>
      </c>
      <c r="BX674" s="80">
        <f t="shared" si="182"/>
        <v>0</v>
      </c>
      <c r="BZ674" s="80">
        <f t="shared" ref="BZ674:BZ684" si="183">BZ246-ER246</f>
        <v>0</v>
      </c>
      <c r="CA674" s="80" t="e">
        <f>CA246-#REF!</f>
        <v>#REF!</v>
      </c>
    </row>
    <row r="675" spans="7:79" hidden="1" x14ac:dyDescent="0.3">
      <c r="G675" s="80">
        <f t="shared" si="181"/>
        <v>0</v>
      </c>
      <c r="H675" s="80">
        <f t="shared" si="181"/>
        <v>0</v>
      </c>
      <c r="I675" s="80">
        <f t="shared" si="181"/>
        <v>0</v>
      </c>
      <c r="J675" s="80">
        <f t="shared" si="181"/>
        <v>0</v>
      </c>
      <c r="K675" s="80">
        <f t="shared" si="181"/>
        <v>0</v>
      </c>
      <c r="L675" s="80">
        <f t="shared" si="181"/>
        <v>0</v>
      </c>
      <c r="M675" s="80">
        <f t="shared" si="181"/>
        <v>0</v>
      </c>
      <c r="N675" s="80">
        <f t="shared" si="181"/>
        <v>0</v>
      </c>
      <c r="O675" s="80">
        <f t="shared" si="181"/>
        <v>0</v>
      </c>
      <c r="P675" s="80">
        <f t="shared" si="181"/>
        <v>0</v>
      </c>
      <c r="Q675" s="80">
        <f t="shared" si="181"/>
        <v>0</v>
      </c>
      <c r="R675" s="80">
        <f t="shared" si="181"/>
        <v>0</v>
      </c>
      <c r="S675" s="80">
        <f t="shared" si="181"/>
        <v>0</v>
      </c>
      <c r="T675" s="80">
        <f t="shared" si="181"/>
        <v>0</v>
      </c>
      <c r="U675" s="80">
        <f t="shared" si="181"/>
        <v>0</v>
      </c>
      <c r="V675" s="80">
        <f t="shared" si="181"/>
        <v>0</v>
      </c>
      <c r="W675" s="80">
        <f t="shared" si="181"/>
        <v>0</v>
      </c>
      <c r="X675" s="80">
        <f t="shared" si="181"/>
        <v>0</v>
      </c>
      <c r="Y675" s="80">
        <f t="shared" si="181"/>
        <v>0</v>
      </c>
      <c r="Z675" s="80">
        <f t="shared" si="181"/>
        <v>0</v>
      </c>
      <c r="AA675" s="80">
        <f t="shared" si="181"/>
        <v>0</v>
      </c>
      <c r="AB675" s="80">
        <f t="shared" si="181"/>
        <v>0</v>
      </c>
      <c r="AC675" s="80">
        <f t="shared" si="181"/>
        <v>0</v>
      </c>
      <c r="AD675" s="80">
        <f t="shared" si="181"/>
        <v>0</v>
      </c>
      <c r="AE675" s="80">
        <f t="shared" si="181"/>
        <v>0</v>
      </c>
      <c r="AF675" s="80">
        <f t="shared" si="181"/>
        <v>0</v>
      </c>
      <c r="AG675" s="80">
        <f t="shared" si="181"/>
        <v>0</v>
      </c>
      <c r="AH675" s="80">
        <f t="shared" si="181"/>
        <v>0</v>
      </c>
      <c r="AI675" s="80">
        <f t="shared" si="181"/>
        <v>0</v>
      </c>
      <c r="AJ675" s="80">
        <f t="shared" si="181"/>
        <v>0</v>
      </c>
      <c r="AK675" s="80">
        <f t="shared" si="181"/>
        <v>0</v>
      </c>
      <c r="AL675" s="80">
        <f t="shared" si="181"/>
        <v>0</v>
      </c>
      <c r="AM675" s="80">
        <f t="shared" si="181"/>
        <v>0</v>
      </c>
      <c r="AN675" s="80">
        <f t="shared" si="181"/>
        <v>0</v>
      </c>
      <c r="AO675" s="80">
        <f t="shared" si="181"/>
        <v>0</v>
      </c>
      <c r="AP675" s="80">
        <f t="shared" si="181"/>
        <v>0</v>
      </c>
      <c r="AQ675" s="80">
        <f t="shared" si="181"/>
        <v>0</v>
      </c>
      <c r="AR675" s="80">
        <f t="shared" si="181"/>
        <v>0</v>
      </c>
      <c r="AS675" s="80">
        <f t="shared" si="181"/>
        <v>0</v>
      </c>
      <c r="AT675" s="80">
        <f t="shared" si="181"/>
        <v>0</v>
      </c>
      <c r="AU675" s="80">
        <f t="shared" si="181"/>
        <v>0</v>
      </c>
      <c r="AV675" s="80">
        <f t="shared" si="181"/>
        <v>0</v>
      </c>
      <c r="AW675" s="80">
        <f t="shared" si="181"/>
        <v>0</v>
      </c>
      <c r="AX675" s="80">
        <f t="shared" si="181"/>
        <v>0</v>
      </c>
      <c r="AY675" s="80">
        <f t="shared" si="181"/>
        <v>0</v>
      </c>
      <c r="AZ675" s="80">
        <f t="shared" si="181"/>
        <v>0</v>
      </c>
      <c r="BA675" s="80">
        <f t="shared" si="181"/>
        <v>0</v>
      </c>
      <c r="BB675" s="80">
        <f t="shared" si="181"/>
        <v>0</v>
      </c>
      <c r="BC675" s="80">
        <f t="shared" si="181"/>
        <v>0</v>
      </c>
      <c r="BD675" s="80">
        <f t="shared" si="181"/>
        <v>0</v>
      </c>
      <c r="BE675" s="80">
        <f t="shared" si="181"/>
        <v>0</v>
      </c>
      <c r="BF675" s="80">
        <f t="shared" si="181"/>
        <v>0</v>
      </c>
      <c r="BG675" s="80">
        <f t="shared" si="181"/>
        <v>0</v>
      </c>
      <c r="BH675" s="80">
        <f t="shared" si="181"/>
        <v>0</v>
      </c>
      <c r="BI675" s="80">
        <f t="shared" si="181"/>
        <v>0</v>
      </c>
      <c r="BJ675" s="80">
        <f t="shared" si="181"/>
        <v>0</v>
      </c>
      <c r="BK675" s="80">
        <f t="shared" si="181"/>
        <v>0</v>
      </c>
      <c r="BL675" s="80">
        <f t="shared" si="181"/>
        <v>0</v>
      </c>
      <c r="BM675" s="80">
        <f t="shared" si="181"/>
        <v>0</v>
      </c>
      <c r="BN675" s="80">
        <f t="shared" si="181"/>
        <v>0</v>
      </c>
      <c r="BO675" s="80">
        <f t="shared" si="181"/>
        <v>0</v>
      </c>
      <c r="BP675" s="80">
        <f t="shared" si="181"/>
        <v>0</v>
      </c>
      <c r="BQ675" s="80">
        <f t="shared" si="181"/>
        <v>0</v>
      </c>
      <c r="BR675" s="80">
        <f t="shared" si="181"/>
        <v>0</v>
      </c>
      <c r="BS675" s="80">
        <f t="shared" si="182"/>
        <v>0</v>
      </c>
      <c r="BT675" s="80">
        <f t="shared" si="182"/>
        <v>0</v>
      </c>
      <c r="BU675" s="80">
        <f t="shared" si="182"/>
        <v>0</v>
      </c>
      <c r="BV675" s="80">
        <f t="shared" si="182"/>
        <v>0</v>
      </c>
      <c r="BW675" s="80">
        <f t="shared" si="182"/>
        <v>0</v>
      </c>
      <c r="BX675" s="80">
        <f t="shared" si="182"/>
        <v>0</v>
      </c>
      <c r="BZ675" s="80">
        <f t="shared" si="183"/>
        <v>0</v>
      </c>
      <c r="CA675" s="80" t="e">
        <f>CA247-#REF!</f>
        <v>#REF!</v>
      </c>
    </row>
    <row r="676" spans="7:79" hidden="1" x14ac:dyDescent="0.3">
      <c r="G676" s="80">
        <f t="shared" si="181"/>
        <v>0</v>
      </c>
      <c r="H676" s="80">
        <f t="shared" si="181"/>
        <v>0</v>
      </c>
      <c r="I676" s="80">
        <f t="shared" si="181"/>
        <v>0</v>
      </c>
      <c r="J676" s="80">
        <f t="shared" si="181"/>
        <v>0</v>
      </c>
      <c r="K676" s="80">
        <f t="shared" si="181"/>
        <v>0</v>
      </c>
      <c r="L676" s="80">
        <f t="shared" si="181"/>
        <v>0</v>
      </c>
      <c r="M676" s="80">
        <f t="shared" si="181"/>
        <v>0</v>
      </c>
      <c r="N676" s="80">
        <f t="shared" si="181"/>
        <v>0</v>
      </c>
      <c r="O676" s="80">
        <f t="shared" si="181"/>
        <v>0</v>
      </c>
      <c r="P676" s="80">
        <f t="shared" si="181"/>
        <v>0</v>
      </c>
      <c r="Q676" s="80">
        <f t="shared" si="181"/>
        <v>0</v>
      </c>
      <c r="R676" s="80">
        <f t="shared" si="181"/>
        <v>0</v>
      </c>
      <c r="S676" s="80">
        <f t="shared" si="181"/>
        <v>0</v>
      </c>
      <c r="T676" s="80">
        <f t="shared" si="181"/>
        <v>0</v>
      </c>
      <c r="U676" s="80">
        <f t="shared" si="181"/>
        <v>0</v>
      </c>
      <c r="V676" s="80">
        <f t="shared" si="181"/>
        <v>0</v>
      </c>
      <c r="W676" s="80">
        <f t="shared" si="181"/>
        <v>0</v>
      </c>
      <c r="X676" s="80">
        <f t="shared" si="181"/>
        <v>0</v>
      </c>
      <c r="Y676" s="80">
        <f t="shared" si="181"/>
        <v>0</v>
      </c>
      <c r="Z676" s="80">
        <f t="shared" si="181"/>
        <v>0</v>
      </c>
      <c r="AA676" s="80">
        <f t="shared" si="181"/>
        <v>0</v>
      </c>
      <c r="AB676" s="80">
        <f t="shared" si="181"/>
        <v>0</v>
      </c>
      <c r="AC676" s="80">
        <f t="shared" si="181"/>
        <v>0</v>
      </c>
      <c r="AD676" s="80">
        <f t="shared" si="181"/>
        <v>0</v>
      </c>
      <c r="AE676" s="80">
        <f t="shared" si="181"/>
        <v>0</v>
      </c>
      <c r="AF676" s="80">
        <f t="shared" si="181"/>
        <v>0</v>
      </c>
      <c r="AG676" s="80">
        <f t="shared" si="181"/>
        <v>0</v>
      </c>
      <c r="AH676" s="80">
        <f t="shared" si="181"/>
        <v>0</v>
      </c>
      <c r="AI676" s="80">
        <f t="shared" si="181"/>
        <v>0</v>
      </c>
      <c r="AJ676" s="80">
        <f t="shared" si="181"/>
        <v>0</v>
      </c>
      <c r="AK676" s="80">
        <f t="shared" si="181"/>
        <v>0</v>
      </c>
      <c r="AL676" s="80">
        <f t="shared" si="181"/>
        <v>0</v>
      </c>
      <c r="AM676" s="80">
        <f t="shared" si="181"/>
        <v>0</v>
      </c>
      <c r="AN676" s="80">
        <f t="shared" si="181"/>
        <v>0</v>
      </c>
      <c r="AO676" s="80">
        <f t="shared" si="181"/>
        <v>0</v>
      </c>
      <c r="AP676" s="80">
        <f t="shared" si="181"/>
        <v>0</v>
      </c>
      <c r="AQ676" s="80">
        <f t="shared" si="181"/>
        <v>0</v>
      </c>
      <c r="AR676" s="80">
        <f t="shared" si="181"/>
        <v>0</v>
      </c>
      <c r="AS676" s="80">
        <f t="shared" si="181"/>
        <v>0</v>
      </c>
      <c r="AT676" s="80">
        <f t="shared" si="181"/>
        <v>0</v>
      </c>
      <c r="AU676" s="80">
        <f t="shared" si="181"/>
        <v>0</v>
      </c>
      <c r="AV676" s="80">
        <f t="shared" si="181"/>
        <v>0</v>
      </c>
      <c r="AW676" s="80">
        <f t="shared" si="181"/>
        <v>0</v>
      </c>
      <c r="AX676" s="80">
        <f t="shared" si="181"/>
        <v>0</v>
      </c>
      <c r="AY676" s="80">
        <f t="shared" si="181"/>
        <v>0</v>
      </c>
      <c r="AZ676" s="80">
        <f t="shared" si="181"/>
        <v>0</v>
      </c>
      <c r="BA676" s="80">
        <f t="shared" si="181"/>
        <v>0</v>
      </c>
      <c r="BB676" s="80">
        <f t="shared" si="181"/>
        <v>0</v>
      </c>
      <c r="BC676" s="80">
        <f t="shared" si="181"/>
        <v>0</v>
      </c>
      <c r="BD676" s="80">
        <f t="shared" si="181"/>
        <v>0</v>
      </c>
      <c r="BE676" s="80">
        <f t="shared" si="181"/>
        <v>0</v>
      </c>
      <c r="BF676" s="80">
        <f t="shared" si="181"/>
        <v>0</v>
      </c>
      <c r="BG676" s="80">
        <f t="shared" si="181"/>
        <v>0</v>
      </c>
      <c r="BH676" s="80">
        <f t="shared" si="181"/>
        <v>0</v>
      </c>
      <c r="BI676" s="80">
        <f t="shared" si="181"/>
        <v>0</v>
      </c>
      <c r="BJ676" s="80">
        <f t="shared" si="181"/>
        <v>0</v>
      </c>
      <c r="BK676" s="80">
        <f t="shared" si="181"/>
        <v>0</v>
      </c>
      <c r="BL676" s="80">
        <f t="shared" si="181"/>
        <v>0</v>
      </c>
      <c r="BM676" s="80">
        <f t="shared" si="181"/>
        <v>0</v>
      </c>
      <c r="BN676" s="80">
        <f t="shared" si="181"/>
        <v>0</v>
      </c>
      <c r="BO676" s="80">
        <f t="shared" si="181"/>
        <v>0</v>
      </c>
      <c r="BP676" s="80">
        <f t="shared" si="181"/>
        <v>0</v>
      </c>
      <c r="BQ676" s="80">
        <f t="shared" si="181"/>
        <v>0</v>
      </c>
      <c r="BR676" s="80">
        <f t="shared" si="181"/>
        <v>0</v>
      </c>
      <c r="BS676" s="80">
        <f t="shared" si="182"/>
        <v>0</v>
      </c>
      <c r="BT676" s="80">
        <f t="shared" si="182"/>
        <v>0</v>
      </c>
      <c r="BU676" s="80">
        <f t="shared" si="182"/>
        <v>0</v>
      </c>
      <c r="BV676" s="80">
        <f t="shared" si="182"/>
        <v>0</v>
      </c>
      <c r="BW676" s="80">
        <f t="shared" si="182"/>
        <v>0</v>
      </c>
      <c r="BX676" s="80">
        <f t="shared" si="182"/>
        <v>0</v>
      </c>
      <c r="BZ676" s="80">
        <f t="shared" si="183"/>
        <v>0</v>
      </c>
      <c r="CA676" s="80" t="e">
        <f>CA248-#REF!</f>
        <v>#REF!</v>
      </c>
    </row>
    <row r="677" spans="7:79" hidden="1" x14ac:dyDescent="0.3">
      <c r="G677" s="80">
        <f t="shared" si="181"/>
        <v>0</v>
      </c>
      <c r="H677" s="80">
        <f t="shared" si="181"/>
        <v>0</v>
      </c>
      <c r="I677" s="80">
        <f t="shared" si="181"/>
        <v>0</v>
      </c>
      <c r="J677" s="80">
        <f t="shared" si="181"/>
        <v>0</v>
      </c>
      <c r="K677" s="80">
        <f t="shared" si="181"/>
        <v>0</v>
      </c>
      <c r="L677" s="80">
        <f t="shared" si="181"/>
        <v>0</v>
      </c>
      <c r="M677" s="80">
        <f t="shared" si="181"/>
        <v>0</v>
      </c>
      <c r="N677" s="80">
        <f t="shared" si="181"/>
        <v>0</v>
      </c>
      <c r="O677" s="80">
        <f t="shared" si="181"/>
        <v>0</v>
      </c>
      <c r="P677" s="80">
        <f t="shared" si="181"/>
        <v>0</v>
      </c>
      <c r="Q677" s="80">
        <f t="shared" si="181"/>
        <v>0</v>
      </c>
      <c r="R677" s="80">
        <f t="shared" si="181"/>
        <v>0</v>
      </c>
      <c r="S677" s="80">
        <f t="shared" si="181"/>
        <v>0</v>
      </c>
      <c r="T677" s="80">
        <f t="shared" si="181"/>
        <v>0</v>
      </c>
      <c r="U677" s="80">
        <f t="shared" si="181"/>
        <v>0</v>
      </c>
      <c r="V677" s="80">
        <f t="shared" si="181"/>
        <v>0</v>
      </c>
      <c r="W677" s="80">
        <f t="shared" si="181"/>
        <v>0</v>
      </c>
      <c r="X677" s="80">
        <f t="shared" si="181"/>
        <v>0</v>
      </c>
      <c r="Y677" s="80">
        <f t="shared" si="181"/>
        <v>0</v>
      </c>
      <c r="Z677" s="80">
        <f t="shared" si="181"/>
        <v>0</v>
      </c>
      <c r="AA677" s="80">
        <f t="shared" si="181"/>
        <v>0</v>
      </c>
      <c r="AB677" s="80">
        <f t="shared" si="181"/>
        <v>0</v>
      </c>
      <c r="AC677" s="80">
        <f t="shared" si="181"/>
        <v>0</v>
      </c>
      <c r="AD677" s="80">
        <f t="shared" si="181"/>
        <v>0</v>
      </c>
      <c r="AE677" s="80">
        <f t="shared" si="181"/>
        <v>0</v>
      </c>
      <c r="AF677" s="80">
        <f t="shared" si="181"/>
        <v>0</v>
      </c>
      <c r="AG677" s="80">
        <f t="shared" si="181"/>
        <v>0</v>
      </c>
      <c r="AH677" s="80">
        <f t="shared" si="181"/>
        <v>0</v>
      </c>
      <c r="AI677" s="80">
        <f t="shared" si="181"/>
        <v>0</v>
      </c>
      <c r="AJ677" s="80">
        <f t="shared" si="181"/>
        <v>0</v>
      </c>
      <c r="AK677" s="80">
        <f t="shared" si="181"/>
        <v>0</v>
      </c>
      <c r="AL677" s="80">
        <f t="shared" si="181"/>
        <v>0</v>
      </c>
      <c r="AM677" s="80">
        <f t="shared" si="181"/>
        <v>0</v>
      </c>
      <c r="AN677" s="80">
        <f t="shared" si="181"/>
        <v>0</v>
      </c>
      <c r="AO677" s="80">
        <f t="shared" si="181"/>
        <v>0</v>
      </c>
      <c r="AP677" s="80">
        <f t="shared" si="181"/>
        <v>0</v>
      </c>
      <c r="AQ677" s="80">
        <f t="shared" si="181"/>
        <v>0</v>
      </c>
      <c r="AR677" s="80">
        <f t="shared" si="181"/>
        <v>0</v>
      </c>
      <c r="AS677" s="80">
        <f t="shared" si="181"/>
        <v>0</v>
      </c>
      <c r="AT677" s="80">
        <f t="shared" si="181"/>
        <v>0</v>
      </c>
      <c r="AU677" s="80">
        <f t="shared" si="181"/>
        <v>0</v>
      </c>
      <c r="AV677" s="80">
        <f t="shared" si="181"/>
        <v>0</v>
      </c>
      <c r="AW677" s="80">
        <f t="shared" si="181"/>
        <v>0</v>
      </c>
      <c r="AX677" s="80">
        <f t="shared" si="181"/>
        <v>0</v>
      </c>
      <c r="AY677" s="80">
        <f t="shared" si="181"/>
        <v>0</v>
      </c>
      <c r="AZ677" s="80">
        <f t="shared" si="181"/>
        <v>0</v>
      </c>
      <c r="BA677" s="80">
        <f t="shared" si="181"/>
        <v>0</v>
      </c>
      <c r="BB677" s="80">
        <f t="shared" si="181"/>
        <v>0</v>
      </c>
      <c r="BC677" s="80">
        <f t="shared" si="181"/>
        <v>0</v>
      </c>
      <c r="BD677" s="80">
        <f t="shared" si="181"/>
        <v>0</v>
      </c>
      <c r="BE677" s="80">
        <f t="shared" si="181"/>
        <v>0</v>
      </c>
      <c r="BF677" s="80">
        <f t="shared" si="181"/>
        <v>0</v>
      </c>
      <c r="BG677" s="80">
        <f t="shared" si="181"/>
        <v>0</v>
      </c>
      <c r="BH677" s="80">
        <f t="shared" si="181"/>
        <v>0</v>
      </c>
      <c r="BI677" s="80">
        <f t="shared" si="181"/>
        <v>0</v>
      </c>
      <c r="BJ677" s="80">
        <f t="shared" si="181"/>
        <v>0</v>
      </c>
      <c r="BK677" s="80">
        <f t="shared" si="181"/>
        <v>0</v>
      </c>
      <c r="BL677" s="80">
        <f t="shared" si="181"/>
        <v>0</v>
      </c>
      <c r="BM677" s="80">
        <f t="shared" si="181"/>
        <v>0</v>
      </c>
      <c r="BN677" s="80">
        <f t="shared" si="181"/>
        <v>0</v>
      </c>
      <c r="BO677" s="80">
        <f t="shared" si="181"/>
        <v>0</v>
      </c>
      <c r="BP677" s="80">
        <f t="shared" si="181"/>
        <v>0</v>
      </c>
      <c r="BQ677" s="80">
        <f t="shared" si="181"/>
        <v>0</v>
      </c>
      <c r="BR677" s="80">
        <f t="shared" ref="BR677:BR684" si="184">BR249-EJ249</f>
        <v>0</v>
      </c>
      <c r="BS677" s="80">
        <f t="shared" si="182"/>
        <v>0</v>
      </c>
      <c r="BT677" s="80">
        <f t="shared" si="182"/>
        <v>0</v>
      </c>
      <c r="BU677" s="80">
        <f t="shared" si="182"/>
        <v>0</v>
      </c>
      <c r="BV677" s="80">
        <f t="shared" si="182"/>
        <v>0</v>
      </c>
      <c r="BW677" s="80">
        <f t="shared" si="182"/>
        <v>0</v>
      </c>
      <c r="BX677" s="80">
        <f t="shared" si="182"/>
        <v>0</v>
      </c>
      <c r="BZ677" s="80">
        <f t="shared" si="183"/>
        <v>0</v>
      </c>
      <c r="CA677" s="80" t="e">
        <f>CA249-#REF!</f>
        <v>#REF!</v>
      </c>
    </row>
    <row r="678" spans="7:79" hidden="1" x14ac:dyDescent="0.3">
      <c r="G678" s="80">
        <f t="shared" ref="G678:BQ682" si="185">G250-BY250</f>
        <v>0</v>
      </c>
      <c r="H678" s="80">
        <f t="shared" si="185"/>
        <v>0</v>
      </c>
      <c r="I678" s="80">
        <f t="shared" si="185"/>
        <v>0</v>
      </c>
      <c r="J678" s="80">
        <f t="shared" si="185"/>
        <v>0</v>
      </c>
      <c r="K678" s="80">
        <f t="shared" si="185"/>
        <v>0</v>
      </c>
      <c r="L678" s="80">
        <f t="shared" si="185"/>
        <v>0</v>
      </c>
      <c r="M678" s="80">
        <f t="shared" si="185"/>
        <v>0</v>
      </c>
      <c r="N678" s="80">
        <f t="shared" si="185"/>
        <v>0</v>
      </c>
      <c r="O678" s="80">
        <f t="shared" si="185"/>
        <v>0</v>
      </c>
      <c r="P678" s="80">
        <f t="shared" si="185"/>
        <v>0</v>
      </c>
      <c r="Q678" s="80">
        <f t="shared" si="185"/>
        <v>0</v>
      </c>
      <c r="R678" s="80">
        <f t="shared" si="185"/>
        <v>0</v>
      </c>
      <c r="S678" s="80">
        <f t="shared" si="185"/>
        <v>0</v>
      </c>
      <c r="T678" s="80">
        <f t="shared" si="185"/>
        <v>0</v>
      </c>
      <c r="U678" s="80">
        <f t="shared" si="185"/>
        <v>0</v>
      </c>
      <c r="V678" s="80">
        <f t="shared" si="185"/>
        <v>0</v>
      </c>
      <c r="W678" s="80">
        <f t="shared" si="185"/>
        <v>0</v>
      </c>
      <c r="X678" s="80">
        <f t="shared" si="185"/>
        <v>0</v>
      </c>
      <c r="Y678" s="80">
        <f t="shared" si="185"/>
        <v>0</v>
      </c>
      <c r="Z678" s="80">
        <f t="shared" si="185"/>
        <v>0</v>
      </c>
      <c r="AA678" s="80">
        <f t="shared" si="185"/>
        <v>0</v>
      </c>
      <c r="AB678" s="80">
        <f t="shared" si="185"/>
        <v>0</v>
      </c>
      <c r="AC678" s="80">
        <f t="shared" si="185"/>
        <v>0</v>
      </c>
      <c r="AD678" s="80">
        <f t="shared" si="185"/>
        <v>0</v>
      </c>
      <c r="AE678" s="80">
        <f t="shared" si="185"/>
        <v>0</v>
      </c>
      <c r="AF678" s="80">
        <f t="shared" si="185"/>
        <v>0</v>
      </c>
      <c r="AG678" s="80">
        <f t="shared" si="185"/>
        <v>0</v>
      </c>
      <c r="AH678" s="80">
        <f t="shared" si="185"/>
        <v>0</v>
      </c>
      <c r="AI678" s="80">
        <f t="shared" si="185"/>
        <v>0</v>
      </c>
      <c r="AJ678" s="80">
        <f t="shared" si="185"/>
        <v>0</v>
      </c>
      <c r="AK678" s="80">
        <f t="shared" si="185"/>
        <v>0</v>
      </c>
      <c r="AL678" s="80">
        <f t="shared" si="185"/>
        <v>0</v>
      </c>
      <c r="AM678" s="80">
        <f t="shared" si="185"/>
        <v>0</v>
      </c>
      <c r="AN678" s="80">
        <f t="shared" si="185"/>
        <v>0</v>
      </c>
      <c r="AO678" s="80">
        <f t="shared" si="185"/>
        <v>0</v>
      </c>
      <c r="AP678" s="80">
        <f t="shared" si="185"/>
        <v>0</v>
      </c>
      <c r="AQ678" s="80">
        <f t="shared" si="185"/>
        <v>0</v>
      </c>
      <c r="AR678" s="80">
        <f t="shared" si="185"/>
        <v>0</v>
      </c>
      <c r="AS678" s="80">
        <f t="shared" si="185"/>
        <v>0</v>
      </c>
      <c r="AT678" s="80">
        <f t="shared" si="185"/>
        <v>0</v>
      </c>
      <c r="AU678" s="80">
        <f t="shared" si="185"/>
        <v>0</v>
      </c>
      <c r="AV678" s="80">
        <f t="shared" si="185"/>
        <v>0</v>
      </c>
      <c r="AW678" s="80">
        <f t="shared" si="185"/>
        <v>0</v>
      </c>
      <c r="AX678" s="80">
        <f t="shared" si="185"/>
        <v>0</v>
      </c>
      <c r="AY678" s="80">
        <f t="shared" si="185"/>
        <v>0</v>
      </c>
      <c r="AZ678" s="80">
        <f t="shared" si="185"/>
        <v>0</v>
      </c>
      <c r="BA678" s="80">
        <f t="shared" si="185"/>
        <v>0</v>
      </c>
      <c r="BB678" s="80">
        <f t="shared" si="185"/>
        <v>0</v>
      </c>
      <c r="BC678" s="80">
        <f t="shared" si="185"/>
        <v>0</v>
      </c>
      <c r="BD678" s="80">
        <f t="shared" si="185"/>
        <v>0</v>
      </c>
      <c r="BE678" s="80">
        <f t="shared" si="185"/>
        <v>0</v>
      </c>
      <c r="BF678" s="80">
        <f t="shared" si="185"/>
        <v>0</v>
      </c>
      <c r="BG678" s="80">
        <f t="shared" si="185"/>
        <v>0</v>
      </c>
      <c r="BH678" s="80">
        <f t="shared" si="185"/>
        <v>0</v>
      </c>
      <c r="BI678" s="80">
        <f t="shared" si="185"/>
        <v>0</v>
      </c>
      <c r="BJ678" s="80">
        <f t="shared" si="185"/>
        <v>0</v>
      </c>
      <c r="BK678" s="80">
        <f t="shared" si="185"/>
        <v>0</v>
      </c>
      <c r="BL678" s="80">
        <f t="shared" si="185"/>
        <v>0</v>
      </c>
      <c r="BM678" s="80">
        <f t="shared" si="185"/>
        <v>0</v>
      </c>
      <c r="BN678" s="80">
        <f t="shared" si="185"/>
        <v>0</v>
      </c>
      <c r="BO678" s="80">
        <f t="shared" si="185"/>
        <v>0</v>
      </c>
      <c r="BP678" s="80">
        <f t="shared" si="185"/>
        <v>0</v>
      </c>
      <c r="BQ678" s="80">
        <f t="shared" si="185"/>
        <v>0</v>
      </c>
      <c r="BR678" s="80">
        <f t="shared" si="184"/>
        <v>0</v>
      </c>
      <c r="BS678" s="80">
        <f t="shared" si="182"/>
        <v>0</v>
      </c>
      <c r="BT678" s="80">
        <f t="shared" si="182"/>
        <v>0</v>
      </c>
      <c r="BU678" s="80">
        <f t="shared" si="182"/>
        <v>0</v>
      </c>
      <c r="BV678" s="80">
        <f t="shared" si="182"/>
        <v>0</v>
      </c>
      <c r="BW678" s="80">
        <f t="shared" si="182"/>
        <v>0</v>
      </c>
      <c r="BX678" s="80">
        <f t="shared" si="182"/>
        <v>0</v>
      </c>
      <c r="BZ678" s="80">
        <f t="shared" si="183"/>
        <v>0</v>
      </c>
      <c r="CA678" s="80" t="e">
        <f>CA250-#REF!</f>
        <v>#REF!</v>
      </c>
    </row>
    <row r="679" spans="7:79" hidden="1" x14ac:dyDescent="0.3">
      <c r="G679" s="80">
        <f t="shared" si="185"/>
        <v>0</v>
      </c>
      <c r="H679" s="80">
        <f t="shared" si="185"/>
        <v>0</v>
      </c>
      <c r="I679" s="80">
        <f t="shared" si="185"/>
        <v>0</v>
      </c>
      <c r="J679" s="80">
        <f t="shared" si="185"/>
        <v>0</v>
      </c>
      <c r="K679" s="80">
        <f t="shared" si="185"/>
        <v>0</v>
      </c>
      <c r="L679" s="80">
        <f t="shared" si="185"/>
        <v>0</v>
      </c>
      <c r="M679" s="80">
        <f t="shared" si="185"/>
        <v>0</v>
      </c>
      <c r="N679" s="80">
        <f t="shared" si="185"/>
        <v>0</v>
      </c>
      <c r="O679" s="80">
        <f t="shared" si="185"/>
        <v>0</v>
      </c>
      <c r="P679" s="80">
        <f t="shared" si="185"/>
        <v>0</v>
      </c>
      <c r="Q679" s="80">
        <f t="shared" si="185"/>
        <v>0</v>
      </c>
      <c r="R679" s="80">
        <f t="shared" si="185"/>
        <v>0</v>
      </c>
      <c r="S679" s="80">
        <f t="shared" si="185"/>
        <v>0</v>
      </c>
      <c r="T679" s="80">
        <f t="shared" si="185"/>
        <v>0</v>
      </c>
      <c r="U679" s="80">
        <f t="shared" si="185"/>
        <v>0</v>
      </c>
      <c r="V679" s="80">
        <f t="shared" si="185"/>
        <v>0</v>
      </c>
      <c r="W679" s="80">
        <f t="shared" si="185"/>
        <v>0</v>
      </c>
      <c r="X679" s="80">
        <f t="shared" si="185"/>
        <v>0</v>
      </c>
      <c r="Y679" s="80">
        <f t="shared" si="185"/>
        <v>0</v>
      </c>
      <c r="Z679" s="80">
        <f t="shared" si="185"/>
        <v>0</v>
      </c>
      <c r="AA679" s="80">
        <f t="shared" si="185"/>
        <v>0</v>
      </c>
      <c r="AB679" s="80">
        <f t="shared" si="185"/>
        <v>0</v>
      </c>
      <c r="AC679" s="80">
        <f t="shared" si="185"/>
        <v>0</v>
      </c>
      <c r="AD679" s="80">
        <f t="shared" si="185"/>
        <v>0</v>
      </c>
      <c r="AE679" s="80">
        <f t="shared" si="185"/>
        <v>0</v>
      </c>
      <c r="AF679" s="80">
        <f t="shared" si="185"/>
        <v>0</v>
      </c>
      <c r="AG679" s="80">
        <f t="shared" si="185"/>
        <v>0</v>
      </c>
      <c r="AH679" s="80">
        <f t="shared" si="185"/>
        <v>0</v>
      </c>
      <c r="AI679" s="80">
        <f t="shared" si="185"/>
        <v>0</v>
      </c>
      <c r="AJ679" s="80">
        <f t="shared" si="185"/>
        <v>0</v>
      </c>
      <c r="AK679" s="80">
        <f t="shared" si="185"/>
        <v>0</v>
      </c>
      <c r="AL679" s="80">
        <f t="shared" si="185"/>
        <v>0</v>
      </c>
      <c r="AM679" s="80">
        <f t="shared" si="185"/>
        <v>0</v>
      </c>
      <c r="AN679" s="80">
        <f t="shared" si="185"/>
        <v>0</v>
      </c>
      <c r="AO679" s="80">
        <f t="shared" si="185"/>
        <v>0</v>
      </c>
      <c r="AP679" s="80">
        <f t="shared" si="185"/>
        <v>0</v>
      </c>
      <c r="AQ679" s="80">
        <f t="shared" si="185"/>
        <v>0</v>
      </c>
      <c r="AR679" s="80">
        <f t="shared" si="185"/>
        <v>0</v>
      </c>
      <c r="AS679" s="80">
        <f t="shared" si="185"/>
        <v>0</v>
      </c>
      <c r="AT679" s="80">
        <f t="shared" si="185"/>
        <v>0</v>
      </c>
      <c r="AU679" s="80">
        <f t="shared" si="185"/>
        <v>0</v>
      </c>
      <c r="AV679" s="80">
        <f t="shared" si="185"/>
        <v>0</v>
      </c>
      <c r="AW679" s="80">
        <f t="shared" si="185"/>
        <v>0</v>
      </c>
      <c r="AX679" s="80">
        <f t="shared" si="185"/>
        <v>0</v>
      </c>
      <c r="AY679" s="80">
        <f t="shared" si="185"/>
        <v>0</v>
      </c>
      <c r="AZ679" s="80">
        <f t="shared" si="185"/>
        <v>0</v>
      </c>
      <c r="BA679" s="80">
        <f t="shared" si="185"/>
        <v>0</v>
      </c>
      <c r="BB679" s="80">
        <f t="shared" si="185"/>
        <v>0</v>
      </c>
      <c r="BC679" s="80">
        <f t="shared" si="185"/>
        <v>0</v>
      </c>
      <c r="BD679" s="80">
        <f t="shared" si="185"/>
        <v>0</v>
      </c>
      <c r="BE679" s="80">
        <f t="shared" si="185"/>
        <v>0</v>
      </c>
      <c r="BF679" s="80">
        <f t="shared" si="185"/>
        <v>0</v>
      </c>
      <c r="BG679" s="80">
        <f t="shared" si="185"/>
        <v>0</v>
      </c>
      <c r="BH679" s="80">
        <f t="shared" si="185"/>
        <v>0</v>
      </c>
      <c r="BI679" s="80">
        <f t="shared" si="185"/>
        <v>0</v>
      </c>
      <c r="BJ679" s="80">
        <f t="shared" si="185"/>
        <v>0</v>
      </c>
      <c r="BK679" s="80">
        <f t="shared" si="185"/>
        <v>0</v>
      </c>
      <c r="BL679" s="80">
        <f t="shared" si="185"/>
        <v>0</v>
      </c>
      <c r="BM679" s="80">
        <f t="shared" si="185"/>
        <v>0</v>
      </c>
      <c r="BN679" s="80">
        <f t="shared" si="185"/>
        <v>0</v>
      </c>
      <c r="BO679" s="80">
        <f t="shared" si="185"/>
        <v>0</v>
      </c>
      <c r="BP679" s="80">
        <f t="shared" si="185"/>
        <v>0</v>
      </c>
      <c r="BQ679" s="80">
        <f t="shared" si="185"/>
        <v>0</v>
      </c>
      <c r="BR679" s="80">
        <f t="shared" si="184"/>
        <v>0</v>
      </c>
      <c r="BS679" s="80">
        <f t="shared" si="182"/>
        <v>0</v>
      </c>
      <c r="BT679" s="80">
        <f t="shared" si="182"/>
        <v>0</v>
      </c>
      <c r="BU679" s="80">
        <f t="shared" si="182"/>
        <v>0</v>
      </c>
      <c r="BV679" s="80">
        <f t="shared" si="182"/>
        <v>0</v>
      </c>
      <c r="BW679" s="80">
        <f t="shared" si="182"/>
        <v>0</v>
      </c>
      <c r="BX679" s="80">
        <f t="shared" si="182"/>
        <v>0</v>
      </c>
      <c r="BZ679" s="80">
        <f t="shared" si="183"/>
        <v>0</v>
      </c>
      <c r="CA679" s="80" t="e">
        <f>CA251-#REF!</f>
        <v>#REF!</v>
      </c>
    </row>
    <row r="680" spans="7:79" hidden="1" x14ac:dyDescent="0.3">
      <c r="G680" s="80">
        <f t="shared" si="185"/>
        <v>0</v>
      </c>
      <c r="H680" s="80">
        <f t="shared" si="185"/>
        <v>0</v>
      </c>
      <c r="I680" s="80">
        <f t="shared" si="185"/>
        <v>0</v>
      </c>
      <c r="J680" s="80">
        <f t="shared" si="185"/>
        <v>0</v>
      </c>
      <c r="K680" s="80">
        <f t="shared" si="185"/>
        <v>0</v>
      </c>
      <c r="L680" s="80">
        <f t="shared" si="185"/>
        <v>0</v>
      </c>
      <c r="M680" s="80">
        <f t="shared" si="185"/>
        <v>0</v>
      </c>
      <c r="N680" s="80">
        <f t="shared" si="185"/>
        <v>0</v>
      </c>
      <c r="O680" s="80">
        <f t="shared" si="185"/>
        <v>0</v>
      </c>
      <c r="P680" s="80">
        <f t="shared" si="185"/>
        <v>0</v>
      </c>
      <c r="Q680" s="80">
        <f t="shared" si="185"/>
        <v>0</v>
      </c>
      <c r="R680" s="80">
        <f t="shared" si="185"/>
        <v>0</v>
      </c>
      <c r="S680" s="80">
        <f t="shared" si="185"/>
        <v>0</v>
      </c>
      <c r="T680" s="80">
        <f t="shared" si="185"/>
        <v>0</v>
      </c>
      <c r="U680" s="80">
        <f t="shared" si="185"/>
        <v>0</v>
      </c>
      <c r="V680" s="80">
        <f t="shared" si="185"/>
        <v>0</v>
      </c>
      <c r="W680" s="80">
        <f t="shared" si="185"/>
        <v>0</v>
      </c>
      <c r="X680" s="80">
        <f t="shared" si="185"/>
        <v>0</v>
      </c>
      <c r="Y680" s="80">
        <f t="shared" si="185"/>
        <v>0</v>
      </c>
      <c r="Z680" s="80">
        <f t="shared" si="185"/>
        <v>0</v>
      </c>
      <c r="AA680" s="80">
        <f t="shared" si="185"/>
        <v>0</v>
      </c>
      <c r="AB680" s="80">
        <f t="shared" si="185"/>
        <v>0</v>
      </c>
      <c r="AC680" s="80">
        <f t="shared" si="185"/>
        <v>0</v>
      </c>
      <c r="AD680" s="80">
        <f t="shared" si="185"/>
        <v>0</v>
      </c>
      <c r="AE680" s="80">
        <f t="shared" si="185"/>
        <v>0</v>
      </c>
      <c r="AF680" s="80">
        <f t="shared" si="185"/>
        <v>0</v>
      </c>
      <c r="AG680" s="80">
        <f t="shared" si="185"/>
        <v>0</v>
      </c>
      <c r="AH680" s="80">
        <f t="shared" si="185"/>
        <v>0</v>
      </c>
      <c r="AI680" s="80">
        <f t="shared" si="185"/>
        <v>0</v>
      </c>
      <c r="AJ680" s="80">
        <f t="shared" si="185"/>
        <v>0</v>
      </c>
      <c r="AK680" s="80">
        <f t="shared" si="185"/>
        <v>0</v>
      </c>
      <c r="AL680" s="80">
        <f t="shared" si="185"/>
        <v>0</v>
      </c>
      <c r="AM680" s="80">
        <f t="shared" si="185"/>
        <v>0</v>
      </c>
      <c r="AN680" s="80">
        <f t="shared" si="185"/>
        <v>0</v>
      </c>
      <c r="AO680" s="80">
        <f t="shared" si="185"/>
        <v>0</v>
      </c>
      <c r="AP680" s="80">
        <f t="shared" si="185"/>
        <v>0</v>
      </c>
      <c r="AQ680" s="80">
        <f t="shared" si="185"/>
        <v>0</v>
      </c>
      <c r="AR680" s="80">
        <f t="shared" si="185"/>
        <v>0</v>
      </c>
      <c r="AS680" s="80">
        <f t="shared" si="185"/>
        <v>0</v>
      </c>
      <c r="AT680" s="80">
        <f t="shared" si="185"/>
        <v>0</v>
      </c>
      <c r="AU680" s="80">
        <f t="shared" si="185"/>
        <v>0</v>
      </c>
      <c r="AV680" s="80">
        <f t="shared" si="185"/>
        <v>0</v>
      </c>
      <c r="AW680" s="80">
        <f t="shared" si="185"/>
        <v>0</v>
      </c>
      <c r="AX680" s="80">
        <f t="shared" si="185"/>
        <v>0</v>
      </c>
      <c r="AY680" s="80">
        <f t="shared" si="185"/>
        <v>0</v>
      </c>
      <c r="AZ680" s="80">
        <f t="shared" si="185"/>
        <v>0</v>
      </c>
      <c r="BA680" s="80">
        <f t="shared" si="185"/>
        <v>0</v>
      </c>
      <c r="BB680" s="80">
        <f t="shared" si="185"/>
        <v>0</v>
      </c>
      <c r="BC680" s="80">
        <f t="shared" si="185"/>
        <v>0</v>
      </c>
      <c r="BD680" s="80">
        <f t="shared" si="185"/>
        <v>0</v>
      </c>
      <c r="BE680" s="80">
        <f t="shared" si="185"/>
        <v>0</v>
      </c>
      <c r="BF680" s="80">
        <f t="shared" si="185"/>
        <v>0</v>
      </c>
      <c r="BG680" s="80">
        <f t="shared" si="185"/>
        <v>0</v>
      </c>
      <c r="BH680" s="80">
        <f t="shared" si="185"/>
        <v>0</v>
      </c>
      <c r="BI680" s="80">
        <f t="shared" si="185"/>
        <v>0</v>
      </c>
      <c r="BJ680" s="80">
        <f t="shared" si="185"/>
        <v>0</v>
      </c>
      <c r="BK680" s="80">
        <f t="shared" si="185"/>
        <v>0</v>
      </c>
      <c r="BL680" s="80">
        <f t="shared" si="185"/>
        <v>0</v>
      </c>
      <c r="BM680" s="80">
        <f t="shared" si="185"/>
        <v>0</v>
      </c>
      <c r="BN680" s="80">
        <f t="shared" si="185"/>
        <v>0</v>
      </c>
      <c r="BO680" s="80">
        <f t="shared" si="185"/>
        <v>0</v>
      </c>
      <c r="BP680" s="80">
        <f t="shared" si="185"/>
        <v>0</v>
      </c>
      <c r="BQ680" s="80">
        <f t="shared" si="185"/>
        <v>0</v>
      </c>
      <c r="BR680" s="80">
        <f t="shared" si="184"/>
        <v>0</v>
      </c>
      <c r="BS680" s="80">
        <f t="shared" si="182"/>
        <v>0</v>
      </c>
      <c r="BT680" s="80">
        <f t="shared" si="182"/>
        <v>0</v>
      </c>
      <c r="BU680" s="80">
        <f t="shared" si="182"/>
        <v>0</v>
      </c>
      <c r="BV680" s="80">
        <f t="shared" si="182"/>
        <v>0</v>
      </c>
      <c r="BW680" s="80">
        <f t="shared" si="182"/>
        <v>0</v>
      </c>
      <c r="BX680" s="80">
        <f t="shared" si="182"/>
        <v>0</v>
      </c>
      <c r="BZ680" s="80">
        <f t="shared" si="183"/>
        <v>0</v>
      </c>
      <c r="CA680" s="80" t="e">
        <f>CA252-#REF!</f>
        <v>#REF!</v>
      </c>
    </row>
    <row r="681" spans="7:79" hidden="1" x14ac:dyDescent="0.3">
      <c r="G681" s="80">
        <f t="shared" si="185"/>
        <v>0</v>
      </c>
      <c r="H681" s="80">
        <f t="shared" si="185"/>
        <v>0</v>
      </c>
      <c r="I681" s="80">
        <f t="shared" si="185"/>
        <v>0</v>
      </c>
      <c r="J681" s="80">
        <f t="shared" si="185"/>
        <v>0</v>
      </c>
      <c r="K681" s="80">
        <f t="shared" si="185"/>
        <v>0</v>
      </c>
      <c r="L681" s="80">
        <f t="shared" si="185"/>
        <v>0</v>
      </c>
      <c r="M681" s="80">
        <f t="shared" si="185"/>
        <v>0</v>
      </c>
      <c r="N681" s="80">
        <f t="shared" si="185"/>
        <v>0</v>
      </c>
      <c r="O681" s="80">
        <f t="shared" si="185"/>
        <v>0</v>
      </c>
      <c r="P681" s="80">
        <f t="shared" si="185"/>
        <v>0</v>
      </c>
      <c r="Q681" s="80">
        <f t="shared" si="185"/>
        <v>0</v>
      </c>
      <c r="R681" s="80">
        <f t="shared" si="185"/>
        <v>0</v>
      </c>
      <c r="S681" s="80">
        <f t="shared" si="185"/>
        <v>0</v>
      </c>
      <c r="T681" s="80">
        <f t="shared" si="185"/>
        <v>0</v>
      </c>
      <c r="U681" s="80">
        <f t="shared" si="185"/>
        <v>0</v>
      </c>
      <c r="V681" s="80">
        <f t="shared" si="185"/>
        <v>0</v>
      </c>
      <c r="W681" s="80">
        <f t="shared" si="185"/>
        <v>0</v>
      </c>
      <c r="X681" s="80">
        <f t="shared" si="185"/>
        <v>0</v>
      </c>
      <c r="Y681" s="80">
        <f t="shared" si="185"/>
        <v>0</v>
      </c>
      <c r="Z681" s="80">
        <f t="shared" si="185"/>
        <v>0</v>
      </c>
      <c r="AA681" s="80">
        <f t="shared" si="185"/>
        <v>0</v>
      </c>
      <c r="AB681" s="80">
        <f t="shared" si="185"/>
        <v>0</v>
      </c>
      <c r="AC681" s="80">
        <f t="shared" si="185"/>
        <v>0</v>
      </c>
      <c r="AD681" s="80">
        <f t="shared" si="185"/>
        <v>0</v>
      </c>
      <c r="AE681" s="80">
        <f t="shared" si="185"/>
        <v>0</v>
      </c>
      <c r="AF681" s="80">
        <f t="shared" si="185"/>
        <v>0</v>
      </c>
      <c r="AG681" s="80">
        <f t="shared" si="185"/>
        <v>0</v>
      </c>
      <c r="AH681" s="80">
        <f t="shared" si="185"/>
        <v>0</v>
      </c>
      <c r="AI681" s="80">
        <f t="shared" si="185"/>
        <v>0</v>
      </c>
      <c r="AJ681" s="80">
        <f t="shared" si="185"/>
        <v>0</v>
      </c>
      <c r="AK681" s="80">
        <f t="shared" si="185"/>
        <v>0</v>
      </c>
      <c r="AL681" s="80">
        <f t="shared" si="185"/>
        <v>0</v>
      </c>
      <c r="AM681" s="80">
        <f t="shared" si="185"/>
        <v>0</v>
      </c>
      <c r="AN681" s="80">
        <f t="shared" si="185"/>
        <v>0</v>
      </c>
      <c r="AO681" s="80">
        <f t="shared" si="185"/>
        <v>0</v>
      </c>
      <c r="AP681" s="80">
        <f t="shared" si="185"/>
        <v>0</v>
      </c>
      <c r="AQ681" s="80">
        <f t="shared" si="185"/>
        <v>0</v>
      </c>
      <c r="AR681" s="80">
        <f t="shared" si="185"/>
        <v>0</v>
      </c>
      <c r="AS681" s="80">
        <f t="shared" si="185"/>
        <v>0</v>
      </c>
      <c r="AT681" s="80">
        <f t="shared" si="185"/>
        <v>0</v>
      </c>
      <c r="AU681" s="80">
        <f t="shared" si="185"/>
        <v>0</v>
      </c>
      <c r="AV681" s="80">
        <f t="shared" si="185"/>
        <v>0</v>
      </c>
      <c r="AW681" s="80">
        <f t="shared" si="185"/>
        <v>0</v>
      </c>
      <c r="AX681" s="80">
        <f t="shared" si="185"/>
        <v>0</v>
      </c>
      <c r="AY681" s="80">
        <f t="shared" si="185"/>
        <v>0</v>
      </c>
      <c r="AZ681" s="80">
        <f t="shared" si="185"/>
        <v>0</v>
      </c>
      <c r="BA681" s="80">
        <f t="shared" si="185"/>
        <v>0</v>
      </c>
      <c r="BB681" s="80">
        <f t="shared" si="185"/>
        <v>0</v>
      </c>
      <c r="BC681" s="80">
        <f t="shared" si="185"/>
        <v>0</v>
      </c>
      <c r="BD681" s="80">
        <f t="shared" si="185"/>
        <v>0</v>
      </c>
      <c r="BE681" s="80">
        <f t="shared" si="185"/>
        <v>0</v>
      </c>
      <c r="BF681" s="80">
        <f t="shared" si="185"/>
        <v>0</v>
      </c>
      <c r="BG681" s="80">
        <f t="shared" si="185"/>
        <v>0</v>
      </c>
      <c r="BH681" s="80">
        <f t="shared" si="185"/>
        <v>0</v>
      </c>
      <c r="BI681" s="80">
        <f t="shared" si="185"/>
        <v>0</v>
      </c>
      <c r="BJ681" s="80">
        <f t="shared" si="185"/>
        <v>0</v>
      </c>
      <c r="BK681" s="80">
        <f t="shared" si="185"/>
        <v>0</v>
      </c>
      <c r="BL681" s="80">
        <f t="shared" si="185"/>
        <v>0</v>
      </c>
      <c r="BM681" s="80">
        <f t="shared" si="185"/>
        <v>0</v>
      </c>
      <c r="BN681" s="80">
        <f t="shared" si="185"/>
        <v>0</v>
      </c>
      <c r="BO681" s="80">
        <f t="shared" si="185"/>
        <v>0</v>
      </c>
      <c r="BP681" s="80">
        <f t="shared" si="185"/>
        <v>0</v>
      </c>
      <c r="BQ681" s="80">
        <f t="shared" si="185"/>
        <v>0</v>
      </c>
      <c r="BR681" s="80">
        <f t="shared" si="184"/>
        <v>0</v>
      </c>
      <c r="BS681" s="80">
        <f t="shared" si="182"/>
        <v>0</v>
      </c>
      <c r="BT681" s="80">
        <f t="shared" si="182"/>
        <v>0</v>
      </c>
      <c r="BU681" s="80">
        <f t="shared" si="182"/>
        <v>0</v>
      </c>
      <c r="BV681" s="80">
        <f t="shared" si="182"/>
        <v>0</v>
      </c>
      <c r="BW681" s="80">
        <f t="shared" si="182"/>
        <v>0</v>
      </c>
      <c r="BX681" s="80">
        <f t="shared" si="182"/>
        <v>0</v>
      </c>
      <c r="BZ681" s="80">
        <f t="shared" si="183"/>
        <v>0</v>
      </c>
      <c r="CA681" s="80" t="e">
        <f>CA253-#REF!</f>
        <v>#REF!</v>
      </c>
    </row>
    <row r="682" spans="7:79" hidden="1" x14ac:dyDescent="0.3">
      <c r="G682" s="80">
        <f t="shared" si="185"/>
        <v>1559152</v>
      </c>
      <c r="H682" s="80">
        <f t="shared" si="185"/>
        <v>0</v>
      </c>
      <c r="I682" s="80">
        <f t="shared" si="185"/>
        <v>0</v>
      </c>
      <c r="J682" s="80">
        <f t="shared" ref="J682:BQ684" si="186">J254-CB254</f>
        <v>0</v>
      </c>
      <c r="K682" s="80">
        <f t="shared" si="186"/>
        <v>0</v>
      </c>
      <c r="L682" s="80">
        <f t="shared" si="186"/>
        <v>0</v>
      </c>
      <c r="M682" s="80">
        <f t="shared" si="186"/>
        <v>0</v>
      </c>
      <c r="N682" s="80">
        <f t="shared" si="186"/>
        <v>0</v>
      </c>
      <c r="O682" s="80">
        <f t="shared" si="186"/>
        <v>0</v>
      </c>
      <c r="P682" s="80">
        <f t="shared" si="186"/>
        <v>0</v>
      </c>
      <c r="Q682" s="80">
        <f t="shared" si="186"/>
        <v>0</v>
      </c>
      <c r="R682" s="80">
        <f t="shared" si="186"/>
        <v>0</v>
      </c>
      <c r="S682" s="80">
        <f t="shared" si="186"/>
        <v>0</v>
      </c>
      <c r="T682" s="80">
        <f t="shared" si="186"/>
        <v>0</v>
      </c>
      <c r="U682" s="80">
        <f t="shared" si="186"/>
        <v>0</v>
      </c>
      <c r="V682" s="80">
        <f t="shared" si="186"/>
        <v>0</v>
      </c>
      <c r="W682" s="80">
        <f t="shared" si="186"/>
        <v>0</v>
      </c>
      <c r="X682" s="80">
        <f t="shared" si="186"/>
        <v>0</v>
      </c>
      <c r="Y682" s="80">
        <f t="shared" si="186"/>
        <v>0</v>
      </c>
      <c r="Z682" s="80">
        <f t="shared" si="186"/>
        <v>0</v>
      </c>
      <c r="AA682" s="80">
        <f t="shared" si="186"/>
        <v>0</v>
      </c>
      <c r="AB682" s="80">
        <f t="shared" si="186"/>
        <v>0</v>
      </c>
      <c r="AC682" s="80">
        <f t="shared" si="186"/>
        <v>0</v>
      </c>
      <c r="AD682" s="80">
        <f t="shared" si="186"/>
        <v>0</v>
      </c>
      <c r="AE682" s="80">
        <f t="shared" si="186"/>
        <v>0</v>
      </c>
      <c r="AF682" s="80">
        <f t="shared" si="186"/>
        <v>0</v>
      </c>
      <c r="AG682" s="80">
        <f t="shared" si="186"/>
        <v>0</v>
      </c>
      <c r="AH682" s="80">
        <f t="shared" si="186"/>
        <v>0</v>
      </c>
      <c r="AI682" s="80">
        <f t="shared" si="186"/>
        <v>0</v>
      </c>
      <c r="AJ682" s="80">
        <f t="shared" si="186"/>
        <v>0</v>
      </c>
      <c r="AK682" s="80">
        <f t="shared" si="186"/>
        <v>0</v>
      </c>
      <c r="AL682" s="80">
        <f t="shared" si="186"/>
        <v>0</v>
      </c>
      <c r="AM682" s="80">
        <f t="shared" si="186"/>
        <v>0</v>
      </c>
      <c r="AN682" s="80">
        <f t="shared" si="186"/>
        <v>0</v>
      </c>
      <c r="AO682" s="80">
        <f t="shared" si="186"/>
        <v>0</v>
      </c>
      <c r="AP682" s="80">
        <f t="shared" si="186"/>
        <v>1559152</v>
      </c>
      <c r="AQ682" s="80">
        <f t="shared" si="186"/>
        <v>0</v>
      </c>
      <c r="AR682" s="80">
        <f t="shared" si="186"/>
        <v>0</v>
      </c>
      <c r="AS682" s="80">
        <f t="shared" si="186"/>
        <v>0</v>
      </c>
      <c r="AT682" s="80">
        <f t="shared" si="186"/>
        <v>0</v>
      </c>
      <c r="AU682" s="80">
        <f t="shared" si="186"/>
        <v>5197248</v>
      </c>
      <c r="AV682" s="80">
        <f t="shared" si="186"/>
        <v>0</v>
      </c>
      <c r="AW682" s="80">
        <f t="shared" si="186"/>
        <v>0</v>
      </c>
      <c r="AX682" s="80">
        <f t="shared" si="186"/>
        <v>0</v>
      </c>
      <c r="AY682" s="80">
        <f t="shared" si="186"/>
        <v>0</v>
      </c>
      <c r="AZ682" s="80">
        <f t="shared" si="186"/>
        <v>0</v>
      </c>
      <c r="BA682" s="80">
        <f t="shared" si="186"/>
        <v>0</v>
      </c>
      <c r="BB682" s="80">
        <f t="shared" si="186"/>
        <v>0</v>
      </c>
      <c r="BC682" s="80">
        <f t="shared" si="186"/>
        <v>0</v>
      </c>
      <c r="BD682" s="80">
        <f t="shared" si="186"/>
        <v>0</v>
      </c>
      <c r="BE682" s="80">
        <f t="shared" si="186"/>
        <v>0</v>
      </c>
      <c r="BF682" s="80">
        <f t="shared" si="186"/>
        <v>0</v>
      </c>
      <c r="BG682" s="80">
        <f t="shared" si="186"/>
        <v>0</v>
      </c>
      <c r="BH682" s="80">
        <f t="shared" si="186"/>
        <v>0</v>
      </c>
      <c r="BI682" s="80">
        <f t="shared" si="186"/>
        <v>0</v>
      </c>
      <c r="BJ682" s="80">
        <f t="shared" si="186"/>
        <v>0</v>
      </c>
      <c r="BK682" s="80">
        <f t="shared" si="186"/>
        <v>0</v>
      </c>
      <c r="BL682" s="80">
        <f t="shared" si="186"/>
        <v>0</v>
      </c>
      <c r="BM682" s="80">
        <f t="shared" si="186"/>
        <v>0</v>
      </c>
      <c r="BN682" s="80">
        <f t="shared" si="186"/>
        <v>0</v>
      </c>
      <c r="BO682" s="80">
        <f t="shared" si="186"/>
        <v>0</v>
      </c>
      <c r="BP682" s="80">
        <f t="shared" si="186"/>
        <v>0</v>
      </c>
      <c r="BQ682" s="80">
        <f t="shared" si="186"/>
        <v>0</v>
      </c>
      <c r="BR682" s="80">
        <f t="shared" si="184"/>
        <v>0</v>
      </c>
      <c r="BS682" s="80">
        <f t="shared" si="182"/>
        <v>0</v>
      </c>
      <c r="BT682" s="80">
        <f t="shared" si="182"/>
        <v>6756400</v>
      </c>
      <c r="BU682" s="80">
        <f t="shared" si="182"/>
        <v>0</v>
      </c>
      <c r="BV682" s="80">
        <f t="shared" si="182"/>
        <v>0</v>
      </c>
      <c r="BW682" s="80">
        <f t="shared" si="182"/>
        <v>0</v>
      </c>
      <c r="BX682" s="80">
        <f t="shared" si="182"/>
        <v>0</v>
      </c>
      <c r="BZ682" s="80">
        <f t="shared" si="183"/>
        <v>0</v>
      </c>
      <c r="CA682" s="80" t="e">
        <f>CA254-#REF!</f>
        <v>#REF!</v>
      </c>
    </row>
    <row r="683" spans="7:79" hidden="1" x14ac:dyDescent="0.3">
      <c r="G683" s="80">
        <f t="shared" ref="G683:I684" si="187">G255-BY255</f>
        <v>908274</v>
      </c>
      <c r="H683" s="80">
        <f t="shared" si="187"/>
        <v>0</v>
      </c>
      <c r="I683" s="80">
        <f t="shared" si="187"/>
        <v>0</v>
      </c>
      <c r="J683" s="80">
        <f t="shared" si="186"/>
        <v>0</v>
      </c>
      <c r="K683" s="80">
        <f t="shared" si="186"/>
        <v>0</v>
      </c>
      <c r="L683" s="80">
        <f t="shared" si="186"/>
        <v>0</v>
      </c>
      <c r="M683" s="80">
        <f t="shared" si="186"/>
        <v>0</v>
      </c>
      <c r="N683" s="80">
        <f t="shared" si="186"/>
        <v>0</v>
      </c>
      <c r="O683" s="80">
        <f t="shared" si="186"/>
        <v>0</v>
      </c>
      <c r="P683" s="80">
        <f t="shared" si="186"/>
        <v>0</v>
      </c>
      <c r="Q683" s="80">
        <f t="shared" si="186"/>
        <v>0</v>
      </c>
      <c r="R683" s="80">
        <f t="shared" si="186"/>
        <v>0</v>
      </c>
      <c r="S683" s="80">
        <f t="shared" si="186"/>
        <v>0</v>
      </c>
      <c r="T683" s="80">
        <f t="shared" si="186"/>
        <v>0</v>
      </c>
      <c r="U683" s="80">
        <f t="shared" si="186"/>
        <v>0</v>
      </c>
      <c r="V683" s="80">
        <f t="shared" si="186"/>
        <v>0</v>
      </c>
      <c r="W683" s="80">
        <f t="shared" si="186"/>
        <v>0</v>
      </c>
      <c r="X683" s="80">
        <f t="shared" si="186"/>
        <v>0</v>
      </c>
      <c r="Y683" s="80">
        <f t="shared" si="186"/>
        <v>0</v>
      </c>
      <c r="Z683" s="80">
        <f t="shared" si="186"/>
        <v>0</v>
      </c>
      <c r="AA683" s="80">
        <f t="shared" si="186"/>
        <v>0</v>
      </c>
      <c r="AB683" s="80">
        <f t="shared" si="186"/>
        <v>0</v>
      </c>
      <c r="AC683" s="80">
        <f t="shared" si="186"/>
        <v>0</v>
      </c>
      <c r="AD683" s="80">
        <f t="shared" si="186"/>
        <v>0</v>
      </c>
      <c r="AE683" s="80">
        <f t="shared" si="186"/>
        <v>0</v>
      </c>
      <c r="AF683" s="80">
        <f t="shared" si="186"/>
        <v>0</v>
      </c>
      <c r="AG683" s="80">
        <f t="shared" si="186"/>
        <v>0</v>
      </c>
      <c r="AH683" s="80">
        <f t="shared" si="186"/>
        <v>0</v>
      </c>
      <c r="AI683" s="80">
        <f t="shared" si="186"/>
        <v>0</v>
      </c>
      <c r="AJ683" s="80">
        <f t="shared" si="186"/>
        <v>0</v>
      </c>
      <c r="AK683" s="80">
        <f t="shared" si="186"/>
        <v>0</v>
      </c>
      <c r="AL683" s="80">
        <f t="shared" si="186"/>
        <v>0</v>
      </c>
      <c r="AM683" s="80">
        <f t="shared" si="186"/>
        <v>0</v>
      </c>
      <c r="AN683" s="80">
        <f t="shared" si="186"/>
        <v>0</v>
      </c>
      <c r="AO683" s="80">
        <f t="shared" si="186"/>
        <v>0</v>
      </c>
      <c r="AP683" s="80">
        <f t="shared" si="186"/>
        <v>908274</v>
      </c>
      <c r="AQ683" s="80">
        <f t="shared" si="186"/>
        <v>0</v>
      </c>
      <c r="AR683" s="80">
        <f t="shared" si="186"/>
        <v>0</v>
      </c>
      <c r="AS683" s="80">
        <f t="shared" si="186"/>
        <v>0</v>
      </c>
      <c r="AT683" s="80">
        <f t="shared" si="186"/>
        <v>0</v>
      </c>
      <c r="AU683" s="80">
        <f t="shared" si="186"/>
        <v>3015908</v>
      </c>
      <c r="AV683" s="80">
        <f t="shared" si="186"/>
        <v>0</v>
      </c>
      <c r="AW683" s="80">
        <f t="shared" si="186"/>
        <v>0</v>
      </c>
      <c r="AX683" s="80">
        <f t="shared" si="186"/>
        <v>0</v>
      </c>
      <c r="AY683" s="80">
        <f t="shared" si="186"/>
        <v>0</v>
      </c>
      <c r="AZ683" s="80">
        <f t="shared" si="186"/>
        <v>0</v>
      </c>
      <c r="BA683" s="80">
        <f t="shared" si="186"/>
        <v>0</v>
      </c>
      <c r="BB683" s="80">
        <f t="shared" si="186"/>
        <v>0</v>
      </c>
      <c r="BC683" s="80">
        <f t="shared" si="186"/>
        <v>0</v>
      </c>
      <c r="BD683" s="80">
        <f t="shared" si="186"/>
        <v>0</v>
      </c>
      <c r="BE683" s="80">
        <f t="shared" si="186"/>
        <v>0</v>
      </c>
      <c r="BF683" s="80">
        <f t="shared" si="186"/>
        <v>0</v>
      </c>
      <c r="BG683" s="80">
        <f t="shared" si="186"/>
        <v>0</v>
      </c>
      <c r="BH683" s="80">
        <f t="shared" si="186"/>
        <v>0</v>
      </c>
      <c r="BI683" s="80">
        <f t="shared" si="186"/>
        <v>0</v>
      </c>
      <c r="BJ683" s="80">
        <f t="shared" si="186"/>
        <v>0</v>
      </c>
      <c r="BK683" s="80">
        <f t="shared" si="186"/>
        <v>0</v>
      </c>
      <c r="BL683" s="80">
        <f t="shared" si="186"/>
        <v>0</v>
      </c>
      <c r="BM683" s="80">
        <f t="shared" si="186"/>
        <v>0</v>
      </c>
      <c r="BN683" s="80">
        <f t="shared" si="186"/>
        <v>0</v>
      </c>
      <c r="BO683" s="80">
        <f t="shared" si="186"/>
        <v>0</v>
      </c>
      <c r="BP683" s="80">
        <f t="shared" si="186"/>
        <v>0</v>
      </c>
      <c r="BQ683" s="80">
        <f t="shared" si="186"/>
        <v>0</v>
      </c>
      <c r="BR683" s="80">
        <f t="shared" si="184"/>
        <v>0</v>
      </c>
      <c r="BS683" s="80">
        <f t="shared" si="182"/>
        <v>0</v>
      </c>
      <c r="BT683" s="80">
        <f t="shared" si="182"/>
        <v>3924182</v>
      </c>
      <c r="BU683" s="80">
        <f t="shared" si="182"/>
        <v>0</v>
      </c>
      <c r="BV683" s="80">
        <f t="shared" si="182"/>
        <v>0</v>
      </c>
      <c r="BW683" s="80">
        <f t="shared" si="182"/>
        <v>0</v>
      </c>
      <c r="BX683" s="80">
        <f t="shared" si="182"/>
        <v>0</v>
      </c>
      <c r="BZ683" s="80">
        <f t="shared" si="183"/>
        <v>0</v>
      </c>
      <c r="CA683" s="80" t="e">
        <f>CA255-#REF!</f>
        <v>#REF!</v>
      </c>
    </row>
    <row r="684" spans="7:79" hidden="1" x14ac:dyDescent="0.3">
      <c r="G684" s="80">
        <f t="shared" si="187"/>
        <v>194021</v>
      </c>
      <c r="H684" s="80">
        <f t="shared" si="187"/>
        <v>0</v>
      </c>
      <c r="I684" s="80">
        <f t="shared" si="187"/>
        <v>0</v>
      </c>
      <c r="J684" s="80">
        <f t="shared" si="186"/>
        <v>0</v>
      </c>
      <c r="K684" s="80">
        <f t="shared" si="186"/>
        <v>0</v>
      </c>
      <c r="L684" s="80">
        <f t="shared" si="186"/>
        <v>0</v>
      </c>
      <c r="M684" s="80">
        <f t="shared" si="186"/>
        <v>0</v>
      </c>
      <c r="N684" s="80">
        <f t="shared" si="186"/>
        <v>0</v>
      </c>
      <c r="O684" s="80">
        <f t="shared" si="186"/>
        <v>0</v>
      </c>
      <c r="P684" s="80">
        <f t="shared" si="186"/>
        <v>0</v>
      </c>
      <c r="Q684" s="80">
        <f t="shared" si="186"/>
        <v>0</v>
      </c>
      <c r="R684" s="80">
        <f t="shared" si="186"/>
        <v>0</v>
      </c>
      <c r="S684" s="80">
        <f t="shared" si="186"/>
        <v>0</v>
      </c>
      <c r="T684" s="80">
        <f t="shared" si="186"/>
        <v>0</v>
      </c>
      <c r="U684" s="80">
        <f t="shared" si="186"/>
        <v>0</v>
      </c>
      <c r="V684" s="80">
        <f t="shared" si="186"/>
        <v>0</v>
      </c>
      <c r="W684" s="80">
        <f t="shared" si="186"/>
        <v>0</v>
      </c>
      <c r="X684" s="80">
        <f t="shared" si="186"/>
        <v>0</v>
      </c>
      <c r="Y684" s="80">
        <f t="shared" si="186"/>
        <v>0</v>
      </c>
      <c r="Z684" s="80">
        <f t="shared" si="186"/>
        <v>0</v>
      </c>
      <c r="AA684" s="80">
        <f t="shared" si="186"/>
        <v>0</v>
      </c>
      <c r="AB684" s="80">
        <f t="shared" si="186"/>
        <v>0</v>
      </c>
      <c r="AC684" s="80">
        <f t="shared" si="186"/>
        <v>0</v>
      </c>
      <c r="AD684" s="80">
        <f t="shared" si="186"/>
        <v>0</v>
      </c>
      <c r="AE684" s="80">
        <f t="shared" si="186"/>
        <v>0</v>
      </c>
      <c r="AF684" s="80">
        <f t="shared" si="186"/>
        <v>0</v>
      </c>
      <c r="AG684" s="80">
        <f t="shared" si="186"/>
        <v>0</v>
      </c>
      <c r="AH684" s="80">
        <f t="shared" si="186"/>
        <v>0</v>
      </c>
      <c r="AI684" s="80">
        <f t="shared" si="186"/>
        <v>0</v>
      </c>
      <c r="AJ684" s="80">
        <f t="shared" si="186"/>
        <v>0</v>
      </c>
      <c r="AK684" s="80">
        <f t="shared" si="186"/>
        <v>0</v>
      </c>
      <c r="AL684" s="80">
        <f t="shared" si="186"/>
        <v>0</v>
      </c>
      <c r="AM684" s="80">
        <f t="shared" si="186"/>
        <v>0</v>
      </c>
      <c r="AN684" s="80">
        <f t="shared" si="186"/>
        <v>0</v>
      </c>
      <c r="AO684" s="80">
        <f t="shared" si="186"/>
        <v>0</v>
      </c>
      <c r="AP684" s="80">
        <f t="shared" si="186"/>
        <v>194021</v>
      </c>
      <c r="AQ684" s="80">
        <f t="shared" si="186"/>
        <v>0</v>
      </c>
      <c r="AR684" s="80">
        <f t="shared" si="186"/>
        <v>0</v>
      </c>
      <c r="AS684" s="80">
        <f t="shared" si="186"/>
        <v>0</v>
      </c>
      <c r="AT684" s="80">
        <f t="shared" si="186"/>
        <v>0</v>
      </c>
      <c r="AU684" s="80">
        <f t="shared" si="186"/>
        <v>643297</v>
      </c>
      <c r="AV684" s="80">
        <f t="shared" si="186"/>
        <v>0</v>
      </c>
      <c r="AW684" s="80">
        <f t="shared" si="186"/>
        <v>0</v>
      </c>
      <c r="AX684" s="80">
        <f t="shared" si="186"/>
        <v>0</v>
      </c>
      <c r="AY684" s="80">
        <f t="shared" si="186"/>
        <v>0</v>
      </c>
      <c r="AZ684" s="80">
        <f t="shared" si="186"/>
        <v>0</v>
      </c>
      <c r="BA684" s="80">
        <f t="shared" si="186"/>
        <v>0</v>
      </c>
      <c r="BB684" s="80">
        <f t="shared" si="186"/>
        <v>0</v>
      </c>
      <c r="BC684" s="80">
        <f t="shared" si="186"/>
        <v>0</v>
      </c>
      <c r="BD684" s="80">
        <f t="shared" si="186"/>
        <v>0</v>
      </c>
      <c r="BE684" s="80">
        <f t="shared" si="186"/>
        <v>0</v>
      </c>
      <c r="BF684" s="80">
        <f t="shared" si="186"/>
        <v>0</v>
      </c>
      <c r="BG684" s="80">
        <f t="shared" si="186"/>
        <v>0</v>
      </c>
      <c r="BH684" s="80">
        <f t="shared" si="186"/>
        <v>0</v>
      </c>
      <c r="BI684" s="80">
        <f t="shared" si="186"/>
        <v>0</v>
      </c>
      <c r="BJ684" s="80">
        <f t="shared" si="186"/>
        <v>0</v>
      </c>
      <c r="BK684" s="80">
        <f t="shared" si="186"/>
        <v>0</v>
      </c>
      <c r="BL684" s="80">
        <f t="shared" si="186"/>
        <v>0</v>
      </c>
      <c r="BM684" s="80">
        <f t="shared" si="186"/>
        <v>0</v>
      </c>
      <c r="BN684" s="80">
        <f t="shared" si="186"/>
        <v>0</v>
      </c>
      <c r="BO684" s="80">
        <f t="shared" si="186"/>
        <v>0</v>
      </c>
      <c r="BP684" s="80">
        <f t="shared" si="186"/>
        <v>0</v>
      </c>
      <c r="BQ684" s="80">
        <f t="shared" si="186"/>
        <v>0</v>
      </c>
      <c r="BR684" s="80">
        <f t="shared" si="184"/>
        <v>0</v>
      </c>
      <c r="BS684" s="80">
        <f t="shared" si="182"/>
        <v>0</v>
      </c>
      <c r="BT684" s="80">
        <f t="shared" si="182"/>
        <v>837318</v>
      </c>
      <c r="BU684" s="80">
        <f t="shared" si="182"/>
        <v>0</v>
      </c>
      <c r="BV684" s="80">
        <f t="shared" si="182"/>
        <v>0</v>
      </c>
      <c r="BW684" s="80">
        <f t="shared" si="182"/>
        <v>0</v>
      </c>
      <c r="BX684" s="80">
        <f t="shared" si="182"/>
        <v>0</v>
      </c>
      <c r="BZ684" s="80">
        <f t="shared" si="183"/>
        <v>0</v>
      </c>
      <c r="CA684" s="80" t="e">
        <f>CA256-#REF!</f>
        <v>#REF!</v>
      </c>
    </row>
    <row r="685" spans="7:79" hidden="1" x14ac:dyDescent="0.3">
      <c r="G685" s="80">
        <f t="shared" ref="G685:BR689" si="188">G258-BY258</f>
        <v>456857</v>
      </c>
      <c r="H685" s="80">
        <f t="shared" si="188"/>
        <v>0</v>
      </c>
      <c r="I685" s="80">
        <f t="shared" si="188"/>
        <v>0</v>
      </c>
      <c r="J685" s="80">
        <f t="shared" si="188"/>
        <v>0</v>
      </c>
      <c r="K685" s="80">
        <f t="shared" si="188"/>
        <v>0</v>
      </c>
      <c r="L685" s="80">
        <f t="shared" si="188"/>
        <v>0</v>
      </c>
      <c r="M685" s="80">
        <f t="shared" si="188"/>
        <v>0</v>
      </c>
      <c r="N685" s="80">
        <f t="shared" si="188"/>
        <v>0</v>
      </c>
      <c r="O685" s="80">
        <f t="shared" si="188"/>
        <v>0</v>
      </c>
      <c r="P685" s="80">
        <f t="shared" si="188"/>
        <v>0</v>
      </c>
      <c r="Q685" s="80">
        <f t="shared" si="188"/>
        <v>0</v>
      </c>
      <c r="R685" s="80">
        <f t="shared" si="188"/>
        <v>0</v>
      </c>
      <c r="S685" s="80">
        <f t="shared" si="188"/>
        <v>0</v>
      </c>
      <c r="T685" s="80">
        <f t="shared" si="188"/>
        <v>0</v>
      </c>
      <c r="U685" s="80">
        <f t="shared" si="188"/>
        <v>0</v>
      </c>
      <c r="V685" s="80">
        <f t="shared" si="188"/>
        <v>0</v>
      </c>
      <c r="W685" s="80">
        <f t="shared" si="188"/>
        <v>0</v>
      </c>
      <c r="X685" s="80">
        <f t="shared" si="188"/>
        <v>0</v>
      </c>
      <c r="Y685" s="80">
        <f t="shared" si="188"/>
        <v>0</v>
      </c>
      <c r="Z685" s="80">
        <f t="shared" si="188"/>
        <v>0</v>
      </c>
      <c r="AA685" s="80">
        <f t="shared" si="188"/>
        <v>0</v>
      </c>
      <c r="AB685" s="80">
        <f t="shared" si="188"/>
        <v>0</v>
      </c>
      <c r="AC685" s="80">
        <f t="shared" si="188"/>
        <v>0</v>
      </c>
      <c r="AD685" s="80">
        <f t="shared" si="188"/>
        <v>0</v>
      </c>
      <c r="AE685" s="80">
        <f t="shared" si="188"/>
        <v>0</v>
      </c>
      <c r="AF685" s="80">
        <f t="shared" si="188"/>
        <v>0</v>
      </c>
      <c r="AG685" s="80">
        <f t="shared" si="188"/>
        <v>0</v>
      </c>
      <c r="AH685" s="80">
        <f t="shared" si="188"/>
        <v>0</v>
      </c>
      <c r="AI685" s="80">
        <f t="shared" si="188"/>
        <v>0</v>
      </c>
      <c r="AJ685" s="80">
        <f t="shared" si="188"/>
        <v>0</v>
      </c>
      <c r="AK685" s="80">
        <f t="shared" si="188"/>
        <v>0</v>
      </c>
      <c r="AL685" s="80">
        <f t="shared" si="188"/>
        <v>0</v>
      </c>
      <c r="AM685" s="80">
        <f t="shared" si="188"/>
        <v>0</v>
      </c>
      <c r="AN685" s="80">
        <f t="shared" si="188"/>
        <v>0</v>
      </c>
      <c r="AO685" s="80">
        <f t="shared" si="188"/>
        <v>0</v>
      </c>
      <c r="AP685" s="80">
        <f t="shared" si="188"/>
        <v>456857</v>
      </c>
      <c r="AQ685" s="80">
        <f t="shared" si="188"/>
        <v>0</v>
      </c>
      <c r="AR685" s="80">
        <f t="shared" si="188"/>
        <v>0</v>
      </c>
      <c r="AS685" s="80">
        <f t="shared" si="188"/>
        <v>0</v>
      </c>
      <c r="AT685" s="80">
        <f t="shared" si="188"/>
        <v>0</v>
      </c>
      <c r="AU685" s="80">
        <f t="shared" si="188"/>
        <v>1538043</v>
      </c>
      <c r="AV685" s="80">
        <f t="shared" si="188"/>
        <v>0</v>
      </c>
      <c r="AW685" s="80">
        <f t="shared" si="188"/>
        <v>0</v>
      </c>
      <c r="AX685" s="80">
        <f t="shared" si="188"/>
        <v>0</v>
      </c>
      <c r="AY685" s="80">
        <f t="shared" si="188"/>
        <v>0</v>
      </c>
      <c r="AZ685" s="80">
        <f t="shared" si="188"/>
        <v>0</v>
      </c>
      <c r="BA685" s="80">
        <f t="shared" si="188"/>
        <v>0</v>
      </c>
      <c r="BB685" s="80">
        <f t="shared" si="188"/>
        <v>0</v>
      </c>
      <c r="BC685" s="80">
        <f t="shared" si="188"/>
        <v>0</v>
      </c>
      <c r="BD685" s="80">
        <f t="shared" si="188"/>
        <v>0</v>
      </c>
      <c r="BE685" s="80">
        <f t="shared" si="188"/>
        <v>0</v>
      </c>
      <c r="BF685" s="80">
        <f t="shared" si="188"/>
        <v>0</v>
      </c>
      <c r="BG685" s="80">
        <f t="shared" si="188"/>
        <v>0</v>
      </c>
      <c r="BH685" s="80">
        <f t="shared" si="188"/>
        <v>0</v>
      </c>
      <c r="BI685" s="80">
        <f t="shared" si="188"/>
        <v>0</v>
      </c>
      <c r="BJ685" s="80">
        <f t="shared" si="188"/>
        <v>0</v>
      </c>
      <c r="BK685" s="80">
        <f t="shared" si="188"/>
        <v>0</v>
      </c>
      <c r="BL685" s="80">
        <f t="shared" si="188"/>
        <v>0</v>
      </c>
      <c r="BM685" s="80">
        <f t="shared" si="188"/>
        <v>0</v>
      </c>
      <c r="BN685" s="80">
        <f t="shared" si="188"/>
        <v>0</v>
      </c>
      <c r="BO685" s="80">
        <f t="shared" si="188"/>
        <v>0</v>
      </c>
      <c r="BP685" s="80">
        <f t="shared" si="188"/>
        <v>0</v>
      </c>
      <c r="BQ685" s="80">
        <f t="shared" si="188"/>
        <v>0</v>
      </c>
      <c r="BR685" s="80">
        <f t="shared" si="188"/>
        <v>0</v>
      </c>
      <c r="BS685" s="80">
        <f t="shared" ref="BO685:BX689" si="189">BS258-EK258</f>
        <v>0</v>
      </c>
      <c r="BT685" s="80">
        <f t="shared" si="189"/>
        <v>1994900</v>
      </c>
      <c r="BU685" s="80">
        <f t="shared" si="189"/>
        <v>0</v>
      </c>
      <c r="BV685" s="80">
        <f t="shared" si="189"/>
        <v>0</v>
      </c>
      <c r="BW685" s="80">
        <f t="shared" si="189"/>
        <v>0</v>
      </c>
      <c r="BX685" s="80">
        <f t="shared" si="189"/>
        <v>0</v>
      </c>
      <c r="BZ685" s="80">
        <f>BZ258-ER258</f>
        <v>0</v>
      </c>
      <c r="CA685" s="80" t="e">
        <f>CA258-#REF!</f>
        <v>#REF!</v>
      </c>
    </row>
    <row r="686" spans="7:79" hidden="1" x14ac:dyDescent="0.3">
      <c r="G686" s="80">
        <f t="shared" si="188"/>
        <v>0</v>
      </c>
      <c r="H686" s="80">
        <f t="shared" si="188"/>
        <v>0</v>
      </c>
      <c r="I686" s="80">
        <f t="shared" si="188"/>
        <v>0</v>
      </c>
      <c r="J686" s="80">
        <f t="shared" si="188"/>
        <v>0</v>
      </c>
      <c r="K686" s="80">
        <f t="shared" si="188"/>
        <v>0</v>
      </c>
      <c r="L686" s="80">
        <f t="shared" si="188"/>
        <v>0</v>
      </c>
      <c r="M686" s="80">
        <f t="shared" si="188"/>
        <v>0</v>
      </c>
      <c r="N686" s="80">
        <f t="shared" si="188"/>
        <v>0</v>
      </c>
      <c r="O686" s="80">
        <f t="shared" si="188"/>
        <v>0</v>
      </c>
      <c r="P686" s="80">
        <f t="shared" si="188"/>
        <v>0</v>
      </c>
      <c r="Q686" s="80">
        <f t="shared" si="188"/>
        <v>0</v>
      </c>
      <c r="R686" s="80">
        <f t="shared" si="188"/>
        <v>0</v>
      </c>
      <c r="S686" s="80">
        <f t="shared" si="188"/>
        <v>0</v>
      </c>
      <c r="T686" s="80">
        <f t="shared" si="188"/>
        <v>0</v>
      </c>
      <c r="U686" s="80">
        <f t="shared" si="188"/>
        <v>0</v>
      </c>
      <c r="V686" s="80">
        <f t="shared" si="188"/>
        <v>0</v>
      </c>
      <c r="W686" s="80">
        <f t="shared" si="188"/>
        <v>0</v>
      </c>
      <c r="X686" s="80">
        <f t="shared" si="188"/>
        <v>0</v>
      </c>
      <c r="Y686" s="80">
        <f t="shared" si="188"/>
        <v>0</v>
      </c>
      <c r="Z686" s="80">
        <f t="shared" si="188"/>
        <v>0</v>
      </c>
      <c r="AA686" s="80">
        <f t="shared" si="188"/>
        <v>0</v>
      </c>
      <c r="AB686" s="80">
        <f t="shared" si="188"/>
        <v>0</v>
      </c>
      <c r="AC686" s="80">
        <f t="shared" si="188"/>
        <v>0</v>
      </c>
      <c r="AD686" s="80">
        <f t="shared" si="188"/>
        <v>0</v>
      </c>
      <c r="AE686" s="80">
        <f t="shared" si="188"/>
        <v>0</v>
      </c>
      <c r="AF686" s="80">
        <f t="shared" si="188"/>
        <v>0</v>
      </c>
      <c r="AG686" s="80">
        <f t="shared" si="188"/>
        <v>0</v>
      </c>
      <c r="AH686" s="80">
        <f t="shared" si="188"/>
        <v>0</v>
      </c>
      <c r="AI686" s="80">
        <f t="shared" si="188"/>
        <v>0</v>
      </c>
      <c r="AJ686" s="80">
        <f t="shared" si="188"/>
        <v>0</v>
      </c>
      <c r="AK686" s="80">
        <f t="shared" si="188"/>
        <v>0</v>
      </c>
      <c r="AL686" s="80">
        <f t="shared" si="188"/>
        <v>0</v>
      </c>
      <c r="AM686" s="80">
        <f t="shared" si="188"/>
        <v>0</v>
      </c>
      <c r="AN686" s="80">
        <f t="shared" si="188"/>
        <v>0</v>
      </c>
      <c r="AO686" s="80">
        <f t="shared" si="188"/>
        <v>0</v>
      </c>
      <c r="AP686" s="80">
        <f t="shared" si="188"/>
        <v>0</v>
      </c>
      <c r="AQ686" s="80">
        <f t="shared" si="188"/>
        <v>0</v>
      </c>
      <c r="AR686" s="80">
        <f t="shared" si="188"/>
        <v>0</v>
      </c>
      <c r="AS686" s="80">
        <f t="shared" si="188"/>
        <v>0</v>
      </c>
      <c r="AT686" s="80">
        <f t="shared" si="188"/>
        <v>0</v>
      </c>
      <c r="AU686" s="80">
        <f t="shared" si="188"/>
        <v>0</v>
      </c>
      <c r="AV686" s="80">
        <f t="shared" si="188"/>
        <v>0</v>
      </c>
      <c r="AW686" s="80">
        <f t="shared" si="188"/>
        <v>0</v>
      </c>
      <c r="AX686" s="80">
        <f t="shared" si="188"/>
        <v>0</v>
      </c>
      <c r="AY686" s="80">
        <f t="shared" si="188"/>
        <v>0</v>
      </c>
      <c r="AZ686" s="80">
        <f t="shared" si="188"/>
        <v>0</v>
      </c>
      <c r="BA686" s="80">
        <f t="shared" si="188"/>
        <v>0</v>
      </c>
      <c r="BB686" s="80">
        <f t="shared" si="188"/>
        <v>0</v>
      </c>
      <c r="BC686" s="80">
        <f t="shared" si="188"/>
        <v>0</v>
      </c>
      <c r="BD686" s="80">
        <f t="shared" si="188"/>
        <v>0</v>
      </c>
      <c r="BE686" s="80">
        <f t="shared" si="188"/>
        <v>0</v>
      </c>
      <c r="BF686" s="80">
        <f t="shared" si="188"/>
        <v>0</v>
      </c>
      <c r="BG686" s="80">
        <f t="shared" si="188"/>
        <v>0</v>
      </c>
      <c r="BH686" s="80">
        <f t="shared" si="188"/>
        <v>0</v>
      </c>
      <c r="BI686" s="80">
        <f t="shared" si="188"/>
        <v>0</v>
      </c>
      <c r="BJ686" s="80">
        <f t="shared" si="188"/>
        <v>0</v>
      </c>
      <c r="BK686" s="80">
        <f t="shared" si="188"/>
        <v>0</v>
      </c>
      <c r="BL686" s="80">
        <f t="shared" si="188"/>
        <v>0</v>
      </c>
      <c r="BM686" s="80">
        <f t="shared" si="188"/>
        <v>0</v>
      </c>
      <c r="BN686" s="80">
        <f t="shared" si="188"/>
        <v>0</v>
      </c>
      <c r="BO686" s="80">
        <f t="shared" si="189"/>
        <v>0</v>
      </c>
      <c r="BP686" s="80">
        <f t="shared" si="189"/>
        <v>0</v>
      </c>
      <c r="BQ686" s="80">
        <f t="shared" si="189"/>
        <v>0</v>
      </c>
      <c r="BR686" s="80">
        <f t="shared" si="189"/>
        <v>0</v>
      </c>
      <c r="BS686" s="80">
        <f t="shared" si="189"/>
        <v>0</v>
      </c>
      <c r="BT686" s="80">
        <f t="shared" si="189"/>
        <v>0</v>
      </c>
      <c r="BU686" s="80">
        <f t="shared" si="189"/>
        <v>0</v>
      </c>
      <c r="BV686" s="80">
        <f t="shared" si="189"/>
        <v>0</v>
      </c>
      <c r="BW686" s="80">
        <f t="shared" si="189"/>
        <v>0</v>
      </c>
      <c r="BX686" s="80">
        <f t="shared" si="189"/>
        <v>0</v>
      </c>
      <c r="BZ686" s="80">
        <f>BZ259-ER259</f>
        <v>0</v>
      </c>
      <c r="CA686" s="80" t="e">
        <f>CA259-#REF!</f>
        <v>#REF!</v>
      </c>
    </row>
    <row r="687" spans="7:79" hidden="1" x14ac:dyDescent="0.3">
      <c r="G687" s="80">
        <f t="shared" si="188"/>
        <v>10665160</v>
      </c>
      <c r="H687" s="80">
        <f t="shared" si="188"/>
        <v>0</v>
      </c>
      <c r="I687" s="80">
        <f t="shared" si="188"/>
        <v>0</v>
      </c>
      <c r="J687" s="80">
        <f t="shared" si="188"/>
        <v>0</v>
      </c>
      <c r="K687" s="80">
        <f t="shared" si="188"/>
        <v>0</v>
      </c>
      <c r="L687" s="80">
        <f t="shared" si="188"/>
        <v>0</v>
      </c>
      <c r="M687" s="80">
        <f t="shared" si="188"/>
        <v>0</v>
      </c>
      <c r="N687" s="80">
        <f t="shared" si="188"/>
        <v>0</v>
      </c>
      <c r="O687" s="80">
        <f t="shared" si="188"/>
        <v>0</v>
      </c>
      <c r="P687" s="80">
        <f t="shared" si="188"/>
        <v>0</v>
      </c>
      <c r="Q687" s="80">
        <f t="shared" si="188"/>
        <v>0</v>
      </c>
      <c r="R687" s="80">
        <f t="shared" si="188"/>
        <v>0</v>
      </c>
      <c r="S687" s="80">
        <f t="shared" si="188"/>
        <v>0</v>
      </c>
      <c r="T687" s="80">
        <f t="shared" si="188"/>
        <v>0</v>
      </c>
      <c r="U687" s="80">
        <f t="shared" si="188"/>
        <v>0</v>
      </c>
      <c r="V687" s="80">
        <f t="shared" si="188"/>
        <v>0</v>
      </c>
      <c r="W687" s="80">
        <f t="shared" si="188"/>
        <v>0</v>
      </c>
      <c r="X687" s="80">
        <f t="shared" si="188"/>
        <v>0</v>
      </c>
      <c r="Y687" s="80">
        <f t="shared" si="188"/>
        <v>0</v>
      </c>
      <c r="Z687" s="80">
        <f t="shared" si="188"/>
        <v>0</v>
      </c>
      <c r="AA687" s="80">
        <f t="shared" si="188"/>
        <v>0</v>
      </c>
      <c r="AB687" s="80">
        <f t="shared" si="188"/>
        <v>0</v>
      </c>
      <c r="AC687" s="80">
        <f t="shared" si="188"/>
        <v>0</v>
      </c>
      <c r="AD687" s="80">
        <f t="shared" si="188"/>
        <v>0</v>
      </c>
      <c r="AE687" s="80">
        <f t="shared" si="188"/>
        <v>0</v>
      </c>
      <c r="AF687" s="80">
        <f t="shared" si="188"/>
        <v>0</v>
      </c>
      <c r="AG687" s="80">
        <f t="shared" si="188"/>
        <v>0</v>
      </c>
      <c r="AH687" s="80">
        <f t="shared" si="188"/>
        <v>0</v>
      </c>
      <c r="AI687" s="80">
        <f t="shared" si="188"/>
        <v>0</v>
      </c>
      <c r="AJ687" s="80">
        <f t="shared" si="188"/>
        <v>0</v>
      </c>
      <c r="AK687" s="80">
        <f t="shared" si="188"/>
        <v>0</v>
      </c>
      <c r="AL687" s="80">
        <f t="shared" si="188"/>
        <v>0</v>
      </c>
      <c r="AM687" s="80">
        <f t="shared" si="188"/>
        <v>0</v>
      </c>
      <c r="AN687" s="80">
        <f t="shared" si="188"/>
        <v>0</v>
      </c>
      <c r="AO687" s="80">
        <f t="shared" si="188"/>
        <v>0</v>
      </c>
      <c r="AP687" s="80">
        <f t="shared" si="188"/>
        <v>10665160</v>
      </c>
      <c r="AQ687" s="80">
        <f t="shared" si="188"/>
        <v>0</v>
      </c>
      <c r="AR687" s="80">
        <f t="shared" si="188"/>
        <v>0</v>
      </c>
      <c r="AS687" s="80">
        <f t="shared" si="188"/>
        <v>0</v>
      </c>
      <c r="AT687" s="80">
        <f t="shared" si="188"/>
        <v>0</v>
      </c>
      <c r="AU687" s="80">
        <f t="shared" si="188"/>
        <v>6017861</v>
      </c>
      <c r="AV687" s="80">
        <f t="shared" si="188"/>
        <v>0</v>
      </c>
      <c r="AW687" s="80">
        <f t="shared" si="188"/>
        <v>0</v>
      </c>
      <c r="AX687" s="80">
        <f t="shared" si="188"/>
        <v>0</v>
      </c>
      <c r="AY687" s="80">
        <f t="shared" si="188"/>
        <v>0</v>
      </c>
      <c r="AZ687" s="80">
        <f t="shared" si="188"/>
        <v>0</v>
      </c>
      <c r="BA687" s="80">
        <f t="shared" si="188"/>
        <v>0</v>
      </c>
      <c r="BB687" s="80">
        <f t="shared" si="188"/>
        <v>0</v>
      </c>
      <c r="BC687" s="80">
        <f t="shared" si="188"/>
        <v>0</v>
      </c>
      <c r="BD687" s="80">
        <f t="shared" si="188"/>
        <v>0</v>
      </c>
      <c r="BE687" s="80">
        <f t="shared" si="188"/>
        <v>0</v>
      </c>
      <c r="BF687" s="80">
        <f t="shared" si="188"/>
        <v>0</v>
      </c>
      <c r="BG687" s="80">
        <f t="shared" si="188"/>
        <v>0</v>
      </c>
      <c r="BH687" s="80">
        <f t="shared" si="188"/>
        <v>0</v>
      </c>
      <c r="BI687" s="80">
        <f t="shared" si="188"/>
        <v>0</v>
      </c>
      <c r="BJ687" s="80">
        <f t="shared" si="188"/>
        <v>0</v>
      </c>
      <c r="BK687" s="80">
        <f t="shared" si="188"/>
        <v>0</v>
      </c>
      <c r="BL687" s="80">
        <f t="shared" si="188"/>
        <v>0</v>
      </c>
      <c r="BM687" s="80">
        <f t="shared" si="188"/>
        <v>0</v>
      </c>
      <c r="BN687" s="80">
        <f t="shared" si="188"/>
        <v>0</v>
      </c>
      <c r="BO687" s="80">
        <f t="shared" si="189"/>
        <v>0</v>
      </c>
      <c r="BP687" s="80">
        <f t="shared" si="189"/>
        <v>0</v>
      </c>
      <c r="BQ687" s="80">
        <f t="shared" si="189"/>
        <v>0</v>
      </c>
      <c r="BR687" s="80">
        <f t="shared" si="189"/>
        <v>0</v>
      </c>
      <c r="BS687" s="80">
        <f t="shared" si="189"/>
        <v>0</v>
      </c>
      <c r="BT687" s="80">
        <f t="shared" si="189"/>
        <v>16683021</v>
      </c>
      <c r="BU687" s="80">
        <f t="shared" si="189"/>
        <v>0</v>
      </c>
      <c r="BV687" s="80">
        <f t="shared" si="189"/>
        <v>0</v>
      </c>
      <c r="BW687" s="80">
        <f t="shared" si="189"/>
        <v>0</v>
      </c>
      <c r="BX687" s="80">
        <f t="shared" si="189"/>
        <v>0</v>
      </c>
      <c r="BZ687" s="80">
        <f>BZ260-ER260</f>
        <v>0</v>
      </c>
      <c r="CA687" s="80" t="e">
        <f>CA260-#REF!</f>
        <v>#REF!</v>
      </c>
    </row>
    <row r="688" spans="7:79" hidden="1" x14ac:dyDescent="0.3">
      <c r="G688" s="80">
        <f t="shared" si="188"/>
        <v>4581259</v>
      </c>
      <c r="H688" s="80">
        <f t="shared" si="188"/>
        <v>0</v>
      </c>
      <c r="I688" s="80">
        <f t="shared" si="188"/>
        <v>0</v>
      </c>
      <c r="J688" s="80">
        <f t="shared" si="188"/>
        <v>0</v>
      </c>
      <c r="K688" s="80">
        <f t="shared" si="188"/>
        <v>0</v>
      </c>
      <c r="L688" s="80">
        <f t="shared" si="188"/>
        <v>0</v>
      </c>
      <c r="M688" s="80">
        <f t="shared" si="188"/>
        <v>0</v>
      </c>
      <c r="N688" s="80">
        <f t="shared" si="188"/>
        <v>0</v>
      </c>
      <c r="O688" s="80">
        <f t="shared" si="188"/>
        <v>0</v>
      </c>
      <c r="P688" s="80">
        <f t="shared" si="188"/>
        <v>0</v>
      </c>
      <c r="Q688" s="80">
        <f t="shared" si="188"/>
        <v>0</v>
      </c>
      <c r="R688" s="80">
        <f t="shared" si="188"/>
        <v>0</v>
      </c>
      <c r="S688" s="80">
        <f t="shared" si="188"/>
        <v>0</v>
      </c>
      <c r="T688" s="80">
        <f t="shared" si="188"/>
        <v>0</v>
      </c>
      <c r="U688" s="80">
        <f t="shared" si="188"/>
        <v>0</v>
      </c>
      <c r="V688" s="80">
        <f t="shared" si="188"/>
        <v>0</v>
      </c>
      <c r="W688" s="80">
        <f t="shared" si="188"/>
        <v>0</v>
      </c>
      <c r="X688" s="80">
        <f t="shared" si="188"/>
        <v>0</v>
      </c>
      <c r="Y688" s="80">
        <f t="shared" si="188"/>
        <v>0</v>
      </c>
      <c r="Z688" s="80">
        <f t="shared" si="188"/>
        <v>0</v>
      </c>
      <c r="AA688" s="80">
        <f t="shared" si="188"/>
        <v>0</v>
      </c>
      <c r="AB688" s="80">
        <f t="shared" si="188"/>
        <v>0</v>
      </c>
      <c r="AC688" s="80">
        <f t="shared" si="188"/>
        <v>0</v>
      </c>
      <c r="AD688" s="80">
        <f t="shared" si="188"/>
        <v>0</v>
      </c>
      <c r="AE688" s="80">
        <f t="shared" si="188"/>
        <v>0</v>
      </c>
      <c r="AF688" s="80">
        <f t="shared" si="188"/>
        <v>0</v>
      </c>
      <c r="AG688" s="80">
        <f t="shared" si="188"/>
        <v>0</v>
      </c>
      <c r="AH688" s="80">
        <f t="shared" si="188"/>
        <v>0</v>
      </c>
      <c r="AI688" s="80">
        <f t="shared" si="188"/>
        <v>0</v>
      </c>
      <c r="AJ688" s="80">
        <f t="shared" si="188"/>
        <v>0</v>
      </c>
      <c r="AK688" s="80">
        <f t="shared" si="188"/>
        <v>0</v>
      </c>
      <c r="AL688" s="80">
        <f t="shared" si="188"/>
        <v>0</v>
      </c>
      <c r="AM688" s="80">
        <f t="shared" si="188"/>
        <v>0</v>
      </c>
      <c r="AN688" s="80">
        <f t="shared" si="188"/>
        <v>0</v>
      </c>
      <c r="AO688" s="80">
        <f t="shared" si="188"/>
        <v>0</v>
      </c>
      <c r="AP688" s="80">
        <f t="shared" si="188"/>
        <v>4581259</v>
      </c>
      <c r="AQ688" s="80">
        <f t="shared" si="188"/>
        <v>0</v>
      </c>
      <c r="AR688" s="80">
        <f t="shared" si="188"/>
        <v>0</v>
      </c>
      <c r="AS688" s="80">
        <f t="shared" si="188"/>
        <v>0</v>
      </c>
      <c r="AT688" s="80">
        <f t="shared" si="188"/>
        <v>0</v>
      </c>
      <c r="AU688" s="80">
        <f t="shared" si="188"/>
        <v>2681534</v>
      </c>
      <c r="AV688" s="80">
        <f t="shared" si="188"/>
        <v>0</v>
      </c>
      <c r="AW688" s="80">
        <f t="shared" si="188"/>
        <v>0</v>
      </c>
      <c r="AX688" s="80">
        <f t="shared" si="188"/>
        <v>0</v>
      </c>
      <c r="AY688" s="80">
        <f t="shared" si="188"/>
        <v>0</v>
      </c>
      <c r="AZ688" s="80">
        <f t="shared" si="188"/>
        <v>0</v>
      </c>
      <c r="BA688" s="80">
        <f t="shared" si="188"/>
        <v>0</v>
      </c>
      <c r="BB688" s="80">
        <f t="shared" si="188"/>
        <v>0</v>
      </c>
      <c r="BC688" s="80">
        <f t="shared" si="188"/>
        <v>0</v>
      </c>
      <c r="BD688" s="80">
        <f t="shared" si="188"/>
        <v>0</v>
      </c>
      <c r="BE688" s="80">
        <f t="shared" si="188"/>
        <v>0</v>
      </c>
      <c r="BF688" s="80">
        <f t="shared" si="188"/>
        <v>0</v>
      </c>
      <c r="BG688" s="80">
        <f t="shared" si="188"/>
        <v>0</v>
      </c>
      <c r="BH688" s="80">
        <f t="shared" si="188"/>
        <v>0</v>
      </c>
      <c r="BI688" s="80">
        <f t="shared" si="188"/>
        <v>0</v>
      </c>
      <c r="BJ688" s="80">
        <f t="shared" si="188"/>
        <v>0</v>
      </c>
      <c r="BK688" s="80">
        <f t="shared" si="188"/>
        <v>0</v>
      </c>
      <c r="BL688" s="80">
        <f t="shared" si="188"/>
        <v>0</v>
      </c>
      <c r="BM688" s="80">
        <f t="shared" si="188"/>
        <v>0</v>
      </c>
      <c r="BN688" s="80">
        <f t="shared" si="188"/>
        <v>0</v>
      </c>
      <c r="BO688" s="80">
        <f t="shared" si="189"/>
        <v>0</v>
      </c>
      <c r="BP688" s="80">
        <f t="shared" si="189"/>
        <v>0</v>
      </c>
      <c r="BQ688" s="80">
        <f t="shared" si="189"/>
        <v>0</v>
      </c>
      <c r="BR688" s="80">
        <f t="shared" si="189"/>
        <v>0</v>
      </c>
      <c r="BS688" s="80">
        <f t="shared" si="189"/>
        <v>0</v>
      </c>
      <c r="BT688" s="80">
        <f t="shared" si="189"/>
        <v>7262793</v>
      </c>
      <c r="BU688" s="80">
        <f t="shared" si="189"/>
        <v>0</v>
      </c>
      <c r="BV688" s="80">
        <f t="shared" si="189"/>
        <v>0</v>
      </c>
      <c r="BW688" s="80">
        <f t="shared" si="189"/>
        <v>0</v>
      </c>
      <c r="BX688" s="80">
        <f t="shared" si="189"/>
        <v>0</v>
      </c>
      <c r="BZ688" s="80">
        <f>BZ261-ER261</f>
        <v>0</v>
      </c>
      <c r="CA688" s="80" t="e">
        <f>CA261-#REF!</f>
        <v>#REF!</v>
      </c>
    </row>
    <row r="689" spans="7:79" hidden="1" x14ac:dyDescent="0.3">
      <c r="G689" s="80">
        <f t="shared" si="188"/>
        <v>2492424</v>
      </c>
      <c r="H689" s="80">
        <f t="shared" si="188"/>
        <v>0</v>
      </c>
      <c r="I689" s="80">
        <f t="shared" si="188"/>
        <v>0</v>
      </c>
      <c r="J689" s="80">
        <f t="shared" si="188"/>
        <v>0</v>
      </c>
      <c r="K689" s="80">
        <f t="shared" si="188"/>
        <v>0</v>
      </c>
      <c r="L689" s="80">
        <f t="shared" si="188"/>
        <v>0</v>
      </c>
      <c r="M689" s="80">
        <f t="shared" si="188"/>
        <v>0</v>
      </c>
      <c r="N689" s="80">
        <f t="shared" si="188"/>
        <v>0</v>
      </c>
      <c r="O689" s="80">
        <f t="shared" si="188"/>
        <v>0</v>
      </c>
      <c r="P689" s="80">
        <f t="shared" si="188"/>
        <v>0</v>
      </c>
      <c r="Q689" s="80">
        <f t="shared" si="188"/>
        <v>0</v>
      </c>
      <c r="R689" s="80">
        <f t="shared" ref="R689:BN689" si="190">R262-CJ262</f>
        <v>0</v>
      </c>
      <c r="S689" s="80">
        <f t="shared" si="190"/>
        <v>0</v>
      </c>
      <c r="T689" s="80">
        <f t="shared" si="190"/>
        <v>0</v>
      </c>
      <c r="U689" s="80">
        <f t="shared" si="190"/>
        <v>0</v>
      </c>
      <c r="V689" s="80">
        <f t="shared" si="190"/>
        <v>0</v>
      </c>
      <c r="W689" s="80">
        <f t="shared" si="190"/>
        <v>0</v>
      </c>
      <c r="X689" s="80">
        <f t="shared" si="190"/>
        <v>0</v>
      </c>
      <c r="Y689" s="80">
        <f t="shared" si="190"/>
        <v>0</v>
      </c>
      <c r="Z689" s="80">
        <f t="shared" si="190"/>
        <v>0</v>
      </c>
      <c r="AA689" s="80">
        <f t="shared" si="190"/>
        <v>0</v>
      </c>
      <c r="AB689" s="80">
        <f t="shared" si="190"/>
        <v>0</v>
      </c>
      <c r="AC689" s="80">
        <f t="shared" si="190"/>
        <v>0</v>
      </c>
      <c r="AD689" s="80">
        <f t="shared" si="190"/>
        <v>0</v>
      </c>
      <c r="AE689" s="80">
        <f t="shared" si="190"/>
        <v>0</v>
      </c>
      <c r="AF689" s="80">
        <f t="shared" si="190"/>
        <v>0</v>
      </c>
      <c r="AG689" s="80">
        <f t="shared" si="190"/>
        <v>0</v>
      </c>
      <c r="AH689" s="80">
        <f t="shared" si="190"/>
        <v>0</v>
      </c>
      <c r="AI689" s="80">
        <f t="shared" si="190"/>
        <v>0</v>
      </c>
      <c r="AJ689" s="80">
        <f t="shared" si="190"/>
        <v>0</v>
      </c>
      <c r="AK689" s="80">
        <f t="shared" si="190"/>
        <v>0</v>
      </c>
      <c r="AL689" s="80">
        <f t="shared" si="190"/>
        <v>0</v>
      </c>
      <c r="AM689" s="80">
        <f t="shared" si="190"/>
        <v>0</v>
      </c>
      <c r="AN689" s="80">
        <f t="shared" si="190"/>
        <v>0</v>
      </c>
      <c r="AO689" s="80">
        <f t="shared" si="190"/>
        <v>0</v>
      </c>
      <c r="AP689" s="80">
        <f t="shared" si="190"/>
        <v>2492424</v>
      </c>
      <c r="AQ689" s="80">
        <f t="shared" si="190"/>
        <v>0</v>
      </c>
      <c r="AR689" s="80">
        <f t="shared" si="190"/>
        <v>0</v>
      </c>
      <c r="AS689" s="80">
        <f t="shared" si="190"/>
        <v>0</v>
      </c>
      <c r="AT689" s="80">
        <f t="shared" si="190"/>
        <v>0</v>
      </c>
      <c r="AU689" s="80">
        <f t="shared" si="190"/>
        <v>1293350</v>
      </c>
      <c r="AV689" s="80">
        <f t="shared" si="190"/>
        <v>0</v>
      </c>
      <c r="AW689" s="80">
        <f t="shared" si="190"/>
        <v>0</v>
      </c>
      <c r="AX689" s="80">
        <f t="shared" si="190"/>
        <v>0</v>
      </c>
      <c r="AY689" s="80">
        <f t="shared" si="190"/>
        <v>0</v>
      </c>
      <c r="AZ689" s="80">
        <f t="shared" si="190"/>
        <v>0</v>
      </c>
      <c r="BA689" s="80">
        <f t="shared" si="190"/>
        <v>0</v>
      </c>
      <c r="BB689" s="80">
        <f t="shared" si="190"/>
        <v>0</v>
      </c>
      <c r="BC689" s="80">
        <f t="shared" si="190"/>
        <v>0</v>
      </c>
      <c r="BD689" s="80">
        <f t="shared" si="190"/>
        <v>0</v>
      </c>
      <c r="BE689" s="80">
        <f t="shared" si="190"/>
        <v>0</v>
      </c>
      <c r="BF689" s="80">
        <f t="shared" si="190"/>
        <v>0</v>
      </c>
      <c r="BG689" s="80">
        <f t="shared" si="190"/>
        <v>0</v>
      </c>
      <c r="BH689" s="80">
        <f t="shared" si="190"/>
        <v>0</v>
      </c>
      <c r="BI689" s="80">
        <f t="shared" si="190"/>
        <v>0</v>
      </c>
      <c r="BJ689" s="80">
        <f t="shared" si="190"/>
        <v>0</v>
      </c>
      <c r="BK689" s="80">
        <f t="shared" si="190"/>
        <v>0</v>
      </c>
      <c r="BL689" s="80">
        <f t="shared" si="190"/>
        <v>0</v>
      </c>
      <c r="BM689" s="80">
        <f t="shared" si="190"/>
        <v>0</v>
      </c>
      <c r="BN689" s="80">
        <f t="shared" si="190"/>
        <v>0</v>
      </c>
      <c r="BO689" s="80">
        <f t="shared" si="189"/>
        <v>0</v>
      </c>
      <c r="BP689" s="80">
        <f t="shared" si="189"/>
        <v>0</v>
      </c>
      <c r="BQ689" s="80">
        <f t="shared" si="189"/>
        <v>0</v>
      </c>
      <c r="BR689" s="80">
        <f t="shared" si="189"/>
        <v>0</v>
      </c>
      <c r="BS689" s="80">
        <f t="shared" si="189"/>
        <v>0</v>
      </c>
      <c r="BT689" s="80">
        <f t="shared" si="189"/>
        <v>3785774</v>
      </c>
      <c r="BU689" s="80">
        <f t="shared" si="189"/>
        <v>0</v>
      </c>
      <c r="BV689" s="80">
        <f t="shared" si="189"/>
        <v>0</v>
      </c>
      <c r="BW689" s="80">
        <f t="shared" si="189"/>
        <v>0</v>
      </c>
      <c r="BX689" s="80">
        <f t="shared" si="189"/>
        <v>0</v>
      </c>
      <c r="BZ689" s="80">
        <f>BZ262-ER262</f>
        <v>0</v>
      </c>
      <c r="CA689" s="80" t="e">
        <f>CA262-#REF!</f>
        <v>#REF!</v>
      </c>
    </row>
    <row r="690" spans="7:79" hidden="1" x14ac:dyDescent="0.3">
      <c r="G690" s="80">
        <f t="shared" ref="G690:BR694" si="191">G264-BY264</f>
        <v>3591477</v>
      </c>
      <c r="H690" s="80">
        <f t="shared" si="191"/>
        <v>0</v>
      </c>
      <c r="I690" s="80">
        <f t="shared" si="191"/>
        <v>0</v>
      </c>
      <c r="J690" s="80">
        <f t="shared" si="191"/>
        <v>0</v>
      </c>
      <c r="K690" s="80">
        <f t="shared" si="191"/>
        <v>0</v>
      </c>
      <c r="L690" s="80">
        <f t="shared" si="191"/>
        <v>0</v>
      </c>
      <c r="M690" s="80">
        <f t="shared" si="191"/>
        <v>0</v>
      </c>
      <c r="N690" s="80">
        <f t="shared" si="191"/>
        <v>0</v>
      </c>
      <c r="O690" s="80">
        <f t="shared" si="191"/>
        <v>0</v>
      </c>
      <c r="P690" s="80">
        <f t="shared" si="191"/>
        <v>0</v>
      </c>
      <c r="Q690" s="80">
        <f t="shared" si="191"/>
        <v>0</v>
      </c>
      <c r="R690" s="80">
        <f t="shared" si="191"/>
        <v>0</v>
      </c>
      <c r="S690" s="80">
        <f t="shared" si="191"/>
        <v>0</v>
      </c>
      <c r="T690" s="80">
        <f t="shared" si="191"/>
        <v>0</v>
      </c>
      <c r="U690" s="80">
        <f t="shared" si="191"/>
        <v>0</v>
      </c>
      <c r="V690" s="80">
        <f t="shared" si="191"/>
        <v>0</v>
      </c>
      <c r="W690" s="80">
        <f t="shared" si="191"/>
        <v>0</v>
      </c>
      <c r="X690" s="80">
        <f t="shared" si="191"/>
        <v>0</v>
      </c>
      <c r="Y690" s="80">
        <f t="shared" si="191"/>
        <v>0</v>
      </c>
      <c r="Z690" s="80">
        <f t="shared" si="191"/>
        <v>0</v>
      </c>
      <c r="AA690" s="80">
        <f t="shared" si="191"/>
        <v>0</v>
      </c>
      <c r="AB690" s="80">
        <f t="shared" si="191"/>
        <v>0</v>
      </c>
      <c r="AC690" s="80">
        <f t="shared" si="191"/>
        <v>0</v>
      </c>
      <c r="AD690" s="80">
        <f t="shared" si="191"/>
        <v>0</v>
      </c>
      <c r="AE690" s="80">
        <f t="shared" si="191"/>
        <v>0</v>
      </c>
      <c r="AF690" s="80">
        <f t="shared" si="191"/>
        <v>0</v>
      </c>
      <c r="AG690" s="80">
        <f t="shared" si="191"/>
        <v>0</v>
      </c>
      <c r="AH690" s="80">
        <f t="shared" si="191"/>
        <v>0</v>
      </c>
      <c r="AI690" s="80">
        <f t="shared" si="191"/>
        <v>0</v>
      </c>
      <c r="AJ690" s="80">
        <f t="shared" si="191"/>
        <v>0</v>
      </c>
      <c r="AK690" s="80">
        <f t="shared" si="191"/>
        <v>0</v>
      </c>
      <c r="AL690" s="80">
        <f t="shared" si="191"/>
        <v>0</v>
      </c>
      <c r="AM690" s="80">
        <f t="shared" si="191"/>
        <v>0</v>
      </c>
      <c r="AN690" s="80">
        <f t="shared" si="191"/>
        <v>0</v>
      </c>
      <c r="AO690" s="80">
        <f t="shared" si="191"/>
        <v>0</v>
      </c>
      <c r="AP690" s="80">
        <f t="shared" si="191"/>
        <v>3591477</v>
      </c>
      <c r="AQ690" s="80">
        <f t="shared" si="191"/>
        <v>0</v>
      </c>
      <c r="AR690" s="80">
        <f t="shared" si="191"/>
        <v>0</v>
      </c>
      <c r="AS690" s="80">
        <f t="shared" si="191"/>
        <v>0</v>
      </c>
      <c r="AT690" s="80">
        <f t="shared" si="191"/>
        <v>0</v>
      </c>
      <c r="AU690" s="80">
        <f t="shared" si="191"/>
        <v>2042977</v>
      </c>
      <c r="AV690" s="80">
        <f t="shared" si="191"/>
        <v>0</v>
      </c>
      <c r="AW690" s="80">
        <f t="shared" si="191"/>
        <v>0</v>
      </c>
      <c r="AX690" s="80">
        <f t="shared" si="191"/>
        <v>0</v>
      </c>
      <c r="AY690" s="80">
        <f t="shared" si="191"/>
        <v>0</v>
      </c>
      <c r="AZ690" s="80">
        <f t="shared" si="191"/>
        <v>0</v>
      </c>
      <c r="BA690" s="80">
        <f t="shared" si="191"/>
        <v>0</v>
      </c>
      <c r="BB690" s="80">
        <f t="shared" si="191"/>
        <v>0</v>
      </c>
      <c r="BC690" s="80">
        <f t="shared" si="191"/>
        <v>0</v>
      </c>
      <c r="BD690" s="80">
        <f t="shared" si="191"/>
        <v>0</v>
      </c>
      <c r="BE690" s="80">
        <f t="shared" si="191"/>
        <v>0</v>
      </c>
      <c r="BF690" s="80">
        <f t="shared" si="191"/>
        <v>0</v>
      </c>
      <c r="BG690" s="80">
        <f t="shared" si="191"/>
        <v>0</v>
      </c>
      <c r="BH690" s="80">
        <f t="shared" si="191"/>
        <v>0</v>
      </c>
      <c r="BI690" s="80">
        <f t="shared" si="191"/>
        <v>0</v>
      </c>
      <c r="BJ690" s="80">
        <f t="shared" si="191"/>
        <v>0</v>
      </c>
      <c r="BK690" s="80">
        <f t="shared" si="191"/>
        <v>0</v>
      </c>
      <c r="BL690" s="80">
        <f t="shared" si="191"/>
        <v>0</v>
      </c>
      <c r="BM690" s="80">
        <f t="shared" si="191"/>
        <v>0</v>
      </c>
      <c r="BN690" s="80">
        <f t="shared" si="191"/>
        <v>0</v>
      </c>
      <c r="BO690" s="80">
        <f t="shared" si="191"/>
        <v>0</v>
      </c>
      <c r="BP690" s="80">
        <f t="shared" si="191"/>
        <v>0</v>
      </c>
      <c r="BQ690" s="80">
        <f t="shared" si="191"/>
        <v>0</v>
      </c>
      <c r="BR690" s="80">
        <f t="shared" si="191"/>
        <v>0</v>
      </c>
      <c r="BS690" s="80">
        <f t="shared" ref="BO690:BX694" si="192">BS264-EK264</f>
        <v>0</v>
      </c>
      <c r="BT690" s="80">
        <f t="shared" si="192"/>
        <v>5634454</v>
      </c>
      <c r="BU690" s="80">
        <f t="shared" si="192"/>
        <v>0</v>
      </c>
      <c r="BV690" s="80">
        <f t="shared" si="192"/>
        <v>0</v>
      </c>
      <c r="BW690" s="80">
        <f t="shared" si="192"/>
        <v>0</v>
      </c>
      <c r="BX690" s="80">
        <f t="shared" si="192"/>
        <v>0</v>
      </c>
      <c r="BZ690" s="80">
        <f>BZ264-ER264</f>
        <v>0</v>
      </c>
      <c r="CA690" s="80" t="e">
        <f>CA264-#REF!</f>
        <v>#REF!</v>
      </c>
    </row>
    <row r="691" spans="7:79" hidden="1" x14ac:dyDescent="0.3">
      <c r="G691" s="80">
        <f t="shared" si="191"/>
        <v>0</v>
      </c>
      <c r="H691" s="80">
        <f t="shared" si="191"/>
        <v>0</v>
      </c>
      <c r="I691" s="80">
        <f t="shared" si="191"/>
        <v>0</v>
      </c>
      <c r="J691" s="80">
        <f t="shared" si="191"/>
        <v>0</v>
      </c>
      <c r="K691" s="80">
        <f t="shared" si="191"/>
        <v>0</v>
      </c>
      <c r="L691" s="80">
        <f t="shared" si="191"/>
        <v>0</v>
      </c>
      <c r="M691" s="80">
        <f t="shared" si="191"/>
        <v>0</v>
      </c>
      <c r="N691" s="80">
        <f t="shared" si="191"/>
        <v>0</v>
      </c>
      <c r="O691" s="80">
        <f t="shared" si="191"/>
        <v>0</v>
      </c>
      <c r="P691" s="80">
        <f t="shared" si="191"/>
        <v>0</v>
      </c>
      <c r="Q691" s="80">
        <f t="shared" si="191"/>
        <v>0</v>
      </c>
      <c r="R691" s="80">
        <f t="shared" si="191"/>
        <v>0</v>
      </c>
      <c r="S691" s="80">
        <f t="shared" si="191"/>
        <v>0</v>
      </c>
      <c r="T691" s="80">
        <f t="shared" si="191"/>
        <v>0</v>
      </c>
      <c r="U691" s="80">
        <f t="shared" si="191"/>
        <v>0</v>
      </c>
      <c r="V691" s="80">
        <f t="shared" si="191"/>
        <v>0</v>
      </c>
      <c r="W691" s="80">
        <f t="shared" si="191"/>
        <v>0</v>
      </c>
      <c r="X691" s="80">
        <f t="shared" si="191"/>
        <v>0</v>
      </c>
      <c r="Y691" s="80">
        <f t="shared" si="191"/>
        <v>0</v>
      </c>
      <c r="Z691" s="80">
        <f t="shared" si="191"/>
        <v>0</v>
      </c>
      <c r="AA691" s="80">
        <f t="shared" si="191"/>
        <v>0</v>
      </c>
      <c r="AB691" s="80">
        <f t="shared" si="191"/>
        <v>0</v>
      </c>
      <c r="AC691" s="80">
        <f t="shared" si="191"/>
        <v>0</v>
      </c>
      <c r="AD691" s="80">
        <f t="shared" si="191"/>
        <v>0</v>
      </c>
      <c r="AE691" s="80">
        <f t="shared" si="191"/>
        <v>0</v>
      </c>
      <c r="AF691" s="80">
        <f t="shared" si="191"/>
        <v>0</v>
      </c>
      <c r="AG691" s="80">
        <f t="shared" si="191"/>
        <v>0</v>
      </c>
      <c r="AH691" s="80">
        <f t="shared" si="191"/>
        <v>0</v>
      </c>
      <c r="AI691" s="80">
        <f t="shared" si="191"/>
        <v>0</v>
      </c>
      <c r="AJ691" s="80">
        <f t="shared" si="191"/>
        <v>0</v>
      </c>
      <c r="AK691" s="80">
        <f t="shared" si="191"/>
        <v>0</v>
      </c>
      <c r="AL691" s="80">
        <f t="shared" si="191"/>
        <v>0</v>
      </c>
      <c r="AM691" s="80">
        <f t="shared" si="191"/>
        <v>0</v>
      </c>
      <c r="AN691" s="80">
        <f t="shared" si="191"/>
        <v>0</v>
      </c>
      <c r="AO691" s="80">
        <f t="shared" si="191"/>
        <v>0</v>
      </c>
      <c r="AP691" s="80">
        <f t="shared" si="191"/>
        <v>0</v>
      </c>
      <c r="AQ691" s="80">
        <f t="shared" si="191"/>
        <v>0</v>
      </c>
      <c r="AR691" s="80">
        <f t="shared" si="191"/>
        <v>0</v>
      </c>
      <c r="AS691" s="80">
        <f t="shared" si="191"/>
        <v>0</v>
      </c>
      <c r="AT691" s="80">
        <f t="shared" si="191"/>
        <v>0</v>
      </c>
      <c r="AU691" s="80">
        <f t="shared" si="191"/>
        <v>0</v>
      </c>
      <c r="AV691" s="80">
        <f t="shared" si="191"/>
        <v>0</v>
      </c>
      <c r="AW691" s="80">
        <f t="shared" si="191"/>
        <v>0</v>
      </c>
      <c r="AX691" s="80">
        <f t="shared" si="191"/>
        <v>0</v>
      </c>
      <c r="AY691" s="80">
        <f t="shared" si="191"/>
        <v>0</v>
      </c>
      <c r="AZ691" s="80">
        <f t="shared" si="191"/>
        <v>0</v>
      </c>
      <c r="BA691" s="80">
        <f t="shared" si="191"/>
        <v>0</v>
      </c>
      <c r="BB691" s="80">
        <f t="shared" si="191"/>
        <v>0</v>
      </c>
      <c r="BC691" s="80">
        <f t="shared" si="191"/>
        <v>0</v>
      </c>
      <c r="BD691" s="80">
        <f t="shared" si="191"/>
        <v>0</v>
      </c>
      <c r="BE691" s="80">
        <f t="shared" si="191"/>
        <v>0</v>
      </c>
      <c r="BF691" s="80">
        <f t="shared" si="191"/>
        <v>0</v>
      </c>
      <c r="BG691" s="80">
        <f t="shared" si="191"/>
        <v>0</v>
      </c>
      <c r="BH691" s="80">
        <f t="shared" si="191"/>
        <v>0</v>
      </c>
      <c r="BI691" s="80">
        <f t="shared" si="191"/>
        <v>0</v>
      </c>
      <c r="BJ691" s="80">
        <f t="shared" si="191"/>
        <v>0</v>
      </c>
      <c r="BK691" s="80">
        <f t="shared" si="191"/>
        <v>0</v>
      </c>
      <c r="BL691" s="80">
        <f t="shared" si="191"/>
        <v>0</v>
      </c>
      <c r="BM691" s="80">
        <f t="shared" si="191"/>
        <v>0</v>
      </c>
      <c r="BN691" s="80">
        <f t="shared" si="191"/>
        <v>0</v>
      </c>
      <c r="BO691" s="80">
        <f t="shared" si="192"/>
        <v>0</v>
      </c>
      <c r="BP691" s="80">
        <f t="shared" si="192"/>
        <v>0</v>
      </c>
      <c r="BQ691" s="80">
        <f t="shared" si="192"/>
        <v>0</v>
      </c>
      <c r="BR691" s="80">
        <f t="shared" si="192"/>
        <v>0</v>
      </c>
      <c r="BS691" s="80">
        <f t="shared" si="192"/>
        <v>0</v>
      </c>
      <c r="BT691" s="80">
        <f t="shared" si="192"/>
        <v>0</v>
      </c>
      <c r="BU691" s="80">
        <f t="shared" si="192"/>
        <v>0</v>
      </c>
      <c r="BV691" s="80">
        <f t="shared" si="192"/>
        <v>0</v>
      </c>
      <c r="BW691" s="80">
        <f t="shared" si="192"/>
        <v>0</v>
      </c>
      <c r="BX691" s="80">
        <f t="shared" si="192"/>
        <v>0</v>
      </c>
      <c r="BZ691" s="80">
        <f>BZ265-ER265</f>
        <v>0</v>
      </c>
      <c r="CA691" s="80" t="e">
        <f>CA265-#REF!</f>
        <v>#REF!</v>
      </c>
    </row>
    <row r="692" spans="7:79" hidden="1" x14ac:dyDescent="0.3">
      <c r="G692" s="80">
        <f t="shared" si="191"/>
        <v>0</v>
      </c>
      <c r="H692" s="80">
        <f t="shared" si="191"/>
        <v>0</v>
      </c>
      <c r="I692" s="80">
        <f t="shared" si="191"/>
        <v>0</v>
      </c>
      <c r="J692" s="80">
        <f t="shared" si="191"/>
        <v>0</v>
      </c>
      <c r="K692" s="80">
        <f t="shared" si="191"/>
        <v>0</v>
      </c>
      <c r="L692" s="80">
        <f t="shared" si="191"/>
        <v>0</v>
      </c>
      <c r="M692" s="80">
        <f t="shared" si="191"/>
        <v>0</v>
      </c>
      <c r="N692" s="80">
        <f t="shared" si="191"/>
        <v>0</v>
      </c>
      <c r="O692" s="80">
        <f t="shared" si="191"/>
        <v>0</v>
      </c>
      <c r="P692" s="80">
        <f t="shared" si="191"/>
        <v>0</v>
      </c>
      <c r="Q692" s="80">
        <f t="shared" si="191"/>
        <v>0</v>
      </c>
      <c r="R692" s="80">
        <f t="shared" si="191"/>
        <v>0</v>
      </c>
      <c r="S692" s="80">
        <f t="shared" si="191"/>
        <v>0</v>
      </c>
      <c r="T692" s="80">
        <f t="shared" si="191"/>
        <v>0</v>
      </c>
      <c r="U692" s="80">
        <f t="shared" si="191"/>
        <v>0</v>
      </c>
      <c r="V692" s="80">
        <f t="shared" si="191"/>
        <v>0</v>
      </c>
      <c r="W692" s="80">
        <f t="shared" si="191"/>
        <v>0</v>
      </c>
      <c r="X692" s="80">
        <f t="shared" si="191"/>
        <v>0</v>
      </c>
      <c r="Y692" s="80">
        <f t="shared" si="191"/>
        <v>0</v>
      </c>
      <c r="Z692" s="80">
        <f t="shared" si="191"/>
        <v>0</v>
      </c>
      <c r="AA692" s="80">
        <f t="shared" si="191"/>
        <v>0</v>
      </c>
      <c r="AB692" s="80">
        <f t="shared" si="191"/>
        <v>0</v>
      </c>
      <c r="AC692" s="80">
        <f t="shared" si="191"/>
        <v>0</v>
      </c>
      <c r="AD692" s="80">
        <f t="shared" si="191"/>
        <v>0</v>
      </c>
      <c r="AE692" s="80">
        <f t="shared" si="191"/>
        <v>0</v>
      </c>
      <c r="AF692" s="80">
        <f t="shared" si="191"/>
        <v>0</v>
      </c>
      <c r="AG692" s="80">
        <f t="shared" si="191"/>
        <v>0</v>
      </c>
      <c r="AH692" s="80">
        <f t="shared" si="191"/>
        <v>0</v>
      </c>
      <c r="AI692" s="80">
        <f t="shared" si="191"/>
        <v>0</v>
      </c>
      <c r="AJ692" s="80">
        <f t="shared" si="191"/>
        <v>0</v>
      </c>
      <c r="AK692" s="80">
        <f t="shared" si="191"/>
        <v>0</v>
      </c>
      <c r="AL692" s="80">
        <f t="shared" si="191"/>
        <v>0</v>
      </c>
      <c r="AM692" s="80">
        <f t="shared" si="191"/>
        <v>0</v>
      </c>
      <c r="AN692" s="80">
        <f t="shared" si="191"/>
        <v>0</v>
      </c>
      <c r="AO692" s="80">
        <f t="shared" si="191"/>
        <v>0</v>
      </c>
      <c r="AP692" s="80">
        <f t="shared" si="191"/>
        <v>0</v>
      </c>
      <c r="AQ692" s="80">
        <f t="shared" si="191"/>
        <v>0</v>
      </c>
      <c r="AR692" s="80">
        <f t="shared" si="191"/>
        <v>0</v>
      </c>
      <c r="AS692" s="80">
        <f t="shared" si="191"/>
        <v>0</v>
      </c>
      <c r="AT692" s="80">
        <f t="shared" si="191"/>
        <v>0</v>
      </c>
      <c r="AU692" s="80">
        <f t="shared" si="191"/>
        <v>0</v>
      </c>
      <c r="AV692" s="80">
        <f t="shared" si="191"/>
        <v>0</v>
      </c>
      <c r="AW692" s="80">
        <f t="shared" si="191"/>
        <v>0</v>
      </c>
      <c r="AX692" s="80">
        <f t="shared" si="191"/>
        <v>0</v>
      </c>
      <c r="AY692" s="80">
        <f t="shared" si="191"/>
        <v>0</v>
      </c>
      <c r="AZ692" s="80">
        <f t="shared" si="191"/>
        <v>0</v>
      </c>
      <c r="BA692" s="80">
        <f t="shared" si="191"/>
        <v>0</v>
      </c>
      <c r="BB692" s="80">
        <f t="shared" si="191"/>
        <v>0</v>
      </c>
      <c r="BC692" s="80">
        <f t="shared" si="191"/>
        <v>0</v>
      </c>
      <c r="BD692" s="80">
        <f t="shared" si="191"/>
        <v>0</v>
      </c>
      <c r="BE692" s="80">
        <f t="shared" si="191"/>
        <v>0</v>
      </c>
      <c r="BF692" s="80">
        <f t="shared" si="191"/>
        <v>0</v>
      </c>
      <c r="BG692" s="80">
        <f t="shared" si="191"/>
        <v>0</v>
      </c>
      <c r="BH692" s="80">
        <f t="shared" si="191"/>
        <v>0</v>
      </c>
      <c r="BI692" s="80">
        <f t="shared" si="191"/>
        <v>0</v>
      </c>
      <c r="BJ692" s="80">
        <f t="shared" si="191"/>
        <v>0</v>
      </c>
      <c r="BK692" s="80">
        <f t="shared" si="191"/>
        <v>0</v>
      </c>
      <c r="BL692" s="80">
        <f t="shared" si="191"/>
        <v>0</v>
      </c>
      <c r="BM692" s="80">
        <f t="shared" si="191"/>
        <v>0</v>
      </c>
      <c r="BN692" s="80">
        <f t="shared" si="191"/>
        <v>0</v>
      </c>
      <c r="BO692" s="80">
        <f t="shared" si="192"/>
        <v>0</v>
      </c>
      <c r="BP692" s="80">
        <f t="shared" si="192"/>
        <v>0</v>
      </c>
      <c r="BQ692" s="80">
        <f t="shared" si="192"/>
        <v>0</v>
      </c>
      <c r="BR692" s="80">
        <f t="shared" si="192"/>
        <v>0</v>
      </c>
      <c r="BS692" s="80">
        <f t="shared" si="192"/>
        <v>0</v>
      </c>
      <c r="BT692" s="80">
        <f t="shared" si="192"/>
        <v>0</v>
      </c>
      <c r="BU692" s="80">
        <f t="shared" si="192"/>
        <v>0</v>
      </c>
      <c r="BV692" s="80">
        <f t="shared" si="192"/>
        <v>0</v>
      </c>
      <c r="BW692" s="80">
        <f t="shared" si="192"/>
        <v>0</v>
      </c>
      <c r="BX692" s="80">
        <f t="shared" si="192"/>
        <v>0</v>
      </c>
      <c r="BZ692" s="80">
        <f>BZ266-ER266</f>
        <v>0</v>
      </c>
      <c r="CA692" s="80" t="e">
        <f>CA266-#REF!</f>
        <v>#REF!</v>
      </c>
    </row>
    <row r="693" spans="7:79" hidden="1" x14ac:dyDescent="0.3">
      <c r="G693" s="80">
        <f t="shared" si="191"/>
        <v>0</v>
      </c>
      <c r="H693" s="80">
        <f t="shared" si="191"/>
        <v>0</v>
      </c>
      <c r="I693" s="80">
        <f t="shared" si="191"/>
        <v>0</v>
      </c>
      <c r="J693" s="80">
        <f t="shared" si="191"/>
        <v>0</v>
      </c>
      <c r="K693" s="80">
        <f t="shared" si="191"/>
        <v>0</v>
      </c>
      <c r="L693" s="80">
        <f t="shared" si="191"/>
        <v>0</v>
      </c>
      <c r="M693" s="80">
        <f t="shared" si="191"/>
        <v>0</v>
      </c>
      <c r="N693" s="80">
        <f t="shared" si="191"/>
        <v>0</v>
      </c>
      <c r="O693" s="80">
        <f t="shared" si="191"/>
        <v>0</v>
      </c>
      <c r="P693" s="80">
        <f t="shared" si="191"/>
        <v>0</v>
      </c>
      <c r="Q693" s="80">
        <f t="shared" si="191"/>
        <v>0</v>
      </c>
      <c r="R693" s="80">
        <f t="shared" si="191"/>
        <v>0</v>
      </c>
      <c r="S693" s="80">
        <f t="shared" si="191"/>
        <v>0</v>
      </c>
      <c r="T693" s="80">
        <f t="shared" si="191"/>
        <v>0</v>
      </c>
      <c r="U693" s="80">
        <f t="shared" si="191"/>
        <v>0</v>
      </c>
      <c r="V693" s="80">
        <f t="shared" si="191"/>
        <v>0</v>
      </c>
      <c r="W693" s="80">
        <f t="shared" si="191"/>
        <v>0</v>
      </c>
      <c r="X693" s="80">
        <f t="shared" si="191"/>
        <v>0</v>
      </c>
      <c r="Y693" s="80">
        <f t="shared" si="191"/>
        <v>0</v>
      </c>
      <c r="Z693" s="80">
        <f t="shared" si="191"/>
        <v>0</v>
      </c>
      <c r="AA693" s="80">
        <f t="shared" si="191"/>
        <v>0</v>
      </c>
      <c r="AB693" s="80">
        <f t="shared" si="191"/>
        <v>0</v>
      </c>
      <c r="AC693" s="80">
        <f t="shared" si="191"/>
        <v>0</v>
      </c>
      <c r="AD693" s="80">
        <f t="shared" si="191"/>
        <v>0</v>
      </c>
      <c r="AE693" s="80">
        <f t="shared" si="191"/>
        <v>0</v>
      </c>
      <c r="AF693" s="80">
        <f t="shared" si="191"/>
        <v>0</v>
      </c>
      <c r="AG693" s="80">
        <f t="shared" si="191"/>
        <v>0</v>
      </c>
      <c r="AH693" s="80">
        <f t="shared" si="191"/>
        <v>0</v>
      </c>
      <c r="AI693" s="80">
        <f t="shared" si="191"/>
        <v>0</v>
      </c>
      <c r="AJ693" s="80">
        <f t="shared" si="191"/>
        <v>0</v>
      </c>
      <c r="AK693" s="80">
        <f t="shared" si="191"/>
        <v>0</v>
      </c>
      <c r="AL693" s="80">
        <f t="shared" si="191"/>
        <v>0</v>
      </c>
      <c r="AM693" s="80">
        <f t="shared" si="191"/>
        <v>0</v>
      </c>
      <c r="AN693" s="80">
        <f t="shared" si="191"/>
        <v>0</v>
      </c>
      <c r="AO693" s="80">
        <f t="shared" si="191"/>
        <v>0</v>
      </c>
      <c r="AP693" s="80">
        <f t="shared" si="191"/>
        <v>0</v>
      </c>
      <c r="AQ693" s="80">
        <f t="shared" si="191"/>
        <v>0</v>
      </c>
      <c r="AR693" s="80">
        <f t="shared" si="191"/>
        <v>0</v>
      </c>
      <c r="AS693" s="80">
        <f t="shared" si="191"/>
        <v>0</v>
      </c>
      <c r="AT693" s="80">
        <f t="shared" si="191"/>
        <v>0</v>
      </c>
      <c r="AU693" s="80">
        <f t="shared" si="191"/>
        <v>0</v>
      </c>
      <c r="AV693" s="80">
        <f t="shared" si="191"/>
        <v>0</v>
      </c>
      <c r="AW693" s="80">
        <f t="shared" si="191"/>
        <v>0</v>
      </c>
      <c r="AX693" s="80">
        <f t="shared" si="191"/>
        <v>0</v>
      </c>
      <c r="AY693" s="80">
        <f t="shared" si="191"/>
        <v>0</v>
      </c>
      <c r="AZ693" s="80">
        <f t="shared" si="191"/>
        <v>0</v>
      </c>
      <c r="BA693" s="80">
        <f t="shared" si="191"/>
        <v>0</v>
      </c>
      <c r="BB693" s="80">
        <f t="shared" si="191"/>
        <v>0</v>
      </c>
      <c r="BC693" s="80">
        <f t="shared" si="191"/>
        <v>0</v>
      </c>
      <c r="BD693" s="80">
        <f t="shared" si="191"/>
        <v>0</v>
      </c>
      <c r="BE693" s="80">
        <f t="shared" si="191"/>
        <v>0</v>
      </c>
      <c r="BF693" s="80">
        <f t="shared" si="191"/>
        <v>0</v>
      </c>
      <c r="BG693" s="80">
        <f t="shared" si="191"/>
        <v>0</v>
      </c>
      <c r="BH693" s="80">
        <f t="shared" si="191"/>
        <v>0</v>
      </c>
      <c r="BI693" s="80">
        <f t="shared" si="191"/>
        <v>0</v>
      </c>
      <c r="BJ693" s="80">
        <f t="shared" si="191"/>
        <v>0</v>
      </c>
      <c r="BK693" s="80">
        <f t="shared" si="191"/>
        <v>0</v>
      </c>
      <c r="BL693" s="80">
        <f t="shared" si="191"/>
        <v>0</v>
      </c>
      <c r="BM693" s="80">
        <f t="shared" si="191"/>
        <v>0</v>
      </c>
      <c r="BN693" s="80">
        <f t="shared" si="191"/>
        <v>0</v>
      </c>
      <c r="BO693" s="80">
        <f t="shared" si="192"/>
        <v>0</v>
      </c>
      <c r="BP693" s="80">
        <f t="shared" si="192"/>
        <v>0</v>
      </c>
      <c r="BQ693" s="80">
        <f t="shared" si="192"/>
        <v>0</v>
      </c>
      <c r="BR693" s="80">
        <f t="shared" si="192"/>
        <v>0</v>
      </c>
      <c r="BS693" s="80">
        <f t="shared" si="192"/>
        <v>0</v>
      </c>
      <c r="BT693" s="80">
        <f t="shared" si="192"/>
        <v>0</v>
      </c>
      <c r="BU693" s="80">
        <f t="shared" si="192"/>
        <v>0</v>
      </c>
      <c r="BV693" s="80">
        <f t="shared" si="192"/>
        <v>0</v>
      </c>
      <c r="BW693" s="80">
        <f t="shared" si="192"/>
        <v>0</v>
      </c>
      <c r="BX693" s="80">
        <f t="shared" si="192"/>
        <v>0</v>
      </c>
      <c r="BZ693" s="80">
        <f>BZ267-ER267</f>
        <v>0</v>
      </c>
      <c r="CA693" s="80" t="e">
        <f>CA267-#REF!</f>
        <v>#REF!</v>
      </c>
    </row>
    <row r="694" spans="7:79" hidden="1" x14ac:dyDescent="0.3">
      <c r="G694" s="80">
        <f t="shared" si="191"/>
        <v>0</v>
      </c>
      <c r="H694" s="80">
        <f t="shared" si="191"/>
        <v>0</v>
      </c>
      <c r="I694" s="80">
        <f t="shared" si="191"/>
        <v>0</v>
      </c>
      <c r="J694" s="80">
        <f t="shared" si="191"/>
        <v>0</v>
      </c>
      <c r="K694" s="80">
        <f t="shared" si="191"/>
        <v>0</v>
      </c>
      <c r="L694" s="80">
        <f t="shared" si="191"/>
        <v>0</v>
      </c>
      <c r="M694" s="80">
        <f t="shared" si="191"/>
        <v>0</v>
      </c>
      <c r="N694" s="80">
        <f t="shared" si="191"/>
        <v>0</v>
      </c>
      <c r="O694" s="80">
        <f t="shared" si="191"/>
        <v>0</v>
      </c>
      <c r="P694" s="80">
        <f t="shared" si="191"/>
        <v>0</v>
      </c>
      <c r="Q694" s="80">
        <f t="shared" si="191"/>
        <v>0</v>
      </c>
      <c r="R694" s="80">
        <f t="shared" ref="R694:BN694" si="193">R268-CJ268</f>
        <v>0</v>
      </c>
      <c r="S694" s="80">
        <f t="shared" si="193"/>
        <v>0</v>
      </c>
      <c r="T694" s="80">
        <f t="shared" si="193"/>
        <v>0</v>
      </c>
      <c r="U694" s="80">
        <f t="shared" si="193"/>
        <v>0</v>
      </c>
      <c r="V694" s="80">
        <f t="shared" si="193"/>
        <v>0</v>
      </c>
      <c r="W694" s="80">
        <f t="shared" si="193"/>
        <v>0</v>
      </c>
      <c r="X694" s="80">
        <f t="shared" si="193"/>
        <v>0</v>
      </c>
      <c r="Y694" s="80">
        <f t="shared" si="193"/>
        <v>0</v>
      </c>
      <c r="Z694" s="80">
        <f t="shared" si="193"/>
        <v>0</v>
      </c>
      <c r="AA694" s="80">
        <f t="shared" si="193"/>
        <v>0</v>
      </c>
      <c r="AB694" s="80">
        <f t="shared" si="193"/>
        <v>0</v>
      </c>
      <c r="AC694" s="80">
        <f t="shared" si="193"/>
        <v>0</v>
      </c>
      <c r="AD694" s="80">
        <f t="shared" si="193"/>
        <v>0</v>
      </c>
      <c r="AE694" s="80">
        <f t="shared" si="193"/>
        <v>0</v>
      </c>
      <c r="AF694" s="80">
        <f t="shared" si="193"/>
        <v>0</v>
      </c>
      <c r="AG694" s="80">
        <f t="shared" si="193"/>
        <v>0</v>
      </c>
      <c r="AH694" s="80">
        <f t="shared" si="193"/>
        <v>0</v>
      </c>
      <c r="AI694" s="80">
        <f t="shared" si="193"/>
        <v>0</v>
      </c>
      <c r="AJ694" s="80">
        <f t="shared" si="193"/>
        <v>0</v>
      </c>
      <c r="AK694" s="80">
        <f t="shared" si="193"/>
        <v>0</v>
      </c>
      <c r="AL694" s="80">
        <f t="shared" si="193"/>
        <v>0</v>
      </c>
      <c r="AM694" s="80">
        <f t="shared" si="193"/>
        <v>0</v>
      </c>
      <c r="AN694" s="80">
        <f t="shared" si="193"/>
        <v>0</v>
      </c>
      <c r="AO694" s="80">
        <f t="shared" si="193"/>
        <v>0</v>
      </c>
      <c r="AP694" s="80">
        <f t="shared" si="193"/>
        <v>0</v>
      </c>
      <c r="AQ694" s="80">
        <f t="shared" si="193"/>
        <v>0</v>
      </c>
      <c r="AR694" s="80">
        <f t="shared" si="193"/>
        <v>0</v>
      </c>
      <c r="AS694" s="80">
        <f t="shared" si="193"/>
        <v>0</v>
      </c>
      <c r="AT694" s="80">
        <f t="shared" si="193"/>
        <v>0</v>
      </c>
      <c r="AU694" s="80">
        <f t="shared" si="193"/>
        <v>0</v>
      </c>
      <c r="AV694" s="80">
        <f t="shared" si="193"/>
        <v>0</v>
      </c>
      <c r="AW694" s="80">
        <f t="shared" si="193"/>
        <v>0</v>
      </c>
      <c r="AX694" s="80">
        <f t="shared" si="193"/>
        <v>0</v>
      </c>
      <c r="AY694" s="80">
        <f t="shared" si="193"/>
        <v>0</v>
      </c>
      <c r="AZ694" s="80">
        <f t="shared" si="193"/>
        <v>0</v>
      </c>
      <c r="BA694" s="80">
        <f t="shared" si="193"/>
        <v>0</v>
      </c>
      <c r="BB694" s="80">
        <f t="shared" si="193"/>
        <v>0</v>
      </c>
      <c r="BC694" s="80">
        <f t="shared" si="193"/>
        <v>0</v>
      </c>
      <c r="BD694" s="80">
        <f t="shared" si="193"/>
        <v>0</v>
      </c>
      <c r="BE694" s="80">
        <f t="shared" si="193"/>
        <v>0</v>
      </c>
      <c r="BF694" s="80">
        <f t="shared" si="193"/>
        <v>0</v>
      </c>
      <c r="BG694" s="80">
        <f t="shared" si="193"/>
        <v>0</v>
      </c>
      <c r="BH694" s="80">
        <f t="shared" si="193"/>
        <v>0</v>
      </c>
      <c r="BI694" s="80">
        <f t="shared" si="193"/>
        <v>0</v>
      </c>
      <c r="BJ694" s="80">
        <f t="shared" si="193"/>
        <v>0</v>
      </c>
      <c r="BK694" s="80">
        <f t="shared" si="193"/>
        <v>0</v>
      </c>
      <c r="BL694" s="80">
        <f t="shared" si="193"/>
        <v>0</v>
      </c>
      <c r="BM694" s="80">
        <f t="shared" si="193"/>
        <v>0</v>
      </c>
      <c r="BN694" s="80">
        <f t="shared" si="193"/>
        <v>0</v>
      </c>
      <c r="BO694" s="80">
        <f t="shared" si="192"/>
        <v>0</v>
      </c>
      <c r="BP694" s="80">
        <f t="shared" si="192"/>
        <v>0</v>
      </c>
      <c r="BQ694" s="80">
        <f t="shared" si="192"/>
        <v>0</v>
      </c>
      <c r="BR694" s="80">
        <f t="shared" si="192"/>
        <v>0</v>
      </c>
      <c r="BS694" s="80">
        <f t="shared" si="192"/>
        <v>0</v>
      </c>
      <c r="BT694" s="80">
        <f t="shared" si="192"/>
        <v>0</v>
      </c>
      <c r="BU694" s="80">
        <f t="shared" si="192"/>
        <v>0</v>
      </c>
      <c r="BV694" s="80">
        <f t="shared" si="192"/>
        <v>0</v>
      </c>
      <c r="BW694" s="80">
        <f t="shared" si="192"/>
        <v>0</v>
      </c>
      <c r="BX694" s="80">
        <f t="shared" si="192"/>
        <v>0</v>
      </c>
      <c r="BZ694" s="80">
        <f>BZ268-ER268</f>
        <v>0</v>
      </c>
      <c r="CA694" s="80" t="e">
        <f>CA268-#REF!</f>
        <v>#REF!</v>
      </c>
    </row>
    <row r="695" spans="7:79" hidden="1" x14ac:dyDescent="0.3">
      <c r="G695" s="80">
        <f t="shared" ref="G695:BR699" si="194">G270-BY270</f>
        <v>0</v>
      </c>
      <c r="H695" s="80">
        <f t="shared" si="194"/>
        <v>0</v>
      </c>
      <c r="I695" s="80">
        <f t="shared" si="194"/>
        <v>0</v>
      </c>
      <c r="J695" s="80">
        <f t="shared" si="194"/>
        <v>0</v>
      </c>
      <c r="K695" s="80">
        <f t="shared" si="194"/>
        <v>0</v>
      </c>
      <c r="L695" s="80">
        <f t="shared" si="194"/>
        <v>0</v>
      </c>
      <c r="M695" s="80">
        <f t="shared" si="194"/>
        <v>0</v>
      </c>
      <c r="N695" s="80">
        <f t="shared" si="194"/>
        <v>0</v>
      </c>
      <c r="O695" s="80">
        <f t="shared" si="194"/>
        <v>0</v>
      </c>
      <c r="P695" s="80">
        <f t="shared" si="194"/>
        <v>0</v>
      </c>
      <c r="Q695" s="80">
        <f t="shared" si="194"/>
        <v>0</v>
      </c>
      <c r="R695" s="80">
        <f t="shared" si="194"/>
        <v>0</v>
      </c>
      <c r="S695" s="80">
        <f t="shared" si="194"/>
        <v>0</v>
      </c>
      <c r="T695" s="80">
        <f t="shared" si="194"/>
        <v>0</v>
      </c>
      <c r="U695" s="80">
        <f t="shared" si="194"/>
        <v>0</v>
      </c>
      <c r="V695" s="80">
        <f t="shared" si="194"/>
        <v>0</v>
      </c>
      <c r="W695" s="80">
        <f t="shared" si="194"/>
        <v>0</v>
      </c>
      <c r="X695" s="80">
        <f t="shared" si="194"/>
        <v>0</v>
      </c>
      <c r="Y695" s="80">
        <f t="shared" si="194"/>
        <v>0</v>
      </c>
      <c r="Z695" s="80">
        <f t="shared" si="194"/>
        <v>0</v>
      </c>
      <c r="AA695" s="80">
        <f t="shared" si="194"/>
        <v>0</v>
      </c>
      <c r="AB695" s="80">
        <f t="shared" si="194"/>
        <v>0</v>
      </c>
      <c r="AC695" s="80">
        <f t="shared" si="194"/>
        <v>0</v>
      </c>
      <c r="AD695" s="80">
        <f t="shared" si="194"/>
        <v>0</v>
      </c>
      <c r="AE695" s="80">
        <f t="shared" si="194"/>
        <v>0</v>
      </c>
      <c r="AF695" s="80">
        <f t="shared" si="194"/>
        <v>0</v>
      </c>
      <c r="AG695" s="80">
        <f t="shared" si="194"/>
        <v>0</v>
      </c>
      <c r="AH695" s="80">
        <f t="shared" si="194"/>
        <v>0</v>
      </c>
      <c r="AI695" s="80">
        <f t="shared" si="194"/>
        <v>0</v>
      </c>
      <c r="AJ695" s="80">
        <f t="shared" si="194"/>
        <v>0</v>
      </c>
      <c r="AK695" s="80">
        <f t="shared" si="194"/>
        <v>0</v>
      </c>
      <c r="AL695" s="80">
        <f t="shared" si="194"/>
        <v>0</v>
      </c>
      <c r="AM695" s="80">
        <f t="shared" si="194"/>
        <v>0</v>
      </c>
      <c r="AN695" s="80">
        <f t="shared" si="194"/>
        <v>0</v>
      </c>
      <c r="AO695" s="80">
        <f t="shared" si="194"/>
        <v>0</v>
      </c>
      <c r="AP695" s="80">
        <f t="shared" si="194"/>
        <v>0</v>
      </c>
      <c r="AQ695" s="80">
        <f t="shared" si="194"/>
        <v>0</v>
      </c>
      <c r="AR695" s="80">
        <f t="shared" si="194"/>
        <v>0</v>
      </c>
      <c r="AS695" s="80">
        <f t="shared" si="194"/>
        <v>0</v>
      </c>
      <c r="AT695" s="80">
        <f t="shared" si="194"/>
        <v>0</v>
      </c>
      <c r="AU695" s="80">
        <f t="shared" si="194"/>
        <v>0</v>
      </c>
      <c r="AV695" s="80">
        <f t="shared" si="194"/>
        <v>0</v>
      </c>
      <c r="AW695" s="80">
        <f t="shared" si="194"/>
        <v>0</v>
      </c>
      <c r="AX695" s="80">
        <f t="shared" si="194"/>
        <v>0</v>
      </c>
      <c r="AY695" s="80">
        <f t="shared" si="194"/>
        <v>0</v>
      </c>
      <c r="AZ695" s="80">
        <f t="shared" si="194"/>
        <v>0</v>
      </c>
      <c r="BA695" s="80">
        <f t="shared" si="194"/>
        <v>0</v>
      </c>
      <c r="BB695" s="80">
        <f t="shared" si="194"/>
        <v>0</v>
      </c>
      <c r="BC695" s="80">
        <f t="shared" si="194"/>
        <v>0</v>
      </c>
      <c r="BD695" s="80">
        <f t="shared" si="194"/>
        <v>0</v>
      </c>
      <c r="BE695" s="80">
        <f t="shared" si="194"/>
        <v>0</v>
      </c>
      <c r="BF695" s="80">
        <f t="shared" si="194"/>
        <v>0</v>
      </c>
      <c r="BG695" s="80">
        <f t="shared" si="194"/>
        <v>0</v>
      </c>
      <c r="BH695" s="80">
        <f t="shared" si="194"/>
        <v>0</v>
      </c>
      <c r="BI695" s="80">
        <f t="shared" si="194"/>
        <v>0</v>
      </c>
      <c r="BJ695" s="80">
        <f t="shared" si="194"/>
        <v>0</v>
      </c>
      <c r="BK695" s="80">
        <f t="shared" si="194"/>
        <v>0</v>
      </c>
      <c r="BL695" s="80">
        <f t="shared" si="194"/>
        <v>0</v>
      </c>
      <c r="BM695" s="80">
        <f t="shared" si="194"/>
        <v>0</v>
      </c>
      <c r="BN695" s="80">
        <f t="shared" si="194"/>
        <v>0</v>
      </c>
      <c r="BO695" s="80">
        <f t="shared" si="194"/>
        <v>0</v>
      </c>
      <c r="BP695" s="80">
        <f t="shared" si="194"/>
        <v>0</v>
      </c>
      <c r="BQ695" s="80">
        <f t="shared" si="194"/>
        <v>0</v>
      </c>
      <c r="BR695" s="80">
        <f t="shared" si="194"/>
        <v>0</v>
      </c>
      <c r="BS695" s="80">
        <f t="shared" ref="BO695:BX699" si="195">BS270-EK270</f>
        <v>0</v>
      </c>
      <c r="BT695" s="80">
        <f t="shared" si="195"/>
        <v>0</v>
      </c>
      <c r="BU695" s="80">
        <f t="shared" si="195"/>
        <v>0</v>
      </c>
      <c r="BV695" s="80">
        <f t="shared" si="195"/>
        <v>0</v>
      </c>
      <c r="BW695" s="80">
        <f t="shared" si="195"/>
        <v>0</v>
      </c>
      <c r="BX695" s="80">
        <f t="shared" si="195"/>
        <v>0</v>
      </c>
      <c r="BZ695" s="80">
        <f>BZ270-ER270</f>
        <v>0</v>
      </c>
      <c r="CA695" s="80" t="e">
        <f>CA270-#REF!</f>
        <v>#REF!</v>
      </c>
    </row>
    <row r="696" spans="7:79" hidden="1" x14ac:dyDescent="0.3">
      <c r="G696" s="80">
        <f t="shared" si="194"/>
        <v>0</v>
      </c>
      <c r="H696" s="80">
        <f t="shared" si="194"/>
        <v>0</v>
      </c>
      <c r="I696" s="80">
        <f t="shared" si="194"/>
        <v>0</v>
      </c>
      <c r="J696" s="80">
        <f t="shared" si="194"/>
        <v>0</v>
      </c>
      <c r="K696" s="80">
        <f t="shared" si="194"/>
        <v>0</v>
      </c>
      <c r="L696" s="80">
        <f t="shared" si="194"/>
        <v>0</v>
      </c>
      <c r="M696" s="80">
        <f t="shared" si="194"/>
        <v>0</v>
      </c>
      <c r="N696" s="80">
        <f t="shared" si="194"/>
        <v>0</v>
      </c>
      <c r="O696" s="80">
        <f t="shared" si="194"/>
        <v>0</v>
      </c>
      <c r="P696" s="80">
        <f t="shared" si="194"/>
        <v>0</v>
      </c>
      <c r="Q696" s="80">
        <f t="shared" si="194"/>
        <v>0</v>
      </c>
      <c r="R696" s="80">
        <f t="shared" si="194"/>
        <v>0</v>
      </c>
      <c r="S696" s="80">
        <f t="shared" si="194"/>
        <v>0</v>
      </c>
      <c r="T696" s="80">
        <f t="shared" si="194"/>
        <v>0</v>
      </c>
      <c r="U696" s="80">
        <f t="shared" si="194"/>
        <v>0</v>
      </c>
      <c r="V696" s="80">
        <f t="shared" si="194"/>
        <v>0</v>
      </c>
      <c r="W696" s="80">
        <f t="shared" si="194"/>
        <v>0</v>
      </c>
      <c r="X696" s="80">
        <f t="shared" si="194"/>
        <v>0</v>
      </c>
      <c r="Y696" s="80">
        <f t="shared" si="194"/>
        <v>0</v>
      </c>
      <c r="Z696" s="80">
        <f t="shared" si="194"/>
        <v>0</v>
      </c>
      <c r="AA696" s="80">
        <f t="shared" si="194"/>
        <v>0</v>
      </c>
      <c r="AB696" s="80">
        <f t="shared" si="194"/>
        <v>0</v>
      </c>
      <c r="AC696" s="80">
        <f t="shared" si="194"/>
        <v>0</v>
      </c>
      <c r="AD696" s="80">
        <f t="shared" si="194"/>
        <v>0</v>
      </c>
      <c r="AE696" s="80">
        <f t="shared" si="194"/>
        <v>0</v>
      </c>
      <c r="AF696" s="80">
        <f t="shared" si="194"/>
        <v>0</v>
      </c>
      <c r="AG696" s="80">
        <f t="shared" si="194"/>
        <v>0</v>
      </c>
      <c r="AH696" s="80">
        <f t="shared" si="194"/>
        <v>0</v>
      </c>
      <c r="AI696" s="80">
        <f t="shared" si="194"/>
        <v>0</v>
      </c>
      <c r="AJ696" s="80">
        <f t="shared" si="194"/>
        <v>0</v>
      </c>
      <c r="AK696" s="80">
        <f t="shared" si="194"/>
        <v>0</v>
      </c>
      <c r="AL696" s="80">
        <f t="shared" si="194"/>
        <v>0</v>
      </c>
      <c r="AM696" s="80">
        <f t="shared" si="194"/>
        <v>0</v>
      </c>
      <c r="AN696" s="80">
        <f t="shared" si="194"/>
        <v>0</v>
      </c>
      <c r="AO696" s="80">
        <f t="shared" si="194"/>
        <v>0</v>
      </c>
      <c r="AP696" s="80">
        <f t="shared" si="194"/>
        <v>0</v>
      </c>
      <c r="AQ696" s="80">
        <f t="shared" si="194"/>
        <v>0</v>
      </c>
      <c r="AR696" s="80">
        <f t="shared" si="194"/>
        <v>0</v>
      </c>
      <c r="AS696" s="80">
        <f t="shared" si="194"/>
        <v>0</v>
      </c>
      <c r="AT696" s="80">
        <f t="shared" si="194"/>
        <v>0</v>
      </c>
      <c r="AU696" s="80">
        <f t="shared" si="194"/>
        <v>0</v>
      </c>
      <c r="AV696" s="80">
        <f t="shared" si="194"/>
        <v>0</v>
      </c>
      <c r="AW696" s="80">
        <f t="shared" si="194"/>
        <v>0</v>
      </c>
      <c r="AX696" s="80">
        <f t="shared" si="194"/>
        <v>0</v>
      </c>
      <c r="AY696" s="80">
        <f t="shared" si="194"/>
        <v>0</v>
      </c>
      <c r="AZ696" s="80">
        <f t="shared" si="194"/>
        <v>0</v>
      </c>
      <c r="BA696" s="80">
        <f t="shared" si="194"/>
        <v>0</v>
      </c>
      <c r="BB696" s="80">
        <f t="shared" si="194"/>
        <v>0</v>
      </c>
      <c r="BC696" s="80">
        <f t="shared" si="194"/>
        <v>0</v>
      </c>
      <c r="BD696" s="80">
        <f t="shared" si="194"/>
        <v>0</v>
      </c>
      <c r="BE696" s="80">
        <f t="shared" si="194"/>
        <v>0</v>
      </c>
      <c r="BF696" s="80">
        <f t="shared" si="194"/>
        <v>0</v>
      </c>
      <c r="BG696" s="80">
        <f t="shared" si="194"/>
        <v>0</v>
      </c>
      <c r="BH696" s="80">
        <f t="shared" si="194"/>
        <v>0</v>
      </c>
      <c r="BI696" s="80">
        <f t="shared" si="194"/>
        <v>0</v>
      </c>
      <c r="BJ696" s="80">
        <f t="shared" si="194"/>
        <v>0</v>
      </c>
      <c r="BK696" s="80">
        <f t="shared" si="194"/>
        <v>0</v>
      </c>
      <c r="BL696" s="80">
        <f t="shared" si="194"/>
        <v>0</v>
      </c>
      <c r="BM696" s="80">
        <f t="shared" si="194"/>
        <v>0</v>
      </c>
      <c r="BN696" s="80">
        <f t="shared" si="194"/>
        <v>0</v>
      </c>
      <c r="BO696" s="80">
        <f t="shared" si="195"/>
        <v>0</v>
      </c>
      <c r="BP696" s="80">
        <f t="shared" si="195"/>
        <v>0</v>
      </c>
      <c r="BQ696" s="80">
        <f t="shared" si="195"/>
        <v>0</v>
      </c>
      <c r="BR696" s="80">
        <f t="shared" si="195"/>
        <v>0</v>
      </c>
      <c r="BS696" s="80">
        <f t="shared" si="195"/>
        <v>0</v>
      </c>
      <c r="BT696" s="80">
        <f t="shared" si="195"/>
        <v>0</v>
      </c>
      <c r="BU696" s="80">
        <f t="shared" si="195"/>
        <v>0</v>
      </c>
      <c r="BV696" s="80">
        <f t="shared" si="195"/>
        <v>0</v>
      </c>
      <c r="BW696" s="80">
        <f t="shared" si="195"/>
        <v>0</v>
      </c>
      <c r="BX696" s="80">
        <f t="shared" si="195"/>
        <v>0</v>
      </c>
      <c r="BZ696" s="80">
        <f>BZ271-ER271</f>
        <v>0</v>
      </c>
      <c r="CA696" s="80" t="e">
        <f>CA271-#REF!</f>
        <v>#REF!</v>
      </c>
    </row>
    <row r="697" spans="7:79" hidden="1" x14ac:dyDescent="0.3">
      <c r="G697" s="80">
        <f t="shared" si="194"/>
        <v>0</v>
      </c>
      <c r="H697" s="80">
        <f t="shared" si="194"/>
        <v>0</v>
      </c>
      <c r="I697" s="80">
        <f t="shared" si="194"/>
        <v>0</v>
      </c>
      <c r="J697" s="80">
        <f t="shared" si="194"/>
        <v>0</v>
      </c>
      <c r="K697" s="80">
        <f t="shared" si="194"/>
        <v>0</v>
      </c>
      <c r="L697" s="80">
        <f t="shared" si="194"/>
        <v>0</v>
      </c>
      <c r="M697" s="80">
        <f t="shared" si="194"/>
        <v>0</v>
      </c>
      <c r="N697" s="80">
        <f t="shared" si="194"/>
        <v>0</v>
      </c>
      <c r="O697" s="80">
        <f t="shared" si="194"/>
        <v>0</v>
      </c>
      <c r="P697" s="80">
        <f t="shared" si="194"/>
        <v>0</v>
      </c>
      <c r="Q697" s="80">
        <f t="shared" si="194"/>
        <v>0</v>
      </c>
      <c r="R697" s="80">
        <f t="shared" si="194"/>
        <v>0</v>
      </c>
      <c r="S697" s="80">
        <f t="shared" si="194"/>
        <v>0</v>
      </c>
      <c r="T697" s="80">
        <f t="shared" si="194"/>
        <v>0</v>
      </c>
      <c r="U697" s="80">
        <f t="shared" si="194"/>
        <v>0</v>
      </c>
      <c r="V697" s="80">
        <f t="shared" si="194"/>
        <v>0</v>
      </c>
      <c r="W697" s="80">
        <f t="shared" si="194"/>
        <v>0</v>
      </c>
      <c r="X697" s="80">
        <f t="shared" si="194"/>
        <v>0</v>
      </c>
      <c r="Y697" s="80">
        <f t="shared" si="194"/>
        <v>0</v>
      </c>
      <c r="Z697" s="80">
        <f t="shared" si="194"/>
        <v>0</v>
      </c>
      <c r="AA697" s="80">
        <f t="shared" si="194"/>
        <v>0</v>
      </c>
      <c r="AB697" s="80">
        <f t="shared" si="194"/>
        <v>0</v>
      </c>
      <c r="AC697" s="80">
        <f t="shared" si="194"/>
        <v>0</v>
      </c>
      <c r="AD697" s="80">
        <f t="shared" si="194"/>
        <v>0</v>
      </c>
      <c r="AE697" s="80">
        <f t="shared" si="194"/>
        <v>0</v>
      </c>
      <c r="AF697" s="80">
        <f t="shared" si="194"/>
        <v>0</v>
      </c>
      <c r="AG697" s="80">
        <f t="shared" si="194"/>
        <v>0</v>
      </c>
      <c r="AH697" s="80">
        <f t="shared" si="194"/>
        <v>0</v>
      </c>
      <c r="AI697" s="80">
        <f t="shared" si="194"/>
        <v>0</v>
      </c>
      <c r="AJ697" s="80">
        <f t="shared" si="194"/>
        <v>0</v>
      </c>
      <c r="AK697" s="80">
        <f t="shared" si="194"/>
        <v>0</v>
      </c>
      <c r="AL697" s="80">
        <f t="shared" si="194"/>
        <v>0</v>
      </c>
      <c r="AM697" s="80">
        <f t="shared" si="194"/>
        <v>0</v>
      </c>
      <c r="AN697" s="80">
        <f t="shared" si="194"/>
        <v>0</v>
      </c>
      <c r="AO697" s="80">
        <f t="shared" si="194"/>
        <v>0</v>
      </c>
      <c r="AP697" s="80">
        <f t="shared" si="194"/>
        <v>0</v>
      </c>
      <c r="AQ697" s="80">
        <f t="shared" si="194"/>
        <v>0</v>
      </c>
      <c r="AR697" s="80">
        <f t="shared" si="194"/>
        <v>0</v>
      </c>
      <c r="AS697" s="80">
        <f t="shared" si="194"/>
        <v>0</v>
      </c>
      <c r="AT697" s="80">
        <f t="shared" si="194"/>
        <v>0</v>
      </c>
      <c r="AU697" s="80">
        <f t="shared" si="194"/>
        <v>0</v>
      </c>
      <c r="AV697" s="80">
        <f t="shared" si="194"/>
        <v>0</v>
      </c>
      <c r="AW697" s="80">
        <f t="shared" si="194"/>
        <v>0</v>
      </c>
      <c r="AX697" s="80">
        <f t="shared" si="194"/>
        <v>0</v>
      </c>
      <c r="AY697" s="80">
        <f t="shared" si="194"/>
        <v>0</v>
      </c>
      <c r="AZ697" s="80">
        <f t="shared" si="194"/>
        <v>0</v>
      </c>
      <c r="BA697" s="80">
        <f t="shared" si="194"/>
        <v>0</v>
      </c>
      <c r="BB697" s="80">
        <f t="shared" si="194"/>
        <v>0</v>
      </c>
      <c r="BC697" s="80">
        <f t="shared" si="194"/>
        <v>0</v>
      </c>
      <c r="BD697" s="80">
        <f t="shared" si="194"/>
        <v>0</v>
      </c>
      <c r="BE697" s="80">
        <f t="shared" si="194"/>
        <v>0</v>
      </c>
      <c r="BF697" s="80">
        <f t="shared" si="194"/>
        <v>0</v>
      </c>
      <c r="BG697" s="80">
        <f t="shared" si="194"/>
        <v>0</v>
      </c>
      <c r="BH697" s="80">
        <f t="shared" si="194"/>
        <v>0</v>
      </c>
      <c r="BI697" s="80">
        <f t="shared" si="194"/>
        <v>0</v>
      </c>
      <c r="BJ697" s="80">
        <f t="shared" si="194"/>
        <v>0</v>
      </c>
      <c r="BK697" s="80">
        <f t="shared" si="194"/>
        <v>0</v>
      </c>
      <c r="BL697" s="80">
        <f t="shared" si="194"/>
        <v>0</v>
      </c>
      <c r="BM697" s="80">
        <f t="shared" si="194"/>
        <v>0</v>
      </c>
      <c r="BN697" s="80">
        <f t="shared" si="194"/>
        <v>0</v>
      </c>
      <c r="BO697" s="80">
        <f t="shared" si="195"/>
        <v>0</v>
      </c>
      <c r="BP697" s="80">
        <f t="shared" si="195"/>
        <v>0</v>
      </c>
      <c r="BQ697" s="80">
        <f t="shared" si="195"/>
        <v>0</v>
      </c>
      <c r="BR697" s="80">
        <f t="shared" si="195"/>
        <v>0</v>
      </c>
      <c r="BS697" s="80">
        <f t="shared" si="195"/>
        <v>0</v>
      </c>
      <c r="BT697" s="80">
        <f t="shared" si="195"/>
        <v>0</v>
      </c>
      <c r="BU697" s="80">
        <f t="shared" si="195"/>
        <v>0</v>
      </c>
      <c r="BV697" s="80">
        <f t="shared" si="195"/>
        <v>0</v>
      </c>
      <c r="BW697" s="80">
        <f t="shared" si="195"/>
        <v>0</v>
      </c>
      <c r="BX697" s="80">
        <f t="shared" si="195"/>
        <v>0</v>
      </c>
      <c r="BZ697" s="80">
        <f>BZ272-ER272</f>
        <v>0</v>
      </c>
      <c r="CA697" s="80" t="e">
        <f>CA272-#REF!</f>
        <v>#REF!</v>
      </c>
    </row>
    <row r="698" spans="7:79" hidden="1" x14ac:dyDescent="0.3">
      <c r="G698" s="80">
        <f t="shared" si="194"/>
        <v>0</v>
      </c>
      <c r="H698" s="80">
        <f t="shared" si="194"/>
        <v>0</v>
      </c>
      <c r="I698" s="80">
        <f t="shared" si="194"/>
        <v>0</v>
      </c>
      <c r="J698" s="80">
        <f t="shared" si="194"/>
        <v>0</v>
      </c>
      <c r="K698" s="80">
        <f t="shared" si="194"/>
        <v>0</v>
      </c>
      <c r="L698" s="80">
        <f t="shared" si="194"/>
        <v>0</v>
      </c>
      <c r="M698" s="80">
        <f t="shared" si="194"/>
        <v>0</v>
      </c>
      <c r="N698" s="80">
        <f t="shared" si="194"/>
        <v>0</v>
      </c>
      <c r="O698" s="80">
        <f t="shared" si="194"/>
        <v>0</v>
      </c>
      <c r="P698" s="80">
        <f t="shared" si="194"/>
        <v>0</v>
      </c>
      <c r="Q698" s="80">
        <f t="shared" si="194"/>
        <v>0</v>
      </c>
      <c r="R698" s="80">
        <f t="shared" si="194"/>
        <v>0</v>
      </c>
      <c r="S698" s="80">
        <f t="shared" si="194"/>
        <v>0</v>
      </c>
      <c r="T698" s="80">
        <f t="shared" si="194"/>
        <v>0</v>
      </c>
      <c r="U698" s="80">
        <f t="shared" si="194"/>
        <v>0</v>
      </c>
      <c r="V698" s="80">
        <f t="shared" si="194"/>
        <v>0</v>
      </c>
      <c r="W698" s="80">
        <f t="shared" si="194"/>
        <v>0</v>
      </c>
      <c r="X698" s="80">
        <f t="shared" si="194"/>
        <v>0</v>
      </c>
      <c r="Y698" s="80">
        <f t="shared" si="194"/>
        <v>0</v>
      </c>
      <c r="Z698" s="80">
        <f t="shared" si="194"/>
        <v>0</v>
      </c>
      <c r="AA698" s="80">
        <f t="shared" si="194"/>
        <v>0</v>
      </c>
      <c r="AB698" s="80">
        <f t="shared" si="194"/>
        <v>0</v>
      </c>
      <c r="AC698" s="80">
        <f t="shared" si="194"/>
        <v>0</v>
      </c>
      <c r="AD698" s="80">
        <f t="shared" si="194"/>
        <v>0</v>
      </c>
      <c r="AE698" s="80">
        <f t="shared" si="194"/>
        <v>0</v>
      </c>
      <c r="AF698" s="80">
        <f t="shared" si="194"/>
        <v>0</v>
      </c>
      <c r="AG698" s="80">
        <f t="shared" si="194"/>
        <v>0</v>
      </c>
      <c r="AH698" s="80">
        <f t="shared" si="194"/>
        <v>0</v>
      </c>
      <c r="AI698" s="80">
        <f t="shared" si="194"/>
        <v>0</v>
      </c>
      <c r="AJ698" s="80">
        <f t="shared" si="194"/>
        <v>0</v>
      </c>
      <c r="AK698" s="80">
        <f t="shared" si="194"/>
        <v>0</v>
      </c>
      <c r="AL698" s="80">
        <f t="shared" si="194"/>
        <v>0</v>
      </c>
      <c r="AM698" s="80">
        <f t="shared" si="194"/>
        <v>0</v>
      </c>
      <c r="AN698" s="80">
        <f t="shared" si="194"/>
        <v>0</v>
      </c>
      <c r="AO698" s="80">
        <f t="shared" si="194"/>
        <v>0</v>
      </c>
      <c r="AP698" s="80">
        <f t="shared" si="194"/>
        <v>0</v>
      </c>
      <c r="AQ698" s="80">
        <f t="shared" si="194"/>
        <v>0</v>
      </c>
      <c r="AR698" s="80">
        <f t="shared" si="194"/>
        <v>0</v>
      </c>
      <c r="AS698" s="80">
        <f t="shared" si="194"/>
        <v>0</v>
      </c>
      <c r="AT698" s="80">
        <f t="shared" si="194"/>
        <v>0</v>
      </c>
      <c r="AU698" s="80">
        <f t="shared" si="194"/>
        <v>0</v>
      </c>
      <c r="AV698" s="80">
        <f t="shared" si="194"/>
        <v>0</v>
      </c>
      <c r="AW698" s="80">
        <f t="shared" si="194"/>
        <v>0</v>
      </c>
      <c r="AX698" s="80">
        <f t="shared" si="194"/>
        <v>0</v>
      </c>
      <c r="AY698" s="80">
        <f t="shared" si="194"/>
        <v>0</v>
      </c>
      <c r="AZ698" s="80">
        <f t="shared" si="194"/>
        <v>0</v>
      </c>
      <c r="BA698" s="80">
        <f t="shared" si="194"/>
        <v>0</v>
      </c>
      <c r="BB698" s="80">
        <f t="shared" si="194"/>
        <v>0</v>
      </c>
      <c r="BC698" s="80">
        <f t="shared" si="194"/>
        <v>0</v>
      </c>
      <c r="BD698" s="80">
        <f t="shared" si="194"/>
        <v>0</v>
      </c>
      <c r="BE698" s="80">
        <f t="shared" si="194"/>
        <v>0</v>
      </c>
      <c r="BF698" s="80">
        <f t="shared" si="194"/>
        <v>0</v>
      </c>
      <c r="BG698" s="80">
        <f t="shared" si="194"/>
        <v>0</v>
      </c>
      <c r="BH698" s="80">
        <f t="shared" si="194"/>
        <v>0</v>
      </c>
      <c r="BI698" s="80">
        <f t="shared" si="194"/>
        <v>0</v>
      </c>
      <c r="BJ698" s="80">
        <f t="shared" si="194"/>
        <v>0</v>
      </c>
      <c r="BK698" s="80">
        <f t="shared" si="194"/>
        <v>0</v>
      </c>
      <c r="BL698" s="80">
        <f t="shared" si="194"/>
        <v>0</v>
      </c>
      <c r="BM698" s="80">
        <f t="shared" si="194"/>
        <v>0</v>
      </c>
      <c r="BN698" s="80">
        <f t="shared" si="194"/>
        <v>0</v>
      </c>
      <c r="BO698" s="80">
        <f t="shared" si="195"/>
        <v>0</v>
      </c>
      <c r="BP698" s="80">
        <f t="shared" si="195"/>
        <v>0</v>
      </c>
      <c r="BQ698" s="80">
        <f t="shared" si="195"/>
        <v>0</v>
      </c>
      <c r="BR698" s="80">
        <f t="shared" si="195"/>
        <v>0</v>
      </c>
      <c r="BS698" s="80">
        <f t="shared" si="195"/>
        <v>0</v>
      </c>
      <c r="BT698" s="80">
        <f t="shared" si="195"/>
        <v>0</v>
      </c>
      <c r="BU698" s="80">
        <f t="shared" si="195"/>
        <v>0</v>
      </c>
      <c r="BV698" s="80">
        <f t="shared" si="195"/>
        <v>0</v>
      </c>
      <c r="BW698" s="80">
        <f t="shared" si="195"/>
        <v>0</v>
      </c>
      <c r="BX698" s="80">
        <f t="shared" si="195"/>
        <v>0</v>
      </c>
      <c r="BZ698" s="80">
        <f>BZ273-ER273</f>
        <v>0</v>
      </c>
      <c r="CA698" s="80" t="e">
        <f>CA273-#REF!</f>
        <v>#REF!</v>
      </c>
    </row>
    <row r="699" spans="7:79" hidden="1" x14ac:dyDescent="0.3">
      <c r="G699" s="80">
        <f t="shared" si="194"/>
        <v>0</v>
      </c>
      <c r="H699" s="80">
        <f t="shared" si="194"/>
        <v>0</v>
      </c>
      <c r="I699" s="80">
        <f t="shared" si="194"/>
        <v>0</v>
      </c>
      <c r="J699" s="80">
        <f t="shared" si="194"/>
        <v>0</v>
      </c>
      <c r="K699" s="80">
        <f t="shared" si="194"/>
        <v>0</v>
      </c>
      <c r="L699" s="80">
        <f t="shared" si="194"/>
        <v>0</v>
      </c>
      <c r="M699" s="80">
        <f t="shared" si="194"/>
        <v>0</v>
      </c>
      <c r="N699" s="80">
        <f t="shared" si="194"/>
        <v>0</v>
      </c>
      <c r="O699" s="80">
        <f t="shared" si="194"/>
        <v>0</v>
      </c>
      <c r="P699" s="80">
        <f t="shared" si="194"/>
        <v>0</v>
      </c>
      <c r="Q699" s="80">
        <f t="shared" si="194"/>
        <v>0</v>
      </c>
      <c r="R699" s="80">
        <f t="shared" ref="R699:BN699" si="196">R274-CJ274</f>
        <v>0</v>
      </c>
      <c r="S699" s="80">
        <f t="shared" si="196"/>
        <v>0</v>
      </c>
      <c r="T699" s="80">
        <f t="shared" si="196"/>
        <v>0</v>
      </c>
      <c r="U699" s="80">
        <f t="shared" si="196"/>
        <v>0</v>
      </c>
      <c r="V699" s="80">
        <f t="shared" si="196"/>
        <v>0</v>
      </c>
      <c r="W699" s="80">
        <f t="shared" si="196"/>
        <v>0</v>
      </c>
      <c r="X699" s="80">
        <f t="shared" si="196"/>
        <v>0</v>
      </c>
      <c r="Y699" s="80">
        <f t="shared" si="196"/>
        <v>0</v>
      </c>
      <c r="Z699" s="80">
        <f t="shared" si="196"/>
        <v>0</v>
      </c>
      <c r="AA699" s="80">
        <f t="shared" si="196"/>
        <v>0</v>
      </c>
      <c r="AB699" s="80">
        <f t="shared" si="196"/>
        <v>0</v>
      </c>
      <c r="AC699" s="80">
        <f t="shared" si="196"/>
        <v>0</v>
      </c>
      <c r="AD699" s="80">
        <f t="shared" si="196"/>
        <v>0</v>
      </c>
      <c r="AE699" s="80">
        <f t="shared" si="196"/>
        <v>0</v>
      </c>
      <c r="AF699" s="80">
        <f t="shared" si="196"/>
        <v>0</v>
      </c>
      <c r="AG699" s="80">
        <f t="shared" si="196"/>
        <v>0</v>
      </c>
      <c r="AH699" s="80">
        <f t="shared" si="196"/>
        <v>0</v>
      </c>
      <c r="AI699" s="80">
        <f t="shared" si="196"/>
        <v>0</v>
      </c>
      <c r="AJ699" s="80">
        <f t="shared" si="196"/>
        <v>0</v>
      </c>
      <c r="AK699" s="80">
        <f t="shared" si="196"/>
        <v>0</v>
      </c>
      <c r="AL699" s="80">
        <f t="shared" si="196"/>
        <v>0</v>
      </c>
      <c r="AM699" s="80">
        <f t="shared" si="196"/>
        <v>0</v>
      </c>
      <c r="AN699" s="80">
        <f t="shared" si="196"/>
        <v>0</v>
      </c>
      <c r="AO699" s="80">
        <f t="shared" si="196"/>
        <v>0</v>
      </c>
      <c r="AP699" s="80">
        <f t="shared" si="196"/>
        <v>0</v>
      </c>
      <c r="AQ699" s="80">
        <f t="shared" si="196"/>
        <v>0</v>
      </c>
      <c r="AR699" s="80">
        <f t="shared" si="196"/>
        <v>0</v>
      </c>
      <c r="AS699" s="80">
        <f t="shared" si="196"/>
        <v>0</v>
      </c>
      <c r="AT699" s="80">
        <f t="shared" si="196"/>
        <v>0</v>
      </c>
      <c r="AU699" s="80">
        <f t="shared" si="196"/>
        <v>0</v>
      </c>
      <c r="AV699" s="80">
        <f t="shared" si="196"/>
        <v>0</v>
      </c>
      <c r="AW699" s="80">
        <f t="shared" si="196"/>
        <v>0</v>
      </c>
      <c r="AX699" s="80">
        <f t="shared" si="196"/>
        <v>0</v>
      </c>
      <c r="AY699" s="80">
        <f t="shared" si="196"/>
        <v>0</v>
      </c>
      <c r="AZ699" s="80">
        <f t="shared" si="196"/>
        <v>0</v>
      </c>
      <c r="BA699" s="80">
        <f t="shared" si="196"/>
        <v>0</v>
      </c>
      <c r="BB699" s="80">
        <f t="shared" si="196"/>
        <v>0</v>
      </c>
      <c r="BC699" s="80">
        <f t="shared" si="196"/>
        <v>0</v>
      </c>
      <c r="BD699" s="80">
        <f t="shared" si="196"/>
        <v>0</v>
      </c>
      <c r="BE699" s="80">
        <f t="shared" si="196"/>
        <v>0</v>
      </c>
      <c r="BF699" s="80">
        <f t="shared" si="196"/>
        <v>0</v>
      </c>
      <c r="BG699" s="80">
        <f t="shared" si="196"/>
        <v>0</v>
      </c>
      <c r="BH699" s="80">
        <f t="shared" si="196"/>
        <v>0</v>
      </c>
      <c r="BI699" s="80">
        <f t="shared" si="196"/>
        <v>0</v>
      </c>
      <c r="BJ699" s="80">
        <f t="shared" si="196"/>
        <v>0</v>
      </c>
      <c r="BK699" s="80">
        <f t="shared" si="196"/>
        <v>0</v>
      </c>
      <c r="BL699" s="80">
        <f t="shared" si="196"/>
        <v>0</v>
      </c>
      <c r="BM699" s="80">
        <f t="shared" si="196"/>
        <v>0</v>
      </c>
      <c r="BN699" s="80">
        <f t="shared" si="196"/>
        <v>0</v>
      </c>
      <c r="BO699" s="80">
        <f t="shared" si="195"/>
        <v>0</v>
      </c>
      <c r="BP699" s="80">
        <f t="shared" si="195"/>
        <v>0</v>
      </c>
      <c r="BQ699" s="80">
        <f t="shared" si="195"/>
        <v>0</v>
      </c>
      <c r="BR699" s="80">
        <f t="shared" si="195"/>
        <v>0</v>
      </c>
      <c r="BS699" s="80">
        <f t="shared" si="195"/>
        <v>0</v>
      </c>
      <c r="BT699" s="80">
        <f t="shared" si="195"/>
        <v>0</v>
      </c>
      <c r="BU699" s="80">
        <f t="shared" si="195"/>
        <v>0</v>
      </c>
      <c r="BV699" s="80">
        <f t="shared" si="195"/>
        <v>0</v>
      </c>
      <c r="BW699" s="80">
        <f t="shared" si="195"/>
        <v>0</v>
      </c>
      <c r="BX699" s="80">
        <f t="shared" si="195"/>
        <v>0</v>
      </c>
      <c r="BZ699" s="80">
        <f>BZ274-ER274</f>
        <v>0</v>
      </c>
      <c r="CA699" s="80" t="e">
        <f>CA274-#REF!</f>
        <v>#REF!</v>
      </c>
    </row>
    <row r="700" spans="7:79" hidden="1" x14ac:dyDescent="0.3">
      <c r="G700" s="80">
        <f t="shared" ref="G700:BR700" si="197">G276-BY276</f>
        <v>0</v>
      </c>
      <c r="H700" s="80">
        <f t="shared" si="197"/>
        <v>0</v>
      </c>
      <c r="I700" s="80">
        <f t="shared" si="197"/>
        <v>0</v>
      </c>
      <c r="J700" s="80">
        <f t="shared" si="197"/>
        <v>0</v>
      </c>
      <c r="K700" s="80">
        <f t="shared" si="197"/>
        <v>0</v>
      </c>
      <c r="L700" s="80">
        <f t="shared" si="197"/>
        <v>0</v>
      </c>
      <c r="M700" s="80">
        <f t="shared" si="197"/>
        <v>0</v>
      </c>
      <c r="N700" s="80">
        <f t="shared" si="197"/>
        <v>0</v>
      </c>
      <c r="O700" s="80">
        <f t="shared" si="197"/>
        <v>0</v>
      </c>
      <c r="P700" s="80">
        <f t="shared" si="197"/>
        <v>0</v>
      </c>
      <c r="Q700" s="80">
        <f t="shared" si="197"/>
        <v>0</v>
      </c>
      <c r="R700" s="80">
        <f t="shared" si="197"/>
        <v>0</v>
      </c>
      <c r="S700" s="80">
        <f t="shared" si="197"/>
        <v>0</v>
      </c>
      <c r="T700" s="80">
        <f t="shared" si="197"/>
        <v>0</v>
      </c>
      <c r="U700" s="80">
        <f t="shared" si="197"/>
        <v>0</v>
      </c>
      <c r="V700" s="80">
        <f t="shared" si="197"/>
        <v>0</v>
      </c>
      <c r="W700" s="80">
        <f t="shared" si="197"/>
        <v>0</v>
      </c>
      <c r="X700" s="80">
        <f t="shared" si="197"/>
        <v>0</v>
      </c>
      <c r="Y700" s="80">
        <f t="shared" si="197"/>
        <v>0</v>
      </c>
      <c r="Z700" s="80">
        <f t="shared" si="197"/>
        <v>0</v>
      </c>
      <c r="AA700" s="80">
        <f t="shared" si="197"/>
        <v>0</v>
      </c>
      <c r="AB700" s="80">
        <f t="shared" si="197"/>
        <v>0</v>
      </c>
      <c r="AC700" s="80">
        <f t="shared" si="197"/>
        <v>0</v>
      </c>
      <c r="AD700" s="80">
        <f t="shared" si="197"/>
        <v>0</v>
      </c>
      <c r="AE700" s="80">
        <f t="shared" si="197"/>
        <v>0</v>
      </c>
      <c r="AF700" s="80">
        <f t="shared" si="197"/>
        <v>0</v>
      </c>
      <c r="AG700" s="80">
        <f t="shared" si="197"/>
        <v>0</v>
      </c>
      <c r="AH700" s="80">
        <f t="shared" si="197"/>
        <v>0</v>
      </c>
      <c r="AI700" s="80">
        <f t="shared" si="197"/>
        <v>0</v>
      </c>
      <c r="AJ700" s="80">
        <f t="shared" si="197"/>
        <v>0</v>
      </c>
      <c r="AK700" s="80">
        <f t="shared" si="197"/>
        <v>0</v>
      </c>
      <c r="AL700" s="80">
        <f t="shared" si="197"/>
        <v>0</v>
      </c>
      <c r="AM700" s="80">
        <f t="shared" si="197"/>
        <v>0</v>
      </c>
      <c r="AN700" s="80">
        <f t="shared" si="197"/>
        <v>0</v>
      </c>
      <c r="AO700" s="80">
        <f t="shared" si="197"/>
        <v>0</v>
      </c>
      <c r="AP700" s="80">
        <f t="shared" si="197"/>
        <v>0</v>
      </c>
      <c r="AQ700" s="80">
        <f t="shared" si="197"/>
        <v>0</v>
      </c>
      <c r="AR700" s="80">
        <f t="shared" si="197"/>
        <v>0</v>
      </c>
      <c r="AS700" s="80">
        <f t="shared" si="197"/>
        <v>0</v>
      </c>
      <c r="AT700" s="80">
        <f t="shared" si="197"/>
        <v>0</v>
      </c>
      <c r="AU700" s="80">
        <f t="shared" si="197"/>
        <v>0</v>
      </c>
      <c r="AV700" s="80">
        <f t="shared" si="197"/>
        <v>0</v>
      </c>
      <c r="AW700" s="80">
        <f t="shared" si="197"/>
        <v>0</v>
      </c>
      <c r="AX700" s="80">
        <f t="shared" si="197"/>
        <v>0</v>
      </c>
      <c r="AY700" s="80">
        <f t="shared" si="197"/>
        <v>0</v>
      </c>
      <c r="AZ700" s="80">
        <f t="shared" si="197"/>
        <v>0</v>
      </c>
      <c r="BA700" s="80">
        <f t="shared" si="197"/>
        <v>0</v>
      </c>
      <c r="BB700" s="80">
        <f t="shared" si="197"/>
        <v>0</v>
      </c>
      <c r="BC700" s="80">
        <f t="shared" si="197"/>
        <v>0</v>
      </c>
      <c r="BD700" s="80">
        <f t="shared" si="197"/>
        <v>0</v>
      </c>
      <c r="BE700" s="80">
        <f t="shared" si="197"/>
        <v>0</v>
      </c>
      <c r="BF700" s="80">
        <f t="shared" si="197"/>
        <v>0</v>
      </c>
      <c r="BG700" s="80">
        <f t="shared" si="197"/>
        <v>0</v>
      </c>
      <c r="BH700" s="80">
        <f t="shared" si="197"/>
        <v>0</v>
      </c>
      <c r="BI700" s="80">
        <f t="shared" si="197"/>
        <v>0</v>
      </c>
      <c r="BJ700" s="80">
        <f t="shared" si="197"/>
        <v>0</v>
      </c>
      <c r="BK700" s="80">
        <f t="shared" si="197"/>
        <v>0</v>
      </c>
      <c r="BL700" s="80">
        <f t="shared" si="197"/>
        <v>0</v>
      </c>
      <c r="BM700" s="80">
        <f t="shared" si="197"/>
        <v>0</v>
      </c>
      <c r="BN700" s="80">
        <f t="shared" si="197"/>
        <v>0</v>
      </c>
      <c r="BO700" s="80">
        <f t="shared" si="197"/>
        <v>0</v>
      </c>
      <c r="BP700" s="80">
        <f t="shared" si="197"/>
        <v>0</v>
      </c>
      <c r="BQ700" s="80">
        <f t="shared" si="197"/>
        <v>0</v>
      </c>
      <c r="BR700" s="80">
        <f t="shared" si="197"/>
        <v>0</v>
      </c>
      <c r="BS700" s="80">
        <f t="shared" ref="BS700:BX700" si="198">BS276-EK276</f>
        <v>0</v>
      </c>
      <c r="BT700" s="80">
        <f t="shared" si="198"/>
        <v>0</v>
      </c>
      <c r="BU700" s="80">
        <f t="shared" si="198"/>
        <v>0</v>
      </c>
      <c r="BV700" s="80">
        <f t="shared" si="198"/>
        <v>0</v>
      </c>
      <c r="BW700" s="80">
        <f t="shared" si="198"/>
        <v>0</v>
      </c>
      <c r="BX700" s="80">
        <f t="shared" si="198"/>
        <v>0</v>
      </c>
      <c r="BZ700" s="80">
        <f>BZ276-ER276</f>
        <v>0</v>
      </c>
      <c r="CA700" s="80" t="e">
        <f>CA276-#REF!</f>
        <v>#REF!</v>
      </c>
    </row>
    <row r="701" spans="7:79" hidden="1" x14ac:dyDescent="0.3">
      <c r="G701" s="80" t="e">
        <f>#REF!-#REF!</f>
        <v>#REF!</v>
      </c>
      <c r="H701" s="80" t="e">
        <f>#REF!-#REF!</f>
        <v>#REF!</v>
      </c>
      <c r="I701" s="80" t="e">
        <f>#REF!-#REF!</f>
        <v>#REF!</v>
      </c>
      <c r="J701" s="80" t="e">
        <f>#REF!-#REF!</f>
        <v>#REF!</v>
      </c>
      <c r="K701" s="80" t="e">
        <f>#REF!-#REF!</f>
        <v>#REF!</v>
      </c>
      <c r="L701" s="80" t="e">
        <f>#REF!-#REF!</f>
        <v>#REF!</v>
      </c>
      <c r="M701" s="80" t="e">
        <f>#REF!-#REF!</f>
        <v>#REF!</v>
      </c>
      <c r="N701" s="80" t="e">
        <f>#REF!-#REF!</f>
        <v>#REF!</v>
      </c>
      <c r="O701" s="80" t="e">
        <f>#REF!-#REF!</f>
        <v>#REF!</v>
      </c>
      <c r="P701" s="80" t="e">
        <f>#REF!-#REF!</f>
        <v>#REF!</v>
      </c>
      <c r="Q701" s="80" t="e">
        <f>#REF!-#REF!</f>
        <v>#REF!</v>
      </c>
      <c r="R701" s="80" t="e">
        <f>#REF!-#REF!</f>
        <v>#REF!</v>
      </c>
      <c r="S701" s="80" t="e">
        <f>#REF!-#REF!</f>
        <v>#REF!</v>
      </c>
      <c r="T701" s="80" t="e">
        <f>#REF!-#REF!</f>
        <v>#REF!</v>
      </c>
      <c r="U701" s="80" t="e">
        <f>#REF!-#REF!</f>
        <v>#REF!</v>
      </c>
      <c r="V701" s="80" t="e">
        <f>#REF!-#REF!</f>
        <v>#REF!</v>
      </c>
      <c r="W701" s="80" t="e">
        <f>#REF!-#REF!</f>
        <v>#REF!</v>
      </c>
      <c r="X701" s="80" t="e">
        <f>#REF!-#REF!</f>
        <v>#REF!</v>
      </c>
      <c r="Y701" s="80" t="e">
        <f>#REF!-#REF!</f>
        <v>#REF!</v>
      </c>
      <c r="Z701" s="80" t="e">
        <f>#REF!-#REF!</f>
        <v>#REF!</v>
      </c>
      <c r="AA701" s="80" t="e">
        <f>#REF!-#REF!</f>
        <v>#REF!</v>
      </c>
      <c r="AB701" s="80" t="e">
        <f>#REF!-#REF!</f>
        <v>#REF!</v>
      </c>
      <c r="AC701" s="80" t="e">
        <f>#REF!-#REF!</f>
        <v>#REF!</v>
      </c>
      <c r="AD701" s="80" t="e">
        <f>#REF!-#REF!</f>
        <v>#REF!</v>
      </c>
      <c r="AE701" s="80" t="e">
        <f>#REF!-#REF!</f>
        <v>#REF!</v>
      </c>
      <c r="AF701" s="80" t="e">
        <f>#REF!-#REF!</f>
        <v>#REF!</v>
      </c>
      <c r="AG701" s="80" t="e">
        <f>#REF!-#REF!</f>
        <v>#REF!</v>
      </c>
      <c r="AH701" s="80" t="e">
        <f>#REF!-#REF!</f>
        <v>#REF!</v>
      </c>
      <c r="AI701" s="80" t="e">
        <f>#REF!-#REF!</f>
        <v>#REF!</v>
      </c>
      <c r="AJ701" s="80" t="e">
        <f>#REF!-#REF!</f>
        <v>#REF!</v>
      </c>
      <c r="AK701" s="80" t="e">
        <f>#REF!-#REF!</f>
        <v>#REF!</v>
      </c>
      <c r="AL701" s="80" t="e">
        <f>#REF!-#REF!</f>
        <v>#REF!</v>
      </c>
      <c r="AM701" s="80" t="e">
        <f>#REF!-#REF!</f>
        <v>#REF!</v>
      </c>
      <c r="AN701" s="80" t="e">
        <f>#REF!-#REF!</f>
        <v>#REF!</v>
      </c>
      <c r="AO701" s="80" t="e">
        <f>#REF!-#REF!</f>
        <v>#REF!</v>
      </c>
      <c r="AP701" s="80" t="e">
        <f>#REF!-#REF!</f>
        <v>#REF!</v>
      </c>
      <c r="AQ701" s="80" t="e">
        <f>#REF!-#REF!</f>
        <v>#REF!</v>
      </c>
      <c r="AR701" s="80" t="e">
        <f>#REF!-#REF!</f>
        <v>#REF!</v>
      </c>
      <c r="AS701" s="80" t="e">
        <f>#REF!-#REF!</f>
        <v>#REF!</v>
      </c>
      <c r="AT701" s="80" t="e">
        <f>#REF!-#REF!</f>
        <v>#REF!</v>
      </c>
      <c r="AU701" s="80" t="e">
        <f>#REF!-#REF!</f>
        <v>#REF!</v>
      </c>
      <c r="AV701" s="80" t="e">
        <f>#REF!-#REF!</f>
        <v>#REF!</v>
      </c>
      <c r="AW701" s="80" t="e">
        <f>#REF!-#REF!</f>
        <v>#REF!</v>
      </c>
      <c r="AX701" s="80" t="e">
        <f>#REF!-#REF!</f>
        <v>#REF!</v>
      </c>
      <c r="AY701" s="80" t="e">
        <f>#REF!-#REF!</f>
        <v>#REF!</v>
      </c>
      <c r="AZ701" s="80" t="e">
        <f>#REF!-#REF!</f>
        <v>#REF!</v>
      </c>
      <c r="BA701" s="80" t="e">
        <f>#REF!-#REF!</f>
        <v>#REF!</v>
      </c>
      <c r="BB701" s="80" t="e">
        <f>#REF!-#REF!</f>
        <v>#REF!</v>
      </c>
      <c r="BC701" s="80" t="e">
        <f>#REF!-#REF!</f>
        <v>#REF!</v>
      </c>
      <c r="BD701" s="80" t="e">
        <f>#REF!-#REF!</f>
        <v>#REF!</v>
      </c>
      <c r="BE701" s="80" t="e">
        <f>#REF!-#REF!</f>
        <v>#REF!</v>
      </c>
      <c r="BF701" s="80" t="e">
        <f>#REF!-#REF!</f>
        <v>#REF!</v>
      </c>
      <c r="BG701" s="80" t="e">
        <f>#REF!-#REF!</f>
        <v>#REF!</v>
      </c>
      <c r="BH701" s="80" t="e">
        <f>#REF!-#REF!</f>
        <v>#REF!</v>
      </c>
      <c r="BI701" s="80" t="e">
        <f>#REF!-#REF!</f>
        <v>#REF!</v>
      </c>
      <c r="BJ701" s="80" t="e">
        <f>#REF!-#REF!</f>
        <v>#REF!</v>
      </c>
      <c r="BK701" s="80" t="e">
        <f>#REF!-#REF!</f>
        <v>#REF!</v>
      </c>
      <c r="BL701" s="80" t="e">
        <f>#REF!-#REF!</f>
        <v>#REF!</v>
      </c>
      <c r="BM701" s="80" t="e">
        <f>#REF!-#REF!</f>
        <v>#REF!</v>
      </c>
      <c r="BN701" s="80" t="e">
        <f>#REF!-#REF!</f>
        <v>#REF!</v>
      </c>
      <c r="BO701" s="80" t="e">
        <f>#REF!-#REF!</f>
        <v>#REF!</v>
      </c>
      <c r="BP701" s="80" t="e">
        <f>#REF!-#REF!</f>
        <v>#REF!</v>
      </c>
      <c r="BQ701" s="80" t="e">
        <f>#REF!-#REF!</f>
        <v>#REF!</v>
      </c>
      <c r="BR701" s="80" t="e">
        <f>#REF!-#REF!</f>
        <v>#REF!</v>
      </c>
      <c r="BS701" s="80" t="e">
        <f>#REF!-#REF!</f>
        <v>#REF!</v>
      </c>
      <c r="BT701" s="80" t="e">
        <f>#REF!-#REF!</f>
        <v>#REF!</v>
      </c>
      <c r="BU701" s="80" t="e">
        <f>#REF!-#REF!</f>
        <v>#REF!</v>
      </c>
      <c r="BV701" s="80" t="e">
        <f>#REF!-#REF!</f>
        <v>#REF!</v>
      </c>
      <c r="BW701" s="80" t="e">
        <f>#REF!-#REF!</f>
        <v>#REF!</v>
      </c>
      <c r="BX701" s="80" t="e">
        <f>#REF!-#REF!</f>
        <v>#REF!</v>
      </c>
      <c r="BZ701" s="80" t="e">
        <f>#REF!-#REF!</f>
        <v>#REF!</v>
      </c>
      <c r="CA701" s="80" t="e">
        <f>#REF!-#REF!</f>
        <v>#REF!</v>
      </c>
    </row>
    <row r="702" spans="7:79" hidden="1" x14ac:dyDescent="0.3">
      <c r="G702" s="80">
        <f t="shared" ref="G702:BR705" si="199">G277-BY277</f>
        <v>0</v>
      </c>
      <c r="H702" s="80">
        <f t="shared" si="199"/>
        <v>0</v>
      </c>
      <c r="I702" s="80">
        <f t="shared" si="199"/>
        <v>0</v>
      </c>
      <c r="J702" s="80">
        <f t="shared" si="199"/>
        <v>0</v>
      </c>
      <c r="K702" s="80">
        <f t="shared" si="199"/>
        <v>0</v>
      </c>
      <c r="L702" s="80">
        <f t="shared" si="199"/>
        <v>0</v>
      </c>
      <c r="M702" s="80">
        <f t="shared" si="199"/>
        <v>0</v>
      </c>
      <c r="N702" s="80">
        <f t="shared" si="199"/>
        <v>0</v>
      </c>
      <c r="O702" s="80">
        <f t="shared" si="199"/>
        <v>0</v>
      </c>
      <c r="P702" s="80">
        <f t="shared" si="199"/>
        <v>0</v>
      </c>
      <c r="Q702" s="80">
        <f t="shared" si="199"/>
        <v>0</v>
      </c>
      <c r="R702" s="80">
        <f t="shared" si="199"/>
        <v>0</v>
      </c>
      <c r="S702" s="80">
        <f t="shared" si="199"/>
        <v>0</v>
      </c>
      <c r="T702" s="80">
        <f t="shared" si="199"/>
        <v>0</v>
      </c>
      <c r="U702" s="80">
        <f t="shared" si="199"/>
        <v>0</v>
      </c>
      <c r="V702" s="80">
        <f t="shared" si="199"/>
        <v>0</v>
      </c>
      <c r="W702" s="80">
        <f t="shared" si="199"/>
        <v>0</v>
      </c>
      <c r="X702" s="80">
        <f t="shared" si="199"/>
        <v>0</v>
      </c>
      <c r="Y702" s="80">
        <f t="shared" si="199"/>
        <v>0</v>
      </c>
      <c r="Z702" s="80">
        <f t="shared" si="199"/>
        <v>0</v>
      </c>
      <c r="AA702" s="80">
        <f t="shared" si="199"/>
        <v>0</v>
      </c>
      <c r="AB702" s="80">
        <f t="shared" si="199"/>
        <v>0</v>
      </c>
      <c r="AC702" s="80">
        <f t="shared" si="199"/>
        <v>0</v>
      </c>
      <c r="AD702" s="80">
        <f t="shared" si="199"/>
        <v>0</v>
      </c>
      <c r="AE702" s="80">
        <f t="shared" si="199"/>
        <v>0</v>
      </c>
      <c r="AF702" s="80">
        <f t="shared" si="199"/>
        <v>0</v>
      </c>
      <c r="AG702" s="80">
        <f t="shared" si="199"/>
        <v>0</v>
      </c>
      <c r="AH702" s="80">
        <f t="shared" si="199"/>
        <v>0</v>
      </c>
      <c r="AI702" s="80">
        <f t="shared" si="199"/>
        <v>0</v>
      </c>
      <c r="AJ702" s="80">
        <f t="shared" si="199"/>
        <v>0</v>
      </c>
      <c r="AK702" s="80">
        <f t="shared" si="199"/>
        <v>0</v>
      </c>
      <c r="AL702" s="80">
        <f t="shared" si="199"/>
        <v>0</v>
      </c>
      <c r="AM702" s="80">
        <f t="shared" si="199"/>
        <v>0</v>
      </c>
      <c r="AN702" s="80">
        <f t="shared" si="199"/>
        <v>0</v>
      </c>
      <c r="AO702" s="80">
        <f t="shared" si="199"/>
        <v>0</v>
      </c>
      <c r="AP702" s="80">
        <f t="shared" si="199"/>
        <v>0</v>
      </c>
      <c r="AQ702" s="80">
        <f t="shared" si="199"/>
        <v>0</v>
      </c>
      <c r="AR702" s="80">
        <f t="shared" si="199"/>
        <v>0</v>
      </c>
      <c r="AS702" s="80">
        <f t="shared" si="199"/>
        <v>0</v>
      </c>
      <c r="AT702" s="80">
        <f t="shared" si="199"/>
        <v>0</v>
      </c>
      <c r="AU702" s="80">
        <f t="shared" si="199"/>
        <v>0</v>
      </c>
      <c r="AV702" s="80">
        <f t="shared" si="199"/>
        <v>0</v>
      </c>
      <c r="AW702" s="80">
        <f t="shared" si="199"/>
        <v>0</v>
      </c>
      <c r="AX702" s="80">
        <f t="shared" si="199"/>
        <v>0</v>
      </c>
      <c r="AY702" s="80">
        <f t="shared" si="199"/>
        <v>0</v>
      </c>
      <c r="AZ702" s="80">
        <f t="shared" si="199"/>
        <v>0</v>
      </c>
      <c r="BA702" s="80">
        <f t="shared" si="199"/>
        <v>0</v>
      </c>
      <c r="BB702" s="80">
        <f t="shared" si="199"/>
        <v>0</v>
      </c>
      <c r="BC702" s="80">
        <f t="shared" si="199"/>
        <v>0</v>
      </c>
      <c r="BD702" s="80">
        <f t="shared" si="199"/>
        <v>0</v>
      </c>
      <c r="BE702" s="80">
        <f t="shared" si="199"/>
        <v>0</v>
      </c>
      <c r="BF702" s="80">
        <f t="shared" si="199"/>
        <v>0</v>
      </c>
      <c r="BG702" s="80">
        <f t="shared" si="199"/>
        <v>0</v>
      </c>
      <c r="BH702" s="80">
        <f t="shared" si="199"/>
        <v>0</v>
      </c>
      <c r="BI702" s="80">
        <f t="shared" si="199"/>
        <v>0</v>
      </c>
      <c r="BJ702" s="80">
        <f t="shared" si="199"/>
        <v>0</v>
      </c>
      <c r="BK702" s="80">
        <f t="shared" si="199"/>
        <v>0</v>
      </c>
      <c r="BL702" s="80">
        <f t="shared" si="199"/>
        <v>0</v>
      </c>
      <c r="BM702" s="80">
        <f t="shared" si="199"/>
        <v>0</v>
      </c>
      <c r="BN702" s="80">
        <f t="shared" si="199"/>
        <v>0</v>
      </c>
      <c r="BO702" s="80">
        <f t="shared" si="199"/>
        <v>0</v>
      </c>
      <c r="BP702" s="80">
        <f t="shared" si="199"/>
        <v>0</v>
      </c>
      <c r="BQ702" s="80">
        <f t="shared" si="199"/>
        <v>0</v>
      </c>
      <c r="BR702" s="80">
        <f t="shared" si="199"/>
        <v>0</v>
      </c>
      <c r="BS702" s="80">
        <f t="shared" ref="BS702:BX711" si="200">BS277-EK277</f>
        <v>0</v>
      </c>
      <c r="BT702" s="80">
        <f t="shared" si="200"/>
        <v>0</v>
      </c>
      <c r="BU702" s="80">
        <f t="shared" si="200"/>
        <v>0</v>
      </c>
      <c r="BV702" s="80">
        <f t="shared" si="200"/>
        <v>0</v>
      </c>
      <c r="BW702" s="80">
        <f t="shared" si="200"/>
        <v>0</v>
      </c>
      <c r="BX702" s="80">
        <f t="shared" si="200"/>
        <v>0</v>
      </c>
      <c r="BZ702" s="80">
        <f t="shared" ref="BZ702:BZ711" si="201">BZ277-ER277</f>
        <v>0</v>
      </c>
      <c r="CA702" s="80" t="e">
        <f>CA277-#REF!</f>
        <v>#REF!</v>
      </c>
    </row>
    <row r="703" spans="7:79" hidden="1" x14ac:dyDescent="0.3">
      <c r="G703" s="80">
        <f t="shared" si="199"/>
        <v>4114668</v>
      </c>
      <c r="H703" s="80">
        <f t="shared" si="199"/>
        <v>0</v>
      </c>
      <c r="I703" s="80">
        <f t="shared" si="199"/>
        <v>0</v>
      </c>
      <c r="J703" s="80">
        <f t="shared" si="199"/>
        <v>0</v>
      </c>
      <c r="K703" s="80">
        <f t="shared" si="199"/>
        <v>0</v>
      </c>
      <c r="L703" s="80">
        <f t="shared" si="199"/>
        <v>0</v>
      </c>
      <c r="M703" s="80">
        <f t="shared" si="199"/>
        <v>0</v>
      </c>
      <c r="N703" s="80">
        <f t="shared" si="199"/>
        <v>0</v>
      </c>
      <c r="O703" s="80">
        <f t="shared" si="199"/>
        <v>0</v>
      </c>
      <c r="P703" s="80">
        <f t="shared" si="199"/>
        <v>0</v>
      </c>
      <c r="Q703" s="80">
        <f t="shared" si="199"/>
        <v>0</v>
      </c>
      <c r="R703" s="80">
        <f t="shared" si="199"/>
        <v>0</v>
      </c>
      <c r="S703" s="80">
        <f t="shared" si="199"/>
        <v>0</v>
      </c>
      <c r="T703" s="80">
        <f t="shared" si="199"/>
        <v>0</v>
      </c>
      <c r="U703" s="80">
        <f t="shared" si="199"/>
        <v>0</v>
      </c>
      <c r="V703" s="80">
        <f t="shared" si="199"/>
        <v>0</v>
      </c>
      <c r="W703" s="80">
        <f t="shared" si="199"/>
        <v>0</v>
      </c>
      <c r="X703" s="80">
        <f t="shared" si="199"/>
        <v>0</v>
      </c>
      <c r="Y703" s="80">
        <f t="shared" si="199"/>
        <v>0</v>
      </c>
      <c r="Z703" s="80">
        <f t="shared" si="199"/>
        <v>0</v>
      </c>
      <c r="AA703" s="80">
        <f t="shared" si="199"/>
        <v>0</v>
      </c>
      <c r="AB703" s="80">
        <f t="shared" si="199"/>
        <v>0</v>
      </c>
      <c r="AC703" s="80">
        <f t="shared" si="199"/>
        <v>0</v>
      </c>
      <c r="AD703" s="80">
        <f t="shared" si="199"/>
        <v>0</v>
      </c>
      <c r="AE703" s="80">
        <f t="shared" si="199"/>
        <v>0</v>
      </c>
      <c r="AF703" s="80">
        <f t="shared" si="199"/>
        <v>0</v>
      </c>
      <c r="AG703" s="80">
        <f t="shared" si="199"/>
        <v>0</v>
      </c>
      <c r="AH703" s="80">
        <f t="shared" si="199"/>
        <v>0</v>
      </c>
      <c r="AI703" s="80">
        <f t="shared" si="199"/>
        <v>0</v>
      </c>
      <c r="AJ703" s="80">
        <f t="shared" si="199"/>
        <v>0</v>
      </c>
      <c r="AK703" s="80">
        <f t="shared" si="199"/>
        <v>0</v>
      </c>
      <c r="AL703" s="80">
        <f t="shared" si="199"/>
        <v>0</v>
      </c>
      <c r="AM703" s="80">
        <f t="shared" si="199"/>
        <v>0</v>
      </c>
      <c r="AN703" s="80">
        <f t="shared" si="199"/>
        <v>0</v>
      </c>
      <c r="AO703" s="80">
        <f t="shared" si="199"/>
        <v>0</v>
      </c>
      <c r="AP703" s="80">
        <f t="shared" si="199"/>
        <v>4114668</v>
      </c>
      <c r="AQ703" s="80">
        <f t="shared" si="199"/>
        <v>0</v>
      </c>
      <c r="AR703" s="80">
        <f t="shared" si="199"/>
        <v>0</v>
      </c>
      <c r="AS703" s="80">
        <f t="shared" si="199"/>
        <v>0</v>
      </c>
      <c r="AT703" s="80">
        <f t="shared" si="199"/>
        <v>0</v>
      </c>
      <c r="AU703" s="80">
        <f t="shared" si="199"/>
        <v>0</v>
      </c>
      <c r="AV703" s="80">
        <f t="shared" si="199"/>
        <v>0</v>
      </c>
      <c r="AW703" s="80">
        <f t="shared" si="199"/>
        <v>0</v>
      </c>
      <c r="AX703" s="80">
        <f t="shared" si="199"/>
        <v>0</v>
      </c>
      <c r="AY703" s="80">
        <f t="shared" si="199"/>
        <v>0</v>
      </c>
      <c r="AZ703" s="80">
        <f t="shared" si="199"/>
        <v>0</v>
      </c>
      <c r="BA703" s="80">
        <f t="shared" si="199"/>
        <v>0</v>
      </c>
      <c r="BB703" s="80">
        <f t="shared" si="199"/>
        <v>0</v>
      </c>
      <c r="BC703" s="80">
        <f t="shared" si="199"/>
        <v>0</v>
      </c>
      <c r="BD703" s="80">
        <f t="shared" si="199"/>
        <v>0</v>
      </c>
      <c r="BE703" s="80">
        <f t="shared" si="199"/>
        <v>0</v>
      </c>
      <c r="BF703" s="80">
        <f t="shared" si="199"/>
        <v>0</v>
      </c>
      <c r="BG703" s="80">
        <f t="shared" si="199"/>
        <v>0</v>
      </c>
      <c r="BH703" s="80">
        <f t="shared" si="199"/>
        <v>0</v>
      </c>
      <c r="BI703" s="80">
        <f t="shared" si="199"/>
        <v>0</v>
      </c>
      <c r="BJ703" s="80">
        <f t="shared" si="199"/>
        <v>0</v>
      </c>
      <c r="BK703" s="80">
        <f t="shared" si="199"/>
        <v>0</v>
      </c>
      <c r="BL703" s="80">
        <f t="shared" si="199"/>
        <v>0</v>
      </c>
      <c r="BM703" s="80">
        <f t="shared" si="199"/>
        <v>0</v>
      </c>
      <c r="BN703" s="80">
        <f t="shared" si="199"/>
        <v>0</v>
      </c>
      <c r="BO703" s="80">
        <f t="shared" si="199"/>
        <v>0</v>
      </c>
      <c r="BP703" s="80">
        <f t="shared" si="199"/>
        <v>0</v>
      </c>
      <c r="BQ703" s="80">
        <f t="shared" si="199"/>
        <v>0</v>
      </c>
      <c r="BR703" s="80">
        <f t="shared" si="199"/>
        <v>0</v>
      </c>
      <c r="BS703" s="80">
        <f t="shared" si="200"/>
        <v>0</v>
      </c>
      <c r="BT703" s="80">
        <f t="shared" si="200"/>
        <v>4114668</v>
      </c>
      <c r="BU703" s="80">
        <f t="shared" si="200"/>
        <v>0</v>
      </c>
      <c r="BV703" s="80">
        <f t="shared" si="200"/>
        <v>0</v>
      </c>
      <c r="BW703" s="80">
        <f t="shared" si="200"/>
        <v>0</v>
      </c>
      <c r="BX703" s="80">
        <f t="shared" si="200"/>
        <v>0</v>
      </c>
      <c r="BZ703" s="80">
        <f t="shared" si="201"/>
        <v>0</v>
      </c>
      <c r="CA703" s="80" t="e">
        <f>CA278-#REF!</f>
        <v>#REF!</v>
      </c>
    </row>
    <row r="704" spans="7:79" hidden="1" x14ac:dyDescent="0.3">
      <c r="G704" s="80">
        <f t="shared" si="199"/>
        <v>4021706</v>
      </c>
      <c r="H704" s="80">
        <f t="shared" si="199"/>
        <v>0</v>
      </c>
      <c r="I704" s="80">
        <f t="shared" si="199"/>
        <v>0</v>
      </c>
      <c r="J704" s="80">
        <f t="shared" si="199"/>
        <v>0</v>
      </c>
      <c r="K704" s="80">
        <f t="shared" si="199"/>
        <v>0</v>
      </c>
      <c r="L704" s="80">
        <f t="shared" si="199"/>
        <v>0</v>
      </c>
      <c r="M704" s="80">
        <f t="shared" si="199"/>
        <v>0</v>
      </c>
      <c r="N704" s="80">
        <f t="shared" si="199"/>
        <v>0</v>
      </c>
      <c r="O704" s="80">
        <f t="shared" si="199"/>
        <v>0</v>
      </c>
      <c r="P704" s="80">
        <f t="shared" si="199"/>
        <v>0</v>
      </c>
      <c r="Q704" s="80">
        <f t="shared" si="199"/>
        <v>0</v>
      </c>
      <c r="R704" s="80">
        <f t="shared" si="199"/>
        <v>0</v>
      </c>
      <c r="S704" s="80">
        <f t="shared" si="199"/>
        <v>0</v>
      </c>
      <c r="T704" s="80">
        <f t="shared" si="199"/>
        <v>0</v>
      </c>
      <c r="U704" s="80">
        <f t="shared" si="199"/>
        <v>0</v>
      </c>
      <c r="V704" s="80">
        <f t="shared" si="199"/>
        <v>0</v>
      </c>
      <c r="W704" s="80">
        <f t="shared" si="199"/>
        <v>0</v>
      </c>
      <c r="X704" s="80">
        <f t="shared" si="199"/>
        <v>0</v>
      </c>
      <c r="Y704" s="80">
        <f t="shared" si="199"/>
        <v>0</v>
      </c>
      <c r="Z704" s="80">
        <f t="shared" si="199"/>
        <v>0</v>
      </c>
      <c r="AA704" s="80">
        <f t="shared" si="199"/>
        <v>0</v>
      </c>
      <c r="AB704" s="80">
        <f t="shared" si="199"/>
        <v>0</v>
      </c>
      <c r="AC704" s="80">
        <f t="shared" si="199"/>
        <v>0</v>
      </c>
      <c r="AD704" s="80">
        <f t="shared" si="199"/>
        <v>0</v>
      </c>
      <c r="AE704" s="80">
        <f t="shared" si="199"/>
        <v>0</v>
      </c>
      <c r="AF704" s="80">
        <f t="shared" si="199"/>
        <v>0</v>
      </c>
      <c r="AG704" s="80">
        <f t="shared" si="199"/>
        <v>0</v>
      </c>
      <c r="AH704" s="80">
        <f t="shared" si="199"/>
        <v>0</v>
      </c>
      <c r="AI704" s="80">
        <f t="shared" si="199"/>
        <v>0</v>
      </c>
      <c r="AJ704" s="80">
        <f t="shared" si="199"/>
        <v>0</v>
      </c>
      <c r="AK704" s="80">
        <f t="shared" si="199"/>
        <v>0</v>
      </c>
      <c r="AL704" s="80">
        <f t="shared" si="199"/>
        <v>0</v>
      </c>
      <c r="AM704" s="80">
        <f t="shared" si="199"/>
        <v>0</v>
      </c>
      <c r="AN704" s="80">
        <f t="shared" si="199"/>
        <v>0</v>
      </c>
      <c r="AO704" s="80">
        <f t="shared" si="199"/>
        <v>0</v>
      </c>
      <c r="AP704" s="80">
        <f t="shared" si="199"/>
        <v>4021706</v>
      </c>
      <c r="AQ704" s="80">
        <f t="shared" si="199"/>
        <v>0</v>
      </c>
      <c r="AR704" s="80">
        <f t="shared" si="199"/>
        <v>0</v>
      </c>
      <c r="AS704" s="80">
        <f t="shared" si="199"/>
        <v>0</v>
      </c>
      <c r="AT704" s="80">
        <f t="shared" si="199"/>
        <v>0</v>
      </c>
      <c r="AU704" s="80">
        <f t="shared" si="199"/>
        <v>0</v>
      </c>
      <c r="AV704" s="80">
        <f t="shared" si="199"/>
        <v>0</v>
      </c>
      <c r="AW704" s="80">
        <f t="shared" si="199"/>
        <v>0</v>
      </c>
      <c r="AX704" s="80">
        <f t="shared" si="199"/>
        <v>0</v>
      </c>
      <c r="AY704" s="80">
        <f t="shared" si="199"/>
        <v>0</v>
      </c>
      <c r="AZ704" s="80">
        <f t="shared" si="199"/>
        <v>0</v>
      </c>
      <c r="BA704" s="80">
        <f t="shared" si="199"/>
        <v>0</v>
      </c>
      <c r="BB704" s="80">
        <f t="shared" si="199"/>
        <v>0</v>
      </c>
      <c r="BC704" s="80">
        <f t="shared" si="199"/>
        <v>0</v>
      </c>
      <c r="BD704" s="80">
        <f t="shared" si="199"/>
        <v>0</v>
      </c>
      <c r="BE704" s="80">
        <f t="shared" si="199"/>
        <v>0</v>
      </c>
      <c r="BF704" s="80">
        <f t="shared" si="199"/>
        <v>0</v>
      </c>
      <c r="BG704" s="80">
        <f t="shared" si="199"/>
        <v>0</v>
      </c>
      <c r="BH704" s="80">
        <f t="shared" si="199"/>
        <v>0</v>
      </c>
      <c r="BI704" s="80">
        <f t="shared" si="199"/>
        <v>0</v>
      </c>
      <c r="BJ704" s="80">
        <f t="shared" si="199"/>
        <v>0</v>
      </c>
      <c r="BK704" s="80">
        <f t="shared" si="199"/>
        <v>0</v>
      </c>
      <c r="BL704" s="80">
        <f t="shared" si="199"/>
        <v>0</v>
      </c>
      <c r="BM704" s="80">
        <f t="shared" si="199"/>
        <v>0</v>
      </c>
      <c r="BN704" s="80">
        <f t="shared" si="199"/>
        <v>0</v>
      </c>
      <c r="BO704" s="80">
        <f t="shared" si="199"/>
        <v>0</v>
      </c>
      <c r="BP704" s="80">
        <f t="shared" si="199"/>
        <v>0</v>
      </c>
      <c r="BQ704" s="80">
        <f t="shared" si="199"/>
        <v>0</v>
      </c>
      <c r="BR704" s="80">
        <f t="shared" si="199"/>
        <v>0</v>
      </c>
      <c r="BS704" s="80">
        <f t="shared" si="200"/>
        <v>0</v>
      </c>
      <c r="BT704" s="80">
        <f t="shared" si="200"/>
        <v>4021706</v>
      </c>
      <c r="BU704" s="80">
        <f t="shared" si="200"/>
        <v>0</v>
      </c>
      <c r="BV704" s="80">
        <f t="shared" si="200"/>
        <v>0</v>
      </c>
      <c r="BW704" s="80">
        <f t="shared" si="200"/>
        <v>0</v>
      </c>
      <c r="BX704" s="80">
        <f t="shared" si="200"/>
        <v>0</v>
      </c>
      <c r="BZ704" s="80">
        <f t="shared" si="201"/>
        <v>0</v>
      </c>
      <c r="CA704" s="80" t="e">
        <f>CA279-#REF!</f>
        <v>#REF!</v>
      </c>
    </row>
    <row r="705" spans="7:79" hidden="1" x14ac:dyDescent="0.3">
      <c r="G705" s="80">
        <f t="shared" si="199"/>
        <v>62616</v>
      </c>
      <c r="H705" s="80">
        <f t="shared" si="199"/>
        <v>0</v>
      </c>
      <c r="I705" s="80">
        <f t="shared" si="199"/>
        <v>0</v>
      </c>
      <c r="J705" s="80">
        <f t="shared" si="199"/>
        <v>0</v>
      </c>
      <c r="K705" s="80">
        <f t="shared" si="199"/>
        <v>0</v>
      </c>
      <c r="L705" s="80">
        <f t="shared" si="199"/>
        <v>0</v>
      </c>
      <c r="M705" s="80">
        <f t="shared" si="199"/>
        <v>0</v>
      </c>
      <c r="N705" s="80">
        <f t="shared" si="199"/>
        <v>0</v>
      </c>
      <c r="O705" s="80">
        <f t="shared" si="199"/>
        <v>0</v>
      </c>
      <c r="P705" s="80">
        <f t="shared" si="199"/>
        <v>0</v>
      </c>
      <c r="Q705" s="80">
        <f t="shared" si="199"/>
        <v>0</v>
      </c>
      <c r="R705" s="80">
        <f t="shared" si="199"/>
        <v>0</v>
      </c>
      <c r="S705" s="80">
        <f t="shared" si="199"/>
        <v>0</v>
      </c>
      <c r="T705" s="80">
        <f t="shared" si="199"/>
        <v>0</v>
      </c>
      <c r="U705" s="80">
        <f t="shared" si="199"/>
        <v>0</v>
      </c>
      <c r="V705" s="80">
        <f t="shared" si="199"/>
        <v>0</v>
      </c>
      <c r="W705" s="80">
        <f t="shared" si="199"/>
        <v>0</v>
      </c>
      <c r="X705" s="80">
        <f t="shared" si="199"/>
        <v>0</v>
      </c>
      <c r="Y705" s="80">
        <f t="shared" si="199"/>
        <v>0</v>
      </c>
      <c r="Z705" s="80">
        <f t="shared" si="199"/>
        <v>0</v>
      </c>
      <c r="AA705" s="80">
        <f t="shared" si="199"/>
        <v>0</v>
      </c>
      <c r="AB705" s="80">
        <f t="shared" si="199"/>
        <v>0</v>
      </c>
      <c r="AC705" s="80">
        <f t="shared" si="199"/>
        <v>0</v>
      </c>
      <c r="AD705" s="80">
        <f t="shared" si="199"/>
        <v>0</v>
      </c>
      <c r="AE705" s="80">
        <f t="shared" si="199"/>
        <v>0</v>
      </c>
      <c r="AF705" s="80">
        <f t="shared" si="199"/>
        <v>0</v>
      </c>
      <c r="AG705" s="80">
        <f t="shared" si="199"/>
        <v>0</v>
      </c>
      <c r="AH705" s="80">
        <f t="shared" si="199"/>
        <v>0</v>
      </c>
      <c r="AI705" s="80">
        <f t="shared" si="199"/>
        <v>0</v>
      </c>
      <c r="AJ705" s="80">
        <f t="shared" si="199"/>
        <v>0</v>
      </c>
      <c r="AK705" s="80">
        <f t="shared" si="199"/>
        <v>0</v>
      </c>
      <c r="AL705" s="80">
        <f t="shared" si="199"/>
        <v>0</v>
      </c>
      <c r="AM705" s="80">
        <f t="shared" si="199"/>
        <v>0</v>
      </c>
      <c r="AN705" s="80">
        <f t="shared" si="199"/>
        <v>0</v>
      </c>
      <c r="AO705" s="80">
        <f t="shared" si="199"/>
        <v>0</v>
      </c>
      <c r="AP705" s="80">
        <f t="shared" si="199"/>
        <v>62616</v>
      </c>
      <c r="AQ705" s="80">
        <f t="shared" si="199"/>
        <v>0</v>
      </c>
      <c r="AR705" s="80">
        <f t="shared" si="199"/>
        <v>0</v>
      </c>
      <c r="AS705" s="80">
        <f t="shared" si="199"/>
        <v>0</v>
      </c>
      <c r="AT705" s="80">
        <f t="shared" si="199"/>
        <v>0</v>
      </c>
      <c r="AU705" s="80">
        <f t="shared" si="199"/>
        <v>0</v>
      </c>
      <c r="AV705" s="80">
        <f t="shared" si="199"/>
        <v>0</v>
      </c>
      <c r="AW705" s="80">
        <f t="shared" si="199"/>
        <v>0</v>
      </c>
      <c r="AX705" s="80">
        <f t="shared" si="199"/>
        <v>0</v>
      </c>
      <c r="AY705" s="80">
        <f t="shared" si="199"/>
        <v>0</v>
      </c>
      <c r="AZ705" s="80">
        <f t="shared" si="199"/>
        <v>0</v>
      </c>
      <c r="BA705" s="80">
        <f t="shared" si="199"/>
        <v>0</v>
      </c>
      <c r="BB705" s="80">
        <f t="shared" si="199"/>
        <v>0</v>
      </c>
      <c r="BC705" s="80">
        <f t="shared" si="199"/>
        <v>0</v>
      </c>
      <c r="BD705" s="80">
        <f t="shared" si="199"/>
        <v>0</v>
      </c>
      <c r="BE705" s="80">
        <f t="shared" si="199"/>
        <v>0</v>
      </c>
      <c r="BF705" s="80">
        <f t="shared" si="199"/>
        <v>0</v>
      </c>
      <c r="BG705" s="80">
        <f t="shared" si="199"/>
        <v>0</v>
      </c>
      <c r="BH705" s="80">
        <f t="shared" si="199"/>
        <v>0</v>
      </c>
      <c r="BI705" s="80">
        <f t="shared" si="199"/>
        <v>0</v>
      </c>
      <c r="BJ705" s="80">
        <f t="shared" si="199"/>
        <v>0</v>
      </c>
      <c r="BK705" s="80">
        <f t="shared" si="199"/>
        <v>0</v>
      </c>
      <c r="BL705" s="80">
        <f t="shared" si="199"/>
        <v>0</v>
      </c>
      <c r="BM705" s="80">
        <f t="shared" si="199"/>
        <v>0</v>
      </c>
      <c r="BN705" s="80">
        <f t="shared" si="199"/>
        <v>0</v>
      </c>
      <c r="BO705" s="80">
        <f t="shared" si="199"/>
        <v>0</v>
      </c>
      <c r="BP705" s="80">
        <f t="shared" si="199"/>
        <v>0</v>
      </c>
      <c r="BQ705" s="80">
        <f t="shared" si="199"/>
        <v>0</v>
      </c>
      <c r="BR705" s="80">
        <f t="shared" ref="BR705:BR711" si="202">BR280-EJ280</f>
        <v>0</v>
      </c>
      <c r="BS705" s="80">
        <f t="shared" si="200"/>
        <v>0</v>
      </c>
      <c r="BT705" s="80">
        <f t="shared" si="200"/>
        <v>62616</v>
      </c>
      <c r="BU705" s="80">
        <f t="shared" si="200"/>
        <v>0</v>
      </c>
      <c r="BV705" s="80">
        <f t="shared" si="200"/>
        <v>0</v>
      </c>
      <c r="BW705" s="80">
        <f t="shared" si="200"/>
        <v>0</v>
      </c>
      <c r="BX705" s="80">
        <f t="shared" si="200"/>
        <v>0</v>
      </c>
      <c r="BZ705" s="80">
        <f t="shared" si="201"/>
        <v>0</v>
      </c>
      <c r="CA705" s="80" t="e">
        <f>CA280-#REF!</f>
        <v>#REF!</v>
      </c>
    </row>
    <row r="706" spans="7:79" hidden="1" x14ac:dyDescent="0.3">
      <c r="G706" s="80">
        <f t="shared" ref="G706:BQ710" si="203">G281-BY281</f>
        <v>0</v>
      </c>
      <c r="H706" s="80">
        <f t="shared" si="203"/>
        <v>0</v>
      </c>
      <c r="I706" s="80">
        <f t="shared" si="203"/>
        <v>0</v>
      </c>
      <c r="J706" s="80">
        <f t="shared" si="203"/>
        <v>0</v>
      </c>
      <c r="K706" s="80">
        <f t="shared" si="203"/>
        <v>0</v>
      </c>
      <c r="L706" s="80">
        <f t="shared" si="203"/>
        <v>0</v>
      </c>
      <c r="M706" s="80">
        <f t="shared" si="203"/>
        <v>0</v>
      </c>
      <c r="N706" s="80">
        <f t="shared" si="203"/>
        <v>0</v>
      </c>
      <c r="O706" s="80">
        <f t="shared" si="203"/>
        <v>0</v>
      </c>
      <c r="P706" s="80">
        <f t="shared" si="203"/>
        <v>0</v>
      </c>
      <c r="Q706" s="80">
        <f t="shared" si="203"/>
        <v>0</v>
      </c>
      <c r="R706" s="80">
        <f t="shared" si="203"/>
        <v>0</v>
      </c>
      <c r="S706" s="80">
        <f t="shared" si="203"/>
        <v>0</v>
      </c>
      <c r="T706" s="80">
        <f t="shared" si="203"/>
        <v>0</v>
      </c>
      <c r="U706" s="80">
        <f t="shared" si="203"/>
        <v>0</v>
      </c>
      <c r="V706" s="80">
        <f t="shared" si="203"/>
        <v>0</v>
      </c>
      <c r="W706" s="80">
        <f t="shared" si="203"/>
        <v>0</v>
      </c>
      <c r="X706" s="80">
        <f t="shared" si="203"/>
        <v>0</v>
      </c>
      <c r="Y706" s="80">
        <f t="shared" si="203"/>
        <v>0</v>
      </c>
      <c r="Z706" s="80">
        <f t="shared" si="203"/>
        <v>0</v>
      </c>
      <c r="AA706" s="80">
        <f t="shared" si="203"/>
        <v>0</v>
      </c>
      <c r="AB706" s="80">
        <f t="shared" si="203"/>
        <v>0</v>
      </c>
      <c r="AC706" s="80">
        <f t="shared" si="203"/>
        <v>0</v>
      </c>
      <c r="AD706" s="80">
        <f t="shared" si="203"/>
        <v>0</v>
      </c>
      <c r="AE706" s="80">
        <f t="shared" si="203"/>
        <v>0</v>
      </c>
      <c r="AF706" s="80">
        <f t="shared" si="203"/>
        <v>0</v>
      </c>
      <c r="AG706" s="80">
        <f t="shared" si="203"/>
        <v>0</v>
      </c>
      <c r="AH706" s="80">
        <f t="shared" si="203"/>
        <v>0</v>
      </c>
      <c r="AI706" s="80">
        <f t="shared" si="203"/>
        <v>0</v>
      </c>
      <c r="AJ706" s="80">
        <f t="shared" si="203"/>
        <v>0</v>
      </c>
      <c r="AK706" s="80">
        <f t="shared" si="203"/>
        <v>0</v>
      </c>
      <c r="AL706" s="80">
        <f t="shared" si="203"/>
        <v>0</v>
      </c>
      <c r="AM706" s="80">
        <f t="shared" si="203"/>
        <v>0</v>
      </c>
      <c r="AN706" s="80">
        <f t="shared" si="203"/>
        <v>0</v>
      </c>
      <c r="AO706" s="80">
        <f t="shared" si="203"/>
        <v>0</v>
      </c>
      <c r="AP706" s="80">
        <f t="shared" si="203"/>
        <v>0</v>
      </c>
      <c r="AQ706" s="80">
        <f t="shared" si="203"/>
        <v>0</v>
      </c>
      <c r="AR706" s="80">
        <f t="shared" si="203"/>
        <v>0</v>
      </c>
      <c r="AS706" s="80">
        <f t="shared" si="203"/>
        <v>0</v>
      </c>
      <c r="AT706" s="80">
        <f t="shared" si="203"/>
        <v>0</v>
      </c>
      <c r="AU706" s="80">
        <f t="shared" si="203"/>
        <v>0</v>
      </c>
      <c r="AV706" s="80">
        <f t="shared" si="203"/>
        <v>0</v>
      </c>
      <c r="AW706" s="80">
        <f t="shared" si="203"/>
        <v>0</v>
      </c>
      <c r="AX706" s="80">
        <f t="shared" si="203"/>
        <v>0</v>
      </c>
      <c r="AY706" s="80">
        <f t="shared" si="203"/>
        <v>0</v>
      </c>
      <c r="AZ706" s="80">
        <f t="shared" si="203"/>
        <v>0</v>
      </c>
      <c r="BA706" s="80">
        <f t="shared" si="203"/>
        <v>0</v>
      </c>
      <c r="BB706" s="80">
        <f t="shared" si="203"/>
        <v>0</v>
      </c>
      <c r="BC706" s="80">
        <f t="shared" si="203"/>
        <v>0</v>
      </c>
      <c r="BD706" s="80">
        <f t="shared" si="203"/>
        <v>0</v>
      </c>
      <c r="BE706" s="80">
        <f t="shared" si="203"/>
        <v>0</v>
      </c>
      <c r="BF706" s="80">
        <f t="shared" si="203"/>
        <v>0</v>
      </c>
      <c r="BG706" s="80">
        <f t="shared" si="203"/>
        <v>0</v>
      </c>
      <c r="BH706" s="80">
        <f t="shared" si="203"/>
        <v>0</v>
      </c>
      <c r="BI706" s="80">
        <f t="shared" si="203"/>
        <v>0</v>
      </c>
      <c r="BJ706" s="80">
        <f t="shared" si="203"/>
        <v>0</v>
      </c>
      <c r="BK706" s="80">
        <f t="shared" si="203"/>
        <v>0</v>
      </c>
      <c r="BL706" s="80">
        <f t="shared" si="203"/>
        <v>0</v>
      </c>
      <c r="BM706" s="80">
        <f t="shared" si="203"/>
        <v>0</v>
      </c>
      <c r="BN706" s="80">
        <f t="shared" si="203"/>
        <v>0</v>
      </c>
      <c r="BO706" s="80">
        <f t="shared" si="203"/>
        <v>0</v>
      </c>
      <c r="BP706" s="80">
        <f t="shared" si="203"/>
        <v>0</v>
      </c>
      <c r="BQ706" s="80">
        <f t="shared" si="203"/>
        <v>0</v>
      </c>
      <c r="BR706" s="80">
        <f t="shared" si="202"/>
        <v>0</v>
      </c>
      <c r="BS706" s="80">
        <f t="shared" si="200"/>
        <v>0</v>
      </c>
      <c r="BT706" s="80">
        <f t="shared" si="200"/>
        <v>0</v>
      </c>
      <c r="BU706" s="80">
        <f t="shared" si="200"/>
        <v>0</v>
      </c>
      <c r="BV706" s="80">
        <f t="shared" si="200"/>
        <v>0</v>
      </c>
      <c r="BW706" s="80">
        <f t="shared" si="200"/>
        <v>0</v>
      </c>
      <c r="BX706" s="80">
        <f t="shared" si="200"/>
        <v>0</v>
      </c>
      <c r="BZ706" s="80">
        <f t="shared" si="201"/>
        <v>0</v>
      </c>
      <c r="CA706" s="80" t="e">
        <f>CA281-#REF!</f>
        <v>#REF!</v>
      </c>
    </row>
    <row r="707" spans="7:79" hidden="1" x14ac:dyDescent="0.3">
      <c r="G707" s="80">
        <f t="shared" si="203"/>
        <v>30346</v>
      </c>
      <c r="H707" s="80">
        <f t="shared" si="203"/>
        <v>0</v>
      </c>
      <c r="I707" s="80">
        <f t="shared" si="203"/>
        <v>0</v>
      </c>
      <c r="J707" s="80">
        <f t="shared" si="203"/>
        <v>0</v>
      </c>
      <c r="K707" s="80">
        <f t="shared" si="203"/>
        <v>0</v>
      </c>
      <c r="L707" s="80">
        <f t="shared" si="203"/>
        <v>0</v>
      </c>
      <c r="M707" s="80">
        <f t="shared" si="203"/>
        <v>0</v>
      </c>
      <c r="N707" s="80">
        <f t="shared" si="203"/>
        <v>0</v>
      </c>
      <c r="O707" s="80">
        <f t="shared" si="203"/>
        <v>0</v>
      </c>
      <c r="P707" s="80">
        <f t="shared" si="203"/>
        <v>0</v>
      </c>
      <c r="Q707" s="80">
        <f t="shared" si="203"/>
        <v>0</v>
      </c>
      <c r="R707" s="80">
        <f t="shared" si="203"/>
        <v>0</v>
      </c>
      <c r="S707" s="80">
        <f t="shared" si="203"/>
        <v>0</v>
      </c>
      <c r="T707" s="80">
        <f t="shared" si="203"/>
        <v>0</v>
      </c>
      <c r="U707" s="80">
        <f t="shared" si="203"/>
        <v>0</v>
      </c>
      <c r="V707" s="80">
        <f t="shared" si="203"/>
        <v>0</v>
      </c>
      <c r="W707" s="80">
        <f t="shared" si="203"/>
        <v>0</v>
      </c>
      <c r="X707" s="80">
        <f t="shared" si="203"/>
        <v>0</v>
      </c>
      <c r="Y707" s="80">
        <f t="shared" si="203"/>
        <v>0</v>
      </c>
      <c r="Z707" s="80">
        <f t="shared" si="203"/>
        <v>0</v>
      </c>
      <c r="AA707" s="80">
        <f t="shared" si="203"/>
        <v>0</v>
      </c>
      <c r="AB707" s="80">
        <f t="shared" si="203"/>
        <v>0</v>
      </c>
      <c r="AC707" s="80">
        <f t="shared" si="203"/>
        <v>0</v>
      </c>
      <c r="AD707" s="80">
        <f t="shared" si="203"/>
        <v>0</v>
      </c>
      <c r="AE707" s="80">
        <f t="shared" si="203"/>
        <v>0</v>
      </c>
      <c r="AF707" s="80">
        <f t="shared" si="203"/>
        <v>0</v>
      </c>
      <c r="AG707" s="80">
        <f t="shared" si="203"/>
        <v>0</v>
      </c>
      <c r="AH707" s="80">
        <f t="shared" si="203"/>
        <v>0</v>
      </c>
      <c r="AI707" s="80">
        <f t="shared" si="203"/>
        <v>0</v>
      </c>
      <c r="AJ707" s="80">
        <f t="shared" si="203"/>
        <v>0</v>
      </c>
      <c r="AK707" s="80">
        <f t="shared" si="203"/>
        <v>0</v>
      </c>
      <c r="AL707" s="80">
        <f t="shared" si="203"/>
        <v>0</v>
      </c>
      <c r="AM707" s="80">
        <f t="shared" si="203"/>
        <v>0</v>
      </c>
      <c r="AN707" s="80">
        <f t="shared" si="203"/>
        <v>0</v>
      </c>
      <c r="AO707" s="80">
        <f t="shared" si="203"/>
        <v>0</v>
      </c>
      <c r="AP707" s="80">
        <f t="shared" si="203"/>
        <v>30346</v>
      </c>
      <c r="AQ707" s="80">
        <f t="shared" si="203"/>
        <v>0</v>
      </c>
      <c r="AR707" s="80">
        <f t="shared" si="203"/>
        <v>0</v>
      </c>
      <c r="AS707" s="80">
        <f t="shared" si="203"/>
        <v>0</v>
      </c>
      <c r="AT707" s="80">
        <f t="shared" si="203"/>
        <v>0</v>
      </c>
      <c r="AU707" s="80">
        <f t="shared" si="203"/>
        <v>0</v>
      </c>
      <c r="AV707" s="80">
        <f t="shared" si="203"/>
        <v>0</v>
      </c>
      <c r="AW707" s="80">
        <f t="shared" si="203"/>
        <v>0</v>
      </c>
      <c r="AX707" s="80">
        <f t="shared" si="203"/>
        <v>0</v>
      </c>
      <c r="AY707" s="80">
        <f t="shared" si="203"/>
        <v>0</v>
      </c>
      <c r="AZ707" s="80">
        <f t="shared" si="203"/>
        <v>0</v>
      </c>
      <c r="BA707" s="80">
        <f t="shared" si="203"/>
        <v>0</v>
      </c>
      <c r="BB707" s="80">
        <f t="shared" si="203"/>
        <v>0</v>
      </c>
      <c r="BC707" s="80">
        <f t="shared" si="203"/>
        <v>0</v>
      </c>
      <c r="BD707" s="80">
        <f t="shared" si="203"/>
        <v>0</v>
      </c>
      <c r="BE707" s="80">
        <f t="shared" si="203"/>
        <v>0</v>
      </c>
      <c r="BF707" s="80">
        <f t="shared" si="203"/>
        <v>0</v>
      </c>
      <c r="BG707" s="80">
        <f t="shared" si="203"/>
        <v>0</v>
      </c>
      <c r="BH707" s="80">
        <f t="shared" si="203"/>
        <v>0</v>
      </c>
      <c r="BI707" s="80">
        <f t="shared" si="203"/>
        <v>0</v>
      </c>
      <c r="BJ707" s="80">
        <f t="shared" si="203"/>
        <v>0</v>
      </c>
      <c r="BK707" s="80">
        <f t="shared" si="203"/>
        <v>0</v>
      </c>
      <c r="BL707" s="80">
        <f t="shared" si="203"/>
        <v>0</v>
      </c>
      <c r="BM707" s="80">
        <f t="shared" si="203"/>
        <v>0</v>
      </c>
      <c r="BN707" s="80">
        <f t="shared" si="203"/>
        <v>0</v>
      </c>
      <c r="BO707" s="80">
        <f t="shared" si="203"/>
        <v>0</v>
      </c>
      <c r="BP707" s="80">
        <f t="shared" si="203"/>
        <v>0</v>
      </c>
      <c r="BQ707" s="80">
        <f t="shared" si="203"/>
        <v>0</v>
      </c>
      <c r="BR707" s="80">
        <f t="shared" si="202"/>
        <v>0</v>
      </c>
      <c r="BS707" s="80">
        <f t="shared" si="200"/>
        <v>0</v>
      </c>
      <c r="BT707" s="80">
        <f t="shared" si="200"/>
        <v>30346</v>
      </c>
      <c r="BU707" s="80">
        <f t="shared" si="200"/>
        <v>0</v>
      </c>
      <c r="BV707" s="80">
        <f t="shared" si="200"/>
        <v>0</v>
      </c>
      <c r="BW707" s="80">
        <f t="shared" si="200"/>
        <v>0</v>
      </c>
      <c r="BX707" s="80">
        <f t="shared" si="200"/>
        <v>0</v>
      </c>
      <c r="BZ707" s="80">
        <f t="shared" si="201"/>
        <v>0</v>
      </c>
      <c r="CA707" s="80" t="e">
        <f>CA282-#REF!</f>
        <v>#REF!</v>
      </c>
    </row>
    <row r="708" spans="7:79" hidden="1" x14ac:dyDescent="0.3">
      <c r="G708" s="80">
        <f t="shared" si="203"/>
        <v>0</v>
      </c>
      <c r="H708" s="80">
        <f t="shared" si="203"/>
        <v>0</v>
      </c>
      <c r="I708" s="80">
        <f t="shared" si="203"/>
        <v>0</v>
      </c>
      <c r="J708" s="80">
        <f t="shared" si="203"/>
        <v>0</v>
      </c>
      <c r="K708" s="80">
        <f t="shared" si="203"/>
        <v>0</v>
      </c>
      <c r="L708" s="80">
        <f t="shared" si="203"/>
        <v>0</v>
      </c>
      <c r="M708" s="80">
        <f t="shared" si="203"/>
        <v>0</v>
      </c>
      <c r="N708" s="80">
        <f t="shared" si="203"/>
        <v>0</v>
      </c>
      <c r="O708" s="80">
        <f t="shared" si="203"/>
        <v>0</v>
      </c>
      <c r="P708" s="80">
        <f t="shared" si="203"/>
        <v>0</v>
      </c>
      <c r="Q708" s="80">
        <f t="shared" si="203"/>
        <v>0</v>
      </c>
      <c r="R708" s="80">
        <f t="shared" si="203"/>
        <v>0</v>
      </c>
      <c r="S708" s="80">
        <f t="shared" si="203"/>
        <v>0</v>
      </c>
      <c r="T708" s="80">
        <f t="shared" si="203"/>
        <v>0</v>
      </c>
      <c r="U708" s="80">
        <f t="shared" si="203"/>
        <v>0</v>
      </c>
      <c r="V708" s="80">
        <f t="shared" si="203"/>
        <v>0</v>
      </c>
      <c r="W708" s="80">
        <f t="shared" si="203"/>
        <v>0</v>
      </c>
      <c r="X708" s="80">
        <f t="shared" si="203"/>
        <v>0</v>
      </c>
      <c r="Y708" s="80">
        <f t="shared" si="203"/>
        <v>0</v>
      </c>
      <c r="Z708" s="80">
        <f t="shared" si="203"/>
        <v>0</v>
      </c>
      <c r="AA708" s="80">
        <f t="shared" si="203"/>
        <v>0</v>
      </c>
      <c r="AB708" s="80">
        <f t="shared" si="203"/>
        <v>0</v>
      </c>
      <c r="AC708" s="80">
        <f t="shared" si="203"/>
        <v>0</v>
      </c>
      <c r="AD708" s="80">
        <f t="shared" si="203"/>
        <v>0</v>
      </c>
      <c r="AE708" s="80">
        <f t="shared" si="203"/>
        <v>0</v>
      </c>
      <c r="AF708" s="80">
        <f t="shared" si="203"/>
        <v>0</v>
      </c>
      <c r="AG708" s="80">
        <f t="shared" si="203"/>
        <v>0</v>
      </c>
      <c r="AH708" s="80">
        <f t="shared" si="203"/>
        <v>0</v>
      </c>
      <c r="AI708" s="80">
        <f t="shared" si="203"/>
        <v>0</v>
      </c>
      <c r="AJ708" s="80">
        <f t="shared" si="203"/>
        <v>0</v>
      </c>
      <c r="AK708" s="80">
        <f t="shared" si="203"/>
        <v>0</v>
      </c>
      <c r="AL708" s="80">
        <f t="shared" si="203"/>
        <v>0</v>
      </c>
      <c r="AM708" s="80">
        <f t="shared" si="203"/>
        <v>0</v>
      </c>
      <c r="AN708" s="80">
        <f t="shared" si="203"/>
        <v>0</v>
      </c>
      <c r="AO708" s="80">
        <f t="shared" si="203"/>
        <v>0</v>
      </c>
      <c r="AP708" s="80">
        <f t="shared" si="203"/>
        <v>0</v>
      </c>
      <c r="AQ708" s="80">
        <f t="shared" si="203"/>
        <v>0</v>
      </c>
      <c r="AR708" s="80">
        <f t="shared" si="203"/>
        <v>0</v>
      </c>
      <c r="AS708" s="80">
        <f t="shared" si="203"/>
        <v>0</v>
      </c>
      <c r="AT708" s="80">
        <f t="shared" si="203"/>
        <v>0</v>
      </c>
      <c r="AU708" s="80">
        <f t="shared" si="203"/>
        <v>0</v>
      </c>
      <c r="AV708" s="80">
        <f t="shared" si="203"/>
        <v>0</v>
      </c>
      <c r="AW708" s="80">
        <f t="shared" si="203"/>
        <v>0</v>
      </c>
      <c r="AX708" s="80">
        <f t="shared" si="203"/>
        <v>0</v>
      </c>
      <c r="AY708" s="80">
        <f t="shared" si="203"/>
        <v>0</v>
      </c>
      <c r="AZ708" s="80">
        <f t="shared" si="203"/>
        <v>0</v>
      </c>
      <c r="BA708" s="80">
        <f t="shared" si="203"/>
        <v>0</v>
      </c>
      <c r="BB708" s="80">
        <f t="shared" si="203"/>
        <v>0</v>
      </c>
      <c r="BC708" s="80">
        <f t="shared" si="203"/>
        <v>0</v>
      </c>
      <c r="BD708" s="80">
        <f t="shared" si="203"/>
        <v>0</v>
      </c>
      <c r="BE708" s="80">
        <f t="shared" si="203"/>
        <v>0</v>
      </c>
      <c r="BF708" s="80">
        <f t="shared" si="203"/>
        <v>0</v>
      </c>
      <c r="BG708" s="80">
        <f t="shared" si="203"/>
        <v>0</v>
      </c>
      <c r="BH708" s="80">
        <f t="shared" si="203"/>
        <v>0</v>
      </c>
      <c r="BI708" s="80">
        <f t="shared" si="203"/>
        <v>0</v>
      </c>
      <c r="BJ708" s="80">
        <f t="shared" si="203"/>
        <v>0</v>
      </c>
      <c r="BK708" s="80">
        <f t="shared" si="203"/>
        <v>0</v>
      </c>
      <c r="BL708" s="80">
        <f t="shared" si="203"/>
        <v>0</v>
      </c>
      <c r="BM708" s="80">
        <f t="shared" si="203"/>
        <v>0</v>
      </c>
      <c r="BN708" s="80">
        <f t="shared" si="203"/>
        <v>0</v>
      </c>
      <c r="BO708" s="80">
        <f t="shared" si="203"/>
        <v>0</v>
      </c>
      <c r="BP708" s="80">
        <f t="shared" si="203"/>
        <v>0</v>
      </c>
      <c r="BQ708" s="80">
        <f t="shared" si="203"/>
        <v>0</v>
      </c>
      <c r="BR708" s="80">
        <f t="shared" si="202"/>
        <v>0</v>
      </c>
      <c r="BS708" s="80">
        <f t="shared" si="200"/>
        <v>0</v>
      </c>
      <c r="BT708" s="80">
        <f t="shared" si="200"/>
        <v>0</v>
      </c>
      <c r="BU708" s="80">
        <f t="shared" si="200"/>
        <v>0</v>
      </c>
      <c r="BV708" s="80">
        <f t="shared" si="200"/>
        <v>0</v>
      </c>
      <c r="BW708" s="80">
        <f t="shared" si="200"/>
        <v>0</v>
      </c>
      <c r="BX708" s="80">
        <f t="shared" si="200"/>
        <v>0</v>
      </c>
      <c r="BZ708" s="80">
        <f t="shared" si="201"/>
        <v>0</v>
      </c>
      <c r="CA708" s="80" t="e">
        <f>CA283-#REF!</f>
        <v>#REF!</v>
      </c>
    </row>
    <row r="709" spans="7:79" hidden="1" x14ac:dyDescent="0.3">
      <c r="G709" s="80">
        <f t="shared" si="203"/>
        <v>0</v>
      </c>
      <c r="H709" s="80">
        <f t="shared" si="203"/>
        <v>0</v>
      </c>
      <c r="I709" s="80">
        <f t="shared" si="203"/>
        <v>0</v>
      </c>
      <c r="J709" s="80">
        <f t="shared" si="203"/>
        <v>0</v>
      </c>
      <c r="K709" s="80">
        <f t="shared" si="203"/>
        <v>0</v>
      </c>
      <c r="L709" s="80">
        <f t="shared" si="203"/>
        <v>0</v>
      </c>
      <c r="M709" s="80">
        <f t="shared" si="203"/>
        <v>0</v>
      </c>
      <c r="N709" s="80">
        <f t="shared" si="203"/>
        <v>0</v>
      </c>
      <c r="O709" s="80">
        <f t="shared" si="203"/>
        <v>0</v>
      </c>
      <c r="P709" s="80">
        <f t="shared" si="203"/>
        <v>0</v>
      </c>
      <c r="Q709" s="80">
        <f t="shared" si="203"/>
        <v>0</v>
      </c>
      <c r="R709" s="80">
        <f t="shared" si="203"/>
        <v>0</v>
      </c>
      <c r="S709" s="80">
        <f t="shared" si="203"/>
        <v>0</v>
      </c>
      <c r="T709" s="80">
        <f t="shared" si="203"/>
        <v>0</v>
      </c>
      <c r="U709" s="80">
        <f t="shared" si="203"/>
        <v>0</v>
      </c>
      <c r="V709" s="80">
        <f t="shared" si="203"/>
        <v>0</v>
      </c>
      <c r="W709" s="80">
        <f t="shared" si="203"/>
        <v>0</v>
      </c>
      <c r="X709" s="80">
        <f t="shared" si="203"/>
        <v>0</v>
      </c>
      <c r="Y709" s="80">
        <f t="shared" si="203"/>
        <v>0</v>
      </c>
      <c r="Z709" s="80">
        <f t="shared" si="203"/>
        <v>0</v>
      </c>
      <c r="AA709" s="80">
        <f t="shared" si="203"/>
        <v>0</v>
      </c>
      <c r="AB709" s="80">
        <f t="shared" si="203"/>
        <v>0</v>
      </c>
      <c r="AC709" s="80">
        <f t="shared" si="203"/>
        <v>0</v>
      </c>
      <c r="AD709" s="80">
        <f t="shared" si="203"/>
        <v>0</v>
      </c>
      <c r="AE709" s="80">
        <f t="shared" si="203"/>
        <v>0</v>
      </c>
      <c r="AF709" s="80">
        <f t="shared" si="203"/>
        <v>0</v>
      </c>
      <c r="AG709" s="80">
        <f t="shared" si="203"/>
        <v>0</v>
      </c>
      <c r="AH709" s="80">
        <f t="shared" si="203"/>
        <v>0</v>
      </c>
      <c r="AI709" s="80">
        <f t="shared" si="203"/>
        <v>0</v>
      </c>
      <c r="AJ709" s="80">
        <f t="shared" si="203"/>
        <v>0</v>
      </c>
      <c r="AK709" s="80">
        <f t="shared" si="203"/>
        <v>0</v>
      </c>
      <c r="AL709" s="80">
        <f t="shared" si="203"/>
        <v>0</v>
      </c>
      <c r="AM709" s="80">
        <f t="shared" si="203"/>
        <v>0</v>
      </c>
      <c r="AN709" s="80">
        <f t="shared" si="203"/>
        <v>0</v>
      </c>
      <c r="AO709" s="80">
        <f t="shared" si="203"/>
        <v>0</v>
      </c>
      <c r="AP709" s="80">
        <f t="shared" si="203"/>
        <v>0</v>
      </c>
      <c r="AQ709" s="80">
        <f t="shared" si="203"/>
        <v>0</v>
      </c>
      <c r="AR709" s="80">
        <f t="shared" si="203"/>
        <v>0</v>
      </c>
      <c r="AS709" s="80">
        <f t="shared" si="203"/>
        <v>0</v>
      </c>
      <c r="AT709" s="80">
        <f t="shared" si="203"/>
        <v>0</v>
      </c>
      <c r="AU709" s="80">
        <f t="shared" si="203"/>
        <v>0</v>
      </c>
      <c r="AV709" s="80">
        <f t="shared" si="203"/>
        <v>0</v>
      </c>
      <c r="AW709" s="80">
        <f t="shared" si="203"/>
        <v>0</v>
      </c>
      <c r="AX709" s="80">
        <f t="shared" si="203"/>
        <v>0</v>
      </c>
      <c r="AY709" s="80">
        <f t="shared" si="203"/>
        <v>0</v>
      </c>
      <c r="AZ709" s="80">
        <f t="shared" si="203"/>
        <v>0</v>
      </c>
      <c r="BA709" s="80">
        <f t="shared" si="203"/>
        <v>0</v>
      </c>
      <c r="BB709" s="80">
        <f t="shared" si="203"/>
        <v>0</v>
      </c>
      <c r="BC709" s="80">
        <f t="shared" si="203"/>
        <v>0</v>
      </c>
      <c r="BD709" s="80">
        <f t="shared" si="203"/>
        <v>0</v>
      </c>
      <c r="BE709" s="80">
        <f t="shared" si="203"/>
        <v>0</v>
      </c>
      <c r="BF709" s="80">
        <f t="shared" si="203"/>
        <v>0</v>
      </c>
      <c r="BG709" s="80">
        <f t="shared" si="203"/>
        <v>0</v>
      </c>
      <c r="BH709" s="80">
        <f t="shared" si="203"/>
        <v>0</v>
      </c>
      <c r="BI709" s="80">
        <f t="shared" si="203"/>
        <v>0</v>
      </c>
      <c r="BJ709" s="80">
        <f t="shared" si="203"/>
        <v>0</v>
      </c>
      <c r="BK709" s="80">
        <f t="shared" si="203"/>
        <v>0</v>
      </c>
      <c r="BL709" s="80">
        <f t="shared" si="203"/>
        <v>0</v>
      </c>
      <c r="BM709" s="80">
        <f t="shared" si="203"/>
        <v>0</v>
      </c>
      <c r="BN709" s="80">
        <f t="shared" si="203"/>
        <v>0</v>
      </c>
      <c r="BO709" s="80">
        <f t="shared" si="203"/>
        <v>0</v>
      </c>
      <c r="BP709" s="80">
        <f t="shared" si="203"/>
        <v>0</v>
      </c>
      <c r="BQ709" s="80">
        <f t="shared" si="203"/>
        <v>0</v>
      </c>
      <c r="BR709" s="80">
        <f t="shared" si="202"/>
        <v>0</v>
      </c>
      <c r="BS709" s="80">
        <f t="shared" si="200"/>
        <v>0</v>
      </c>
      <c r="BT709" s="80">
        <f t="shared" si="200"/>
        <v>0</v>
      </c>
      <c r="BU709" s="80">
        <f t="shared" si="200"/>
        <v>0</v>
      </c>
      <c r="BV709" s="80">
        <f t="shared" si="200"/>
        <v>0</v>
      </c>
      <c r="BW709" s="80">
        <f t="shared" si="200"/>
        <v>0</v>
      </c>
      <c r="BX709" s="80">
        <f t="shared" si="200"/>
        <v>0</v>
      </c>
      <c r="BZ709" s="80">
        <f t="shared" si="201"/>
        <v>0</v>
      </c>
      <c r="CA709" s="80" t="e">
        <f>CA284-#REF!</f>
        <v>#REF!</v>
      </c>
    </row>
    <row r="710" spans="7:79" hidden="1" x14ac:dyDescent="0.3">
      <c r="G710" s="80">
        <f t="shared" si="203"/>
        <v>0</v>
      </c>
      <c r="H710" s="80">
        <f t="shared" si="203"/>
        <v>0</v>
      </c>
      <c r="I710" s="80">
        <f t="shared" si="203"/>
        <v>0</v>
      </c>
      <c r="J710" s="80">
        <f t="shared" ref="J710:BQ711" si="204">J285-CB285</f>
        <v>0</v>
      </c>
      <c r="K710" s="80">
        <f t="shared" si="204"/>
        <v>0</v>
      </c>
      <c r="L710" s="80">
        <f t="shared" si="204"/>
        <v>0</v>
      </c>
      <c r="M710" s="80">
        <f t="shared" si="204"/>
        <v>0</v>
      </c>
      <c r="N710" s="80">
        <f t="shared" si="204"/>
        <v>0</v>
      </c>
      <c r="O710" s="80">
        <f t="shared" si="204"/>
        <v>0</v>
      </c>
      <c r="P710" s="80">
        <f t="shared" si="204"/>
        <v>0</v>
      </c>
      <c r="Q710" s="80">
        <f t="shared" si="204"/>
        <v>0</v>
      </c>
      <c r="R710" s="80">
        <f t="shared" si="204"/>
        <v>0</v>
      </c>
      <c r="S710" s="80">
        <f t="shared" si="204"/>
        <v>0</v>
      </c>
      <c r="T710" s="80">
        <f t="shared" si="204"/>
        <v>0</v>
      </c>
      <c r="U710" s="80">
        <f t="shared" si="204"/>
        <v>0</v>
      </c>
      <c r="V710" s="80">
        <f t="shared" si="204"/>
        <v>0</v>
      </c>
      <c r="W710" s="80">
        <f t="shared" si="204"/>
        <v>0</v>
      </c>
      <c r="X710" s="80">
        <f t="shared" si="204"/>
        <v>0</v>
      </c>
      <c r="Y710" s="80">
        <f t="shared" si="204"/>
        <v>0</v>
      </c>
      <c r="Z710" s="80">
        <f t="shared" si="204"/>
        <v>0</v>
      </c>
      <c r="AA710" s="80">
        <f t="shared" si="204"/>
        <v>0</v>
      </c>
      <c r="AB710" s="80">
        <f t="shared" si="204"/>
        <v>0</v>
      </c>
      <c r="AC710" s="80">
        <f t="shared" si="204"/>
        <v>0</v>
      </c>
      <c r="AD710" s="80">
        <f t="shared" si="204"/>
        <v>0</v>
      </c>
      <c r="AE710" s="80">
        <f t="shared" si="204"/>
        <v>0</v>
      </c>
      <c r="AF710" s="80">
        <f t="shared" si="204"/>
        <v>0</v>
      </c>
      <c r="AG710" s="80">
        <f t="shared" si="204"/>
        <v>0</v>
      </c>
      <c r="AH710" s="80">
        <f t="shared" si="204"/>
        <v>0</v>
      </c>
      <c r="AI710" s="80">
        <f t="shared" si="204"/>
        <v>0</v>
      </c>
      <c r="AJ710" s="80">
        <f t="shared" si="204"/>
        <v>0</v>
      </c>
      <c r="AK710" s="80">
        <f t="shared" si="204"/>
        <v>0</v>
      </c>
      <c r="AL710" s="80">
        <f t="shared" si="204"/>
        <v>0</v>
      </c>
      <c r="AM710" s="80">
        <f t="shared" si="204"/>
        <v>0</v>
      </c>
      <c r="AN710" s="80">
        <f t="shared" si="204"/>
        <v>0</v>
      </c>
      <c r="AO710" s="80">
        <f t="shared" si="204"/>
        <v>0</v>
      </c>
      <c r="AP710" s="80">
        <f t="shared" si="204"/>
        <v>0</v>
      </c>
      <c r="AQ710" s="80">
        <f t="shared" si="204"/>
        <v>0</v>
      </c>
      <c r="AR710" s="80">
        <f t="shared" si="204"/>
        <v>0</v>
      </c>
      <c r="AS710" s="80">
        <f t="shared" si="204"/>
        <v>0</v>
      </c>
      <c r="AT710" s="80">
        <f t="shared" si="204"/>
        <v>0</v>
      </c>
      <c r="AU710" s="80">
        <f t="shared" si="204"/>
        <v>0</v>
      </c>
      <c r="AV710" s="80">
        <f t="shared" si="204"/>
        <v>0</v>
      </c>
      <c r="AW710" s="80">
        <f t="shared" si="204"/>
        <v>0</v>
      </c>
      <c r="AX710" s="80">
        <f t="shared" si="204"/>
        <v>0</v>
      </c>
      <c r="AY710" s="80">
        <f t="shared" si="204"/>
        <v>0</v>
      </c>
      <c r="AZ710" s="80">
        <f t="shared" si="204"/>
        <v>0</v>
      </c>
      <c r="BA710" s="80">
        <f t="shared" si="204"/>
        <v>0</v>
      </c>
      <c r="BB710" s="80">
        <f t="shared" si="204"/>
        <v>0</v>
      </c>
      <c r="BC710" s="80">
        <f t="shared" si="204"/>
        <v>0</v>
      </c>
      <c r="BD710" s="80">
        <f t="shared" si="204"/>
        <v>0</v>
      </c>
      <c r="BE710" s="80">
        <f t="shared" si="204"/>
        <v>0</v>
      </c>
      <c r="BF710" s="80">
        <f t="shared" si="204"/>
        <v>0</v>
      </c>
      <c r="BG710" s="80">
        <f t="shared" si="204"/>
        <v>0</v>
      </c>
      <c r="BH710" s="80">
        <f t="shared" si="204"/>
        <v>0</v>
      </c>
      <c r="BI710" s="80">
        <f t="shared" si="204"/>
        <v>0</v>
      </c>
      <c r="BJ710" s="80">
        <f t="shared" si="204"/>
        <v>0</v>
      </c>
      <c r="BK710" s="80">
        <f t="shared" si="204"/>
        <v>0</v>
      </c>
      <c r="BL710" s="80">
        <f t="shared" si="204"/>
        <v>0</v>
      </c>
      <c r="BM710" s="80">
        <f t="shared" si="204"/>
        <v>0</v>
      </c>
      <c r="BN710" s="80">
        <f t="shared" si="204"/>
        <v>0</v>
      </c>
      <c r="BO710" s="80">
        <f t="shared" si="204"/>
        <v>0</v>
      </c>
      <c r="BP710" s="80">
        <f t="shared" si="204"/>
        <v>0</v>
      </c>
      <c r="BQ710" s="80">
        <f t="shared" si="204"/>
        <v>0</v>
      </c>
      <c r="BR710" s="80">
        <f t="shared" si="202"/>
        <v>0</v>
      </c>
      <c r="BS710" s="80">
        <f t="shared" si="200"/>
        <v>0</v>
      </c>
      <c r="BT710" s="80">
        <f t="shared" si="200"/>
        <v>0</v>
      </c>
      <c r="BU710" s="80">
        <f t="shared" si="200"/>
        <v>0</v>
      </c>
      <c r="BV710" s="80">
        <f t="shared" si="200"/>
        <v>0</v>
      </c>
      <c r="BW710" s="80">
        <f t="shared" si="200"/>
        <v>0</v>
      </c>
      <c r="BX710" s="80">
        <f t="shared" si="200"/>
        <v>0</v>
      </c>
      <c r="BZ710" s="80">
        <f t="shared" si="201"/>
        <v>0</v>
      </c>
      <c r="CA710" s="80" t="e">
        <f>CA285-#REF!</f>
        <v>#REF!</v>
      </c>
    </row>
    <row r="711" spans="7:79" hidden="1" x14ac:dyDescent="0.3">
      <c r="G711" s="80">
        <f t="shared" ref="G711:I711" si="205">G286-BY286</f>
        <v>0</v>
      </c>
      <c r="H711" s="80">
        <f t="shared" si="205"/>
        <v>0</v>
      </c>
      <c r="I711" s="80">
        <f t="shared" si="205"/>
        <v>0</v>
      </c>
      <c r="J711" s="80">
        <f t="shared" si="204"/>
        <v>0</v>
      </c>
      <c r="K711" s="80">
        <f t="shared" si="204"/>
        <v>0</v>
      </c>
      <c r="L711" s="80">
        <f t="shared" si="204"/>
        <v>0</v>
      </c>
      <c r="M711" s="80">
        <f t="shared" si="204"/>
        <v>0</v>
      </c>
      <c r="N711" s="80">
        <f t="shared" si="204"/>
        <v>0</v>
      </c>
      <c r="O711" s="80">
        <f t="shared" si="204"/>
        <v>0</v>
      </c>
      <c r="P711" s="80">
        <f t="shared" si="204"/>
        <v>0</v>
      </c>
      <c r="Q711" s="80">
        <f t="shared" si="204"/>
        <v>0</v>
      </c>
      <c r="R711" s="80">
        <f t="shared" si="204"/>
        <v>0</v>
      </c>
      <c r="S711" s="80">
        <f t="shared" si="204"/>
        <v>0</v>
      </c>
      <c r="T711" s="80">
        <f t="shared" si="204"/>
        <v>0</v>
      </c>
      <c r="U711" s="80">
        <f t="shared" si="204"/>
        <v>0</v>
      </c>
      <c r="V711" s="80">
        <f t="shared" si="204"/>
        <v>0</v>
      </c>
      <c r="W711" s="80">
        <f t="shared" si="204"/>
        <v>0</v>
      </c>
      <c r="X711" s="80">
        <f t="shared" si="204"/>
        <v>0</v>
      </c>
      <c r="Y711" s="80">
        <f t="shared" si="204"/>
        <v>0</v>
      </c>
      <c r="Z711" s="80">
        <f t="shared" si="204"/>
        <v>0</v>
      </c>
      <c r="AA711" s="80">
        <f t="shared" si="204"/>
        <v>0</v>
      </c>
      <c r="AB711" s="80">
        <f t="shared" si="204"/>
        <v>0</v>
      </c>
      <c r="AC711" s="80">
        <f t="shared" si="204"/>
        <v>0</v>
      </c>
      <c r="AD711" s="80">
        <f t="shared" si="204"/>
        <v>0</v>
      </c>
      <c r="AE711" s="80">
        <f t="shared" si="204"/>
        <v>0</v>
      </c>
      <c r="AF711" s="80">
        <f t="shared" si="204"/>
        <v>0</v>
      </c>
      <c r="AG711" s="80">
        <f t="shared" si="204"/>
        <v>0</v>
      </c>
      <c r="AH711" s="80">
        <f t="shared" si="204"/>
        <v>0</v>
      </c>
      <c r="AI711" s="80">
        <f t="shared" si="204"/>
        <v>0</v>
      </c>
      <c r="AJ711" s="80">
        <f t="shared" si="204"/>
        <v>0</v>
      </c>
      <c r="AK711" s="80">
        <f t="shared" si="204"/>
        <v>0</v>
      </c>
      <c r="AL711" s="80">
        <f t="shared" si="204"/>
        <v>0</v>
      </c>
      <c r="AM711" s="80">
        <f t="shared" si="204"/>
        <v>0</v>
      </c>
      <c r="AN711" s="80">
        <f t="shared" si="204"/>
        <v>0</v>
      </c>
      <c r="AO711" s="80">
        <f t="shared" si="204"/>
        <v>0</v>
      </c>
      <c r="AP711" s="80">
        <f t="shared" si="204"/>
        <v>0</v>
      </c>
      <c r="AQ711" s="80">
        <f t="shared" si="204"/>
        <v>0</v>
      </c>
      <c r="AR711" s="80">
        <f t="shared" si="204"/>
        <v>0</v>
      </c>
      <c r="AS711" s="80">
        <f t="shared" si="204"/>
        <v>0</v>
      </c>
      <c r="AT711" s="80">
        <f t="shared" si="204"/>
        <v>0</v>
      </c>
      <c r="AU711" s="80">
        <f t="shared" si="204"/>
        <v>0</v>
      </c>
      <c r="AV711" s="80">
        <f t="shared" si="204"/>
        <v>0</v>
      </c>
      <c r="AW711" s="80">
        <f t="shared" si="204"/>
        <v>0</v>
      </c>
      <c r="AX711" s="80">
        <f t="shared" si="204"/>
        <v>0</v>
      </c>
      <c r="AY711" s="80">
        <f t="shared" si="204"/>
        <v>0</v>
      </c>
      <c r="AZ711" s="80">
        <f t="shared" si="204"/>
        <v>0</v>
      </c>
      <c r="BA711" s="80">
        <f t="shared" si="204"/>
        <v>0</v>
      </c>
      <c r="BB711" s="80">
        <f t="shared" si="204"/>
        <v>0</v>
      </c>
      <c r="BC711" s="80">
        <f t="shared" si="204"/>
        <v>0</v>
      </c>
      <c r="BD711" s="80">
        <f t="shared" si="204"/>
        <v>0</v>
      </c>
      <c r="BE711" s="80">
        <f t="shared" si="204"/>
        <v>0</v>
      </c>
      <c r="BF711" s="80">
        <f t="shared" si="204"/>
        <v>0</v>
      </c>
      <c r="BG711" s="80">
        <f t="shared" si="204"/>
        <v>0</v>
      </c>
      <c r="BH711" s="80">
        <f t="shared" si="204"/>
        <v>0</v>
      </c>
      <c r="BI711" s="80">
        <f t="shared" si="204"/>
        <v>0</v>
      </c>
      <c r="BJ711" s="80">
        <f t="shared" si="204"/>
        <v>0</v>
      </c>
      <c r="BK711" s="80">
        <f t="shared" si="204"/>
        <v>0</v>
      </c>
      <c r="BL711" s="80">
        <f t="shared" si="204"/>
        <v>0</v>
      </c>
      <c r="BM711" s="80">
        <f t="shared" si="204"/>
        <v>0</v>
      </c>
      <c r="BN711" s="80">
        <f t="shared" si="204"/>
        <v>0</v>
      </c>
      <c r="BO711" s="80">
        <f t="shared" si="204"/>
        <v>0</v>
      </c>
      <c r="BP711" s="80">
        <f t="shared" si="204"/>
        <v>0</v>
      </c>
      <c r="BQ711" s="80">
        <f t="shared" si="204"/>
        <v>0</v>
      </c>
      <c r="BR711" s="80">
        <f t="shared" si="202"/>
        <v>0</v>
      </c>
      <c r="BS711" s="80">
        <f t="shared" si="200"/>
        <v>0</v>
      </c>
      <c r="BT711" s="80">
        <f t="shared" si="200"/>
        <v>0</v>
      </c>
      <c r="BU711" s="80">
        <f t="shared" si="200"/>
        <v>0</v>
      </c>
      <c r="BV711" s="80">
        <f t="shared" si="200"/>
        <v>0</v>
      </c>
      <c r="BW711" s="80">
        <f t="shared" si="200"/>
        <v>0</v>
      </c>
      <c r="BX711" s="80">
        <f t="shared" si="200"/>
        <v>0</v>
      </c>
      <c r="BZ711" s="80">
        <f t="shared" si="201"/>
        <v>0</v>
      </c>
      <c r="CA711" s="80" t="e">
        <f>CA286-#REF!</f>
        <v>#REF!</v>
      </c>
    </row>
    <row r="712" spans="7:79" hidden="1" x14ac:dyDescent="0.3">
      <c r="G712" s="80">
        <f t="shared" ref="G712:BR712" si="206">G288-BY288</f>
        <v>0</v>
      </c>
      <c r="H712" s="80">
        <f t="shared" si="206"/>
        <v>0</v>
      </c>
      <c r="I712" s="80">
        <f t="shared" si="206"/>
        <v>0</v>
      </c>
      <c r="J712" s="80">
        <f t="shared" si="206"/>
        <v>0</v>
      </c>
      <c r="K712" s="80">
        <f t="shared" si="206"/>
        <v>0</v>
      </c>
      <c r="L712" s="80">
        <f t="shared" si="206"/>
        <v>0</v>
      </c>
      <c r="M712" s="80">
        <f t="shared" si="206"/>
        <v>0</v>
      </c>
      <c r="N712" s="80">
        <f t="shared" si="206"/>
        <v>0</v>
      </c>
      <c r="O712" s="80">
        <f t="shared" si="206"/>
        <v>0</v>
      </c>
      <c r="P712" s="80">
        <f t="shared" si="206"/>
        <v>0</v>
      </c>
      <c r="Q712" s="80">
        <f t="shared" si="206"/>
        <v>0</v>
      </c>
      <c r="R712" s="80">
        <f t="shared" si="206"/>
        <v>0</v>
      </c>
      <c r="S712" s="80">
        <f t="shared" si="206"/>
        <v>0</v>
      </c>
      <c r="T712" s="80">
        <f t="shared" si="206"/>
        <v>0</v>
      </c>
      <c r="U712" s="80">
        <f t="shared" si="206"/>
        <v>0</v>
      </c>
      <c r="V712" s="80">
        <f t="shared" si="206"/>
        <v>0</v>
      </c>
      <c r="W712" s="80">
        <f t="shared" si="206"/>
        <v>0</v>
      </c>
      <c r="X712" s="80">
        <f t="shared" si="206"/>
        <v>0</v>
      </c>
      <c r="Y712" s="80">
        <f t="shared" si="206"/>
        <v>0</v>
      </c>
      <c r="Z712" s="80">
        <f t="shared" si="206"/>
        <v>0</v>
      </c>
      <c r="AA712" s="80">
        <f t="shared" si="206"/>
        <v>0</v>
      </c>
      <c r="AB712" s="80">
        <f t="shared" si="206"/>
        <v>0</v>
      </c>
      <c r="AC712" s="80">
        <f t="shared" si="206"/>
        <v>0</v>
      </c>
      <c r="AD712" s="80">
        <f t="shared" si="206"/>
        <v>0</v>
      </c>
      <c r="AE712" s="80">
        <f t="shared" si="206"/>
        <v>0</v>
      </c>
      <c r="AF712" s="80">
        <f t="shared" si="206"/>
        <v>0</v>
      </c>
      <c r="AG712" s="80">
        <f t="shared" si="206"/>
        <v>0</v>
      </c>
      <c r="AH712" s="80">
        <f t="shared" si="206"/>
        <v>0</v>
      </c>
      <c r="AI712" s="80">
        <f t="shared" si="206"/>
        <v>0</v>
      </c>
      <c r="AJ712" s="80">
        <f t="shared" si="206"/>
        <v>0</v>
      </c>
      <c r="AK712" s="80">
        <f t="shared" si="206"/>
        <v>0</v>
      </c>
      <c r="AL712" s="80">
        <f t="shared" si="206"/>
        <v>0</v>
      </c>
      <c r="AM712" s="80">
        <f t="shared" si="206"/>
        <v>0</v>
      </c>
      <c r="AN712" s="80">
        <f t="shared" si="206"/>
        <v>0</v>
      </c>
      <c r="AO712" s="80">
        <f t="shared" si="206"/>
        <v>0</v>
      </c>
      <c r="AP712" s="80">
        <f t="shared" si="206"/>
        <v>0</v>
      </c>
      <c r="AQ712" s="80">
        <f t="shared" si="206"/>
        <v>0</v>
      </c>
      <c r="AR712" s="80">
        <f t="shared" si="206"/>
        <v>0</v>
      </c>
      <c r="AS712" s="80">
        <f t="shared" si="206"/>
        <v>0</v>
      </c>
      <c r="AT712" s="80">
        <f t="shared" si="206"/>
        <v>0</v>
      </c>
      <c r="AU712" s="80">
        <f t="shared" si="206"/>
        <v>0</v>
      </c>
      <c r="AV712" s="80">
        <f t="shared" si="206"/>
        <v>0</v>
      </c>
      <c r="AW712" s="80">
        <f t="shared" si="206"/>
        <v>0</v>
      </c>
      <c r="AX712" s="80">
        <f t="shared" si="206"/>
        <v>0</v>
      </c>
      <c r="AY712" s="80">
        <f t="shared" si="206"/>
        <v>0</v>
      </c>
      <c r="AZ712" s="80">
        <f t="shared" si="206"/>
        <v>0</v>
      </c>
      <c r="BA712" s="80">
        <f t="shared" si="206"/>
        <v>0</v>
      </c>
      <c r="BB712" s="80">
        <f t="shared" si="206"/>
        <v>0</v>
      </c>
      <c r="BC712" s="80">
        <f t="shared" si="206"/>
        <v>0</v>
      </c>
      <c r="BD712" s="80">
        <f t="shared" si="206"/>
        <v>0</v>
      </c>
      <c r="BE712" s="80">
        <f t="shared" si="206"/>
        <v>0</v>
      </c>
      <c r="BF712" s="80">
        <f t="shared" si="206"/>
        <v>0</v>
      </c>
      <c r="BG712" s="80">
        <f t="shared" si="206"/>
        <v>0</v>
      </c>
      <c r="BH712" s="80">
        <f t="shared" si="206"/>
        <v>0</v>
      </c>
      <c r="BI712" s="80">
        <f t="shared" si="206"/>
        <v>0</v>
      </c>
      <c r="BJ712" s="80">
        <f t="shared" si="206"/>
        <v>0</v>
      </c>
      <c r="BK712" s="80">
        <f t="shared" si="206"/>
        <v>0</v>
      </c>
      <c r="BL712" s="80">
        <f t="shared" si="206"/>
        <v>0</v>
      </c>
      <c r="BM712" s="80">
        <f t="shared" si="206"/>
        <v>0</v>
      </c>
      <c r="BN712" s="80">
        <f t="shared" si="206"/>
        <v>0</v>
      </c>
      <c r="BO712" s="80">
        <f t="shared" si="206"/>
        <v>0</v>
      </c>
      <c r="BP712" s="80">
        <f t="shared" si="206"/>
        <v>0</v>
      </c>
      <c r="BQ712" s="80">
        <f t="shared" si="206"/>
        <v>0</v>
      </c>
      <c r="BR712" s="80">
        <f t="shared" si="206"/>
        <v>0</v>
      </c>
      <c r="BS712" s="80">
        <f t="shared" ref="BS712:BX712" si="207">BS288-EK288</f>
        <v>0</v>
      </c>
      <c r="BT712" s="80">
        <f t="shared" si="207"/>
        <v>0</v>
      </c>
      <c r="BU712" s="80">
        <f t="shared" si="207"/>
        <v>0</v>
      </c>
      <c r="BV712" s="80">
        <f t="shared" si="207"/>
        <v>0</v>
      </c>
      <c r="BW712" s="80">
        <f t="shared" si="207"/>
        <v>0</v>
      </c>
      <c r="BX712" s="80">
        <f t="shared" si="207"/>
        <v>0</v>
      </c>
      <c r="BZ712" s="80">
        <f>BZ288-ER288</f>
        <v>0</v>
      </c>
      <c r="CA712" s="80" t="e">
        <f>CA288-#REF!</f>
        <v>#REF!</v>
      </c>
    </row>
    <row r="713" spans="7:79" hidden="1" x14ac:dyDescent="0.3">
      <c r="G713" s="80" t="e">
        <f>#REF!-#REF!</f>
        <v>#REF!</v>
      </c>
      <c r="H713" s="80" t="e">
        <f>#REF!-#REF!</f>
        <v>#REF!</v>
      </c>
      <c r="I713" s="80" t="e">
        <f>#REF!-#REF!</f>
        <v>#REF!</v>
      </c>
      <c r="J713" s="80" t="e">
        <f>#REF!-#REF!</f>
        <v>#REF!</v>
      </c>
      <c r="K713" s="80" t="e">
        <f>#REF!-#REF!</f>
        <v>#REF!</v>
      </c>
      <c r="L713" s="80" t="e">
        <f>#REF!-#REF!</f>
        <v>#REF!</v>
      </c>
      <c r="M713" s="80" t="e">
        <f>#REF!-#REF!</f>
        <v>#REF!</v>
      </c>
      <c r="N713" s="80" t="e">
        <f>#REF!-#REF!</f>
        <v>#REF!</v>
      </c>
      <c r="O713" s="80" t="e">
        <f>#REF!-#REF!</f>
        <v>#REF!</v>
      </c>
      <c r="P713" s="80" t="e">
        <f>#REF!-#REF!</f>
        <v>#REF!</v>
      </c>
      <c r="Q713" s="80" t="e">
        <f>#REF!-#REF!</f>
        <v>#REF!</v>
      </c>
      <c r="R713" s="80" t="e">
        <f>#REF!-#REF!</f>
        <v>#REF!</v>
      </c>
      <c r="S713" s="80" t="e">
        <f>#REF!-#REF!</f>
        <v>#REF!</v>
      </c>
      <c r="T713" s="80" t="e">
        <f>#REF!-#REF!</f>
        <v>#REF!</v>
      </c>
      <c r="U713" s="80" t="e">
        <f>#REF!-#REF!</f>
        <v>#REF!</v>
      </c>
      <c r="V713" s="80" t="e">
        <f>#REF!-#REF!</f>
        <v>#REF!</v>
      </c>
      <c r="W713" s="80" t="e">
        <f>#REF!-#REF!</f>
        <v>#REF!</v>
      </c>
      <c r="X713" s="80" t="e">
        <f>#REF!-#REF!</f>
        <v>#REF!</v>
      </c>
      <c r="Y713" s="80" t="e">
        <f>#REF!-#REF!</f>
        <v>#REF!</v>
      </c>
      <c r="Z713" s="80" t="e">
        <f>#REF!-#REF!</f>
        <v>#REF!</v>
      </c>
      <c r="AA713" s="80" t="e">
        <f>#REF!-#REF!</f>
        <v>#REF!</v>
      </c>
      <c r="AB713" s="80" t="e">
        <f>#REF!-#REF!</f>
        <v>#REF!</v>
      </c>
      <c r="AC713" s="80" t="e">
        <f>#REF!-#REF!</f>
        <v>#REF!</v>
      </c>
      <c r="AD713" s="80" t="e">
        <f>#REF!-#REF!</f>
        <v>#REF!</v>
      </c>
      <c r="AE713" s="80" t="e">
        <f>#REF!-#REF!</f>
        <v>#REF!</v>
      </c>
      <c r="AF713" s="80" t="e">
        <f>#REF!-#REF!</f>
        <v>#REF!</v>
      </c>
      <c r="AG713" s="80" t="e">
        <f>#REF!-#REF!</f>
        <v>#REF!</v>
      </c>
      <c r="AH713" s="80" t="e">
        <f>#REF!-#REF!</f>
        <v>#REF!</v>
      </c>
      <c r="AI713" s="80" t="e">
        <f>#REF!-#REF!</f>
        <v>#REF!</v>
      </c>
      <c r="AJ713" s="80" t="e">
        <f>#REF!-#REF!</f>
        <v>#REF!</v>
      </c>
      <c r="AK713" s="80" t="e">
        <f>#REF!-#REF!</f>
        <v>#REF!</v>
      </c>
      <c r="AL713" s="80" t="e">
        <f>#REF!-#REF!</f>
        <v>#REF!</v>
      </c>
      <c r="AM713" s="80" t="e">
        <f>#REF!-#REF!</f>
        <v>#REF!</v>
      </c>
      <c r="AN713" s="80" t="e">
        <f>#REF!-#REF!</f>
        <v>#REF!</v>
      </c>
      <c r="AO713" s="80" t="e">
        <f>#REF!-#REF!</f>
        <v>#REF!</v>
      </c>
      <c r="AP713" s="80" t="e">
        <f>#REF!-#REF!</f>
        <v>#REF!</v>
      </c>
      <c r="AQ713" s="80" t="e">
        <f>#REF!-#REF!</f>
        <v>#REF!</v>
      </c>
      <c r="AR713" s="80" t="e">
        <f>#REF!-#REF!</f>
        <v>#REF!</v>
      </c>
      <c r="AS713" s="80" t="e">
        <f>#REF!-#REF!</f>
        <v>#REF!</v>
      </c>
      <c r="AT713" s="80" t="e">
        <f>#REF!-#REF!</f>
        <v>#REF!</v>
      </c>
      <c r="AU713" s="80" t="e">
        <f>#REF!-#REF!</f>
        <v>#REF!</v>
      </c>
      <c r="AV713" s="80" t="e">
        <f>#REF!-#REF!</f>
        <v>#REF!</v>
      </c>
      <c r="AW713" s="80" t="e">
        <f>#REF!-#REF!</f>
        <v>#REF!</v>
      </c>
      <c r="AX713" s="80" t="e">
        <f>#REF!-#REF!</f>
        <v>#REF!</v>
      </c>
      <c r="AY713" s="80" t="e">
        <f>#REF!-#REF!</f>
        <v>#REF!</v>
      </c>
      <c r="AZ713" s="80" t="e">
        <f>#REF!-#REF!</f>
        <v>#REF!</v>
      </c>
      <c r="BA713" s="80" t="e">
        <f>#REF!-#REF!</f>
        <v>#REF!</v>
      </c>
      <c r="BB713" s="80" t="e">
        <f>#REF!-#REF!</f>
        <v>#REF!</v>
      </c>
      <c r="BC713" s="80" t="e">
        <f>#REF!-#REF!</f>
        <v>#REF!</v>
      </c>
      <c r="BD713" s="80" t="e">
        <f>#REF!-#REF!</f>
        <v>#REF!</v>
      </c>
      <c r="BE713" s="80" t="e">
        <f>#REF!-#REF!</f>
        <v>#REF!</v>
      </c>
      <c r="BF713" s="80" t="e">
        <f>#REF!-#REF!</f>
        <v>#REF!</v>
      </c>
      <c r="BG713" s="80" t="e">
        <f>#REF!-#REF!</f>
        <v>#REF!</v>
      </c>
      <c r="BH713" s="80" t="e">
        <f>#REF!-#REF!</f>
        <v>#REF!</v>
      </c>
      <c r="BI713" s="80" t="e">
        <f>#REF!-#REF!</f>
        <v>#REF!</v>
      </c>
      <c r="BJ713" s="80" t="e">
        <f>#REF!-#REF!</f>
        <v>#REF!</v>
      </c>
      <c r="BK713" s="80" t="e">
        <f>#REF!-#REF!</f>
        <v>#REF!</v>
      </c>
      <c r="BL713" s="80" t="e">
        <f>#REF!-#REF!</f>
        <v>#REF!</v>
      </c>
      <c r="BM713" s="80" t="e">
        <f>#REF!-#REF!</f>
        <v>#REF!</v>
      </c>
      <c r="BN713" s="80" t="e">
        <f>#REF!-#REF!</f>
        <v>#REF!</v>
      </c>
      <c r="BO713" s="80" t="e">
        <f>#REF!-#REF!</f>
        <v>#REF!</v>
      </c>
      <c r="BP713" s="80" t="e">
        <f>#REF!-#REF!</f>
        <v>#REF!</v>
      </c>
      <c r="BQ713" s="80" t="e">
        <f>#REF!-#REF!</f>
        <v>#REF!</v>
      </c>
      <c r="BR713" s="80" t="e">
        <f>#REF!-#REF!</f>
        <v>#REF!</v>
      </c>
      <c r="BS713" s="80" t="e">
        <f>#REF!-#REF!</f>
        <v>#REF!</v>
      </c>
      <c r="BT713" s="80" t="e">
        <f>#REF!-#REF!</f>
        <v>#REF!</v>
      </c>
      <c r="BU713" s="80" t="e">
        <f>#REF!-#REF!</f>
        <v>#REF!</v>
      </c>
      <c r="BV713" s="80" t="e">
        <f>#REF!-#REF!</f>
        <v>#REF!</v>
      </c>
      <c r="BW713" s="80" t="e">
        <f>#REF!-#REF!</f>
        <v>#REF!</v>
      </c>
      <c r="BX713" s="80" t="e">
        <f>#REF!-#REF!</f>
        <v>#REF!</v>
      </c>
      <c r="BZ713" s="80" t="e">
        <f>#REF!-#REF!</f>
        <v>#REF!</v>
      </c>
      <c r="CA713" s="80" t="e">
        <f>#REF!-#REF!</f>
        <v>#REF!</v>
      </c>
    </row>
    <row r="714" spans="7:79" hidden="1" x14ac:dyDescent="0.3">
      <c r="G714" s="80">
        <f t="shared" ref="G714:BR717" si="208">G289-BY289</f>
        <v>0</v>
      </c>
      <c r="H714" s="80">
        <f t="shared" si="208"/>
        <v>0</v>
      </c>
      <c r="I714" s="80">
        <f t="shared" si="208"/>
        <v>0</v>
      </c>
      <c r="J714" s="80">
        <f t="shared" si="208"/>
        <v>0</v>
      </c>
      <c r="K714" s="80">
        <f t="shared" si="208"/>
        <v>0</v>
      </c>
      <c r="L714" s="80">
        <f t="shared" si="208"/>
        <v>0</v>
      </c>
      <c r="M714" s="80">
        <f t="shared" si="208"/>
        <v>0</v>
      </c>
      <c r="N714" s="80">
        <f t="shared" si="208"/>
        <v>0</v>
      </c>
      <c r="O714" s="80">
        <f t="shared" si="208"/>
        <v>0</v>
      </c>
      <c r="P714" s="80">
        <f t="shared" si="208"/>
        <v>0</v>
      </c>
      <c r="Q714" s="80">
        <f t="shared" si="208"/>
        <v>0</v>
      </c>
      <c r="R714" s="80">
        <f t="shared" si="208"/>
        <v>0</v>
      </c>
      <c r="S714" s="80">
        <f t="shared" si="208"/>
        <v>0</v>
      </c>
      <c r="T714" s="80">
        <f t="shared" si="208"/>
        <v>0</v>
      </c>
      <c r="U714" s="80">
        <f t="shared" si="208"/>
        <v>0</v>
      </c>
      <c r="V714" s="80">
        <f t="shared" si="208"/>
        <v>0</v>
      </c>
      <c r="W714" s="80">
        <f t="shared" si="208"/>
        <v>0</v>
      </c>
      <c r="X714" s="80">
        <f t="shared" si="208"/>
        <v>0</v>
      </c>
      <c r="Y714" s="80">
        <f t="shared" si="208"/>
        <v>0</v>
      </c>
      <c r="Z714" s="80">
        <f t="shared" si="208"/>
        <v>0</v>
      </c>
      <c r="AA714" s="80">
        <f t="shared" si="208"/>
        <v>0</v>
      </c>
      <c r="AB714" s="80">
        <f t="shared" si="208"/>
        <v>0</v>
      </c>
      <c r="AC714" s="80">
        <f t="shared" si="208"/>
        <v>0</v>
      </c>
      <c r="AD714" s="80">
        <f t="shared" si="208"/>
        <v>0</v>
      </c>
      <c r="AE714" s="80">
        <f t="shared" si="208"/>
        <v>0</v>
      </c>
      <c r="AF714" s="80">
        <f t="shared" si="208"/>
        <v>0</v>
      </c>
      <c r="AG714" s="80">
        <f t="shared" si="208"/>
        <v>0</v>
      </c>
      <c r="AH714" s="80">
        <f t="shared" si="208"/>
        <v>0</v>
      </c>
      <c r="AI714" s="80">
        <f t="shared" si="208"/>
        <v>0</v>
      </c>
      <c r="AJ714" s="80">
        <f t="shared" si="208"/>
        <v>0</v>
      </c>
      <c r="AK714" s="80">
        <f t="shared" si="208"/>
        <v>0</v>
      </c>
      <c r="AL714" s="80">
        <f t="shared" si="208"/>
        <v>0</v>
      </c>
      <c r="AM714" s="80">
        <f t="shared" si="208"/>
        <v>0</v>
      </c>
      <c r="AN714" s="80">
        <f t="shared" si="208"/>
        <v>0</v>
      </c>
      <c r="AO714" s="80">
        <f t="shared" si="208"/>
        <v>0</v>
      </c>
      <c r="AP714" s="80">
        <f t="shared" si="208"/>
        <v>0</v>
      </c>
      <c r="AQ714" s="80">
        <f t="shared" si="208"/>
        <v>0</v>
      </c>
      <c r="AR714" s="80">
        <f t="shared" si="208"/>
        <v>0</v>
      </c>
      <c r="AS714" s="80">
        <f t="shared" si="208"/>
        <v>0</v>
      </c>
      <c r="AT714" s="80">
        <f t="shared" si="208"/>
        <v>0</v>
      </c>
      <c r="AU714" s="80">
        <f t="shared" si="208"/>
        <v>0</v>
      </c>
      <c r="AV714" s="80">
        <f t="shared" si="208"/>
        <v>0</v>
      </c>
      <c r="AW714" s="80">
        <f t="shared" si="208"/>
        <v>0</v>
      </c>
      <c r="AX714" s="80">
        <f t="shared" si="208"/>
        <v>0</v>
      </c>
      <c r="AY714" s="80">
        <f t="shared" si="208"/>
        <v>0</v>
      </c>
      <c r="AZ714" s="80">
        <f t="shared" si="208"/>
        <v>0</v>
      </c>
      <c r="BA714" s="80">
        <f t="shared" si="208"/>
        <v>0</v>
      </c>
      <c r="BB714" s="80">
        <f t="shared" si="208"/>
        <v>0</v>
      </c>
      <c r="BC714" s="80">
        <f t="shared" si="208"/>
        <v>0</v>
      </c>
      <c r="BD714" s="80">
        <f t="shared" si="208"/>
        <v>0</v>
      </c>
      <c r="BE714" s="80">
        <f t="shared" si="208"/>
        <v>0</v>
      </c>
      <c r="BF714" s="80">
        <f t="shared" si="208"/>
        <v>0</v>
      </c>
      <c r="BG714" s="80">
        <f t="shared" si="208"/>
        <v>0</v>
      </c>
      <c r="BH714" s="80">
        <f t="shared" si="208"/>
        <v>0</v>
      </c>
      <c r="BI714" s="80">
        <f t="shared" si="208"/>
        <v>0</v>
      </c>
      <c r="BJ714" s="80">
        <f t="shared" si="208"/>
        <v>0</v>
      </c>
      <c r="BK714" s="80">
        <f t="shared" si="208"/>
        <v>0</v>
      </c>
      <c r="BL714" s="80">
        <f t="shared" si="208"/>
        <v>0</v>
      </c>
      <c r="BM714" s="80">
        <f t="shared" si="208"/>
        <v>0</v>
      </c>
      <c r="BN714" s="80">
        <f t="shared" si="208"/>
        <v>0</v>
      </c>
      <c r="BO714" s="80">
        <f t="shared" si="208"/>
        <v>0</v>
      </c>
      <c r="BP714" s="80">
        <f t="shared" si="208"/>
        <v>0</v>
      </c>
      <c r="BQ714" s="80">
        <f t="shared" si="208"/>
        <v>0</v>
      </c>
      <c r="BR714" s="80">
        <f t="shared" si="208"/>
        <v>0</v>
      </c>
      <c r="BS714" s="80">
        <f t="shared" ref="BO714:BX717" si="209">BS289-EK289</f>
        <v>0</v>
      </c>
      <c r="BT714" s="80">
        <f t="shared" si="209"/>
        <v>0</v>
      </c>
      <c r="BU714" s="80">
        <f t="shared" si="209"/>
        <v>0</v>
      </c>
      <c r="BV714" s="80">
        <f t="shared" si="209"/>
        <v>0</v>
      </c>
      <c r="BW714" s="80">
        <f t="shared" si="209"/>
        <v>0</v>
      </c>
      <c r="BX714" s="80">
        <f t="shared" si="209"/>
        <v>0</v>
      </c>
      <c r="BZ714" s="80">
        <f>BZ289-ER289</f>
        <v>0</v>
      </c>
      <c r="CA714" s="80" t="e">
        <f>CA289-#REF!</f>
        <v>#REF!</v>
      </c>
    </row>
    <row r="715" spans="7:79" hidden="1" x14ac:dyDescent="0.3">
      <c r="G715" s="80">
        <f t="shared" si="208"/>
        <v>0</v>
      </c>
      <c r="H715" s="80">
        <f t="shared" si="208"/>
        <v>0</v>
      </c>
      <c r="I715" s="80">
        <f t="shared" si="208"/>
        <v>0</v>
      </c>
      <c r="J715" s="80">
        <f t="shared" si="208"/>
        <v>0</v>
      </c>
      <c r="K715" s="80">
        <f t="shared" si="208"/>
        <v>0</v>
      </c>
      <c r="L715" s="80">
        <f t="shared" si="208"/>
        <v>0</v>
      </c>
      <c r="M715" s="80">
        <f t="shared" si="208"/>
        <v>0</v>
      </c>
      <c r="N715" s="80">
        <f t="shared" si="208"/>
        <v>0</v>
      </c>
      <c r="O715" s="80">
        <f t="shared" si="208"/>
        <v>0</v>
      </c>
      <c r="P715" s="80">
        <f t="shared" si="208"/>
        <v>0</v>
      </c>
      <c r="Q715" s="80">
        <f t="shared" si="208"/>
        <v>0</v>
      </c>
      <c r="R715" s="80">
        <f t="shared" si="208"/>
        <v>0</v>
      </c>
      <c r="S715" s="80">
        <f t="shared" si="208"/>
        <v>0</v>
      </c>
      <c r="T715" s="80">
        <f t="shared" si="208"/>
        <v>0</v>
      </c>
      <c r="U715" s="80">
        <f t="shared" si="208"/>
        <v>0</v>
      </c>
      <c r="V715" s="80">
        <f t="shared" si="208"/>
        <v>0</v>
      </c>
      <c r="W715" s="80">
        <f t="shared" si="208"/>
        <v>0</v>
      </c>
      <c r="X715" s="80">
        <f t="shared" si="208"/>
        <v>0</v>
      </c>
      <c r="Y715" s="80">
        <f t="shared" si="208"/>
        <v>0</v>
      </c>
      <c r="Z715" s="80">
        <f t="shared" si="208"/>
        <v>0</v>
      </c>
      <c r="AA715" s="80">
        <f t="shared" si="208"/>
        <v>0</v>
      </c>
      <c r="AB715" s="80">
        <f t="shared" si="208"/>
        <v>0</v>
      </c>
      <c r="AC715" s="80">
        <f t="shared" si="208"/>
        <v>0</v>
      </c>
      <c r="AD715" s="80">
        <f t="shared" si="208"/>
        <v>0</v>
      </c>
      <c r="AE715" s="80">
        <f t="shared" si="208"/>
        <v>0</v>
      </c>
      <c r="AF715" s="80">
        <f t="shared" si="208"/>
        <v>0</v>
      </c>
      <c r="AG715" s="80">
        <f t="shared" si="208"/>
        <v>0</v>
      </c>
      <c r="AH715" s="80">
        <f t="shared" si="208"/>
        <v>0</v>
      </c>
      <c r="AI715" s="80">
        <f t="shared" si="208"/>
        <v>0</v>
      </c>
      <c r="AJ715" s="80">
        <f t="shared" si="208"/>
        <v>0</v>
      </c>
      <c r="AK715" s="80">
        <f t="shared" si="208"/>
        <v>0</v>
      </c>
      <c r="AL715" s="80">
        <f t="shared" si="208"/>
        <v>0</v>
      </c>
      <c r="AM715" s="80">
        <f t="shared" si="208"/>
        <v>0</v>
      </c>
      <c r="AN715" s="80">
        <f t="shared" si="208"/>
        <v>0</v>
      </c>
      <c r="AO715" s="80">
        <f t="shared" si="208"/>
        <v>0</v>
      </c>
      <c r="AP715" s="80">
        <f t="shared" si="208"/>
        <v>0</v>
      </c>
      <c r="AQ715" s="80">
        <f t="shared" si="208"/>
        <v>0</v>
      </c>
      <c r="AR715" s="80">
        <f t="shared" si="208"/>
        <v>0</v>
      </c>
      <c r="AS715" s="80">
        <f t="shared" si="208"/>
        <v>0</v>
      </c>
      <c r="AT715" s="80">
        <f t="shared" si="208"/>
        <v>0</v>
      </c>
      <c r="AU715" s="80">
        <f t="shared" si="208"/>
        <v>0</v>
      </c>
      <c r="AV715" s="80">
        <f t="shared" si="208"/>
        <v>0</v>
      </c>
      <c r="AW715" s="80">
        <f t="shared" si="208"/>
        <v>0</v>
      </c>
      <c r="AX715" s="80">
        <f t="shared" si="208"/>
        <v>0</v>
      </c>
      <c r="AY715" s="80">
        <f t="shared" si="208"/>
        <v>0</v>
      </c>
      <c r="AZ715" s="80">
        <f t="shared" si="208"/>
        <v>0</v>
      </c>
      <c r="BA715" s="80">
        <f t="shared" si="208"/>
        <v>0</v>
      </c>
      <c r="BB715" s="80">
        <f t="shared" si="208"/>
        <v>0</v>
      </c>
      <c r="BC715" s="80">
        <f t="shared" si="208"/>
        <v>0</v>
      </c>
      <c r="BD715" s="80">
        <f t="shared" si="208"/>
        <v>0</v>
      </c>
      <c r="BE715" s="80">
        <f t="shared" si="208"/>
        <v>0</v>
      </c>
      <c r="BF715" s="80">
        <f t="shared" si="208"/>
        <v>0</v>
      </c>
      <c r="BG715" s="80">
        <f t="shared" si="208"/>
        <v>0</v>
      </c>
      <c r="BH715" s="80">
        <f t="shared" si="208"/>
        <v>0</v>
      </c>
      <c r="BI715" s="80">
        <f t="shared" si="208"/>
        <v>0</v>
      </c>
      <c r="BJ715" s="80">
        <f t="shared" si="208"/>
        <v>0</v>
      </c>
      <c r="BK715" s="80">
        <f t="shared" si="208"/>
        <v>0</v>
      </c>
      <c r="BL715" s="80">
        <f t="shared" si="208"/>
        <v>0</v>
      </c>
      <c r="BM715" s="80">
        <f t="shared" si="208"/>
        <v>0</v>
      </c>
      <c r="BN715" s="80">
        <f t="shared" si="208"/>
        <v>0</v>
      </c>
      <c r="BO715" s="80">
        <f t="shared" si="209"/>
        <v>0</v>
      </c>
      <c r="BP715" s="80">
        <f t="shared" si="209"/>
        <v>0</v>
      </c>
      <c r="BQ715" s="80">
        <f t="shared" si="209"/>
        <v>0</v>
      </c>
      <c r="BR715" s="80">
        <f t="shared" si="209"/>
        <v>0</v>
      </c>
      <c r="BS715" s="80">
        <f t="shared" si="209"/>
        <v>0</v>
      </c>
      <c r="BT715" s="80">
        <f t="shared" si="209"/>
        <v>0</v>
      </c>
      <c r="BU715" s="80">
        <f t="shared" si="209"/>
        <v>0</v>
      </c>
      <c r="BV715" s="80">
        <f t="shared" si="209"/>
        <v>0</v>
      </c>
      <c r="BW715" s="80">
        <f t="shared" si="209"/>
        <v>0</v>
      </c>
      <c r="BX715" s="80">
        <f t="shared" si="209"/>
        <v>0</v>
      </c>
      <c r="BZ715" s="80">
        <f>BZ290-ER290</f>
        <v>0</v>
      </c>
      <c r="CA715" s="80" t="e">
        <f>CA290-#REF!</f>
        <v>#REF!</v>
      </c>
    </row>
    <row r="716" spans="7:79" hidden="1" x14ac:dyDescent="0.3">
      <c r="G716" s="80">
        <f t="shared" si="208"/>
        <v>0</v>
      </c>
      <c r="H716" s="80">
        <f t="shared" si="208"/>
        <v>0</v>
      </c>
      <c r="I716" s="80">
        <f t="shared" si="208"/>
        <v>0</v>
      </c>
      <c r="J716" s="80">
        <f t="shared" si="208"/>
        <v>0</v>
      </c>
      <c r="K716" s="80">
        <f t="shared" si="208"/>
        <v>0</v>
      </c>
      <c r="L716" s="80">
        <f t="shared" si="208"/>
        <v>0</v>
      </c>
      <c r="M716" s="80">
        <f t="shared" si="208"/>
        <v>0</v>
      </c>
      <c r="N716" s="80">
        <f t="shared" si="208"/>
        <v>0</v>
      </c>
      <c r="O716" s="80">
        <f t="shared" si="208"/>
        <v>0</v>
      </c>
      <c r="P716" s="80">
        <f t="shared" si="208"/>
        <v>0</v>
      </c>
      <c r="Q716" s="80">
        <f t="shared" si="208"/>
        <v>0</v>
      </c>
      <c r="R716" s="80">
        <f t="shared" si="208"/>
        <v>0</v>
      </c>
      <c r="S716" s="80">
        <f t="shared" si="208"/>
        <v>0</v>
      </c>
      <c r="T716" s="80">
        <f t="shared" si="208"/>
        <v>0</v>
      </c>
      <c r="U716" s="80">
        <f t="shared" si="208"/>
        <v>0</v>
      </c>
      <c r="V716" s="80">
        <f t="shared" si="208"/>
        <v>0</v>
      </c>
      <c r="W716" s="80">
        <f t="shared" si="208"/>
        <v>0</v>
      </c>
      <c r="X716" s="80">
        <f t="shared" si="208"/>
        <v>0</v>
      </c>
      <c r="Y716" s="80">
        <f t="shared" si="208"/>
        <v>0</v>
      </c>
      <c r="Z716" s="80">
        <f t="shared" si="208"/>
        <v>0</v>
      </c>
      <c r="AA716" s="80">
        <f t="shared" si="208"/>
        <v>0</v>
      </c>
      <c r="AB716" s="80">
        <f t="shared" si="208"/>
        <v>0</v>
      </c>
      <c r="AC716" s="80">
        <f t="shared" si="208"/>
        <v>0</v>
      </c>
      <c r="AD716" s="80">
        <f t="shared" si="208"/>
        <v>0</v>
      </c>
      <c r="AE716" s="80">
        <f t="shared" si="208"/>
        <v>0</v>
      </c>
      <c r="AF716" s="80">
        <f t="shared" si="208"/>
        <v>0</v>
      </c>
      <c r="AG716" s="80">
        <f t="shared" si="208"/>
        <v>0</v>
      </c>
      <c r="AH716" s="80">
        <f t="shared" si="208"/>
        <v>0</v>
      </c>
      <c r="AI716" s="80">
        <f t="shared" si="208"/>
        <v>0</v>
      </c>
      <c r="AJ716" s="80">
        <f t="shared" si="208"/>
        <v>0</v>
      </c>
      <c r="AK716" s="80">
        <f t="shared" si="208"/>
        <v>0</v>
      </c>
      <c r="AL716" s="80">
        <f t="shared" si="208"/>
        <v>0</v>
      </c>
      <c r="AM716" s="80">
        <f t="shared" si="208"/>
        <v>0</v>
      </c>
      <c r="AN716" s="80">
        <f t="shared" si="208"/>
        <v>0</v>
      </c>
      <c r="AO716" s="80">
        <f t="shared" si="208"/>
        <v>0</v>
      </c>
      <c r="AP716" s="80">
        <f t="shared" si="208"/>
        <v>0</v>
      </c>
      <c r="AQ716" s="80">
        <f t="shared" si="208"/>
        <v>0</v>
      </c>
      <c r="AR716" s="80">
        <f t="shared" si="208"/>
        <v>0</v>
      </c>
      <c r="AS716" s="80">
        <f t="shared" si="208"/>
        <v>0</v>
      </c>
      <c r="AT716" s="80">
        <f t="shared" si="208"/>
        <v>0</v>
      </c>
      <c r="AU716" s="80">
        <f t="shared" si="208"/>
        <v>0</v>
      </c>
      <c r="AV716" s="80">
        <f t="shared" si="208"/>
        <v>0</v>
      </c>
      <c r="AW716" s="80">
        <f t="shared" si="208"/>
        <v>0</v>
      </c>
      <c r="AX716" s="80">
        <f t="shared" si="208"/>
        <v>0</v>
      </c>
      <c r="AY716" s="80">
        <f t="shared" si="208"/>
        <v>0</v>
      </c>
      <c r="AZ716" s="80">
        <f t="shared" si="208"/>
        <v>0</v>
      </c>
      <c r="BA716" s="80">
        <f t="shared" si="208"/>
        <v>0</v>
      </c>
      <c r="BB716" s="80">
        <f t="shared" si="208"/>
        <v>0</v>
      </c>
      <c r="BC716" s="80">
        <f t="shared" si="208"/>
        <v>0</v>
      </c>
      <c r="BD716" s="80">
        <f t="shared" si="208"/>
        <v>0</v>
      </c>
      <c r="BE716" s="80">
        <f t="shared" si="208"/>
        <v>0</v>
      </c>
      <c r="BF716" s="80">
        <f t="shared" si="208"/>
        <v>0</v>
      </c>
      <c r="BG716" s="80">
        <f t="shared" si="208"/>
        <v>0</v>
      </c>
      <c r="BH716" s="80">
        <f t="shared" si="208"/>
        <v>0</v>
      </c>
      <c r="BI716" s="80">
        <f t="shared" si="208"/>
        <v>0</v>
      </c>
      <c r="BJ716" s="80">
        <f t="shared" si="208"/>
        <v>0</v>
      </c>
      <c r="BK716" s="80">
        <f t="shared" si="208"/>
        <v>0</v>
      </c>
      <c r="BL716" s="80">
        <f t="shared" si="208"/>
        <v>0</v>
      </c>
      <c r="BM716" s="80">
        <f t="shared" si="208"/>
        <v>0</v>
      </c>
      <c r="BN716" s="80">
        <f t="shared" si="208"/>
        <v>0</v>
      </c>
      <c r="BO716" s="80">
        <f t="shared" si="209"/>
        <v>0</v>
      </c>
      <c r="BP716" s="80">
        <f t="shared" si="209"/>
        <v>0</v>
      </c>
      <c r="BQ716" s="80">
        <f t="shared" si="209"/>
        <v>0</v>
      </c>
      <c r="BR716" s="80">
        <f t="shared" si="209"/>
        <v>0</v>
      </c>
      <c r="BS716" s="80">
        <f t="shared" si="209"/>
        <v>0</v>
      </c>
      <c r="BT716" s="80">
        <f t="shared" si="209"/>
        <v>0</v>
      </c>
      <c r="BU716" s="80">
        <f t="shared" si="209"/>
        <v>0</v>
      </c>
      <c r="BV716" s="80">
        <f t="shared" si="209"/>
        <v>0</v>
      </c>
      <c r="BW716" s="80">
        <f t="shared" si="209"/>
        <v>0</v>
      </c>
      <c r="BX716" s="80">
        <f t="shared" si="209"/>
        <v>0</v>
      </c>
      <c r="BZ716" s="80">
        <f>BZ291-ER291</f>
        <v>0</v>
      </c>
      <c r="CA716" s="80" t="e">
        <f>CA291-#REF!</f>
        <v>#REF!</v>
      </c>
    </row>
    <row r="717" spans="7:79" hidden="1" x14ac:dyDescent="0.3">
      <c r="G717" s="80">
        <f t="shared" si="208"/>
        <v>0</v>
      </c>
      <c r="H717" s="80">
        <f t="shared" si="208"/>
        <v>0</v>
      </c>
      <c r="I717" s="80">
        <f t="shared" si="208"/>
        <v>0</v>
      </c>
      <c r="J717" s="80">
        <f t="shared" si="208"/>
        <v>0</v>
      </c>
      <c r="K717" s="80">
        <f t="shared" si="208"/>
        <v>0</v>
      </c>
      <c r="L717" s="80">
        <f t="shared" si="208"/>
        <v>0</v>
      </c>
      <c r="M717" s="80">
        <f t="shared" si="208"/>
        <v>0</v>
      </c>
      <c r="N717" s="80">
        <f t="shared" si="208"/>
        <v>0</v>
      </c>
      <c r="O717" s="80">
        <f t="shared" si="208"/>
        <v>0</v>
      </c>
      <c r="P717" s="80">
        <f t="shared" si="208"/>
        <v>0</v>
      </c>
      <c r="Q717" s="80">
        <f t="shared" si="208"/>
        <v>0</v>
      </c>
      <c r="R717" s="80">
        <f t="shared" si="208"/>
        <v>0</v>
      </c>
      <c r="S717" s="80">
        <f t="shared" si="208"/>
        <v>0</v>
      </c>
      <c r="T717" s="80">
        <f t="shared" si="208"/>
        <v>0</v>
      </c>
      <c r="U717" s="80">
        <f t="shared" si="208"/>
        <v>0</v>
      </c>
      <c r="V717" s="80">
        <f t="shared" si="208"/>
        <v>0</v>
      </c>
      <c r="W717" s="80">
        <f t="shared" si="208"/>
        <v>0</v>
      </c>
      <c r="X717" s="80">
        <f t="shared" si="208"/>
        <v>0</v>
      </c>
      <c r="Y717" s="80">
        <f t="shared" si="208"/>
        <v>0</v>
      </c>
      <c r="Z717" s="80">
        <f t="shared" si="208"/>
        <v>0</v>
      </c>
      <c r="AA717" s="80">
        <f t="shared" si="208"/>
        <v>0</v>
      </c>
      <c r="AB717" s="80">
        <f t="shared" si="208"/>
        <v>0</v>
      </c>
      <c r="AC717" s="80">
        <f t="shared" si="208"/>
        <v>0</v>
      </c>
      <c r="AD717" s="80">
        <f t="shared" si="208"/>
        <v>0</v>
      </c>
      <c r="AE717" s="80">
        <f t="shared" si="208"/>
        <v>0</v>
      </c>
      <c r="AF717" s="80">
        <f t="shared" si="208"/>
        <v>0</v>
      </c>
      <c r="AG717" s="80">
        <f t="shared" si="208"/>
        <v>0</v>
      </c>
      <c r="AH717" s="80">
        <f t="shared" si="208"/>
        <v>0</v>
      </c>
      <c r="AI717" s="80">
        <f t="shared" si="208"/>
        <v>0</v>
      </c>
      <c r="AJ717" s="80">
        <f t="shared" si="208"/>
        <v>0</v>
      </c>
      <c r="AK717" s="80">
        <f t="shared" si="208"/>
        <v>0</v>
      </c>
      <c r="AL717" s="80">
        <f t="shared" si="208"/>
        <v>0</v>
      </c>
      <c r="AM717" s="80">
        <f t="shared" si="208"/>
        <v>0</v>
      </c>
      <c r="AN717" s="80">
        <f t="shared" si="208"/>
        <v>0</v>
      </c>
      <c r="AO717" s="80">
        <f t="shared" si="208"/>
        <v>0</v>
      </c>
      <c r="AP717" s="80">
        <f t="shared" si="208"/>
        <v>0</v>
      </c>
      <c r="AQ717" s="80">
        <f t="shared" si="208"/>
        <v>0</v>
      </c>
      <c r="AR717" s="80">
        <f t="shared" si="208"/>
        <v>0</v>
      </c>
      <c r="AS717" s="80">
        <f t="shared" si="208"/>
        <v>0</v>
      </c>
      <c r="AT717" s="80">
        <f t="shared" si="208"/>
        <v>0</v>
      </c>
      <c r="AU717" s="80">
        <f t="shared" si="208"/>
        <v>0</v>
      </c>
      <c r="AV717" s="80">
        <f t="shared" si="208"/>
        <v>0</v>
      </c>
      <c r="AW717" s="80">
        <f t="shared" si="208"/>
        <v>0</v>
      </c>
      <c r="AX717" s="80">
        <f t="shared" si="208"/>
        <v>0</v>
      </c>
      <c r="AY717" s="80">
        <f t="shared" si="208"/>
        <v>0</v>
      </c>
      <c r="AZ717" s="80">
        <f t="shared" si="208"/>
        <v>0</v>
      </c>
      <c r="BA717" s="80">
        <f t="shared" si="208"/>
        <v>0</v>
      </c>
      <c r="BB717" s="80">
        <f t="shared" si="208"/>
        <v>0</v>
      </c>
      <c r="BC717" s="80">
        <f t="shared" si="208"/>
        <v>0</v>
      </c>
      <c r="BD717" s="80">
        <f t="shared" si="208"/>
        <v>0</v>
      </c>
      <c r="BE717" s="80">
        <f t="shared" si="208"/>
        <v>0</v>
      </c>
      <c r="BF717" s="80">
        <f t="shared" si="208"/>
        <v>0</v>
      </c>
      <c r="BG717" s="80">
        <f t="shared" si="208"/>
        <v>0</v>
      </c>
      <c r="BH717" s="80">
        <f t="shared" si="208"/>
        <v>0</v>
      </c>
      <c r="BI717" s="80">
        <f t="shared" si="208"/>
        <v>0</v>
      </c>
      <c r="BJ717" s="80">
        <f t="shared" si="208"/>
        <v>0</v>
      </c>
      <c r="BK717" s="80">
        <f t="shared" si="208"/>
        <v>0</v>
      </c>
      <c r="BL717" s="80">
        <f t="shared" si="208"/>
        <v>0</v>
      </c>
      <c r="BM717" s="80">
        <f t="shared" si="208"/>
        <v>0</v>
      </c>
      <c r="BN717" s="80">
        <f t="shared" si="208"/>
        <v>0</v>
      </c>
      <c r="BO717" s="80">
        <f t="shared" si="209"/>
        <v>0</v>
      </c>
      <c r="BP717" s="80">
        <f t="shared" si="209"/>
        <v>0</v>
      </c>
      <c r="BQ717" s="80">
        <f t="shared" si="209"/>
        <v>0</v>
      </c>
      <c r="BR717" s="80">
        <f t="shared" si="209"/>
        <v>0</v>
      </c>
      <c r="BS717" s="80">
        <f t="shared" si="209"/>
        <v>0</v>
      </c>
      <c r="BT717" s="80">
        <f t="shared" si="209"/>
        <v>0</v>
      </c>
      <c r="BU717" s="80">
        <f t="shared" si="209"/>
        <v>0</v>
      </c>
      <c r="BV717" s="80">
        <f t="shared" si="209"/>
        <v>0</v>
      </c>
      <c r="BW717" s="80">
        <f t="shared" si="209"/>
        <v>0</v>
      </c>
      <c r="BX717" s="80">
        <f t="shared" si="209"/>
        <v>0</v>
      </c>
      <c r="BZ717" s="80">
        <f>BZ292-ER292</f>
        <v>0</v>
      </c>
      <c r="CA717" s="80" t="e">
        <f>CA292-#REF!</f>
        <v>#REF!</v>
      </c>
    </row>
    <row r="718" spans="7:79" hidden="1" x14ac:dyDescent="0.3">
      <c r="G718" s="80">
        <f t="shared" ref="G718:BR718" si="210">G294-BY294</f>
        <v>0</v>
      </c>
      <c r="H718" s="80">
        <f t="shared" si="210"/>
        <v>0</v>
      </c>
      <c r="I718" s="80">
        <f t="shared" si="210"/>
        <v>0</v>
      </c>
      <c r="J718" s="80">
        <f t="shared" si="210"/>
        <v>0</v>
      </c>
      <c r="K718" s="80">
        <f t="shared" si="210"/>
        <v>0</v>
      </c>
      <c r="L718" s="80">
        <f t="shared" si="210"/>
        <v>0</v>
      </c>
      <c r="M718" s="80">
        <f t="shared" si="210"/>
        <v>0</v>
      </c>
      <c r="N718" s="80">
        <f t="shared" si="210"/>
        <v>0</v>
      </c>
      <c r="O718" s="80">
        <f t="shared" si="210"/>
        <v>0</v>
      </c>
      <c r="P718" s="80">
        <f t="shared" si="210"/>
        <v>0</v>
      </c>
      <c r="Q718" s="80">
        <f t="shared" si="210"/>
        <v>0</v>
      </c>
      <c r="R718" s="80">
        <f t="shared" si="210"/>
        <v>0</v>
      </c>
      <c r="S718" s="80">
        <f t="shared" si="210"/>
        <v>0</v>
      </c>
      <c r="T718" s="80">
        <f t="shared" si="210"/>
        <v>0</v>
      </c>
      <c r="U718" s="80">
        <f t="shared" si="210"/>
        <v>0</v>
      </c>
      <c r="V718" s="80">
        <f t="shared" si="210"/>
        <v>0</v>
      </c>
      <c r="W718" s="80">
        <f t="shared" si="210"/>
        <v>0</v>
      </c>
      <c r="X718" s="80">
        <f t="shared" si="210"/>
        <v>0</v>
      </c>
      <c r="Y718" s="80">
        <f t="shared" si="210"/>
        <v>0</v>
      </c>
      <c r="Z718" s="80">
        <f t="shared" si="210"/>
        <v>0</v>
      </c>
      <c r="AA718" s="80">
        <f t="shared" si="210"/>
        <v>0</v>
      </c>
      <c r="AB718" s="80">
        <f t="shared" si="210"/>
        <v>0</v>
      </c>
      <c r="AC718" s="80">
        <f t="shared" si="210"/>
        <v>0</v>
      </c>
      <c r="AD718" s="80">
        <f t="shared" si="210"/>
        <v>0</v>
      </c>
      <c r="AE718" s="80">
        <f t="shared" si="210"/>
        <v>0</v>
      </c>
      <c r="AF718" s="80">
        <f t="shared" si="210"/>
        <v>0</v>
      </c>
      <c r="AG718" s="80">
        <f t="shared" si="210"/>
        <v>0</v>
      </c>
      <c r="AH718" s="80">
        <f t="shared" si="210"/>
        <v>0</v>
      </c>
      <c r="AI718" s="80">
        <f t="shared" si="210"/>
        <v>0</v>
      </c>
      <c r="AJ718" s="80">
        <f t="shared" si="210"/>
        <v>0</v>
      </c>
      <c r="AK718" s="80">
        <f t="shared" si="210"/>
        <v>0</v>
      </c>
      <c r="AL718" s="80">
        <f t="shared" si="210"/>
        <v>0</v>
      </c>
      <c r="AM718" s="80">
        <f t="shared" si="210"/>
        <v>0</v>
      </c>
      <c r="AN718" s="80">
        <f t="shared" si="210"/>
        <v>0</v>
      </c>
      <c r="AO718" s="80">
        <f t="shared" si="210"/>
        <v>0</v>
      </c>
      <c r="AP718" s="80">
        <f t="shared" si="210"/>
        <v>0</v>
      </c>
      <c r="AQ718" s="80">
        <f t="shared" si="210"/>
        <v>0</v>
      </c>
      <c r="AR718" s="80">
        <f t="shared" si="210"/>
        <v>0</v>
      </c>
      <c r="AS718" s="80">
        <f t="shared" si="210"/>
        <v>0</v>
      </c>
      <c r="AT718" s="80">
        <f t="shared" si="210"/>
        <v>0</v>
      </c>
      <c r="AU718" s="80">
        <f t="shared" si="210"/>
        <v>0</v>
      </c>
      <c r="AV718" s="80">
        <f t="shared" si="210"/>
        <v>0</v>
      </c>
      <c r="AW718" s="80">
        <f t="shared" si="210"/>
        <v>0</v>
      </c>
      <c r="AX718" s="80">
        <f t="shared" si="210"/>
        <v>0</v>
      </c>
      <c r="AY718" s="80">
        <f t="shared" si="210"/>
        <v>0</v>
      </c>
      <c r="AZ718" s="80">
        <f t="shared" si="210"/>
        <v>0</v>
      </c>
      <c r="BA718" s="80">
        <f t="shared" si="210"/>
        <v>0</v>
      </c>
      <c r="BB718" s="80">
        <f t="shared" si="210"/>
        <v>0</v>
      </c>
      <c r="BC718" s="80">
        <f t="shared" si="210"/>
        <v>0</v>
      </c>
      <c r="BD718" s="80">
        <f t="shared" si="210"/>
        <v>0</v>
      </c>
      <c r="BE718" s="80">
        <f t="shared" si="210"/>
        <v>0</v>
      </c>
      <c r="BF718" s="80">
        <f t="shared" si="210"/>
        <v>0</v>
      </c>
      <c r="BG718" s="80">
        <f t="shared" si="210"/>
        <v>0</v>
      </c>
      <c r="BH718" s="80">
        <f t="shared" si="210"/>
        <v>0</v>
      </c>
      <c r="BI718" s="80">
        <f t="shared" si="210"/>
        <v>0</v>
      </c>
      <c r="BJ718" s="80">
        <f t="shared" si="210"/>
        <v>0</v>
      </c>
      <c r="BK718" s="80">
        <f t="shared" si="210"/>
        <v>0</v>
      </c>
      <c r="BL718" s="80">
        <f t="shared" si="210"/>
        <v>0</v>
      </c>
      <c r="BM718" s="80">
        <f t="shared" si="210"/>
        <v>0</v>
      </c>
      <c r="BN718" s="80">
        <f t="shared" si="210"/>
        <v>0</v>
      </c>
      <c r="BO718" s="80">
        <f t="shared" si="210"/>
        <v>0</v>
      </c>
      <c r="BP718" s="80">
        <f t="shared" si="210"/>
        <v>0</v>
      </c>
      <c r="BQ718" s="80">
        <f t="shared" si="210"/>
        <v>0</v>
      </c>
      <c r="BR718" s="80">
        <f t="shared" si="210"/>
        <v>0</v>
      </c>
      <c r="BS718" s="80">
        <f t="shared" ref="BS718:BX718" si="211">BS294-EK294</f>
        <v>0</v>
      </c>
      <c r="BT718" s="80">
        <f t="shared" si="211"/>
        <v>0</v>
      </c>
      <c r="BU718" s="80">
        <f t="shared" si="211"/>
        <v>0</v>
      </c>
      <c r="BV718" s="80">
        <f t="shared" si="211"/>
        <v>0</v>
      </c>
      <c r="BW718" s="80">
        <f t="shared" si="211"/>
        <v>0</v>
      </c>
      <c r="BX718" s="80">
        <f t="shared" si="211"/>
        <v>0</v>
      </c>
      <c r="BZ718" s="80">
        <f>BZ294-ER294</f>
        <v>0</v>
      </c>
      <c r="CA718" s="80" t="e">
        <f>CA294-#REF!</f>
        <v>#REF!</v>
      </c>
    </row>
    <row r="719" spans="7:79" hidden="1" x14ac:dyDescent="0.3">
      <c r="G719" s="80">
        <f t="shared" ref="G719:BR722" si="212">G301-BY301</f>
        <v>0</v>
      </c>
      <c r="H719" s="80">
        <f t="shared" si="212"/>
        <v>0</v>
      </c>
      <c r="I719" s="80">
        <f t="shared" si="212"/>
        <v>0</v>
      </c>
      <c r="J719" s="80">
        <f t="shared" si="212"/>
        <v>0</v>
      </c>
      <c r="K719" s="80">
        <f t="shared" si="212"/>
        <v>0</v>
      </c>
      <c r="L719" s="80">
        <f t="shared" si="212"/>
        <v>0</v>
      </c>
      <c r="M719" s="80">
        <f t="shared" si="212"/>
        <v>0</v>
      </c>
      <c r="N719" s="80">
        <f t="shared" si="212"/>
        <v>0</v>
      </c>
      <c r="O719" s="80">
        <f t="shared" si="212"/>
        <v>0</v>
      </c>
      <c r="P719" s="80">
        <f t="shared" si="212"/>
        <v>0</v>
      </c>
      <c r="Q719" s="80">
        <f t="shared" si="212"/>
        <v>0</v>
      </c>
      <c r="R719" s="80">
        <f t="shared" si="212"/>
        <v>0</v>
      </c>
      <c r="S719" s="80">
        <f t="shared" si="212"/>
        <v>0</v>
      </c>
      <c r="T719" s="80">
        <f t="shared" si="212"/>
        <v>0</v>
      </c>
      <c r="U719" s="80">
        <f t="shared" si="212"/>
        <v>0</v>
      </c>
      <c r="V719" s="80">
        <f t="shared" si="212"/>
        <v>0</v>
      </c>
      <c r="W719" s="80">
        <f t="shared" si="212"/>
        <v>0</v>
      </c>
      <c r="X719" s="80">
        <f t="shared" si="212"/>
        <v>0</v>
      </c>
      <c r="Y719" s="80">
        <f t="shared" si="212"/>
        <v>0</v>
      </c>
      <c r="Z719" s="80">
        <f t="shared" si="212"/>
        <v>0</v>
      </c>
      <c r="AA719" s="80">
        <f t="shared" si="212"/>
        <v>0</v>
      </c>
      <c r="AB719" s="80">
        <f t="shared" si="212"/>
        <v>0</v>
      </c>
      <c r="AC719" s="80">
        <f t="shared" si="212"/>
        <v>0</v>
      </c>
      <c r="AD719" s="80">
        <f t="shared" si="212"/>
        <v>0</v>
      </c>
      <c r="AE719" s="80">
        <f t="shared" si="212"/>
        <v>0</v>
      </c>
      <c r="AF719" s="80">
        <f t="shared" si="212"/>
        <v>0</v>
      </c>
      <c r="AG719" s="80">
        <f t="shared" si="212"/>
        <v>0</v>
      </c>
      <c r="AH719" s="80">
        <f t="shared" si="212"/>
        <v>0</v>
      </c>
      <c r="AI719" s="80">
        <f t="shared" si="212"/>
        <v>0</v>
      </c>
      <c r="AJ719" s="80">
        <f t="shared" si="212"/>
        <v>0</v>
      </c>
      <c r="AK719" s="80">
        <f t="shared" si="212"/>
        <v>0</v>
      </c>
      <c r="AL719" s="80">
        <f t="shared" si="212"/>
        <v>0</v>
      </c>
      <c r="AM719" s="80">
        <f t="shared" si="212"/>
        <v>0</v>
      </c>
      <c r="AN719" s="80">
        <f t="shared" si="212"/>
        <v>0</v>
      </c>
      <c r="AO719" s="80">
        <f t="shared" si="212"/>
        <v>0</v>
      </c>
      <c r="AP719" s="80">
        <f t="shared" si="212"/>
        <v>0</v>
      </c>
      <c r="AQ719" s="80">
        <f t="shared" si="212"/>
        <v>0</v>
      </c>
      <c r="AR719" s="80">
        <f t="shared" si="212"/>
        <v>0</v>
      </c>
      <c r="AS719" s="80">
        <f t="shared" si="212"/>
        <v>0</v>
      </c>
      <c r="AT719" s="80">
        <f t="shared" si="212"/>
        <v>0</v>
      </c>
      <c r="AU719" s="80">
        <f t="shared" si="212"/>
        <v>0</v>
      </c>
      <c r="AV719" s="80">
        <f t="shared" si="212"/>
        <v>0</v>
      </c>
      <c r="AW719" s="80">
        <f t="shared" si="212"/>
        <v>0</v>
      </c>
      <c r="AX719" s="80">
        <f t="shared" si="212"/>
        <v>0</v>
      </c>
      <c r="AY719" s="80">
        <f t="shared" si="212"/>
        <v>0</v>
      </c>
      <c r="AZ719" s="80">
        <f t="shared" si="212"/>
        <v>0</v>
      </c>
      <c r="BA719" s="80">
        <f t="shared" si="212"/>
        <v>0</v>
      </c>
      <c r="BB719" s="80">
        <f t="shared" si="212"/>
        <v>0</v>
      </c>
      <c r="BC719" s="80">
        <f t="shared" si="212"/>
        <v>0</v>
      </c>
      <c r="BD719" s="80">
        <f t="shared" si="212"/>
        <v>0</v>
      </c>
      <c r="BE719" s="80">
        <f t="shared" si="212"/>
        <v>0</v>
      </c>
      <c r="BF719" s="80">
        <f t="shared" si="212"/>
        <v>0</v>
      </c>
      <c r="BG719" s="80">
        <f t="shared" si="212"/>
        <v>0</v>
      </c>
      <c r="BH719" s="80">
        <f t="shared" si="212"/>
        <v>0</v>
      </c>
      <c r="BI719" s="80">
        <f t="shared" si="212"/>
        <v>0</v>
      </c>
      <c r="BJ719" s="80">
        <f t="shared" si="212"/>
        <v>0</v>
      </c>
      <c r="BK719" s="80">
        <f t="shared" si="212"/>
        <v>0</v>
      </c>
      <c r="BL719" s="80">
        <f t="shared" si="212"/>
        <v>0</v>
      </c>
      <c r="BM719" s="80">
        <f t="shared" si="212"/>
        <v>0</v>
      </c>
      <c r="BN719" s="80">
        <f t="shared" si="212"/>
        <v>0</v>
      </c>
      <c r="BO719" s="80">
        <f t="shared" si="212"/>
        <v>0</v>
      </c>
      <c r="BP719" s="80">
        <f t="shared" si="212"/>
        <v>0</v>
      </c>
      <c r="BQ719" s="80">
        <f t="shared" si="212"/>
        <v>0</v>
      </c>
      <c r="BR719" s="80">
        <f t="shared" si="212"/>
        <v>0</v>
      </c>
      <c r="BS719" s="80">
        <f t="shared" ref="BS719:BX728" si="213">BS301-EK301</f>
        <v>0</v>
      </c>
      <c r="BT719" s="80">
        <f t="shared" si="213"/>
        <v>0</v>
      </c>
      <c r="BU719" s="80">
        <f t="shared" si="213"/>
        <v>0</v>
      </c>
      <c r="BV719" s="80">
        <f t="shared" si="213"/>
        <v>0</v>
      </c>
      <c r="BW719" s="80">
        <f t="shared" si="213"/>
        <v>0</v>
      </c>
      <c r="BX719" s="80">
        <f t="shared" si="213"/>
        <v>0</v>
      </c>
      <c r="BZ719" s="80">
        <f t="shared" ref="BZ719:BZ728" si="214">BZ301-ER301</f>
        <v>0</v>
      </c>
      <c r="CA719" s="80" t="e">
        <f>CA301-#REF!</f>
        <v>#REF!</v>
      </c>
    </row>
    <row r="720" spans="7:79" hidden="1" x14ac:dyDescent="0.3">
      <c r="G720" s="80">
        <f t="shared" si="212"/>
        <v>0</v>
      </c>
      <c r="H720" s="80">
        <f t="shared" si="212"/>
        <v>0</v>
      </c>
      <c r="I720" s="80">
        <f t="shared" si="212"/>
        <v>0</v>
      </c>
      <c r="J720" s="80">
        <f t="shared" si="212"/>
        <v>0</v>
      </c>
      <c r="K720" s="80">
        <f t="shared" si="212"/>
        <v>0</v>
      </c>
      <c r="L720" s="80">
        <f t="shared" si="212"/>
        <v>0</v>
      </c>
      <c r="M720" s="80">
        <f t="shared" si="212"/>
        <v>0</v>
      </c>
      <c r="N720" s="80">
        <f t="shared" si="212"/>
        <v>0</v>
      </c>
      <c r="O720" s="80">
        <f t="shared" si="212"/>
        <v>0</v>
      </c>
      <c r="P720" s="80">
        <f t="shared" si="212"/>
        <v>0</v>
      </c>
      <c r="Q720" s="80">
        <f t="shared" si="212"/>
        <v>0</v>
      </c>
      <c r="R720" s="80">
        <f t="shared" si="212"/>
        <v>0</v>
      </c>
      <c r="S720" s="80">
        <f t="shared" si="212"/>
        <v>0</v>
      </c>
      <c r="T720" s="80">
        <f t="shared" si="212"/>
        <v>0</v>
      </c>
      <c r="U720" s="80">
        <f t="shared" si="212"/>
        <v>0</v>
      </c>
      <c r="V720" s="80">
        <f t="shared" si="212"/>
        <v>0</v>
      </c>
      <c r="W720" s="80">
        <f t="shared" si="212"/>
        <v>0</v>
      </c>
      <c r="X720" s="80">
        <f t="shared" si="212"/>
        <v>0</v>
      </c>
      <c r="Y720" s="80">
        <f t="shared" si="212"/>
        <v>0</v>
      </c>
      <c r="Z720" s="80">
        <f t="shared" si="212"/>
        <v>0</v>
      </c>
      <c r="AA720" s="80">
        <f t="shared" si="212"/>
        <v>0</v>
      </c>
      <c r="AB720" s="80">
        <f t="shared" si="212"/>
        <v>0</v>
      </c>
      <c r="AC720" s="80">
        <f t="shared" si="212"/>
        <v>0</v>
      </c>
      <c r="AD720" s="80">
        <f t="shared" si="212"/>
        <v>0</v>
      </c>
      <c r="AE720" s="80">
        <f t="shared" si="212"/>
        <v>0</v>
      </c>
      <c r="AF720" s="80">
        <f t="shared" si="212"/>
        <v>0</v>
      </c>
      <c r="AG720" s="80">
        <f t="shared" si="212"/>
        <v>0</v>
      </c>
      <c r="AH720" s="80">
        <f t="shared" si="212"/>
        <v>0</v>
      </c>
      <c r="AI720" s="80">
        <f t="shared" si="212"/>
        <v>0</v>
      </c>
      <c r="AJ720" s="80">
        <f t="shared" si="212"/>
        <v>0</v>
      </c>
      <c r="AK720" s="80">
        <f t="shared" si="212"/>
        <v>0</v>
      </c>
      <c r="AL720" s="80">
        <f t="shared" si="212"/>
        <v>0</v>
      </c>
      <c r="AM720" s="80">
        <f t="shared" si="212"/>
        <v>0</v>
      </c>
      <c r="AN720" s="80">
        <f t="shared" si="212"/>
        <v>0</v>
      </c>
      <c r="AO720" s="80">
        <f t="shared" si="212"/>
        <v>0</v>
      </c>
      <c r="AP720" s="80">
        <f t="shared" si="212"/>
        <v>0</v>
      </c>
      <c r="AQ720" s="80">
        <f t="shared" si="212"/>
        <v>0</v>
      </c>
      <c r="AR720" s="80">
        <f t="shared" si="212"/>
        <v>0</v>
      </c>
      <c r="AS720" s="80">
        <f t="shared" si="212"/>
        <v>0</v>
      </c>
      <c r="AT720" s="80">
        <f t="shared" si="212"/>
        <v>0</v>
      </c>
      <c r="AU720" s="80">
        <f t="shared" si="212"/>
        <v>0</v>
      </c>
      <c r="AV720" s="80">
        <f t="shared" si="212"/>
        <v>0</v>
      </c>
      <c r="AW720" s="80">
        <f t="shared" si="212"/>
        <v>0</v>
      </c>
      <c r="AX720" s="80">
        <f t="shared" si="212"/>
        <v>0</v>
      </c>
      <c r="AY720" s="80">
        <f t="shared" si="212"/>
        <v>0</v>
      </c>
      <c r="AZ720" s="80">
        <f t="shared" si="212"/>
        <v>0</v>
      </c>
      <c r="BA720" s="80">
        <f t="shared" si="212"/>
        <v>0</v>
      </c>
      <c r="BB720" s="80">
        <f t="shared" si="212"/>
        <v>0</v>
      </c>
      <c r="BC720" s="80">
        <f t="shared" si="212"/>
        <v>0</v>
      </c>
      <c r="BD720" s="80">
        <f t="shared" si="212"/>
        <v>0</v>
      </c>
      <c r="BE720" s="80">
        <f t="shared" si="212"/>
        <v>0</v>
      </c>
      <c r="BF720" s="80">
        <f t="shared" si="212"/>
        <v>0</v>
      </c>
      <c r="BG720" s="80">
        <f t="shared" si="212"/>
        <v>0</v>
      </c>
      <c r="BH720" s="80">
        <f t="shared" si="212"/>
        <v>0</v>
      </c>
      <c r="BI720" s="80">
        <f t="shared" si="212"/>
        <v>0</v>
      </c>
      <c r="BJ720" s="80">
        <f t="shared" si="212"/>
        <v>0</v>
      </c>
      <c r="BK720" s="80">
        <f t="shared" si="212"/>
        <v>0</v>
      </c>
      <c r="BL720" s="80">
        <f t="shared" si="212"/>
        <v>0</v>
      </c>
      <c r="BM720" s="80">
        <f t="shared" si="212"/>
        <v>0</v>
      </c>
      <c r="BN720" s="80">
        <f t="shared" si="212"/>
        <v>0</v>
      </c>
      <c r="BO720" s="80">
        <f t="shared" si="212"/>
        <v>0</v>
      </c>
      <c r="BP720" s="80">
        <f t="shared" si="212"/>
        <v>0</v>
      </c>
      <c r="BQ720" s="80">
        <f t="shared" si="212"/>
        <v>0</v>
      </c>
      <c r="BR720" s="80">
        <f t="shared" si="212"/>
        <v>0</v>
      </c>
      <c r="BS720" s="80">
        <f t="shared" si="213"/>
        <v>0</v>
      </c>
      <c r="BT720" s="80">
        <f t="shared" si="213"/>
        <v>0</v>
      </c>
      <c r="BU720" s="80">
        <f t="shared" si="213"/>
        <v>0</v>
      </c>
      <c r="BV720" s="80">
        <f t="shared" si="213"/>
        <v>0</v>
      </c>
      <c r="BW720" s="80">
        <f t="shared" si="213"/>
        <v>0</v>
      </c>
      <c r="BX720" s="80">
        <f t="shared" si="213"/>
        <v>0</v>
      </c>
      <c r="BZ720" s="80">
        <f t="shared" si="214"/>
        <v>0</v>
      </c>
      <c r="CA720" s="80" t="e">
        <f>CA302-#REF!</f>
        <v>#REF!</v>
      </c>
    </row>
    <row r="721" spans="7:79" hidden="1" x14ac:dyDescent="0.3">
      <c r="G721" s="80">
        <f t="shared" si="212"/>
        <v>0</v>
      </c>
      <c r="H721" s="80">
        <f t="shared" si="212"/>
        <v>0</v>
      </c>
      <c r="I721" s="80">
        <f t="shared" si="212"/>
        <v>0</v>
      </c>
      <c r="J721" s="80">
        <f t="shared" si="212"/>
        <v>0</v>
      </c>
      <c r="K721" s="80">
        <f t="shared" si="212"/>
        <v>0</v>
      </c>
      <c r="L721" s="80">
        <f t="shared" si="212"/>
        <v>0</v>
      </c>
      <c r="M721" s="80">
        <f t="shared" si="212"/>
        <v>0</v>
      </c>
      <c r="N721" s="80">
        <f t="shared" si="212"/>
        <v>0</v>
      </c>
      <c r="O721" s="80">
        <f t="shared" si="212"/>
        <v>0</v>
      </c>
      <c r="P721" s="80">
        <f t="shared" si="212"/>
        <v>0</v>
      </c>
      <c r="Q721" s="80">
        <f t="shared" si="212"/>
        <v>0</v>
      </c>
      <c r="R721" s="80">
        <f t="shared" si="212"/>
        <v>0</v>
      </c>
      <c r="S721" s="80">
        <f t="shared" si="212"/>
        <v>0</v>
      </c>
      <c r="T721" s="80">
        <f t="shared" si="212"/>
        <v>0</v>
      </c>
      <c r="U721" s="80">
        <f t="shared" si="212"/>
        <v>0</v>
      </c>
      <c r="V721" s="80">
        <f t="shared" si="212"/>
        <v>0</v>
      </c>
      <c r="W721" s="80">
        <f t="shared" si="212"/>
        <v>0</v>
      </c>
      <c r="X721" s="80">
        <f t="shared" si="212"/>
        <v>0</v>
      </c>
      <c r="Y721" s="80">
        <f t="shared" si="212"/>
        <v>0</v>
      </c>
      <c r="Z721" s="80">
        <f t="shared" si="212"/>
        <v>0</v>
      </c>
      <c r="AA721" s="80">
        <f t="shared" si="212"/>
        <v>0</v>
      </c>
      <c r="AB721" s="80">
        <f t="shared" si="212"/>
        <v>0</v>
      </c>
      <c r="AC721" s="80">
        <f t="shared" si="212"/>
        <v>0</v>
      </c>
      <c r="AD721" s="80">
        <f t="shared" si="212"/>
        <v>0</v>
      </c>
      <c r="AE721" s="80">
        <f t="shared" si="212"/>
        <v>0</v>
      </c>
      <c r="AF721" s="80">
        <f t="shared" si="212"/>
        <v>0</v>
      </c>
      <c r="AG721" s="80">
        <f t="shared" si="212"/>
        <v>0</v>
      </c>
      <c r="AH721" s="80">
        <f t="shared" si="212"/>
        <v>0</v>
      </c>
      <c r="AI721" s="80">
        <f t="shared" si="212"/>
        <v>0</v>
      </c>
      <c r="AJ721" s="80">
        <f t="shared" si="212"/>
        <v>0</v>
      </c>
      <c r="AK721" s="80">
        <f t="shared" si="212"/>
        <v>0</v>
      </c>
      <c r="AL721" s="80">
        <f t="shared" si="212"/>
        <v>0</v>
      </c>
      <c r="AM721" s="80">
        <f t="shared" si="212"/>
        <v>0</v>
      </c>
      <c r="AN721" s="80">
        <f t="shared" si="212"/>
        <v>0</v>
      </c>
      <c r="AO721" s="80">
        <f t="shared" si="212"/>
        <v>0</v>
      </c>
      <c r="AP721" s="80">
        <f t="shared" si="212"/>
        <v>0</v>
      </c>
      <c r="AQ721" s="80">
        <f t="shared" si="212"/>
        <v>0</v>
      </c>
      <c r="AR721" s="80">
        <f t="shared" si="212"/>
        <v>0</v>
      </c>
      <c r="AS721" s="80">
        <f t="shared" si="212"/>
        <v>0</v>
      </c>
      <c r="AT721" s="80">
        <f t="shared" si="212"/>
        <v>0</v>
      </c>
      <c r="AU721" s="80">
        <f t="shared" si="212"/>
        <v>0</v>
      </c>
      <c r="AV721" s="80">
        <f t="shared" si="212"/>
        <v>0</v>
      </c>
      <c r="AW721" s="80">
        <f t="shared" si="212"/>
        <v>0</v>
      </c>
      <c r="AX721" s="80">
        <f t="shared" si="212"/>
        <v>0</v>
      </c>
      <c r="AY721" s="80">
        <f t="shared" si="212"/>
        <v>0</v>
      </c>
      <c r="AZ721" s="80">
        <f t="shared" si="212"/>
        <v>0</v>
      </c>
      <c r="BA721" s="80">
        <f t="shared" si="212"/>
        <v>0</v>
      </c>
      <c r="BB721" s="80">
        <f t="shared" si="212"/>
        <v>0</v>
      </c>
      <c r="BC721" s="80">
        <f t="shared" si="212"/>
        <v>0</v>
      </c>
      <c r="BD721" s="80">
        <f t="shared" si="212"/>
        <v>0</v>
      </c>
      <c r="BE721" s="80">
        <f t="shared" si="212"/>
        <v>0</v>
      </c>
      <c r="BF721" s="80">
        <f t="shared" si="212"/>
        <v>0</v>
      </c>
      <c r="BG721" s="80">
        <f t="shared" si="212"/>
        <v>0</v>
      </c>
      <c r="BH721" s="80">
        <f t="shared" si="212"/>
        <v>0</v>
      </c>
      <c r="BI721" s="80">
        <f t="shared" si="212"/>
        <v>0</v>
      </c>
      <c r="BJ721" s="80">
        <f t="shared" si="212"/>
        <v>0</v>
      </c>
      <c r="BK721" s="80">
        <f t="shared" si="212"/>
        <v>0</v>
      </c>
      <c r="BL721" s="80">
        <f t="shared" si="212"/>
        <v>0</v>
      </c>
      <c r="BM721" s="80">
        <f t="shared" si="212"/>
        <v>0</v>
      </c>
      <c r="BN721" s="80">
        <f t="shared" si="212"/>
        <v>0</v>
      </c>
      <c r="BO721" s="80">
        <f t="shared" si="212"/>
        <v>0</v>
      </c>
      <c r="BP721" s="80">
        <f t="shared" si="212"/>
        <v>0</v>
      </c>
      <c r="BQ721" s="80">
        <f t="shared" si="212"/>
        <v>0</v>
      </c>
      <c r="BR721" s="80">
        <f t="shared" si="212"/>
        <v>0</v>
      </c>
      <c r="BS721" s="80">
        <f t="shared" si="213"/>
        <v>0</v>
      </c>
      <c r="BT721" s="80">
        <f t="shared" si="213"/>
        <v>0</v>
      </c>
      <c r="BU721" s="80">
        <f t="shared" si="213"/>
        <v>0</v>
      </c>
      <c r="BV721" s="80">
        <f t="shared" si="213"/>
        <v>0</v>
      </c>
      <c r="BW721" s="80">
        <f t="shared" si="213"/>
        <v>0</v>
      </c>
      <c r="BX721" s="80">
        <f t="shared" si="213"/>
        <v>0</v>
      </c>
      <c r="BZ721" s="80">
        <f t="shared" si="214"/>
        <v>0</v>
      </c>
      <c r="CA721" s="80" t="e">
        <f>CA303-#REF!</f>
        <v>#REF!</v>
      </c>
    </row>
    <row r="722" spans="7:79" hidden="1" x14ac:dyDescent="0.3">
      <c r="G722" s="80">
        <f t="shared" si="212"/>
        <v>0</v>
      </c>
      <c r="H722" s="80">
        <f t="shared" si="212"/>
        <v>0</v>
      </c>
      <c r="I722" s="80">
        <f t="shared" si="212"/>
        <v>0</v>
      </c>
      <c r="J722" s="80">
        <f t="shared" si="212"/>
        <v>0</v>
      </c>
      <c r="K722" s="80">
        <f t="shared" si="212"/>
        <v>0</v>
      </c>
      <c r="L722" s="80">
        <f t="shared" si="212"/>
        <v>0</v>
      </c>
      <c r="M722" s="80">
        <f t="shared" si="212"/>
        <v>0</v>
      </c>
      <c r="N722" s="80">
        <f t="shared" si="212"/>
        <v>0</v>
      </c>
      <c r="O722" s="80">
        <f t="shared" si="212"/>
        <v>0</v>
      </c>
      <c r="P722" s="80">
        <f t="shared" si="212"/>
        <v>0</v>
      </c>
      <c r="Q722" s="80">
        <f t="shared" si="212"/>
        <v>0</v>
      </c>
      <c r="R722" s="80">
        <f t="shared" si="212"/>
        <v>0</v>
      </c>
      <c r="S722" s="80">
        <f t="shared" si="212"/>
        <v>0</v>
      </c>
      <c r="T722" s="80">
        <f t="shared" si="212"/>
        <v>0</v>
      </c>
      <c r="U722" s="80">
        <f t="shared" si="212"/>
        <v>0</v>
      </c>
      <c r="V722" s="80">
        <f t="shared" si="212"/>
        <v>0</v>
      </c>
      <c r="W722" s="80">
        <f t="shared" si="212"/>
        <v>0</v>
      </c>
      <c r="X722" s="80">
        <f t="shared" si="212"/>
        <v>0</v>
      </c>
      <c r="Y722" s="80">
        <f t="shared" si="212"/>
        <v>0</v>
      </c>
      <c r="Z722" s="80">
        <f t="shared" si="212"/>
        <v>0</v>
      </c>
      <c r="AA722" s="80">
        <f t="shared" si="212"/>
        <v>0</v>
      </c>
      <c r="AB722" s="80">
        <f t="shared" si="212"/>
        <v>0</v>
      </c>
      <c r="AC722" s="80">
        <f t="shared" si="212"/>
        <v>0</v>
      </c>
      <c r="AD722" s="80">
        <f t="shared" si="212"/>
        <v>0</v>
      </c>
      <c r="AE722" s="80">
        <f t="shared" si="212"/>
        <v>0</v>
      </c>
      <c r="AF722" s="80">
        <f t="shared" si="212"/>
        <v>0</v>
      </c>
      <c r="AG722" s="80">
        <f t="shared" si="212"/>
        <v>0</v>
      </c>
      <c r="AH722" s="80">
        <f t="shared" si="212"/>
        <v>0</v>
      </c>
      <c r="AI722" s="80">
        <f t="shared" si="212"/>
        <v>0</v>
      </c>
      <c r="AJ722" s="80">
        <f t="shared" si="212"/>
        <v>0</v>
      </c>
      <c r="AK722" s="80">
        <f t="shared" si="212"/>
        <v>0</v>
      </c>
      <c r="AL722" s="80">
        <f t="shared" si="212"/>
        <v>0</v>
      </c>
      <c r="AM722" s="80">
        <f t="shared" si="212"/>
        <v>0</v>
      </c>
      <c r="AN722" s="80">
        <f t="shared" si="212"/>
        <v>0</v>
      </c>
      <c r="AO722" s="80">
        <f t="shared" si="212"/>
        <v>0</v>
      </c>
      <c r="AP722" s="80">
        <f t="shared" si="212"/>
        <v>0</v>
      </c>
      <c r="AQ722" s="80">
        <f t="shared" si="212"/>
        <v>0</v>
      </c>
      <c r="AR722" s="80">
        <f t="shared" si="212"/>
        <v>0</v>
      </c>
      <c r="AS722" s="80">
        <f t="shared" si="212"/>
        <v>0</v>
      </c>
      <c r="AT722" s="80">
        <f t="shared" si="212"/>
        <v>0</v>
      </c>
      <c r="AU722" s="80">
        <f t="shared" si="212"/>
        <v>0</v>
      </c>
      <c r="AV722" s="80">
        <f t="shared" si="212"/>
        <v>0</v>
      </c>
      <c r="AW722" s="80">
        <f t="shared" si="212"/>
        <v>0</v>
      </c>
      <c r="AX722" s="80">
        <f t="shared" si="212"/>
        <v>0</v>
      </c>
      <c r="AY722" s="80">
        <f t="shared" si="212"/>
        <v>0</v>
      </c>
      <c r="AZ722" s="80">
        <f t="shared" si="212"/>
        <v>0</v>
      </c>
      <c r="BA722" s="80">
        <f t="shared" si="212"/>
        <v>0</v>
      </c>
      <c r="BB722" s="80">
        <f t="shared" si="212"/>
        <v>0</v>
      </c>
      <c r="BC722" s="80">
        <f t="shared" si="212"/>
        <v>0</v>
      </c>
      <c r="BD722" s="80">
        <f t="shared" si="212"/>
        <v>0</v>
      </c>
      <c r="BE722" s="80">
        <f t="shared" si="212"/>
        <v>0</v>
      </c>
      <c r="BF722" s="80">
        <f t="shared" si="212"/>
        <v>0</v>
      </c>
      <c r="BG722" s="80">
        <f t="shared" si="212"/>
        <v>0</v>
      </c>
      <c r="BH722" s="80">
        <f t="shared" si="212"/>
        <v>0</v>
      </c>
      <c r="BI722" s="80">
        <f t="shared" si="212"/>
        <v>0</v>
      </c>
      <c r="BJ722" s="80">
        <f t="shared" si="212"/>
        <v>0</v>
      </c>
      <c r="BK722" s="80">
        <f t="shared" si="212"/>
        <v>0</v>
      </c>
      <c r="BL722" s="80">
        <f t="shared" si="212"/>
        <v>0</v>
      </c>
      <c r="BM722" s="80">
        <f t="shared" si="212"/>
        <v>0</v>
      </c>
      <c r="BN722" s="80">
        <f t="shared" si="212"/>
        <v>0</v>
      </c>
      <c r="BO722" s="80">
        <f t="shared" si="212"/>
        <v>0</v>
      </c>
      <c r="BP722" s="80">
        <f t="shared" si="212"/>
        <v>0</v>
      </c>
      <c r="BQ722" s="80">
        <f t="shared" si="212"/>
        <v>0</v>
      </c>
      <c r="BR722" s="80">
        <f t="shared" ref="BR722:BR728" si="215">BR304-EJ304</f>
        <v>0</v>
      </c>
      <c r="BS722" s="80">
        <f t="shared" si="213"/>
        <v>0</v>
      </c>
      <c r="BT722" s="80">
        <f t="shared" si="213"/>
        <v>0</v>
      </c>
      <c r="BU722" s="80">
        <f t="shared" si="213"/>
        <v>0</v>
      </c>
      <c r="BV722" s="80">
        <f t="shared" si="213"/>
        <v>0</v>
      </c>
      <c r="BW722" s="80">
        <f t="shared" si="213"/>
        <v>0</v>
      </c>
      <c r="BX722" s="80">
        <f t="shared" si="213"/>
        <v>0</v>
      </c>
      <c r="BZ722" s="80">
        <f t="shared" si="214"/>
        <v>0</v>
      </c>
      <c r="CA722" s="80" t="e">
        <f>CA304-#REF!</f>
        <v>#REF!</v>
      </c>
    </row>
    <row r="723" spans="7:79" hidden="1" x14ac:dyDescent="0.3">
      <c r="G723" s="80">
        <f t="shared" ref="G723:BQ727" si="216">G305-BY305</f>
        <v>0</v>
      </c>
      <c r="H723" s="80">
        <f t="shared" si="216"/>
        <v>0</v>
      </c>
      <c r="I723" s="80">
        <f t="shared" si="216"/>
        <v>0</v>
      </c>
      <c r="J723" s="80">
        <f t="shared" si="216"/>
        <v>0</v>
      </c>
      <c r="K723" s="80">
        <f t="shared" si="216"/>
        <v>0</v>
      </c>
      <c r="L723" s="80">
        <f t="shared" si="216"/>
        <v>0</v>
      </c>
      <c r="M723" s="80">
        <f t="shared" si="216"/>
        <v>0</v>
      </c>
      <c r="N723" s="80">
        <f t="shared" si="216"/>
        <v>0</v>
      </c>
      <c r="O723" s="80">
        <f t="shared" si="216"/>
        <v>0</v>
      </c>
      <c r="P723" s="80">
        <f t="shared" si="216"/>
        <v>0</v>
      </c>
      <c r="Q723" s="80">
        <f t="shared" si="216"/>
        <v>0</v>
      </c>
      <c r="R723" s="80">
        <f t="shared" si="216"/>
        <v>0</v>
      </c>
      <c r="S723" s="80">
        <f t="shared" si="216"/>
        <v>0</v>
      </c>
      <c r="T723" s="80">
        <f t="shared" si="216"/>
        <v>0</v>
      </c>
      <c r="U723" s="80">
        <f t="shared" si="216"/>
        <v>0</v>
      </c>
      <c r="V723" s="80">
        <f t="shared" si="216"/>
        <v>0</v>
      </c>
      <c r="W723" s="80">
        <f t="shared" si="216"/>
        <v>0</v>
      </c>
      <c r="X723" s="80">
        <f t="shared" si="216"/>
        <v>0</v>
      </c>
      <c r="Y723" s="80">
        <f t="shared" si="216"/>
        <v>0</v>
      </c>
      <c r="Z723" s="80">
        <f t="shared" si="216"/>
        <v>0</v>
      </c>
      <c r="AA723" s="80">
        <f t="shared" si="216"/>
        <v>0</v>
      </c>
      <c r="AB723" s="80">
        <f t="shared" si="216"/>
        <v>0</v>
      </c>
      <c r="AC723" s="80">
        <f t="shared" si="216"/>
        <v>0</v>
      </c>
      <c r="AD723" s="80">
        <f t="shared" si="216"/>
        <v>0</v>
      </c>
      <c r="AE723" s="80">
        <f t="shared" si="216"/>
        <v>0</v>
      </c>
      <c r="AF723" s="80">
        <f t="shared" si="216"/>
        <v>0</v>
      </c>
      <c r="AG723" s="80">
        <f t="shared" si="216"/>
        <v>0</v>
      </c>
      <c r="AH723" s="80">
        <f t="shared" si="216"/>
        <v>0</v>
      </c>
      <c r="AI723" s="80">
        <f t="shared" si="216"/>
        <v>0</v>
      </c>
      <c r="AJ723" s="80">
        <f t="shared" si="216"/>
        <v>0</v>
      </c>
      <c r="AK723" s="80">
        <f t="shared" si="216"/>
        <v>0</v>
      </c>
      <c r="AL723" s="80">
        <f t="shared" si="216"/>
        <v>0</v>
      </c>
      <c r="AM723" s="80">
        <f t="shared" si="216"/>
        <v>0</v>
      </c>
      <c r="AN723" s="80">
        <f t="shared" si="216"/>
        <v>0</v>
      </c>
      <c r="AO723" s="80">
        <f t="shared" si="216"/>
        <v>0</v>
      </c>
      <c r="AP723" s="80">
        <f t="shared" si="216"/>
        <v>0</v>
      </c>
      <c r="AQ723" s="80">
        <f t="shared" si="216"/>
        <v>0</v>
      </c>
      <c r="AR723" s="80">
        <f t="shared" si="216"/>
        <v>0</v>
      </c>
      <c r="AS723" s="80">
        <f t="shared" si="216"/>
        <v>0</v>
      </c>
      <c r="AT723" s="80">
        <f t="shared" si="216"/>
        <v>0</v>
      </c>
      <c r="AU723" s="80">
        <f t="shared" si="216"/>
        <v>0</v>
      </c>
      <c r="AV723" s="80">
        <f t="shared" si="216"/>
        <v>0</v>
      </c>
      <c r="AW723" s="80">
        <f t="shared" si="216"/>
        <v>0</v>
      </c>
      <c r="AX723" s="80">
        <f t="shared" si="216"/>
        <v>0</v>
      </c>
      <c r="AY723" s="80">
        <f t="shared" si="216"/>
        <v>0</v>
      </c>
      <c r="AZ723" s="80">
        <f t="shared" si="216"/>
        <v>0</v>
      </c>
      <c r="BA723" s="80">
        <f t="shared" si="216"/>
        <v>0</v>
      </c>
      <c r="BB723" s="80">
        <f t="shared" si="216"/>
        <v>0</v>
      </c>
      <c r="BC723" s="80">
        <f t="shared" si="216"/>
        <v>0</v>
      </c>
      <c r="BD723" s="80">
        <f t="shared" si="216"/>
        <v>0</v>
      </c>
      <c r="BE723" s="80">
        <f t="shared" si="216"/>
        <v>0</v>
      </c>
      <c r="BF723" s="80">
        <f t="shared" si="216"/>
        <v>0</v>
      </c>
      <c r="BG723" s="80">
        <f t="shared" si="216"/>
        <v>0</v>
      </c>
      <c r="BH723" s="80">
        <f t="shared" si="216"/>
        <v>0</v>
      </c>
      <c r="BI723" s="80">
        <f t="shared" si="216"/>
        <v>0</v>
      </c>
      <c r="BJ723" s="80">
        <f t="shared" si="216"/>
        <v>0</v>
      </c>
      <c r="BK723" s="80">
        <f t="shared" si="216"/>
        <v>0</v>
      </c>
      <c r="BL723" s="80">
        <f t="shared" si="216"/>
        <v>0</v>
      </c>
      <c r="BM723" s="80">
        <f t="shared" si="216"/>
        <v>0</v>
      </c>
      <c r="BN723" s="80">
        <f t="shared" si="216"/>
        <v>0</v>
      </c>
      <c r="BO723" s="80">
        <f t="shared" si="216"/>
        <v>0</v>
      </c>
      <c r="BP723" s="80">
        <f t="shared" si="216"/>
        <v>0</v>
      </c>
      <c r="BQ723" s="80">
        <f t="shared" si="216"/>
        <v>0</v>
      </c>
      <c r="BR723" s="80">
        <f t="shared" si="215"/>
        <v>0</v>
      </c>
      <c r="BS723" s="80">
        <f t="shared" si="213"/>
        <v>0</v>
      </c>
      <c r="BT723" s="80">
        <f t="shared" si="213"/>
        <v>0</v>
      </c>
      <c r="BU723" s="80">
        <f t="shared" si="213"/>
        <v>0</v>
      </c>
      <c r="BV723" s="80">
        <f t="shared" si="213"/>
        <v>0</v>
      </c>
      <c r="BW723" s="80">
        <f t="shared" si="213"/>
        <v>0</v>
      </c>
      <c r="BX723" s="80">
        <f t="shared" si="213"/>
        <v>0</v>
      </c>
      <c r="BZ723" s="80">
        <f t="shared" si="214"/>
        <v>0</v>
      </c>
      <c r="CA723" s="80" t="e">
        <f>CA305-#REF!</f>
        <v>#REF!</v>
      </c>
    </row>
    <row r="724" spans="7:79" hidden="1" x14ac:dyDescent="0.3">
      <c r="G724" s="80">
        <f t="shared" si="216"/>
        <v>0</v>
      </c>
      <c r="H724" s="80">
        <f t="shared" si="216"/>
        <v>0</v>
      </c>
      <c r="I724" s="80">
        <f t="shared" si="216"/>
        <v>0</v>
      </c>
      <c r="J724" s="80">
        <f t="shared" si="216"/>
        <v>0</v>
      </c>
      <c r="K724" s="80">
        <f t="shared" si="216"/>
        <v>0</v>
      </c>
      <c r="L724" s="80">
        <f t="shared" si="216"/>
        <v>0</v>
      </c>
      <c r="M724" s="80">
        <f t="shared" si="216"/>
        <v>0</v>
      </c>
      <c r="N724" s="80">
        <f t="shared" si="216"/>
        <v>0</v>
      </c>
      <c r="O724" s="80">
        <f t="shared" si="216"/>
        <v>0</v>
      </c>
      <c r="P724" s="80">
        <f t="shared" si="216"/>
        <v>0</v>
      </c>
      <c r="Q724" s="80">
        <f t="shared" si="216"/>
        <v>0</v>
      </c>
      <c r="R724" s="80">
        <f t="shared" si="216"/>
        <v>0</v>
      </c>
      <c r="S724" s="80">
        <f t="shared" si="216"/>
        <v>0</v>
      </c>
      <c r="T724" s="80">
        <f t="shared" si="216"/>
        <v>0</v>
      </c>
      <c r="U724" s="80">
        <f t="shared" si="216"/>
        <v>0</v>
      </c>
      <c r="V724" s="80">
        <f t="shared" si="216"/>
        <v>0</v>
      </c>
      <c r="W724" s="80">
        <f t="shared" si="216"/>
        <v>0</v>
      </c>
      <c r="X724" s="80">
        <f t="shared" si="216"/>
        <v>0</v>
      </c>
      <c r="Y724" s="80">
        <f t="shared" si="216"/>
        <v>0</v>
      </c>
      <c r="Z724" s="80">
        <f t="shared" si="216"/>
        <v>0</v>
      </c>
      <c r="AA724" s="80">
        <f t="shared" si="216"/>
        <v>0</v>
      </c>
      <c r="AB724" s="80">
        <f t="shared" si="216"/>
        <v>0</v>
      </c>
      <c r="AC724" s="80">
        <f t="shared" si="216"/>
        <v>0</v>
      </c>
      <c r="AD724" s="80">
        <f t="shared" si="216"/>
        <v>0</v>
      </c>
      <c r="AE724" s="80">
        <f t="shared" si="216"/>
        <v>0</v>
      </c>
      <c r="AF724" s="80">
        <f t="shared" si="216"/>
        <v>0</v>
      </c>
      <c r="AG724" s="80">
        <f t="shared" si="216"/>
        <v>0</v>
      </c>
      <c r="AH724" s="80">
        <f t="shared" si="216"/>
        <v>0</v>
      </c>
      <c r="AI724" s="80">
        <f t="shared" si="216"/>
        <v>0</v>
      </c>
      <c r="AJ724" s="80">
        <f t="shared" si="216"/>
        <v>0</v>
      </c>
      <c r="AK724" s="80">
        <f t="shared" si="216"/>
        <v>0</v>
      </c>
      <c r="AL724" s="80">
        <f t="shared" si="216"/>
        <v>0</v>
      </c>
      <c r="AM724" s="80">
        <f t="shared" si="216"/>
        <v>0</v>
      </c>
      <c r="AN724" s="80">
        <f t="shared" si="216"/>
        <v>0</v>
      </c>
      <c r="AO724" s="80">
        <f t="shared" si="216"/>
        <v>0</v>
      </c>
      <c r="AP724" s="80">
        <f t="shared" si="216"/>
        <v>0</v>
      </c>
      <c r="AQ724" s="80">
        <f t="shared" si="216"/>
        <v>0</v>
      </c>
      <c r="AR724" s="80">
        <f t="shared" si="216"/>
        <v>0</v>
      </c>
      <c r="AS724" s="80">
        <f t="shared" si="216"/>
        <v>0</v>
      </c>
      <c r="AT724" s="80">
        <f t="shared" si="216"/>
        <v>0</v>
      </c>
      <c r="AU724" s="80">
        <f t="shared" si="216"/>
        <v>0</v>
      </c>
      <c r="AV724" s="80">
        <f t="shared" si="216"/>
        <v>0</v>
      </c>
      <c r="AW724" s="80">
        <f t="shared" si="216"/>
        <v>0</v>
      </c>
      <c r="AX724" s="80">
        <f t="shared" si="216"/>
        <v>0</v>
      </c>
      <c r="AY724" s="80">
        <f t="shared" si="216"/>
        <v>0</v>
      </c>
      <c r="AZ724" s="80">
        <f t="shared" si="216"/>
        <v>0</v>
      </c>
      <c r="BA724" s="80">
        <f t="shared" si="216"/>
        <v>0</v>
      </c>
      <c r="BB724" s="80">
        <f t="shared" si="216"/>
        <v>0</v>
      </c>
      <c r="BC724" s="80">
        <f t="shared" si="216"/>
        <v>0</v>
      </c>
      <c r="BD724" s="80">
        <f t="shared" si="216"/>
        <v>0</v>
      </c>
      <c r="BE724" s="80">
        <f t="shared" si="216"/>
        <v>0</v>
      </c>
      <c r="BF724" s="80">
        <f t="shared" si="216"/>
        <v>0</v>
      </c>
      <c r="BG724" s="80">
        <f t="shared" si="216"/>
        <v>0</v>
      </c>
      <c r="BH724" s="80">
        <f t="shared" si="216"/>
        <v>0</v>
      </c>
      <c r="BI724" s="80">
        <f t="shared" si="216"/>
        <v>0</v>
      </c>
      <c r="BJ724" s="80">
        <f t="shared" si="216"/>
        <v>0</v>
      </c>
      <c r="BK724" s="80">
        <f t="shared" si="216"/>
        <v>0</v>
      </c>
      <c r="BL724" s="80">
        <f t="shared" si="216"/>
        <v>0</v>
      </c>
      <c r="BM724" s="80">
        <f t="shared" si="216"/>
        <v>0</v>
      </c>
      <c r="BN724" s="80">
        <f t="shared" si="216"/>
        <v>0</v>
      </c>
      <c r="BO724" s="80">
        <f t="shared" si="216"/>
        <v>0</v>
      </c>
      <c r="BP724" s="80">
        <f t="shared" si="216"/>
        <v>0</v>
      </c>
      <c r="BQ724" s="80">
        <f t="shared" si="216"/>
        <v>0</v>
      </c>
      <c r="BR724" s="80">
        <f t="shared" si="215"/>
        <v>0</v>
      </c>
      <c r="BS724" s="80">
        <f t="shared" si="213"/>
        <v>0</v>
      </c>
      <c r="BT724" s="80">
        <f t="shared" si="213"/>
        <v>0</v>
      </c>
      <c r="BU724" s="80">
        <f t="shared" si="213"/>
        <v>0</v>
      </c>
      <c r="BV724" s="80">
        <f t="shared" si="213"/>
        <v>0</v>
      </c>
      <c r="BW724" s="80">
        <f t="shared" si="213"/>
        <v>0</v>
      </c>
      <c r="BX724" s="80">
        <f t="shared" si="213"/>
        <v>0</v>
      </c>
      <c r="BZ724" s="80">
        <f t="shared" si="214"/>
        <v>0</v>
      </c>
      <c r="CA724" s="80" t="e">
        <f>CA306-#REF!</f>
        <v>#REF!</v>
      </c>
    </row>
    <row r="725" spans="7:79" hidden="1" x14ac:dyDescent="0.3">
      <c r="G725" s="80">
        <f t="shared" si="216"/>
        <v>-3310802</v>
      </c>
      <c r="H725" s="80">
        <f t="shared" si="216"/>
        <v>0</v>
      </c>
      <c r="I725" s="80">
        <f t="shared" si="216"/>
        <v>0</v>
      </c>
      <c r="J725" s="80">
        <f t="shared" si="216"/>
        <v>0</v>
      </c>
      <c r="K725" s="80">
        <f t="shared" si="216"/>
        <v>0</v>
      </c>
      <c r="L725" s="80">
        <f t="shared" si="216"/>
        <v>-2306360</v>
      </c>
      <c r="M725" s="80">
        <f t="shared" si="216"/>
        <v>0</v>
      </c>
      <c r="N725" s="80">
        <f t="shared" si="216"/>
        <v>0</v>
      </c>
      <c r="O725" s="80">
        <f t="shared" si="216"/>
        <v>0</v>
      </c>
      <c r="P725" s="80">
        <f t="shared" si="216"/>
        <v>0</v>
      </c>
      <c r="Q725" s="80">
        <f t="shared" si="216"/>
        <v>0</v>
      </c>
      <c r="R725" s="80">
        <f t="shared" si="216"/>
        <v>0</v>
      </c>
      <c r="S725" s="80">
        <f t="shared" si="216"/>
        <v>0</v>
      </c>
      <c r="T725" s="80">
        <f t="shared" si="216"/>
        <v>0</v>
      </c>
      <c r="U725" s="80">
        <f t="shared" si="216"/>
        <v>0</v>
      </c>
      <c r="V725" s="80">
        <f t="shared" si="216"/>
        <v>-1004442</v>
      </c>
      <c r="W725" s="80">
        <f t="shared" si="216"/>
        <v>0</v>
      </c>
      <c r="X725" s="80">
        <f t="shared" si="216"/>
        <v>0</v>
      </c>
      <c r="Y725" s="80">
        <f t="shared" si="216"/>
        <v>0</v>
      </c>
      <c r="Z725" s="80">
        <f t="shared" si="216"/>
        <v>0</v>
      </c>
      <c r="AA725" s="80">
        <f t="shared" si="216"/>
        <v>0</v>
      </c>
      <c r="AB725" s="80">
        <f t="shared" si="216"/>
        <v>0</v>
      </c>
      <c r="AC725" s="80">
        <f t="shared" si="216"/>
        <v>0</v>
      </c>
      <c r="AD725" s="80">
        <f t="shared" si="216"/>
        <v>0</v>
      </c>
      <c r="AE725" s="80">
        <f t="shared" si="216"/>
        <v>0</v>
      </c>
      <c r="AF725" s="80">
        <f t="shared" si="216"/>
        <v>0</v>
      </c>
      <c r="AG725" s="80">
        <f t="shared" si="216"/>
        <v>0</v>
      </c>
      <c r="AH725" s="80">
        <f t="shared" si="216"/>
        <v>0</v>
      </c>
      <c r="AI725" s="80">
        <f t="shared" si="216"/>
        <v>0</v>
      </c>
      <c r="AJ725" s="80">
        <f t="shared" si="216"/>
        <v>0</v>
      </c>
      <c r="AK725" s="80">
        <f t="shared" si="216"/>
        <v>0</v>
      </c>
      <c r="AL725" s="80">
        <f t="shared" si="216"/>
        <v>0</v>
      </c>
      <c r="AM725" s="80">
        <f t="shared" si="216"/>
        <v>0</v>
      </c>
      <c r="AN725" s="80">
        <f t="shared" si="216"/>
        <v>0</v>
      </c>
      <c r="AO725" s="80">
        <f t="shared" si="216"/>
        <v>0</v>
      </c>
      <c r="AP725" s="80">
        <f t="shared" si="216"/>
        <v>0</v>
      </c>
      <c r="AQ725" s="80">
        <f t="shared" si="216"/>
        <v>0</v>
      </c>
      <c r="AR725" s="80">
        <f t="shared" si="216"/>
        <v>0</v>
      </c>
      <c r="AS725" s="80">
        <f t="shared" si="216"/>
        <v>0</v>
      </c>
      <c r="AT725" s="80">
        <f t="shared" si="216"/>
        <v>0</v>
      </c>
      <c r="AU725" s="80">
        <f t="shared" si="216"/>
        <v>0</v>
      </c>
      <c r="AV725" s="80">
        <f t="shared" si="216"/>
        <v>0</v>
      </c>
      <c r="AW725" s="80">
        <f t="shared" si="216"/>
        <v>0</v>
      </c>
      <c r="AX725" s="80">
        <f t="shared" si="216"/>
        <v>0</v>
      </c>
      <c r="AY725" s="80">
        <f t="shared" si="216"/>
        <v>0</v>
      </c>
      <c r="AZ725" s="80">
        <f t="shared" si="216"/>
        <v>0</v>
      </c>
      <c r="BA725" s="80">
        <f t="shared" si="216"/>
        <v>0</v>
      </c>
      <c r="BB725" s="80">
        <f t="shared" si="216"/>
        <v>0</v>
      </c>
      <c r="BC725" s="80">
        <f t="shared" si="216"/>
        <v>0</v>
      </c>
      <c r="BD725" s="80">
        <f t="shared" si="216"/>
        <v>0</v>
      </c>
      <c r="BE725" s="80">
        <f t="shared" si="216"/>
        <v>0</v>
      </c>
      <c r="BF725" s="80">
        <f t="shared" si="216"/>
        <v>0</v>
      </c>
      <c r="BG725" s="80">
        <f t="shared" si="216"/>
        <v>0</v>
      </c>
      <c r="BH725" s="80">
        <f t="shared" si="216"/>
        <v>0</v>
      </c>
      <c r="BI725" s="80">
        <f t="shared" si="216"/>
        <v>0</v>
      </c>
      <c r="BJ725" s="80">
        <f t="shared" si="216"/>
        <v>0</v>
      </c>
      <c r="BK725" s="80">
        <f t="shared" si="216"/>
        <v>0</v>
      </c>
      <c r="BL725" s="80">
        <f t="shared" si="216"/>
        <v>0</v>
      </c>
      <c r="BM725" s="80">
        <f t="shared" si="216"/>
        <v>0</v>
      </c>
      <c r="BN725" s="80">
        <f t="shared" si="216"/>
        <v>0</v>
      </c>
      <c r="BO725" s="80">
        <f t="shared" si="216"/>
        <v>0</v>
      </c>
      <c r="BP725" s="80">
        <f t="shared" si="216"/>
        <v>0</v>
      </c>
      <c r="BQ725" s="80">
        <f t="shared" si="216"/>
        <v>0</v>
      </c>
      <c r="BR725" s="80">
        <f t="shared" si="215"/>
        <v>0</v>
      </c>
      <c r="BS725" s="80">
        <f t="shared" si="213"/>
        <v>0</v>
      </c>
      <c r="BT725" s="80">
        <f t="shared" si="213"/>
        <v>-3310802</v>
      </c>
      <c r="BU725" s="80">
        <f t="shared" si="213"/>
        <v>0</v>
      </c>
      <c r="BV725" s="80">
        <f t="shared" si="213"/>
        <v>0</v>
      </c>
      <c r="BW725" s="80">
        <f t="shared" si="213"/>
        <v>0</v>
      </c>
      <c r="BX725" s="80">
        <f t="shared" si="213"/>
        <v>0</v>
      </c>
      <c r="BZ725" s="80">
        <f t="shared" si="214"/>
        <v>0</v>
      </c>
      <c r="CA725" s="80" t="e">
        <f>CA307-#REF!</f>
        <v>#REF!</v>
      </c>
    </row>
    <row r="726" spans="7:79" hidden="1" x14ac:dyDescent="0.3">
      <c r="G726" s="80">
        <f t="shared" si="216"/>
        <v>-3018492</v>
      </c>
      <c r="H726" s="80">
        <f t="shared" si="216"/>
        <v>0</v>
      </c>
      <c r="I726" s="80">
        <f t="shared" si="216"/>
        <v>0</v>
      </c>
      <c r="J726" s="80">
        <f t="shared" si="216"/>
        <v>0</v>
      </c>
      <c r="K726" s="80">
        <f t="shared" si="216"/>
        <v>0</v>
      </c>
      <c r="L726" s="80">
        <f t="shared" si="216"/>
        <v>-2113747</v>
      </c>
      <c r="M726" s="80">
        <f t="shared" si="216"/>
        <v>0</v>
      </c>
      <c r="N726" s="80">
        <f t="shared" si="216"/>
        <v>0</v>
      </c>
      <c r="O726" s="80">
        <f t="shared" si="216"/>
        <v>0</v>
      </c>
      <c r="P726" s="80">
        <f t="shared" si="216"/>
        <v>0</v>
      </c>
      <c r="Q726" s="80">
        <f t="shared" si="216"/>
        <v>0</v>
      </c>
      <c r="R726" s="80">
        <f t="shared" si="216"/>
        <v>0</v>
      </c>
      <c r="S726" s="80">
        <f t="shared" si="216"/>
        <v>0</v>
      </c>
      <c r="T726" s="80">
        <f t="shared" si="216"/>
        <v>0</v>
      </c>
      <c r="U726" s="80">
        <f t="shared" si="216"/>
        <v>0</v>
      </c>
      <c r="V726" s="80">
        <f t="shared" si="216"/>
        <v>-904745</v>
      </c>
      <c r="W726" s="80">
        <f t="shared" si="216"/>
        <v>0</v>
      </c>
      <c r="X726" s="80">
        <f t="shared" si="216"/>
        <v>0</v>
      </c>
      <c r="Y726" s="80">
        <f t="shared" si="216"/>
        <v>0</v>
      </c>
      <c r="Z726" s="80">
        <f t="shared" si="216"/>
        <v>0</v>
      </c>
      <c r="AA726" s="80">
        <f t="shared" si="216"/>
        <v>0</v>
      </c>
      <c r="AB726" s="80">
        <f t="shared" si="216"/>
        <v>0</v>
      </c>
      <c r="AC726" s="80">
        <f t="shared" si="216"/>
        <v>0</v>
      </c>
      <c r="AD726" s="80">
        <f t="shared" si="216"/>
        <v>0</v>
      </c>
      <c r="AE726" s="80">
        <f t="shared" si="216"/>
        <v>0</v>
      </c>
      <c r="AF726" s="80">
        <f t="shared" si="216"/>
        <v>0</v>
      </c>
      <c r="AG726" s="80">
        <f t="shared" si="216"/>
        <v>0</v>
      </c>
      <c r="AH726" s="80">
        <f t="shared" si="216"/>
        <v>0</v>
      </c>
      <c r="AI726" s="80">
        <f t="shared" si="216"/>
        <v>0</v>
      </c>
      <c r="AJ726" s="80">
        <f t="shared" si="216"/>
        <v>0</v>
      </c>
      <c r="AK726" s="80">
        <f t="shared" si="216"/>
        <v>0</v>
      </c>
      <c r="AL726" s="80">
        <f t="shared" si="216"/>
        <v>0</v>
      </c>
      <c r="AM726" s="80">
        <f t="shared" si="216"/>
        <v>0</v>
      </c>
      <c r="AN726" s="80">
        <f t="shared" si="216"/>
        <v>0</v>
      </c>
      <c r="AO726" s="80">
        <f t="shared" si="216"/>
        <v>0</v>
      </c>
      <c r="AP726" s="80">
        <f t="shared" si="216"/>
        <v>0</v>
      </c>
      <c r="AQ726" s="80">
        <f t="shared" si="216"/>
        <v>0</v>
      </c>
      <c r="AR726" s="80">
        <f t="shared" si="216"/>
        <v>0</v>
      </c>
      <c r="AS726" s="80">
        <f t="shared" si="216"/>
        <v>0</v>
      </c>
      <c r="AT726" s="80">
        <f t="shared" si="216"/>
        <v>0</v>
      </c>
      <c r="AU726" s="80">
        <f t="shared" si="216"/>
        <v>0</v>
      </c>
      <c r="AV726" s="80">
        <f t="shared" si="216"/>
        <v>0</v>
      </c>
      <c r="AW726" s="80">
        <f t="shared" si="216"/>
        <v>0</v>
      </c>
      <c r="AX726" s="80">
        <f t="shared" si="216"/>
        <v>0</v>
      </c>
      <c r="AY726" s="80">
        <f t="shared" si="216"/>
        <v>0</v>
      </c>
      <c r="AZ726" s="80">
        <f t="shared" si="216"/>
        <v>0</v>
      </c>
      <c r="BA726" s="80">
        <f t="shared" si="216"/>
        <v>0</v>
      </c>
      <c r="BB726" s="80">
        <f t="shared" si="216"/>
        <v>0</v>
      </c>
      <c r="BC726" s="80">
        <f t="shared" si="216"/>
        <v>0</v>
      </c>
      <c r="BD726" s="80">
        <f t="shared" si="216"/>
        <v>0</v>
      </c>
      <c r="BE726" s="80">
        <f t="shared" si="216"/>
        <v>0</v>
      </c>
      <c r="BF726" s="80">
        <f t="shared" si="216"/>
        <v>0</v>
      </c>
      <c r="BG726" s="80">
        <f t="shared" si="216"/>
        <v>0</v>
      </c>
      <c r="BH726" s="80">
        <f t="shared" si="216"/>
        <v>0</v>
      </c>
      <c r="BI726" s="80">
        <f t="shared" si="216"/>
        <v>0</v>
      </c>
      <c r="BJ726" s="80">
        <f t="shared" si="216"/>
        <v>0</v>
      </c>
      <c r="BK726" s="80">
        <f t="shared" si="216"/>
        <v>0</v>
      </c>
      <c r="BL726" s="80">
        <f t="shared" si="216"/>
        <v>0</v>
      </c>
      <c r="BM726" s="80">
        <f t="shared" si="216"/>
        <v>0</v>
      </c>
      <c r="BN726" s="80">
        <f t="shared" si="216"/>
        <v>0</v>
      </c>
      <c r="BO726" s="80">
        <f t="shared" si="216"/>
        <v>0</v>
      </c>
      <c r="BP726" s="80">
        <f t="shared" si="216"/>
        <v>0</v>
      </c>
      <c r="BQ726" s="80">
        <f t="shared" si="216"/>
        <v>0</v>
      </c>
      <c r="BR726" s="80">
        <f t="shared" si="215"/>
        <v>0</v>
      </c>
      <c r="BS726" s="80">
        <f t="shared" si="213"/>
        <v>0</v>
      </c>
      <c r="BT726" s="80">
        <f t="shared" si="213"/>
        <v>-3018492</v>
      </c>
      <c r="BU726" s="80">
        <f t="shared" si="213"/>
        <v>0</v>
      </c>
      <c r="BV726" s="80">
        <f t="shared" si="213"/>
        <v>0</v>
      </c>
      <c r="BW726" s="80">
        <f t="shared" si="213"/>
        <v>0</v>
      </c>
      <c r="BX726" s="80">
        <f t="shared" si="213"/>
        <v>0</v>
      </c>
      <c r="BZ726" s="80">
        <f t="shared" si="214"/>
        <v>0</v>
      </c>
      <c r="CA726" s="80" t="e">
        <f>CA308-#REF!</f>
        <v>#REF!</v>
      </c>
    </row>
    <row r="727" spans="7:79" hidden="1" x14ac:dyDescent="0.3">
      <c r="G727" s="80">
        <f t="shared" si="216"/>
        <v>-292310</v>
      </c>
      <c r="H727" s="80">
        <f t="shared" si="216"/>
        <v>0</v>
      </c>
      <c r="I727" s="80">
        <f t="shared" si="216"/>
        <v>0</v>
      </c>
      <c r="J727" s="80">
        <f t="shared" ref="J727:BQ728" si="217">J309-CB309</f>
        <v>0</v>
      </c>
      <c r="K727" s="80">
        <f t="shared" si="217"/>
        <v>0</v>
      </c>
      <c r="L727" s="80">
        <f t="shared" si="217"/>
        <v>-192613</v>
      </c>
      <c r="M727" s="80">
        <f t="shared" si="217"/>
        <v>0</v>
      </c>
      <c r="N727" s="80">
        <f t="shared" si="217"/>
        <v>0</v>
      </c>
      <c r="O727" s="80">
        <f t="shared" si="217"/>
        <v>0</v>
      </c>
      <c r="P727" s="80">
        <f t="shared" si="217"/>
        <v>0</v>
      </c>
      <c r="Q727" s="80">
        <f t="shared" si="217"/>
        <v>0</v>
      </c>
      <c r="R727" s="80">
        <f t="shared" si="217"/>
        <v>0</v>
      </c>
      <c r="S727" s="80">
        <f t="shared" si="217"/>
        <v>0</v>
      </c>
      <c r="T727" s="80">
        <f t="shared" si="217"/>
        <v>0</v>
      </c>
      <c r="U727" s="80">
        <f t="shared" si="217"/>
        <v>0</v>
      </c>
      <c r="V727" s="80">
        <f t="shared" si="217"/>
        <v>-99697</v>
      </c>
      <c r="W727" s="80">
        <f t="shared" si="217"/>
        <v>0</v>
      </c>
      <c r="X727" s="80">
        <f t="shared" si="217"/>
        <v>0</v>
      </c>
      <c r="Y727" s="80">
        <f t="shared" si="217"/>
        <v>0</v>
      </c>
      <c r="Z727" s="80">
        <f t="shared" si="217"/>
        <v>0</v>
      </c>
      <c r="AA727" s="80">
        <f t="shared" si="217"/>
        <v>0</v>
      </c>
      <c r="AB727" s="80">
        <f t="shared" si="217"/>
        <v>0</v>
      </c>
      <c r="AC727" s="80">
        <f t="shared" si="217"/>
        <v>0</v>
      </c>
      <c r="AD727" s="80">
        <f t="shared" si="217"/>
        <v>0</v>
      </c>
      <c r="AE727" s="80">
        <f t="shared" si="217"/>
        <v>0</v>
      </c>
      <c r="AF727" s="80">
        <f t="shared" si="217"/>
        <v>0</v>
      </c>
      <c r="AG727" s="80">
        <f t="shared" si="217"/>
        <v>0</v>
      </c>
      <c r="AH727" s="80">
        <f t="shared" si="217"/>
        <v>0</v>
      </c>
      <c r="AI727" s="80">
        <f t="shared" si="217"/>
        <v>0</v>
      </c>
      <c r="AJ727" s="80">
        <f t="shared" si="217"/>
        <v>0</v>
      </c>
      <c r="AK727" s="80">
        <f t="shared" si="217"/>
        <v>0</v>
      </c>
      <c r="AL727" s="80">
        <f t="shared" si="217"/>
        <v>0</v>
      </c>
      <c r="AM727" s="80">
        <f t="shared" si="217"/>
        <v>0</v>
      </c>
      <c r="AN727" s="80">
        <f t="shared" si="217"/>
        <v>0</v>
      </c>
      <c r="AO727" s="80">
        <f t="shared" si="217"/>
        <v>0</v>
      </c>
      <c r="AP727" s="80">
        <f t="shared" si="217"/>
        <v>0</v>
      </c>
      <c r="AQ727" s="80">
        <f t="shared" si="217"/>
        <v>0</v>
      </c>
      <c r="AR727" s="80">
        <f t="shared" si="217"/>
        <v>0</v>
      </c>
      <c r="AS727" s="80">
        <f t="shared" si="217"/>
        <v>0</v>
      </c>
      <c r="AT727" s="80">
        <f t="shared" si="217"/>
        <v>0</v>
      </c>
      <c r="AU727" s="80">
        <f t="shared" si="217"/>
        <v>0</v>
      </c>
      <c r="AV727" s="80">
        <f t="shared" si="217"/>
        <v>0</v>
      </c>
      <c r="AW727" s="80">
        <f t="shared" si="217"/>
        <v>0</v>
      </c>
      <c r="AX727" s="80">
        <f t="shared" si="217"/>
        <v>0</v>
      </c>
      <c r="AY727" s="80">
        <f t="shared" si="217"/>
        <v>0</v>
      </c>
      <c r="AZ727" s="80">
        <f t="shared" si="217"/>
        <v>0</v>
      </c>
      <c r="BA727" s="80">
        <f t="shared" si="217"/>
        <v>0</v>
      </c>
      <c r="BB727" s="80">
        <f t="shared" si="217"/>
        <v>0</v>
      </c>
      <c r="BC727" s="80">
        <f t="shared" si="217"/>
        <v>0</v>
      </c>
      <c r="BD727" s="80">
        <f t="shared" si="217"/>
        <v>0</v>
      </c>
      <c r="BE727" s="80">
        <f t="shared" si="217"/>
        <v>0</v>
      </c>
      <c r="BF727" s="80">
        <f t="shared" si="217"/>
        <v>0</v>
      </c>
      <c r="BG727" s="80">
        <f t="shared" si="217"/>
        <v>0</v>
      </c>
      <c r="BH727" s="80">
        <f t="shared" si="217"/>
        <v>0</v>
      </c>
      <c r="BI727" s="80">
        <f t="shared" si="217"/>
        <v>0</v>
      </c>
      <c r="BJ727" s="80">
        <f t="shared" si="217"/>
        <v>0</v>
      </c>
      <c r="BK727" s="80">
        <f t="shared" si="217"/>
        <v>0</v>
      </c>
      <c r="BL727" s="80">
        <f t="shared" si="217"/>
        <v>0</v>
      </c>
      <c r="BM727" s="80">
        <f t="shared" si="217"/>
        <v>0</v>
      </c>
      <c r="BN727" s="80">
        <f t="shared" si="217"/>
        <v>0</v>
      </c>
      <c r="BO727" s="80">
        <f t="shared" si="217"/>
        <v>0</v>
      </c>
      <c r="BP727" s="80">
        <f t="shared" si="217"/>
        <v>0</v>
      </c>
      <c r="BQ727" s="80">
        <f t="shared" si="217"/>
        <v>0</v>
      </c>
      <c r="BR727" s="80">
        <f t="shared" si="215"/>
        <v>0</v>
      </c>
      <c r="BS727" s="80">
        <f t="shared" si="213"/>
        <v>0</v>
      </c>
      <c r="BT727" s="80">
        <f t="shared" si="213"/>
        <v>-292310</v>
      </c>
      <c r="BU727" s="80">
        <f t="shared" si="213"/>
        <v>0</v>
      </c>
      <c r="BV727" s="80">
        <f t="shared" si="213"/>
        <v>0</v>
      </c>
      <c r="BW727" s="80">
        <f t="shared" si="213"/>
        <v>0</v>
      </c>
      <c r="BX727" s="80">
        <f t="shared" si="213"/>
        <v>0</v>
      </c>
      <c r="BZ727" s="80">
        <f t="shared" si="214"/>
        <v>0</v>
      </c>
      <c r="CA727" s="80" t="e">
        <f>CA309-#REF!</f>
        <v>#REF!</v>
      </c>
    </row>
    <row r="728" spans="7:79" hidden="1" x14ac:dyDescent="0.3">
      <c r="G728" s="80">
        <f t="shared" ref="G728:I728" si="218">G310-BY310</f>
        <v>0</v>
      </c>
      <c r="H728" s="80">
        <f t="shared" si="218"/>
        <v>0</v>
      </c>
      <c r="I728" s="80">
        <f t="shared" si="218"/>
        <v>0</v>
      </c>
      <c r="J728" s="80">
        <f t="shared" si="217"/>
        <v>0</v>
      </c>
      <c r="K728" s="80">
        <f t="shared" si="217"/>
        <v>0</v>
      </c>
      <c r="L728" s="80">
        <f t="shared" si="217"/>
        <v>0</v>
      </c>
      <c r="M728" s="80">
        <f t="shared" si="217"/>
        <v>0</v>
      </c>
      <c r="N728" s="80">
        <f t="shared" si="217"/>
        <v>0</v>
      </c>
      <c r="O728" s="80">
        <f t="shared" si="217"/>
        <v>0</v>
      </c>
      <c r="P728" s="80">
        <f t="shared" si="217"/>
        <v>0</v>
      </c>
      <c r="Q728" s="80">
        <f t="shared" si="217"/>
        <v>0</v>
      </c>
      <c r="R728" s="80">
        <f t="shared" si="217"/>
        <v>0</v>
      </c>
      <c r="S728" s="80">
        <f t="shared" si="217"/>
        <v>0</v>
      </c>
      <c r="T728" s="80">
        <f t="shared" si="217"/>
        <v>0</v>
      </c>
      <c r="U728" s="80">
        <f t="shared" si="217"/>
        <v>0</v>
      </c>
      <c r="V728" s="80">
        <f t="shared" si="217"/>
        <v>0</v>
      </c>
      <c r="W728" s="80">
        <f t="shared" si="217"/>
        <v>0</v>
      </c>
      <c r="X728" s="80">
        <f t="shared" si="217"/>
        <v>0</v>
      </c>
      <c r="Y728" s="80">
        <f t="shared" si="217"/>
        <v>0</v>
      </c>
      <c r="Z728" s="80">
        <f t="shared" si="217"/>
        <v>0</v>
      </c>
      <c r="AA728" s="80">
        <f t="shared" si="217"/>
        <v>0</v>
      </c>
      <c r="AB728" s="80">
        <f t="shared" si="217"/>
        <v>0</v>
      </c>
      <c r="AC728" s="80">
        <f t="shared" si="217"/>
        <v>0</v>
      </c>
      <c r="AD728" s="80">
        <f t="shared" si="217"/>
        <v>0</v>
      </c>
      <c r="AE728" s="80">
        <f t="shared" si="217"/>
        <v>0</v>
      </c>
      <c r="AF728" s="80">
        <f t="shared" si="217"/>
        <v>0</v>
      </c>
      <c r="AG728" s="80">
        <f t="shared" si="217"/>
        <v>0</v>
      </c>
      <c r="AH728" s="80">
        <f t="shared" si="217"/>
        <v>0</v>
      </c>
      <c r="AI728" s="80">
        <f t="shared" si="217"/>
        <v>0</v>
      </c>
      <c r="AJ728" s="80">
        <f t="shared" si="217"/>
        <v>0</v>
      </c>
      <c r="AK728" s="80">
        <f t="shared" si="217"/>
        <v>0</v>
      </c>
      <c r="AL728" s="80">
        <f t="shared" si="217"/>
        <v>0</v>
      </c>
      <c r="AM728" s="80">
        <f t="shared" si="217"/>
        <v>0</v>
      </c>
      <c r="AN728" s="80">
        <f t="shared" si="217"/>
        <v>0</v>
      </c>
      <c r="AO728" s="80">
        <f t="shared" si="217"/>
        <v>0</v>
      </c>
      <c r="AP728" s="80">
        <f t="shared" si="217"/>
        <v>0</v>
      </c>
      <c r="AQ728" s="80">
        <f t="shared" si="217"/>
        <v>0</v>
      </c>
      <c r="AR728" s="80">
        <f t="shared" si="217"/>
        <v>0</v>
      </c>
      <c r="AS728" s="80">
        <f t="shared" si="217"/>
        <v>0</v>
      </c>
      <c r="AT728" s="80">
        <f t="shared" si="217"/>
        <v>0</v>
      </c>
      <c r="AU728" s="80">
        <f t="shared" si="217"/>
        <v>0</v>
      </c>
      <c r="AV728" s="80">
        <f t="shared" si="217"/>
        <v>0</v>
      </c>
      <c r="AW728" s="80">
        <f t="shared" si="217"/>
        <v>0</v>
      </c>
      <c r="AX728" s="80">
        <f t="shared" si="217"/>
        <v>0</v>
      </c>
      <c r="AY728" s="80">
        <f t="shared" si="217"/>
        <v>0</v>
      </c>
      <c r="AZ728" s="80">
        <f t="shared" si="217"/>
        <v>0</v>
      </c>
      <c r="BA728" s="80">
        <f t="shared" si="217"/>
        <v>0</v>
      </c>
      <c r="BB728" s="80">
        <f t="shared" si="217"/>
        <v>0</v>
      </c>
      <c r="BC728" s="80">
        <f t="shared" si="217"/>
        <v>0</v>
      </c>
      <c r="BD728" s="80">
        <f t="shared" si="217"/>
        <v>0</v>
      </c>
      <c r="BE728" s="80">
        <f t="shared" si="217"/>
        <v>0</v>
      </c>
      <c r="BF728" s="80">
        <f t="shared" si="217"/>
        <v>0</v>
      </c>
      <c r="BG728" s="80">
        <f t="shared" si="217"/>
        <v>0</v>
      </c>
      <c r="BH728" s="80">
        <f t="shared" si="217"/>
        <v>0</v>
      </c>
      <c r="BI728" s="80">
        <f t="shared" si="217"/>
        <v>0</v>
      </c>
      <c r="BJ728" s="80">
        <f t="shared" si="217"/>
        <v>0</v>
      </c>
      <c r="BK728" s="80">
        <f t="shared" si="217"/>
        <v>0</v>
      </c>
      <c r="BL728" s="80">
        <f t="shared" si="217"/>
        <v>0</v>
      </c>
      <c r="BM728" s="80">
        <f t="shared" si="217"/>
        <v>0</v>
      </c>
      <c r="BN728" s="80">
        <f t="shared" si="217"/>
        <v>0</v>
      </c>
      <c r="BO728" s="80">
        <f t="shared" si="217"/>
        <v>0</v>
      </c>
      <c r="BP728" s="80">
        <f t="shared" si="217"/>
        <v>0</v>
      </c>
      <c r="BQ728" s="80">
        <f t="shared" si="217"/>
        <v>0</v>
      </c>
      <c r="BR728" s="80">
        <f t="shared" si="215"/>
        <v>0</v>
      </c>
      <c r="BS728" s="80">
        <f t="shared" si="213"/>
        <v>0</v>
      </c>
      <c r="BT728" s="80">
        <f t="shared" si="213"/>
        <v>0</v>
      </c>
      <c r="BU728" s="80">
        <f t="shared" si="213"/>
        <v>0</v>
      </c>
      <c r="BV728" s="80">
        <f t="shared" si="213"/>
        <v>0</v>
      </c>
      <c r="BW728" s="80">
        <f t="shared" si="213"/>
        <v>0</v>
      </c>
      <c r="BX728" s="80">
        <f t="shared" si="213"/>
        <v>0</v>
      </c>
      <c r="BZ728" s="80">
        <f t="shared" si="214"/>
        <v>0</v>
      </c>
      <c r="CA728" s="80" t="e">
        <f>CA310-#REF!</f>
        <v>#REF!</v>
      </c>
    </row>
    <row r="729" spans="7:79" hidden="1" x14ac:dyDescent="0.3">
      <c r="G729" s="80" t="e">
        <f>#REF!-#REF!</f>
        <v>#REF!</v>
      </c>
      <c r="H729" s="80" t="e">
        <f>#REF!-#REF!</f>
        <v>#REF!</v>
      </c>
      <c r="I729" s="80" t="e">
        <f>#REF!-#REF!</f>
        <v>#REF!</v>
      </c>
      <c r="J729" s="80" t="e">
        <f>#REF!-#REF!</f>
        <v>#REF!</v>
      </c>
      <c r="K729" s="80" t="e">
        <f>#REF!-#REF!</f>
        <v>#REF!</v>
      </c>
      <c r="L729" s="80" t="e">
        <f>#REF!-#REF!</f>
        <v>#REF!</v>
      </c>
      <c r="M729" s="80" t="e">
        <f>#REF!-#REF!</f>
        <v>#REF!</v>
      </c>
      <c r="N729" s="80" t="e">
        <f>#REF!-#REF!</f>
        <v>#REF!</v>
      </c>
      <c r="O729" s="80" t="e">
        <f>#REF!-#REF!</f>
        <v>#REF!</v>
      </c>
      <c r="P729" s="80" t="e">
        <f>#REF!-#REF!</f>
        <v>#REF!</v>
      </c>
      <c r="Q729" s="80" t="e">
        <f>#REF!-#REF!</f>
        <v>#REF!</v>
      </c>
      <c r="R729" s="80" t="e">
        <f>#REF!-#REF!</f>
        <v>#REF!</v>
      </c>
      <c r="S729" s="80" t="e">
        <f>#REF!-#REF!</f>
        <v>#REF!</v>
      </c>
      <c r="T729" s="80" t="e">
        <f>#REF!-#REF!</f>
        <v>#REF!</v>
      </c>
      <c r="U729" s="80" t="e">
        <f>#REF!-#REF!</f>
        <v>#REF!</v>
      </c>
      <c r="V729" s="80" t="e">
        <f>#REF!-#REF!</f>
        <v>#REF!</v>
      </c>
      <c r="W729" s="80" t="e">
        <f>#REF!-#REF!</f>
        <v>#REF!</v>
      </c>
      <c r="X729" s="80" t="e">
        <f>#REF!-#REF!</f>
        <v>#REF!</v>
      </c>
      <c r="Y729" s="80" t="e">
        <f>#REF!-#REF!</f>
        <v>#REF!</v>
      </c>
      <c r="Z729" s="80" t="e">
        <f>#REF!-#REF!</f>
        <v>#REF!</v>
      </c>
      <c r="AA729" s="80" t="e">
        <f>#REF!-#REF!</f>
        <v>#REF!</v>
      </c>
      <c r="AB729" s="80" t="e">
        <f>#REF!-#REF!</f>
        <v>#REF!</v>
      </c>
      <c r="AC729" s="80" t="e">
        <f>#REF!-#REF!</f>
        <v>#REF!</v>
      </c>
      <c r="AD729" s="80" t="e">
        <f>#REF!-#REF!</f>
        <v>#REF!</v>
      </c>
      <c r="AE729" s="80" t="e">
        <f>#REF!-#REF!</f>
        <v>#REF!</v>
      </c>
      <c r="AF729" s="80" t="e">
        <f>#REF!-#REF!</f>
        <v>#REF!</v>
      </c>
      <c r="AG729" s="80" t="e">
        <f>#REF!-#REF!</f>
        <v>#REF!</v>
      </c>
      <c r="AH729" s="80" t="e">
        <f>#REF!-#REF!</f>
        <v>#REF!</v>
      </c>
      <c r="AI729" s="80" t="e">
        <f>#REF!-#REF!</f>
        <v>#REF!</v>
      </c>
      <c r="AJ729" s="80" t="e">
        <f>#REF!-#REF!</f>
        <v>#REF!</v>
      </c>
      <c r="AK729" s="80" t="e">
        <f>#REF!-#REF!</f>
        <v>#REF!</v>
      </c>
      <c r="AL729" s="80" t="e">
        <f>#REF!-#REF!</f>
        <v>#REF!</v>
      </c>
      <c r="AM729" s="80" t="e">
        <f>#REF!-#REF!</f>
        <v>#REF!</v>
      </c>
      <c r="AN729" s="80" t="e">
        <f>#REF!-#REF!</f>
        <v>#REF!</v>
      </c>
      <c r="AO729" s="80" t="e">
        <f>#REF!-#REF!</f>
        <v>#REF!</v>
      </c>
      <c r="AP729" s="80" t="e">
        <f>#REF!-#REF!</f>
        <v>#REF!</v>
      </c>
      <c r="AQ729" s="80" t="e">
        <f>#REF!-#REF!</f>
        <v>#REF!</v>
      </c>
      <c r="AR729" s="80" t="e">
        <f>#REF!-#REF!</f>
        <v>#REF!</v>
      </c>
      <c r="AS729" s="80" t="e">
        <f>#REF!-#REF!</f>
        <v>#REF!</v>
      </c>
      <c r="AT729" s="80" t="e">
        <f>#REF!-#REF!</f>
        <v>#REF!</v>
      </c>
      <c r="AU729" s="80" t="e">
        <f>#REF!-#REF!</f>
        <v>#REF!</v>
      </c>
      <c r="AV729" s="80" t="e">
        <f>#REF!-#REF!</f>
        <v>#REF!</v>
      </c>
      <c r="AW729" s="80" t="e">
        <f>#REF!-#REF!</f>
        <v>#REF!</v>
      </c>
      <c r="AX729" s="80" t="e">
        <f>#REF!-#REF!</f>
        <v>#REF!</v>
      </c>
      <c r="AY729" s="80" t="e">
        <f>#REF!-#REF!</f>
        <v>#REF!</v>
      </c>
      <c r="AZ729" s="80" t="e">
        <f>#REF!-#REF!</f>
        <v>#REF!</v>
      </c>
      <c r="BA729" s="80" t="e">
        <f>#REF!-#REF!</f>
        <v>#REF!</v>
      </c>
      <c r="BB729" s="80" t="e">
        <f>#REF!-#REF!</f>
        <v>#REF!</v>
      </c>
      <c r="BC729" s="80" t="e">
        <f>#REF!-#REF!</f>
        <v>#REF!</v>
      </c>
      <c r="BD729" s="80" t="e">
        <f>#REF!-#REF!</f>
        <v>#REF!</v>
      </c>
      <c r="BE729" s="80" t="e">
        <f>#REF!-#REF!</f>
        <v>#REF!</v>
      </c>
      <c r="BF729" s="80" t="e">
        <f>#REF!-#REF!</f>
        <v>#REF!</v>
      </c>
      <c r="BG729" s="80" t="e">
        <f>#REF!-#REF!</f>
        <v>#REF!</v>
      </c>
      <c r="BH729" s="80" t="e">
        <f>#REF!-#REF!</f>
        <v>#REF!</v>
      </c>
      <c r="BI729" s="80" t="e">
        <f>#REF!-#REF!</f>
        <v>#REF!</v>
      </c>
      <c r="BJ729" s="80" t="e">
        <f>#REF!-#REF!</f>
        <v>#REF!</v>
      </c>
      <c r="BK729" s="80" t="e">
        <f>#REF!-#REF!</f>
        <v>#REF!</v>
      </c>
      <c r="BL729" s="80" t="e">
        <f>#REF!-#REF!</f>
        <v>#REF!</v>
      </c>
      <c r="BM729" s="80" t="e">
        <f>#REF!-#REF!</f>
        <v>#REF!</v>
      </c>
      <c r="BN729" s="80" t="e">
        <f>#REF!-#REF!</f>
        <v>#REF!</v>
      </c>
      <c r="BO729" s="80" t="e">
        <f>#REF!-#REF!</f>
        <v>#REF!</v>
      </c>
      <c r="BP729" s="80" t="e">
        <f>#REF!-#REF!</f>
        <v>#REF!</v>
      </c>
      <c r="BQ729" s="80" t="e">
        <f>#REF!-#REF!</f>
        <v>#REF!</v>
      </c>
      <c r="BR729" s="80" t="e">
        <f>#REF!-#REF!</f>
        <v>#REF!</v>
      </c>
      <c r="BS729" s="80" t="e">
        <f>#REF!-#REF!</f>
        <v>#REF!</v>
      </c>
      <c r="BT729" s="80" t="e">
        <f>#REF!-#REF!</f>
        <v>#REF!</v>
      </c>
      <c r="BU729" s="80" t="e">
        <f>#REF!-#REF!</f>
        <v>#REF!</v>
      </c>
      <c r="BV729" s="80" t="e">
        <f>#REF!-#REF!</f>
        <v>#REF!</v>
      </c>
      <c r="BW729" s="80" t="e">
        <f>#REF!-#REF!</f>
        <v>#REF!</v>
      </c>
      <c r="BX729" s="80" t="e">
        <f>#REF!-#REF!</f>
        <v>#REF!</v>
      </c>
      <c r="BZ729" s="80" t="e">
        <f>#REF!-#REF!</f>
        <v>#REF!</v>
      </c>
      <c r="CA729" s="80" t="e">
        <f>#REF!-#REF!</f>
        <v>#REF!</v>
      </c>
    </row>
    <row r="730" spans="7:79" hidden="1" x14ac:dyDescent="0.3">
      <c r="G730" s="80">
        <f t="shared" ref="G730:BR733" si="219">G367-BY367</f>
        <v>-11902536</v>
      </c>
      <c r="H730" s="80">
        <f t="shared" si="219"/>
        <v>0</v>
      </c>
      <c r="I730" s="80">
        <f t="shared" si="219"/>
        <v>0</v>
      </c>
      <c r="J730" s="80">
        <f t="shared" si="219"/>
        <v>0</v>
      </c>
      <c r="K730" s="80">
        <f t="shared" si="219"/>
        <v>0</v>
      </c>
      <c r="L730" s="80">
        <f t="shared" si="219"/>
        <v>936439</v>
      </c>
      <c r="M730" s="80">
        <f t="shared" si="219"/>
        <v>0</v>
      </c>
      <c r="N730" s="80">
        <f t="shared" si="219"/>
        <v>0</v>
      </c>
      <c r="O730" s="80">
        <f t="shared" si="219"/>
        <v>0</v>
      </c>
      <c r="P730" s="80">
        <f t="shared" si="219"/>
        <v>0</v>
      </c>
      <c r="Q730" s="80">
        <f t="shared" si="219"/>
        <v>-2062822</v>
      </c>
      <c r="R730" s="80">
        <f t="shared" si="219"/>
        <v>0</v>
      </c>
      <c r="S730" s="80">
        <f t="shared" si="219"/>
        <v>0</v>
      </c>
      <c r="T730" s="80">
        <f t="shared" si="219"/>
        <v>0</v>
      </c>
      <c r="U730" s="80">
        <f t="shared" si="219"/>
        <v>0</v>
      </c>
      <c r="V730" s="80">
        <f t="shared" si="219"/>
        <v>-29058</v>
      </c>
      <c r="W730" s="80">
        <f t="shared" si="219"/>
        <v>0</v>
      </c>
      <c r="X730" s="80">
        <f t="shared" si="219"/>
        <v>0</v>
      </c>
      <c r="Y730" s="80">
        <f t="shared" si="219"/>
        <v>0</v>
      </c>
      <c r="Z730" s="80">
        <f t="shared" si="219"/>
        <v>0</v>
      </c>
      <c r="AA730" s="80">
        <f t="shared" si="219"/>
        <v>638106</v>
      </c>
      <c r="AB730" s="80">
        <f t="shared" si="219"/>
        <v>0</v>
      </c>
      <c r="AC730" s="80">
        <f t="shared" si="219"/>
        <v>0</v>
      </c>
      <c r="AD730" s="80">
        <f t="shared" si="219"/>
        <v>0</v>
      </c>
      <c r="AE730" s="80">
        <f t="shared" si="219"/>
        <v>0</v>
      </c>
      <c r="AF730" s="80">
        <f t="shared" si="219"/>
        <v>-2758812</v>
      </c>
      <c r="AG730" s="80">
        <f t="shared" si="219"/>
        <v>0</v>
      </c>
      <c r="AH730" s="80">
        <f t="shared" si="219"/>
        <v>0</v>
      </c>
      <c r="AI730" s="80">
        <f t="shared" si="219"/>
        <v>0</v>
      </c>
      <c r="AJ730" s="80">
        <f t="shared" si="219"/>
        <v>0</v>
      </c>
      <c r="AK730" s="80">
        <f t="shared" si="219"/>
        <v>-369162</v>
      </c>
      <c r="AL730" s="80">
        <f t="shared" si="219"/>
        <v>0</v>
      </c>
      <c r="AM730" s="80">
        <f t="shared" si="219"/>
        <v>0</v>
      </c>
      <c r="AN730" s="80">
        <f t="shared" si="219"/>
        <v>0</v>
      </c>
      <c r="AO730" s="80">
        <f t="shared" si="219"/>
        <v>0</v>
      </c>
      <c r="AP730" s="80">
        <f t="shared" si="219"/>
        <v>-513226</v>
      </c>
      <c r="AQ730" s="80">
        <f t="shared" si="219"/>
        <v>0</v>
      </c>
      <c r="AR730" s="80">
        <f t="shared" si="219"/>
        <v>0</v>
      </c>
      <c r="AS730" s="80">
        <f t="shared" si="219"/>
        <v>0</v>
      </c>
      <c r="AT730" s="80">
        <f t="shared" si="219"/>
        <v>0</v>
      </c>
      <c r="AU730" s="80">
        <f t="shared" si="219"/>
        <v>-532749</v>
      </c>
      <c r="AV730" s="80">
        <f t="shared" si="219"/>
        <v>0</v>
      </c>
      <c r="AW730" s="80">
        <f t="shared" si="219"/>
        <v>0</v>
      </c>
      <c r="AX730" s="80">
        <f t="shared" si="219"/>
        <v>0</v>
      </c>
      <c r="AY730" s="80">
        <f t="shared" si="219"/>
        <v>0</v>
      </c>
      <c r="AZ730" s="80">
        <f t="shared" si="219"/>
        <v>-85646</v>
      </c>
      <c r="BA730" s="80">
        <f t="shared" si="219"/>
        <v>0</v>
      </c>
      <c r="BB730" s="80">
        <f t="shared" si="219"/>
        <v>0</v>
      </c>
      <c r="BC730" s="80">
        <f t="shared" si="219"/>
        <v>0</v>
      </c>
      <c r="BD730" s="80">
        <f t="shared" si="219"/>
        <v>0</v>
      </c>
      <c r="BE730" s="80">
        <f t="shared" si="219"/>
        <v>-29969</v>
      </c>
      <c r="BF730" s="80">
        <f t="shared" si="219"/>
        <v>0</v>
      </c>
      <c r="BG730" s="80">
        <f t="shared" si="219"/>
        <v>0</v>
      </c>
      <c r="BH730" s="80">
        <f t="shared" si="219"/>
        <v>0</v>
      </c>
      <c r="BI730" s="80">
        <f t="shared" si="219"/>
        <v>0</v>
      </c>
      <c r="BJ730" s="80">
        <f t="shared" si="219"/>
        <v>-1298550</v>
      </c>
      <c r="BK730" s="80">
        <f t="shared" si="219"/>
        <v>0</v>
      </c>
      <c r="BL730" s="80">
        <f t="shared" si="219"/>
        <v>0</v>
      </c>
      <c r="BM730" s="80">
        <f t="shared" si="219"/>
        <v>0</v>
      </c>
      <c r="BN730" s="80">
        <f t="shared" si="219"/>
        <v>0</v>
      </c>
      <c r="BO730" s="80">
        <f t="shared" si="219"/>
        <v>-850109</v>
      </c>
      <c r="BP730" s="80">
        <f t="shared" si="219"/>
        <v>0</v>
      </c>
      <c r="BQ730" s="80">
        <f t="shared" si="219"/>
        <v>0</v>
      </c>
      <c r="BR730" s="80">
        <f t="shared" si="219"/>
        <v>0</v>
      </c>
      <c r="BS730" s="80">
        <f t="shared" ref="BS730:BX745" si="220">BS367-EK367</f>
        <v>0</v>
      </c>
      <c r="BT730" s="80">
        <f t="shared" si="220"/>
        <v>-4776930</v>
      </c>
      <c r="BU730" s="80">
        <f t="shared" si="220"/>
        <v>0</v>
      </c>
      <c r="BV730" s="80">
        <f t="shared" si="220"/>
        <v>0</v>
      </c>
      <c r="BW730" s="80">
        <f t="shared" si="220"/>
        <v>0</v>
      </c>
      <c r="BX730" s="80">
        <f t="shared" si="220"/>
        <v>0</v>
      </c>
      <c r="BZ730" s="80">
        <f t="shared" ref="BZ730:BZ746" si="221">BZ367-ER367</f>
        <v>0</v>
      </c>
      <c r="CA730" s="80" t="e">
        <f>CA367-#REF!</f>
        <v>#REF!</v>
      </c>
    </row>
    <row r="731" spans="7:79" hidden="1" x14ac:dyDescent="0.3">
      <c r="G731" s="80">
        <f t="shared" si="219"/>
        <v>-11902536</v>
      </c>
      <c r="H731" s="80">
        <f t="shared" si="219"/>
        <v>0</v>
      </c>
      <c r="I731" s="80">
        <f t="shared" si="219"/>
        <v>0</v>
      </c>
      <c r="J731" s="80">
        <f t="shared" si="219"/>
        <v>0</v>
      </c>
      <c r="K731" s="80">
        <f t="shared" si="219"/>
        <v>0</v>
      </c>
      <c r="L731" s="80">
        <f t="shared" si="219"/>
        <v>936439</v>
      </c>
      <c r="M731" s="80">
        <f t="shared" si="219"/>
        <v>0</v>
      </c>
      <c r="N731" s="80">
        <f t="shared" si="219"/>
        <v>0</v>
      </c>
      <c r="O731" s="80">
        <f t="shared" si="219"/>
        <v>0</v>
      </c>
      <c r="P731" s="80">
        <f t="shared" si="219"/>
        <v>0</v>
      </c>
      <c r="Q731" s="80">
        <f t="shared" si="219"/>
        <v>-2062822</v>
      </c>
      <c r="R731" s="80">
        <f t="shared" si="219"/>
        <v>0</v>
      </c>
      <c r="S731" s="80">
        <f t="shared" si="219"/>
        <v>0</v>
      </c>
      <c r="T731" s="80">
        <f t="shared" si="219"/>
        <v>0</v>
      </c>
      <c r="U731" s="80">
        <f t="shared" si="219"/>
        <v>0</v>
      </c>
      <c r="V731" s="80">
        <f t="shared" si="219"/>
        <v>-29058</v>
      </c>
      <c r="W731" s="80">
        <f t="shared" si="219"/>
        <v>0</v>
      </c>
      <c r="X731" s="80">
        <f t="shared" si="219"/>
        <v>0</v>
      </c>
      <c r="Y731" s="80">
        <f t="shared" si="219"/>
        <v>0</v>
      </c>
      <c r="Z731" s="80">
        <f t="shared" si="219"/>
        <v>0</v>
      </c>
      <c r="AA731" s="80">
        <f t="shared" si="219"/>
        <v>638106</v>
      </c>
      <c r="AB731" s="80">
        <f t="shared" si="219"/>
        <v>0</v>
      </c>
      <c r="AC731" s="80">
        <f t="shared" si="219"/>
        <v>0</v>
      </c>
      <c r="AD731" s="80">
        <f t="shared" si="219"/>
        <v>0</v>
      </c>
      <c r="AE731" s="80">
        <f t="shared" si="219"/>
        <v>0</v>
      </c>
      <c r="AF731" s="80">
        <f t="shared" si="219"/>
        <v>-2758812</v>
      </c>
      <c r="AG731" s="80">
        <f t="shared" si="219"/>
        <v>0</v>
      </c>
      <c r="AH731" s="80">
        <f t="shared" si="219"/>
        <v>0</v>
      </c>
      <c r="AI731" s="80">
        <f t="shared" si="219"/>
        <v>0</v>
      </c>
      <c r="AJ731" s="80">
        <f t="shared" si="219"/>
        <v>0</v>
      </c>
      <c r="AK731" s="80">
        <f t="shared" si="219"/>
        <v>-369162</v>
      </c>
      <c r="AL731" s="80">
        <f t="shared" si="219"/>
        <v>0</v>
      </c>
      <c r="AM731" s="80">
        <f t="shared" si="219"/>
        <v>0</v>
      </c>
      <c r="AN731" s="80">
        <f t="shared" si="219"/>
        <v>0</v>
      </c>
      <c r="AO731" s="80">
        <f t="shared" si="219"/>
        <v>0</v>
      </c>
      <c r="AP731" s="80">
        <f t="shared" si="219"/>
        <v>-513226</v>
      </c>
      <c r="AQ731" s="80">
        <f t="shared" si="219"/>
        <v>0</v>
      </c>
      <c r="AR731" s="80">
        <f t="shared" si="219"/>
        <v>0</v>
      </c>
      <c r="AS731" s="80">
        <f t="shared" si="219"/>
        <v>0</v>
      </c>
      <c r="AT731" s="80">
        <f t="shared" si="219"/>
        <v>0</v>
      </c>
      <c r="AU731" s="80">
        <f t="shared" si="219"/>
        <v>-532749</v>
      </c>
      <c r="AV731" s="80">
        <f t="shared" si="219"/>
        <v>0</v>
      </c>
      <c r="AW731" s="80">
        <f t="shared" si="219"/>
        <v>0</v>
      </c>
      <c r="AX731" s="80">
        <f t="shared" si="219"/>
        <v>0</v>
      </c>
      <c r="AY731" s="80">
        <f t="shared" si="219"/>
        <v>0</v>
      </c>
      <c r="AZ731" s="80">
        <f t="shared" si="219"/>
        <v>-85646</v>
      </c>
      <c r="BA731" s="80">
        <f t="shared" si="219"/>
        <v>0</v>
      </c>
      <c r="BB731" s="80">
        <f t="shared" si="219"/>
        <v>0</v>
      </c>
      <c r="BC731" s="80">
        <f t="shared" si="219"/>
        <v>0</v>
      </c>
      <c r="BD731" s="80">
        <f t="shared" si="219"/>
        <v>0</v>
      </c>
      <c r="BE731" s="80">
        <f t="shared" si="219"/>
        <v>-29969</v>
      </c>
      <c r="BF731" s="80">
        <f t="shared" si="219"/>
        <v>0</v>
      </c>
      <c r="BG731" s="80">
        <f t="shared" si="219"/>
        <v>0</v>
      </c>
      <c r="BH731" s="80">
        <f t="shared" si="219"/>
        <v>0</v>
      </c>
      <c r="BI731" s="80">
        <f t="shared" si="219"/>
        <v>0</v>
      </c>
      <c r="BJ731" s="80">
        <f t="shared" si="219"/>
        <v>-1298550</v>
      </c>
      <c r="BK731" s="80">
        <f t="shared" si="219"/>
        <v>0</v>
      </c>
      <c r="BL731" s="80">
        <f t="shared" si="219"/>
        <v>0</v>
      </c>
      <c r="BM731" s="80">
        <f t="shared" si="219"/>
        <v>0</v>
      </c>
      <c r="BN731" s="80">
        <f t="shared" si="219"/>
        <v>0</v>
      </c>
      <c r="BO731" s="80">
        <f t="shared" si="219"/>
        <v>-850109</v>
      </c>
      <c r="BP731" s="80">
        <f t="shared" si="219"/>
        <v>0</v>
      </c>
      <c r="BQ731" s="80">
        <f t="shared" si="219"/>
        <v>0</v>
      </c>
      <c r="BR731" s="80">
        <f t="shared" si="219"/>
        <v>0</v>
      </c>
      <c r="BS731" s="80">
        <f t="shared" si="220"/>
        <v>0</v>
      </c>
      <c r="BT731" s="80">
        <f t="shared" si="220"/>
        <v>-4776930</v>
      </c>
      <c r="BU731" s="80">
        <f t="shared" si="220"/>
        <v>0</v>
      </c>
      <c r="BV731" s="80">
        <f t="shared" si="220"/>
        <v>0</v>
      </c>
      <c r="BW731" s="80">
        <f t="shared" si="220"/>
        <v>0</v>
      </c>
      <c r="BX731" s="80">
        <f t="shared" si="220"/>
        <v>0</v>
      </c>
      <c r="BZ731" s="80">
        <f t="shared" si="221"/>
        <v>0</v>
      </c>
      <c r="CA731" s="80" t="e">
        <f>CA368-#REF!</f>
        <v>#REF!</v>
      </c>
    </row>
    <row r="732" spans="7:79" hidden="1" x14ac:dyDescent="0.3">
      <c r="G732" s="80">
        <f t="shared" si="219"/>
        <v>0</v>
      </c>
      <c r="H732" s="80">
        <f t="shared" si="219"/>
        <v>0</v>
      </c>
      <c r="I732" s="80">
        <f t="shared" si="219"/>
        <v>0</v>
      </c>
      <c r="J732" s="80">
        <f t="shared" si="219"/>
        <v>0</v>
      </c>
      <c r="K732" s="80">
        <f t="shared" si="219"/>
        <v>0</v>
      </c>
      <c r="L732" s="80">
        <f t="shared" si="219"/>
        <v>0</v>
      </c>
      <c r="M732" s="80">
        <f t="shared" si="219"/>
        <v>0</v>
      </c>
      <c r="N732" s="80">
        <f t="shared" si="219"/>
        <v>0</v>
      </c>
      <c r="O732" s="80">
        <f t="shared" si="219"/>
        <v>0</v>
      </c>
      <c r="P732" s="80">
        <f t="shared" si="219"/>
        <v>0</v>
      </c>
      <c r="Q732" s="80">
        <f t="shared" si="219"/>
        <v>0</v>
      </c>
      <c r="R732" s="80">
        <f t="shared" si="219"/>
        <v>0</v>
      </c>
      <c r="S732" s="80">
        <f t="shared" si="219"/>
        <v>0</v>
      </c>
      <c r="T732" s="80">
        <f t="shared" si="219"/>
        <v>0</v>
      </c>
      <c r="U732" s="80">
        <f t="shared" si="219"/>
        <v>0</v>
      </c>
      <c r="V732" s="80">
        <f t="shared" si="219"/>
        <v>0</v>
      </c>
      <c r="W732" s="80">
        <f t="shared" si="219"/>
        <v>0</v>
      </c>
      <c r="X732" s="80">
        <f t="shared" si="219"/>
        <v>0</v>
      </c>
      <c r="Y732" s="80">
        <f t="shared" si="219"/>
        <v>0</v>
      </c>
      <c r="Z732" s="80">
        <f t="shared" si="219"/>
        <v>0</v>
      </c>
      <c r="AA732" s="80">
        <f t="shared" si="219"/>
        <v>0</v>
      </c>
      <c r="AB732" s="80">
        <f t="shared" si="219"/>
        <v>0</v>
      </c>
      <c r="AC732" s="80">
        <f t="shared" si="219"/>
        <v>0</v>
      </c>
      <c r="AD732" s="80">
        <f t="shared" si="219"/>
        <v>0</v>
      </c>
      <c r="AE732" s="80">
        <f t="shared" si="219"/>
        <v>0</v>
      </c>
      <c r="AF732" s="80">
        <f t="shared" si="219"/>
        <v>0</v>
      </c>
      <c r="AG732" s="80">
        <f t="shared" si="219"/>
        <v>0</v>
      </c>
      <c r="AH732" s="80">
        <f t="shared" si="219"/>
        <v>0</v>
      </c>
      <c r="AI732" s="80">
        <f t="shared" si="219"/>
        <v>0</v>
      </c>
      <c r="AJ732" s="80">
        <f t="shared" si="219"/>
        <v>0</v>
      </c>
      <c r="AK732" s="80">
        <f t="shared" si="219"/>
        <v>0</v>
      </c>
      <c r="AL732" s="80">
        <f t="shared" si="219"/>
        <v>0</v>
      </c>
      <c r="AM732" s="80">
        <f t="shared" si="219"/>
        <v>0</v>
      </c>
      <c r="AN732" s="80">
        <f t="shared" si="219"/>
        <v>0</v>
      </c>
      <c r="AO732" s="80">
        <f t="shared" si="219"/>
        <v>0</v>
      </c>
      <c r="AP732" s="80">
        <f t="shared" si="219"/>
        <v>0</v>
      </c>
      <c r="AQ732" s="80">
        <f t="shared" si="219"/>
        <v>0</v>
      </c>
      <c r="AR732" s="80">
        <f t="shared" si="219"/>
        <v>0</v>
      </c>
      <c r="AS732" s="80">
        <f t="shared" si="219"/>
        <v>0</v>
      </c>
      <c r="AT732" s="80">
        <f t="shared" si="219"/>
        <v>0</v>
      </c>
      <c r="AU732" s="80">
        <f t="shared" si="219"/>
        <v>0</v>
      </c>
      <c r="AV732" s="80">
        <f t="shared" si="219"/>
        <v>0</v>
      </c>
      <c r="AW732" s="80">
        <f t="shared" si="219"/>
        <v>0</v>
      </c>
      <c r="AX732" s="80">
        <f t="shared" si="219"/>
        <v>0</v>
      </c>
      <c r="AY732" s="80">
        <f t="shared" si="219"/>
        <v>0</v>
      </c>
      <c r="AZ732" s="80">
        <f t="shared" si="219"/>
        <v>0</v>
      </c>
      <c r="BA732" s="80">
        <f t="shared" si="219"/>
        <v>0</v>
      </c>
      <c r="BB732" s="80">
        <f t="shared" si="219"/>
        <v>0</v>
      </c>
      <c r="BC732" s="80">
        <f t="shared" si="219"/>
        <v>0</v>
      </c>
      <c r="BD732" s="80">
        <f t="shared" si="219"/>
        <v>0</v>
      </c>
      <c r="BE732" s="80">
        <f t="shared" si="219"/>
        <v>0</v>
      </c>
      <c r="BF732" s="80">
        <f t="shared" si="219"/>
        <v>0</v>
      </c>
      <c r="BG732" s="80">
        <f t="shared" si="219"/>
        <v>0</v>
      </c>
      <c r="BH732" s="80">
        <f t="shared" si="219"/>
        <v>0</v>
      </c>
      <c r="BI732" s="80">
        <f t="shared" si="219"/>
        <v>0</v>
      </c>
      <c r="BJ732" s="80">
        <f t="shared" si="219"/>
        <v>0</v>
      </c>
      <c r="BK732" s="80">
        <f t="shared" si="219"/>
        <v>0</v>
      </c>
      <c r="BL732" s="80">
        <f t="shared" si="219"/>
        <v>0</v>
      </c>
      <c r="BM732" s="80">
        <f t="shared" si="219"/>
        <v>0</v>
      </c>
      <c r="BN732" s="80">
        <f t="shared" si="219"/>
        <v>0</v>
      </c>
      <c r="BO732" s="80">
        <f t="shared" si="219"/>
        <v>0</v>
      </c>
      <c r="BP732" s="80">
        <f t="shared" si="219"/>
        <v>0</v>
      </c>
      <c r="BQ732" s="80">
        <f t="shared" si="219"/>
        <v>0</v>
      </c>
      <c r="BR732" s="80">
        <f t="shared" si="219"/>
        <v>0</v>
      </c>
      <c r="BS732" s="80">
        <f t="shared" si="220"/>
        <v>0</v>
      </c>
      <c r="BT732" s="80">
        <f t="shared" si="220"/>
        <v>0</v>
      </c>
      <c r="BU732" s="80">
        <f t="shared" si="220"/>
        <v>0</v>
      </c>
      <c r="BV732" s="80">
        <f t="shared" si="220"/>
        <v>0</v>
      </c>
      <c r="BW732" s="80">
        <f t="shared" si="220"/>
        <v>0</v>
      </c>
      <c r="BX732" s="80">
        <f t="shared" si="220"/>
        <v>0</v>
      </c>
      <c r="BZ732" s="80">
        <f t="shared" si="221"/>
        <v>0</v>
      </c>
      <c r="CA732" s="80" t="e">
        <f>CA369-#REF!</f>
        <v>#REF!</v>
      </c>
    </row>
    <row r="733" spans="7:79" hidden="1" x14ac:dyDescent="0.3">
      <c r="G733" s="80">
        <f t="shared" si="219"/>
        <v>0</v>
      </c>
      <c r="H733" s="80">
        <f t="shared" si="219"/>
        <v>0</v>
      </c>
      <c r="I733" s="80">
        <f t="shared" si="219"/>
        <v>0</v>
      </c>
      <c r="J733" s="80">
        <f t="shared" si="219"/>
        <v>0</v>
      </c>
      <c r="K733" s="80">
        <f t="shared" si="219"/>
        <v>0</v>
      </c>
      <c r="L733" s="80">
        <f t="shared" si="219"/>
        <v>0</v>
      </c>
      <c r="M733" s="80">
        <f t="shared" si="219"/>
        <v>0</v>
      </c>
      <c r="N733" s="80">
        <f t="shared" si="219"/>
        <v>0</v>
      </c>
      <c r="O733" s="80">
        <f t="shared" si="219"/>
        <v>0</v>
      </c>
      <c r="P733" s="80">
        <f t="shared" si="219"/>
        <v>0</v>
      </c>
      <c r="Q733" s="80">
        <f t="shared" si="219"/>
        <v>0</v>
      </c>
      <c r="R733" s="80">
        <f t="shared" si="219"/>
        <v>0</v>
      </c>
      <c r="S733" s="80">
        <f t="shared" si="219"/>
        <v>0</v>
      </c>
      <c r="T733" s="80">
        <f t="shared" si="219"/>
        <v>0</v>
      </c>
      <c r="U733" s="80">
        <f t="shared" si="219"/>
        <v>0</v>
      </c>
      <c r="V733" s="80">
        <f t="shared" si="219"/>
        <v>0</v>
      </c>
      <c r="W733" s="80">
        <f t="shared" si="219"/>
        <v>0</v>
      </c>
      <c r="X733" s="80">
        <f t="shared" si="219"/>
        <v>0</v>
      </c>
      <c r="Y733" s="80">
        <f t="shared" si="219"/>
        <v>0</v>
      </c>
      <c r="Z733" s="80">
        <f t="shared" si="219"/>
        <v>0</v>
      </c>
      <c r="AA733" s="80">
        <f t="shared" si="219"/>
        <v>0</v>
      </c>
      <c r="AB733" s="80">
        <f t="shared" si="219"/>
        <v>0</v>
      </c>
      <c r="AC733" s="80">
        <f t="shared" si="219"/>
        <v>0</v>
      </c>
      <c r="AD733" s="80">
        <f t="shared" si="219"/>
        <v>0</v>
      </c>
      <c r="AE733" s="80">
        <f t="shared" si="219"/>
        <v>0</v>
      </c>
      <c r="AF733" s="80">
        <f t="shared" si="219"/>
        <v>0</v>
      </c>
      <c r="AG733" s="80">
        <f t="shared" si="219"/>
        <v>0</v>
      </c>
      <c r="AH733" s="80">
        <f t="shared" si="219"/>
        <v>0</v>
      </c>
      <c r="AI733" s="80">
        <f t="shared" si="219"/>
        <v>0</v>
      </c>
      <c r="AJ733" s="80">
        <f t="shared" si="219"/>
        <v>0</v>
      </c>
      <c r="AK733" s="80">
        <f t="shared" si="219"/>
        <v>0</v>
      </c>
      <c r="AL733" s="80">
        <f t="shared" si="219"/>
        <v>0</v>
      </c>
      <c r="AM733" s="80">
        <f t="shared" si="219"/>
        <v>0</v>
      </c>
      <c r="AN733" s="80">
        <f t="shared" si="219"/>
        <v>0</v>
      </c>
      <c r="AO733" s="80">
        <f t="shared" si="219"/>
        <v>0</v>
      </c>
      <c r="AP733" s="80">
        <f t="shared" si="219"/>
        <v>0</v>
      </c>
      <c r="AQ733" s="80">
        <f t="shared" si="219"/>
        <v>0</v>
      </c>
      <c r="AR733" s="80">
        <f t="shared" si="219"/>
        <v>0</v>
      </c>
      <c r="AS733" s="80">
        <f t="shared" si="219"/>
        <v>0</v>
      </c>
      <c r="AT733" s="80">
        <f t="shared" si="219"/>
        <v>0</v>
      </c>
      <c r="AU733" s="80">
        <f t="shared" si="219"/>
        <v>0</v>
      </c>
      <c r="AV733" s="80">
        <f t="shared" si="219"/>
        <v>0</v>
      </c>
      <c r="AW733" s="80">
        <f t="shared" si="219"/>
        <v>0</v>
      </c>
      <c r="AX733" s="80">
        <f t="shared" si="219"/>
        <v>0</v>
      </c>
      <c r="AY733" s="80">
        <f t="shared" si="219"/>
        <v>0</v>
      </c>
      <c r="AZ733" s="80">
        <f t="shared" si="219"/>
        <v>0</v>
      </c>
      <c r="BA733" s="80">
        <f t="shared" si="219"/>
        <v>0</v>
      </c>
      <c r="BB733" s="80">
        <f t="shared" si="219"/>
        <v>0</v>
      </c>
      <c r="BC733" s="80">
        <f t="shared" si="219"/>
        <v>0</v>
      </c>
      <c r="BD733" s="80">
        <f t="shared" si="219"/>
        <v>0</v>
      </c>
      <c r="BE733" s="80">
        <f t="shared" si="219"/>
        <v>0</v>
      </c>
      <c r="BF733" s="80">
        <f t="shared" si="219"/>
        <v>0</v>
      </c>
      <c r="BG733" s="80">
        <f t="shared" si="219"/>
        <v>0</v>
      </c>
      <c r="BH733" s="80">
        <f t="shared" si="219"/>
        <v>0</v>
      </c>
      <c r="BI733" s="80">
        <f t="shared" si="219"/>
        <v>0</v>
      </c>
      <c r="BJ733" s="80">
        <f t="shared" si="219"/>
        <v>0</v>
      </c>
      <c r="BK733" s="80">
        <f t="shared" si="219"/>
        <v>0</v>
      </c>
      <c r="BL733" s="80">
        <f t="shared" si="219"/>
        <v>0</v>
      </c>
      <c r="BM733" s="80">
        <f t="shared" si="219"/>
        <v>0</v>
      </c>
      <c r="BN733" s="80">
        <f t="shared" si="219"/>
        <v>0</v>
      </c>
      <c r="BO733" s="80">
        <f t="shared" si="219"/>
        <v>0</v>
      </c>
      <c r="BP733" s="80">
        <f t="shared" si="219"/>
        <v>0</v>
      </c>
      <c r="BQ733" s="80">
        <f t="shared" si="219"/>
        <v>0</v>
      </c>
      <c r="BR733" s="80">
        <f t="shared" ref="BR733:BX746" si="222">BR370-EJ370</f>
        <v>0</v>
      </c>
      <c r="BS733" s="80">
        <f t="shared" si="220"/>
        <v>0</v>
      </c>
      <c r="BT733" s="80">
        <f t="shared" si="220"/>
        <v>0</v>
      </c>
      <c r="BU733" s="80">
        <f t="shared" si="220"/>
        <v>0</v>
      </c>
      <c r="BV733" s="80">
        <f t="shared" si="220"/>
        <v>0</v>
      </c>
      <c r="BW733" s="80">
        <f t="shared" si="220"/>
        <v>0</v>
      </c>
      <c r="BX733" s="80">
        <f t="shared" si="220"/>
        <v>0</v>
      </c>
      <c r="BZ733" s="80">
        <f t="shared" si="221"/>
        <v>0</v>
      </c>
      <c r="CA733" s="80" t="e">
        <f>CA370-#REF!</f>
        <v>#REF!</v>
      </c>
    </row>
    <row r="734" spans="7:79" hidden="1" x14ac:dyDescent="0.3">
      <c r="G734" s="80">
        <f t="shared" ref="G734:BQ738" si="223">G371-BY371</f>
        <v>0</v>
      </c>
      <c r="H734" s="80">
        <f t="shared" si="223"/>
        <v>0</v>
      </c>
      <c r="I734" s="80">
        <f t="shared" si="223"/>
        <v>0</v>
      </c>
      <c r="J734" s="80">
        <f t="shared" si="223"/>
        <v>0</v>
      </c>
      <c r="K734" s="80">
        <f t="shared" si="223"/>
        <v>0</v>
      </c>
      <c r="L734" s="80">
        <f t="shared" si="223"/>
        <v>0</v>
      </c>
      <c r="M734" s="80">
        <f t="shared" si="223"/>
        <v>0</v>
      </c>
      <c r="N734" s="80">
        <f t="shared" si="223"/>
        <v>0</v>
      </c>
      <c r="O734" s="80">
        <f t="shared" si="223"/>
        <v>0</v>
      </c>
      <c r="P734" s="80">
        <f t="shared" si="223"/>
        <v>0</v>
      </c>
      <c r="Q734" s="80">
        <f t="shared" si="223"/>
        <v>0</v>
      </c>
      <c r="R734" s="80">
        <f t="shared" si="223"/>
        <v>0</v>
      </c>
      <c r="S734" s="80">
        <f t="shared" si="223"/>
        <v>0</v>
      </c>
      <c r="T734" s="80">
        <f t="shared" si="223"/>
        <v>0</v>
      </c>
      <c r="U734" s="80">
        <f t="shared" si="223"/>
        <v>0</v>
      </c>
      <c r="V734" s="80">
        <f t="shared" si="223"/>
        <v>0</v>
      </c>
      <c r="W734" s="80">
        <f t="shared" si="223"/>
        <v>0</v>
      </c>
      <c r="X734" s="80">
        <f t="shared" si="223"/>
        <v>0</v>
      </c>
      <c r="Y734" s="80">
        <f t="shared" si="223"/>
        <v>0</v>
      </c>
      <c r="Z734" s="80">
        <f t="shared" si="223"/>
        <v>0</v>
      </c>
      <c r="AA734" s="80">
        <f t="shared" si="223"/>
        <v>0</v>
      </c>
      <c r="AB734" s="80">
        <f t="shared" si="223"/>
        <v>0</v>
      </c>
      <c r="AC734" s="80">
        <f t="shared" si="223"/>
        <v>0</v>
      </c>
      <c r="AD734" s="80">
        <f t="shared" si="223"/>
        <v>0</v>
      </c>
      <c r="AE734" s="80">
        <f t="shared" si="223"/>
        <v>0</v>
      </c>
      <c r="AF734" s="80">
        <f t="shared" si="223"/>
        <v>0</v>
      </c>
      <c r="AG734" s="80">
        <f t="shared" si="223"/>
        <v>0</v>
      </c>
      <c r="AH734" s="80">
        <f t="shared" si="223"/>
        <v>0</v>
      </c>
      <c r="AI734" s="80">
        <f t="shared" si="223"/>
        <v>0</v>
      </c>
      <c r="AJ734" s="80">
        <f t="shared" si="223"/>
        <v>0</v>
      </c>
      <c r="AK734" s="80">
        <f t="shared" si="223"/>
        <v>0</v>
      </c>
      <c r="AL734" s="80">
        <f t="shared" si="223"/>
        <v>0</v>
      </c>
      <c r="AM734" s="80">
        <f t="shared" si="223"/>
        <v>0</v>
      </c>
      <c r="AN734" s="80">
        <f t="shared" si="223"/>
        <v>0</v>
      </c>
      <c r="AO734" s="80">
        <f t="shared" si="223"/>
        <v>0</v>
      </c>
      <c r="AP734" s="80">
        <f t="shared" si="223"/>
        <v>0</v>
      </c>
      <c r="AQ734" s="80">
        <f t="shared" si="223"/>
        <v>0</v>
      </c>
      <c r="AR734" s="80">
        <f t="shared" si="223"/>
        <v>0</v>
      </c>
      <c r="AS734" s="80">
        <f t="shared" si="223"/>
        <v>0</v>
      </c>
      <c r="AT734" s="80">
        <f t="shared" si="223"/>
        <v>0</v>
      </c>
      <c r="AU734" s="80">
        <f t="shared" si="223"/>
        <v>0</v>
      </c>
      <c r="AV734" s="80">
        <f t="shared" si="223"/>
        <v>0</v>
      </c>
      <c r="AW734" s="80">
        <f t="shared" si="223"/>
        <v>0</v>
      </c>
      <c r="AX734" s="80">
        <f t="shared" si="223"/>
        <v>0</v>
      </c>
      <c r="AY734" s="80">
        <f t="shared" si="223"/>
        <v>0</v>
      </c>
      <c r="AZ734" s="80">
        <f t="shared" si="223"/>
        <v>0</v>
      </c>
      <c r="BA734" s="80">
        <f t="shared" si="223"/>
        <v>0</v>
      </c>
      <c r="BB734" s="80">
        <f t="shared" si="223"/>
        <v>0</v>
      </c>
      <c r="BC734" s="80">
        <f t="shared" si="223"/>
        <v>0</v>
      </c>
      <c r="BD734" s="80">
        <f t="shared" si="223"/>
        <v>0</v>
      </c>
      <c r="BE734" s="80">
        <f t="shared" si="223"/>
        <v>0</v>
      </c>
      <c r="BF734" s="80">
        <f t="shared" si="223"/>
        <v>0</v>
      </c>
      <c r="BG734" s="80">
        <f t="shared" si="223"/>
        <v>0</v>
      </c>
      <c r="BH734" s="80">
        <f t="shared" si="223"/>
        <v>0</v>
      </c>
      <c r="BI734" s="80">
        <f t="shared" si="223"/>
        <v>0</v>
      </c>
      <c r="BJ734" s="80">
        <f t="shared" si="223"/>
        <v>0</v>
      </c>
      <c r="BK734" s="80">
        <f t="shared" si="223"/>
        <v>0</v>
      </c>
      <c r="BL734" s="80">
        <f t="shared" si="223"/>
        <v>0</v>
      </c>
      <c r="BM734" s="80">
        <f t="shared" si="223"/>
        <v>0</v>
      </c>
      <c r="BN734" s="80">
        <f t="shared" si="223"/>
        <v>0</v>
      </c>
      <c r="BO734" s="80">
        <f t="shared" si="223"/>
        <v>0</v>
      </c>
      <c r="BP734" s="80">
        <f t="shared" si="223"/>
        <v>0</v>
      </c>
      <c r="BQ734" s="80">
        <f t="shared" si="223"/>
        <v>0</v>
      </c>
      <c r="BR734" s="80">
        <f t="shared" si="222"/>
        <v>0</v>
      </c>
      <c r="BS734" s="80">
        <f t="shared" si="220"/>
        <v>0</v>
      </c>
      <c r="BT734" s="80">
        <f t="shared" si="220"/>
        <v>0</v>
      </c>
      <c r="BU734" s="80">
        <f t="shared" si="220"/>
        <v>0</v>
      </c>
      <c r="BV734" s="80">
        <f t="shared" si="220"/>
        <v>0</v>
      </c>
      <c r="BW734" s="80">
        <f t="shared" si="220"/>
        <v>0</v>
      </c>
      <c r="BX734" s="80">
        <f t="shared" si="220"/>
        <v>0</v>
      </c>
      <c r="BZ734" s="80">
        <f t="shared" si="221"/>
        <v>0</v>
      </c>
      <c r="CA734" s="80" t="e">
        <f>CA371-#REF!</f>
        <v>#REF!</v>
      </c>
    </row>
    <row r="735" spans="7:79" hidden="1" x14ac:dyDescent="0.3">
      <c r="G735" s="80">
        <f t="shared" si="223"/>
        <v>0</v>
      </c>
      <c r="H735" s="80">
        <f t="shared" si="223"/>
        <v>0</v>
      </c>
      <c r="I735" s="80">
        <f t="shared" si="223"/>
        <v>0</v>
      </c>
      <c r="J735" s="80">
        <f t="shared" si="223"/>
        <v>0</v>
      </c>
      <c r="K735" s="80">
        <f t="shared" si="223"/>
        <v>0</v>
      </c>
      <c r="L735" s="80">
        <f t="shared" si="223"/>
        <v>0</v>
      </c>
      <c r="M735" s="80">
        <f t="shared" si="223"/>
        <v>0</v>
      </c>
      <c r="N735" s="80">
        <f t="shared" si="223"/>
        <v>0</v>
      </c>
      <c r="O735" s="80">
        <f t="shared" si="223"/>
        <v>0</v>
      </c>
      <c r="P735" s="80">
        <f t="shared" si="223"/>
        <v>0</v>
      </c>
      <c r="Q735" s="80">
        <f t="shared" si="223"/>
        <v>0</v>
      </c>
      <c r="R735" s="80">
        <f t="shared" si="223"/>
        <v>0</v>
      </c>
      <c r="S735" s="80">
        <f t="shared" si="223"/>
        <v>0</v>
      </c>
      <c r="T735" s="80">
        <f t="shared" si="223"/>
        <v>0</v>
      </c>
      <c r="U735" s="80">
        <f t="shared" si="223"/>
        <v>0</v>
      </c>
      <c r="V735" s="80">
        <f t="shared" si="223"/>
        <v>0</v>
      </c>
      <c r="W735" s="80">
        <f t="shared" si="223"/>
        <v>0</v>
      </c>
      <c r="X735" s="80">
        <f t="shared" si="223"/>
        <v>0</v>
      </c>
      <c r="Y735" s="80">
        <f t="shared" si="223"/>
        <v>0</v>
      </c>
      <c r="Z735" s="80">
        <f t="shared" si="223"/>
        <v>0</v>
      </c>
      <c r="AA735" s="80">
        <f t="shared" si="223"/>
        <v>0</v>
      </c>
      <c r="AB735" s="80">
        <f t="shared" si="223"/>
        <v>0</v>
      </c>
      <c r="AC735" s="80">
        <f t="shared" si="223"/>
        <v>0</v>
      </c>
      <c r="AD735" s="80">
        <f t="shared" si="223"/>
        <v>0</v>
      </c>
      <c r="AE735" s="80">
        <f t="shared" si="223"/>
        <v>0</v>
      </c>
      <c r="AF735" s="80">
        <f t="shared" si="223"/>
        <v>0</v>
      </c>
      <c r="AG735" s="80">
        <f t="shared" si="223"/>
        <v>0</v>
      </c>
      <c r="AH735" s="80">
        <f t="shared" si="223"/>
        <v>0</v>
      </c>
      <c r="AI735" s="80">
        <f t="shared" si="223"/>
        <v>0</v>
      </c>
      <c r="AJ735" s="80">
        <f t="shared" si="223"/>
        <v>0</v>
      </c>
      <c r="AK735" s="80">
        <f t="shared" si="223"/>
        <v>0</v>
      </c>
      <c r="AL735" s="80">
        <f t="shared" si="223"/>
        <v>0</v>
      </c>
      <c r="AM735" s="80">
        <f t="shared" si="223"/>
        <v>0</v>
      </c>
      <c r="AN735" s="80">
        <f t="shared" si="223"/>
        <v>0</v>
      </c>
      <c r="AO735" s="80">
        <f t="shared" si="223"/>
        <v>0</v>
      </c>
      <c r="AP735" s="80">
        <f t="shared" si="223"/>
        <v>0</v>
      </c>
      <c r="AQ735" s="80">
        <f t="shared" si="223"/>
        <v>0</v>
      </c>
      <c r="AR735" s="80">
        <f t="shared" si="223"/>
        <v>0</v>
      </c>
      <c r="AS735" s="80">
        <f t="shared" si="223"/>
        <v>0</v>
      </c>
      <c r="AT735" s="80">
        <f t="shared" si="223"/>
        <v>0</v>
      </c>
      <c r="AU735" s="80">
        <f t="shared" si="223"/>
        <v>0</v>
      </c>
      <c r="AV735" s="80">
        <f t="shared" si="223"/>
        <v>0</v>
      </c>
      <c r="AW735" s="80">
        <f t="shared" si="223"/>
        <v>0</v>
      </c>
      <c r="AX735" s="80">
        <f t="shared" si="223"/>
        <v>0</v>
      </c>
      <c r="AY735" s="80">
        <f t="shared" si="223"/>
        <v>0</v>
      </c>
      <c r="AZ735" s="80">
        <f t="shared" si="223"/>
        <v>0</v>
      </c>
      <c r="BA735" s="80">
        <f t="shared" si="223"/>
        <v>0</v>
      </c>
      <c r="BB735" s="80">
        <f t="shared" si="223"/>
        <v>0</v>
      </c>
      <c r="BC735" s="80">
        <f t="shared" si="223"/>
        <v>0</v>
      </c>
      <c r="BD735" s="80">
        <f t="shared" si="223"/>
        <v>0</v>
      </c>
      <c r="BE735" s="80">
        <f t="shared" si="223"/>
        <v>0</v>
      </c>
      <c r="BF735" s="80">
        <f t="shared" si="223"/>
        <v>0</v>
      </c>
      <c r="BG735" s="80">
        <f t="shared" si="223"/>
        <v>0</v>
      </c>
      <c r="BH735" s="80">
        <f t="shared" si="223"/>
        <v>0</v>
      </c>
      <c r="BI735" s="80">
        <f t="shared" si="223"/>
        <v>0</v>
      </c>
      <c r="BJ735" s="80">
        <f t="shared" si="223"/>
        <v>0</v>
      </c>
      <c r="BK735" s="80">
        <f t="shared" si="223"/>
        <v>0</v>
      </c>
      <c r="BL735" s="80">
        <f t="shared" si="223"/>
        <v>0</v>
      </c>
      <c r="BM735" s="80">
        <f t="shared" si="223"/>
        <v>0</v>
      </c>
      <c r="BN735" s="80">
        <f t="shared" si="223"/>
        <v>0</v>
      </c>
      <c r="BO735" s="80">
        <f t="shared" si="223"/>
        <v>0</v>
      </c>
      <c r="BP735" s="80">
        <f t="shared" si="223"/>
        <v>0</v>
      </c>
      <c r="BQ735" s="80">
        <f t="shared" si="223"/>
        <v>0</v>
      </c>
      <c r="BR735" s="80">
        <f t="shared" si="222"/>
        <v>0</v>
      </c>
      <c r="BS735" s="80">
        <f t="shared" si="220"/>
        <v>0</v>
      </c>
      <c r="BT735" s="80">
        <f t="shared" si="220"/>
        <v>0</v>
      </c>
      <c r="BU735" s="80">
        <f t="shared" si="220"/>
        <v>0</v>
      </c>
      <c r="BV735" s="80">
        <f t="shared" si="220"/>
        <v>0</v>
      </c>
      <c r="BW735" s="80">
        <f t="shared" si="220"/>
        <v>0</v>
      </c>
      <c r="BX735" s="80">
        <f t="shared" si="220"/>
        <v>0</v>
      </c>
      <c r="BZ735" s="80">
        <f t="shared" si="221"/>
        <v>0</v>
      </c>
      <c r="CA735" s="80" t="e">
        <f>CA372-#REF!</f>
        <v>#REF!</v>
      </c>
    </row>
    <row r="736" spans="7:79" hidden="1" x14ac:dyDescent="0.3">
      <c r="G736" s="80">
        <f t="shared" si="223"/>
        <v>0</v>
      </c>
      <c r="H736" s="80">
        <f t="shared" si="223"/>
        <v>0</v>
      </c>
      <c r="I736" s="80">
        <f t="shared" si="223"/>
        <v>0</v>
      </c>
      <c r="J736" s="80">
        <f t="shared" si="223"/>
        <v>0</v>
      </c>
      <c r="K736" s="80">
        <f t="shared" si="223"/>
        <v>0</v>
      </c>
      <c r="L736" s="80">
        <f t="shared" si="223"/>
        <v>0</v>
      </c>
      <c r="M736" s="80">
        <f t="shared" si="223"/>
        <v>0</v>
      </c>
      <c r="N736" s="80">
        <f t="shared" si="223"/>
        <v>0</v>
      </c>
      <c r="O736" s="80">
        <f t="shared" si="223"/>
        <v>0</v>
      </c>
      <c r="P736" s="80">
        <f t="shared" si="223"/>
        <v>0</v>
      </c>
      <c r="Q736" s="80">
        <f t="shared" si="223"/>
        <v>0</v>
      </c>
      <c r="R736" s="80">
        <f t="shared" si="223"/>
        <v>0</v>
      </c>
      <c r="S736" s="80">
        <f t="shared" si="223"/>
        <v>0</v>
      </c>
      <c r="T736" s="80">
        <f t="shared" si="223"/>
        <v>0</v>
      </c>
      <c r="U736" s="80">
        <f t="shared" si="223"/>
        <v>0</v>
      </c>
      <c r="V736" s="80">
        <f t="shared" si="223"/>
        <v>0</v>
      </c>
      <c r="W736" s="80">
        <f t="shared" si="223"/>
        <v>0</v>
      </c>
      <c r="X736" s="80">
        <f t="shared" si="223"/>
        <v>0</v>
      </c>
      <c r="Y736" s="80">
        <f t="shared" si="223"/>
        <v>0</v>
      </c>
      <c r="Z736" s="80">
        <f t="shared" si="223"/>
        <v>0</v>
      </c>
      <c r="AA736" s="80">
        <f t="shared" si="223"/>
        <v>0</v>
      </c>
      <c r="AB736" s="80">
        <f t="shared" si="223"/>
        <v>0</v>
      </c>
      <c r="AC736" s="80">
        <f t="shared" si="223"/>
        <v>0</v>
      </c>
      <c r="AD736" s="80">
        <f t="shared" si="223"/>
        <v>0</v>
      </c>
      <c r="AE736" s="80">
        <f t="shared" si="223"/>
        <v>0</v>
      </c>
      <c r="AF736" s="80">
        <f t="shared" si="223"/>
        <v>0</v>
      </c>
      <c r="AG736" s="80">
        <f t="shared" si="223"/>
        <v>0</v>
      </c>
      <c r="AH736" s="80">
        <f t="shared" si="223"/>
        <v>0</v>
      </c>
      <c r="AI736" s="80">
        <f t="shared" si="223"/>
        <v>0</v>
      </c>
      <c r="AJ736" s="80">
        <f t="shared" si="223"/>
        <v>0</v>
      </c>
      <c r="AK736" s="80">
        <f t="shared" si="223"/>
        <v>0</v>
      </c>
      <c r="AL736" s="80">
        <f t="shared" si="223"/>
        <v>0</v>
      </c>
      <c r="AM736" s="80">
        <f t="shared" si="223"/>
        <v>0</v>
      </c>
      <c r="AN736" s="80">
        <f t="shared" si="223"/>
        <v>0</v>
      </c>
      <c r="AO736" s="80">
        <f t="shared" si="223"/>
        <v>0</v>
      </c>
      <c r="AP736" s="80">
        <f t="shared" si="223"/>
        <v>0</v>
      </c>
      <c r="AQ736" s="80">
        <f t="shared" si="223"/>
        <v>0</v>
      </c>
      <c r="AR736" s="80">
        <f t="shared" si="223"/>
        <v>0</v>
      </c>
      <c r="AS736" s="80">
        <f t="shared" si="223"/>
        <v>0</v>
      </c>
      <c r="AT736" s="80">
        <f t="shared" si="223"/>
        <v>0</v>
      </c>
      <c r="AU736" s="80">
        <f t="shared" si="223"/>
        <v>0</v>
      </c>
      <c r="AV736" s="80">
        <f t="shared" si="223"/>
        <v>0</v>
      </c>
      <c r="AW736" s="80">
        <f t="shared" si="223"/>
        <v>0</v>
      </c>
      <c r="AX736" s="80">
        <f t="shared" si="223"/>
        <v>0</v>
      </c>
      <c r="AY736" s="80">
        <f t="shared" si="223"/>
        <v>0</v>
      </c>
      <c r="AZ736" s="80">
        <f t="shared" si="223"/>
        <v>0</v>
      </c>
      <c r="BA736" s="80">
        <f t="shared" si="223"/>
        <v>0</v>
      </c>
      <c r="BB736" s="80">
        <f t="shared" si="223"/>
        <v>0</v>
      </c>
      <c r="BC736" s="80">
        <f t="shared" si="223"/>
        <v>0</v>
      </c>
      <c r="BD736" s="80">
        <f t="shared" si="223"/>
        <v>0</v>
      </c>
      <c r="BE736" s="80">
        <f t="shared" si="223"/>
        <v>0</v>
      </c>
      <c r="BF736" s="80">
        <f t="shared" si="223"/>
        <v>0</v>
      </c>
      <c r="BG736" s="80">
        <f t="shared" si="223"/>
        <v>0</v>
      </c>
      <c r="BH736" s="80">
        <f t="shared" si="223"/>
        <v>0</v>
      </c>
      <c r="BI736" s="80">
        <f t="shared" si="223"/>
        <v>0</v>
      </c>
      <c r="BJ736" s="80">
        <f t="shared" si="223"/>
        <v>0</v>
      </c>
      <c r="BK736" s="80">
        <f t="shared" si="223"/>
        <v>0</v>
      </c>
      <c r="BL736" s="80">
        <f t="shared" si="223"/>
        <v>0</v>
      </c>
      <c r="BM736" s="80">
        <f t="shared" si="223"/>
        <v>0</v>
      </c>
      <c r="BN736" s="80">
        <f t="shared" si="223"/>
        <v>0</v>
      </c>
      <c r="BO736" s="80">
        <f t="shared" si="223"/>
        <v>0</v>
      </c>
      <c r="BP736" s="80">
        <f t="shared" si="223"/>
        <v>0</v>
      </c>
      <c r="BQ736" s="80">
        <f t="shared" si="223"/>
        <v>0</v>
      </c>
      <c r="BR736" s="80">
        <f t="shared" si="222"/>
        <v>0</v>
      </c>
      <c r="BS736" s="80">
        <f t="shared" si="220"/>
        <v>0</v>
      </c>
      <c r="BT736" s="80">
        <f t="shared" si="220"/>
        <v>0</v>
      </c>
      <c r="BU736" s="80">
        <f t="shared" si="220"/>
        <v>0</v>
      </c>
      <c r="BV736" s="80">
        <f t="shared" si="220"/>
        <v>0</v>
      </c>
      <c r="BW736" s="80">
        <f t="shared" si="220"/>
        <v>0</v>
      </c>
      <c r="BX736" s="80">
        <f t="shared" si="220"/>
        <v>0</v>
      </c>
      <c r="BZ736" s="80">
        <f t="shared" si="221"/>
        <v>0</v>
      </c>
      <c r="CA736" s="80" t="e">
        <f>CA373-#REF!</f>
        <v>#REF!</v>
      </c>
    </row>
    <row r="737" spans="7:79" hidden="1" x14ac:dyDescent="0.3">
      <c r="G737" s="80">
        <f t="shared" si="223"/>
        <v>0</v>
      </c>
      <c r="H737" s="80">
        <f t="shared" si="223"/>
        <v>0</v>
      </c>
      <c r="I737" s="80">
        <f t="shared" si="223"/>
        <v>0</v>
      </c>
      <c r="J737" s="80">
        <f t="shared" si="223"/>
        <v>0</v>
      </c>
      <c r="K737" s="80">
        <f t="shared" si="223"/>
        <v>0</v>
      </c>
      <c r="L737" s="80">
        <f t="shared" si="223"/>
        <v>0</v>
      </c>
      <c r="M737" s="80">
        <f t="shared" si="223"/>
        <v>0</v>
      </c>
      <c r="N737" s="80">
        <f t="shared" si="223"/>
        <v>0</v>
      </c>
      <c r="O737" s="80">
        <f t="shared" si="223"/>
        <v>0</v>
      </c>
      <c r="P737" s="80">
        <f t="shared" si="223"/>
        <v>0</v>
      </c>
      <c r="Q737" s="80">
        <f t="shared" si="223"/>
        <v>0</v>
      </c>
      <c r="R737" s="80">
        <f t="shared" si="223"/>
        <v>0</v>
      </c>
      <c r="S737" s="80">
        <f t="shared" si="223"/>
        <v>0</v>
      </c>
      <c r="T737" s="80">
        <f t="shared" si="223"/>
        <v>0</v>
      </c>
      <c r="U737" s="80">
        <f t="shared" si="223"/>
        <v>0</v>
      </c>
      <c r="V737" s="80">
        <f t="shared" si="223"/>
        <v>0</v>
      </c>
      <c r="W737" s="80">
        <f t="shared" si="223"/>
        <v>0</v>
      </c>
      <c r="X737" s="80">
        <f t="shared" si="223"/>
        <v>0</v>
      </c>
      <c r="Y737" s="80">
        <f t="shared" si="223"/>
        <v>0</v>
      </c>
      <c r="Z737" s="80">
        <f t="shared" si="223"/>
        <v>0</v>
      </c>
      <c r="AA737" s="80">
        <f t="shared" si="223"/>
        <v>0</v>
      </c>
      <c r="AB737" s="80">
        <f t="shared" si="223"/>
        <v>0</v>
      </c>
      <c r="AC737" s="80">
        <f t="shared" si="223"/>
        <v>0</v>
      </c>
      <c r="AD737" s="80">
        <f t="shared" si="223"/>
        <v>0</v>
      </c>
      <c r="AE737" s="80">
        <f t="shared" si="223"/>
        <v>0</v>
      </c>
      <c r="AF737" s="80">
        <f t="shared" si="223"/>
        <v>0</v>
      </c>
      <c r="AG737" s="80">
        <f t="shared" si="223"/>
        <v>0</v>
      </c>
      <c r="AH737" s="80">
        <f t="shared" si="223"/>
        <v>0</v>
      </c>
      <c r="AI737" s="80">
        <f t="shared" si="223"/>
        <v>0</v>
      </c>
      <c r="AJ737" s="80">
        <f t="shared" si="223"/>
        <v>0</v>
      </c>
      <c r="AK737" s="80">
        <f t="shared" si="223"/>
        <v>0</v>
      </c>
      <c r="AL737" s="80">
        <f t="shared" si="223"/>
        <v>0</v>
      </c>
      <c r="AM737" s="80">
        <f t="shared" si="223"/>
        <v>0</v>
      </c>
      <c r="AN737" s="80">
        <f t="shared" si="223"/>
        <v>0</v>
      </c>
      <c r="AO737" s="80">
        <f t="shared" si="223"/>
        <v>0</v>
      </c>
      <c r="AP737" s="80">
        <f t="shared" si="223"/>
        <v>0</v>
      </c>
      <c r="AQ737" s="80">
        <f t="shared" si="223"/>
        <v>0</v>
      </c>
      <c r="AR737" s="80">
        <f t="shared" si="223"/>
        <v>0</v>
      </c>
      <c r="AS737" s="80">
        <f t="shared" si="223"/>
        <v>0</v>
      </c>
      <c r="AT737" s="80">
        <f t="shared" si="223"/>
        <v>0</v>
      </c>
      <c r="AU737" s="80">
        <f t="shared" si="223"/>
        <v>0</v>
      </c>
      <c r="AV737" s="80">
        <f t="shared" si="223"/>
        <v>0</v>
      </c>
      <c r="AW737" s="80">
        <f t="shared" si="223"/>
        <v>0</v>
      </c>
      <c r="AX737" s="80">
        <f t="shared" si="223"/>
        <v>0</v>
      </c>
      <c r="AY737" s="80">
        <f t="shared" si="223"/>
        <v>0</v>
      </c>
      <c r="AZ737" s="80">
        <f t="shared" si="223"/>
        <v>0</v>
      </c>
      <c r="BA737" s="80">
        <f t="shared" si="223"/>
        <v>0</v>
      </c>
      <c r="BB737" s="80">
        <f t="shared" si="223"/>
        <v>0</v>
      </c>
      <c r="BC737" s="80">
        <f t="shared" si="223"/>
        <v>0</v>
      </c>
      <c r="BD737" s="80">
        <f t="shared" si="223"/>
        <v>0</v>
      </c>
      <c r="BE737" s="80">
        <f t="shared" si="223"/>
        <v>0</v>
      </c>
      <c r="BF737" s="80">
        <f t="shared" si="223"/>
        <v>0</v>
      </c>
      <c r="BG737" s="80">
        <f t="shared" si="223"/>
        <v>0</v>
      </c>
      <c r="BH737" s="80">
        <f t="shared" si="223"/>
        <v>0</v>
      </c>
      <c r="BI737" s="80">
        <f t="shared" si="223"/>
        <v>0</v>
      </c>
      <c r="BJ737" s="80">
        <f t="shared" si="223"/>
        <v>0</v>
      </c>
      <c r="BK737" s="80">
        <f t="shared" si="223"/>
        <v>0</v>
      </c>
      <c r="BL737" s="80">
        <f t="shared" si="223"/>
        <v>0</v>
      </c>
      <c r="BM737" s="80">
        <f t="shared" si="223"/>
        <v>0</v>
      </c>
      <c r="BN737" s="80">
        <f t="shared" si="223"/>
        <v>0</v>
      </c>
      <c r="BO737" s="80">
        <f t="shared" si="223"/>
        <v>0</v>
      </c>
      <c r="BP737" s="80">
        <f t="shared" si="223"/>
        <v>0</v>
      </c>
      <c r="BQ737" s="80">
        <f t="shared" si="223"/>
        <v>0</v>
      </c>
      <c r="BR737" s="80">
        <f t="shared" si="222"/>
        <v>0</v>
      </c>
      <c r="BS737" s="80">
        <f t="shared" si="220"/>
        <v>0</v>
      </c>
      <c r="BT737" s="80">
        <f t="shared" si="220"/>
        <v>0</v>
      </c>
      <c r="BU737" s="80">
        <f t="shared" si="220"/>
        <v>0</v>
      </c>
      <c r="BV737" s="80">
        <f t="shared" si="220"/>
        <v>0</v>
      </c>
      <c r="BW737" s="80">
        <f t="shared" si="220"/>
        <v>0</v>
      </c>
      <c r="BX737" s="80">
        <f t="shared" si="220"/>
        <v>0</v>
      </c>
      <c r="BZ737" s="80">
        <f t="shared" si="221"/>
        <v>0</v>
      </c>
      <c r="CA737" s="80" t="e">
        <f>CA374-#REF!</f>
        <v>#REF!</v>
      </c>
    </row>
    <row r="738" spans="7:79" hidden="1" x14ac:dyDescent="0.3">
      <c r="G738" s="80">
        <f t="shared" si="223"/>
        <v>0</v>
      </c>
      <c r="H738" s="80">
        <f t="shared" si="223"/>
        <v>0</v>
      </c>
      <c r="I738" s="80">
        <f t="shared" si="223"/>
        <v>0</v>
      </c>
      <c r="J738" s="80">
        <f t="shared" ref="J738:BQ742" si="224">J375-CB375</f>
        <v>0</v>
      </c>
      <c r="K738" s="80">
        <f t="shared" si="224"/>
        <v>0</v>
      </c>
      <c r="L738" s="80">
        <f t="shared" si="224"/>
        <v>0</v>
      </c>
      <c r="M738" s="80">
        <f t="shared" si="224"/>
        <v>0</v>
      </c>
      <c r="N738" s="80">
        <f t="shared" si="224"/>
        <v>0</v>
      </c>
      <c r="O738" s="80">
        <f t="shared" si="224"/>
        <v>0</v>
      </c>
      <c r="P738" s="80">
        <f t="shared" si="224"/>
        <v>0</v>
      </c>
      <c r="Q738" s="80">
        <f t="shared" si="224"/>
        <v>0</v>
      </c>
      <c r="R738" s="80">
        <f t="shared" si="224"/>
        <v>0</v>
      </c>
      <c r="S738" s="80">
        <f t="shared" si="224"/>
        <v>0</v>
      </c>
      <c r="T738" s="80">
        <f t="shared" si="224"/>
        <v>0</v>
      </c>
      <c r="U738" s="80">
        <f t="shared" si="224"/>
        <v>0</v>
      </c>
      <c r="V738" s="80">
        <f t="shared" si="224"/>
        <v>0</v>
      </c>
      <c r="W738" s="80">
        <f t="shared" si="224"/>
        <v>0</v>
      </c>
      <c r="X738" s="80">
        <f t="shared" si="224"/>
        <v>0</v>
      </c>
      <c r="Y738" s="80">
        <f t="shared" si="224"/>
        <v>0</v>
      </c>
      <c r="Z738" s="80">
        <f t="shared" si="224"/>
        <v>0</v>
      </c>
      <c r="AA738" s="80">
        <f t="shared" si="224"/>
        <v>0</v>
      </c>
      <c r="AB738" s="80">
        <f t="shared" si="224"/>
        <v>0</v>
      </c>
      <c r="AC738" s="80">
        <f t="shared" si="224"/>
        <v>0</v>
      </c>
      <c r="AD738" s="80">
        <f t="shared" si="224"/>
        <v>0</v>
      </c>
      <c r="AE738" s="80">
        <f t="shared" si="224"/>
        <v>0</v>
      </c>
      <c r="AF738" s="80">
        <f t="shared" si="224"/>
        <v>0</v>
      </c>
      <c r="AG738" s="80">
        <f t="shared" si="224"/>
        <v>0</v>
      </c>
      <c r="AH738" s="80">
        <f t="shared" si="224"/>
        <v>0</v>
      </c>
      <c r="AI738" s="80">
        <f t="shared" si="224"/>
        <v>0</v>
      </c>
      <c r="AJ738" s="80">
        <f t="shared" si="224"/>
        <v>0</v>
      </c>
      <c r="AK738" s="80">
        <f t="shared" si="224"/>
        <v>0</v>
      </c>
      <c r="AL738" s="80">
        <f t="shared" si="224"/>
        <v>0</v>
      </c>
      <c r="AM738" s="80">
        <f t="shared" si="224"/>
        <v>0</v>
      </c>
      <c r="AN738" s="80">
        <f t="shared" si="224"/>
        <v>0</v>
      </c>
      <c r="AO738" s="80">
        <f t="shared" si="224"/>
        <v>0</v>
      </c>
      <c r="AP738" s="80">
        <f t="shared" si="224"/>
        <v>0</v>
      </c>
      <c r="AQ738" s="80">
        <f t="shared" si="224"/>
        <v>0</v>
      </c>
      <c r="AR738" s="80">
        <f t="shared" si="224"/>
        <v>0</v>
      </c>
      <c r="AS738" s="80">
        <f t="shared" si="224"/>
        <v>0</v>
      </c>
      <c r="AT738" s="80">
        <f t="shared" si="224"/>
        <v>0</v>
      </c>
      <c r="AU738" s="80">
        <f t="shared" si="224"/>
        <v>0</v>
      </c>
      <c r="AV738" s="80">
        <f t="shared" si="224"/>
        <v>0</v>
      </c>
      <c r="AW738" s="80">
        <f t="shared" si="224"/>
        <v>0</v>
      </c>
      <c r="AX738" s="80">
        <f t="shared" si="224"/>
        <v>0</v>
      </c>
      <c r="AY738" s="80">
        <f t="shared" si="224"/>
        <v>0</v>
      </c>
      <c r="AZ738" s="80">
        <f t="shared" si="224"/>
        <v>0</v>
      </c>
      <c r="BA738" s="80">
        <f t="shared" si="224"/>
        <v>0</v>
      </c>
      <c r="BB738" s="80">
        <f t="shared" si="224"/>
        <v>0</v>
      </c>
      <c r="BC738" s="80">
        <f t="shared" si="224"/>
        <v>0</v>
      </c>
      <c r="BD738" s="80">
        <f t="shared" si="224"/>
        <v>0</v>
      </c>
      <c r="BE738" s="80">
        <f t="shared" si="224"/>
        <v>0</v>
      </c>
      <c r="BF738" s="80">
        <f t="shared" si="224"/>
        <v>0</v>
      </c>
      <c r="BG738" s="80">
        <f t="shared" si="224"/>
        <v>0</v>
      </c>
      <c r="BH738" s="80">
        <f t="shared" si="224"/>
        <v>0</v>
      </c>
      <c r="BI738" s="80">
        <f t="shared" si="224"/>
        <v>0</v>
      </c>
      <c r="BJ738" s="80">
        <f t="shared" si="224"/>
        <v>0</v>
      </c>
      <c r="BK738" s="80">
        <f t="shared" si="224"/>
        <v>0</v>
      </c>
      <c r="BL738" s="80">
        <f t="shared" si="224"/>
        <v>0</v>
      </c>
      <c r="BM738" s="80">
        <f t="shared" si="224"/>
        <v>0</v>
      </c>
      <c r="BN738" s="80">
        <f t="shared" si="224"/>
        <v>0</v>
      </c>
      <c r="BO738" s="80">
        <f t="shared" si="224"/>
        <v>0</v>
      </c>
      <c r="BP738" s="80">
        <f t="shared" si="224"/>
        <v>0</v>
      </c>
      <c r="BQ738" s="80">
        <f t="shared" si="224"/>
        <v>0</v>
      </c>
      <c r="BR738" s="80">
        <f t="shared" si="222"/>
        <v>0</v>
      </c>
      <c r="BS738" s="80">
        <f t="shared" si="220"/>
        <v>0</v>
      </c>
      <c r="BT738" s="80">
        <f t="shared" si="220"/>
        <v>0</v>
      </c>
      <c r="BU738" s="80">
        <f t="shared" si="220"/>
        <v>0</v>
      </c>
      <c r="BV738" s="80">
        <f t="shared" si="220"/>
        <v>0</v>
      </c>
      <c r="BW738" s="80">
        <f t="shared" si="220"/>
        <v>0</v>
      </c>
      <c r="BX738" s="80">
        <f t="shared" si="220"/>
        <v>0</v>
      </c>
      <c r="BZ738" s="80">
        <f t="shared" si="221"/>
        <v>0</v>
      </c>
      <c r="CA738" s="80" t="e">
        <f>CA375-#REF!</f>
        <v>#REF!</v>
      </c>
    </row>
    <row r="739" spans="7:79" hidden="1" x14ac:dyDescent="0.3">
      <c r="G739" s="80">
        <f t="shared" ref="G739:V746" si="225">G376-BY376</f>
        <v>0</v>
      </c>
      <c r="H739" s="80">
        <f t="shared" si="225"/>
        <v>0</v>
      </c>
      <c r="I739" s="80">
        <f t="shared" si="225"/>
        <v>0</v>
      </c>
      <c r="J739" s="80">
        <f t="shared" si="224"/>
        <v>0</v>
      </c>
      <c r="K739" s="80">
        <f t="shared" si="224"/>
        <v>0</v>
      </c>
      <c r="L739" s="80">
        <f t="shared" si="224"/>
        <v>0</v>
      </c>
      <c r="M739" s="80">
        <f t="shared" si="224"/>
        <v>0</v>
      </c>
      <c r="N739" s="80">
        <f t="shared" si="224"/>
        <v>0</v>
      </c>
      <c r="O739" s="80">
        <f t="shared" si="224"/>
        <v>0</v>
      </c>
      <c r="P739" s="80">
        <f t="shared" si="224"/>
        <v>0</v>
      </c>
      <c r="Q739" s="80">
        <f t="shared" si="224"/>
        <v>0</v>
      </c>
      <c r="R739" s="80">
        <f t="shared" si="224"/>
        <v>0</v>
      </c>
      <c r="S739" s="80">
        <f t="shared" si="224"/>
        <v>0</v>
      </c>
      <c r="T739" s="80">
        <f t="shared" si="224"/>
        <v>0</v>
      </c>
      <c r="U739" s="80">
        <f t="shared" si="224"/>
        <v>0</v>
      </c>
      <c r="V739" s="80">
        <f t="shared" si="224"/>
        <v>0</v>
      </c>
      <c r="W739" s="80">
        <f t="shared" si="224"/>
        <v>0</v>
      </c>
      <c r="X739" s="80">
        <f t="shared" si="224"/>
        <v>0</v>
      </c>
      <c r="Y739" s="80">
        <f t="shared" si="224"/>
        <v>0</v>
      </c>
      <c r="Z739" s="80">
        <f t="shared" si="224"/>
        <v>0</v>
      </c>
      <c r="AA739" s="80">
        <f t="shared" si="224"/>
        <v>0</v>
      </c>
      <c r="AB739" s="80">
        <f t="shared" si="224"/>
        <v>0</v>
      </c>
      <c r="AC739" s="80">
        <f t="shared" si="224"/>
        <v>0</v>
      </c>
      <c r="AD739" s="80">
        <f t="shared" si="224"/>
        <v>0</v>
      </c>
      <c r="AE739" s="80">
        <f t="shared" si="224"/>
        <v>0</v>
      </c>
      <c r="AF739" s="80">
        <f t="shared" si="224"/>
        <v>0</v>
      </c>
      <c r="AG739" s="80">
        <f t="shared" si="224"/>
        <v>0</v>
      </c>
      <c r="AH739" s="80">
        <f t="shared" si="224"/>
        <v>0</v>
      </c>
      <c r="AI739" s="80">
        <f t="shared" si="224"/>
        <v>0</v>
      </c>
      <c r="AJ739" s="80">
        <f t="shared" si="224"/>
        <v>0</v>
      </c>
      <c r="AK739" s="80">
        <f t="shared" si="224"/>
        <v>0</v>
      </c>
      <c r="AL739" s="80">
        <f t="shared" si="224"/>
        <v>0</v>
      </c>
      <c r="AM739" s="80">
        <f t="shared" si="224"/>
        <v>0</v>
      </c>
      <c r="AN739" s="80">
        <f t="shared" si="224"/>
        <v>0</v>
      </c>
      <c r="AO739" s="80">
        <f t="shared" si="224"/>
        <v>0</v>
      </c>
      <c r="AP739" s="80">
        <f t="shared" si="224"/>
        <v>0</v>
      </c>
      <c r="AQ739" s="80">
        <f t="shared" si="224"/>
        <v>0</v>
      </c>
      <c r="AR739" s="80">
        <f t="shared" si="224"/>
        <v>0</v>
      </c>
      <c r="AS739" s="80">
        <f t="shared" si="224"/>
        <v>0</v>
      </c>
      <c r="AT739" s="80">
        <f t="shared" si="224"/>
        <v>0</v>
      </c>
      <c r="AU739" s="80">
        <f t="shared" si="224"/>
        <v>0</v>
      </c>
      <c r="AV739" s="80">
        <f t="shared" si="224"/>
        <v>0</v>
      </c>
      <c r="AW739" s="80">
        <f t="shared" si="224"/>
        <v>0</v>
      </c>
      <c r="AX739" s="80">
        <f t="shared" si="224"/>
        <v>0</v>
      </c>
      <c r="AY739" s="80">
        <f t="shared" si="224"/>
        <v>0</v>
      </c>
      <c r="AZ739" s="80">
        <f t="shared" si="224"/>
        <v>0</v>
      </c>
      <c r="BA739" s="80">
        <f t="shared" si="224"/>
        <v>0</v>
      </c>
      <c r="BB739" s="80">
        <f t="shared" si="224"/>
        <v>0</v>
      </c>
      <c r="BC739" s="80">
        <f t="shared" si="224"/>
        <v>0</v>
      </c>
      <c r="BD739" s="80">
        <f t="shared" si="224"/>
        <v>0</v>
      </c>
      <c r="BE739" s="80">
        <f t="shared" si="224"/>
        <v>0</v>
      </c>
      <c r="BF739" s="80">
        <f t="shared" si="224"/>
        <v>0</v>
      </c>
      <c r="BG739" s="80">
        <f t="shared" si="224"/>
        <v>0</v>
      </c>
      <c r="BH739" s="80">
        <f t="shared" si="224"/>
        <v>0</v>
      </c>
      <c r="BI739" s="80">
        <f t="shared" si="224"/>
        <v>0</v>
      </c>
      <c r="BJ739" s="80">
        <f t="shared" si="224"/>
        <v>0</v>
      </c>
      <c r="BK739" s="80">
        <f t="shared" si="224"/>
        <v>0</v>
      </c>
      <c r="BL739" s="80">
        <f t="shared" si="224"/>
        <v>0</v>
      </c>
      <c r="BM739" s="80">
        <f t="shared" si="224"/>
        <v>0</v>
      </c>
      <c r="BN739" s="80">
        <f t="shared" si="224"/>
        <v>0</v>
      </c>
      <c r="BO739" s="80">
        <f t="shared" si="224"/>
        <v>0</v>
      </c>
      <c r="BP739" s="80">
        <f t="shared" si="224"/>
        <v>0</v>
      </c>
      <c r="BQ739" s="80">
        <f t="shared" si="224"/>
        <v>0</v>
      </c>
      <c r="BR739" s="80">
        <f t="shared" si="222"/>
        <v>0</v>
      </c>
      <c r="BS739" s="80">
        <f t="shared" si="220"/>
        <v>0</v>
      </c>
      <c r="BT739" s="80">
        <f t="shared" si="220"/>
        <v>0</v>
      </c>
      <c r="BU739" s="80">
        <f t="shared" si="220"/>
        <v>0</v>
      </c>
      <c r="BV739" s="80">
        <f t="shared" si="220"/>
        <v>0</v>
      </c>
      <c r="BW739" s="80">
        <f t="shared" si="220"/>
        <v>0</v>
      </c>
      <c r="BX739" s="80">
        <f t="shared" si="220"/>
        <v>0</v>
      </c>
      <c r="BZ739" s="80">
        <f t="shared" si="221"/>
        <v>0</v>
      </c>
      <c r="CA739" s="80" t="e">
        <f>CA376-#REF!</f>
        <v>#REF!</v>
      </c>
    </row>
    <row r="740" spans="7:79" hidden="1" x14ac:dyDescent="0.3">
      <c r="G740" s="80">
        <f t="shared" si="225"/>
        <v>0</v>
      </c>
      <c r="H740" s="80">
        <f t="shared" si="225"/>
        <v>0</v>
      </c>
      <c r="I740" s="80">
        <f t="shared" si="225"/>
        <v>0</v>
      </c>
      <c r="J740" s="80">
        <f t="shared" si="224"/>
        <v>0</v>
      </c>
      <c r="K740" s="80">
        <f t="shared" si="224"/>
        <v>0</v>
      </c>
      <c r="L740" s="80">
        <f t="shared" si="224"/>
        <v>0</v>
      </c>
      <c r="M740" s="80">
        <f t="shared" si="224"/>
        <v>0</v>
      </c>
      <c r="N740" s="80">
        <f t="shared" si="224"/>
        <v>0</v>
      </c>
      <c r="O740" s="80">
        <f t="shared" si="224"/>
        <v>0</v>
      </c>
      <c r="P740" s="80">
        <f t="shared" si="224"/>
        <v>0</v>
      </c>
      <c r="Q740" s="80">
        <f t="shared" si="224"/>
        <v>0</v>
      </c>
      <c r="R740" s="80">
        <f t="shared" si="224"/>
        <v>0</v>
      </c>
      <c r="S740" s="80">
        <f t="shared" si="224"/>
        <v>0</v>
      </c>
      <c r="T740" s="80">
        <f t="shared" si="224"/>
        <v>0</v>
      </c>
      <c r="U740" s="80">
        <f t="shared" si="224"/>
        <v>0</v>
      </c>
      <c r="V740" s="80">
        <f t="shared" si="224"/>
        <v>0</v>
      </c>
      <c r="W740" s="80">
        <f t="shared" si="224"/>
        <v>0</v>
      </c>
      <c r="X740" s="80">
        <f t="shared" si="224"/>
        <v>0</v>
      </c>
      <c r="Y740" s="80">
        <f t="shared" si="224"/>
        <v>0</v>
      </c>
      <c r="Z740" s="80">
        <f t="shared" si="224"/>
        <v>0</v>
      </c>
      <c r="AA740" s="80">
        <f t="shared" si="224"/>
        <v>0</v>
      </c>
      <c r="AB740" s="80">
        <f t="shared" si="224"/>
        <v>0</v>
      </c>
      <c r="AC740" s="80">
        <f t="shared" si="224"/>
        <v>0</v>
      </c>
      <c r="AD740" s="80">
        <f t="shared" si="224"/>
        <v>0</v>
      </c>
      <c r="AE740" s="80">
        <f t="shared" si="224"/>
        <v>0</v>
      </c>
      <c r="AF740" s="80">
        <f t="shared" si="224"/>
        <v>0</v>
      </c>
      <c r="AG740" s="80">
        <f t="shared" si="224"/>
        <v>0</v>
      </c>
      <c r="AH740" s="80">
        <f t="shared" si="224"/>
        <v>0</v>
      </c>
      <c r="AI740" s="80">
        <f t="shared" si="224"/>
        <v>0</v>
      </c>
      <c r="AJ740" s="80">
        <f t="shared" si="224"/>
        <v>0</v>
      </c>
      <c r="AK740" s="80">
        <f t="shared" si="224"/>
        <v>0</v>
      </c>
      <c r="AL740" s="80">
        <f t="shared" si="224"/>
        <v>0</v>
      </c>
      <c r="AM740" s="80">
        <f t="shared" si="224"/>
        <v>0</v>
      </c>
      <c r="AN740" s="80">
        <f t="shared" si="224"/>
        <v>0</v>
      </c>
      <c r="AO740" s="80">
        <f t="shared" si="224"/>
        <v>0</v>
      </c>
      <c r="AP740" s="80">
        <f t="shared" si="224"/>
        <v>0</v>
      </c>
      <c r="AQ740" s="80">
        <f t="shared" si="224"/>
        <v>0</v>
      </c>
      <c r="AR740" s="80">
        <f t="shared" si="224"/>
        <v>0</v>
      </c>
      <c r="AS740" s="80">
        <f t="shared" si="224"/>
        <v>0</v>
      </c>
      <c r="AT740" s="80">
        <f t="shared" si="224"/>
        <v>0</v>
      </c>
      <c r="AU740" s="80">
        <f t="shared" si="224"/>
        <v>0</v>
      </c>
      <c r="AV740" s="80">
        <f t="shared" si="224"/>
        <v>0</v>
      </c>
      <c r="AW740" s="80">
        <f t="shared" si="224"/>
        <v>0</v>
      </c>
      <c r="AX740" s="80">
        <f t="shared" si="224"/>
        <v>0</v>
      </c>
      <c r="AY740" s="80">
        <f t="shared" si="224"/>
        <v>0</v>
      </c>
      <c r="AZ740" s="80">
        <f t="shared" si="224"/>
        <v>0</v>
      </c>
      <c r="BA740" s="80">
        <f t="shared" si="224"/>
        <v>0</v>
      </c>
      <c r="BB740" s="80">
        <f t="shared" si="224"/>
        <v>0</v>
      </c>
      <c r="BC740" s="80">
        <f t="shared" si="224"/>
        <v>0</v>
      </c>
      <c r="BD740" s="80">
        <f t="shared" si="224"/>
        <v>0</v>
      </c>
      <c r="BE740" s="80">
        <f t="shared" si="224"/>
        <v>0</v>
      </c>
      <c r="BF740" s="80">
        <f t="shared" si="224"/>
        <v>0</v>
      </c>
      <c r="BG740" s="80">
        <f t="shared" si="224"/>
        <v>0</v>
      </c>
      <c r="BH740" s="80">
        <f t="shared" si="224"/>
        <v>0</v>
      </c>
      <c r="BI740" s="80">
        <f t="shared" si="224"/>
        <v>0</v>
      </c>
      <c r="BJ740" s="80">
        <f t="shared" si="224"/>
        <v>0</v>
      </c>
      <c r="BK740" s="80">
        <f t="shared" si="224"/>
        <v>0</v>
      </c>
      <c r="BL740" s="80">
        <f t="shared" si="224"/>
        <v>0</v>
      </c>
      <c r="BM740" s="80">
        <f t="shared" si="224"/>
        <v>0</v>
      </c>
      <c r="BN740" s="80">
        <f t="shared" si="224"/>
        <v>0</v>
      </c>
      <c r="BO740" s="80">
        <f t="shared" si="224"/>
        <v>0</v>
      </c>
      <c r="BP740" s="80">
        <f t="shared" si="224"/>
        <v>0</v>
      </c>
      <c r="BQ740" s="80">
        <f t="shared" si="224"/>
        <v>0</v>
      </c>
      <c r="BR740" s="80">
        <f t="shared" si="222"/>
        <v>0</v>
      </c>
      <c r="BS740" s="80">
        <f t="shared" si="220"/>
        <v>0</v>
      </c>
      <c r="BT740" s="80">
        <f t="shared" si="220"/>
        <v>0</v>
      </c>
      <c r="BU740" s="80">
        <f t="shared" si="220"/>
        <v>0</v>
      </c>
      <c r="BV740" s="80">
        <f t="shared" si="220"/>
        <v>0</v>
      </c>
      <c r="BW740" s="80">
        <f t="shared" si="220"/>
        <v>0</v>
      </c>
      <c r="BX740" s="80">
        <f t="shared" si="220"/>
        <v>0</v>
      </c>
      <c r="BZ740" s="80">
        <f t="shared" si="221"/>
        <v>0</v>
      </c>
      <c r="CA740" s="80" t="e">
        <f>CA377-#REF!</f>
        <v>#REF!</v>
      </c>
    </row>
    <row r="741" spans="7:79" hidden="1" x14ac:dyDescent="0.3">
      <c r="G741" s="80">
        <f t="shared" si="225"/>
        <v>0</v>
      </c>
      <c r="H741" s="80">
        <f t="shared" si="225"/>
        <v>0</v>
      </c>
      <c r="I741" s="80">
        <f t="shared" si="225"/>
        <v>0</v>
      </c>
      <c r="J741" s="80">
        <f t="shared" si="224"/>
        <v>0</v>
      </c>
      <c r="K741" s="80">
        <f t="shared" si="224"/>
        <v>0</v>
      </c>
      <c r="L741" s="80">
        <f t="shared" si="224"/>
        <v>0</v>
      </c>
      <c r="M741" s="80">
        <f t="shared" si="224"/>
        <v>0</v>
      </c>
      <c r="N741" s="80">
        <f t="shared" si="224"/>
        <v>0</v>
      </c>
      <c r="O741" s="80">
        <f t="shared" si="224"/>
        <v>0</v>
      </c>
      <c r="P741" s="80">
        <f t="shared" si="224"/>
        <v>0</v>
      </c>
      <c r="Q741" s="80">
        <f t="shared" si="224"/>
        <v>0</v>
      </c>
      <c r="R741" s="80">
        <f t="shared" si="224"/>
        <v>0</v>
      </c>
      <c r="S741" s="80">
        <f t="shared" si="224"/>
        <v>0</v>
      </c>
      <c r="T741" s="80">
        <f t="shared" si="224"/>
        <v>0</v>
      </c>
      <c r="U741" s="80">
        <f t="shared" si="224"/>
        <v>0</v>
      </c>
      <c r="V741" s="80">
        <f t="shared" si="224"/>
        <v>0</v>
      </c>
      <c r="W741" s="80">
        <f t="shared" si="224"/>
        <v>0</v>
      </c>
      <c r="X741" s="80">
        <f t="shared" si="224"/>
        <v>0</v>
      </c>
      <c r="Y741" s="80">
        <f t="shared" si="224"/>
        <v>0</v>
      </c>
      <c r="Z741" s="80">
        <f t="shared" si="224"/>
        <v>0</v>
      </c>
      <c r="AA741" s="80">
        <f t="shared" si="224"/>
        <v>0</v>
      </c>
      <c r="AB741" s="80">
        <f t="shared" si="224"/>
        <v>0</v>
      </c>
      <c r="AC741" s="80">
        <f t="shared" si="224"/>
        <v>0</v>
      </c>
      <c r="AD741" s="80">
        <f t="shared" si="224"/>
        <v>0</v>
      </c>
      <c r="AE741" s="80">
        <f t="shared" si="224"/>
        <v>0</v>
      </c>
      <c r="AF741" s="80">
        <f t="shared" si="224"/>
        <v>0</v>
      </c>
      <c r="AG741" s="80">
        <f t="shared" si="224"/>
        <v>0</v>
      </c>
      <c r="AH741" s="80">
        <f t="shared" si="224"/>
        <v>0</v>
      </c>
      <c r="AI741" s="80">
        <f t="shared" si="224"/>
        <v>0</v>
      </c>
      <c r="AJ741" s="80">
        <f t="shared" si="224"/>
        <v>0</v>
      </c>
      <c r="AK741" s="80">
        <f t="shared" si="224"/>
        <v>0</v>
      </c>
      <c r="AL741" s="80">
        <f t="shared" si="224"/>
        <v>0</v>
      </c>
      <c r="AM741" s="80">
        <f t="shared" si="224"/>
        <v>0</v>
      </c>
      <c r="AN741" s="80">
        <f t="shared" si="224"/>
        <v>0</v>
      </c>
      <c r="AO741" s="80">
        <f t="shared" si="224"/>
        <v>0</v>
      </c>
      <c r="AP741" s="80">
        <f t="shared" si="224"/>
        <v>0</v>
      </c>
      <c r="AQ741" s="80">
        <f t="shared" si="224"/>
        <v>0</v>
      </c>
      <c r="AR741" s="80">
        <f t="shared" si="224"/>
        <v>0</v>
      </c>
      <c r="AS741" s="80">
        <f t="shared" si="224"/>
        <v>0</v>
      </c>
      <c r="AT741" s="80">
        <f t="shared" si="224"/>
        <v>0</v>
      </c>
      <c r="AU741" s="80">
        <f t="shared" si="224"/>
        <v>0</v>
      </c>
      <c r="AV741" s="80">
        <f t="shared" si="224"/>
        <v>0</v>
      </c>
      <c r="AW741" s="80">
        <f t="shared" si="224"/>
        <v>0</v>
      </c>
      <c r="AX741" s="80">
        <f t="shared" si="224"/>
        <v>0</v>
      </c>
      <c r="AY741" s="80">
        <f t="shared" si="224"/>
        <v>0</v>
      </c>
      <c r="AZ741" s="80">
        <f t="shared" si="224"/>
        <v>0</v>
      </c>
      <c r="BA741" s="80">
        <f t="shared" si="224"/>
        <v>0</v>
      </c>
      <c r="BB741" s="80">
        <f t="shared" si="224"/>
        <v>0</v>
      </c>
      <c r="BC741" s="80">
        <f t="shared" si="224"/>
        <v>0</v>
      </c>
      <c r="BD741" s="80">
        <f t="shared" si="224"/>
        <v>0</v>
      </c>
      <c r="BE741" s="80">
        <f t="shared" si="224"/>
        <v>0</v>
      </c>
      <c r="BF741" s="80">
        <f t="shared" si="224"/>
        <v>0</v>
      </c>
      <c r="BG741" s="80">
        <f t="shared" si="224"/>
        <v>0</v>
      </c>
      <c r="BH741" s="80">
        <f t="shared" si="224"/>
        <v>0</v>
      </c>
      <c r="BI741" s="80">
        <f t="shared" si="224"/>
        <v>0</v>
      </c>
      <c r="BJ741" s="80">
        <f t="shared" si="224"/>
        <v>0</v>
      </c>
      <c r="BK741" s="80">
        <f t="shared" si="224"/>
        <v>0</v>
      </c>
      <c r="BL741" s="80">
        <f t="shared" si="224"/>
        <v>0</v>
      </c>
      <c r="BM741" s="80">
        <f t="shared" si="224"/>
        <v>0</v>
      </c>
      <c r="BN741" s="80">
        <f t="shared" si="224"/>
        <v>0</v>
      </c>
      <c r="BO741" s="80">
        <f t="shared" si="224"/>
        <v>0</v>
      </c>
      <c r="BP741" s="80">
        <f t="shared" si="224"/>
        <v>0</v>
      </c>
      <c r="BQ741" s="80">
        <f t="shared" si="224"/>
        <v>0</v>
      </c>
      <c r="BR741" s="80">
        <f t="shared" si="222"/>
        <v>0</v>
      </c>
      <c r="BS741" s="80">
        <f t="shared" si="220"/>
        <v>0</v>
      </c>
      <c r="BT741" s="80">
        <f t="shared" si="220"/>
        <v>0</v>
      </c>
      <c r="BU741" s="80">
        <f t="shared" si="220"/>
        <v>0</v>
      </c>
      <c r="BV741" s="80">
        <f t="shared" si="220"/>
        <v>0</v>
      </c>
      <c r="BW741" s="80">
        <f t="shared" si="220"/>
        <v>0</v>
      </c>
      <c r="BX741" s="80">
        <f t="shared" si="220"/>
        <v>0</v>
      </c>
      <c r="BZ741" s="80">
        <f t="shared" si="221"/>
        <v>0</v>
      </c>
      <c r="CA741" s="80" t="e">
        <f>CA378-#REF!</f>
        <v>#REF!</v>
      </c>
    </row>
    <row r="742" spans="7:79" hidden="1" x14ac:dyDescent="0.3">
      <c r="G742" s="80">
        <f t="shared" si="225"/>
        <v>-1195262</v>
      </c>
      <c r="H742" s="80">
        <f t="shared" si="225"/>
        <v>0</v>
      </c>
      <c r="I742" s="80">
        <f t="shared" si="225"/>
        <v>0</v>
      </c>
      <c r="J742" s="80">
        <f t="shared" si="224"/>
        <v>0</v>
      </c>
      <c r="K742" s="80">
        <f t="shared" si="224"/>
        <v>0</v>
      </c>
      <c r="L742" s="80">
        <f t="shared" si="224"/>
        <v>0</v>
      </c>
      <c r="M742" s="80">
        <f t="shared" si="224"/>
        <v>0</v>
      </c>
      <c r="N742" s="80">
        <f t="shared" si="224"/>
        <v>0</v>
      </c>
      <c r="O742" s="80">
        <f t="shared" si="224"/>
        <v>0</v>
      </c>
      <c r="P742" s="80">
        <f t="shared" si="224"/>
        <v>0</v>
      </c>
      <c r="Q742" s="80">
        <f t="shared" si="224"/>
        <v>0</v>
      </c>
      <c r="R742" s="80">
        <f t="shared" si="224"/>
        <v>0</v>
      </c>
      <c r="S742" s="80">
        <f t="shared" si="224"/>
        <v>0</v>
      </c>
      <c r="T742" s="80">
        <f t="shared" si="224"/>
        <v>0</v>
      </c>
      <c r="U742" s="80">
        <f t="shared" si="224"/>
        <v>0</v>
      </c>
      <c r="V742" s="80">
        <f t="shared" si="224"/>
        <v>0</v>
      </c>
      <c r="W742" s="80">
        <f t="shared" si="224"/>
        <v>0</v>
      </c>
      <c r="X742" s="80">
        <f t="shared" si="224"/>
        <v>0</v>
      </c>
      <c r="Y742" s="80">
        <f t="shared" ref="Y742:BQ746" si="226">Y379-CQ379</f>
        <v>0</v>
      </c>
      <c r="Z742" s="80">
        <f t="shared" si="226"/>
        <v>0</v>
      </c>
      <c r="AA742" s="80">
        <f t="shared" si="226"/>
        <v>0</v>
      </c>
      <c r="AB742" s="80">
        <f t="shared" si="226"/>
        <v>0</v>
      </c>
      <c r="AC742" s="80">
        <f t="shared" si="226"/>
        <v>0</v>
      </c>
      <c r="AD742" s="80">
        <f t="shared" si="226"/>
        <v>0</v>
      </c>
      <c r="AE742" s="80">
        <f t="shared" si="226"/>
        <v>0</v>
      </c>
      <c r="AF742" s="80">
        <f t="shared" si="226"/>
        <v>-994679</v>
      </c>
      <c r="AG742" s="80">
        <f t="shared" si="226"/>
        <v>0</v>
      </c>
      <c r="AH742" s="80">
        <f t="shared" si="226"/>
        <v>0</v>
      </c>
      <c r="AI742" s="80">
        <f t="shared" si="226"/>
        <v>0</v>
      </c>
      <c r="AJ742" s="80">
        <f t="shared" si="226"/>
        <v>0</v>
      </c>
      <c r="AK742" s="80">
        <f t="shared" si="226"/>
        <v>0</v>
      </c>
      <c r="AL742" s="80">
        <f t="shared" si="226"/>
        <v>0</v>
      </c>
      <c r="AM742" s="80">
        <f t="shared" si="226"/>
        <v>0</v>
      </c>
      <c r="AN742" s="80">
        <f t="shared" si="226"/>
        <v>0</v>
      </c>
      <c r="AO742" s="80">
        <f t="shared" si="226"/>
        <v>0</v>
      </c>
      <c r="AP742" s="80">
        <f t="shared" si="226"/>
        <v>0</v>
      </c>
      <c r="AQ742" s="80">
        <f t="shared" si="226"/>
        <v>0</v>
      </c>
      <c r="AR742" s="80">
        <f t="shared" si="226"/>
        <v>0</v>
      </c>
      <c r="AS742" s="80">
        <f t="shared" si="226"/>
        <v>0</v>
      </c>
      <c r="AT742" s="80">
        <f t="shared" si="226"/>
        <v>0</v>
      </c>
      <c r="AU742" s="80">
        <f t="shared" si="226"/>
        <v>-200583</v>
      </c>
      <c r="AV742" s="80">
        <f t="shared" si="226"/>
        <v>0</v>
      </c>
      <c r="AW742" s="80">
        <f t="shared" si="226"/>
        <v>0</v>
      </c>
      <c r="AX742" s="80">
        <f t="shared" si="226"/>
        <v>0</v>
      </c>
      <c r="AY742" s="80">
        <f t="shared" si="226"/>
        <v>0</v>
      </c>
      <c r="AZ742" s="80">
        <f t="shared" si="226"/>
        <v>0</v>
      </c>
      <c r="BA742" s="80">
        <f t="shared" si="226"/>
        <v>0</v>
      </c>
      <c r="BB742" s="80">
        <f t="shared" si="226"/>
        <v>0</v>
      </c>
      <c r="BC742" s="80">
        <f t="shared" si="226"/>
        <v>0</v>
      </c>
      <c r="BD742" s="80">
        <f t="shared" si="226"/>
        <v>0</v>
      </c>
      <c r="BE742" s="80">
        <f t="shared" si="226"/>
        <v>0</v>
      </c>
      <c r="BF742" s="80">
        <f t="shared" si="226"/>
        <v>0</v>
      </c>
      <c r="BG742" s="80">
        <f t="shared" si="226"/>
        <v>0</v>
      </c>
      <c r="BH742" s="80">
        <f t="shared" si="226"/>
        <v>0</v>
      </c>
      <c r="BI742" s="80">
        <f t="shared" si="226"/>
        <v>0</v>
      </c>
      <c r="BJ742" s="80">
        <f t="shared" si="226"/>
        <v>0</v>
      </c>
      <c r="BK742" s="80">
        <f t="shared" si="226"/>
        <v>0</v>
      </c>
      <c r="BL742" s="80">
        <f t="shared" si="226"/>
        <v>0</v>
      </c>
      <c r="BM742" s="80">
        <f t="shared" si="226"/>
        <v>0</v>
      </c>
      <c r="BN742" s="80">
        <f t="shared" si="226"/>
        <v>0</v>
      </c>
      <c r="BO742" s="80">
        <f t="shared" si="226"/>
        <v>0</v>
      </c>
      <c r="BP742" s="80">
        <f t="shared" si="226"/>
        <v>0</v>
      </c>
      <c r="BQ742" s="80">
        <f t="shared" si="226"/>
        <v>0</v>
      </c>
      <c r="BR742" s="80">
        <f t="shared" si="222"/>
        <v>0</v>
      </c>
      <c r="BS742" s="80">
        <f t="shared" si="220"/>
        <v>0</v>
      </c>
      <c r="BT742" s="80">
        <f t="shared" si="220"/>
        <v>-1195262</v>
      </c>
      <c r="BU742" s="80">
        <f t="shared" si="220"/>
        <v>0</v>
      </c>
      <c r="BV742" s="80">
        <f t="shared" si="220"/>
        <v>0</v>
      </c>
      <c r="BW742" s="80">
        <f t="shared" si="220"/>
        <v>0</v>
      </c>
      <c r="BX742" s="80">
        <f t="shared" si="220"/>
        <v>0</v>
      </c>
      <c r="BZ742" s="80">
        <f t="shared" si="221"/>
        <v>0</v>
      </c>
      <c r="CA742" s="80" t="e">
        <f>CA379-#REF!</f>
        <v>#REF!</v>
      </c>
    </row>
    <row r="743" spans="7:79" hidden="1" x14ac:dyDescent="0.3">
      <c r="G743" s="80">
        <f t="shared" si="225"/>
        <v>-1195262</v>
      </c>
      <c r="H743" s="80">
        <f t="shared" si="225"/>
        <v>0</v>
      </c>
      <c r="I743" s="80">
        <f t="shared" si="225"/>
        <v>0</v>
      </c>
      <c r="J743" s="80">
        <f t="shared" si="225"/>
        <v>0</v>
      </c>
      <c r="K743" s="80">
        <f t="shared" si="225"/>
        <v>0</v>
      </c>
      <c r="L743" s="80">
        <f t="shared" si="225"/>
        <v>0</v>
      </c>
      <c r="M743" s="80">
        <f t="shared" si="225"/>
        <v>0</v>
      </c>
      <c r="N743" s="80">
        <f t="shared" si="225"/>
        <v>0</v>
      </c>
      <c r="O743" s="80">
        <f t="shared" si="225"/>
        <v>0</v>
      </c>
      <c r="P743" s="80">
        <f t="shared" si="225"/>
        <v>0</v>
      </c>
      <c r="Q743" s="80">
        <f t="shared" si="225"/>
        <v>0</v>
      </c>
      <c r="R743" s="80">
        <f t="shared" si="225"/>
        <v>0</v>
      </c>
      <c r="S743" s="80">
        <f t="shared" si="225"/>
        <v>0</v>
      </c>
      <c r="T743" s="80">
        <f t="shared" si="225"/>
        <v>0</v>
      </c>
      <c r="U743" s="80">
        <f t="shared" si="225"/>
        <v>0</v>
      </c>
      <c r="V743" s="80">
        <f t="shared" si="225"/>
        <v>0</v>
      </c>
      <c r="W743" s="80">
        <f t="shared" ref="W743:X746" si="227">W380-CO380</f>
        <v>0</v>
      </c>
      <c r="X743" s="80">
        <f t="shared" si="227"/>
        <v>0</v>
      </c>
      <c r="Y743" s="80">
        <f t="shared" si="226"/>
        <v>0</v>
      </c>
      <c r="Z743" s="80">
        <f t="shared" si="226"/>
        <v>0</v>
      </c>
      <c r="AA743" s="80">
        <f t="shared" si="226"/>
        <v>0</v>
      </c>
      <c r="AB743" s="80">
        <f t="shared" si="226"/>
        <v>0</v>
      </c>
      <c r="AC743" s="80">
        <f t="shared" si="226"/>
        <v>0</v>
      </c>
      <c r="AD743" s="80">
        <f t="shared" si="226"/>
        <v>0</v>
      </c>
      <c r="AE743" s="80">
        <f t="shared" si="226"/>
        <v>0</v>
      </c>
      <c r="AF743" s="80">
        <f t="shared" si="226"/>
        <v>-994679</v>
      </c>
      <c r="AG743" s="80">
        <f t="shared" si="226"/>
        <v>0</v>
      </c>
      <c r="AH743" s="80">
        <f t="shared" si="226"/>
        <v>0</v>
      </c>
      <c r="AI743" s="80">
        <f t="shared" si="226"/>
        <v>0</v>
      </c>
      <c r="AJ743" s="80">
        <f t="shared" si="226"/>
        <v>0</v>
      </c>
      <c r="AK743" s="80">
        <f t="shared" si="226"/>
        <v>0</v>
      </c>
      <c r="AL743" s="80">
        <f t="shared" si="226"/>
        <v>0</v>
      </c>
      <c r="AM743" s="80">
        <f t="shared" si="226"/>
        <v>0</v>
      </c>
      <c r="AN743" s="80">
        <f t="shared" si="226"/>
        <v>0</v>
      </c>
      <c r="AO743" s="80">
        <f t="shared" si="226"/>
        <v>0</v>
      </c>
      <c r="AP743" s="80">
        <f t="shared" si="226"/>
        <v>0</v>
      </c>
      <c r="AQ743" s="80">
        <f t="shared" si="226"/>
        <v>0</v>
      </c>
      <c r="AR743" s="80">
        <f t="shared" si="226"/>
        <v>0</v>
      </c>
      <c r="AS743" s="80">
        <f t="shared" si="226"/>
        <v>0</v>
      </c>
      <c r="AT743" s="80">
        <f t="shared" si="226"/>
        <v>0</v>
      </c>
      <c r="AU743" s="80">
        <f t="shared" si="226"/>
        <v>-200583</v>
      </c>
      <c r="AV743" s="80">
        <f t="shared" si="226"/>
        <v>0</v>
      </c>
      <c r="AW743" s="80">
        <f t="shared" si="226"/>
        <v>0</v>
      </c>
      <c r="AX743" s="80">
        <f t="shared" si="226"/>
        <v>0</v>
      </c>
      <c r="AY743" s="80">
        <f t="shared" si="226"/>
        <v>0</v>
      </c>
      <c r="AZ743" s="80">
        <f t="shared" si="226"/>
        <v>0</v>
      </c>
      <c r="BA743" s="80">
        <f t="shared" si="226"/>
        <v>0</v>
      </c>
      <c r="BB743" s="80">
        <f t="shared" si="226"/>
        <v>0</v>
      </c>
      <c r="BC743" s="80">
        <f t="shared" si="226"/>
        <v>0</v>
      </c>
      <c r="BD743" s="80">
        <f t="shared" si="226"/>
        <v>0</v>
      </c>
      <c r="BE743" s="80">
        <f t="shared" si="226"/>
        <v>0</v>
      </c>
      <c r="BF743" s="80">
        <f t="shared" si="226"/>
        <v>0</v>
      </c>
      <c r="BG743" s="80">
        <f t="shared" si="226"/>
        <v>0</v>
      </c>
      <c r="BH743" s="80">
        <f t="shared" si="226"/>
        <v>0</v>
      </c>
      <c r="BI743" s="80">
        <f t="shared" si="226"/>
        <v>0</v>
      </c>
      <c r="BJ743" s="80">
        <f t="shared" si="226"/>
        <v>0</v>
      </c>
      <c r="BK743" s="80">
        <f t="shared" si="226"/>
        <v>0</v>
      </c>
      <c r="BL743" s="80">
        <f t="shared" si="226"/>
        <v>0</v>
      </c>
      <c r="BM743" s="80">
        <f t="shared" si="226"/>
        <v>0</v>
      </c>
      <c r="BN743" s="80">
        <f t="shared" si="226"/>
        <v>0</v>
      </c>
      <c r="BO743" s="80">
        <f t="shared" si="226"/>
        <v>0</v>
      </c>
      <c r="BP743" s="80">
        <f t="shared" si="226"/>
        <v>0</v>
      </c>
      <c r="BQ743" s="80">
        <f t="shared" si="226"/>
        <v>0</v>
      </c>
      <c r="BR743" s="80">
        <f t="shared" si="222"/>
        <v>0</v>
      </c>
      <c r="BS743" s="80">
        <f t="shared" si="220"/>
        <v>0</v>
      </c>
      <c r="BT743" s="80">
        <f t="shared" si="220"/>
        <v>-1195262</v>
      </c>
      <c r="BU743" s="80">
        <f t="shared" si="220"/>
        <v>0</v>
      </c>
      <c r="BV743" s="80">
        <f t="shared" si="220"/>
        <v>0</v>
      </c>
      <c r="BW743" s="80">
        <f t="shared" si="220"/>
        <v>0</v>
      </c>
      <c r="BX743" s="80">
        <f t="shared" si="220"/>
        <v>0</v>
      </c>
      <c r="BZ743" s="80">
        <f t="shared" si="221"/>
        <v>0</v>
      </c>
      <c r="CA743" s="80" t="e">
        <f>CA380-#REF!</f>
        <v>#REF!</v>
      </c>
    </row>
    <row r="744" spans="7:79" hidden="1" x14ac:dyDescent="0.3">
      <c r="G744" s="80">
        <f t="shared" si="225"/>
        <v>0</v>
      </c>
      <c r="H744" s="80">
        <f t="shared" si="225"/>
        <v>0</v>
      </c>
      <c r="I744" s="80">
        <f t="shared" si="225"/>
        <v>0</v>
      </c>
      <c r="J744" s="80">
        <f t="shared" si="225"/>
        <v>0</v>
      </c>
      <c r="K744" s="80">
        <f t="shared" si="225"/>
        <v>0</v>
      </c>
      <c r="L744" s="80">
        <f t="shared" si="225"/>
        <v>0</v>
      </c>
      <c r="M744" s="80">
        <f t="shared" si="225"/>
        <v>0</v>
      </c>
      <c r="N744" s="80">
        <f t="shared" si="225"/>
        <v>0</v>
      </c>
      <c r="O744" s="80">
        <f t="shared" si="225"/>
        <v>0</v>
      </c>
      <c r="P744" s="80">
        <f t="shared" si="225"/>
        <v>0</v>
      </c>
      <c r="Q744" s="80">
        <f t="shared" si="225"/>
        <v>0</v>
      </c>
      <c r="R744" s="80">
        <f t="shared" si="225"/>
        <v>0</v>
      </c>
      <c r="S744" s="80">
        <f t="shared" si="225"/>
        <v>0</v>
      </c>
      <c r="T744" s="80">
        <f t="shared" si="225"/>
        <v>0</v>
      </c>
      <c r="U744" s="80">
        <f t="shared" si="225"/>
        <v>0</v>
      </c>
      <c r="V744" s="80">
        <f t="shared" si="225"/>
        <v>0</v>
      </c>
      <c r="W744" s="80">
        <f t="shared" si="227"/>
        <v>0</v>
      </c>
      <c r="X744" s="80">
        <f t="shared" si="227"/>
        <v>0</v>
      </c>
      <c r="Y744" s="80">
        <f t="shared" si="226"/>
        <v>0</v>
      </c>
      <c r="Z744" s="80">
        <f t="shared" si="226"/>
        <v>0</v>
      </c>
      <c r="AA744" s="80">
        <f t="shared" si="226"/>
        <v>0</v>
      </c>
      <c r="AB744" s="80">
        <f t="shared" si="226"/>
        <v>0</v>
      </c>
      <c r="AC744" s="80">
        <f t="shared" si="226"/>
        <v>0</v>
      </c>
      <c r="AD744" s="80">
        <f t="shared" si="226"/>
        <v>0</v>
      </c>
      <c r="AE744" s="80">
        <f t="shared" si="226"/>
        <v>0</v>
      </c>
      <c r="AF744" s="80">
        <f t="shared" si="226"/>
        <v>0</v>
      </c>
      <c r="AG744" s="80">
        <f t="shared" si="226"/>
        <v>0</v>
      </c>
      <c r="AH744" s="80">
        <f t="shared" si="226"/>
        <v>0</v>
      </c>
      <c r="AI744" s="80">
        <f t="shared" si="226"/>
        <v>0</v>
      </c>
      <c r="AJ744" s="80">
        <f t="shared" si="226"/>
        <v>0</v>
      </c>
      <c r="AK744" s="80">
        <f t="shared" si="226"/>
        <v>0</v>
      </c>
      <c r="AL744" s="80">
        <f t="shared" si="226"/>
        <v>0</v>
      </c>
      <c r="AM744" s="80">
        <f t="shared" si="226"/>
        <v>0</v>
      </c>
      <c r="AN744" s="80">
        <f t="shared" si="226"/>
        <v>0</v>
      </c>
      <c r="AO744" s="80">
        <f t="shared" si="226"/>
        <v>0</v>
      </c>
      <c r="AP744" s="80">
        <f t="shared" si="226"/>
        <v>0</v>
      </c>
      <c r="AQ744" s="80">
        <f t="shared" si="226"/>
        <v>0</v>
      </c>
      <c r="AR744" s="80">
        <f t="shared" si="226"/>
        <v>0</v>
      </c>
      <c r="AS744" s="80">
        <f t="shared" si="226"/>
        <v>0</v>
      </c>
      <c r="AT744" s="80">
        <f t="shared" si="226"/>
        <v>0</v>
      </c>
      <c r="AU744" s="80">
        <f t="shared" si="226"/>
        <v>0</v>
      </c>
      <c r="AV744" s="80">
        <f t="shared" si="226"/>
        <v>0</v>
      </c>
      <c r="AW744" s="80">
        <f t="shared" si="226"/>
        <v>0</v>
      </c>
      <c r="AX744" s="80">
        <f t="shared" si="226"/>
        <v>0</v>
      </c>
      <c r="AY744" s="80">
        <f t="shared" si="226"/>
        <v>0</v>
      </c>
      <c r="AZ744" s="80">
        <f t="shared" si="226"/>
        <v>0</v>
      </c>
      <c r="BA744" s="80">
        <f t="shared" si="226"/>
        <v>0</v>
      </c>
      <c r="BB744" s="80">
        <f t="shared" si="226"/>
        <v>0</v>
      </c>
      <c r="BC744" s="80">
        <f t="shared" si="226"/>
        <v>0</v>
      </c>
      <c r="BD744" s="80">
        <f t="shared" si="226"/>
        <v>0</v>
      </c>
      <c r="BE744" s="80">
        <f t="shared" si="226"/>
        <v>0</v>
      </c>
      <c r="BF744" s="80">
        <f t="shared" si="226"/>
        <v>0</v>
      </c>
      <c r="BG744" s="80">
        <f t="shared" si="226"/>
        <v>0</v>
      </c>
      <c r="BH744" s="80">
        <f t="shared" si="226"/>
        <v>0</v>
      </c>
      <c r="BI744" s="80">
        <f t="shared" si="226"/>
        <v>0</v>
      </c>
      <c r="BJ744" s="80">
        <f t="shared" si="226"/>
        <v>0</v>
      </c>
      <c r="BK744" s="80">
        <f t="shared" si="226"/>
        <v>0</v>
      </c>
      <c r="BL744" s="80">
        <f t="shared" si="226"/>
        <v>0</v>
      </c>
      <c r="BM744" s="80">
        <f t="shared" si="226"/>
        <v>0</v>
      </c>
      <c r="BN744" s="80">
        <f t="shared" si="226"/>
        <v>0</v>
      </c>
      <c r="BO744" s="80">
        <f t="shared" si="226"/>
        <v>0</v>
      </c>
      <c r="BP744" s="80">
        <f t="shared" si="226"/>
        <v>0</v>
      </c>
      <c r="BQ744" s="80">
        <f t="shared" si="226"/>
        <v>0</v>
      </c>
      <c r="BR744" s="80">
        <f t="shared" si="222"/>
        <v>0</v>
      </c>
      <c r="BS744" s="80">
        <f t="shared" si="220"/>
        <v>0</v>
      </c>
      <c r="BT744" s="80">
        <f t="shared" si="220"/>
        <v>0</v>
      </c>
      <c r="BU744" s="80">
        <f t="shared" si="220"/>
        <v>0</v>
      </c>
      <c r="BV744" s="80">
        <f t="shared" si="220"/>
        <v>0</v>
      </c>
      <c r="BW744" s="80">
        <f t="shared" si="220"/>
        <v>0</v>
      </c>
      <c r="BX744" s="80">
        <f t="shared" si="220"/>
        <v>0</v>
      </c>
      <c r="BZ744" s="80">
        <f t="shared" si="221"/>
        <v>0</v>
      </c>
      <c r="CA744" s="80" t="e">
        <f>CA381-#REF!</f>
        <v>#REF!</v>
      </c>
    </row>
    <row r="745" spans="7:79" hidden="1" x14ac:dyDescent="0.3">
      <c r="G745" s="80">
        <f t="shared" si="225"/>
        <v>-125308</v>
      </c>
      <c r="H745" s="80">
        <f t="shared" si="225"/>
        <v>0</v>
      </c>
      <c r="I745" s="80">
        <f t="shared" si="225"/>
        <v>0</v>
      </c>
      <c r="J745" s="80">
        <f t="shared" si="225"/>
        <v>0</v>
      </c>
      <c r="K745" s="80">
        <f t="shared" si="225"/>
        <v>0</v>
      </c>
      <c r="L745" s="80">
        <f t="shared" si="225"/>
        <v>0</v>
      </c>
      <c r="M745" s="80">
        <f t="shared" si="225"/>
        <v>0</v>
      </c>
      <c r="N745" s="80">
        <f t="shared" si="225"/>
        <v>0</v>
      </c>
      <c r="O745" s="80">
        <f t="shared" si="225"/>
        <v>0</v>
      </c>
      <c r="P745" s="80">
        <f t="shared" si="225"/>
        <v>0</v>
      </c>
      <c r="Q745" s="80">
        <f t="shared" si="225"/>
        <v>0</v>
      </c>
      <c r="R745" s="80">
        <f t="shared" si="225"/>
        <v>0</v>
      </c>
      <c r="S745" s="80">
        <f t="shared" si="225"/>
        <v>0</v>
      </c>
      <c r="T745" s="80">
        <f t="shared" si="225"/>
        <v>0</v>
      </c>
      <c r="U745" s="80">
        <f t="shared" si="225"/>
        <v>0</v>
      </c>
      <c r="V745" s="80">
        <f t="shared" si="225"/>
        <v>0</v>
      </c>
      <c r="W745" s="80">
        <f t="shared" si="227"/>
        <v>0</v>
      </c>
      <c r="X745" s="80">
        <f t="shared" si="227"/>
        <v>0</v>
      </c>
      <c r="Y745" s="80">
        <f t="shared" si="226"/>
        <v>0</v>
      </c>
      <c r="Z745" s="80">
        <f t="shared" si="226"/>
        <v>0</v>
      </c>
      <c r="AA745" s="80">
        <f t="shared" si="226"/>
        <v>-95339</v>
      </c>
      <c r="AB745" s="80">
        <f t="shared" si="226"/>
        <v>0</v>
      </c>
      <c r="AC745" s="80">
        <f t="shared" si="226"/>
        <v>0</v>
      </c>
      <c r="AD745" s="80">
        <f t="shared" si="226"/>
        <v>0</v>
      </c>
      <c r="AE745" s="80">
        <f t="shared" si="226"/>
        <v>0</v>
      </c>
      <c r="AF745" s="80">
        <f t="shared" si="226"/>
        <v>0</v>
      </c>
      <c r="AG745" s="80">
        <f t="shared" si="226"/>
        <v>0</v>
      </c>
      <c r="AH745" s="80">
        <f t="shared" si="226"/>
        <v>0</v>
      </c>
      <c r="AI745" s="80">
        <f t="shared" si="226"/>
        <v>0</v>
      </c>
      <c r="AJ745" s="80">
        <f t="shared" si="226"/>
        <v>0</v>
      </c>
      <c r="AK745" s="80">
        <f t="shared" si="226"/>
        <v>0</v>
      </c>
      <c r="AL745" s="80">
        <f t="shared" si="226"/>
        <v>0</v>
      </c>
      <c r="AM745" s="80">
        <f t="shared" si="226"/>
        <v>0</v>
      </c>
      <c r="AN745" s="80">
        <f t="shared" si="226"/>
        <v>0</v>
      </c>
      <c r="AO745" s="80">
        <f t="shared" si="226"/>
        <v>0</v>
      </c>
      <c r="AP745" s="80">
        <f t="shared" si="226"/>
        <v>0</v>
      </c>
      <c r="AQ745" s="80">
        <f t="shared" si="226"/>
        <v>0</v>
      </c>
      <c r="AR745" s="80">
        <f t="shared" si="226"/>
        <v>0</v>
      </c>
      <c r="AS745" s="80">
        <f t="shared" si="226"/>
        <v>0</v>
      </c>
      <c r="AT745" s="80">
        <f t="shared" si="226"/>
        <v>0</v>
      </c>
      <c r="AU745" s="80">
        <f t="shared" si="226"/>
        <v>0</v>
      </c>
      <c r="AV745" s="80">
        <f t="shared" si="226"/>
        <v>0</v>
      </c>
      <c r="AW745" s="80">
        <f t="shared" si="226"/>
        <v>0</v>
      </c>
      <c r="AX745" s="80">
        <f t="shared" si="226"/>
        <v>0</v>
      </c>
      <c r="AY745" s="80">
        <f t="shared" si="226"/>
        <v>0</v>
      </c>
      <c r="AZ745" s="80">
        <f t="shared" si="226"/>
        <v>0</v>
      </c>
      <c r="BA745" s="80">
        <f t="shared" si="226"/>
        <v>0</v>
      </c>
      <c r="BB745" s="80">
        <f t="shared" si="226"/>
        <v>0</v>
      </c>
      <c r="BC745" s="80">
        <f t="shared" si="226"/>
        <v>0</v>
      </c>
      <c r="BD745" s="80">
        <f t="shared" si="226"/>
        <v>0</v>
      </c>
      <c r="BE745" s="80">
        <f t="shared" si="226"/>
        <v>-29969</v>
      </c>
      <c r="BF745" s="80">
        <f t="shared" si="226"/>
        <v>0</v>
      </c>
      <c r="BG745" s="80">
        <f t="shared" si="226"/>
        <v>0</v>
      </c>
      <c r="BH745" s="80">
        <f t="shared" si="226"/>
        <v>0</v>
      </c>
      <c r="BI745" s="80">
        <f t="shared" si="226"/>
        <v>0</v>
      </c>
      <c r="BJ745" s="80">
        <f t="shared" si="226"/>
        <v>0</v>
      </c>
      <c r="BK745" s="80">
        <f t="shared" si="226"/>
        <v>0</v>
      </c>
      <c r="BL745" s="80">
        <f t="shared" si="226"/>
        <v>0</v>
      </c>
      <c r="BM745" s="80">
        <f t="shared" si="226"/>
        <v>0</v>
      </c>
      <c r="BN745" s="80">
        <f t="shared" si="226"/>
        <v>0</v>
      </c>
      <c r="BO745" s="80">
        <f t="shared" si="226"/>
        <v>0</v>
      </c>
      <c r="BP745" s="80">
        <f t="shared" si="226"/>
        <v>0</v>
      </c>
      <c r="BQ745" s="80">
        <f t="shared" si="226"/>
        <v>0</v>
      </c>
      <c r="BR745" s="80">
        <f t="shared" si="222"/>
        <v>0</v>
      </c>
      <c r="BS745" s="80">
        <f t="shared" si="220"/>
        <v>0</v>
      </c>
      <c r="BT745" s="80">
        <f t="shared" si="220"/>
        <v>-95339</v>
      </c>
      <c r="BU745" s="80">
        <f t="shared" si="220"/>
        <v>0</v>
      </c>
      <c r="BV745" s="80">
        <f t="shared" si="220"/>
        <v>0</v>
      </c>
      <c r="BW745" s="80">
        <f t="shared" si="220"/>
        <v>0</v>
      </c>
      <c r="BX745" s="80">
        <f t="shared" si="220"/>
        <v>0</v>
      </c>
      <c r="BZ745" s="80">
        <f t="shared" si="221"/>
        <v>0</v>
      </c>
      <c r="CA745" s="80" t="e">
        <f>CA382-#REF!</f>
        <v>#REF!</v>
      </c>
    </row>
    <row r="746" spans="7:79" hidden="1" x14ac:dyDescent="0.3">
      <c r="G746" s="80">
        <f t="shared" si="225"/>
        <v>-125308</v>
      </c>
      <c r="H746" s="80">
        <f t="shared" si="225"/>
        <v>0</v>
      </c>
      <c r="I746" s="80">
        <f t="shared" si="225"/>
        <v>0</v>
      </c>
      <c r="J746" s="80">
        <f t="shared" si="225"/>
        <v>0</v>
      </c>
      <c r="K746" s="80">
        <f t="shared" si="225"/>
        <v>0</v>
      </c>
      <c r="L746" s="80">
        <f t="shared" si="225"/>
        <v>0</v>
      </c>
      <c r="M746" s="80">
        <f t="shared" si="225"/>
        <v>0</v>
      </c>
      <c r="N746" s="80">
        <f t="shared" si="225"/>
        <v>0</v>
      </c>
      <c r="O746" s="80">
        <f t="shared" si="225"/>
        <v>0</v>
      </c>
      <c r="P746" s="80">
        <f t="shared" si="225"/>
        <v>0</v>
      </c>
      <c r="Q746" s="80">
        <f t="shared" si="225"/>
        <v>0</v>
      </c>
      <c r="R746" s="80">
        <f t="shared" si="225"/>
        <v>0</v>
      </c>
      <c r="S746" s="80">
        <f t="shared" si="225"/>
        <v>0</v>
      </c>
      <c r="T746" s="80">
        <f t="shared" si="225"/>
        <v>0</v>
      </c>
      <c r="U746" s="80">
        <f t="shared" si="225"/>
        <v>0</v>
      </c>
      <c r="V746" s="80">
        <f t="shared" si="225"/>
        <v>0</v>
      </c>
      <c r="W746" s="80">
        <f t="shared" si="227"/>
        <v>0</v>
      </c>
      <c r="X746" s="80">
        <f t="shared" si="227"/>
        <v>0</v>
      </c>
      <c r="Y746" s="80">
        <f t="shared" si="226"/>
        <v>0</v>
      </c>
      <c r="Z746" s="80">
        <f t="shared" si="226"/>
        <v>0</v>
      </c>
      <c r="AA746" s="80">
        <f t="shared" si="226"/>
        <v>-95339</v>
      </c>
      <c r="AB746" s="80">
        <f t="shared" si="226"/>
        <v>0</v>
      </c>
      <c r="AC746" s="80">
        <f t="shared" si="226"/>
        <v>0</v>
      </c>
      <c r="AD746" s="80">
        <f t="shared" si="226"/>
        <v>0</v>
      </c>
      <c r="AE746" s="80">
        <f t="shared" si="226"/>
        <v>0</v>
      </c>
      <c r="AF746" s="80">
        <f t="shared" si="226"/>
        <v>0</v>
      </c>
      <c r="AG746" s="80">
        <f t="shared" si="226"/>
        <v>0</v>
      </c>
      <c r="AH746" s="80">
        <f t="shared" si="226"/>
        <v>0</v>
      </c>
      <c r="AI746" s="80">
        <f t="shared" si="226"/>
        <v>0</v>
      </c>
      <c r="AJ746" s="80">
        <f t="shared" si="226"/>
        <v>0</v>
      </c>
      <c r="AK746" s="80">
        <f t="shared" si="226"/>
        <v>0</v>
      </c>
      <c r="AL746" s="80">
        <f t="shared" si="226"/>
        <v>0</v>
      </c>
      <c r="AM746" s="80">
        <f t="shared" si="226"/>
        <v>0</v>
      </c>
      <c r="AN746" s="80">
        <f t="shared" si="226"/>
        <v>0</v>
      </c>
      <c r="AO746" s="80">
        <f t="shared" si="226"/>
        <v>0</v>
      </c>
      <c r="AP746" s="80">
        <f t="shared" si="226"/>
        <v>0</v>
      </c>
      <c r="AQ746" s="80">
        <f t="shared" si="226"/>
        <v>0</v>
      </c>
      <c r="AR746" s="80">
        <f t="shared" si="226"/>
        <v>0</v>
      </c>
      <c r="AS746" s="80">
        <f t="shared" si="226"/>
        <v>0</v>
      </c>
      <c r="AT746" s="80">
        <f t="shared" si="226"/>
        <v>0</v>
      </c>
      <c r="AU746" s="80">
        <f t="shared" si="226"/>
        <v>0</v>
      </c>
      <c r="AV746" s="80">
        <f t="shared" si="226"/>
        <v>0</v>
      </c>
      <c r="AW746" s="80">
        <f t="shared" si="226"/>
        <v>0</v>
      </c>
      <c r="AX746" s="80">
        <f t="shared" si="226"/>
        <v>0</v>
      </c>
      <c r="AY746" s="80">
        <f t="shared" si="226"/>
        <v>0</v>
      </c>
      <c r="AZ746" s="80">
        <f t="shared" si="226"/>
        <v>0</v>
      </c>
      <c r="BA746" s="80">
        <f t="shared" si="226"/>
        <v>0</v>
      </c>
      <c r="BB746" s="80">
        <f t="shared" si="226"/>
        <v>0</v>
      </c>
      <c r="BC746" s="80">
        <f t="shared" si="226"/>
        <v>0</v>
      </c>
      <c r="BD746" s="80">
        <f t="shared" si="226"/>
        <v>0</v>
      </c>
      <c r="BE746" s="80">
        <f t="shared" si="226"/>
        <v>-29969</v>
      </c>
      <c r="BF746" s="80">
        <f t="shared" si="226"/>
        <v>0</v>
      </c>
      <c r="BG746" s="80">
        <f t="shared" si="226"/>
        <v>0</v>
      </c>
      <c r="BH746" s="80">
        <f t="shared" si="226"/>
        <v>0</v>
      </c>
      <c r="BI746" s="80">
        <f t="shared" si="226"/>
        <v>0</v>
      </c>
      <c r="BJ746" s="80">
        <f t="shared" si="226"/>
        <v>0</v>
      </c>
      <c r="BK746" s="80">
        <f t="shared" si="226"/>
        <v>0</v>
      </c>
      <c r="BL746" s="80">
        <f t="shared" si="226"/>
        <v>0</v>
      </c>
      <c r="BM746" s="80">
        <f t="shared" si="226"/>
        <v>0</v>
      </c>
      <c r="BN746" s="80">
        <f t="shared" si="226"/>
        <v>0</v>
      </c>
      <c r="BO746" s="80">
        <f t="shared" si="226"/>
        <v>0</v>
      </c>
      <c r="BP746" s="80">
        <f t="shared" si="226"/>
        <v>0</v>
      </c>
      <c r="BQ746" s="80">
        <f t="shared" si="226"/>
        <v>0</v>
      </c>
      <c r="BR746" s="80">
        <f t="shared" si="222"/>
        <v>0</v>
      </c>
      <c r="BS746" s="80">
        <f t="shared" si="222"/>
        <v>0</v>
      </c>
      <c r="BT746" s="80">
        <f t="shared" si="222"/>
        <v>-95339</v>
      </c>
      <c r="BU746" s="80">
        <f t="shared" si="222"/>
        <v>0</v>
      </c>
      <c r="BV746" s="80">
        <f t="shared" si="222"/>
        <v>0</v>
      </c>
      <c r="BW746" s="80">
        <f t="shared" si="222"/>
        <v>0</v>
      </c>
      <c r="BX746" s="80">
        <f t="shared" si="222"/>
        <v>0</v>
      </c>
      <c r="BZ746" s="80">
        <f t="shared" si="221"/>
        <v>0</v>
      </c>
      <c r="CA746" s="80" t="e">
        <f>CA383-#REF!</f>
        <v>#REF!</v>
      </c>
    </row>
    <row r="747" spans="7:79" hidden="1" x14ac:dyDescent="0.3">
      <c r="G747" s="80">
        <f t="shared" ref="G747:BR750" si="228">G387-BY387</f>
        <v>0</v>
      </c>
      <c r="H747" s="80">
        <f t="shared" si="228"/>
        <v>0</v>
      </c>
      <c r="I747" s="80">
        <f t="shared" si="228"/>
        <v>0</v>
      </c>
      <c r="J747" s="80">
        <f t="shared" si="228"/>
        <v>0</v>
      </c>
      <c r="K747" s="80">
        <f t="shared" si="228"/>
        <v>0</v>
      </c>
      <c r="L747" s="80">
        <f t="shared" si="228"/>
        <v>0</v>
      </c>
      <c r="M747" s="80">
        <f t="shared" si="228"/>
        <v>0</v>
      </c>
      <c r="N747" s="80">
        <f t="shared" si="228"/>
        <v>0</v>
      </c>
      <c r="O747" s="80">
        <f t="shared" si="228"/>
        <v>0</v>
      </c>
      <c r="P747" s="80">
        <f t="shared" si="228"/>
        <v>0</v>
      </c>
      <c r="Q747" s="80">
        <f t="shared" si="228"/>
        <v>0</v>
      </c>
      <c r="R747" s="80">
        <f t="shared" si="228"/>
        <v>0</v>
      </c>
      <c r="S747" s="80">
        <f t="shared" si="228"/>
        <v>0</v>
      </c>
      <c r="T747" s="80">
        <f t="shared" si="228"/>
        <v>0</v>
      </c>
      <c r="U747" s="80">
        <f t="shared" si="228"/>
        <v>0</v>
      </c>
      <c r="V747" s="80">
        <f t="shared" si="228"/>
        <v>0</v>
      </c>
      <c r="W747" s="80">
        <f t="shared" si="228"/>
        <v>0</v>
      </c>
      <c r="X747" s="80">
        <f t="shared" si="228"/>
        <v>0</v>
      </c>
      <c r="Y747" s="80">
        <f t="shared" si="228"/>
        <v>0</v>
      </c>
      <c r="Z747" s="80">
        <f t="shared" si="228"/>
        <v>0</v>
      </c>
      <c r="AA747" s="80">
        <f t="shared" si="228"/>
        <v>0</v>
      </c>
      <c r="AB747" s="80">
        <f t="shared" si="228"/>
        <v>0</v>
      </c>
      <c r="AC747" s="80">
        <f t="shared" si="228"/>
        <v>0</v>
      </c>
      <c r="AD747" s="80">
        <f t="shared" si="228"/>
        <v>0</v>
      </c>
      <c r="AE747" s="80">
        <f t="shared" si="228"/>
        <v>0</v>
      </c>
      <c r="AF747" s="80">
        <f t="shared" si="228"/>
        <v>0</v>
      </c>
      <c r="AG747" s="80">
        <f t="shared" si="228"/>
        <v>0</v>
      </c>
      <c r="AH747" s="80">
        <f t="shared" si="228"/>
        <v>0</v>
      </c>
      <c r="AI747" s="80">
        <f t="shared" si="228"/>
        <v>0</v>
      </c>
      <c r="AJ747" s="80">
        <f t="shared" si="228"/>
        <v>0</v>
      </c>
      <c r="AK747" s="80">
        <f t="shared" si="228"/>
        <v>0</v>
      </c>
      <c r="AL747" s="80">
        <f t="shared" si="228"/>
        <v>0</v>
      </c>
      <c r="AM747" s="80">
        <f t="shared" si="228"/>
        <v>0</v>
      </c>
      <c r="AN747" s="80">
        <f t="shared" si="228"/>
        <v>0</v>
      </c>
      <c r="AO747" s="80">
        <f t="shared" si="228"/>
        <v>0</v>
      </c>
      <c r="AP747" s="80">
        <f t="shared" si="228"/>
        <v>0</v>
      </c>
      <c r="AQ747" s="80">
        <f t="shared" si="228"/>
        <v>0</v>
      </c>
      <c r="AR747" s="80">
        <f t="shared" si="228"/>
        <v>0</v>
      </c>
      <c r="AS747" s="80">
        <f t="shared" si="228"/>
        <v>0</v>
      </c>
      <c r="AT747" s="80">
        <f t="shared" si="228"/>
        <v>0</v>
      </c>
      <c r="AU747" s="80">
        <f t="shared" si="228"/>
        <v>0</v>
      </c>
      <c r="AV747" s="80">
        <f t="shared" si="228"/>
        <v>0</v>
      </c>
      <c r="AW747" s="80">
        <f t="shared" si="228"/>
        <v>0</v>
      </c>
      <c r="AX747" s="80">
        <f t="shared" si="228"/>
        <v>0</v>
      </c>
      <c r="AY747" s="80">
        <f t="shared" si="228"/>
        <v>0</v>
      </c>
      <c r="AZ747" s="80">
        <f t="shared" si="228"/>
        <v>0</v>
      </c>
      <c r="BA747" s="80">
        <f t="shared" si="228"/>
        <v>0</v>
      </c>
      <c r="BB747" s="80">
        <f t="shared" si="228"/>
        <v>0</v>
      </c>
      <c r="BC747" s="80">
        <f t="shared" si="228"/>
        <v>0</v>
      </c>
      <c r="BD747" s="80">
        <f t="shared" si="228"/>
        <v>0</v>
      </c>
      <c r="BE747" s="80">
        <f t="shared" si="228"/>
        <v>0</v>
      </c>
      <c r="BF747" s="80">
        <f t="shared" si="228"/>
        <v>0</v>
      </c>
      <c r="BG747" s="80">
        <f t="shared" si="228"/>
        <v>0</v>
      </c>
      <c r="BH747" s="80">
        <f t="shared" si="228"/>
        <v>0</v>
      </c>
      <c r="BI747" s="80">
        <f t="shared" si="228"/>
        <v>0</v>
      </c>
      <c r="BJ747" s="80">
        <f t="shared" si="228"/>
        <v>0</v>
      </c>
      <c r="BK747" s="80">
        <f t="shared" si="228"/>
        <v>0</v>
      </c>
      <c r="BL747" s="80">
        <f t="shared" si="228"/>
        <v>0</v>
      </c>
      <c r="BM747" s="80">
        <f t="shared" si="228"/>
        <v>0</v>
      </c>
      <c r="BN747" s="80">
        <f t="shared" si="228"/>
        <v>0</v>
      </c>
      <c r="BO747" s="80">
        <f t="shared" si="228"/>
        <v>0</v>
      </c>
      <c r="BP747" s="80">
        <f t="shared" si="228"/>
        <v>0</v>
      </c>
      <c r="BQ747" s="80">
        <f t="shared" si="228"/>
        <v>0</v>
      </c>
      <c r="BR747" s="80">
        <f t="shared" si="228"/>
        <v>0</v>
      </c>
      <c r="BS747" s="80">
        <f t="shared" ref="BS747:BX762" si="229">BS387-EK387</f>
        <v>0</v>
      </c>
      <c r="BT747" s="80">
        <f t="shared" si="229"/>
        <v>0</v>
      </c>
      <c r="BU747" s="80">
        <f t="shared" si="229"/>
        <v>0</v>
      </c>
      <c r="BV747" s="80">
        <f t="shared" si="229"/>
        <v>0</v>
      </c>
      <c r="BW747" s="80">
        <f t="shared" si="229"/>
        <v>0</v>
      </c>
      <c r="BX747" s="80">
        <f t="shared" si="229"/>
        <v>0</v>
      </c>
      <c r="BZ747" s="80">
        <f t="shared" ref="BZ747:BZ762" si="230">BZ387-ER387</f>
        <v>0</v>
      </c>
      <c r="CA747" s="80" t="e">
        <f>CA387-#REF!</f>
        <v>#REF!</v>
      </c>
    </row>
    <row r="748" spans="7:79" hidden="1" x14ac:dyDescent="0.3">
      <c r="G748" s="80">
        <f t="shared" si="228"/>
        <v>-443177</v>
      </c>
      <c r="H748" s="80">
        <f t="shared" si="228"/>
        <v>0</v>
      </c>
      <c r="I748" s="80">
        <f t="shared" si="228"/>
        <v>0</v>
      </c>
      <c r="J748" s="80">
        <f t="shared" si="228"/>
        <v>0</v>
      </c>
      <c r="K748" s="80">
        <f t="shared" si="228"/>
        <v>0</v>
      </c>
      <c r="L748" s="80">
        <f t="shared" si="228"/>
        <v>-161641</v>
      </c>
      <c r="M748" s="80">
        <f t="shared" si="228"/>
        <v>0</v>
      </c>
      <c r="N748" s="80">
        <f t="shared" si="228"/>
        <v>0</v>
      </c>
      <c r="O748" s="80">
        <f t="shared" si="228"/>
        <v>0</v>
      </c>
      <c r="P748" s="80">
        <f t="shared" si="228"/>
        <v>0</v>
      </c>
      <c r="Q748" s="80">
        <f t="shared" si="228"/>
        <v>0</v>
      </c>
      <c r="R748" s="80">
        <f t="shared" si="228"/>
        <v>0</v>
      </c>
      <c r="S748" s="80">
        <f t="shared" si="228"/>
        <v>0</v>
      </c>
      <c r="T748" s="80">
        <f t="shared" si="228"/>
        <v>0</v>
      </c>
      <c r="U748" s="80">
        <f t="shared" si="228"/>
        <v>0</v>
      </c>
      <c r="V748" s="80">
        <f t="shared" si="228"/>
        <v>0</v>
      </c>
      <c r="W748" s="80">
        <f t="shared" si="228"/>
        <v>0</v>
      </c>
      <c r="X748" s="80">
        <f t="shared" si="228"/>
        <v>0</v>
      </c>
      <c r="Y748" s="80">
        <f t="shared" si="228"/>
        <v>0</v>
      </c>
      <c r="Z748" s="80">
        <f t="shared" si="228"/>
        <v>0</v>
      </c>
      <c r="AA748" s="80">
        <f t="shared" si="228"/>
        <v>0</v>
      </c>
      <c r="AB748" s="80">
        <f t="shared" si="228"/>
        <v>0</v>
      </c>
      <c r="AC748" s="80">
        <f t="shared" si="228"/>
        <v>0</v>
      </c>
      <c r="AD748" s="80">
        <f t="shared" si="228"/>
        <v>0</v>
      </c>
      <c r="AE748" s="80">
        <f t="shared" si="228"/>
        <v>0</v>
      </c>
      <c r="AF748" s="80">
        <f t="shared" si="228"/>
        <v>0</v>
      </c>
      <c r="AG748" s="80">
        <f t="shared" si="228"/>
        <v>0</v>
      </c>
      <c r="AH748" s="80">
        <f t="shared" si="228"/>
        <v>0</v>
      </c>
      <c r="AI748" s="80">
        <f t="shared" si="228"/>
        <v>0</v>
      </c>
      <c r="AJ748" s="80">
        <f t="shared" si="228"/>
        <v>0</v>
      </c>
      <c r="AK748" s="80">
        <f t="shared" si="228"/>
        <v>0</v>
      </c>
      <c r="AL748" s="80">
        <f t="shared" si="228"/>
        <v>0</v>
      </c>
      <c r="AM748" s="80">
        <f t="shared" si="228"/>
        <v>0</v>
      </c>
      <c r="AN748" s="80">
        <f t="shared" si="228"/>
        <v>0</v>
      </c>
      <c r="AO748" s="80">
        <f t="shared" si="228"/>
        <v>0</v>
      </c>
      <c r="AP748" s="80">
        <f t="shared" si="228"/>
        <v>-281536</v>
      </c>
      <c r="AQ748" s="80">
        <f t="shared" si="228"/>
        <v>0</v>
      </c>
      <c r="AR748" s="80">
        <f t="shared" si="228"/>
        <v>0</v>
      </c>
      <c r="AS748" s="80">
        <f t="shared" si="228"/>
        <v>0</v>
      </c>
      <c r="AT748" s="80">
        <f t="shared" si="228"/>
        <v>0</v>
      </c>
      <c r="AU748" s="80">
        <f t="shared" si="228"/>
        <v>0</v>
      </c>
      <c r="AV748" s="80">
        <f t="shared" si="228"/>
        <v>0</v>
      </c>
      <c r="AW748" s="80">
        <f t="shared" si="228"/>
        <v>0</v>
      </c>
      <c r="AX748" s="80">
        <f t="shared" si="228"/>
        <v>0</v>
      </c>
      <c r="AY748" s="80">
        <f t="shared" si="228"/>
        <v>0</v>
      </c>
      <c r="AZ748" s="80">
        <f t="shared" si="228"/>
        <v>0</v>
      </c>
      <c r="BA748" s="80">
        <f t="shared" si="228"/>
        <v>0</v>
      </c>
      <c r="BB748" s="80">
        <f t="shared" si="228"/>
        <v>0</v>
      </c>
      <c r="BC748" s="80">
        <f t="shared" si="228"/>
        <v>0</v>
      </c>
      <c r="BD748" s="80">
        <f t="shared" si="228"/>
        <v>0</v>
      </c>
      <c r="BE748" s="80">
        <f t="shared" si="228"/>
        <v>0</v>
      </c>
      <c r="BF748" s="80">
        <f t="shared" si="228"/>
        <v>0</v>
      </c>
      <c r="BG748" s="80">
        <f t="shared" si="228"/>
        <v>0</v>
      </c>
      <c r="BH748" s="80">
        <f t="shared" si="228"/>
        <v>0</v>
      </c>
      <c r="BI748" s="80">
        <f t="shared" si="228"/>
        <v>0</v>
      </c>
      <c r="BJ748" s="80">
        <f t="shared" si="228"/>
        <v>0</v>
      </c>
      <c r="BK748" s="80">
        <f t="shared" si="228"/>
        <v>0</v>
      </c>
      <c r="BL748" s="80">
        <f t="shared" si="228"/>
        <v>0</v>
      </c>
      <c r="BM748" s="80">
        <f t="shared" si="228"/>
        <v>0</v>
      </c>
      <c r="BN748" s="80">
        <f t="shared" si="228"/>
        <v>0</v>
      </c>
      <c r="BO748" s="80">
        <f t="shared" si="228"/>
        <v>0</v>
      </c>
      <c r="BP748" s="80">
        <f t="shared" si="228"/>
        <v>0</v>
      </c>
      <c r="BQ748" s="80">
        <f t="shared" si="228"/>
        <v>0</v>
      </c>
      <c r="BR748" s="80">
        <f t="shared" si="228"/>
        <v>0</v>
      </c>
      <c r="BS748" s="80">
        <f t="shared" si="229"/>
        <v>0</v>
      </c>
      <c r="BT748" s="80">
        <f t="shared" si="229"/>
        <v>-443177</v>
      </c>
      <c r="BU748" s="80">
        <f t="shared" si="229"/>
        <v>0</v>
      </c>
      <c r="BV748" s="80">
        <f t="shared" si="229"/>
        <v>0</v>
      </c>
      <c r="BW748" s="80">
        <f t="shared" si="229"/>
        <v>0</v>
      </c>
      <c r="BX748" s="80">
        <f t="shared" si="229"/>
        <v>0</v>
      </c>
      <c r="BZ748" s="80">
        <f t="shared" si="230"/>
        <v>0</v>
      </c>
      <c r="CA748" s="80" t="e">
        <f>CA388-#REF!</f>
        <v>#REF!</v>
      </c>
    </row>
    <row r="749" spans="7:79" hidden="1" x14ac:dyDescent="0.3">
      <c r="G749" s="80">
        <f t="shared" si="228"/>
        <v>-443177</v>
      </c>
      <c r="H749" s="80">
        <f t="shared" si="228"/>
        <v>0</v>
      </c>
      <c r="I749" s="80">
        <f t="shared" si="228"/>
        <v>0</v>
      </c>
      <c r="J749" s="80">
        <f t="shared" si="228"/>
        <v>0</v>
      </c>
      <c r="K749" s="80">
        <f t="shared" si="228"/>
        <v>0</v>
      </c>
      <c r="L749" s="80">
        <f t="shared" si="228"/>
        <v>-161641</v>
      </c>
      <c r="M749" s="80">
        <f t="shared" si="228"/>
        <v>0</v>
      </c>
      <c r="N749" s="80">
        <f t="shared" si="228"/>
        <v>0</v>
      </c>
      <c r="O749" s="80">
        <f t="shared" si="228"/>
        <v>0</v>
      </c>
      <c r="P749" s="80">
        <f t="shared" si="228"/>
        <v>0</v>
      </c>
      <c r="Q749" s="80">
        <f t="shared" si="228"/>
        <v>0</v>
      </c>
      <c r="R749" s="80">
        <f t="shared" si="228"/>
        <v>0</v>
      </c>
      <c r="S749" s="80">
        <f t="shared" si="228"/>
        <v>0</v>
      </c>
      <c r="T749" s="80">
        <f t="shared" si="228"/>
        <v>0</v>
      </c>
      <c r="U749" s="80">
        <f t="shared" si="228"/>
        <v>0</v>
      </c>
      <c r="V749" s="80">
        <f t="shared" si="228"/>
        <v>0</v>
      </c>
      <c r="W749" s="80">
        <f t="shared" si="228"/>
        <v>0</v>
      </c>
      <c r="X749" s="80">
        <f t="shared" si="228"/>
        <v>0</v>
      </c>
      <c r="Y749" s="80">
        <f t="shared" si="228"/>
        <v>0</v>
      </c>
      <c r="Z749" s="80">
        <f t="shared" si="228"/>
        <v>0</v>
      </c>
      <c r="AA749" s="80">
        <f t="shared" si="228"/>
        <v>0</v>
      </c>
      <c r="AB749" s="80">
        <f t="shared" si="228"/>
        <v>0</v>
      </c>
      <c r="AC749" s="80">
        <f t="shared" si="228"/>
        <v>0</v>
      </c>
      <c r="AD749" s="80">
        <f t="shared" si="228"/>
        <v>0</v>
      </c>
      <c r="AE749" s="80">
        <f t="shared" si="228"/>
        <v>0</v>
      </c>
      <c r="AF749" s="80">
        <f t="shared" si="228"/>
        <v>0</v>
      </c>
      <c r="AG749" s="80">
        <f t="shared" si="228"/>
        <v>0</v>
      </c>
      <c r="AH749" s="80">
        <f t="shared" si="228"/>
        <v>0</v>
      </c>
      <c r="AI749" s="80">
        <f t="shared" si="228"/>
        <v>0</v>
      </c>
      <c r="AJ749" s="80">
        <f t="shared" si="228"/>
        <v>0</v>
      </c>
      <c r="AK749" s="80">
        <f t="shared" si="228"/>
        <v>0</v>
      </c>
      <c r="AL749" s="80">
        <f t="shared" si="228"/>
        <v>0</v>
      </c>
      <c r="AM749" s="80">
        <f t="shared" si="228"/>
        <v>0</v>
      </c>
      <c r="AN749" s="80">
        <f t="shared" si="228"/>
        <v>0</v>
      </c>
      <c r="AO749" s="80">
        <f t="shared" si="228"/>
        <v>0</v>
      </c>
      <c r="AP749" s="80">
        <f t="shared" si="228"/>
        <v>-281536</v>
      </c>
      <c r="AQ749" s="80">
        <f t="shared" si="228"/>
        <v>0</v>
      </c>
      <c r="AR749" s="80">
        <f t="shared" si="228"/>
        <v>0</v>
      </c>
      <c r="AS749" s="80">
        <f t="shared" si="228"/>
        <v>0</v>
      </c>
      <c r="AT749" s="80">
        <f t="shared" si="228"/>
        <v>0</v>
      </c>
      <c r="AU749" s="80">
        <f t="shared" si="228"/>
        <v>0</v>
      </c>
      <c r="AV749" s="80">
        <f t="shared" si="228"/>
        <v>0</v>
      </c>
      <c r="AW749" s="80">
        <f t="shared" si="228"/>
        <v>0</v>
      </c>
      <c r="AX749" s="80">
        <f t="shared" si="228"/>
        <v>0</v>
      </c>
      <c r="AY749" s="80">
        <f t="shared" si="228"/>
        <v>0</v>
      </c>
      <c r="AZ749" s="80">
        <f t="shared" si="228"/>
        <v>0</v>
      </c>
      <c r="BA749" s="80">
        <f t="shared" si="228"/>
        <v>0</v>
      </c>
      <c r="BB749" s="80">
        <f t="shared" si="228"/>
        <v>0</v>
      </c>
      <c r="BC749" s="80">
        <f t="shared" si="228"/>
        <v>0</v>
      </c>
      <c r="BD749" s="80">
        <f t="shared" si="228"/>
        <v>0</v>
      </c>
      <c r="BE749" s="80">
        <f t="shared" si="228"/>
        <v>0</v>
      </c>
      <c r="BF749" s="80">
        <f t="shared" si="228"/>
        <v>0</v>
      </c>
      <c r="BG749" s="80">
        <f t="shared" si="228"/>
        <v>0</v>
      </c>
      <c r="BH749" s="80">
        <f t="shared" si="228"/>
        <v>0</v>
      </c>
      <c r="BI749" s="80">
        <f t="shared" si="228"/>
        <v>0</v>
      </c>
      <c r="BJ749" s="80">
        <f t="shared" si="228"/>
        <v>0</v>
      </c>
      <c r="BK749" s="80">
        <f t="shared" si="228"/>
        <v>0</v>
      </c>
      <c r="BL749" s="80">
        <f t="shared" si="228"/>
        <v>0</v>
      </c>
      <c r="BM749" s="80">
        <f t="shared" si="228"/>
        <v>0</v>
      </c>
      <c r="BN749" s="80">
        <f t="shared" si="228"/>
        <v>0</v>
      </c>
      <c r="BO749" s="80">
        <f t="shared" si="228"/>
        <v>0</v>
      </c>
      <c r="BP749" s="80">
        <f t="shared" si="228"/>
        <v>0</v>
      </c>
      <c r="BQ749" s="80">
        <f t="shared" si="228"/>
        <v>0</v>
      </c>
      <c r="BR749" s="80">
        <f t="shared" si="228"/>
        <v>0</v>
      </c>
      <c r="BS749" s="80">
        <f t="shared" si="229"/>
        <v>0</v>
      </c>
      <c r="BT749" s="80">
        <f t="shared" si="229"/>
        <v>-443177</v>
      </c>
      <c r="BU749" s="80">
        <f t="shared" si="229"/>
        <v>0</v>
      </c>
      <c r="BV749" s="80">
        <f t="shared" si="229"/>
        <v>0</v>
      </c>
      <c r="BW749" s="80">
        <f t="shared" si="229"/>
        <v>0</v>
      </c>
      <c r="BX749" s="80">
        <f t="shared" si="229"/>
        <v>0</v>
      </c>
      <c r="BZ749" s="80">
        <f t="shared" si="230"/>
        <v>0</v>
      </c>
      <c r="CA749" s="80" t="e">
        <f>CA389-#REF!</f>
        <v>#REF!</v>
      </c>
    </row>
    <row r="750" spans="7:79" hidden="1" x14ac:dyDescent="0.3">
      <c r="G750" s="80">
        <f t="shared" si="228"/>
        <v>0</v>
      </c>
      <c r="H750" s="80">
        <f t="shared" si="228"/>
        <v>0</v>
      </c>
      <c r="I750" s="80">
        <f t="shared" si="228"/>
        <v>0</v>
      </c>
      <c r="J750" s="80">
        <f t="shared" si="228"/>
        <v>0</v>
      </c>
      <c r="K750" s="80">
        <f t="shared" si="228"/>
        <v>0</v>
      </c>
      <c r="L750" s="80">
        <f t="shared" si="228"/>
        <v>0</v>
      </c>
      <c r="M750" s="80">
        <f t="shared" si="228"/>
        <v>0</v>
      </c>
      <c r="N750" s="80">
        <f t="shared" si="228"/>
        <v>0</v>
      </c>
      <c r="O750" s="80">
        <f t="shared" si="228"/>
        <v>0</v>
      </c>
      <c r="P750" s="80">
        <f t="shared" si="228"/>
        <v>0</v>
      </c>
      <c r="Q750" s="80">
        <f t="shared" si="228"/>
        <v>0</v>
      </c>
      <c r="R750" s="80">
        <f t="shared" si="228"/>
        <v>0</v>
      </c>
      <c r="S750" s="80">
        <f t="shared" si="228"/>
        <v>0</v>
      </c>
      <c r="T750" s="80">
        <f t="shared" si="228"/>
        <v>0</v>
      </c>
      <c r="U750" s="80">
        <f t="shared" si="228"/>
        <v>0</v>
      </c>
      <c r="V750" s="80">
        <f t="shared" si="228"/>
        <v>0</v>
      </c>
      <c r="W750" s="80">
        <f t="shared" si="228"/>
        <v>0</v>
      </c>
      <c r="X750" s="80">
        <f t="shared" si="228"/>
        <v>0</v>
      </c>
      <c r="Y750" s="80">
        <f t="shared" si="228"/>
        <v>0</v>
      </c>
      <c r="Z750" s="80">
        <f t="shared" si="228"/>
        <v>0</v>
      </c>
      <c r="AA750" s="80">
        <f t="shared" si="228"/>
        <v>0</v>
      </c>
      <c r="AB750" s="80">
        <f t="shared" si="228"/>
        <v>0</v>
      </c>
      <c r="AC750" s="80">
        <f t="shared" si="228"/>
        <v>0</v>
      </c>
      <c r="AD750" s="80">
        <f t="shared" si="228"/>
        <v>0</v>
      </c>
      <c r="AE750" s="80">
        <f t="shared" si="228"/>
        <v>0</v>
      </c>
      <c r="AF750" s="80">
        <f t="shared" si="228"/>
        <v>0</v>
      </c>
      <c r="AG750" s="80">
        <f t="shared" si="228"/>
        <v>0</v>
      </c>
      <c r="AH750" s="80">
        <f t="shared" si="228"/>
        <v>0</v>
      </c>
      <c r="AI750" s="80">
        <f t="shared" si="228"/>
        <v>0</v>
      </c>
      <c r="AJ750" s="80">
        <f t="shared" si="228"/>
        <v>0</v>
      </c>
      <c r="AK750" s="80">
        <f t="shared" si="228"/>
        <v>0</v>
      </c>
      <c r="AL750" s="80">
        <f t="shared" si="228"/>
        <v>0</v>
      </c>
      <c r="AM750" s="80">
        <f t="shared" si="228"/>
        <v>0</v>
      </c>
      <c r="AN750" s="80">
        <f t="shared" si="228"/>
        <v>0</v>
      </c>
      <c r="AO750" s="80">
        <f t="shared" si="228"/>
        <v>0</v>
      </c>
      <c r="AP750" s="80">
        <f t="shared" si="228"/>
        <v>0</v>
      </c>
      <c r="AQ750" s="80">
        <f t="shared" si="228"/>
        <v>0</v>
      </c>
      <c r="AR750" s="80">
        <f t="shared" si="228"/>
        <v>0</v>
      </c>
      <c r="AS750" s="80">
        <f t="shared" si="228"/>
        <v>0</v>
      </c>
      <c r="AT750" s="80">
        <f t="shared" si="228"/>
        <v>0</v>
      </c>
      <c r="AU750" s="80">
        <f t="shared" si="228"/>
        <v>0</v>
      </c>
      <c r="AV750" s="80">
        <f t="shared" si="228"/>
        <v>0</v>
      </c>
      <c r="AW750" s="80">
        <f t="shared" si="228"/>
        <v>0</v>
      </c>
      <c r="AX750" s="80">
        <f t="shared" si="228"/>
        <v>0</v>
      </c>
      <c r="AY750" s="80">
        <f t="shared" si="228"/>
        <v>0</v>
      </c>
      <c r="AZ750" s="80">
        <f t="shared" si="228"/>
        <v>0</v>
      </c>
      <c r="BA750" s="80">
        <f t="shared" si="228"/>
        <v>0</v>
      </c>
      <c r="BB750" s="80">
        <f t="shared" si="228"/>
        <v>0</v>
      </c>
      <c r="BC750" s="80">
        <f t="shared" si="228"/>
        <v>0</v>
      </c>
      <c r="BD750" s="80">
        <f t="shared" si="228"/>
        <v>0</v>
      </c>
      <c r="BE750" s="80">
        <f t="shared" si="228"/>
        <v>0</v>
      </c>
      <c r="BF750" s="80">
        <f t="shared" si="228"/>
        <v>0</v>
      </c>
      <c r="BG750" s="80">
        <f t="shared" si="228"/>
        <v>0</v>
      </c>
      <c r="BH750" s="80">
        <f t="shared" si="228"/>
        <v>0</v>
      </c>
      <c r="BI750" s="80">
        <f t="shared" si="228"/>
        <v>0</v>
      </c>
      <c r="BJ750" s="80">
        <f t="shared" si="228"/>
        <v>0</v>
      </c>
      <c r="BK750" s="80">
        <f t="shared" si="228"/>
        <v>0</v>
      </c>
      <c r="BL750" s="80">
        <f t="shared" si="228"/>
        <v>0</v>
      </c>
      <c r="BM750" s="80">
        <f t="shared" si="228"/>
        <v>0</v>
      </c>
      <c r="BN750" s="80">
        <f t="shared" si="228"/>
        <v>0</v>
      </c>
      <c r="BO750" s="80">
        <f t="shared" si="228"/>
        <v>0</v>
      </c>
      <c r="BP750" s="80">
        <f t="shared" si="228"/>
        <v>0</v>
      </c>
      <c r="BQ750" s="80">
        <f t="shared" si="228"/>
        <v>0</v>
      </c>
      <c r="BR750" s="80">
        <f t="shared" ref="BR750:BR762" si="231">BR390-EJ390</f>
        <v>0</v>
      </c>
      <c r="BS750" s="80">
        <f t="shared" si="229"/>
        <v>0</v>
      </c>
      <c r="BT750" s="80">
        <f t="shared" si="229"/>
        <v>0</v>
      </c>
      <c r="BU750" s="80">
        <f t="shared" si="229"/>
        <v>0</v>
      </c>
      <c r="BV750" s="80">
        <f t="shared" si="229"/>
        <v>0</v>
      </c>
      <c r="BW750" s="80">
        <f t="shared" si="229"/>
        <v>0</v>
      </c>
      <c r="BX750" s="80">
        <f t="shared" si="229"/>
        <v>0</v>
      </c>
      <c r="BZ750" s="80">
        <f t="shared" si="230"/>
        <v>0</v>
      </c>
      <c r="CA750" s="80" t="e">
        <f>CA390-#REF!</f>
        <v>#REF!</v>
      </c>
    </row>
    <row r="751" spans="7:79" hidden="1" x14ac:dyDescent="0.3">
      <c r="G751" s="80">
        <f t="shared" ref="G751:BQ755" si="232">G391-BY391</f>
        <v>0</v>
      </c>
      <c r="H751" s="80">
        <f t="shared" si="232"/>
        <v>0</v>
      </c>
      <c r="I751" s="80">
        <f t="shared" si="232"/>
        <v>0</v>
      </c>
      <c r="J751" s="80">
        <f t="shared" si="232"/>
        <v>0</v>
      </c>
      <c r="K751" s="80">
        <f t="shared" si="232"/>
        <v>0</v>
      </c>
      <c r="L751" s="80">
        <f t="shared" si="232"/>
        <v>0</v>
      </c>
      <c r="M751" s="80">
        <f t="shared" si="232"/>
        <v>0</v>
      </c>
      <c r="N751" s="80">
        <f t="shared" si="232"/>
        <v>0</v>
      </c>
      <c r="O751" s="80">
        <f t="shared" si="232"/>
        <v>0</v>
      </c>
      <c r="P751" s="80">
        <f t="shared" si="232"/>
        <v>0</v>
      </c>
      <c r="Q751" s="80">
        <f t="shared" si="232"/>
        <v>0</v>
      </c>
      <c r="R751" s="80">
        <f t="shared" si="232"/>
        <v>0</v>
      </c>
      <c r="S751" s="80">
        <f t="shared" si="232"/>
        <v>0</v>
      </c>
      <c r="T751" s="80">
        <f t="shared" si="232"/>
        <v>0</v>
      </c>
      <c r="U751" s="80">
        <f t="shared" si="232"/>
        <v>0</v>
      </c>
      <c r="V751" s="80">
        <f t="shared" si="232"/>
        <v>0</v>
      </c>
      <c r="W751" s="80">
        <f t="shared" si="232"/>
        <v>0</v>
      </c>
      <c r="X751" s="80">
        <f t="shared" si="232"/>
        <v>0</v>
      </c>
      <c r="Y751" s="80">
        <f t="shared" si="232"/>
        <v>0</v>
      </c>
      <c r="Z751" s="80">
        <f t="shared" si="232"/>
        <v>0</v>
      </c>
      <c r="AA751" s="80">
        <f t="shared" si="232"/>
        <v>0</v>
      </c>
      <c r="AB751" s="80">
        <f t="shared" si="232"/>
        <v>0</v>
      </c>
      <c r="AC751" s="80">
        <f t="shared" si="232"/>
        <v>0</v>
      </c>
      <c r="AD751" s="80">
        <f t="shared" si="232"/>
        <v>0</v>
      </c>
      <c r="AE751" s="80">
        <f t="shared" si="232"/>
        <v>0</v>
      </c>
      <c r="AF751" s="80">
        <f t="shared" si="232"/>
        <v>0</v>
      </c>
      <c r="AG751" s="80">
        <f t="shared" si="232"/>
        <v>0</v>
      </c>
      <c r="AH751" s="80">
        <f t="shared" si="232"/>
        <v>0</v>
      </c>
      <c r="AI751" s="80">
        <f t="shared" si="232"/>
        <v>0</v>
      </c>
      <c r="AJ751" s="80">
        <f t="shared" si="232"/>
        <v>0</v>
      </c>
      <c r="AK751" s="80">
        <f t="shared" si="232"/>
        <v>0</v>
      </c>
      <c r="AL751" s="80">
        <f t="shared" si="232"/>
        <v>0</v>
      </c>
      <c r="AM751" s="80">
        <f t="shared" si="232"/>
        <v>0</v>
      </c>
      <c r="AN751" s="80">
        <f t="shared" si="232"/>
        <v>0</v>
      </c>
      <c r="AO751" s="80">
        <f t="shared" si="232"/>
        <v>0</v>
      </c>
      <c r="AP751" s="80">
        <f t="shared" si="232"/>
        <v>0</v>
      </c>
      <c r="AQ751" s="80">
        <f t="shared" si="232"/>
        <v>0</v>
      </c>
      <c r="AR751" s="80">
        <f t="shared" si="232"/>
        <v>0</v>
      </c>
      <c r="AS751" s="80">
        <f t="shared" si="232"/>
        <v>0</v>
      </c>
      <c r="AT751" s="80">
        <f t="shared" si="232"/>
        <v>0</v>
      </c>
      <c r="AU751" s="80">
        <f t="shared" si="232"/>
        <v>0</v>
      </c>
      <c r="AV751" s="80">
        <f t="shared" si="232"/>
        <v>0</v>
      </c>
      <c r="AW751" s="80">
        <f t="shared" si="232"/>
        <v>0</v>
      </c>
      <c r="AX751" s="80">
        <f t="shared" si="232"/>
        <v>0</v>
      </c>
      <c r="AY751" s="80">
        <f t="shared" si="232"/>
        <v>0</v>
      </c>
      <c r="AZ751" s="80">
        <f t="shared" si="232"/>
        <v>0</v>
      </c>
      <c r="BA751" s="80">
        <f t="shared" si="232"/>
        <v>0</v>
      </c>
      <c r="BB751" s="80">
        <f t="shared" si="232"/>
        <v>0</v>
      </c>
      <c r="BC751" s="80">
        <f t="shared" si="232"/>
        <v>0</v>
      </c>
      <c r="BD751" s="80">
        <f t="shared" si="232"/>
        <v>0</v>
      </c>
      <c r="BE751" s="80">
        <f t="shared" si="232"/>
        <v>0</v>
      </c>
      <c r="BF751" s="80">
        <f t="shared" si="232"/>
        <v>0</v>
      </c>
      <c r="BG751" s="80">
        <f t="shared" si="232"/>
        <v>0</v>
      </c>
      <c r="BH751" s="80">
        <f t="shared" si="232"/>
        <v>0</v>
      </c>
      <c r="BI751" s="80">
        <f t="shared" si="232"/>
        <v>0</v>
      </c>
      <c r="BJ751" s="80">
        <f t="shared" si="232"/>
        <v>0</v>
      </c>
      <c r="BK751" s="80">
        <f t="shared" si="232"/>
        <v>0</v>
      </c>
      <c r="BL751" s="80">
        <f t="shared" si="232"/>
        <v>0</v>
      </c>
      <c r="BM751" s="80">
        <f t="shared" si="232"/>
        <v>0</v>
      </c>
      <c r="BN751" s="80">
        <f t="shared" si="232"/>
        <v>0</v>
      </c>
      <c r="BO751" s="80">
        <f t="shared" si="232"/>
        <v>0</v>
      </c>
      <c r="BP751" s="80">
        <f t="shared" si="232"/>
        <v>0</v>
      </c>
      <c r="BQ751" s="80">
        <f t="shared" si="232"/>
        <v>0</v>
      </c>
      <c r="BR751" s="80">
        <f t="shared" si="231"/>
        <v>0</v>
      </c>
      <c r="BS751" s="80">
        <f t="shared" si="229"/>
        <v>0</v>
      </c>
      <c r="BT751" s="80">
        <f t="shared" si="229"/>
        <v>0</v>
      </c>
      <c r="BU751" s="80">
        <f t="shared" si="229"/>
        <v>0</v>
      </c>
      <c r="BV751" s="80">
        <f t="shared" si="229"/>
        <v>0</v>
      </c>
      <c r="BW751" s="80">
        <f t="shared" si="229"/>
        <v>0</v>
      </c>
      <c r="BX751" s="80">
        <f t="shared" si="229"/>
        <v>0</v>
      </c>
      <c r="BZ751" s="80">
        <f t="shared" si="230"/>
        <v>0</v>
      </c>
      <c r="CA751" s="80" t="e">
        <f>CA391-#REF!</f>
        <v>#REF!</v>
      </c>
    </row>
    <row r="752" spans="7:79" hidden="1" x14ac:dyDescent="0.3">
      <c r="G752" s="80">
        <f t="shared" si="232"/>
        <v>0</v>
      </c>
      <c r="H752" s="80">
        <f t="shared" si="232"/>
        <v>0</v>
      </c>
      <c r="I752" s="80">
        <f t="shared" si="232"/>
        <v>0</v>
      </c>
      <c r="J752" s="80">
        <f t="shared" si="232"/>
        <v>0</v>
      </c>
      <c r="K752" s="80">
        <f t="shared" si="232"/>
        <v>0</v>
      </c>
      <c r="L752" s="80">
        <f t="shared" si="232"/>
        <v>0</v>
      </c>
      <c r="M752" s="80">
        <f t="shared" si="232"/>
        <v>0</v>
      </c>
      <c r="N752" s="80">
        <f t="shared" si="232"/>
        <v>0</v>
      </c>
      <c r="O752" s="80">
        <f t="shared" si="232"/>
        <v>0</v>
      </c>
      <c r="P752" s="80">
        <f t="shared" si="232"/>
        <v>0</v>
      </c>
      <c r="Q752" s="80">
        <f t="shared" si="232"/>
        <v>0</v>
      </c>
      <c r="R752" s="80">
        <f t="shared" si="232"/>
        <v>0</v>
      </c>
      <c r="S752" s="80">
        <f t="shared" si="232"/>
        <v>0</v>
      </c>
      <c r="T752" s="80">
        <f t="shared" si="232"/>
        <v>0</v>
      </c>
      <c r="U752" s="80">
        <f t="shared" si="232"/>
        <v>0</v>
      </c>
      <c r="V752" s="80">
        <f t="shared" si="232"/>
        <v>0</v>
      </c>
      <c r="W752" s="80">
        <f t="shared" si="232"/>
        <v>0</v>
      </c>
      <c r="X752" s="80">
        <f t="shared" si="232"/>
        <v>0</v>
      </c>
      <c r="Y752" s="80">
        <f t="shared" si="232"/>
        <v>0</v>
      </c>
      <c r="Z752" s="80">
        <f t="shared" si="232"/>
        <v>0</v>
      </c>
      <c r="AA752" s="80">
        <f t="shared" si="232"/>
        <v>0</v>
      </c>
      <c r="AB752" s="80">
        <f t="shared" si="232"/>
        <v>0</v>
      </c>
      <c r="AC752" s="80">
        <f t="shared" si="232"/>
        <v>0</v>
      </c>
      <c r="AD752" s="80">
        <f t="shared" si="232"/>
        <v>0</v>
      </c>
      <c r="AE752" s="80">
        <f t="shared" si="232"/>
        <v>0</v>
      </c>
      <c r="AF752" s="80">
        <f t="shared" si="232"/>
        <v>0</v>
      </c>
      <c r="AG752" s="80">
        <f t="shared" si="232"/>
        <v>0</v>
      </c>
      <c r="AH752" s="80">
        <f t="shared" si="232"/>
        <v>0</v>
      </c>
      <c r="AI752" s="80">
        <f t="shared" si="232"/>
        <v>0</v>
      </c>
      <c r="AJ752" s="80">
        <f t="shared" si="232"/>
        <v>0</v>
      </c>
      <c r="AK752" s="80">
        <f t="shared" si="232"/>
        <v>0</v>
      </c>
      <c r="AL752" s="80">
        <f t="shared" si="232"/>
        <v>0</v>
      </c>
      <c r="AM752" s="80">
        <f t="shared" si="232"/>
        <v>0</v>
      </c>
      <c r="AN752" s="80">
        <f t="shared" si="232"/>
        <v>0</v>
      </c>
      <c r="AO752" s="80">
        <f t="shared" si="232"/>
        <v>0</v>
      </c>
      <c r="AP752" s="80">
        <f t="shared" si="232"/>
        <v>0</v>
      </c>
      <c r="AQ752" s="80">
        <f t="shared" si="232"/>
        <v>0</v>
      </c>
      <c r="AR752" s="80">
        <f t="shared" si="232"/>
        <v>0</v>
      </c>
      <c r="AS752" s="80">
        <f t="shared" si="232"/>
        <v>0</v>
      </c>
      <c r="AT752" s="80">
        <f t="shared" si="232"/>
        <v>0</v>
      </c>
      <c r="AU752" s="80">
        <f t="shared" si="232"/>
        <v>0</v>
      </c>
      <c r="AV752" s="80">
        <f t="shared" si="232"/>
        <v>0</v>
      </c>
      <c r="AW752" s="80">
        <f t="shared" si="232"/>
        <v>0</v>
      </c>
      <c r="AX752" s="80">
        <f t="shared" si="232"/>
        <v>0</v>
      </c>
      <c r="AY752" s="80">
        <f t="shared" si="232"/>
        <v>0</v>
      </c>
      <c r="AZ752" s="80">
        <f t="shared" si="232"/>
        <v>0</v>
      </c>
      <c r="BA752" s="80">
        <f t="shared" si="232"/>
        <v>0</v>
      </c>
      <c r="BB752" s="80">
        <f t="shared" si="232"/>
        <v>0</v>
      </c>
      <c r="BC752" s="80">
        <f t="shared" si="232"/>
        <v>0</v>
      </c>
      <c r="BD752" s="80">
        <f t="shared" si="232"/>
        <v>0</v>
      </c>
      <c r="BE752" s="80">
        <f t="shared" si="232"/>
        <v>0</v>
      </c>
      <c r="BF752" s="80">
        <f t="shared" si="232"/>
        <v>0</v>
      </c>
      <c r="BG752" s="80">
        <f t="shared" si="232"/>
        <v>0</v>
      </c>
      <c r="BH752" s="80">
        <f t="shared" si="232"/>
        <v>0</v>
      </c>
      <c r="BI752" s="80">
        <f t="shared" si="232"/>
        <v>0</v>
      </c>
      <c r="BJ752" s="80">
        <f t="shared" si="232"/>
        <v>0</v>
      </c>
      <c r="BK752" s="80">
        <f t="shared" si="232"/>
        <v>0</v>
      </c>
      <c r="BL752" s="80">
        <f t="shared" si="232"/>
        <v>0</v>
      </c>
      <c r="BM752" s="80">
        <f t="shared" si="232"/>
        <v>0</v>
      </c>
      <c r="BN752" s="80">
        <f t="shared" si="232"/>
        <v>0</v>
      </c>
      <c r="BO752" s="80">
        <f t="shared" si="232"/>
        <v>0</v>
      </c>
      <c r="BP752" s="80">
        <f t="shared" si="232"/>
        <v>0</v>
      </c>
      <c r="BQ752" s="80">
        <f t="shared" si="232"/>
        <v>0</v>
      </c>
      <c r="BR752" s="80">
        <f t="shared" si="231"/>
        <v>0</v>
      </c>
      <c r="BS752" s="80">
        <f t="shared" si="229"/>
        <v>0</v>
      </c>
      <c r="BT752" s="80">
        <f t="shared" si="229"/>
        <v>0</v>
      </c>
      <c r="BU752" s="80">
        <f t="shared" si="229"/>
        <v>0</v>
      </c>
      <c r="BV752" s="80">
        <f t="shared" si="229"/>
        <v>0</v>
      </c>
      <c r="BW752" s="80">
        <f t="shared" si="229"/>
        <v>0</v>
      </c>
      <c r="BX752" s="80">
        <f t="shared" si="229"/>
        <v>0</v>
      </c>
      <c r="BZ752" s="80">
        <f t="shared" si="230"/>
        <v>0</v>
      </c>
      <c r="CA752" s="80" t="e">
        <f>CA392-#REF!</f>
        <v>#REF!</v>
      </c>
    </row>
    <row r="753" spans="7:79" hidden="1" x14ac:dyDescent="0.3">
      <c r="G753" s="80">
        <f t="shared" si="232"/>
        <v>0</v>
      </c>
      <c r="H753" s="80">
        <f t="shared" si="232"/>
        <v>0</v>
      </c>
      <c r="I753" s="80">
        <f t="shared" si="232"/>
        <v>0</v>
      </c>
      <c r="J753" s="80">
        <f t="shared" si="232"/>
        <v>0</v>
      </c>
      <c r="K753" s="80">
        <f t="shared" si="232"/>
        <v>0</v>
      </c>
      <c r="L753" s="80">
        <f t="shared" si="232"/>
        <v>0</v>
      </c>
      <c r="M753" s="80">
        <f t="shared" si="232"/>
        <v>0</v>
      </c>
      <c r="N753" s="80">
        <f t="shared" si="232"/>
        <v>0</v>
      </c>
      <c r="O753" s="80">
        <f t="shared" si="232"/>
        <v>0</v>
      </c>
      <c r="P753" s="80">
        <f t="shared" si="232"/>
        <v>0</v>
      </c>
      <c r="Q753" s="80">
        <f t="shared" si="232"/>
        <v>0</v>
      </c>
      <c r="R753" s="80">
        <f t="shared" si="232"/>
        <v>0</v>
      </c>
      <c r="S753" s="80">
        <f t="shared" si="232"/>
        <v>0</v>
      </c>
      <c r="T753" s="80">
        <f t="shared" si="232"/>
        <v>0</v>
      </c>
      <c r="U753" s="80">
        <f t="shared" si="232"/>
        <v>0</v>
      </c>
      <c r="V753" s="80">
        <f t="shared" si="232"/>
        <v>0</v>
      </c>
      <c r="W753" s="80">
        <f t="shared" si="232"/>
        <v>0</v>
      </c>
      <c r="X753" s="80">
        <f t="shared" si="232"/>
        <v>0</v>
      </c>
      <c r="Y753" s="80">
        <f t="shared" si="232"/>
        <v>0</v>
      </c>
      <c r="Z753" s="80">
        <f t="shared" si="232"/>
        <v>0</v>
      </c>
      <c r="AA753" s="80">
        <f t="shared" si="232"/>
        <v>0</v>
      </c>
      <c r="AB753" s="80">
        <f t="shared" si="232"/>
        <v>0</v>
      </c>
      <c r="AC753" s="80">
        <f t="shared" si="232"/>
        <v>0</v>
      </c>
      <c r="AD753" s="80">
        <f t="shared" si="232"/>
        <v>0</v>
      </c>
      <c r="AE753" s="80">
        <f t="shared" si="232"/>
        <v>0</v>
      </c>
      <c r="AF753" s="80">
        <f t="shared" si="232"/>
        <v>0</v>
      </c>
      <c r="AG753" s="80">
        <f t="shared" si="232"/>
        <v>0</v>
      </c>
      <c r="AH753" s="80">
        <f t="shared" si="232"/>
        <v>0</v>
      </c>
      <c r="AI753" s="80">
        <f t="shared" si="232"/>
        <v>0</v>
      </c>
      <c r="AJ753" s="80">
        <f t="shared" si="232"/>
        <v>0</v>
      </c>
      <c r="AK753" s="80">
        <f t="shared" si="232"/>
        <v>0</v>
      </c>
      <c r="AL753" s="80">
        <f t="shared" si="232"/>
        <v>0</v>
      </c>
      <c r="AM753" s="80">
        <f t="shared" si="232"/>
        <v>0</v>
      </c>
      <c r="AN753" s="80">
        <f t="shared" si="232"/>
        <v>0</v>
      </c>
      <c r="AO753" s="80">
        <f t="shared" si="232"/>
        <v>0</v>
      </c>
      <c r="AP753" s="80">
        <f t="shared" si="232"/>
        <v>0</v>
      </c>
      <c r="AQ753" s="80">
        <f t="shared" si="232"/>
        <v>0</v>
      </c>
      <c r="AR753" s="80">
        <f t="shared" si="232"/>
        <v>0</v>
      </c>
      <c r="AS753" s="80">
        <f t="shared" si="232"/>
        <v>0</v>
      </c>
      <c r="AT753" s="80">
        <f t="shared" si="232"/>
        <v>0</v>
      </c>
      <c r="AU753" s="80">
        <f t="shared" si="232"/>
        <v>0</v>
      </c>
      <c r="AV753" s="80">
        <f t="shared" si="232"/>
        <v>0</v>
      </c>
      <c r="AW753" s="80">
        <f t="shared" si="232"/>
        <v>0</v>
      </c>
      <c r="AX753" s="80">
        <f t="shared" si="232"/>
        <v>0</v>
      </c>
      <c r="AY753" s="80">
        <f t="shared" si="232"/>
        <v>0</v>
      </c>
      <c r="AZ753" s="80">
        <f t="shared" si="232"/>
        <v>0</v>
      </c>
      <c r="BA753" s="80">
        <f t="shared" si="232"/>
        <v>0</v>
      </c>
      <c r="BB753" s="80">
        <f t="shared" si="232"/>
        <v>0</v>
      </c>
      <c r="BC753" s="80">
        <f t="shared" si="232"/>
        <v>0</v>
      </c>
      <c r="BD753" s="80">
        <f t="shared" si="232"/>
        <v>0</v>
      </c>
      <c r="BE753" s="80">
        <f t="shared" si="232"/>
        <v>0</v>
      </c>
      <c r="BF753" s="80">
        <f t="shared" si="232"/>
        <v>0</v>
      </c>
      <c r="BG753" s="80">
        <f t="shared" si="232"/>
        <v>0</v>
      </c>
      <c r="BH753" s="80">
        <f t="shared" si="232"/>
        <v>0</v>
      </c>
      <c r="BI753" s="80">
        <f t="shared" si="232"/>
        <v>0</v>
      </c>
      <c r="BJ753" s="80">
        <f t="shared" si="232"/>
        <v>0</v>
      </c>
      <c r="BK753" s="80">
        <f t="shared" si="232"/>
        <v>0</v>
      </c>
      <c r="BL753" s="80">
        <f t="shared" si="232"/>
        <v>0</v>
      </c>
      <c r="BM753" s="80">
        <f t="shared" si="232"/>
        <v>0</v>
      </c>
      <c r="BN753" s="80">
        <f t="shared" si="232"/>
        <v>0</v>
      </c>
      <c r="BO753" s="80">
        <f t="shared" si="232"/>
        <v>0</v>
      </c>
      <c r="BP753" s="80">
        <f t="shared" si="232"/>
        <v>0</v>
      </c>
      <c r="BQ753" s="80">
        <f t="shared" si="232"/>
        <v>0</v>
      </c>
      <c r="BR753" s="80">
        <f t="shared" si="231"/>
        <v>0</v>
      </c>
      <c r="BS753" s="80">
        <f t="shared" si="229"/>
        <v>0</v>
      </c>
      <c r="BT753" s="80">
        <f t="shared" si="229"/>
        <v>0</v>
      </c>
      <c r="BU753" s="80">
        <f t="shared" si="229"/>
        <v>0</v>
      </c>
      <c r="BV753" s="80">
        <f t="shared" si="229"/>
        <v>0</v>
      </c>
      <c r="BW753" s="80">
        <f t="shared" si="229"/>
        <v>0</v>
      </c>
      <c r="BX753" s="80">
        <f t="shared" si="229"/>
        <v>0</v>
      </c>
      <c r="BZ753" s="80">
        <f t="shared" si="230"/>
        <v>0</v>
      </c>
      <c r="CA753" s="80" t="e">
        <f>CA393-#REF!</f>
        <v>#REF!</v>
      </c>
    </row>
    <row r="754" spans="7:79" hidden="1" x14ac:dyDescent="0.3">
      <c r="G754" s="80">
        <f t="shared" si="232"/>
        <v>0</v>
      </c>
      <c r="H754" s="80">
        <f t="shared" si="232"/>
        <v>0</v>
      </c>
      <c r="I754" s="80">
        <f t="shared" si="232"/>
        <v>0</v>
      </c>
      <c r="J754" s="80">
        <f t="shared" si="232"/>
        <v>0</v>
      </c>
      <c r="K754" s="80">
        <f t="shared" si="232"/>
        <v>0</v>
      </c>
      <c r="L754" s="80">
        <f t="shared" si="232"/>
        <v>0</v>
      </c>
      <c r="M754" s="80">
        <f t="shared" si="232"/>
        <v>0</v>
      </c>
      <c r="N754" s="80">
        <f t="shared" si="232"/>
        <v>0</v>
      </c>
      <c r="O754" s="80">
        <f t="shared" si="232"/>
        <v>0</v>
      </c>
      <c r="P754" s="80">
        <f t="shared" si="232"/>
        <v>0</v>
      </c>
      <c r="Q754" s="80">
        <f t="shared" si="232"/>
        <v>0</v>
      </c>
      <c r="R754" s="80">
        <f t="shared" si="232"/>
        <v>0</v>
      </c>
      <c r="S754" s="80">
        <f t="shared" si="232"/>
        <v>0</v>
      </c>
      <c r="T754" s="80">
        <f t="shared" si="232"/>
        <v>0</v>
      </c>
      <c r="U754" s="80">
        <f t="shared" si="232"/>
        <v>0</v>
      </c>
      <c r="V754" s="80">
        <f t="shared" si="232"/>
        <v>0</v>
      </c>
      <c r="W754" s="80">
        <f t="shared" si="232"/>
        <v>0</v>
      </c>
      <c r="X754" s="80">
        <f t="shared" si="232"/>
        <v>0</v>
      </c>
      <c r="Y754" s="80">
        <f t="shared" si="232"/>
        <v>0</v>
      </c>
      <c r="Z754" s="80">
        <f t="shared" si="232"/>
        <v>0</v>
      </c>
      <c r="AA754" s="80">
        <f t="shared" si="232"/>
        <v>0</v>
      </c>
      <c r="AB754" s="80">
        <f t="shared" si="232"/>
        <v>0</v>
      </c>
      <c r="AC754" s="80">
        <f t="shared" si="232"/>
        <v>0</v>
      </c>
      <c r="AD754" s="80">
        <f t="shared" si="232"/>
        <v>0</v>
      </c>
      <c r="AE754" s="80">
        <f t="shared" si="232"/>
        <v>0</v>
      </c>
      <c r="AF754" s="80">
        <f t="shared" si="232"/>
        <v>0</v>
      </c>
      <c r="AG754" s="80">
        <f t="shared" si="232"/>
        <v>0</v>
      </c>
      <c r="AH754" s="80">
        <f t="shared" si="232"/>
        <v>0</v>
      </c>
      <c r="AI754" s="80">
        <f t="shared" si="232"/>
        <v>0</v>
      </c>
      <c r="AJ754" s="80">
        <f t="shared" si="232"/>
        <v>0</v>
      </c>
      <c r="AK754" s="80">
        <f t="shared" si="232"/>
        <v>0</v>
      </c>
      <c r="AL754" s="80">
        <f t="shared" si="232"/>
        <v>0</v>
      </c>
      <c r="AM754" s="80">
        <f t="shared" si="232"/>
        <v>0</v>
      </c>
      <c r="AN754" s="80">
        <f t="shared" si="232"/>
        <v>0</v>
      </c>
      <c r="AO754" s="80">
        <f t="shared" si="232"/>
        <v>0</v>
      </c>
      <c r="AP754" s="80">
        <f t="shared" si="232"/>
        <v>0</v>
      </c>
      <c r="AQ754" s="80">
        <f t="shared" si="232"/>
        <v>0</v>
      </c>
      <c r="AR754" s="80">
        <f t="shared" si="232"/>
        <v>0</v>
      </c>
      <c r="AS754" s="80">
        <f t="shared" si="232"/>
        <v>0</v>
      </c>
      <c r="AT754" s="80">
        <f t="shared" si="232"/>
        <v>0</v>
      </c>
      <c r="AU754" s="80">
        <f t="shared" si="232"/>
        <v>0</v>
      </c>
      <c r="AV754" s="80">
        <f t="shared" si="232"/>
        <v>0</v>
      </c>
      <c r="AW754" s="80">
        <f t="shared" si="232"/>
        <v>0</v>
      </c>
      <c r="AX754" s="80">
        <f t="shared" si="232"/>
        <v>0</v>
      </c>
      <c r="AY754" s="80">
        <f t="shared" si="232"/>
        <v>0</v>
      </c>
      <c r="AZ754" s="80">
        <f t="shared" si="232"/>
        <v>0</v>
      </c>
      <c r="BA754" s="80">
        <f t="shared" si="232"/>
        <v>0</v>
      </c>
      <c r="BB754" s="80">
        <f t="shared" si="232"/>
        <v>0</v>
      </c>
      <c r="BC754" s="80">
        <f t="shared" si="232"/>
        <v>0</v>
      </c>
      <c r="BD754" s="80">
        <f t="shared" si="232"/>
        <v>0</v>
      </c>
      <c r="BE754" s="80">
        <f t="shared" si="232"/>
        <v>0</v>
      </c>
      <c r="BF754" s="80">
        <f t="shared" si="232"/>
        <v>0</v>
      </c>
      <c r="BG754" s="80">
        <f t="shared" si="232"/>
        <v>0</v>
      </c>
      <c r="BH754" s="80">
        <f t="shared" si="232"/>
        <v>0</v>
      </c>
      <c r="BI754" s="80">
        <f t="shared" si="232"/>
        <v>0</v>
      </c>
      <c r="BJ754" s="80">
        <f t="shared" si="232"/>
        <v>0</v>
      </c>
      <c r="BK754" s="80">
        <f t="shared" si="232"/>
        <v>0</v>
      </c>
      <c r="BL754" s="80">
        <f t="shared" si="232"/>
        <v>0</v>
      </c>
      <c r="BM754" s="80">
        <f t="shared" si="232"/>
        <v>0</v>
      </c>
      <c r="BN754" s="80">
        <f t="shared" si="232"/>
        <v>0</v>
      </c>
      <c r="BO754" s="80">
        <f t="shared" si="232"/>
        <v>0</v>
      </c>
      <c r="BP754" s="80">
        <f t="shared" si="232"/>
        <v>0</v>
      </c>
      <c r="BQ754" s="80">
        <f t="shared" si="232"/>
        <v>0</v>
      </c>
      <c r="BR754" s="80">
        <f t="shared" si="231"/>
        <v>0</v>
      </c>
      <c r="BS754" s="80">
        <f t="shared" si="229"/>
        <v>0</v>
      </c>
      <c r="BT754" s="80">
        <f t="shared" si="229"/>
        <v>0</v>
      </c>
      <c r="BU754" s="80">
        <f t="shared" si="229"/>
        <v>0</v>
      </c>
      <c r="BV754" s="80">
        <f t="shared" si="229"/>
        <v>0</v>
      </c>
      <c r="BW754" s="80">
        <f t="shared" si="229"/>
        <v>0</v>
      </c>
      <c r="BX754" s="80">
        <f t="shared" si="229"/>
        <v>0</v>
      </c>
      <c r="BZ754" s="80">
        <f t="shared" si="230"/>
        <v>0</v>
      </c>
      <c r="CA754" s="80" t="e">
        <f>CA394-#REF!</f>
        <v>#REF!</v>
      </c>
    </row>
    <row r="755" spans="7:79" hidden="1" x14ac:dyDescent="0.3">
      <c r="G755" s="80">
        <f t="shared" si="232"/>
        <v>0</v>
      </c>
      <c r="H755" s="80">
        <f t="shared" si="232"/>
        <v>0</v>
      </c>
      <c r="I755" s="80">
        <f t="shared" si="232"/>
        <v>0</v>
      </c>
      <c r="J755" s="80">
        <f t="shared" ref="J755:BQ759" si="233">J395-CB395</f>
        <v>0</v>
      </c>
      <c r="K755" s="80">
        <f t="shared" si="233"/>
        <v>0</v>
      </c>
      <c r="L755" s="80">
        <f t="shared" si="233"/>
        <v>0</v>
      </c>
      <c r="M755" s="80">
        <f t="shared" si="233"/>
        <v>0</v>
      </c>
      <c r="N755" s="80">
        <f t="shared" si="233"/>
        <v>0</v>
      </c>
      <c r="O755" s="80">
        <f t="shared" si="233"/>
        <v>0</v>
      </c>
      <c r="P755" s="80">
        <f t="shared" si="233"/>
        <v>0</v>
      </c>
      <c r="Q755" s="80">
        <f t="shared" si="233"/>
        <v>0</v>
      </c>
      <c r="R755" s="80">
        <f t="shared" si="233"/>
        <v>0</v>
      </c>
      <c r="S755" s="80">
        <f t="shared" si="233"/>
        <v>0</v>
      </c>
      <c r="T755" s="80">
        <f t="shared" si="233"/>
        <v>0</v>
      </c>
      <c r="U755" s="80">
        <f t="shared" si="233"/>
        <v>0</v>
      </c>
      <c r="V755" s="80">
        <f t="shared" si="233"/>
        <v>0</v>
      </c>
      <c r="W755" s="80">
        <f t="shared" si="233"/>
        <v>0</v>
      </c>
      <c r="X755" s="80">
        <f t="shared" si="233"/>
        <v>0</v>
      </c>
      <c r="Y755" s="80">
        <f t="shared" si="233"/>
        <v>0</v>
      </c>
      <c r="Z755" s="80">
        <f t="shared" si="233"/>
        <v>0</v>
      </c>
      <c r="AA755" s="80">
        <f t="shared" si="233"/>
        <v>0</v>
      </c>
      <c r="AB755" s="80">
        <f t="shared" si="233"/>
        <v>0</v>
      </c>
      <c r="AC755" s="80">
        <f t="shared" si="233"/>
        <v>0</v>
      </c>
      <c r="AD755" s="80">
        <f t="shared" si="233"/>
        <v>0</v>
      </c>
      <c r="AE755" s="80">
        <f t="shared" si="233"/>
        <v>0</v>
      </c>
      <c r="AF755" s="80">
        <f t="shared" si="233"/>
        <v>0</v>
      </c>
      <c r="AG755" s="80">
        <f t="shared" si="233"/>
        <v>0</v>
      </c>
      <c r="AH755" s="80">
        <f t="shared" si="233"/>
        <v>0</v>
      </c>
      <c r="AI755" s="80">
        <f t="shared" si="233"/>
        <v>0</v>
      </c>
      <c r="AJ755" s="80">
        <f t="shared" si="233"/>
        <v>0</v>
      </c>
      <c r="AK755" s="80">
        <f t="shared" si="233"/>
        <v>0</v>
      </c>
      <c r="AL755" s="80">
        <f t="shared" si="233"/>
        <v>0</v>
      </c>
      <c r="AM755" s="80">
        <f t="shared" si="233"/>
        <v>0</v>
      </c>
      <c r="AN755" s="80">
        <f t="shared" si="233"/>
        <v>0</v>
      </c>
      <c r="AO755" s="80">
        <f t="shared" si="233"/>
        <v>0</v>
      </c>
      <c r="AP755" s="80">
        <f t="shared" si="233"/>
        <v>0</v>
      </c>
      <c r="AQ755" s="80">
        <f t="shared" si="233"/>
        <v>0</v>
      </c>
      <c r="AR755" s="80">
        <f t="shared" si="233"/>
        <v>0</v>
      </c>
      <c r="AS755" s="80">
        <f t="shared" si="233"/>
        <v>0</v>
      </c>
      <c r="AT755" s="80">
        <f t="shared" si="233"/>
        <v>0</v>
      </c>
      <c r="AU755" s="80">
        <f t="shared" si="233"/>
        <v>0</v>
      </c>
      <c r="AV755" s="80">
        <f t="shared" si="233"/>
        <v>0</v>
      </c>
      <c r="AW755" s="80">
        <f t="shared" si="233"/>
        <v>0</v>
      </c>
      <c r="AX755" s="80">
        <f t="shared" si="233"/>
        <v>0</v>
      </c>
      <c r="AY755" s="80">
        <f t="shared" si="233"/>
        <v>0</v>
      </c>
      <c r="AZ755" s="80">
        <f t="shared" si="233"/>
        <v>0</v>
      </c>
      <c r="BA755" s="80">
        <f t="shared" si="233"/>
        <v>0</v>
      </c>
      <c r="BB755" s="80">
        <f t="shared" si="233"/>
        <v>0</v>
      </c>
      <c r="BC755" s="80">
        <f t="shared" si="233"/>
        <v>0</v>
      </c>
      <c r="BD755" s="80">
        <f t="shared" si="233"/>
        <v>0</v>
      </c>
      <c r="BE755" s="80">
        <f t="shared" si="233"/>
        <v>0</v>
      </c>
      <c r="BF755" s="80">
        <f t="shared" si="233"/>
        <v>0</v>
      </c>
      <c r="BG755" s="80">
        <f t="shared" si="233"/>
        <v>0</v>
      </c>
      <c r="BH755" s="80">
        <f t="shared" si="233"/>
        <v>0</v>
      </c>
      <c r="BI755" s="80">
        <f t="shared" si="233"/>
        <v>0</v>
      </c>
      <c r="BJ755" s="80">
        <f t="shared" si="233"/>
        <v>0</v>
      </c>
      <c r="BK755" s="80">
        <f t="shared" si="233"/>
        <v>0</v>
      </c>
      <c r="BL755" s="80">
        <f t="shared" si="233"/>
        <v>0</v>
      </c>
      <c r="BM755" s="80">
        <f t="shared" si="233"/>
        <v>0</v>
      </c>
      <c r="BN755" s="80">
        <f t="shared" si="233"/>
        <v>0</v>
      </c>
      <c r="BO755" s="80">
        <f t="shared" si="233"/>
        <v>0</v>
      </c>
      <c r="BP755" s="80">
        <f t="shared" si="233"/>
        <v>0</v>
      </c>
      <c r="BQ755" s="80">
        <f t="shared" si="233"/>
        <v>0</v>
      </c>
      <c r="BR755" s="80">
        <f t="shared" si="231"/>
        <v>0</v>
      </c>
      <c r="BS755" s="80">
        <f t="shared" si="229"/>
        <v>0</v>
      </c>
      <c r="BT755" s="80">
        <f t="shared" si="229"/>
        <v>0</v>
      </c>
      <c r="BU755" s="80">
        <f t="shared" si="229"/>
        <v>0</v>
      </c>
      <c r="BV755" s="80">
        <f t="shared" si="229"/>
        <v>0</v>
      </c>
      <c r="BW755" s="80">
        <f t="shared" si="229"/>
        <v>0</v>
      </c>
      <c r="BX755" s="80">
        <f t="shared" si="229"/>
        <v>0</v>
      </c>
      <c r="BZ755" s="80">
        <f t="shared" si="230"/>
        <v>0</v>
      </c>
      <c r="CA755" s="80" t="e">
        <f>CA395-#REF!</f>
        <v>#REF!</v>
      </c>
    </row>
    <row r="756" spans="7:79" hidden="1" x14ac:dyDescent="0.3">
      <c r="G756" s="80">
        <f t="shared" ref="G756:V762" si="234">G396-BY396</f>
        <v>0</v>
      </c>
      <c r="H756" s="80">
        <f t="shared" si="234"/>
        <v>0</v>
      </c>
      <c r="I756" s="80">
        <f t="shared" si="234"/>
        <v>0</v>
      </c>
      <c r="J756" s="80">
        <f t="shared" si="233"/>
        <v>0</v>
      </c>
      <c r="K756" s="80">
        <f t="shared" si="233"/>
        <v>0</v>
      </c>
      <c r="L756" s="80">
        <f t="shared" si="233"/>
        <v>0</v>
      </c>
      <c r="M756" s="80">
        <f t="shared" si="233"/>
        <v>0</v>
      </c>
      <c r="N756" s="80">
        <f t="shared" si="233"/>
        <v>0</v>
      </c>
      <c r="O756" s="80">
        <f t="shared" si="233"/>
        <v>0</v>
      </c>
      <c r="P756" s="80">
        <f t="shared" si="233"/>
        <v>0</v>
      </c>
      <c r="Q756" s="80">
        <f t="shared" si="233"/>
        <v>0</v>
      </c>
      <c r="R756" s="80">
        <f t="shared" si="233"/>
        <v>0</v>
      </c>
      <c r="S756" s="80">
        <f t="shared" si="233"/>
        <v>0</v>
      </c>
      <c r="T756" s="80">
        <f t="shared" si="233"/>
        <v>0</v>
      </c>
      <c r="U756" s="80">
        <f t="shared" si="233"/>
        <v>0</v>
      </c>
      <c r="V756" s="80">
        <f t="shared" si="233"/>
        <v>0</v>
      </c>
      <c r="W756" s="80">
        <f t="shared" si="233"/>
        <v>0</v>
      </c>
      <c r="X756" s="80">
        <f t="shared" si="233"/>
        <v>0</v>
      </c>
      <c r="Y756" s="80">
        <f t="shared" si="233"/>
        <v>0</v>
      </c>
      <c r="Z756" s="80">
        <f t="shared" si="233"/>
        <v>0</v>
      </c>
      <c r="AA756" s="80">
        <f t="shared" si="233"/>
        <v>0</v>
      </c>
      <c r="AB756" s="80">
        <f t="shared" si="233"/>
        <v>0</v>
      </c>
      <c r="AC756" s="80">
        <f t="shared" si="233"/>
        <v>0</v>
      </c>
      <c r="AD756" s="80">
        <f t="shared" si="233"/>
        <v>0</v>
      </c>
      <c r="AE756" s="80">
        <f t="shared" si="233"/>
        <v>0</v>
      </c>
      <c r="AF756" s="80">
        <f t="shared" si="233"/>
        <v>0</v>
      </c>
      <c r="AG756" s="80">
        <f t="shared" si="233"/>
        <v>0</v>
      </c>
      <c r="AH756" s="80">
        <f t="shared" si="233"/>
        <v>0</v>
      </c>
      <c r="AI756" s="80">
        <f t="shared" si="233"/>
        <v>0</v>
      </c>
      <c r="AJ756" s="80">
        <f t="shared" si="233"/>
        <v>0</v>
      </c>
      <c r="AK756" s="80">
        <f t="shared" si="233"/>
        <v>0</v>
      </c>
      <c r="AL756" s="80">
        <f t="shared" si="233"/>
        <v>0</v>
      </c>
      <c r="AM756" s="80">
        <f t="shared" si="233"/>
        <v>0</v>
      </c>
      <c r="AN756" s="80">
        <f t="shared" si="233"/>
        <v>0</v>
      </c>
      <c r="AO756" s="80">
        <f t="shared" si="233"/>
        <v>0</v>
      </c>
      <c r="AP756" s="80">
        <f t="shared" si="233"/>
        <v>0</v>
      </c>
      <c r="AQ756" s="80">
        <f t="shared" si="233"/>
        <v>0</v>
      </c>
      <c r="AR756" s="80">
        <f t="shared" si="233"/>
        <v>0</v>
      </c>
      <c r="AS756" s="80">
        <f t="shared" si="233"/>
        <v>0</v>
      </c>
      <c r="AT756" s="80">
        <f t="shared" si="233"/>
        <v>0</v>
      </c>
      <c r="AU756" s="80">
        <f t="shared" si="233"/>
        <v>0</v>
      </c>
      <c r="AV756" s="80">
        <f t="shared" si="233"/>
        <v>0</v>
      </c>
      <c r="AW756" s="80">
        <f t="shared" si="233"/>
        <v>0</v>
      </c>
      <c r="AX756" s="80">
        <f t="shared" si="233"/>
        <v>0</v>
      </c>
      <c r="AY756" s="80">
        <f t="shared" si="233"/>
        <v>0</v>
      </c>
      <c r="AZ756" s="80">
        <f t="shared" si="233"/>
        <v>0</v>
      </c>
      <c r="BA756" s="80">
        <f t="shared" si="233"/>
        <v>0</v>
      </c>
      <c r="BB756" s="80">
        <f t="shared" si="233"/>
        <v>0</v>
      </c>
      <c r="BC756" s="80">
        <f t="shared" si="233"/>
        <v>0</v>
      </c>
      <c r="BD756" s="80">
        <f t="shared" si="233"/>
        <v>0</v>
      </c>
      <c r="BE756" s="80">
        <f t="shared" si="233"/>
        <v>0</v>
      </c>
      <c r="BF756" s="80">
        <f t="shared" si="233"/>
        <v>0</v>
      </c>
      <c r="BG756" s="80">
        <f t="shared" si="233"/>
        <v>0</v>
      </c>
      <c r="BH756" s="80">
        <f t="shared" si="233"/>
        <v>0</v>
      </c>
      <c r="BI756" s="80">
        <f t="shared" si="233"/>
        <v>0</v>
      </c>
      <c r="BJ756" s="80">
        <f t="shared" si="233"/>
        <v>0</v>
      </c>
      <c r="BK756" s="80">
        <f t="shared" si="233"/>
        <v>0</v>
      </c>
      <c r="BL756" s="80">
        <f t="shared" si="233"/>
        <v>0</v>
      </c>
      <c r="BM756" s="80">
        <f t="shared" si="233"/>
        <v>0</v>
      </c>
      <c r="BN756" s="80">
        <f t="shared" si="233"/>
        <v>0</v>
      </c>
      <c r="BO756" s="80">
        <f t="shared" si="233"/>
        <v>0</v>
      </c>
      <c r="BP756" s="80">
        <f t="shared" si="233"/>
        <v>0</v>
      </c>
      <c r="BQ756" s="80">
        <f t="shared" si="233"/>
        <v>0</v>
      </c>
      <c r="BR756" s="80">
        <f t="shared" si="231"/>
        <v>0</v>
      </c>
      <c r="BS756" s="80">
        <f t="shared" si="229"/>
        <v>0</v>
      </c>
      <c r="BT756" s="80">
        <f t="shared" si="229"/>
        <v>0</v>
      </c>
      <c r="BU756" s="80">
        <f t="shared" si="229"/>
        <v>0</v>
      </c>
      <c r="BV756" s="80">
        <f t="shared" si="229"/>
        <v>0</v>
      </c>
      <c r="BW756" s="80">
        <f t="shared" si="229"/>
        <v>0</v>
      </c>
      <c r="BX756" s="80">
        <f t="shared" si="229"/>
        <v>0</v>
      </c>
      <c r="BZ756" s="80">
        <f t="shared" si="230"/>
        <v>0</v>
      </c>
      <c r="CA756" s="80" t="e">
        <f>CA396-#REF!</f>
        <v>#REF!</v>
      </c>
    </row>
    <row r="757" spans="7:79" hidden="1" x14ac:dyDescent="0.3">
      <c r="G757" s="80">
        <f t="shared" si="234"/>
        <v>0</v>
      </c>
      <c r="H757" s="80">
        <f t="shared" si="234"/>
        <v>0</v>
      </c>
      <c r="I757" s="80">
        <f t="shared" si="234"/>
        <v>0</v>
      </c>
      <c r="J757" s="80">
        <f t="shared" si="233"/>
        <v>0</v>
      </c>
      <c r="K757" s="80">
        <f t="shared" si="233"/>
        <v>0</v>
      </c>
      <c r="L757" s="80">
        <f t="shared" si="233"/>
        <v>0</v>
      </c>
      <c r="M757" s="80">
        <f t="shared" si="233"/>
        <v>0</v>
      </c>
      <c r="N757" s="80">
        <f t="shared" si="233"/>
        <v>0</v>
      </c>
      <c r="O757" s="80">
        <f t="shared" si="233"/>
        <v>0</v>
      </c>
      <c r="P757" s="80">
        <f t="shared" si="233"/>
        <v>0</v>
      </c>
      <c r="Q757" s="80">
        <f t="shared" si="233"/>
        <v>0</v>
      </c>
      <c r="R757" s="80">
        <f t="shared" si="233"/>
        <v>0</v>
      </c>
      <c r="S757" s="80">
        <f t="shared" si="233"/>
        <v>0</v>
      </c>
      <c r="T757" s="80">
        <f t="shared" si="233"/>
        <v>0</v>
      </c>
      <c r="U757" s="80">
        <f t="shared" si="233"/>
        <v>0</v>
      </c>
      <c r="V757" s="80">
        <f t="shared" si="233"/>
        <v>0</v>
      </c>
      <c r="W757" s="80">
        <f t="shared" si="233"/>
        <v>0</v>
      </c>
      <c r="X757" s="80">
        <f t="shared" si="233"/>
        <v>0</v>
      </c>
      <c r="Y757" s="80">
        <f t="shared" si="233"/>
        <v>0</v>
      </c>
      <c r="Z757" s="80">
        <f t="shared" si="233"/>
        <v>0</v>
      </c>
      <c r="AA757" s="80">
        <f t="shared" si="233"/>
        <v>0</v>
      </c>
      <c r="AB757" s="80">
        <f t="shared" si="233"/>
        <v>0</v>
      </c>
      <c r="AC757" s="80">
        <f t="shared" si="233"/>
        <v>0</v>
      </c>
      <c r="AD757" s="80">
        <f t="shared" si="233"/>
        <v>0</v>
      </c>
      <c r="AE757" s="80">
        <f t="shared" si="233"/>
        <v>0</v>
      </c>
      <c r="AF757" s="80">
        <f t="shared" si="233"/>
        <v>0</v>
      </c>
      <c r="AG757" s="80">
        <f t="shared" si="233"/>
        <v>0</v>
      </c>
      <c r="AH757" s="80">
        <f t="shared" si="233"/>
        <v>0</v>
      </c>
      <c r="AI757" s="80">
        <f t="shared" si="233"/>
        <v>0</v>
      </c>
      <c r="AJ757" s="80">
        <f t="shared" si="233"/>
        <v>0</v>
      </c>
      <c r="AK757" s="80">
        <f t="shared" si="233"/>
        <v>0</v>
      </c>
      <c r="AL757" s="80">
        <f t="shared" si="233"/>
        <v>0</v>
      </c>
      <c r="AM757" s="80">
        <f t="shared" si="233"/>
        <v>0</v>
      </c>
      <c r="AN757" s="80">
        <f t="shared" si="233"/>
        <v>0</v>
      </c>
      <c r="AO757" s="80">
        <f t="shared" si="233"/>
        <v>0</v>
      </c>
      <c r="AP757" s="80">
        <f t="shared" si="233"/>
        <v>0</v>
      </c>
      <c r="AQ757" s="80">
        <f t="shared" si="233"/>
        <v>0</v>
      </c>
      <c r="AR757" s="80">
        <f t="shared" si="233"/>
        <v>0</v>
      </c>
      <c r="AS757" s="80">
        <f t="shared" si="233"/>
        <v>0</v>
      </c>
      <c r="AT757" s="80">
        <f t="shared" si="233"/>
        <v>0</v>
      </c>
      <c r="AU757" s="80">
        <f t="shared" si="233"/>
        <v>0</v>
      </c>
      <c r="AV757" s="80">
        <f t="shared" si="233"/>
        <v>0</v>
      </c>
      <c r="AW757" s="80">
        <f t="shared" si="233"/>
        <v>0</v>
      </c>
      <c r="AX757" s="80">
        <f t="shared" si="233"/>
        <v>0</v>
      </c>
      <c r="AY757" s="80">
        <f t="shared" si="233"/>
        <v>0</v>
      </c>
      <c r="AZ757" s="80">
        <f t="shared" si="233"/>
        <v>0</v>
      </c>
      <c r="BA757" s="80">
        <f t="shared" si="233"/>
        <v>0</v>
      </c>
      <c r="BB757" s="80">
        <f t="shared" si="233"/>
        <v>0</v>
      </c>
      <c r="BC757" s="80">
        <f t="shared" si="233"/>
        <v>0</v>
      </c>
      <c r="BD757" s="80">
        <f t="shared" si="233"/>
        <v>0</v>
      </c>
      <c r="BE757" s="80">
        <f t="shared" si="233"/>
        <v>0</v>
      </c>
      <c r="BF757" s="80">
        <f t="shared" si="233"/>
        <v>0</v>
      </c>
      <c r="BG757" s="80">
        <f t="shared" si="233"/>
        <v>0</v>
      </c>
      <c r="BH757" s="80">
        <f t="shared" si="233"/>
        <v>0</v>
      </c>
      <c r="BI757" s="80">
        <f t="shared" si="233"/>
        <v>0</v>
      </c>
      <c r="BJ757" s="80">
        <f t="shared" si="233"/>
        <v>0</v>
      </c>
      <c r="BK757" s="80">
        <f t="shared" si="233"/>
        <v>0</v>
      </c>
      <c r="BL757" s="80">
        <f t="shared" si="233"/>
        <v>0</v>
      </c>
      <c r="BM757" s="80">
        <f t="shared" si="233"/>
        <v>0</v>
      </c>
      <c r="BN757" s="80">
        <f t="shared" si="233"/>
        <v>0</v>
      </c>
      <c r="BO757" s="80">
        <f t="shared" si="233"/>
        <v>0</v>
      </c>
      <c r="BP757" s="80">
        <f t="shared" si="233"/>
        <v>0</v>
      </c>
      <c r="BQ757" s="80">
        <f t="shared" si="233"/>
        <v>0</v>
      </c>
      <c r="BR757" s="80">
        <f t="shared" si="231"/>
        <v>0</v>
      </c>
      <c r="BS757" s="80">
        <f t="shared" si="229"/>
        <v>0</v>
      </c>
      <c r="BT757" s="80">
        <f t="shared" si="229"/>
        <v>0</v>
      </c>
      <c r="BU757" s="80">
        <f t="shared" si="229"/>
        <v>0</v>
      </c>
      <c r="BV757" s="80">
        <f t="shared" si="229"/>
        <v>0</v>
      </c>
      <c r="BW757" s="80">
        <f t="shared" si="229"/>
        <v>0</v>
      </c>
      <c r="BX757" s="80">
        <f t="shared" si="229"/>
        <v>0</v>
      </c>
      <c r="BZ757" s="80">
        <f t="shared" si="230"/>
        <v>0</v>
      </c>
      <c r="CA757" s="80" t="e">
        <f>CA397-#REF!</f>
        <v>#REF!</v>
      </c>
    </row>
    <row r="758" spans="7:79" hidden="1" x14ac:dyDescent="0.3">
      <c r="G758" s="80">
        <f t="shared" si="234"/>
        <v>0</v>
      </c>
      <c r="H758" s="80">
        <f t="shared" si="234"/>
        <v>0</v>
      </c>
      <c r="I758" s="80">
        <f t="shared" si="234"/>
        <v>0</v>
      </c>
      <c r="J758" s="80">
        <f t="shared" si="233"/>
        <v>0</v>
      </c>
      <c r="K758" s="80">
        <f t="shared" si="233"/>
        <v>0</v>
      </c>
      <c r="L758" s="80">
        <f t="shared" si="233"/>
        <v>0</v>
      </c>
      <c r="M758" s="80">
        <f t="shared" si="233"/>
        <v>0</v>
      </c>
      <c r="N758" s="80">
        <f t="shared" si="233"/>
        <v>0</v>
      </c>
      <c r="O758" s="80">
        <f t="shared" si="233"/>
        <v>0</v>
      </c>
      <c r="P758" s="80">
        <f t="shared" si="233"/>
        <v>0</v>
      </c>
      <c r="Q758" s="80">
        <f t="shared" si="233"/>
        <v>0</v>
      </c>
      <c r="R758" s="80">
        <f t="shared" si="233"/>
        <v>0</v>
      </c>
      <c r="S758" s="80">
        <f t="shared" si="233"/>
        <v>0</v>
      </c>
      <c r="T758" s="80">
        <f t="shared" si="233"/>
        <v>0</v>
      </c>
      <c r="U758" s="80">
        <f t="shared" si="233"/>
        <v>0</v>
      </c>
      <c r="V758" s="80">
        <f t="shared" si="233"/>
        <v>0</v>
      </c>
      <c r="W758" s="80">
        <f t="shared" si="233"/>
        <v>0</v>
      </c>
      <c r="X758" s="80">
        <f t="shared" si="233"/>
        <v>0</v>
      </c>
      <c r="Y758" s="80">
        <f t="shared" si="233"/>
        <v>0</v>
      </c>
      <c r="Z758" s="80">
        <f t="shared" si="233"/>
        <v>0</v>
      </c>
      <c r="AA758" s="80">
        <f t="shared" si="233"/>
        <v>0</v>
      </c>
      <c r="AB758" s="80">
        <f t="shared" si="233"/>
        <v>0</v>
      </c>
      <c r="AC758" s="80">
        <f t="shared" si="233"/>
        <v>0</v>
      </c>
      <c r="AD758" s="80">
        <f t="shared" si="233"/>
        <v>0</v>
      </c>
      <c r="AE758" s="80">
        <f t="shared" si="233"/>
        <v>0</v>
      </c>
      <c r="AF758" s="80">
        <f t="shared" si="233"/>
        <v>0</v>
      </c>
      <c r="AG758" s="80">
        <f t="shared" si="233"/>
        <v>0</v>
      </c>
      <c r="AH758" s="80">
        <f t="shared" si="233"/>
        <v>0</v>
      </c>
      <c r="AI758" s="80">
        <f t="shared" si="233"/>
        <v>0</v>
      </c>
      <c r="AJ758" s="80">
        <f t="shared" si="233"/>
        <v>0</v>
      </c>
      <c r="AK758" s="80">
        <f t="shared" si="233"/>
        <v>0</v>
      </c>
      <c r="AL758" s="80">
        <f t="shared" si="233"/>
        <v>0</v>
      </c>
      <c r="AM758" s="80">
        <f t="shared" si="233"/>
        <v>0</v>
      </c>
      <c r="AN758" s="80">
        <f t="shared" si="233"/>
        <v>0</v>
      </c>
      <c r="AO758" s="80">
        <f t="shared" si="233"/>
        <v>0</v>
      </c>
      <c r="AP758" s="80">
        <f t="shared" si="233"/>
        <v>0</v>
      </c>
      <c r="AQ758" s="80">
        <f t="shared" si="233"/>
        <v>0</v>
      </c>
      <c r="AR758" s="80">
        <f t="shared" si="233"/>
        <v>0</v>
      </c>
      <c r="AS758" s="80">
        <f t="shared" si="233"/>
        <v>0</v>
      </c>
      <c r="AT758" s="80">
        <f t="shared" si="233"/>
        <v>0</v>
      </c>
      <c r="AU758" s="80">
        <f t="shared" si="233"/>
        <v>0</v>
      </c>
      <c r="AV758" s="80">
        <f t="shared" si="233"/>
        <v>0</v>
      </c>
      <c r="AW758" s="80">
        <f t="shared" si="233"/>
        <v>0</v>
      </c>
      <c r="AX758" s="80">
        <f t="shared" si="233"/>
        <v>0</v>
      </c>
      <c r="AY758" s="80">
        <f t="shared" si="233"/>
        <v>0</v>
      </c>
      <c r="AZ758" s="80">
        <f t="shared" si="233"/>
        <v>0</v>
      </c>
      <c r="BA758" s="80">
        <f t="shared" si="233"/>
        <v>0</v>
      </c>
      <c r="BB758" s="80">
        <f t="shared" si="233"/>
        <v>0</v>
      </c>
      <c r="BC758" s="80">
        <f t="shared" si="233"/>
        <v>0</v>
      </c>
      <c r="BD758" s="80">
        <f t="shared" si="233"/>
        <v>0</v>
      </c>
      <c r="BE758" s="80">
        <f t="shared" si="233"/>
        <v>0</v>
      </c>
      <c r="BF758" s="80">
        <f t="shared" si="233"/>
        <v>0</v>
      </c>
      <c r="BG758" s="80">
        <f t="shared" si="233"/>
        <v>0</v>
      </c>
      <c r="BH758" s="80">
        <f t="shared" si="233"/>
        <v>0</v>
      </c>
      <c r="BI758" s="80">
        <f t="shared" si="233"/>
        <v>0</v>
      </c>
      <c r="BJ758" s="80">
        <f t="shared" si="233"/>
        <v>0</v>
      </c>
      <c r="BK758" s="80">
        <f t="shared" si="233"/>
        <v>0</v>
      </c>
      <c r="BL758" s="80">
        <f t="shared" si="233"/>
        <v>0</v>
      </c>
      <c r="BM758" s="80">
        <f t="shared" si="233"/>
        <v>0</v>
      </c>
      <c r="BN758" s="80">
        <f t="shared" si="233"/>
        <v>0</v>
      </c>
      <c r="BO758" s="80">
        <f t="shared" si="233"/>
        <v>0</v>
      </c>
      <c r="BP758" s="80">
        <f t="shared" si="233"/>
        <v>0</v>
      </c>
      <c r="BQ758" s="80">
        <f t="shared" si="233"/>
        <v>0</v>
      </c>
      <c r="BR758" s="80">
        <f t="shared" si="231"/>
        <v>0</v>
      </c>
      <c r="BS758" s="80">
        <f t="shared" si="229"/>
        <v>0</v>
      </c>
      <c r="BT758" s="80">
        <f t="shared" si="229"/>
        <v>0</v>
      </c>
      <c r="BU758" s="80">
        <f t="shared" si="229"/>
        <v>0</v>
      </c>
      <c r="BV758" s="80">
        <f t="shared" si="229"/>
        <v>0</v>
      </c>
      <c r="BW758" s="80">
        <f t="shared" si="229"/>
        <v>0</v>
      </c>
      <c r="BX758" s="80">
        <f t="shared" si="229"/>
        <v>0</v>
      </c>
      <c r="BZ758" s="80">
        <f t="shared" si="230"/>
        <v>0</v>
      </c>
      <c r="CA758" s="80" t="e">
        <f>CA398-#REF!</f>
        <v>#REF!</v>
      </c>
    </row>
    <row r="759" spans="7:79" hidden="1" x14ac:dyDescent="0.3">
      <c r="G759" s="80">
        <f t="shared" si="234"/>
        <v>0</v>
      </c>
      <c r="H759" s="80">
        <f t="shared" si="234"/>
        <v>0</v>
      </c>
      <c r="I759" s="80">
        <f t="shared" si="234"/>
        <v>0</v>
      </c>
      <c r="J759" s="80">
        <f t="shared" si="233"/>
        <v>0</v>
      </c>
      <c r="K759" s="80">
        <f t="shared" si="233"/>
        <v>0</v>
      </c>
      <c r="L759" s="80">
        <f t="shared" si="233"/>
        <v>0</v>
      </c>
      <c r="M759" s="80">
        <f t="shared" si="233"/>
        <v>0</v>
      </c>
      <c r="N759" s="80">
        <f t="shared" si="233"/>
        <v>0</v>
      </c>
      <c r="O759" s="80">
        <f t="shared" si="233"/>
        <v>0</v>
      </c>
      <c r="P759" s="80">
        <f t="shared" si="233"/>
        <v>0</v>
      </c>
      <c r="Q759" s="80">
        <f t="shared" si="233"/>
        <v>0</v>
      </c>
      <c r="R759" s="80">
        <f t="shared" si="233"/>
        <v>0</v>
      </c>
      <c r="S759" s="80">
        <f t="shared" si="233"/>
        <v>0</v>
      </c>
      <c r="T759" s="80">
        <f t="shared" si="233"/>
        <v>0</v>
      </c>
      <c r="U759" s="80">
        <f t="shared" si="233"/>
        <v>0</v>
      </c>
      <c r="V759" s="80">
        <f t="shared" si="233"/>
        <v>0</v>
      </c>
      <c r="W759" s="80">
        <f t="shared" si="233"/>
        <v>0</v>
      </c>
      <c r="X759" s="80">
        <f t="shared" si="233"/>
        <v>0</v>
      </c>
      <c r="Y759" s="80">
        <f t="shared" ref="Y759:BQ762" si="235">Y399-CQ399</f>
        <v>0</v>
      </c>
      <c r="Z759" s="80">
        <f t="shared" si="235"/>
        <v>0</v>
      </c>
      <c r="AA759" s="80">
        <f t="shared" si="235"/>
        <v>0</v>
      </c>
      <c r="AB759" s="80">
        <f t="shared" si="235"/>
        <v>0</v>
      </c>
      <c r="AC759" s="80">
        <f t="shared" si="235"/>
        <v>0</v>
      </c>
      <c r="AD759" s="80">
        <f t="shared" si="235"/>
        <v>0</v>
      </c>
      <c r="AE759" s="80">
        <f t="shared" si="235"/>
        <v>0</v>
      </c>
      <c r="AF759" s="80">
        <f t="shared" si="235"/>
        <v>0</v>
      </c>
      <c r="AG759" s="80">
        <f t="shared" si="235"/>
        <v>0</v>
      </c>
      <c r="AH759" s="80">
        <f t="shared" si="235"/>
        <v>0</v>
      </c>
      <c r="AI759" s="80">
        <f t="shared" si="235"/>
        <v>0</v>
      </c>
      <c r="AJ759" s="80">
        <f t="shared" si="235"/>
        <v>0</v>
      </c>
      <c r="AK759" s="80">
        <f t="shared" si="235"/>
        <v>0</v>
      </c>
      <c r="AL759" s="80">
        <f t="shared" si="235"/>
        <v>0</v>
      </c>
      <c r="AM759" s="80">
        <f t="shared" si="235"/>
        <v>0</v>
      </c>
      <c r="AN759" s="80">
        <f t="shared" si="235"/>
        <v>0</v>
      </c>
      <c r="AO759" s="80">
        <f t="shared" si="235"/>
        <v>0</v>
      </c>
      <c r="AP759" s="80">
        <f t="shared" si="235"/>
        <v>0</v>
      </c>
      <c r="AQ759" s="80">
        <f t="shared" si="235"/>
        <v>0</v>
      </c>
      <c r="AR759" s="80">
        <f t="shared" si="235"/>
        <v>0</v>
      </c>
      <c r="AS759" s="80">
        <f t="shared" si="235"/>
        <v>0</v>
      </c>
      <c r="AT759" s="80">
        <f t="shared" si="235"/>
        <v>0</v>
      </c>
      <c r="AU759" s="80">
        <f t="shared" si="235"/>
        <v>0</v>
      </c>
      <c r="AV759" s="80">
        <f t="shared" si="235"/>
        <v>0</v>
      </c>
      <c r="AW759" s="80">
        <f t="shared" si="235"/>
        <v>0</v>
      </c>
      <c r="AX759" s="80">
        <f t="shared" si="235"/>
        <v>0</v>
      </c>
      <c r="AY759" s="80">
        <f t="shared" si="235"/>
        <v>0</v>
      </c>
      <c r="AZ759" s="80">
        <f t="shared" si="235"/>
        <v>0</v>
      </c>
      <c r="BA759" s="80">
        <f t="shared" si="235"/>
        <v>0</v>
      </c>
      <c r="BB759" s="80">
        <f t="shared" si="235"/>
        <v>0</v>
      </c>
      <c r="BC759" s="80">
        <f t="shared" si="235"/>
        <v>0</v>
      </c>
      <c r="BD759" s="80">
        <f t="shared" si="235"/>
        <v>0</v>
      </c>
      <c r="BE759" s="80">
        <f t="shared" si="235"/>
        <v>0</v>
      </c>
      <c r="BF759" s="80">
        <f t="shared" si="235"/>
        <v>0</v>
      </c>
      <c r="BG759" s="80">
        <f t="shared" si="235"/>
        <v>0</v>
      </c>
      <c r="BH759" s="80">
        <f t="shared" si="235"/>
        <v>0</v>
      </c>
      <c r="BI759" s="80">
        <f t="shared" si="235"/>
        <v>0</v>
      </c>
      <c r="BJ759" s="80">
        <f t="shared" si="235"/>
        <v>0</v>
      </c>
      <c r="BK759" s="80">
        <f t="shared" si="235"/>
        <v>0</v>
      </c>
      <c r="BL759" s="80">
        <f t="shared" si="235"/>
        <v>0</v>
      </c>
      <c r="BM759" s="80">
        <f t="shared" si="235"/>
        <v>0</v>
      </c>
      <c r="BN759" s="80">
        <f t="shared" si="235"/>
        <v>0</v>
      </c>
      <c r="BO759" s="80">
        <f t="shared" si="235"/>
        <v>0</v>
      </c>
      <c r="BP759" s="80">
        <f t="shared" si="235"/>
        <v>0</v>
      </c>
      <c r="BQ759" s="80">
        <f t="shared" si="235"/>
        <v>0</v>
      </c>
      <c r="BR759" s="80">
        <f t="shared" si="231"/>
        <v>0</v>
      </c>
      <c r="BS759" s="80">
        <f t="shared" si="229"/>
        <v>0</v>
      </c>
      <c r="BT759" s="80">
        <f t="shared" si="229"/>
        <v>0</v>
      </c>
      <c r="BU759" s="80">
        <f t="shared" si="229"/>
        <v>0</v>
      </c>
      <c r="BV759" s="80">
        <f t="shared" si="229"/>
        <v>0</v>
      </c>
      <c r="BW759" s="80">
        <f t="shared" si="229"/>
        <v>0</v>
      </c>
      <c r="BX759" s="80">
        <f t="shared" si="229"/>
        <v>0</v>
      </c>
      <c r="BZ759" s="80">
        <f t="shared" si="230"/>
        <v>0</v>
      </c>
      <c r="CA759" s="80" t="e">
        <f>CA399-#REF!</f>
        <v>#REF!</v>
      </c>
    </row>
    <row r="760" spans="7:79" hidden="1" x14ac:dyDescent="0.3">
      <c r="G760" s="80">
        <f t="shared" si="234"/>
        <v>0</v>
      </c>
      <c r="H760" s="80">
        <f t="shared" si="234"/>
        <v>0</v>
      </c>
      <c r="I760" s="80">
        <f t="shared" si="234"/>
        <v>0</v>
      </c>
      <c r="J760" s="80">
        <f t="shared" si="234"/>
        <v>0</v>
      </c>
      <c r="K760" s="80">
        <f t="shared" si="234"/>
        <v>0</v>
      </c>
      <c r="L760" s="80">
        <f t="shared" si="234"/>
        <v>0</v>
      </c>
      <c r="M760" s="80">
        <f t="shared" si="234"/>
        <v>0</v>
      </c>
      <c r="N760" s="80">
        <f t="shared" si="234"/>
        <v>0</v>
      </c>
      <c r="O760" s="80">
        <f t="shared" si="234"/>
        <v>0</v>
      </c>
      <c r="P760" s="80">
        <f t="shared" si="234"/>
        <v>0</v>
      </c>
      <c r="Q760" s="80">
        <f t="shared" si="234"/>
        <v>0</v>
      </c>
      <c r="R760" s="80">
        <f t="shared" si="234"/>
        <v>0</v>
      </c>
      <c r="S760" s="80">
        <f t="shared" si="234"/>
        <v>0</v>
      </c>
      <c r="T760" s="80">
        <f t="shared" si="234"/>
        <v>0</v>
      </c>
      <c r="U760" s="80">
        <f t="shared" si="234"/>
        <v>0</v>
      </c>
      <c r="V760" s="80">
        <f t="shared" si="234"/>
        <v>0</v>
      </c>
      <c r="W760" s="80">
        <f t="shared" ref="W760:X762" si="236">W400-CO400</f>
        <v>0</v>
      </c>
      <c r="X760" s="80">
        <f t="shared" si="236"/>
        <v>0</v>
      </c>
      <c r="Y760" s="80">
        <f t="shared" si="235"/>
        <v>0</v>
      </c>
      <c r="Z760" s="80">
        <f t="shared" si="235"/>
        <v>0</v>
      </c>
      <c r="AA760" s="80">
        <f t="shared" si="235"/>
        <v>0</v>
      </c>
      <c r="AB760" s="80">
        <f t="shared" si="235"/>
        <v>0</v>
      </c>
      <c r="AC760" s="80">
        <f t="shared" si="235"/>
        <v>0</v>
      </c>
      <c r="AD760" s="80">
        <f t="shared" si="235"/>
        <v>0</v>
      </c>
      <c r="AE760" s="80">
        <f t="shared" si="235"/>
        <v>0</v>
      </c>
      <c r="AF760" s="80">
        <f t="shared" si="235"/>
        <v>0</v>
      </c>
      <c r="AG760" s="80">
        <f t="shared" si="235"/>
        <v>0</v>
      </c>
      <c r="AH760" s="80">
        <f t="shared" si="235"/>
        <v>0</v>
      </c>
      <c r="AI760" s="80">
        <f t="shared" si="235"/>
        <v>0</v>
      </c>
      <c r="AJ760" s="80">
        <f t="shared" si="235"/>
        <v>0</v>
      </c>
      <c r="AK760" s="80">
        <f t="shared" si="235"/>
        <v>0</v>
      </c>
      <c r="AL760" s="80">
        <f t="shared" si="235"/>
        <v>0</v>
      </c>
      <c r="AM760" s="80">
        <f t="shared" si="235"/>
        <v>0</v>
      </c>
      <c r="AN760" s="80">
        <f t="shared" si="235"/>
        <v>0</v>
      </c>
      <c r="AO760" s="80">
        <f t="shared" si="235"/>
        <v>0</v>
      </c>
      <c r="AP760" s="80">
        <f t="shared" si="235"/>
        <v>0</v>
      </c>
      <c r="AQ760" s="80">
        <f t="shared" si="235"/>
        <v>0</v>
      </c>
      <c r="AR760" s="80">
        <f t="shared" si="235"/>
        <v>0</v>
      </c>
      <c r="AS760" s="80">
        <f t="shared" si="235"/>
        <v>0</v>
      </c>
      <c r="AT760" s="80">
        <f t="shared" si="235"/>
        <v>0</v>
      </c>
      <c r="AU760" s="80">
        <f t="shared" si="235"/>
        <v>0</v>
      </c>
      <c r="AV760" s="80">
        <f t="shared" si="235"/>
        <v>0</v>
      </c>
      <c r="AW760" s="80">
        <f t="shared" si="235"/>
        <v>0</v>
      </c>
      <c r="AX760" s="80">
        <f t="shared" si="235"/>
        <v>0</v>
      </c>
      <c r="AY760" s="80">
        <f t="shared" si="235"/>
        <v>0</v>
      </c>
      <c r="AZ760" s="80">
        <f t="shared" si="235"/>
        <v>0</v>
      </c>
      <c r="BA760" s="80">
        <f t="shared" si="235"/>
        <v>0</v>
      </c>
      <c r="BB760" s="80">
        <f t="shared" si="235"/>
        <v>0</v>
      </c>
      <c r="BC760" s="80">
        <f t="shared" si="235"/>
        <v>0</v>
      </c>
      <c r="BD760" s="80">
        <f t="shared" si="235"/>
        <v>0</v>
      </c>
      <c r="BE760" s="80">
        <f t="shared" si="235"/>
        <v>0</v>
      </c>
      <c r="BF760" s="80">
        <f t="shared" si="235"/>
        <v>0</v>
      </c>
      <c r="BG760" s="80">
        <f t="shared" si="235"/>
        <v>0</v>
      </c>
      <c r="BH760" s="80">
        <f t="shared" si="235"/>
        <v>0</v>
      </c>
      <c r="BI760" s="80">
        <f t="shared" si="235"/>
        <v>0</v>
      </c>
      <c r="BJ760" s="80">
        <f t="shared" si="235"/>
        <v>0</v>
      </c>
      <c r="BK760" s="80">
        <f t="shared" si="235"/>
        <v>0</v>
      </c>
      <c r="BL760" s="80">
        <f t="shared" si="235"/>
        <v>0</v>
      </c>
      <c r="BM760" s="80">
        <f t="shared" si="235"/>
        <v>0</v>
      </c>
      <c r="BN760" s="80">
        <f t="shared" si="235"/>
        <v>0</v>
      </c>
      <c r="BO760" s="80">
        <f t="shared" si="235"/>
        <v>0</v>
      </c>
      <c r="BP760" s="80">
        <f t="shared" si="235"/>
        <v>0</v>
      </c>
      <c r="BQ760" s="80">
        <f t="shared" si="235"/>
        <v>0</v>
      </c>
      <c r="BR760" s="80">
        <f t="shared" si="231"/>
        <v>0</v>
      </c>
      <c r="BS760" s="80">
        <f t="shared" si="229"/>
        <v>0</v>
      </c>
      <c r="BT760" s="80">
        <f t="shared" si="229"/>
        <v>0</v>
      </c>
      <c r="BU760" s="80">
        <f t="shared" si="229"/>
        <v>0</v>
      </c>
      <c r="BV760" s="80">
        <f t="shared" si="229"/>
        <v>0</v>
      </c>
      <c r="BW760" s="80">
        <f t="shared" si="229"/>
        <v>0</v>
      </c>
      <c r="BX760" s="80">
        <f t="shared" si="229"/>
        <v>0</v>
      </c>
      <c r="BZ760" s="80">
        <f t="shared" si="230"/>
        <v>0</v>
      </c>
      <c r="CA760" s="80" t="e">
        <f>CA400-#REF!</f>
        <v>#REF!</v>
      </c>
    </row>
    <row r="761" spans="7:79" hidden="1" x14ac:dyDescent="0.3">
      <c r="G761" s="80">
        <f t="shared" si="234"/>
        <v>0</v>
      </c>
      <c r="H761" s="80">
        <f t="shared" si="234"/>
        <v>0</v>
      </c>
      <c r="I761" s="80">
        <f t="shared" si="234"/>
        <v>0</v>
      </c>
      <c r="J761" s="80">
        <f t="shared" si="234"/>
        <v>0</v>
      </c>
      <c r="K761" s="80">
        <f t="shared" si="234"/>
        <v>0</v>
      </c>
      <c r="L761" s="80">
        <f t="shared" si="234"/>
        <v>0</v>
      </c>
      <c r="M761" s="80">
        <f t="shared" si="234"/>
        <v>0</v>
      </c>
      <c r="N761" s="80">
        <f t="shared" si="234"/>
        <v>0</v>
      </c>
      <c r="O761" s="80">
        <f t="shared" si="234"/>
        <v>0</v>
      </c>
      <c r="P761" s="80">
        <f t="shared" si="234"/>
        <v>0</v>
      </c>
      <c r="Q761" s="80">
        <f t="shared" si="234"/>
        <v>0</v>
      </c>
      <c r="R761" s="80">
        <f t="shared" si="234"/>
        <v>0</v>
      </c>
      <c r="S761" s="80">
        <f t="shared" si="234"/>
        <v>0</v>
      </c>
      <c r="T761" s="80">
        <f t="shared" si="234"/>
        <v>0</v>
      </c>
      <c r="U761" s="80">
        <f t="shared" si="234"/>
        <v>0</v>
      </c>
      <c r="V761" s="80">
        <f t="shared" si="234"/>
        <v>0</v>
      </c>
      <c r="W761" s="80">
        <f t="shared" si="236"/>
        <v>0</v>
      </c>
      <c r="X761" s="80">
        <f t="shared" si="236"/>
        <v>0</v>
      </c>
      <c r="Y761" s="80">
        <f t="shared" si="235"/>
        <v>0</v>
      </c>
      <c r="Z761" s="80">
        <f t="shared" si="235"/>
        <v>0</v>
      </c>
      <c r="AA761" s="80">
        <f t="shared" si="235"/>
        <v>0</v>
      </c>
      <c r="AB761" s="80">
        <f t="shared" si="235"/>
        <v>0</v>
      </c>
      <c r="AC761" s="80">
        <f t="shared" si="235"/>
        <v>0</v>
      </c>
      <c r="AD761" s="80">
        <f t="shared" si="235"/>
        <v>0</v>
      </c>
      <c r="AE761" s="80">
        <f t="shared" si="235"/>
        <v>0</v>
      </c>
      <c r="AF761" s="80">
        <f t="shared" si="235"/>
        <v>0</v>
      </c>
      <c r="AG761" s="80">
        <f t="shared" si="235"/>
        <v>0</v>
      </c>
      <c r="AH761" s="80">
        <f t="shared" si="235"/>
        <v>0</v>
      </c>
      <c r="AI761" s="80">
        <f t="shared" si="235"/>
        <v>0</v>
      </c>
      <c r="AJ761" s="80">
        <f t="shared" si="235"/>
        <v>0</v>
      </c>
      <c r="AK761" s="80">
        <f t="shared" si="235"/>
        <v>0</v>
      </c>
      <c r="AL761" s="80">
        <f t="shared" si="235"/>
        <v>0</v>
      </c>
      <c r="AM761" s="80">
        <f t="shared" si="235"/>
        <v>0</v>
      </c>
      <c r="AN761" s="80">
        <f t="shared" si="235"/>
        <v>0</v>
      </c>
      <c r="AO761" s="80">
        <f t="shared" si="235"/>
        <v>0</v>
      </c>
      <c r="AP761" s="80">
        <f t="shared" si="235"/>
        <v>0</v>
      </c>
      <c r="AQ761" s="80">
        <f t="shared" si="235"/>
        <v>0</v>
      </c>
      <c r="AR761" s="80">
        <f t="shared" si="235"/>
        <v>0</v>
      </c>
      <c r="AS761" s="80">
        <f t="shared" si="235"/>
        <v>0</v>
      </c>
      <c r="AT761" s="80">
        <f t="shared" si="235"/>
        <v>0</v>
      </c>
      <c r="AU761" s="80">
        <f t="shared" si="235"/>
        <v>0</v>
      </c>
      <c r="AV761" s="80">
        <f t="shared" si="235"/>
        <v>0</v>
      </c>
      <c r="AW761" s="80">
        <f t="shared" si="235"/>
        <v>0</v>
      </c>
      <c r="AX761" s="80">
        <f t="shared" si="235"/>
        <v>0</v>
      </c>
      <c r="AY761" s="80">
        <f t="shared" si="235"/>
        <v>0</v>
      </c>
      <c r="AZ761" s="80">
        <f t="shared" si="235"/>
        <v>0</v>
      </c>
      <c r="BA761" s="80">
        <f t="shared" si="235"/>
        <v>0</v>
      </c>
      <c r="BB761" s="80">
        <f t="shared" si="235"/>
        <v>0</v>
      </c>
      <c r="BC761" s="80">
        <f t="shared" si="235"/>
        <v>0</v>
      </c>
      <c r="BD761" s="80">
        <f t="shared" si="235"/>
        <v>0</v>
      </c>
      <c r="BE761" s="80">
        <f t="shared" si="235"/>
        <v>0</v>
      </c>
      <c r="BF761" s="80">
        <f t="shared" si="235"/>
        <v>0</v>
      </c>
      <c r="BG761" s="80">
        <f t="shared" si="235"/>
        <v>0</v>
      </c>
      <c r="BH761" s="80">
        <f t="shared" si="235"/>
        <v>0</v>
      </c>
      <c r="BI761" s="80">
        <f t="shared" si="235"/>
        <v>0</v>
      </c>
      <c r="BJ761" s="80">
        <f t="shared" si="235"/>
        <v>0</v>
      </c>
      <c r="BK761" s="80">
        <f t="shared" si="235"/>
        <v>0</v>
      </c>
      <c r="BL761" s="80">
        <f t="shared" si="235"/>
        <v>0</v>
      </c>
      <c r="BM761" s="80">
        <f t="shared" si="235"/>
        <v>0</v>
      </c>
      <c r="BN761" s="80">
        <f t="shared" si="235"/>
        <v>0</v>
      </c>
      <c r="BO761" s="80">
        <f t="shared" si="235"/>
        <v>0</v>
      </c>
      <c r="BP761" s="80">
        <f t="shared" si="235"/>
        <v>0</v>
      </c>
      <c r="BQ761" s="80">
        <f t="shared" si="235"/>
        <v>0</v>
      </c>
      <c r="BR761" s="80">
        <f t="shared" si="231"/>
        <v>0</v>
      </c>
      <c r="BS761" s="80">
        <f t="shared" si="229"/>
        <v>0</v>
      </c>
      <c r="BT761" s="80">
        <f t="shared" si="229"/>
        <v>0</v>
      </c>
      <c r="BU761" s="80">
        <f t="shared" si="229"/>
        <v>0</v>
      </c>
      <c r="BV761" s="80">
        <f t="shared" si="229"/>
        <v>0</v>
      </c>
      <c r="BW761" s="80">
        <f t="shared" si="229"/>
        <v>0</v>
      </c>
      <c r="BX761" s="80">
        <f t="shared" si="229"/>
        <v>0</v>
      </c>
      <c r="BZ761" s="80">
        <f t="shared" si="230"/>
        <v>0</v>
      </c>
      <c r="CA761" s="80" t="e">
        <f>CA401-#REF!</f>
        <v>#REF!</v>
      </c>
    </row>
    <row r="762" spans="7:79" hidden="1" x14ac:dyDescent="0.3">
      <c r="G762" s="80">
        <f t="shared" si="234"/>
        <v>0</v>
      </c>
      <c r="H762" s="80">
        <f t="shared" si="234"/>
        <v>0</v>
      </c>
      <c r="I762" s="80">
        <f t="shared" si="234"/>
        <v>0</v>
      </c>
      <c r="J762" s="80">
        <f t="shared" si="234"/>
        <v>0</v>
      </c>
      <c r="K762" s="80">
        <f t="shared" si="234"/>
        <v>0</v>
      </c>
      <c r="L762" s="80">
        <f t="shared" si="234"/>
        <v>0</v>
      </c>
      <c r="M762" s="80">
        <f t="shared" si="234"/>
        <v>0</v>
      </c>
      <c r="N762" s="80">
        <f t="shared" si="234"/>
        <v>0</v>
      </c>
      <c r="O762" s="80">
        <f t="shared" si="234"/>
        <v>0</v>
      </c>
      <c r="P762" s="80">
        <f t="shared" si="234"/>
        <v>0</v>
      </c>
      <c r="Q762" s="80">
        <f t="shared" si="234"/>
        <v>0</v>
      </c>
      <c r="R762" s="80">
        <f t="shared" si="234"/>
        <v>0</v>
      </c>
      <c r="S762" s="80">
        <f t="shared" si="234"/>
        <v>0</v>
      </c>
      <c r="T762" s="80">
        <f t="shared" si="234"/>
        <v>0</v>
      </c>
      <c r="U762" s="80">
        <f t="shared" si="234"/>
        <v>0</v>
      </c>
      <c r="V762" s="80">
        <f t="shared" si="234"/>
        <v>0</v>
      </c>
      <c r="W762" s="80">
        <f t="shared" si="236"/>
        <v>0</v>
      </c>
      <c r="X762" s="80">
        <f t="shared" si="236"/>
        <v>0</v>
      </c>
      <c r="Y762" s="80">
        <f t="shared" si="235"/>
        <v>0</v>
      </c>
      <c r="Z762" s="80">
        <f t="shared" si="235"/>
        <v>0</v>
      </c>
      <c r="AA762" s="80">
        <f t="shared" si="235"/>
        <v>0</v>
      </c>
      <c r="AB762" s="80">
        <f t="shared" si="235"/>
        <v>0</v>
      </c>
      <c r="AC762" s="80">
        <f t="shared" si="235"/>
        <v>0</v>
      </c>
      <c r="AD762" s="80">
        <f t="shared" si="235"/>
        <v>0</v>
      </c>
      <c r="AE762" s="80">
        <f t="shared" si="235"/>
        <v>0</v>
      </c>
      <c r="AF762" s="80">
        <f t="shared" si="235"/>
        <v>0</v>
      </c>
      <c r="AG762" s="80">
        <f t="shared" si="235"/>
        <v>0</v>
      </c>
      <c r="AH762" s="80">
        <f t="shared" si="235"/>
        <v>0</v>
      </c>
      <c r="AI762" s="80">
        <f t="shared" si="235"/>
        <v>0</v>
      </c>
      <c r="AJ762" s="80">
        <f t="shared" si="235"/>
        <v>0</v>
      </c>
      <c r="AK762" s="80">
        <f t="shared" si="235"/>
        <v>0</v>
      </c>
      <c r="AL762" s="80">
        <f t="shared" si="235"/>
        <v>0</v>
      </c>
      <c r="AM762" s="80">
        <f t="shared" si="235"/>
        <v>0</v>
      </c>
      <c r="AN762" s="80">
        <f t="shared" si="235"/>
        <v>0</v>
      </c>
      <c r="AO762" s="80">
        <f t="shared" si="235"/>
        <v>0</v>
      </c>
      <c r="AP762" s="80">
        <f t="shared" si="235"/>
        <v>0</v>
      </c>
      <c r="AQ762" s="80">
        <f t="shared" si="235"/>
        <v>0</v>
      </c>
      <c r="AR762" s="80">
        <f t="shared" si="235"/>
        <v>0</v>
      </c>
      <c r="AS762" s="80">
        <f t="shared" si="235"/>
        <v>0</v>
      </c>
      <c r="AT762" s="80">
        <f t="shared" si="235"/>
        <v>0</v>
      </c>
      <c r="AU762" s="80">
        <f t="shared" si="235"/>
        <v>0</v>
      </c>
      <c r="AV762" s="80">
        <f t="shared" si="235"/>
        <v>0</v>
      </c>
      <c r="AW762" s="80">
        <f t="shared" si="235"/>
        <v>0</v>
      </c>
      <c r="AX762" s="80">
        <f t="shared" si="235"/>
        <v>0</v>
      </c>
      <c r="AY762" s="80">
        <f t="shared" si="235"/>
        <v>0</v>
      </c>
      <c r="AZ762" s="80">
        <f t="shared" si="235"/>
        <v>0</v>
      </c>
      <c r="BA762" s="80">
        <f t="shared" si="235"/>
        <v>0</v>
      </c>
      <c r="BB762" s="80">
        <f t="shared" si="235"/>
        <v>0</v>
      </c>
      <c r="BC762" s="80">
        <f t="shared" si="235"/>
        <v>0</v>
      </c>
      <c r="BD762" s="80">
        <f t="shared" si="235"/>
        <v>0</v>
      </c>
      <c r="BE762" s="80">
        <f t="shared" si="235"/>
        <v>0</v>
      </c>
      <c r="BF762" s="80">
        <f t="shared" si="235"/>
        <v>0</v>
      </c>
      <c r="BG762" s="80">
        <f t="shared" si="235"/>
        <v>0</v>
      </c>
      <c r="BH762" s="80">
        <f t="shared" si="235"/>
        <v>0</v>
      </c>
      <c r="BI762" s="80">
        <f t="shared" si="235"/>
        <v>0</v>
      </c>
      <c r="BJ762" s="80">
        <f t="shared" si="235"/>
        <v>0</v>
      </c>
      <c r="BK762" s="80">
        <f t="shared" si="235"/>
        <v>0</v>
      </c>
      <c r="BL762" s="80">
        <f t="shared" si="235"/>
        <v>0</v>
      </c>
      <c r="BM762" s="80">
        <f t="shared" si="235"/>
        <v>0</v>
      </c>
      <c r="BN762" s="80">
        <f t="shared" si="235"/>
        <v>0</v>
      </c>
      <c r="BO762" s="80">
        <f t="shared" si="235"/>
        <v>0</v>
      </c>
      <c r="BP762" s="80">
        <f t="shared" si="235"/>
        <v>0</v>
      </c>
      <c r="BQ762" s="80">
        <f t="shared" si="235"/>
        <v>0</v>
      </c>
      <c r="BR762" s="80">
        <f t="shared" si="231"/>
        <v>0</v>
      </c>
      <c r="BS762" s="80">
        <f t="shared" si="229"/>
        <v>0</v>
      </c>
      <c r="BT762" s="80">
        <f t="shared" si="229"/>
        <v>0</v>
      </c>
      <c r="BU762" s="80">
        <f t="shared" si="229"/>
        <v>0</v>
      </c>
      <c r="BV762" s="80">
        <f t="shared" si="229"/>
        <v>0</v>
      </c>
      <c r="BW762" s="80">
        <f t="shared" si="229"/>
        <v>0</v>
      </c>
      <c r="BX762" s="80">
        <f t="shared" si="229"/>
        <v>0</v>
      </c>
      <c r="BZ762" s="80">
        <f t="shared" si="230"/>
        <v>0</v>
      </c>
      <c r="CA762" s="80" t="e">
        <f>CA402-#REF!</f>
        <v>#REF!</v>
      </c>
    </row>
    <row r="763" spans="7:79" hidden="1" x14ac:dyDescent="0.3">
      <c r="G763" s="80" t="e">
        <f>#REF!-#REF!</f>
        <v>#REF!</v>
      </c>
      <c r="H763" s="80" t="e">
        <f>#REF!-#REF!</f>
        <v>#REF!</v>
      </c>
      <c r="I763" s="80" t="e">
        <f>#REF!-#REF!</f>
        <v>#REF!</v>
      </c>
      <c r="J763" s="80" t="e">
        <f>#REF!-#REF!</f>
        <v>#REF!</v>
      </c>
      <c r="K763" s="80" t="e">
        <f>#REF!-#REF!</f>
        <v>#REF!</v>
      </c>
      <c r="L763" s="80" t="e">
        <f>#REF!-#REF!</f>
        <v>#REF!</v>
      </c>
      <c r="M763" s="80" t="e">
        <f>#REF!-#REF!</f>
        <v>#REF!</v>
      </c>
      <c r="N763" s="80" t="e">
        <f>#REF!-#REF!</f>
        <v>#REF!</v>
      </c>
      <c r="O763" s="80" t="e">
        <f>#REF!-#REF!</f>
        <v>#REF!</v>
      </c>
      <c r="P763" s="80" t="e">
        <f>#REF!-#REF!</f>
        <v>#REF!</v>
      </c>
      <c r="Q763" s="80" t="e">
        <f>#REF!-#REF!</f>
        <v>#REF!</v>
      </c>
      <c r="R763" s="80" t="e">
        <f>#REF!-#REF!</f>
        <v>#REF!</v>
      </c>
      <c r="S763" s="80" t="e">
        <f>#REF!-#REF!</f>
        <v>#REF!</v>
      </c>
      <c r="T763" s="80" t="e">
        <f>#REF!-#REF!</f>
        <v>#REF!</v>
      </c>
      <c r="U763" s="80" t="e">
        <f>#REF!-#REF!</f>
        <v>#REF!</v>
      </c>
      <c r="V763" s="80" t="e">
        <f>#REF!-#REF!</f>
        <v>#REF!</v>
      </c>
      <c r="W763" s="80" t="e">
        <f>#REF!-#REF!</f>
        <v>#REF!</v>
      </c>
      <c r="X763" s="80" t="e">
        <f>#REF!-#REF!</f>
        <v>#REF!</v>
      </c>
      <c r="Y763" s="80" t="e">
        <f>#REF!-#REF!</f>
        <v>#REF!</v>
      </c>
      <c r="Z763" s="80" t="e">
        <f>#REF!-#REF!</f>
        <v>#REF!</v>
      </c>
      <c r="AA763" s="80" t="e">
        <f>#REF!-#REF!</f>
        <v>#REF!</v>
      </c>
      <c r="AB763" s="80" t="e">
        <f>#REF!-#REF!</f>
        <v>#REF!</v>
      </c>
      <c r="AC763" s="80" t="e">
        <f>#REF!-#REF!</f>
        <v>#REF!</v>
      </c>
      <c r="AD763" s="80" t="e">
        <f>#REF!-#REF!</f>
        <v>#REF!</v>
      </c>
      <c r="AE763" s="80" t="e">
        <f>#REF!-#REF!</f>
        <v>#REF!</v>
      </c>
      <c r="AF763" s="80" t="e">
        <f>#REF!-#REF!</f>
        <v>#REF!</v>
      </c>
      <c r="AG763" s="80" t="e">
        <f>#REF!-#REF!</f>
        <v>#REF!</v>
      </c>
      <c r="AH763" s="80" t="e">
        <f>#REF!-#REF!</f>
        <v>#REF!</v>
      </c>
      <c r="AI763" s="80" t="e">
        <f>#REF!-#REF!</f>
        <v>#REF!</v>
      </c>
      <c r="AJ763" s="80" t="e">
        <f>#REF!-#REF!</f>
        <v>#REF!</v>
      </c>
      <c r="AK763" s="80" t="e">
        <f>#REF!-#REF!</f>
        <v>#REF!</v>
      </c>
      <c r="AL763" s="80" t="e">
        <f>#REF!-#REF!</f>
        <v>#REF!</v>
      </c>
      <c r="AM763" s="80" t="e">
        <f>#REF!-#REF!</f>
        <v>#REF!</v>
      </c>
      <c r="AN763" s="80" t="e">
        <f>#REF!-#REF!</f>
        <v>#REF!</v>
      </c>
      <c r="AO763" s="80" t="e">
        <f>#REF!-#REF!</f>
        <v>#REF!</v>
      </c>
      <c r="AP763" s="80" t="e">
        <f>#REF!-#REF!</f>
        <v>#REF!</v>
      </c>
      <c r="AQ763" s="80" t="e">
        <f>#REF!-#REF!</f>
        <v>#REF!</v>
      </c>
      <c r="AR763" s="80" t="e">
        <f>#REF!-#REF!</f>
        <v>#REF!</v>
      </c>
      <c r="AS763" s="80" t="e">
        <f>#REF!-#REF!</f>
        <v>#REF!</v>
      </c>
      <c r="AT763" s="80" t="e">
        <f>#REF!-#REF!</f>
        <v>#REF!</v>
      </c>
      <c r="AU763" s="80" t="e">
        <f>#REF!-#REF!</f>
        <v>#REF!</v>
      </c>
      <c r="AV763" s="80" t="e">
        <f>#REF!-#REF!</f>
        <v>#REF!</v>
      </c>
      <c r="AW763" s="80" t="e">
        <f>#REF!-#REF!</f>
        <v>#REF!</v>
      </c>
      <c r="AX763" s="80" t="e">
        <f>#REF!-#REF!</f>
        <v>#REF!</v>
      </c>
      <c r="AY763" s="80" t="e">
        <f>#REF!-#REF!</f>
        <v>#REF!</v>
      </c>
      <c r="AZ763" s="80" t="e">
        <f>#REF!-#REF!</f>
        <v>#REF!</v>
      </c>
      <c r="BA763" s="80" t="e">
        <f>#REF!-#REF!</f>
        <v>#REF!</v>
      </c>
      <c r="BB763" s="80" t="e">
        <f>#REF!-#REF!</f>
        <v>#REF!</v>
      </c>
      <c r="BC763" s="80" t="e">
        <f>#REF!-#REF!</f>
        <v>#REF!</v>
      </c>
      <c r="BD763" s="80" t="e">
        <f>#REF!-#REF!</f>
        <v>#REF!</v>
      </c>
      <c r="BE763" s="80" t="e">
        <f>#REF!-#REF!</f>
        <v>#REF!</v>
      </c>
      <c r="BF763" s="80" t="e">
        <f>#REF!-#REF!</f>
        <v>#REF!</v>
      </c>
      <c r="BG763" s="80" t="e">
        <f>#REF!-#REF!</f>
        <v>#REF!</v>
      </c>
      <c r="BH763" s="80" t="e">
        <f>#REF!-#REF!</f>
        <v>#REF!</v>
      </c>
      <c r="BI763" s="80" t="e">
        <f>#REF!-#REF!</f>
        <v>#REF!</v>
      </c>
      <c r="BJ763" s="80" t="e">
        <f>#REF!-#REF!</f>
        <v>#REF!</v>
      </c>
      <c r="BK763" s="80" t="e">
        <f>#REF!-#REF!</f>
        <v>#REF!</v>
      </c>
      <c r="BL763" s="80" t="e">
        <f>#REF!-#REF!</f>
        <v>#REF!</v>
      </c>
      <c r="BM763" s="80" t="e">
        <f>#REF!-#REF!</f>
        <v>#REF!</v>
      </c>
      <c r="BN763" s="80" t="e">
        <f>#REF!-#REF!</f>
        <v>#REF!</v>
      </c>
      <c r="BO763" s="80" t="e">
        <f>#REF!-#REF!</f>
        <v>#REF!</v>
      </c>
      <c r="BP763" s="80" t="e">
        <f>#REF!-#REF!</f>
        <v>#REF!</v>
      </c>
      <c r="BQ763" s="80" t="e">
        <f>#REF!-#REF!</f>
        <v>#REF!</v>
      </c>
      <c r="BR763" s="80" t="e">
        <f>#REF!-#REF!</f>
        <v>#REF!</v>
      </c>
      <c r="BS763" s="80" t="e">
        <f>#REF!-#REF!</f>
        <v>#REF!</v>
      </c>
      <c r="BT763" s="80" t="e">
        <f>#REF!-#REF!</f>
        <v>#REF!</v>
      </c>
      <c r="BU763" s="80" t="e">
        <f>#REF!-#REF!</f>
        <v>#REF!</v>
      </c>
      <c r="BV763" s="80" t="e">
        <f>#REF!-#REF!</f>
        <v>#REF!</v>
      </c>
      <c r="BW763" s="80" t="e">
        <f>#REF!-#REF!</f>
        <v>#REF!</v>
      </c>
      <c r="BX763" s="80" t="e">
        <f>#REF!-#REF!</f>
        <v>#REF!</v>
      </c>
      <c r="BZ763" s="80" t="e">
        <f>#REF!-#REF!</f>
        <v>#REF!</v>
      </c>
      <c r="CA763" s="80" t="e">
        <f>#REF!-#REF!</f>
        <v>#REF!</v>
      </c>
    </row>
    <row r="764" spans="7:79" hidden="1" x14ac:dyDescent="0.3">
      <c r="G764" s="80">
        <f t="shared" ref="G764:BR766" si="237">G403-BY403</f>
        <v>0</v>
      </c>
      <c r="H764" s="80">
        <f t="shared" si="237"/>
        <v>0</v>
      </c>
      <c r="I764" s="80">
        <f t="shared" si="237"/>
        <v>0</v>
      </c>
      <c r="J764" s="80">
        <f t="shared" si="237"/>
        <v>0</v>
      </c>
      <c r="K764" s="80">
        <f t="shared" si="237"/>
        <v>0</v>
      </c>
      <c r="L764" s="80">
        <f t="shared" si="237"/>
        <v>0</v>
      </c>
      <c r="M764" s="80">
        <f t="shared" si="237"/>
        <v>0</v>
      </c>
      <c r="N764" s="80">
        <f t="shared" si="237"/>
        <v>0</v>
      </c>
      <c r="O764" s="80">
        <f t="shared" si="237"/>
        <v>0</v>
      </c>
      <c r="P764" s="80">
        <f t="shared" si="237"/>
        <v>0</v>
      </c>
      <c r="Q764" s="80">
        <f t="shared" si="237"/>
        <v>0</v>
      </c>
      <c r="R764" s="80">
        <f t="shared" si="237"/>
        <v>0</v>
      </c>
      <c r="S764" s="80">
        <f t="shared" si="237"/>
        <v>0</v>
      </c>
      <c r="T764" s="80">
        <f t="shared" si="237"/>
        <v>0</v>
      </c>
      <c r="U764" s="80">
        <f t="shared" si="237"/>
        <v>0</v>
      </c>
      <c r="V764" s="80">
        <f t="shared" si="237"/>
        <v>0</v>
      </c>
      <c r="W764" s="80">
        <f t="shared" si="237"/>
        <v>0</v>
      </c>
      <c r="X764" s="80">
        <f t="shared" si="237"/>
        <v>0</v>
      </c>
      <c r="Y764" s="80">
        <f t="shared" si="237"/>
        <v>0</v>
      </c>
      <c r="Z764" s="80">
        <f t="shared" si="237"/>
        <v>0</v>
      </c>
      <c r="AA764" s="80">
        <f t="shared" si="237"/>
        <v>0</v>
      </c>
      <c r="AB764" s="80">
        <f t="shared" si="237"/>
        <v>0</v>
      </c>
      <c r="AC764" s="80">
        <f t="shared" si="237"/>
        <v>0</v>
      </c>
      <c r="AD764" s="80">
        <f t="shared" si="237"/>
        <v>0</v>
      </c>
      <c r="AE764" s="80">
        <f t="shared" si="237"/>
        <v>0</v>
      </c>
      <c r="AF764" s="80">
        <f t="shared" si="237"/>
        <v>0</v>
      </c>
      <c r="AG764" s="80">
        <f t="shared" si="237"/>
        <v>0</v>
      </c>
      <c r="AH764" s="80">
        <f t="shared" si="237"/>
        <v>0</v>
      </c>
      <c r="AI764" s="80">
        <f t="shared" si="237"/>
        <v>0</v>
      </c>
      <c r="AJ764" s="80">
        <f t="shared" si="237"/>
        <v>0</v>
      </c>
      <c r="AK764" s="80">
        <f t="shared" si="237"/>
        <v>0</v>
      </c>
      <c r="AL764" s="80">
        <f t="shared" si="237"/>
        <v>0</v>
      </c>
      <c r="AM764" s="80">
        <f t="shared" si="237"/>
        <v>0</v>
      </c>
      <c r="AN764" s="80">
        <f t="shared" si="237"/>
        <v>0</v>
      </c>
      <c r="AO764" s="80">
        <f t="shared" si="237"/>
        <v>0</v>
      </c>
      <c r="AP764" s="80">
        <f t="shared" si="237"/>
        <v>0</v>
      </c>
      <c r="AQ764" s="80">
        <f t="shared" si="237"/>
        <v>0</v>
      </c>
      <c r="AR764" s="80">
        <f t="shared" si="237"/>
        <v>0</v>
      </c>
      <c r="AS764" s="80">
        <f t="shared" si="237"/>
        <v>0</v>
      </c>
      <c r="AT764" s="80">
        <f t="shared" si="237"/>
        <v>0</v>
      </c>
      <c r="AU764" s="80">
        <f t="shared" si="237"/>
        <v>0</v>
      </c>
      <c r="AV764" s="80">
        <f t="shared" si="237"/>
        <v>0</v>
      </c>
      <c r="AW764" s="80">
        <f t="shared" si="237"/>
        <v>0</v>
      </c>
      <c r="AX764" s="80">
        <f t="shared" si="237"/>
        <v>0</v>
      </c>
      <c r="AY764" s="80">
        <f t="shared" si="237"/>
        <v>0</v>
      </c>
      <c r="AZ764" s="80">
        <f t="shared" si="237"/>
        <v>0</v>
      </c>
      <c r="BA764" s="80">
        <f t="shared" si="237"/>
        <v>0</v>
      </c>
      <c r="BB764" s="80">
        <f t="shared" si="237"/>
        <v>0</v>
      </c>
      <c r="BC764" s="80">
        <f t="shared" si="237"/>
        <v>0</v>
      </c>
      <c r="BD764" s="80">
        <f t="shared" si="237"/>
        <v>0</v>
      </c>
      <c r="BE764" s="80">
        <f t="shared" si="237"/>
        <v>0</v>
      </c>
      <c r="BF764" s="80">
        <f t="shared" si="237"/>
        <v>0</v>
      </c>
      <c r="BG764" s="80">
        <f t="shared" si="237"/>
        <v>0</v>
      </c>
      <c r="BH764" s="80">
        <f t="shared" si="237"/>
        <v>0</v>
      </c>
      <c r="BI764" s="80">
        <f t="shared" si="237"/>
        <v>0</v>
      </c>
      <c r="BJ764" s="80">
        <f t="shared" si="237"/>
        <v>0</v>
      </c>
      <c r="BK764" s="80">
        <f t="shared" si="237"/>
        <v>0</v>
      </c>
      <c r="BL764" s="80">
        <f t="shared" si="237"/>
        <v>0</v>
      </c>
      <c r="BM764" s="80">
        <f t="shared" si="237"/>
        <v>0</v>
      </c>
      <c r="BN764" s="80">
        <f t="shared" si="237"/>
        <v>0</v>
      </c>
      <c r="BO764" s="80">
        <f t="shared" si="237"/>
        <v>0</v>
      </c>
      <c r="BP764" s="80">
        <f t="shared" si="237"/>
        <v>0</v>
      </c>
      <c r="BQ764" s="80">
        <f t="shared" si="237"/>
        <v>0</v>
      </c>
      <c r="BR764" s="80">
        <f t="shared" si="237"/>
        <v>0</v>
      </c>
      <c r="BS764" s="80">
        <f t="shared" ref="BO764:BX766" si="238">BS403-EK403</f>
        <v>0</v>
      </c>
      <c r="BT764" s="80">
        <f t="shared" si="238"/>
        <v>0</v>
      </c>
      <c r="BU764" s="80">
        <f t="shared" si="238"/>
        <v>0</v>
      </c>
      <c r="BV764" s="80">
        <f t="shared" si="238"/>
        <v>0</v>
      </c>
      <c r="BW764" s="80">
        <f t="shared" si="238"/>
        <v>0</v>
      </c>
      <c r="BX764" s="80">
        <f t="shared" si="238"/>
        <v>0</v>
      </c>
      <c r="BZ764" s="80">
        <f>BZ403-ER403</f>
        <v>0</v>
      </c>
      <c r="CA764" s="80" t="e">
        <f>CA403-#REF!</f>
        <v>#REF!</v>
      </c>
    </row>
    <row r="765" spans="7:79" hidden="1" x14ac:dyDescent="0.3">
      <c r="G765" s="80">
        <f t="shared" si="237"/>
        <v>0</v>
      </c>
      <c r="H765" s="80">
        <f t="shared" si="237"/>
        <v>0</v>
      </c>
      <c r="I765" s="80">
        <f t="shared" si="237"/>
        <v>0</v>
      </c>
      <c r="J765" s="80">
        <f t="shared" si="237"/>
        <v>0</v>
      </c>
      <c r="K765" s="80">
        <f t="shared" si="237"/>
        <v>0</v>
      </c>
      <c r="L765" s="80">
        <f t="shared" si="237"/>
        <v>0</v>
      </c>
      <c r="M765" s="80">
        <f t="shared" si="237"/>
        <v>0</v>
      </c>
      <c r="N765" s="80">
        <f t="shared" si="237"/>
        <v>0</v>
      </c>
      <c r="O765" s="80">
        <f t="shared" si="237"/>
        <v>0</v>
      </c>
      <c r="P765" s="80">
        <f t="shared" si="237"/>
        <v>0</v>
      </c>
      <c r="Q765" s="80">
        <f t="shared" si="237"/>
        <v>0</v>
      </c>
      <c r="R765" s="80">
        <f t="shared" si="237"/>
        <v>0</v>
      </c>
      <c r="S765" s="80">
        <f t="shared" si="237"/>
        <v>0</v>
      </c>
      <c r="T765" s="80">
        <f t="shared" si="237"/>
        <v>0</v>
      </c>
      <c r="U765" s="80">
        <f t="shared" si="237"/>
        <v>0</v>
      </c>
      <c r="V765" s="80">
        <f t="shared" si="237"/>
        <v>0</v>
      </c>
      <c r="W765" s="80">
        <f t="shared" si="237"/>
        <v>0</v>
      </c>
      <c r="X765" s="80">
        <f t="shared" si="237"/>
        <v>0</v>
      </c>
      <c r="Y765" s="80">
        <f t="shared" si="237"/>
        <v>0</v>
      </c>
      <c r="Z765" s="80">
        <f t="shared" si="237"/>
        <v>0</v>
      </c>
      <c r="AA765" s="80">
        <f t="shared" si="237"/>
        <v>0</v>
      </c>
      <c r="AB765" s="80">
        <f t="shared" si="237"/>
        <v>0</v>
      </c>
      <c r="AC765" s="80">
        <f t="shared" si="237"/>
        <v>0</v>
      </c>
      <c r="AD765" s="80">
        <f t="shared" si="237"/>
        <v>0</v>
      </c>
      <c r="AE765" s="80">
        <f t="shared" si="237"/>
        <v>0</v>
      </c>
      <c r="AF765" s="80">
        <f t="shared" si="237"/>
        <v>0</v>
      </c>
      <c r="AG765" s="80">
        <f t="shared" si="237"/>
        <v>0</v>
      </c>
      <c r="AH765" s="80">
        <f t="shared" si="237"/>
        <v>0</v>
      </c>
      <c r="AI765" s="80">
        <f t="shared" si="237"/>
        <v>0</v>
      </c>
      <c r="AJ765" s="80">
        <f t="shared" si="237"/>
        <v>0</v>
      </c>
      <c r="AK765" s="80">
        <f t="shared" si="237"/>
        <v>0</v>
      </c>
      <c r="AL765" s="80">
        <f t="shared" si="237"/>
        <v>0</v>
      </c>
      <c r="AM765" s="80">
        <f t="shared" si="237"/>
        <v>0</v>
      </c>
      <c r="AN765" s="80">
        <f t="shared" si="237"/>
        <v>0</v>
      </c>
      <c r="AO765" s="80">
        <f t="shared" si="237"/>
        <v>0</v>
      </c>
      <c r="AP765" s="80">
        <f t="shared" si="237"/>
        <v>0</v>
      </c>
      <c r="AQ765" s="80">
        <f t="shared" si="237"/>
        <v>0</v>
      </c>
      <c r="AR765" s="80">
        <f t="shared" si="237"/>
        <v>0</v>
      </c>
      <c r="AS765" s="80">
        <f t="shared" si="237"/>
        <v>0</v>
      </c>
      <c r="AT765" s="80">
        <f t="shared" si="237"/>
        <v>0</v>
      </c>
      <c r="AU765" s="80">
        <f t="shared" si="237"/>
        <v>0</v>
      </c>
      <c r="AV765" s="80">
        <f t="shared" si="237"/>
        <v>0</v>
      </c>
      <c r="AW765" s="80">
        <f t="shared" si="237"/>
        <v>0</v>
      </c>
      <c r="AX765" s="80">
        <f t="shared" si="237"/>
        <v>0</v>
      </c>
      <c r="AY765" s="80">
        <f t="shared" si="237"/>
        <v>0</v>
      </c>
      <c r="AZ765" s="80">
        <f t="shared" si="237"/>
        <v>0</v>
      </c>
      <c r="BA765" s="80">
        <f t="shared" si="237"/>
        <v>0</v>
      </c>
      <c r="BB765" s="80">
        <f t="shared" si="237"/>
        <v>0</v>
      </c>
      <c r="BC765" s="80">
        <f t="shared" si="237"/>
        <v>0</v>
      </c>
      <c r="BD765" s="80">
        <f t="shared" si="237"/>
        <v>0</v>
      </c>
      <c r="BE765" s="80">
        <f t="shared" si="237"/>
        <v>0</v>
      </c>
      <c r="BF765" s="80">
        <f t="shared" si="237"/>
        <v>0</v>
      </c>
      <c r="BG765" s="80">
        <f t="shared" si="237"/>
        <v>0</v>
      </c>
      <c r="BH765" s="80">
        <f t="shared" si="237"/>
        <v>0</v>
      </c>
      <c r="BI765" s="80">
        <f t="shared" si="237"/>
        <v>0</v>
      </c>
      <c r="BJ765" s="80">
        <f t="shared" si="237"/>
        <v>0</v>
      </c>
      <c r="BK765" s="80">
        <f t="shared" si="237"/>
        <v>0</v>
      </c>
      <c r="BL765" s="80">
        <f t="shared" si="237"/>
        <v>0</v>
      </c>
      <c r="BM765" s="80">
        <f t="shared" si="237"/>
        <v>0</v>
      </c>
      <c r="BN765" s="80">
        <f t="shared" si="237"/>
        <v>0</v>
      </c>
      <c r="BO765" s="80">
        <f t="shared" si="238"/>
        <v>0</v>
      </c>
      <c r="BP765" s="80">
        <f t="shared" si="238"/>
        <v>0</v>
      </c>
      <c r="BQ765" s="80">
        <f t="shared" si="238"/>
        <v>0</v>
      </c>
      <c r="BR765" s="80">
        <f t="shared" si="238"/>
        <v>0</v>
      </c>
      <c r="BS765" s="80">
        <f t="shared" si="238"/>
        <v>0</v>
      </c>
      <c r="BT765" s="80">
        <f t="shared" si="238"/>
        <v>0</v>
      </c>
      <c r="BU765" s="80">
        <f t="shared" si="238"/>
        <v>0</v>
      </c>
      <c r="BV765" s="80">
        <f t="shared" si="238"/>
        <v>0</v>
      </c>
      <c r="BW765" s="80">
        <f t="shared" si="238"/>
        <v>0</v>
      </c>
      <c r="BX765" s="80">
        <f t="shared" si="238"/>
        <v>0</v>
      </c>
      <c r="BZ765" s="80">
        <f>BZ404-ER404</f>
        <v>0</v>
      </c>
      <c r="CA765" s="80" t="e">
        <f>CA404-#REF!</f>
        <v>#REF!</v>
      </c>
    </row>
    <row r="766" spans="7:79" hidden="1" x14ac:dyDescent="0.3">
      <c r="G766" s="80">
        <f t="shared" si="237"/>
        <v>0</v>
      </c>
      <c r="H766" s="80">
        <f t="shared" si="237"/>
        <v>0</v>
      </c>
      <c r="I766" s="80">
        <f t="shared" si="237"/>
        <v>0</v>
      </c>
      <c r="J766" s="80">
        <f t="shared" si="237"/>
        <v>0</v>
      </c>
      <c r="K766" s="80">
        <f t="shared" si="237"/>
        <v>0</v>
      </c>
      <c r="L766" s="80">
        <f t="shared" si="237"/>
        <v>0</v>
      </c>
      <c r="M766" s="80">
        <f t="shared" si="237"/>
        <v>0</v>
      </c>
      <c r="N766" s="80">
        <f t="shared" si="237"/>
        <v>0</v>
      </c>
      <c r="O766" s="80">
        <f t="shared" si="237"/>
        <v>0</v>
      </c>
      <c r="P766" s="80">
        <f t="shared" si="237"/>
        <v>0</v>
      </c>
      <c r="Q766" s="80">
        <f t="shared" si="237"/>
        <v>0</v>
      </c>
      <c r="R766" s="80">
        <f t="shared" si="237"/>
        <v>0</v>
      </c>
      <c r="S766" s="80">
        <f t="shared" si="237"/>
        <v>0</v>
      </c>
      <c r="T766" s="80">
        <f t="shared" si="237"/>
        <v>0</v>
      </c>
      <c r="U766" s="80">
        <f t="shared" si="237"/>
        <v>0</v>
      </c>
      <c r="V766" s="80">
        <f t="shared" si="237"/>
        <v>0</v>
      </c>
      <c r="W766" s="80">
        <f t="shared" si="237"/>
        <v>0</v>
      </c>
      <c r="X766" s="80">
        <f t="shared" si="237"/>
        <v>0</v>
      </c>
      <c r="Y766" s="80">
        <f t="shared" si="237"/>
        <v>0</v>
      </c>
      <c r="Z766" s="80">
        <f t="shared" si="237"/>
        <v>0</v>
      </c>
      <c r="AA766" s="80">
        <f t="shared" si="237"/>
        <v>0</v>
      </c>
      <c r="AB766" s="80">
        <f t="shared" si="237"/>
        <v>0</v>
      </c>
      <c r="AC766" s="80">
        <f t="shared" si="237"/>
        <v>0</v>
      </c>
      <c r="AD766" s="80">
        <f t="shared" si="237"/>
        <v>0</v>
      </c>
      <c r="AE766" s="80">
        <f t="shared" si="237"/>
        <v>0</v>
      </c>
      <c r="AF766" s="80">
        <f t="shared" si="237"/>
        <v>0</v>
      </c>
      <c r="AG766" s="80">
        <f t="shared" si="237"/>
        <v>0</v>
      </c>
      <c r="AH766" s="80">
        <f t="shared" si="237"/>
        <v>0</v>
      </c>
      <c r="AI766" s="80">
        <f t="shared" si="237"/>
        <v>0</v>
      </c>
      <c r="AJ766" s="80">
        <f t="shared" si="237"/>
        <v>0</v>
      </c>
      <c r="AK766" s="80">
        <f t="shared" si="237"/>
        <v>0</v>
      </c>
      <c r="AL766" s="80">
        <f t="shared" si="237"/>
        <v>0</v>
      </c>
      <c r="AM766" s="80">
        <f t="shared" si="237"/>
        <v>0</v>
      </c>
      <c r="AN766" s="80">
        <f t="shared" si="237"/>
        <v>0</v>
      </c>
      <c r="AO766" s="80">
        <f t="shared" si="237"/>
        <v>0</v>
      </c>
      <c r="AP766" s="80">
        <f t="shared" si="237"/>
        <v>0</v>
      </c>
      <c r="AQ766" s="80">
        <f t="shared" si="237"/>
        <v>0</v>
      </c>
      <c r="AR766" s="80">
        <f t="shared" si="237"/>
        <v>0</v>
      </c>
      <c r="AS766" s="80">
        <f t="shared" si="237"/>
        <v>0</v>
      </c>
      <c r="AT766" s="80">
        <f t="shared" si="237"/>
        <v>0</v>
      </c>
      <c r="AU766" s="80">
        <f t="shared" si="237"/>
        <v>0</v>
      </c>
      <c r="AV766" s="80">
        <f t="shared" si="237"/>
        <v>0</v>
      </c>
      <c r="AW766" s="80">
        <f t="shared" si="237"/>
        <v>0</v>
      </c>
      <c r="AX766" s="80">
        <f t="shared" si="237"/>
        <v>0</v>
      </c>
      <c r="AY766" s="80">
        <f t="shared" si="237"/>
        <v>0</v>
      </c>
      <c r="AZ766" s="80">
        <f t="shared" si="237"/>
        <v>0</v>
      </c>
      <c r="BA766" s="80">
        <f t="shared" si="237"/>
        <v>0</v>
      </c>
      <c r="BB766" s="80">
        <f t="shared" si="237"/>
        <v>0</v>
      </c>
      <c r="BC766" s="80">
        <f t="shared" si="237"/>
        <v>0</v>
      </c>
      <c r="BD766" s="80">
        <f t="shared" si="237"/>
        <v>0</v>
      </c>
      <c r="BE766" s="80">
        <f t="shared" si="237"/>
        <v>0</v>
      </c>
      <c r="BF766" s="80">
        <f t="shared" si="237"/>
        <v>0</v>
      </c>
      <c r="BG766" s="80">
        <f t="shared" si="237"/>
        <v>0</v>
      </c>
      <c r="BH766" s="80">
        <f t="shared" si="237"/>
        <v>0</v>
      </c>
      <c r="BI766" s="80">
        <f t="shared" si="237"/>
        <v>0</v>
      </c>
      <c r="BJ766" s="80">
        <f t="shared" si="237"/>
        <v>0</v>
      </c>
      <c r="BK766" s="80">
        <f t="shared" si="237"/>
        <v>0</v>
      </c>
      <c r="BL766" s="80">
        <f t="shared" si="237"/>
        <v>0</v>
      </c>
      <c r="BM766" s="80">
        <f t="shared" si="237"/>
        <v>0</v>
      </c>
      <c r="BN766" s="80">
        <f t="shared" si="237"/>
        <v>0</v>
      </c>
      <c r="BO766" s="80">
        <f t="shared" si="238"/>
        <v>0</v>
      </c>
      <c r="BP766" s="80">
        <f t="shared" si="238"/>
        <v>0</v>
      </c>
      <c r="BQ766" s="80">
        <f t="shared" si="238"/>
        <v>0</v>
      </c>
      <c r="BR766" s="80">
        <f t="shared" si="238"/>
        <v>0</v>
      </c>
      <c r="BS766" s="80">
        <f t="shared" si="238"/>
        <v>0</v>
      </c>
      <c r="BT766" s="80">
        <f t="shared" si="238"/>
        <v>0</v>
      </c>
      <c r="BU766" s="80">
        <f t="shared" si="238"/>
        <v>0</v>
      </c>
      <c r="BV766" s="80">
        <f t="shared" si="238"/>
        <v>0</v>
      </c>
      <c r="BW766" s="80">
        <f t="shared" si="238"/>
        <v>0</v>
      </c>
      <c r="BX766" s="80">
        <f t="shared" si="238"/>
        <v>0</v>
      </c>
      <c r="BZ766" s="80">
        <f>BZ405-ER405</f>
        <v>0</v>
      </c>
      <c r="CA766" s="80" t="e">
        <f>CA405-#REF!</f>
        <v>#REF!</v>
      </c>
    </row>
    <row r="767" spans="7:79" hidden="1" x14ac:dyDescent="0.3">
      <c r="G767" s="80" t="e">
        <f>#REF!-#REF!</f>
        <v>#REF!</v>
      </c>
      <c r="H767" s="80" t="e">
        <f>#REF!-#REF!</f>
        <v>#REF!</v>
      </c>
      <c r="I767" s="80" t="e">
        <f>#REF!-#REF!</f>
        <v>#REF!</v>
      </c>
      <c r="J767" s="80" t="e">
        <f>#REF!-#REF!</f>
        <v>#REF!</v>
      </c>
      <c r="K767" s="80" t="e">
        <f>#REF!-#REF!</f>
        <v>#REF!</v>
      </c>
      <c r="L767" s="80" t="e">
        <f>#REF!-#REF!</f>
        <v>#REF!</v>
      </c>
      <c r="M767" s="80" t="e">
        <f>#REF!-#REF!</f>
        <v>#REF!</v>
      </c>
      <c r="N767" s="80" t="e">
        <f>#REF!-#REF!</f>
        <v>#REF!</v>
      </c>
      <c r="O767" s="80" t="e">
        <f>#REF!-#REF!</f>
        <v>#REF!</v>
      </c>
      <c r="P767" s="80" t="e">
        <f>#REF!-#REF!</f>
        <v>#REF!</v>
      </c>
      <c r="Q767" s="80" t="e">
        <f>#REF!-#REF!</f>
        <v>#REF!</v>
      </c>
      <c r="R767" s="80" t="e">
        <f>#REF!-#REF!</f>
        <v>#REF!</v>
      </c>
      <c r="S767" s="80" t="e">
        <f>#REF!-#REF!</f>
        <v>#REF!</v>
      </c>
      <c r="T767" s="80" t="e">
        <f>#REF!-#REF!</f>
        <v>#REF!</v>
      </c>
      <c r="U767" s="80" t="e">
        <f>#REF!-#REF!</f>
        <v>#REF!</v>
      </c>
      <c r="V767" s="80" t="e">
        <f>#REF!-#REF!</f>
        <v>#REF!</v>
      </c>
      <c r="W767" s="80" t="e">
        <f>#REF!-#REF!</f>
        <v>#REF!</v>
      </c>
      <c r="X767" s="80" t="e">
        <f>#REF!-#REF!</f>
        <v>#REF!</v>
      </c>
      <c r="Y767" s="80" t="e">
        <f>#REF!-#REF!</f>
        <v>#REF!</v>
      </c>
      <c r="Z767" s="80" t="e">
        <f>#REF!-#REF!</f>
        <v>#REF!</v>
      </c>
      <c r="AA767" s="80" t="e">
        <f>#REF!-#REF!</f>
        <v>#REF!</v>
      </c>
      <c r="AB767" s="80" t="e">
        <f>#REF!-#REF!</f>
        <v>#REF!</v>
      </c>
      <c r="AC767" s="80" t="e">
        <f>#REF!-#REF!</f>
        <v>#REF!</v>
      </c>
      <c r="AD767" s="80" t="e">
        <f>#REF!-#REF!</f>
        <v>#REF!</v>
      </c>
      <c r="AE767" s="80" t="e">
        <f>#REF!-#REF!</f>
        <v>#REF!</v>
      </c>
      <c r="AF767" s="80" t="e">
        <f>#REF!-#REF!</f>
        <v>#REF!</v>
      </c>
      <c r="AG767" s="80" t="e">
        <f>#REF!-#REF!</f>
        <v>#REF!</v>
      </c>
      <c r="AH767" s="80" t="e">
        <f>#REF!-#REF!</f>
        <v>#REF!</v>
      </c>
      <c r="AI767" s="80" t="e">
        <f>#REF!-#REF!</f>
        <v>#REF!</v>
      </c>
      <c r="AJ767" s="80" t="e">
        <f>#REF!-#REF!</f>
        <v>#REF!</v>
      </c>
      <c r="AK767" s="80" t="e">
        <f>#REF!-#REF!</f>
        <v>#REF!</v>
      </c>
      <c r="AL767" s="80" t="e">
        <f>#REF!-#REF!</f>
        <v>#REF!</v>
      </c>
      <c r="AM767" s="80" t="e">
        <f>#REF!-#REF!</f>
        <v>#REF!</v>
      </c>
      <c r="AN767" s="80" t="e">
        <f>#REF!-#REF!</f>
        <v>#REF!</v>
      </c>
      <c r="AO767" s="80" t="e">
        <f>#REF!-#REF!</f>
        <v>#REF!</v>
      </c>
      <c r="AP767" s="80" t="e">
        <f>#REF!-#REF!</f>
        <v>#REF!</v>
      </c>
      <c r="AQ767" s="80" t="e">
        <f>#REF!-#REF!</f>
        <v>#REF!</v>
      </c>
      <c r="AR767" s="80" t="e">
        <f>#REF!-#REF!</f>
        <v>#REF!</v>
      </c>
      <c r="AS767" s="80" t="e">
        <f>#REF!-#REF!</f>
        <v>#REF!</v>
      </c>
      <c r="AT767" s="80" t="e">
        <f>#REF!-#REF!</f>
        <v>#REF!</v>
      </c>
      <c r="AU767" s="80" t="e">
        <f>#REF!-#REF!</f>
        <v>#REF!</v>
      </c>
      <c r="AV767" s="80" t="e">
        <f>#REF!-#REF!</f>
        <v>#REF!</v>
      </c>
      <c r="AW767" s="80" t="e">
        <f>#REF!-#REF!</f>
        <v>#REF!</v>
      </c>
      <c r="AX767" s="80" t="e">
        <f>#REF!-#REF!</f>
        <v>#REF!</v>
      </c>
      <c r="AY767" s="80" t="e">
        <f>#REF!-#REF!</f>
        <v>#REF!</v>
      </c>
      <c r="AZ767" s="80" t="e">
        <f>#REF!-#REF!</f>
        <v>#REF!</v>
      </c>
      <c r="BA767" s="80" t="e">
        <f>#REF!-#REF!</f>
        <v>#REF!</v>
      </c>
      <c r="BB767" s="80" t="e">
        <f>#REF!-#REF!</f>
        <v>#REF!</v>
      </c>
      <c r="BC767" s="80" t="e">
        <f>#REF!-#REF!</f>
        <v>#REF!</v>
      </c>
      <c r="BD767" s="80" t="e">
        <f>#REF!-#REF!</f>
        <v>#REF!</v>
      </c>
      <c r="BE767" s="80" t="e">
        <f>#REF!-#REF!</f>
        <v>#REF!</v>
      </c>
      <c r="BF767" s="80" t="e">
        <f>#REF!-#REF!</f>
        <v>#REF!</v>
      </c>
      <c r="BG767" s="80" t="e">
        <f>#REF!-#REF!</f>
        <v>#REF!</v>
      </c>
      <c r="BH767" s="80" t="e">
        <f>#REF!-#REF!</f>
        <v>#REF!</v>
      </c>
      <c r="BI767" s="80" t="e">
        <f>#REF!-#REF!</f>
        <v>#REF!</v>
      </c>
      <c r="BJ767" s="80" t="e">
        <f>#REF!-#REF!</f>
        <v>#REF!</v>
      </c>
      <c r="BK767" s="80" t="e">
        <f>#REF!-#REF!</f>
        <v>#REF!</v>
      </c>
      <c r="BL767" s="80" t="e">
        <f>#REF!-#REF!</f>
        <v>#REF!</v>
      </c>
      <c r="BM767" s="80" t="e">
        <f>#REF!-#REF!</f>
        <v>#REF!</v>
      </c>
      <c r="BN767" s="80" t="e">
        <f>#REF!-#REF!</f>
        <v>#REF!</v>
      </c>
      <c r="BO767" s="80" t="e">
        <f>#REF!-#REF!</f>
        <v>#REF!</v>
      </c>
      <c r="BP767" s="80" t="e">
        <f>#REF!-#REF!</f>
        <v>#REF!</v>
      </c>
      <c r="BQ767" s="80" t="e">
        <f>#REF!-#REF!</f>
        <v>#REF!</v>
      </c>
      <c r="BR767" s="80" t="e">
        <f>#REF!-#REF!</f>
        <v>#REF!</v>
      </c>
      <c r="BS767" s="80" t="e">
        <f>#REF!-#REF!</f>
        <v>#REF!</v>
      </c>
      <c r="BT767" s="80" t="e">
        <f>#REF!-#REF!</f>
        <v>#REF!</v>
      </c>
      <c r="BU767" s="80" t="e">
        <f>#REF!-#REF!</f>
        <v>#REF!</v>
      </c>
      <c r="BV767" s="80" t="e">
        <f>#REF!-#REF!</f>
        <v>#REF!</v>
      </c>
      <c r="BW767" s="80" t="e">
        <f>#REF!-#REF!</f>
        <v>#REF!</v>
      </c>
      <c r="BX767" s="80" t="e">
        <f>#REF!-#REF!</f>
        <v>#REF!</v>
      </c>
      <c r="BZ767" s="80" t="e">
        <f>#REF!-#REF!</f>
        <v>#REF!</v>
      </c>
      <c r="CA767" s="80" t="e">
        <f>#REF!-#REF!</f>
        <v>#REF!</v>
      </c>
    </row>
    <row r="768" spans="7:79" hidden="1" x14ac:dyDescent="0.3">
      <c r="G768" s="80">
        <f t="shared" ref="G768:BR770" si="239">G406-BY406</f>
        <v>0</v>
      </c>
      <c r="H768" s="80">
        <f t="shared" si="239"/>
        <v>0</v>
      </c>
      <c r="I768" s="80">
        <f t="shared" si="239"/>
        <v>0</v>
      </c>
      <c r="J768" s="80">
        <f t="shared" si="239"/>
        <v>0</v>
      </c>
      <c r="K768" s="80">
        <f t="shared" si="239"/>
        <v>0</v>
      </c>
      <c r="L768" s="80">
        <f t="shared" si="239"/>
        <v>0</v>
      </c>
      <c r="M768" s="80">
        <f t="shared" si="239"/>
        <v>0</v>
      </c>
      <c r="N768" s="80">
        <f t="shared" si="239"/>
        <v>0</v>
      </c>
      <c r="O768" s="80">
        <f t="shared" si="239"/>
        <v>0</v>
      </c>
      <c r="P768" s="80">
        <f t="shared" si="239"/>
        <v>0</v>
      </c>
      <c r="Q768" s="80">
        <f t="shared" si="239"/>
        <v>0</v>
      </c>
      <c r="R768" s="80">
        <f t="shared" si="239"/>
        <v>0</v>
      </c>
      <c r="S768" s="80">
        <f t="shared" si="239"/>
        <v>0</v>
      </c>
      <c r="T768" s="80">
        <f t="shared" si="239"/>
        <v>0</v>
      </c>
      <c r="U768" s="80">
        <f t="shared" si="239"/>
        <v>0</v>
      </c>
      <c r="V768" s="80">
        <f t="shared" si="239"/>
        <v>0</v>
      </c>
      <c r="W768" s="80">
        <f t="shared" si="239"/>
        <v>0</v>
      </c>
      <c r="X768" s="80">
        <f t="shared" si="239"/>
        <v>0</v>
      </c>
      <c r="Y768" s="80">
        <f t="shared" si="239"/>
        <v>0</v>
      </c>
      <c r="Z768" s="80">
        <f t="shared" si="239"/>
        <v>0</v>
      </c>
      <c r="AA768" s="80">
        <f t="shared" si="239"/>
        <v>0</v>
      </c>
      <c r="AB768" s="80">
        <f t="shared" si="239"/>
        <v>0</v>
      </c>
      <c r="AC768" s="80">
        <f t="shared" si="239"/>
        <v>0</v>
      </c>
      <c r="AD768" s="80">
        <f t="shared" si="239"/>
        <v>0</v>
      </c>
      <c r="AE768" s="80">
        <f t="shared" si="239"/>
        <v>0</v>
      </c>
      <c r="AF768" s="80">
        <f t="shared" si="239"/>
        <v>0</v>
      </c>
      <c r="AG768" s="80">
        <f t="shared" si="239"/>
        <v>0</v>
      </c>
      <c r="AH768" s="80">
        <f t="shared" si="239"/>
        <v>0</v>
      </c>
      <c r="AI768" s="80">
        <f t="shared" si="239"/>
        <v>0</v>
      </c>
      <c r="AJ768" s="80">
        <f t="shared" si="239"/>
        <v>0</v>
      </c>
      <c r="AK768" s="80">
        <f t="shared" si="239"/>
        <v>0</v>
      </c>
      <c r="AL768" s="80">
        <f t="shared" si="239"/>
        <v>0</v>
      </c>
      <c r="AM768" s="80">
        <f t="shared" si="239"/>
        <v>0</v>
      </c>
      <c r="AN768" s="80">
        <f t="shared" si="239"/>
        <v>0</v>
      </c>
      <c r="AO768" s="80">
        <f t="shared" si="239"/>
        <v>0</v>
      </c>
      <c r="AP768" s="80">
        <f t="shared" si="239"/>
        <v>0</v>
      </c>
      <c r="AQ768" s="80">
        <f t="shared" si="239"/>
        <v>0</v>
      </c>
      <c r="AR768" s="80">
        <f t="shared" si="239"/>
        <v>0</v>
      </c>
      <c r="AS768" s="80">
        <f t="shared" si="239"/>
        <v>0</v>
      </c>
      <c r="AT768" s="80">
        <f t="shared" si="239"/>
        <v>0</v>
      </c>
      <c r="AU768" s="80">
        <f t="shared" si="239"/>
        <v>0</v>
      </c>
      <c r="AV768" s="80">
        <f t="shared" si="239"/>
        <v>0</v>
      </c>
      <c r="AW768" s="80">
        <f t="shared" si="239"/>
        <v>0</v>
      </c>
      <c r="AX768" s="80">
        <f t="shared" si="239"/>
        <v>0</v>
      </c>
      <c r="AY768" s="80">
        <f t="shared" si="239"/>
        <v>0</v>
      </c>
      <c r="AZ768" s="80">
        <f t="shared" si="239"/>
        <v>0</v>
      </c>
      <c r="BA768" s="80">
        <f t="shared" si="239"/>
        <v>0</v>
      </c>
      <c r="BB768" s="80">
        <f t="shared" si="239"/>
        <v>0</v>
      </c>
      <c r="BC768" s="80">
        <f t="shared" si="239"/>
        <v>0</v>
      </c>
      <c r="BD768" s="80">
        <f t="shared" si="239"/>
        <v>0</v>
      </c>
      <c r="BE768" s="80">
        <f t="shared" si="239"/>
        <v>0</v>
      </c>
      <c r="BF768" s="80">
        <f t="shared" si="239"/>
        <v>0</v>
      </c>
      <c r="BG768" s="80">
        <f t="shared" si="239"/>
        <v>0</v>
      </c>
      <c r="BH768" s="80">
        <f t="shared" si="239"/>
        <v>0</v>
      </c>
      <c r="BI768" s="80">
        <f t="shared" si="239"/>
        <v>0</v>
      </c>
      <c r="BJ768" s="80">
        <f t="shared" si="239"/>
        <v>0</v>
      </c>
      <c r="BK768" s="80">
        <f t="shared" si="239"/>
        <v>0</v>
      </c>
      <c r="BL768" s="80">
        <f t="shared" si="239"/>
        <v>0</v>
      </c>
      <c r="BM768" s="80">
        <f t="shared" si="239"/>
        <v>0</v>
      </c>
      <c r="BN768" s="80">
        <f t="shared" si="239"/>
        <v>0</v>
      </c>
      <c r="BO768" s="80">
        <f t="shared" si="239"/>
        <v>0</v>
      </c>
      <c r="BP768" s="80">
        <f t="shared" si="239"/>
        <v>0</v>
      </c>
      <c r="BQ768" s="80">
        <f t="shared" si="239"/>
        <v>0</v>
      </c>
      <c r="BR768" s="80">
        <f t="shared" si="239"/>
        <v>0</v>
      </c>
      <c r="BS768" s="80">
        <f t="shared" ref="BO768:BX770" si="240">BS406-EK406</f>
        <v>0</v>
      </c>
      <c r="BT768" s="80">
        <f t="shared" si="240"/>
        <v>0</v>
      </c>
      <c r="BU768" s="80">
        <f t="shared" si="240"/>
        <v>0</v>
      </c>
      <c r="BV768" s="80">
        <f t="shared" si="240"/>
        <v>0</v>
      </c>
      <c r="BW768" s="80">
        <f t="shared" si="240"/>
        <v>0</v>
      </c>
      <c r="BX768" s="80">
        <f t="shared" si="240"/>
        <v>0</v>
      </c>
      <c r="BZ768" s="80">
        <f>BZ406-ER406</f>
        <v>0</v>
      </c>
      <c r="CA768" s="80" t="e">
        <f>CA406-#REF!</f>
        <v>#REF!</v>
      </c>
    </row>
    <row r="769" spans="7:79" hidden="1" x14ac:dyDescent="0.3">
      <c r="G769" s="80">
        <f t="shared" si="239"/>
        <v>0</v>
      </c>
      <c r="H769" s="80">
        <f t="shared" si="239"/>
        <v>0</v>
      </c>
      <c r="I769" s="80">
        <f t="shared" si="239"/>
        <v>0</v>
      </c>
      <c r="J769" s="80">
        <f t="shared" si="239"/>
        <v>0</v>
      </c>
      <c r="K769" s="80">
        <f t="shared" si="239"/>
        <v>0</v>
      </c>
      <c r="L769" s="80">
        <f t="shared" si="239"/>
        <v>0</v>
      </c>
      <c r="M769" s="80">
        <f t="shared" si="239"/>
        <v>0</v>
      </c>
      <c r="N769" s="80">
        <f t="shared" si="239"/>
        <v>0</v>
      </c>
      <c r="O769" s="80">
        <f t="shared" si="239"/>
        <v>0</v>
      </c>
      <c r="P769" s="80">
        <f t="shared" si="239"/>
        <v>0</v>
      </c>
      <c r="Q769" s="80">
        <f t="shared" si="239"/>
        <v>0</v>
      </c>
      <c r="R769" s="80">
        <f t="shared" si="239"/>
        <v>0</v>
      </c>
      <c r="S769" s="80">
        <f t="shared" si="239"/>
        <v>0</v>
      </c>
      <c r="T769" s="80">
        <f t="shared" si="239"/>
        <v>0</v>
      </c>
      <c r="U769" s="80">
        <f t="shared" si="239"/>
        <v>0</v>
      </c>
      <c r="V769" s="80">
        <f t="shared" si="239"/>
        <v>0</v>
      </c>
      <c r="W769" s="80">
        <f t="shared" si="239"/>
        <v>0</v>
      </c>
      <c r="X769" s="80">
        <f t="shared" si="239"/>
        <v>0</v>
      </c>
      <c r="Y769" s="80">
        <f t="shared" si="239"/>
        <v>0</v>
      </c>
      <c r="Z769" s="80">
        <f t="shared" si="239"/>
        <v>0</v>
      </c>
      <c r="AA769" s="80">
        <f t="shared" si="239"/>
        <v>0</v>
      </c>
      <c r="AB769" s="80">
        <f t="shared" si="239"/>
        <v>0</v>
      </c>
      <c r="AC769" s="80">
        <f t="shared" si="239"/>
        <v>0</v>
      </c>
      <c r="AD769" s="80">
        <f t="shared" si="239"/>
        <v>0</v>
      </c>
      <c r="AE769" s="80">
        <f t="shared" si="239"/>
        <v>0</v>
      </c>
      <c r="AF769" s="80">
        <f t="shared" si="239"/>
        <v>0</v>
      </c>
      <c r="AG769" s="80">
        <f t="shared" si="239"/>
        <v>0</v>
      </c>
      <c r="AH769" s="80">
        <f t="shared" si="239"/>
        <v>0</v>
      </c>
      <c r="AI769" s="80">
        <f t="shared" si="239"/>
        <v>0</v>
      </c>
      <c r="AJ769" s="80">
        <f t="shared" si="239"/>
        <v>0</v>
      </c>
      <c r="AK769" s="80">
        <f t="shared" si="239"/>
        <v>0</v>
      </c>
      <c r="AL769" s="80">
        <f t="shared" si="239"/>
        <v>0</v>
      </c>
      <c r="AM769" s="80">
        <f t="shared" si="239"/>
        <v>0</v>
      </c>
      <c r="AN769" s="80">
        <f t="shared" si="239"/>
        <v>0</v>
      </c>
      <c r="AO769" s="80">
        <f t="shared" si="239"/>
        <v>0</v>
      </c>
      <c r="AP769" s="80">
        <f t="shared" si="239"/>
        <v>0</v>
      </c>
      <c r="AQ769" s="80">
        <f t="shared" si="239"/>
        <v>0</v>
      </c>
      <c r="AR769" s="80">
        <f t="shared" si="239"/>
        <v>0</v>
      </c>
      <c r="AS769" s="80">
        <f t="shared" si="239"/>
        <v>0</v>
      </c>
      <c r="AT769" s="80">
        <f t="shared" si="239"/>
        <v>0</v>
      </c>
      <c r="AU769" s="80">
        <f t="shared" si="239"/>
        <v>0</v>
      </c>
      <c r="AV769" s="80">
        <f t="shared" si="239"/>
        <v>0</v>
      </c>
      <c r="AW769" s="80">
        <f t="shared" si="239"/>
        <v>0</v>
      </c>
      <c r="AX769" s="80">
        <f t="shared" si="239"/>
        <v>0</v>
      </c>
      <c r="AY769" s="80">
        <f t="shared" si="239"/>
        <v>0</v>
      </c>
      <c r="AZ769" s="80">
        <f t="shared" si="239"/>
        <v>0</v>
      </c>
      <c r="BA769" s="80">
        <f t="shared" si="239"/>
        <v>0</v>
      </c>
      <c r="BB769" s="80">
        <f t="shared" si="239"/>
        <v>0</v>
      </c>
      <c r="BC769" s="80">
        <f t="shared" si="239"/>
        <v>0</v>
      </c>
      <c r="BD769" s="80">
        <f t="shared" si="239"/>
        <v>0</v>
      </c>
      <c r="BE769" s="80">
        <f t="shared" si="239"/>
        <v>0</v>
      </c>
      <c r="BF769" s="80">
        <f t="shared" si="239"/>
        <v>0</v>
      </c>
      <c r="BG769" s="80">
        <f t="shared" si="239"/>
        <v>0</v>
      </c>
      <c r="BH769" s="80">
        <f t="shared" si="239"/>
        <v>0</v>
      </c>
      <c r="BI769" s="80">
        <f t="shared" si="239"/>
        <v>0</v>
      </c>
      <c r="BJ769" s="80">
        <f t="shared" si="239"/>
        <v>0</v>
      </c>
      <c r="BK769" s="80">
        <f t="shared" si="239"/>
        <v>0</v>
      </c>
      <c r="BL769" s="80">
        <f t="shared" si="239"/>
        <v>0</v>
      </c>
      <c r="BM769" s="80">
        <f t="shared" si="239"/>
        <v>0</v>
      </c>
      <c r="BN769" s="80">
        <f t="shared" si="239"/>
        <v>0</v>
      </c>
      <c r="BO769" s="80">
        <f t="shared" si="240"/>
        <v>0</v>
      </c>
      <c r="BP769" s="80">
        <f t="shared" si="240"/>
        <v>0</v>
      </c>
      <c r="BQ769" s="80">
        <f t="shared" si="240"/>
        <v>0</v>
      </c>
      <c r="BR769" s="80">
        <f t="shared" si="240"/>
        <v>0</v>
      </c>
      <c r="BS769" s="80">
        <f t="shared" si="240"/>
        <v>0</v>
      </c>
      <c r="BT769" s="80">
        <f t="shared" si="240"/>
        <v>0</v>
      </c>
      <c r="BU769" s="80">
        <f t="shared" si="240"/>
        <v>0</v>
      </c>
      <c r="BV769" s="80">
        <f t="shared" si="240"/>
        <v>0</v>
      </c>
      <c r="BW769" s="80">
        <f t="shared" si="240"/>
        <v>0</v>
      </c>
      <c r="BX769" s="80">
        <f t="shared" si="240"/>
        <v>0</v>
      </c>
      <c r="BZ769" s="80">
        <f>BZ407-ER407</f>
        <v>0</v>
      </c>
      <c r="CA769" s="80" t="e">
        <f>CA407-#REF!</f>
        <v>#REF!</v>
      </c>
    </row>
    <row r="770" spans="7:79" hidden="1" x14ac:dyDescent="0.3">
      <c r="G770" s="80">
        <f t="shared" si="239"/>
        <v>0</v>
      </c>
      <c r="H770" s="80">
        <f t="shared" si="239"/>
        <v>0</v>
      </c>
      <c r="I770" s="80">
        <f t="shared" si="239"/>
        <v>0</v>
      </c>
      <c r="J770" s="80">
        <f t="shared" si="239"/>
        <v>0</v>
      </c>
      <c r="K770" s="80">
        <f t="shared" si="239"/>
        <v>0</v>
      </c>
      <c r="L770" s="80">
        <f t="shared" si="239"/>
        <v>0</v>
      </c>
      <c r="M770" s="80">
        <f t="shared" si="239"/>
        <v>0</v>
      </c>
      <c r="N770" s="80">
        <f t="shared" si="239"/>
        <v>0</v>
      </c>
      <c r="O770" s="80">
        <f t="shared" si="239"/>
        <v>0</v>
      </c>
      <c r="P770" s="80">
        <f t="shared" si="239"/>
        <v>0</v>
      </c>
      <c r="Q770" s="80">
        <f t="shared" si="239"/>
        <v>0</v>
      </c>
      <c r="R770" s="80">
        <f t="shared" si="239"/>
        <v>0</v>
      </c>
      <c r="S770" s="80">
        <f t="shared" si="239"/>
        <v>0</v>
      </c>
      <c r="T770" s="80">
        <f t="shared" si="239"/>
        <v>0</v>
      </c>
      <c r="U770" s="80">
        <f t="shared" si="239"/>
        <v>0</v>
      </c>
      <c r="V770" s="80">
        <f t="shared" si="239"/>
        <v>0</v>
      </c>
      <c r="W770" s="80">
        <f t="shared" si="239"/>
        <v>0</v>
      </c>
      <c r="X770" s="80">
        <f t="shared" si="239"/>
        <v>0</v>
      </c>
      <c r="Y770" s="80">
        <f t="shared" si="239"/>
        <v>0</v>
      </c>
      <c r="Z770" s="80">
        <f t="shared" si="239"/>
        <v>0</v>
      </c>
      <c r="AA770" s="80">
        <f t="shared" si="239"/>
        <v>0</v>
      </c>
      <c r="AB770" s="80">
        <f t="shared" si="239"/>
        <v>0</v>
      </c>
      <c r="AC770" s="80">
        <f t="shared" si="239"/>
        <v>0</v>
      </c>
      <c r="AD770" s="80">
        <f t="shared" si="239"/>
        <v>0</v>
      </c>
      <c r="AE770" s="80">
        <f t="shared" si="239"/>
        <v>0</v>
      </c>
      <c r="AF770" s="80">
        <f t="shared" si="239"/>
        <v>0</v>
      </c>
      <c r="AG770" s="80">
        <f t="shared" si="239"/>
        <v>0</v>
      </c>
      <c r="AH770" s="80">
        <f t="shared" si="239"/>
        <v>0</v>
      </c>
      <c r="AI770" s="80">
        <f t="shared" si="239"/>
        <v>0</v>
      </c>
      <c r="AJ770" s="80">
        <f t="shared" si="239"/>
        <v>0</v>
      </c>
      <c r="AK770" s="80">
        <f t="shared" si="239"/>
        <v>0</v>
      </c>
      <c r="AL770" s="80">
        <f t="shared" si="239"/>
        <v>0</v>
      </c>
      <c r="AM770" s="80">
        <f t="shared" si="239"/>
        <v>0</v>
      </c>
      <c r="AN770" s="80">
        <f t="shared" si="239"/>
        <v>0</v>
      </c>
      <c r="AO770" s="80">
        <f t="shared" si="239"/>
        <v>0</v>
      </c>
      <c r="AP770" s="80">
        <f t="shared" si="239"/>
        <v>0</v>
      </c>
      <c r="AQ770" s="80">
        <f t="shared" si="239"/>
        <v>0</v>
      </c>
      <c r="AR770" s="80">
        <f t="shared" si="239"/>
        <v>0</v>
      </c>
      <c r="AS770" s="80">
        <f t="shared" si="239"/>
        <v>0</v>
      </c>
      <c r="AT770" s="80">
        <f t="shared" si="239"/>
        <v>0</v>
      </c>
      <c r="AU770" s="80">
        <f t="shared" si="239"/>
        <v>0</v>
      </c>
      <c r="AV770" s="80">
        <f t="shared" si="239"/>
        <v>0</v>
      </c>
      <c r="AW770" s="80">
        <f t="shared" si="239"/>
        <v>0</v>
      </c>
      <c r="AX770" s="80">
        <f t="shared" si="239"/>
        <v>0</v>
      </c>
      <c r="AY770" s="80">
        <f t="shared" si="239"/>
        <v>0</v>
      </c>
      <c r="AZ770" s="80">
        <f t="shared" si="239"/>
        <v>0</v>
      </c>
      <c r="BA770" s="80">
        <f t="shared" si="239"/>
        <v>0</v>
      </c>
      <c r="BB770" s="80">
        <f t="shared" si="239"/>
        <v>0</v>
      </c>
      <c r="BC770" s="80">
        <f t="shared" si="239"/>
        <v>0</v>
      </c>
      <c r="BD770" s="80">
        <f t="shared" si="239"/>
        <v>0</v>
      </c>
      <c r="BE770" s="80">
        <f t="shared" si="239"/>
        <v>0</v>
      </c>
      <c r="BF770" s="80">
        <f t="shared" si="239"/>
        <v>0</v>
      </c>
      <c r="BG770" s="80">
        <f t="shared" si="239"/>
        <v>0</v>
      </c>
      <c r="BH770" s="80">
        <f t="shared" si="239"/>
        <v>0</v>
      </c>
      <c r="BI770" s="80">
        <f t="shared" si="239"/>
        <v>0</v>
      </c>
      <c r="BJ770" s="80">
        <f t="shared" si="239"/>
        <v>0</v>
      </c>
      <c r="BK770" s="80">
        <f t="shared" si="239"/>
        <v>0</v>
      </c>
      <c r="BL770" s="80">
        <f t="shared" si="239"/>
        <v>0</v>
      </c>
      <c r="BM770" s="80">
        <f t="shared" si="239"/>
        <v>0</v>
      </c>
      <c r="BN770" s="80">
        <f t="shared" si="239"/>
        <v>0</v>
      </c>
      <c r="BO770" s="80">
        <f t="shared" si="240"/>
        <v>0</v>
      </c>
      <c r="BP770" s="80">
        <f t="shared" si="240"/>
        <v>0</v>
      </c>
      <c r="BQ770" s="80">
        <f t="shared" si="240"/>
        <v>0</v>
      </c>
      <c r="BR770" s="80">
        <f t="shared" si="240"/>
        <v>0</v>
      </c>
      <c r="BS770" s="80">
        <f t="shared" si="240"/>
        <v>0</v>
      </c>
      <c r="BT770" s="80">
        <f t="shared" si="240"/>
        <v>0</v>
      </c>
      <c r="BU770" s="80">
        <f t="shared" si="240"/>
        <v>0</v>
      </c>
      <c r="BV770" s="80">
        <f t="shared" si="240"/>
        <v>0</v>
      </c>
      <c r="BW770" s="80">
        <f t="shared" si="240"/>
        <v>0</v>
      </c>
      <c r="BX770" s="80">
        <f t="shared" si="240"/>
        <v>0</v>
      </c>
      <c r="BZ770" s="80">
        <f>BZ408-ER408</f>
        <v>0</v>
      </c>
      <c r="CA770" s="80" t="e">
        <f>CA408-#REF!</f>
        <v>#REF!</v>
      </c>
    </row>
    <row r="771" spans="7:79" hidden="1" x14ac:dyDescent="0.3">
      <c r="G771" s="80">
        <f t="shared" ref="G771:BR774" si="241">G412-BY412</f>
        <v>-3176267</v>
      </c>
      <c r="H771" s="80">
        <f t="shared" si="241"/>
        <v>0</v>
      </c>
      <c r="I771" s="80">
        <f t="shared" si="241"/>
        <v>0</v>
      </c>
      <c r="J771" s="80">
        <f t="shared" si="241"/>
        <v>0</v>
      </c>
      <c r="K771" s="80">
        <f t="shared" si="241"/>
        <v>0</v>
      </c>
      <c r="L771" s="80">
        <f t="shared" si="241"/>
        <v>-354961</v>
      </c>
      <c r="M771" s="80">
        <f t="shared" si="241"/>
        <v>0</v>
      </c>
      <c r="N771" s="80">
        <f t="shared" si="241"/>
        <v>0</v>
      </c>
      <c r="O771" s="80">
        <f t="shared" si="241"/>
        <v>0</v>
      </c>
      <c r="P771" s="80">
        <f t="shared" si="241"/>
        <v>0</v>
      </c>
      <c r="Q771" s="80">
        <f t="shared" si="241"/>
        <v>-1257291</v>
      </c>
      <c r="R771" s="80">
        <f t="shared" si="241"/>
        <v>0</v>
      </c>
      <c r="S771" s="80">
        <f t="shared" si="241"/>
        <v>0</v>
      </c>
      <c r="T771" s="80">
        <f t="shared" si="241"/>
        <v>0</v>
      </c>
      <c r="U771" s="80">
        <f t="shared" si="241"/>
        <v>0</v>
      </c>
      <c r="V771" s="80">
        <f t="shared" si="241"/>
        <v>8710</v>
      </c>
      <c r="W771" s="80">
        <f t="shared" si="241"/>
        <v>0</v>
      </c>
      <c r="X771" s="80">
        <f t="shared" si="241"/>
        <v>0</v>
      </c>
      <c r="Y771" s="80">
        <f t="shared" si="241"/>
        <v>0</v>
      </c>
      <c r="Z771" s="80">
        <f t="shared" si="241"/>
        <v>0</v>
      </c>
      <c r="AA771" s="80">
        <f t="shared" si="241"/>
        <v>0</v>
      </c>
      <c r="AB771" s="80">
        <f t="shared" si="241"/>
        <v>0</v>
      </c>
      <c r="AC771" s="80">
        <f t="shared" si="241"/>
        <v>0</v>
      </c>
      <c r="AD771" s="80">
        <f t="shared" si="241"/>
        <v>0</v>
      </c>
      <c r="AE771" s="80">
        <f t="shared" si="241"/>
        <v>0</v>
      </c>
      <c r="AF771" s="80">
        <f t="shared" si="241"/>
        <v>-107401</v>
      </c>
      <c r="AG771" s="80">
        <f t="shared" si="241"/>
        <v>0</v>
      </c>
      <c r="AH771" s="80">
        <f t="shared" si="241"/>
        <v>0</v>
      </c>
      <c r="AI771" s="80">
        <f t="shared" si="241"/>
        <v>0</v>
      </c>
      <c r="AJ771" s="80">
        <f t="shared" si="241"/>
        <v>0</v>
      </c>
      <c r="AK771" s="80">
        <f t="shared" si="241"/>
        <v>-46213</v>
      </c>
      <c r="AL771" s="80">
        <f t="shared" si="241"/>
        <v>0</v>
      </c>
      <c r="AM771" s="80">
        <f t="shared" si="241"/>
        <v>0</v>
      </c>
      <c r="AN771" s="80">
        <f t="shared" si="241"/>
        <v>0</v>
      </c>
      <c r="AO771" s="80">
        <f t="shared" si="241"/>
        <v>0</v>
      </c>
      <c r="AP771" s="80">
        <f t="shared" si="241"/>
        <v>0</v>
      </c>
      <c r="AQ771" s="80">
        <f t="shared" si="241"/>
        <v>0</v>
      </c>
      <c r="AR771" s="80">
        <f t="shared" si="241"/>
        <v>0</v>
      </c>
      <c r="AS771" s="80">
        <f t="shared" si="241"/>
        <v>0</v>
      </c>
      <c r="AT771" s="80">
        <f t="shared" si="241"/>
        <v>0</v>
      </c>
      <c r="AU771" s="80">
        <f t="shared" si="241"/>
        <v>0</v>
      </c>
      <c r="AV771" s="80">
        <f t="shared" si="241"/>
        <v>0</v>
      </c>
      <c r="AW771" s="80">
        <f t="shared" si="241"/>
        <v>0</v>
      </c>
      <c r="AX771" s="80">
        <f t="shared" si="241"/>
        <v>0</v>
      </c>
      <c r="AY771" s="80">
        <f t="shared" si="241"/>
        <v>0</v>
      </c>
      <c r="AZ771" s="80">
        <f t="shared" si="241"/>
        <v>-328260</v>
      </c>
      <c r="BA771" s="80">
        <f t="shared" si="241"/>
        <v>0</v>
      </c>
      <c r="BB771" s="80">
        <f t="shared" si="241"/>
        <v>0</v>
      </c>
      <c r="BC771" s="80">
        <f t="shared" si="241"/>
        <v>0</v>
      </c>
      <c r="BD771" s="80">
        <f t="shared" si="241"/>
        <v>0</v>
      </c>
      <c r="BE771" s="80">
        <f t="shared" si="241"/>
        <v>0</v>
      </c>
      <c r="BF771" s="80">
        <f t="shared" si="241"/>
        <v>0</v>
      </c>
      <c r="BG771" s="80">
        <f t="shared" si="241"/>
        <v>0</v>
      </c>
      <c r="BH771" s="80">
        <f t="shared" si="241"/>
        <v>0</v>
      </c>
      <c r="BI771" s="80">
        <f t="shared" si="241"/>
        <v>0</v>
      </c>
      <c r="BJ771" s="80">
        <f t="shared" si="241"/>
        <v>-507377</v>
      </c>
      <c r="BK771" s="80">
        <f t="shared" si="241"/>
        <v>0</v>
      </c>
      <c r="BL771" s="80">
        <f t="shared" si="241"/>
        <v>0</v>
      </c>
      <c r="BM771" s="80">
        <f t="shared" si="241"/>
        <v>0</v>
      </c>
      <c r="BN771" s="80">
        <f t="shared" si="241"/>
        <v>0</v>
      </c>
      <c r="BO771" s="80">
        <f t="shared" si="241"/>
        <v>0</v>
      </c>
      <c r="BP771" s="80">
        <f t="shared" si="241"/>
        <v>0</v>
      </c>
      <c r="BQ771" s="80">
        <f t="shared" si="241"/>
        <v>0</v>
      </c>
      <c r="BR771" s="80">
        <f t="shared" si="241"/>
        <v>0</v>
      </c>
      <c r="BS771" s="80">
        <f t="shared" ref="BS771:BX786" si="242">BS412-EK412</f>
        <v>0</v>
      </c>
      <c r="BT771" s="80">
        <f t="shared" si="242"/>
        <v>-2085416</v>
      </c>
      <c r="BU771" s="80">
        <f t="shared" si="242"/>
        <v>0</v>
      </c>
      <c r="BV771" s="80">
        <f t="shared" si="242"/>
        <v>0</v>
      </c>
      <c r="BW771" s="80">
        <f t="shared" si="242"/>
        <v>0</v>
      </c>
      <c r="BX771" s="80">
        <f t="shared" si="242"/>
        <v>0</v>
      </c>
      <c r="BZ771" s="80">
        <f t="shared" ref="BZ771:BZ793" si="243">BZ412-ER412</f>
        <v>0</v>
      </c>
      <c r="CA771" s="80" t="e">
        <f>CA412-#REF!</f>
        <v>#REF!</v>
      </c>
    </row>
    <row r="772" spans="7:79" hidden="1" x14ac:dyDescent="0.3">
      <c r="G772" s="80">
        <f t="shared" si="241"/>
        <v>-3176267</v>
      </c>
      <c r="H772" s="80">
        <f t="shared" si="241"/>
        <v>0</v>
      </c>
      <c r="I772" s="80">
        <f t="shared" si="241"/>
        <v>0</v>
      </c>
      <c r="J772" s="80">
        <f t="shared" si="241"/>
        <v>0</v>
      </c>
      <c r="K772" s="80">
        <f t="shared" si="241"/>
        <v>0</v>
      </c>
      <c r="L772" s="80">
        <f t="shared" si="241"/>
        <v>-354961</v>
      </c>
      <c r="M772" s="80">
        <f t="shared" si="241"/>
        <v>0</v>
      </c>
      <c r="N772" s="80">
        <f t="shared" si="241"/>
        <v>0</v>
      </c>
      <c r="O772" s="80">
        <f t="shared" si="241"/>
        <v>0</v>
      </c>
      <c r="P772" s="80">
        <f t="shared" si="241"/>
        <v>0</v>
      </c>
      <c r="Q772" s="80">
        <f t="shared" si="241"/>
        <v>-1257291</v>
      </c>
      <c r="R772" s="80">
        <f t="shared" si="241"/>
        <v>0</v>
      </c>
      <c r="S772" s="80">
        <f t="shared" si="241"/>
        <v>0</v>
      </c>
      <c r="T772" s="80">
        <f t="shared" si="241"/>
        <v>0</v>
      </c>
      <c r="U772" s="80">
        <f t="shared" si="241"/>
        <v>0</v>
      </c>
      <c r="V772" s="80">
        <f t="shared" si="241"/>
        <v>8710</v>
      </c>
      <c r="W772" s="80">
        <f t="shared" si="241"/>
        <v>0</v>
      </c>
      <c r="X772" s="80">
        <f t="shared" si="241"/>
        <v>0</v>
      </c>
      <c r="Y772" s="80">
        <f t="shared" si="241"/>
        <v>0</v>
      </c>
      <c r="Z772" s="80">
        <f t="shared" si="241"/>
        <v>0</v>
      </c>
      <c r="AA772" s="80">
        <f t="shared" si="241"/>
        <v>0</v>
      </c>
      <c r="AB772" s="80">
        <f t="shared" si="241"/>
        <v>0</v>
      </c>
      <c r="AC772" s="80">
        <f t="shared" si="241"/>
        <v>0</v>
      </c>
      <c r="AD772" s="80">
        <f t="shared" si="241"/>
        <v>0</v>
      </c>
      <c r="AE772" s="80">
        <f t="shared" si="241"/>
        <v>0</v>
      </c>
      <c r="AF772" s="80">
        <f t="shared" si="241"/>
        <v>-107401</v>
      </c>
      <c r="AG772" s="80">
        <f t="shared" si="241"/>
        <v>0</v>
      </c>
      <c r="AH772" s="80">
        <f t="shared" si="241"/>
        <v>0</v>
      </c>
      <c r="AI772" s="80">
        <f t="shared" si="241"/>
        <v>0</v>
      </c>
      <c r="AJ772" s="80">
        <f t="shared" si="241"/>
        <v>0</v>
      </c>
      <c r="AK772" s="80">
        <f t="shared" si="241"/>
        <v>-46213</v>
      </c>
      <c r="AL772" s="80">
        <f t="shared" si="241"/>
        <v>0</v>
      </c>
      <c r="AM772" s="80">
        <f t="shared" si="241"/>
        <v>0</v>
      </c>
      <c r="AN772" s="80">
        <f t="shared" si="241"/>
        <v>0</v>
      </c>
      <c r="AO772" s="80">
        <f t="shared" si="241"/>
        <v>0</v>
      </c>
      <c r="AP772" s="80">
        <f t="shared" si="241"/>
        <v>0</v>
      </c>
      <c r="AQ772" s="80">
        <f t="shared" si="241"/>
        <v>0</v>
      </c>
      <c r="AR772" s="80">
        <f t="shared" si="241"/>
        <v>0</v>
      </c>
      <c r="AS772" s="80">
        <f t="shared" si="241"/>
        <v>0</v>
      </c>
      <c r="AT772" s="80">
        <f t="shared" si="241"/>
        <v>0</v>
      </c>
      <c r="AU772" s="80">
        <f t="shared" si="241"/>
        <v>0</v>
      </c>
      <c r="AV772" s="80">
        <f t="shared" si="241"/>
        <v>0</v>
      </c>
      <c r="AW772" s="80">
        <f t="shared" si="241"/>
        <v>0</v>
      </c>
      <c r="AX772" s="80">
        <f t="shared" si="241"/>
        <v>0</v>
      </c>
      <c r="AY772" s="80">
        <f t="shared" si="241"/>
        <v>0</v>
      </c>
      <c r="AZ772" s="80">
        <f t="shared" si="241"/>
        <v>-328260</v>
      </c>
      <c r="BA772" s="80">
        <f t="shared" si="241"/>
        <v>0</v>
      </c>
      <c r="BB772" s="80">
        <f t="shared" si="241"/>
        <v>0</v>
      </c>
      <c r="BC772" s="80">
        <f t="shared" si="241"/>
        <v>0</v>
      </c>
      <c r="BD772" s="80">
        <f t="shared" si="241"/>
        <v>0</v>
      </c>
      <c r="BE772" s="80">
        <f t="shared" si="241"/>
        <v>0</v>
      </c>
      <c r="BF772" s="80">
        <f t="shared" si="241"/>
        <v>0</v>
      </c>
      <c r="BG772" s="80">
        <f t="shared" si="241"/>
        <v>0</v>
      </c>
      <c r="BH772" s="80">
        <f t="shared" si="241"/>
        <v>0</v>
      </c>
      <c r="BI772" s="80">
        <f t="shared" si="241"/>
        <v>0</v>
      </c>
      <c r="BJ772" s="80">
        <f t="shared" si="241"/>
        <v>-507377</v>
      </c>
      <c r="BK772" s="80">
        <f t="shared" si="241"/>
        <v>0</v>
      </c>
      <c r="BL772" s="80">
        <f t="shared" si="241"/>
        <v>0</v>
      </c>
      <c r="BM772" s="80">
        <f t="shared" si="241"/>
        <v>0</v>
      </c>
      <c r="BN772" s="80">
        <f t="shared" si="241"/>
        <v>0</v>
      </c>
      <c r="BO772" s="80">
        <f t="shared" si="241"/>
        <v>0</v>
      </c>
      <c r="BP772" s="80">
        <f t="shared" si="241"/>
        <v>0</v>
      </c>
      <c r="BQ772" s="80">
        <f t="shared" si="241"/>
        <v>0</v>
      </c>
      <c r="BR772" s="80">
        <f t="shared" si="241"/>
        <v>0</v>
      </c>
      <c r="BS772" s="80">
        <f t="shared" si="242"/>
        <v>0</v>
      </c>
      <c r="BT772" s="80">
        <f t="shared" si="242"/>
        <v>-2085416</v>
      </c>
      <c r="BU772" s="80">
        <f t="shared" si="242"/>
        <v>0</v>
      </c>
      <c r="BV772" s="80">
        <f t="shared" si="242"/>
        <v>0</v>
      </c>
      <c r="BW772" s="80">
        <f t="shared" si="242"/>
        <v>0</v>
      </c>
      <c r="BX772" s="80">
        <f t="shared" si="242"/>
        <v>0</v>
      </c>
      <c r="BZ772" s="80">
        <f t="shared" si="243"/>
        <v>0</v>
      </c>
      <c r="CA772" s="80" t="e">
        <f>CA413-#REF!</f>
        <v>#REF!</v>
      </c>
    </row>
    <row r="773" spans="7:79" hidden="1" x14ac:dyDescent="0.3">
      <c r="G773" s="80">
        <f t="shared" si="241"/>
        <v>0</v>
      </c>
      <c r="H773" s="80">
        <f t="shared" si="241"/>
        <v>0</v>
      </c>
      <c r="I773" s="80">
        <f t="shared" si="241"/>
        <v>0</v>
      </c>
      <c r="J773" s="80">
        <f t="shared" si="241"/>
        <v>0</v>
      </c>
      <c r="K773" s="80">
        <f t="shared" si="241"/>
        <v>0</v>
      </c>
      <c r="L773" s="80">
        <f t="shared" si="241"/>
        <v>0</v>
      </c>
      <c r="M773" s="80">
        <f t="shared" si="241"/>
        <v>0</v>
      </c>
      <c r="N773" s="80">
        <f t="shared" si="241"/>
        <v>0</v>
      </c>
      <c r="O773" s="80">
        <f t="shared" si="241"/>
        <v>0</v>
      </c>
      <c r="P773" s="80">
        <f t="shared" si="241"/>
        <v>0</v>
      </c>
      <c r="Q773" s="80">
        <f t="shared" si="241"/>
        <v>0</v>
      </c>
      <c r="R773" s="80">
        <f t="shared" si="241"/>
        <v>0</v>
      </c>
      <c r="S773" s="80">
        <f t="shared" si="241"/>
        <v>0</v>
      </c>
      <c r="T773" s="80">
        <f t="shared" si="241"/>
        <v>0</v>
      </c>
      <c r="U773" s="80">
        <f t="shared" si="241"/>
        <v>0</v>
      </c>
      <c r="V773" s="80">
        <f t="shared" si="241"/>
        <v>0</v>
      </c>
      <c r="W773" s="80">
        <f t="shared" si="241"/>
        <v>0</v>
      </c>
      <c r="X773" s="80">
        <f t="shared" si="241"/>
        <v>0</v>
      </c>
      <c r="Y773" s="80">
        <f t="shared" si="241"/>
        <v>0</v>
      </c>
      <c r="Z773" s="80">
        <f t="shared" si="241"/>
        <v>0</v>
      </c>
      <c r="AA773" s="80">
        <f t="shared" si="241"/>
        <v>0</v>
      </c>
      <c r="AB773" s="80">
        <f t="shared" si="241"/>
        <v>0</v>
      </c>
      <c r="AC773" s="80">
        <f t="shared" si="241"/>
        <v>0</v>
      </c>
      <c r="AD773" s="80">
        <f t="shared" si="241"/>
        <v>0</v>
      </c>
      <c r="AE773" s="80">
        <f t="shared" si="241"/>
        <v>0</v>
      </c>
      <c r="AF773" s="80">
        <f t="shared" si="241"/>
        <v>0</v>
      </c>
      <c r="AG773" s="80">
        <f t="shared" si="241"/>
        <v>0</v>
      </c>
      <c r="AH773" s="80">
        <f t="shared" si="241"/>
        <v>0</v>
      </c>
      <c r="AI773" s="80">
        <f t="shared" si="241"/>
        <v>0</v>
      </c>
      <c r="AJ773" s="80">
        <f t="shared" si="241"/>
        <v>0</v>
      </c>
      <c r="AK773" s="80">
        <f t="shared" si="241"/>
        <v>0</v>
      </c>
      <c r="AL773" s="80">
        <f t="shared" si="241"/>
        <v>0</v>
      </c>
      <c r="AM773" s="80">
        <f t="shared" si="241"/>
        <v>0</v>
      </c>
      <c r="AN773" s="80">
        <f t="shared" si="241"/>
        <v>0</v>
      </c>
      <c r="AO773" s="80">
        <f t="shared" si="241"/>
        <v>0</v>
      </c>
      <c r="AP773" s="80">
        <f t="shared" si="241"/>
        <v>0</v>
      </c>
      <c r="AQ773" s="80">
        <f t="shared" si="241"/>
        <v>0</v>
      </c>
      <c r="AR773" s="80">
        <f t="shared" si="241"/>
        <v>0</v>
      </c>
      <c r="AS773" s="80">
        <f t="shared" si="241"/>
        <v>0</v>
      </c>
      <c r="AT773" s="80">
        <f t="shared" si="241"/>
        <v>0</v>
      </c>
      <c r="AU773" s="80">
        <f t="shared" si="241"/>
        <v>0</v>
      </c>
      <c r="AV773" s="80">
        <f t="shared" si="241"/>
        <v>0</v>
      </c>
      <c r="AW773" s="80">
        <f t="shared" si="241"/>
        <v>0</v>
      </c>
      <c r="AX773" s="80">
        <f t="shared" si="241"/>
        <v>0</v>
      </c>
      <c r="AY773" s="80">
        <f t="shared" si="241"/>
        <v>0</v>
      </c>
      <c r="AZ773" s="80">
        <f t="shared" si="241"/>
        <v>0</v>
      </c>
      <c r="BA773" s="80">
        <f t="shared" si="241"/>
        <v>0</v>
      </c>
      <c r="BB773" s="80">
        <f t="shared" si="241"/>
        <v>0</v>
      </c>
      <c r="BC773" s="80">
        <f t="shared" si="241"/>
        <v>0</v>
      </c>
      <c r="BD773" s="80">
        <f t="shared" si="241"/>
        <v>0</v>
      </c>
      <c r="BE773" s="80">
        <f t="shared" si="241"/>
        <v>0</v>
      </c>
      <c r="BF773" s="80">
        <f t="shared" si="241"/>
        <v>0</v>
      </c>
      <c r="BG773" s="80">
        <f t="shared" si="241"/>
        <v>0</v>
      </c>
      <c r="BH773" s="80">
        <f t="shared" si="241"/>
        <v>0</v>
      </c>
      <c r="BI773" s="80">
        <f t="shared" si="241"/>
        <v>0</v>
      </c>
      <c r="BJ773" s="80">
        <f t="shared" si="241"/>
        <v>0</v>
      </c>
      <c r="BK773" s="80">
        <f t="shared" si="241"/>
        <v>0</v>
      </c>
      <c r="BL773" s="80">
        <f t="shared" si="241"/>
        <v>0</v>
      </c>
      <c r="BM773" s="80">
        <f t="shared" si="241"/>
        <v>0</v>
      </c>
      <c r="BN773" s="80">
        <f t="shared" si="241"/>
        <v>0</v>
      </c>
      <c r="BO773" s="80">
        <f t="shared" si="241"/>
        <v>0</v>
      </c>
      <c r="BP773" s="80">
        <f t="shared" si="241"/>
        <v>0</v>
      </c>
      <c r="BQ773" s="80">
        <f t="shared" si="241"/>
        <v>0</v>
      </c>
      <c r="BR773" s="80">
        <f t="shared" si="241"/>
        <v>0</v>
      </c>
      <c r="BS773" s="80">
        <f t="shared" si="242"/>
        <v>0</v>
      </c>
      <c r="BT773" s="80">
        <f t="shared" si="242"/>
        <v>0</v>
      </c>
      <c r="BU773" s="80">
        <f t="shared" si="242"/>
        <v>0</v>
      </c>
      <c r="BV773" s="80">
        <f t="shared" si="242"/>
        <v>0</v>
      </c>
      <c r="BW773" s="80">
        <f t="shared" si="242"/>
        <v>0</v>
      </c>
      <c r="BX773" s="80">
        <f t="shared" si="242"/>
        <v>0</v>
      </c>
      <c r="BZ773" s="80">
        <f t="shared" si="243"/>
        <v>0</v>
      </c>
      <c r="CA773" s="80" t="e">
        <f>CA414-#REF!</f>
        <v>#REF!</v>
      </c>
    </row>
    <row r="774" spans="7:79" hidden="1" x14ac:dyDescent="0.3">
      <c r="G774" s="80">
        <f t="shared" si="241"/>
        <v>-1364289</v>
      </c>
      <c r="H774" s="80">
        <f t="shared" si="241"/>
        <v>0</v>
      </c>
      <c r="I774" s="80">
        <f t="shared" si="241"/>
        <v>0</v>
      </c>
      <c r="J774" s="80">
        <f t="shared" si="241"/>
        <v>0</v>
      </c>
      <c r="K774" s="80">
        <f t="shared" si="241"/>
        <v>0</v>
      </c>
      <c r="L774" s="80">
        <f t="shared" si="241"/>
        <v>451669</v>
      </c>
      <c r="M774" s="80">
        <f t="shared" si="241"/>
        <v>0</v>
      </c>
      <c r="N774" s="80">
        <f t="shared" si="241"/>
        <v>0</v>
      </c>
      <c r="O774" s="80">
        <f t="shared" si="241"/>
        <v>0</v>
      </c>
      <c r="P774" s="80">
        <f t="shared" si="241"/>
        <v>0</v>
      </c>
      <c r="Q774" s="80">
        <f t="shared" si="241"/>
        <v>-11452</v>
      </c>
      <c r="R774" s="80">
        <f t="shared" si="241"/>
        <v>0</v>
      </c>
      <c r="S774" s="80">
        <f t="shared" si="241"/>
        <v>0</v>
      </c>
      <c r="T774" s="80">
        <f t="shared" si="241"/>
        <v>0</v>
      </c>
      <c r="U774" s="80">
        <f t="shared" si="241"/>
        <v>0</v>
      </c>
      <c r="V774" s="80">
        <f t="shared" si="241"/>
        <v>-230067</v>
      </c>
      <c r="W774" s="80">
        <f t="shared" si="241"/>
        <v>0</v>
      </c>
      <c r="X774" s="80">
        <f t="shared" si="241"/>
        <v>0</v>
      </c>
      <c r="Y774" s="80">
        <f t="shared" si="241"/>
        <v>0</v>
      </c>
      <c r="Z774" s="80">
        <f t="shared" si="241"/>
        <v>0</v>
      </c>
      <c r="AA774" s="80">
        <f t="shared" si="241"/>
        <v>0</v>
      </c>
      <c r="AB774" s="80">
        <f t="shared" si="241"/>
        <v>0</v>
      </c>
      <c r="AC774" s="80">
        <f t="shared" si="241"/>
        <v>0</v>
      </c>
      <c r="AD774" s="80">
        <f t="shared" si="241"/>
        <v>0</v>
      </c>
      <c r="AE774" s="80">
        <f t="shared" si="241"/>
        <v>0</v>
      </c>
      <c r="AF774" s="80">
        <f t="shared" si="241"/>
        <v>-106768</v>
      </c>
      <c r="AG774" s="80">
        <f t="shared" si="241"/>
        <v>0</v>
      </c>
      <c r="AH774" s="80">
        <f t="shared" si="241"/>
        <v>0</v>
      </c>
      <c r="AI774" s="80">
        <f t="shared" si="241"/>
        <v>0</v>
      </c>
      <c r="AJ774" s="80">
        <f t="shared" si="241"/>
        <v>0</v>
      </c>
      <c r="AK774" s="80">
        <f t="shared" si="241"/>
        <v>0</v>
      </c>
      <c r="AL774" s="80">
        <f t="shared" si="241"/>
        <v>0</v>
      </c>
      <c r="AM774" s="80">
        <f t="shared" si="241"/>
        <v>0</v>
      </c>
      <c r="AN774" s="80">
        <f t="shared" si="241"/>
        <v>0</v>
      </c>
      <c r="AO774" s="80">
        <f t="shared" si="241"/>
        <v>0</v>
      </c>
      <c r="AP774" s="80">
        <f t="shared" si="241"/>
        <v>-176497</v>
      </c>
      <c r="AQ774" s="80">
        <f t="shared" si="241"/>
        <v>0</v>
      </c>
      <c r="AR774" s="80">
        <f t="shared" si="241"/>
        <v>0</v>
      </c>
      <c r="AS774" s="80">
        <f t="shared" si="241"/>
        <v>0</v>
      </c>
      <c r="AT774" s="80">
        <f t="shared" si="241"/>
        <v>0</v>
      </c>
      <c r="AU774" s="80">
        <f t="shared" si="241"/>
        <v>-211593</v>
      </c>
      <c r="AV774" s="80">
        <f t="shared" si="241"/>
        <v>0</v>
      </c>
      <c r="AW774" s="80">
        <f t="shared" si="241"/>
        <v>0</v>
      </c>
      <c r="AX774" s="80">
        <f t="shared" si="241"/>
        <v>0</v>
      </c>
      <c r="AY774" s="80">
        <f t="shared" si="241"/>
        <v>0</v>
      </c>
      <c r="AZ774" s="80">
        <f t="shared" si="241"/>
        <v>0</v>
      </c>
      <c r="BA774" s="80">
        <f t="shared" si="241"/>
        <v>0</v>
      </c>
      <c r="BB774" s="80">
        <f t="shared" si="241"/>
        <v>0</v>
      </c>
      <c r="BC774" s="80">
        <f t="shared" si="241"/>
        <v>0</v>
      </c>
      <c r="BD774" s="80">
        <f t="shared" si="241"/>
        <v>0</v>
      </c>
      <c r="BE774" s="80">
        <f t="shared" si="241"/>
        <v>0</v>
      </c>
      <c r="BF774" s="80">
        <f t="shared" si="241"/>
        <v>0</v>
      </c>
      <c r="BG774" s="80">
        <f t="shared" si="241"/>
        <v>0</v>
      </c>
      <c r="BH774" s="80">
        <f t="shared" si="241"/>
        <v>0</v>
      </c>
      <c r="BI774" s="80">
        <f t="shared" si="241"/>
        <v>0</v>
      </c>
      <c r="BJ774" s="80">
        <f t="shared" si="241"/>
        <v>-398374</v>
      </c>
      <c r="BK774" s="80">
        <f t="shared" si="241"/>
        <v>0</v>
      </c>
      <c r="BL774" s="80">
        <f t="shared" si="241"/>
        <v>0</v>
      </c>
      <c r="BM774" s="80">
        <f t="shared" si="241"/>
        <v>0</v>
      </c>
      <c r="BN774" s="80">
        <f t="shared" si="241"/>
        <v>0</v>
      </c>
      <c r="BO774" s="80">
        <f t="shared" si="241"/>
        <v>-185824</v>
      </c>
      <c r="BP774" s="80">
        <f t="shared" si="241"/>
        <v>0</v>
      </c>
      <c r="BQ774" s="80">
        <f t="shared" si="241"/>
        <v>0</v>
      </c>
      <c r="BR774" s="80">
        <f t="shared" ref="BR774:BX789" si="244">BR415-EJ415</f>
        <v>0</v>
      </c>
      <c r="BS774" s="80">
        <f t="shared" si="242"/>
        <v>0</v>
      </c>
      <c r="BT774" s="80">
        <f t="shared" si="242"/>
        <v>-284708</v>
      </c>
      <c r="BU774" s="80">
        <f t="shared" si="242"/>
        <v>0</v>
      </c>
      <c r="BV774" s="80">
        <f t="shared" si="242"/>
        <v>0</v>
      </c>
      <c r="BW774" s="80">
        <f t="shared" si="242"/>
        <v>0</v>
      </c>
      <c r="BX774" s="80">
        <f t="shared" si="242"/>
        <v>0</v>
      </c>
      <c r="BZ774" s="80">
        <f t="shared" si="243"/>
        <v>0</v>
      </c>
      <c r="CA774" s="80" t="e">
        <f>CA415-#REF!</f>
        <v>#REF!</v>
      </c>
    </row>
    <row r="775" spans="7:79" hidden="1" x14ac:dyDescent="0.3">
      <c r="G775" s="80">
        <f t="shared" ref="G775:BQ779" si="245">G416-BY416</f>
        <v>-1364289</v>
      </c>
      <c r="H775" s="80">
        <f t="shared" si="245"/>
        <v>0</v>
      </c>
      <c r="I775" s="80">
        <f t="shared" si="245"/>
        <v>0</v>
      </c>
      <c r="J775" s="80">
        <f t="shared" si="245"/>
        <v>0</v>
      </c>
      <c r="K775" s="80">
        <f t="shared" si="245"/>
        <v>0</v>
      </c>
      <c r="L775" s="80">
        <f t="shared" si="245"/>
        <v>451669</v>
      </c>
      <c r="M775" s="80">
        <f t="shared" si="245"/>
        <v>0</v>
      </c>
      <c r="N775" s="80">
        <f t="shared" si="245"/>
        <v>0</v>
      </c>
      <c r="O775" s="80">
        <f t="shared" si="245"/>
        <v>0</v>
      </c>
      <c r="P775" s="80">
        <f t="shared" si="245"/>
        <v>0</v>
      </c>
      <c r="Q775" s="80">
        <f t="shared" si="245"/>
        <v>-11452</v>
      </c>
      <c r="R775" s="80">
        <f t="shared" si="245"/>
        <v>0</v>
      </c>
      <c r="S775" s="80">
        <f t="shared" si="245"/>
        <v>0</v>
      </c>
      <c r="T775" s="80">
        <f t="shared" si="245"/>
        <v>0</v>
      </c>
      <c r="U775" s="80">
        <f t="shared" si="245"/>
        <v>0</v>
      </c>
      <c r="V775" s="80">
        <f t="shared" si="245"/>
        <v>-230067</v>
      </c>
      <c r="W775" s="80">
        <f t="shared" si="245"/>
        <v>0</v>
      </c>
      <c r="X775" s="80">
        <f t="shared" si="245"/>
        <v>0</v>
      </c>
      <c r="Y775" s="80">
        <f t="shared" si="245"/>
        <v>0</v>
      </c>
      <c r="Z775" s="80">
        <f t="shared" si="245"/>
        <v>0</v>
      </c>
      <c r="AA775" s="80">
        <f t="shared" si="245"/>
        <v>0</v>
      </c>
      <c r="AB775" s="80">
        <f t="shared" si="245"/>
        <v>0</v>
      </c>
      <c r="AC775" s="80">
        <f t="shared" si="245"/>
        <v>0</v>
      </c>
      <c r="AD775" s="80">
        <f t="shared" si="245"/>
        <v>0</v>
      </c>
      <c r="AE775" s="80">
        <f t="shared" si="245"/>
        <v>0</v>
      </c>
      <c r="AF775" s="80">
        <f t="shared" si="245"/>
        <v>-106768</v>
      </c>
      <c r="AG775" s="80">
        <f t="shared" si="245"/>
        <v>0</v>
      </c>
      <c r="AH775" s="80">
        <f t="shared" si="245"/>
        <v>0</v>
      </c>
      <c r="AI775" s="80">
        <f t="shared" si="245"/>
        <v>0</v>
      </c>
      <c r="AJ775" s="80">
        <f t="shared" si="245"/>
        <v>0</v>
      </c>
      <c r="AK775" s="80">
        <f t="shared" si="245"/>
        <v>0</v>
      </c>
      <c r="AL775" s="80">
        <f t="shared" si="245"/>
        <v>0</v>
      </c>
      <c r="AM775" s="80">
        <f t="shared" si="245"/>
        <v>0</v>
      </c>
      <c r="AN775" s="80">
        <f t="shared" si="245"/>
        <v>0</v>
      </c>
      <c r="AO775" s="80">
        <f t="shared" si="245"/>
        <v>0</v>
      </c>
      <c r="AP775" s="80">
        <f t="shared" si="245"/>
        <v>-176497</v>
      </c>
      <c r="AQ775" s="80">
        <f t="shared" si="245"/>
        <v>0</v>
      </c>
      <c r="AR775" s="80">
        <f t="shared" si="245"/>
        <v>0</v>
      </c>
      <c r="AS775" s="80">
        <f t="shared" si="245"/>
        <v>0</v>
      </c>
      <c r="AT775" s="80">
        <f t="shared" si="245"/>
        <v>0</v>
      </c>
      <c r="AU775" s="80">
        <f t="shared" si="245"/>
        <v>-211593</v>
      </c>
      <c r="AV775" s="80">
        <f t="shared" si="245"/>
        <v>0</v>
      </c>
      <c r="AW775" s="80">
        <f t="shared" si="245"/>
        <v>0</v>
      </c>
      <c r="AX775" s="80">
        <f t="shared" si="245"/>
        <v>0</v>
      </c>
      <c r="AY775" s="80">
        <f t="shared" si="245"/>
        <v>0</v>
      </c>
      <c r="AZ775" s="80">
        <f t="shared" si="245"/>
        <v>0</v>
      </c>
      <c r="BA775" s="80">
        <f t="shared" si="245"/>
        <v>0</v>
      </c>
      <c r="BB775" s="80">
        <f t="shared" si="245"/>
        <v>0</v>
      </c>
      <c r="BC775" s="80">
        <f t="shared" si="245"/>
        <v>0</v>
      </c>
      <c r="BD775" s="80">
        <f t="shared" si="245"/>
        <v>0</v>
      </c>
      <c r="BE775" s="80">
        <f t="shared" si="245"/>
        <v>0</v>
      </c>
      <c r="BF775" s="80">
        <f t="shared" si="245"/>
        <v>0</v>
      </c>
      <c r="BG775" s="80">
        <f t="shared" si="245"/>
        <v>0</v>
      </c>
      <c r="BH775" s="80">
        <f t="shared" si="245"/>
        <v>0</v>
      </c>
      <c r="BI775" s="80">
        <f t="shared" si="245"/>
        <v>0</v>
      </c>
      <c r="BJ775" s="80">
        <f t="shared" si="245"/>
        <v>-398374</v>
      </c>
      <c r="BK775" s="80">
        <f t="shared" si="245"/>
        <v>0</v>
      </c>
      <c r="BL775" s="80">
        <f t="shared" si="245"/>
        <v>0</v>
      </c>
      <c r="BM775" s="80">
        <f t="shared" si="245"/>
        <v>0</v>
      </c>
      <c r="BN775" s="80">
        <f t="shared" si="245"/>
        <v>0</v>
      </c>
      <c r="BO775" s="80">
        <f t="shared" si="245"/>
        <v>-185824</v>
      </c>
      <c r="BP775" s="80">
        <f t="shared" si="245"/>
        <v>0</v>
      </c>
      <c r="BQ775" s="80">
        <f t="shared" si="245"/>
        <v>0</v>
      </c>
      <c r="BR775" s="80">
        <f t="shared" si="244"/>
        <v>0</v>
      </c>
      <c r="BS775" s="80">
        <f t="shared" si="242"/>
        <v>0</v>
      </c>
      <c r="BT775" s="80">
        <f t="shared" si="242"/>
        <v>-284708</v>
      </c>
      <c r="BU775" s="80">
        <f t="shared" si="242"/>
        <v>0</v>
      </c>
      <c r="BV775" s="80">
        <f t="shared" si="242"/>
        <v>0</v>
      </c>
      <c r="BW775" s="80">
        <f t="shared" si="242"/>
        <v>0</v>
      </c>
      <c r="BX775" s="80">
        <f t="shared" si="242"/>
        <v>0</v>
      </c>
      <c r="BZ775" s="80">
        <f t="shared" si="243"/>
        <v>0</v>
      </c>
      <c r="CA775" s="80" t="e">
        <f>CA416-#REF!</f>
        <v>#REF!</v>
      </c>
    </row>
    <row r="776" spans="7:79" hidden="1" x14ac:dyDescent="0.3">
      <c r="G776" s="80">
        <f t="shared" si="245"/>
        <v>0</v>
      </c>
      <c r="H776" s="80">
        <f t="shared" si="245"/>
        <v>0</v>
      </c>
      <c r="I776" s="80">
        <f t="shared" si="245"/>
        <v>0</v>
      </c>
      <c r="J776" s="80">
        <f t="shared" si="245"/>
        <v>0</v>
      </c>
      <c r="K776" s="80">
        <f t="shared" si="245"/>
        <v>0</v>
      </c>
      <c r="L776" s="80">
        <f t="shared" si="245"/>
        <v>0</v>
      </c>
      <c r="M776" s="80">
        <f t="shared" si="245"/>
        <v>0</v>
      </c>
      <c r="N776" s="80">
        <f t="shared" si="245"/>
        <v>0</v>
      </c>
      <c r="O776" s="80">
        <f t="shared" si="245"/>
        <v>0</v>
      </c>
      <c r="P776" s="80">
        <f t="shared" si="245"/>
        <v>0</v>
      </c>
      <c r="Q776" s="80">
        <f t="shared" si="245"/>
        <v>0</v>
      </c>
      <c r="R776" s="80">
        <f t="shared" si="245"/>
        <v>0</v>
      </c>
      <c r="S776" s="80">
        <f t="shared" si="245"/>
        <v>0</v>
      </c>
      <c r="T776" s="80">
        <f t="shared" si="245"/>
        <v>0</v>
      </c>
      <c r="U776" s="80">
        <f t="shared" si="245"/>
        <v>0</v>
      </c>
      <c r="V776" s="80">
        <f t="shared" si="245"/>
        <v>0</v>
      </c>
      <c r="W776" s="80">
        <f t="shared" si="245"/>
        <v>0</v>
      </c>
      <c r="X776" s="80">
        <f t="shared" si="245"/>
        <v>0</v>
      </c>
      <c r="Y776" s="80">
        <f t="shared" si="245"/>
        <v>0</v>
      </c>
      <c r="Z776" s="80">
        <f t="shared" si="245"/>
        <v>0</v>
      </c>
      <c r="AA776" s="80">
        <f t="shared" si="245"/>
        <v>0</v>
      </c>
      <c r="AB776" s="80">
        <f t="shared" si="245"/>
        <v>0</v>
      </c>
      <c r="AC776" s="80">
        <f t="shared" si="245"/>
        <v>0</v>
      </c>
      <c r="AD776" s="80">
        <f t="shared" si="245"/>
        <v>0</v>
      </c>
      <c r="AE776" s="80">
        <f t="shared" si="245"/>
        <v>0</v>
      </c>
      <c r="AF776" s="80">
        <f t="shared" si="245"/>
        <v>0</v>
      </c>
      <c r="AG776" s="80">
        <f t="shared" si="245"/>
        <v>0</v>
      </c>
      <c r="AH776" s="80">
        <f t="shared" si="245"/>
        <v>0</v>
      </c>
      <c r="AI776" s="80">
        <f t="shared" si="245"/>
        <v>0</v>
      </c>
      <c r="AJ776" s="80">
        <f t="shared" si="245"/>
        <v>0</v>
      </c>
      <c r="AK776" s="80">
        <f t="shared" si="245"/>
        <v>0</v>
      </c>
      <c r="AL776" s="80">
        <f t="shared" si="245"/>
        <v>0</v>
      </c>
      <c r="AM776" s="80">
        <f t="shared" si="245"/>
        <v>0</v>
      </c>
      <c r="AN776" s="80">
        <f t="shared" si="245"/>
        <v>0</v>
      </c>
      <c r="AO776" s="80">
        <f t="shared" si="245"/>
        <v>0</v>
      </c>
      <c r="AP776" s="80">
        <f t="shared" si="245"/>
        <v>0</v>
      </c>
      <c r="AQ776" s="80">
        <f t="shared" si="245"/>
        <v>0</v>
      </c>
      <c r="AR776" s="80">
        <f t="shared" si="245"/>
        <v>0</v>
      </c>
      <c r="AS776" s="80">
        <f t="shared" si="245"/>
        <v>0</v>
      </c>
      <c r="AT776" s="80">
        <f t="shared" si="245"/>
        <v>0</v>
      </c>
      <c r="AU776" s="80">
        <f t="shared" si="245"/>
        <v>0</v>
      </c>
      <c r="AV776" s="80">
        <f t="shared" si="245"/>
        <v>0</v>
      </c>
      <c r="AW776" s="80">
        <f t="shared" si="245"/>
        <v>0</v>
      </c>
      <c r="AX776" s="80">
        <f t="shared" si="245"/>
        <v>0</v>
      </c>
      <c r="AY776" s="80">
        <f t="shared" si="245"/>
        <v>0</v>
      </c>
      <c r="AZ776" s="80">
        <f t="shared" si="245"/>
        <v>0</v>
      </c>
      <c r="BA776" s="80">
        <f t="shared" si="245"/>
        <v>0</v>
      </c>
      <c r="BB776" s="80">
        <f t="shared" si="245"/>
        <v>0</v>
      </c>
      <c r="BC776" s="80">
        <f t="shared" si="245"/>
        <v>0</v>
      </c>
      <c r="BD776" s="80">
        <f t="shared" si="245"/>
        <v>0</v>
      </c>
      <c r="BE776" s="80">
        <f t="shared" si="245"/>
        <v>0</v>
      </c>
      <c r="BF776" s="80">
        <f t="shared" si="245"/>
        <v>0</v>
      </c>
      <c r="BG776" s="80">
        <f t="shared" si="245"/>
        <v>0</v>
      </c>
      <c r="BH776" s="80">
        <f t="shared" si="245"/>
        <v>0</v>
      </c>
      <c r="BI776" s="80">
        <f t="shared" si="245"/>
        <v>0</v>
      </c>
      <c r="BJ776" s="80">
        <f t="shared" si="245"/>
        <v>0</v>
      </c>
      <c r="BK776" s="80">
        <f t="shared" si="245"/>
        <v>0</v>
      </c>
      <c r="BL776" s="80">
        <f t="shared" si="245"/>
        <v>0</v>
      </c>
      <c r="BM776" s="80">
        <f t="shared" si="245"/>
        <v>0</v>
      </c>
      <c r="BN776" s="80">
        <f t="shared" si="245"/>
        <v>0</v>
      </c>
      <c r="BO776" s="80">
        <f t="shared" si="245"/>
        <v>0</v>
      </c>
      <c r="BP776" s="80">
        <f t="shared" si="245"/>
        <v>0</v>
      </c>
      <c r="BQ776" s="80">
        <f t="shared" si="245"/>
        <v>0</v>
      </c>
      <c r="BR776" s="80">
        <f t="shared" si="244"/>
        <v>0</v>
      </c>
      <c r="BS776" s="80">
        <f t="shared" si="242"/>
        <v>0</v>
      </c>
      <c r="BT776" s="80">
        <f t="shared" si="242"/>
        <v>0</v>
      </c>
      <c r="BU776" s="80">
        <f t="shared" si="242"/>
        <v>0</v>
      </c>
      <c r="BV776" s="80">
        <f t="shared" si="242"/>
        <v>0</v>
      </c>
      <c r="BW776" s="80">
        <f t="shared" si="242"/>
        <v>0</v>
      </c>
      <c r="BX776" s="80">
        <f t="shared" si="242"/>
        <v>0</v>
      </c>
      <c r="BZ776" s="80">
        <f t="shared" si="243"/>
        <v>0</v>
      </c>
      <c r="CA776" s="80" t="e">
        <f>CA417-#REF!</f>
        <v>#REF!</v>
      </c>
    </row>
    <row r="777" spans="7:79" hidden="1" x14ac:dyDescent="0.3">
      <c r="G777" s="80">
        <f t="shared" si="245"/>
        <v>-299483</v>
      </c>
      <c r="H777" s="80">
        <f t="shared" si="245"/>
        <v>0</v>
      </c>
      <c r="I777" s="80">
        <f t="shared" si="245"/>
        <v>0</v>
      </c>
      <c r="J777" s="80">
        <f t="shared" si="245"/>
        <v>0</v>
      </c>
      <c r="K777" s="80">
        <f t="shared" si="245"/>
        <v>0</v>
      </c>
      <c r="L777" s="80">
        <f t="shared" si="245"/>
        <v>124286</v>
      </c>
      <c r="M777" s="80">
        <f t="shared" si="245"/>
        <v>0</v>
      </c>
      <c r="N777" s="80">
        <f t="shared" si="245"/>
        <v>0</v>
      </c>
      <c r="O777" s="80">
        <f t="shared" si="245"/>
        <v>0</v>
      </c>
      <c r="P777" s="80">
        <f t="shared" si="245"/>
        <v>0</v>
      </c>
      <c r="Q777" s="80">
        <f t="shared" si="245"/>
        <v>37869</v>
      </c>
      <c r="R777" s="80">
        <f t="shared" si="245"/>
        <v>0</v>
      </c>
      <c r="S777" s="80">
        <f t="shared" si="245"/>
        <v>0</v>
      </c>
      <c r="T777" s="80">
        <f t="shared" si="245"/>
        <v>0</v>
      </c>
      <c r="U777" s="80">
        <f t="shared" si="245"/>
        <v>0</v>
      </c>
      <c r="V777" s="80">
        <f t="shared" si="245"/>
        <v>0</v>
      </c>
      <c r="W777" s="80">
        <f t="shared" si="245"/>
        <v>0</v>
      </c>
      <c r="X777" s="80">
        <f t="shared" si="245"/>
        <v>0</v>
      </c>
      <c r="Y777" s="80">
        <f t="shared" si="245"/>
        <v>0</v>
      </c>
      <c r="Z777" s="80">
        <f t="shared" si="245"/>
        <v>0</v>
      </c>
      <c r="AA777" s="80">
        <f t="shared" si="245"/>
        <v>0</v>
      </c>
      <c r="AB777" s="80">
        <f t="shared" si="245"/>
        <v>0</v>
      </c>
      <c r="AC777" s="80">
        <f t="shared" si="245"/>
        <v>0</v>
      </c>
      <c r="AD777" s="80">
        <f t="shared" si="245"/>
        <v>0</v>
      </c>
      <c r="AE777" s="80">
        <f t="shared" si="245"/>
        <v>0</v>
      </c>
      <c r="AF777" s="80">
        <f t="shared" si="245"/>
        <v>0</v>
      </c>
      <c r="AG777" s="80">
        <f t="shared" si="245"/>
        <v>0</v>
      </c>
      <c r="AH777" s="80">
        <f t="shared" si="245"/>
        <v>0</v>
      </c>
      <c r="AI777" s="80">
        <f t="shared" si="245"/>
        <v>0</v>
      </c>
      <c r="AJ777" s="80">
        <f t="shared" si="245"/>
        <v>0</v>
      </c>
      <c r="AK777" s="80">
        <f t="shared" si="245"/>
        <v>0</v>
      </c>
      <c r="AL777" s="80">
        <f t="shared" si="245"/>
        <v>0</v>
      </c>
      <c r="AM777" s="80">
        <f t="shared" si="245"/>
        <v>0</v>
      </c>
      <c r="AN777" s="80">
        <f t="shared" si="245"/>
        <v>0</v>
      </c>
      <c r="AO777" s="80">
        <f t="shared" si="245"/>
        <v>0</v>
      </c>
      <c r="AP777" s="80">
        <f t="shared" si="245"/>
        <v>0</v>
      </c>
      <c r="AQ777" s="80">
        <f t="shared" si="245"/>
        <v>0</v>
      </c>
      <c r="AR777" s="80">
        <f t="shared" si="245"/>
        <v>0</v>
      </c>
      <c r="AS777" s="80">
        <f t="shared" si="245"/>
        <v>0</v>
      </c>
      <c r="AT777" s="80">
        <f t="shared" si="245"/>
        <v>0</v>
      </c>
      <c r="AU777" s="80">
        <f t="shared" si="245"/>
        <v>0</v>
      </c>
      <c r="AV777" s="80">
        <f t="shared" si="245"/>
        <v>0</v>
      </c>
      <c r="AW777" s="80">
        <f t="shared" si="245"/>
        <v>0</v>
      </c>
      <c r="AX777" s="80">
        <f t="shared" si="245"/>
        <v>0</v>
      </c>
      <c r="AY777" s="80">
        <f t="shared" si="245"/>
        <v>0</v>
      </c>
      <c r="AZ777" s="80">
        <f t="shared" si="245"/>
        <v>16311</v>
      </c>
      <c r="BA777" s="80">
        <f t="shared" si="245"/>
        <v>0</v>
      </c>
      <c r="BB777" s="80">
        <f t="shared" si="245"/>
        <v>0</v>
      </c>
      <c r="BC777" s="80">
        <f t="shared" si="245"/>
        <v>0</v>
      </c>
      <c r="BD777" s="80">
        <f t="shared" si="245"/>
        <v>0</v>
      </c>
      <c r="BE777" s="80">
        <f t="shared" si="245"/>
        <v>0</v>
      </c>
      <c r="BF777" s="80">
        <f t="shared" si="245"/>
        <v>0</v>
      </c>
      <c r="BG777" s="80">
        <f t="shared" si="245"/>
        <v>0</v>
      </c>
      <c r="BH777" s="80">
        <f t="shared" si="245"/>
        <v>0</v>
      </c>
      <c r="BI777" s="80">
        <f t="shared" si="245"/>
        <v>0</v>
      </c>
      <c r="BJ777" s="80">
        <f t="shared" si="245"/>
        <v>0</v>
      </c>
      <c r="BK777" s="80">
        <f t="shared" si="245"/>
        <v>0</v>
      </c>
      <c r="BL777" s="80">
        <f t="shared" si="245"/>
        <v>0</v>
      </c>
      <c r="BM777" s="80">
        <f t="shared" si="245"/>
        <v>0</v>
      </c>
      <c r="BN777" s="80">
        <f t="shared" si="245"/>
        <v>0</v>
      </c>
      <c r="BO777" s="80">
        <f t="shared" si="245"/>
        <v>-299483</v>
      </c>
      <c r="BP777" s="80">
        <f t="shared" si="245"/>
        <v>0</v>
      </c>
      <c r="BQ777" s="80">
        <f t="shared" si="245"/>
        <v>0</v>
      </c>
      <c r="BR777" s="80">
        <f t="shared" si="244"/>
        <v>0</v>
      </c>
      <c r="BS777" s="80">
        <f t="shared" si="242"/>
        <v>0</v>
      </c>
      <c r="BT777" s="80">
        <f t="shared" si="242"/>
        <v>178466</v>
      </c>
      <c r="BU777" s="80">
        <f t="shared" si="242"/>
        <v>0</v>
      </c>
      <c r="BV777" s="80">
        <f t="shared" si="242"/>
        <v>0</v>
      </c>
      <c r="BW777" s="80">
        <f t="shared" si="242"/>
        <v>0</v>
      </c>
      <c r="BX777" s="80">
        <f t="shared" si="242"/>
        <v>0</v>
      </c>
      <c r="BZ777" s="80">
        <f t="shared" si="243"/>
        <v>0</v>
      </c>
      <c r="CA777" s="80" t="e">
        <f>CA418-#REF!</f>
        <v>#REF!</v>
      </c>
    </row>
    <row r="778" spans="7:79" hidden="1" x14ac:dyDescent="0.3">
      <c r="G778" s="80">
        <f t="shared" si="245"/>
        <v>-299483</v>
      </c>
      <c r="H778" s="80">
        <f t="shared" si="245"/>
        <v>0</v>
      </c>
      <c r="I778" s="80">
        <f t="shared" si="245"/>
        <v>0</v>
      </c>
      <c r="J778" s="80">
        <f t="shared" si="245"/>
        <v>0</v>
      </c>
      <c r="K778" s="80">
        <f t="shared" si="245"/>
        <v>0</v>
      </c>
      <c r="L778" s="80">
        <f t="shared" si="245"/>
        <v>124286</v>
      </c>
      <c r="M778" s="80">
        <f t="shared" si="245"/>
        <v>0</v>
      </c>
      <c r="N778" s="80">
        <f t="shared" si="245"/>
        <v>0</v>
      </c>
      <c r="O778" s="80">
        <f t="shared" si="245"/>
        <v>0</v>
      </c>
      <c r="P778" s="80">
        <f t="shared" si="245"/>
        <v>0</v>
      </c>
      <c r="Q778" s="80">
        <f t="shared" si="245"/>
        <v>37869</v>
      </c>
      <c r="R778" s="80">
        <f t="shared" si="245"/>
        <v>0</v>
      </c>
      <c r="S778" s="80">
        <f t="shared" si="245"/>
        <v>0</v>
      </c>
      <c r="T778" s="80">
        <f t="shared" si="245"/>
        <v>0</v>
      </c>
      <c r="U778" s="80">
        <f t="shared" si="245"/>
        <v>0</v>
      </c>
      <c r="V778" s="80">
        <f t="shared" si="245"/>
        <v>0</v>
      </c>
      <c r="W778" s="80">
        <f t="shared" si="245"/>
        <v>0</v>
      </c>
      <c r="X778" s="80">
        <f t="shared" si="245"/>
        <v>0</v>
      </c>
      <c r="Y778" s="80">
        <f t="shared" si="245"/>
        <v>0</v>
      </c>
      <c r="Z778" s="80">
        <f t="shared" si="245"/>
        <v>0</v>
      </c>
      <c r="AA778" s="80">
        <f t="shared" si="245"/>
        <v>0</v>
      </c>
      <c r="AB778" s="80">
        <f t="shared" si="245"/>
        <v>0</v>
      </c>
      <c r="AC778" s="80">
        <f t="shared" si="245"/>
        <v>0</v>
      </c>
      <c r="AD778" s="80">
        <f t="shared" si="245"/>
        <v>0</v>
      </c>
      <c r="AE778" s="80">
        <f t="shared" si="245"/>
        <v>0</v>
      </c>
      <c r="AF778" s="80">
        <f t="shared" si="245"/>
        <v>0</v>
      </c>
      <c r="AG778" s="80">
        <f t="shared" si="245"/>
        <v>0</v>
      </c>
      <c r="AH778" s="80">
        <f t="shared" si="245"/>
        <v>0</v>
      </c>
      <c r="AI778" s="80">
        <f t="shared" si="245"/>
        <v>0</v>
      </c>
      <c r="AJ778" s="80">
        <f t="shared" si="245"/>
        <v>0</v>
      </c>
      <c r="AK778" s="80">
        <f t="shared" si="245"/>
        <v>0</v>
      </c>
      <c r="AL778" s="80">
        <f t="shared" si="245"/>
        <v>0</v>
      </c>
      <c r="AM778" s="80">
        <f t="shared" si="245"/>
        <v>0</v>
      </c>
      <c r="AN778" s="80">
        <f t="shared" si="245"/>
        <v>0</v>
      </c>
      <c r="AO778" s="80">
        <f t="shared" si="245"/>
        <v>0</v>
      </c>
      <c r="AP778" s="80">
        <f t="shared" si="245"/>
        <v>0</v>
      </c>
      <c r="AQ778" s="80">
        <f t="shared" si="245"/>
        <v>0</v>
      </c>
      <c r="AR778" s="80">
        <f t="shared" si="245"/>
        <v>0</v>
      </c>
      <c r="AS778" s="80">
        <f t="shared" si="245"/>
        <v>0</v>
      </c>
      <c r="AT778" s="80">
        <f t="shared" si="245"/>
        <v>0</v>
      </c>
      <c r="AU778" s="80">
        <f t="shared" si="245"/>
        <v>0</v>
      </c>
      <c r="AV778" s="80">
        <f t="shared" si="245"/>
        <v>0</v>
      </c>
      <c r="AW778" s="80">
        <f t="shared" si="245"/>
        <v>0</v>
      </c>
      <c r="AX778" s="80">
        <f t="shared" si="245"/>
        <v>0</v>
      </c>
      <c r="AY778" s="80">
        <f t="shared" si="245"/>
        <v>0</v>
      </c>
      <c r="AZ778" s="80">
        <f t="shared" si="245"/>
        <v>16311</v>
      </c>
      <c r="BA778" s="80">
        <f t="shared" si="245"/>
        <v>0</v>
      </c>
      <c r="BB778" s="80">
        <f t="shared" si="245"/>
        <v>0</v>
      </c>
      <c r="BC778" s="80">
        <f t="shared" si="245"/>
        <v>0</v>
      </c>
      <c r="BD778" s="80">
        <f t="shared" si="245"/>
        <v>0</v>
      </c>
      <c r="BE778" s="80">
        <f t="shared" si="245"/>
        <v>0</v>
      </c>
      <c r="BF778" s="80">
        <f t="shared" si="245"/>
        <v>0</v>
      </c>
      <c r="BG778" s="80">
        <f t="shared" si="245"/>
        <v>0</v>
      </c>
      <c r="BH778" s="80">
        <f t="shared" si="245"/>
        <v>0</v>
      </c>
      <c r="BI778" s="80">
        <f t="shared" si="245"/>
        <v>0</v>
      </c>
      <c r="BJ778" s="80">
        <f t="shared" si="245"/>
        <v>0</v>
      </c>
      <c r="BK778" s="80">
        <f t="shared" si="245"/>
        <v>0</v>
      </c>
      <c r="BL778" s="80">
        <f t="shared" si="245"/>
        <v>0</v>
      </c>
      <c r="BM778" s="80">
        <f t="shared" si="245"/>
        <v>0</v>
      </c>
      <c r="BN778" s="80">
        <f t="shared" si="245"/>
        <v>0</v>
      </c>
      <c r="BO778" s="80">
        <f t="shared" si="245"/>
        <v>-299483</v>
      </c>
      <c r="BP778" s="80">
        <f t="shared" si="245"/>
        <v>0</v>
      </c>
      <c r="BQ778" s="80">
        <f t="shared" si="245"/>
        <v>0</v>
      </c>
      <c r="BR778" s="80">
        <f t="shared" si="244"/>
        <v>0</v>
      </c>
      <c r="BS778" s="80">
        <f t="shared" si="242"/>
        <v>0</v>
      </c>
      <c r="BT778" s="80">
        <f t="shared" si="242"/>
        <v>178466</v>
      </c>
      <c r="BU778" s="80">
        <f t="shared" si="242"/>
        <v>0</v>
      </c>
      <c r="BV778" s="80">
        <f t="shared" si="242"/>
        <v>0</v>
      </c>
      <c r="BW778" s="80">
        <f t="shared" si="242"/>
        <v>0</v>
      </c>
      <c r="BX778" s="80">
        <f t="shared" si="242"/>
        <v>0</v>
      </c>
      <c r="BZ778" s="80">
        <f t="shared" si="243"/>
        <v>0</v>
      </c>
      <c r="CA778" s="80" t="e">
        <f>CA419-#REF!</f>
        <v>#REF!</v>
      </c>
    </row>
    <row r="779" spans="7:79" hidden="1" x14ac:dyDescent="0.3">
      <c r="G779" s="80">
        <f t="shared" si="245"/>
        <v>0</v>
      </c>
      <c r="H779" s="80">
        <f t="shared" si="245"/>
        <v>0</v>
      </c>
      <c r="I779" s="80">
        <f t="shared" si="245"/>
        <v>0</v>
      </c>
      <c r="J779" s="80">
        <f t="shared" ref="J779:BQ783" si="246">J420-CB420</f>
        <v>0</v>
      </c>
      <c r="K779" s="80">
        <f t="shared" si="246"/>
        <v>0</v>
      </c>
      <c r="L779" s="80">
        <f t="shared" si="246"/>
        <v>0</v>
      </c>
      <c r="M779" s="80">
        <f t="shared" si="246"/>
        <v>0</v>
      </c>
      <c r="N779" s="80">
        <f t="shared" si="246"/>
        <v>0</v>
      </c>
      <c r="O779" s="80">
        <f t="shared" si="246"/>
        <v>0</v>
      </c>
      <c r="P779" s="80">
        <f t="shared" si="246"/>
        <v>0</v>
      </c>
      <c r="Q779" s="80">
        <f t="shared" si="246"/>
        <v>0</v>
      </c>
      <c r="R779" s="80">
        <f t="shared" si="246"/>
        <v>0</v>
      </c>
      <c r="S779" s="80">
        <f t="shared" si="246"/>
        <v>0</v>
      </c>
      <c r="T779" s="80">
        <f t="shared" si="246"/>
        <v>0</v>
      </c>
      <c r="U779" s="80">
        <f t="shared" si="246"/>
        <v>0</v>
      </c>
      <c r="V779" s="80">
        <f t="shared" si="246"/>
        <v>0</v>
      </c>
      <c r="W779" s="80">
        <f t="shared" si="246"/>
        <v>0</v>
      </c>
      <c r="X779" s="80">
        <f t="shared" si="246"/>
        <v>0</v>
      </c>
      <c r="Y779" s="80">
        <f t="shared" si="246"/>
        <v>0</v>
      </c>
      <c r="Z779" s="80">
        <f t="shared" si="246"/>
        <v>0</v>
      </c>
      <c r="AA779" s="80">
        <f t="shared" si="246"/>
        <v>0</v>
      </c>
      <c r="AB779" s="80">
        <f t="shared" si="246"/>
        <v>0</v>
      </c>
      <c r="AC779" s="80">
        <f t="shared" si="246"/>
        <v>0</v>
      </c>
      <c r="AD779" s="80">
        <f t="shared" si="246"/>
        <v>0</v>
      </c>
      <c r="AE779" s="80">
        <f t="shared" si="246"/>
        <v>0</v>
      </c>
      <c r="AF779" s="80">
        <f t="shared" si="246"/>
        <v>0</v>
      </c>
      <c r="AG779" s="80">
        <f t="shared" si="246"/>
        <v>0</v>
      </c>
      <c r="AH779" s="80">
        <f t="shared" si="246"/>
        <v>0</v>
      </c>
      <c r="AI779" s="80">
        <f t="shared" si="246"/>
        <v>0</v>
      </c>
      <c r="AJ779" s="80">
        <f t="shared" si="246"/>
        <v>0</v>
      </c>
      <c r="AK779" s="80">
        <f t="shared" si="246"/>
        <v>0</v>
      </c>
      <c r="AL779" s="80">
        <f t="shared" si="246"/>
        <v>0</v>
      </c>
      <c r="AM779" s="80">
        <f t="shared" si="246"/>
        <v>0</v>
      </c>
      <c r="AN779" s="80">
        <f t="shared" si="246"/>
        <v>0</v>
      </c>
      <c r="AO779" s="80">
        <f t="shared" si="246"/>
        <v>0</v>
      </c>
      <c r="AP779" s="80">
        <f t="shared" si="246"/>
        <v>0</v>
      </c>
      <c r="AQ779" s="80">
        <f t="shared" si="246"/>
        <v>0</v>
      </c>
      <c r="AR779" s="80">
        <f t="shared" si="246"/>
        <v>0</v>
      </c>
      <c r="AS779" s="80">
        <f t="shared" si="246"/>
        <v>0</v>
      </c>
      <c r="AT779" s="80">
        <f t="shared" si="246"/>
        <v>0</v>
      </c>
      <c r="AU779" s="80">
        <f t="shared" si="246"/>
        <v>0</v>
      </c>
      <c r="AV779" s="80">
        <f t="shared" si="246"/>
        <v>0</v>
      </c>
      <c r="AW779" s="80">
        <f t="shared" si="246"/>
        <v>0</v>
      </c>
      <c r="AX779" s="80">
        <f t="shared" si="246"/>
        <v>0</v>
      </c>
      <c r="AY779" s="80">
        <f t="shared" si="246"/>
        <v>0</v>
      </c>
      <c r="AZ779" s="80">
        <f t="shared" si="246"/>
        <v>0</v>
      </c>
      <c r="BA779" s="80">
        <f t="shared" si="246"/>
        <v>0</v>
      </c>
      <c r="BB779" s="80">
        <f t="shared" si="246"/>
        <v>0</v>
      </c>
      <c r="BC779" s="80">
        <f t="shared" si="246"/>
        <v>0</v>
      </c>
      <c r="BD779" s="80">
        <f t="shared" si="246"/>
        <v>0</v>
      </c>
      <c r="BE779" s="80">
        <f t="shared" si="246"/>
        <v>0</v>
      </c>
      <c r="BF779" s="80">
        <f t="shared" si="246"/>
        <v>0</v>
      </c>
      <c r="BG779" s="80">
        <f t="shared" si="246"/>
        <v>0</v>
      </c>
      <c r="BH779" s="80">
        <f t="shared" si="246"/>
        <v>0</v>
      </c>
      <c r="BI779" s="80">
        <f t="shared" si="246"/>
        <v>0</v>
      </c>
      <c r="BJ779" s="80">
        <f t="shared" si="246"/>
        <v>0</v>
      </c>
      <c r="BK779" s="80">
        <f t="shared" si="246"/>
        <v>0</v>
      </c>
      <c r="BL779" s="80">
        <f t="shared" si="246"/>
        <v>0</v>
      </c>
      <c r="BM779" s="80">
        <f t="shared" si="246"/>
        <v>0</v>
      </c>
      <c r="BN779" s="80">
        <f t="shared" si="246"/>
        <v>0</v>
      </c>
      <c r="BO779" s="80">
        <f t="shared" si="246"/>
        <v>0</v>
      </c>
      <c r="BP779" s="80">
        <f t="shared" si="246"/>
        <v>0</v>
      </c>
      <c r="BQ779" s="80">
        <f t="shared" si="246"/>
        <v>0</v>
      </c>
      <c r="BR779" s="80">
        <f t="shared" si="244"/>
        <v>0</v>
      </c>
      <c r="BS779" s="80">
        <f t="shared" si="242"/>
        <v>0</v>
      </c>
      <c r="BT779" s="80">
        <f t="shared" si="242"/>
        <v>0</v>
      </c>
      <c r="BU779" s="80">
        <f t="shared" si="242"/>
        <v>0</v>
      </c>
      <c r="BV779" s="80">
        <f t="shared" si="242"/>
        <v>0</v>
      </c>
      <c r="BW779" s="80">
        <f t="shared" si="242"/>
        <v>0</v>
      </c>
      <c r="BX779" s="80">
        <f t="shared" si="242"/>
        <v>0</v>
      </c>
      <c r="BZ779" s="80">
        <f t="shared" si="243"/>
        <v>0</v>
      </c>
      <c r="CA779" s="80" t="e">
        <f>CA420-#REF!</f>
        <v>#REF!</v>
      </c>
    </row>
    <row r="780" spans="7:79" hidden="1" x14ac:dyDescent="0.3">
      <c r="G780" s="80">
        <f t="shared" ref="G780:V793" si="247">G421-BY421</f>
        <v>-163496</v>
      </c>
      <c r="H780" s="80">
        <f t="shared" si="247"/>
        <v>0</v>
      </c>
      <c r="I780" s="80">
        <f t="shared" si="247"/>
        <v>0</v>
      </c>
      <c r="J780" s="80">
        <f t="shared" si="246"/>
        <v>0</v>
      </c>
      <c r="K780" s="80">
        <f t="shared" si="246"/>
        <v>0</v>
      </c>
      <c r="L780" s="80">
        <f t="shared" si="246"/>
        <v>0</v>
      </c>
      <c r="M780" s="80">
        <f t="shared" si="246"/>
        <v>0</v>
      </c>
      <c r="N780" s="80">
        <f t="shared" si="246"/>
        <v>0</v>
      </c>
      <c r="O780" s="80">
        <f t="shared" si="246"/>
        <v>0</v>
      </c>
      <c r="P780" s="80">
        <f t="shared" si="246"/>
        <v>0</v>
      </c>
      <c r="Q780" s="80">
        <f t="shared" si="246"/>
        <v>593409</v>
      </c>
      <c r="R780" s="80">
        <f t="shared" si="246"/>
        <v>0</v>
      </c>
      <c r="S780" s="80">
        <f t="shared" si="246"/>
        <v>0</v>
      </c>
      <c r="T780" s="80">
        <f t="shared" si="246"/>
        <v>0</v>
      </c>
      <c r="U780" s="80">
        <f t="shared" si="246"/>
        <v>0</v>
      </c>
      <c r="V780" s="80">
        <f t="shared" si="246"/>
        <v>0</v>
      </c>
      <c r="W780" s="80">
        <f t="shared" si="246"/>
        <v>0</v>
      </c>
      <c r="X780" s="80">
        <f t="shared" si="246"/>
        <v>0</v>
      </c>
      <c r="Y780" s="80">
        <f t="shared" si="246"/>
        <v>0</v>
      </c>
      <c r="Z780" s="80">
        <f t="shared" si="246"/>
        <v>0</v>
      </c>
      <c r="AA780" s="80">
        <f t="shared" si="246"/>
        <v>0</v>
      </c>
      <c r="AB780" s="80">
        <f t="shared" si="246"/>
        <v>0</v>
      </c>
      <c r="AC780" s="80">
        <f t="shared" si="246"/>
        <v>0</v>
      </c>
      <c r="AD780" s="80">
        <f t="shared" si="246"/>
        <v>0</v>
      </c>
      <c r="AE780" s="80">
        <f t="shared" si="246"/>
        <v>0</v>
      </c>
      <c r="AF780" s="80">
        <f t="shared" si="246"/>
        <v>0</v>
      </c>
      <c r="AG780" s="80">
        <f t="shared" si="246"/>
        <v>0</v>
      </c>
      <c r="AH780" s="80">
        <f t="shared" si="246"/>
        <v>0</v>
      </c>
      <c r="AI780" s="80">
        <f t="shared" si="246"/>
        <v>0</v>
      </c>
      <c r="AJ780" s="80">
        <f t="shared" si="246"/>
        <v>0</v>
      </c>
      <c r="AK780" s="80">
        <f t="shared" si="246"/>
        <v>0</v>
      </c>
      <c r="AL780" s="80">
        <f t="shared" si="246"/>
        <v>0</v>
      </c>
      <c r="AM780" s="80">
        <f t="shared" si="246"/>
        <v>0</v>
      </c>
      <c r="AN780" s="80">
        <f t="shared" si="246"/>
        <v>0</v>
      </c>
      <c r="AO780" s="80">
        <f t="shared" si="246"/>
        <v>0</v>
      </c>
      <c r="AP780" s="80">
        <f t="shared" si="246"/>
        <v>0</v>
      </c>
      <c r="AQ780" s="80">
        <f t="shared" si="246"/>
        <v>0</v>
      </c>
      <c r="AR780" s="80">
        <f t="shared" si="246"/>
        <v>0</v>
      </c>
      <c r="AS780" s="80">
        <f t="shared" si="246"/>
        <v>0</v>
      </c>
      <c r="AT780" s="80">
        <f t="shared" si="246"/>
        <v>0</v>
      </c>
      <c r="AU780" s="80">
        <f t="shared" si="246"/>
        <v>0</v>
      </c>
      <c r="AV780" s="80">
        <f t="shared" si="246"/>
        <v>0</v>
      </c>
      <c r="AW780" s="80">
        <f t="shared" si="246"/>
        <v>0</v>
      </c>
      <c r="AX780" s="80">
        <f t="shared" si="246"/>
        <v>0</v>
      </c>
      <c r="AY780" s="80">
        <f t="shared" si="246"/>
        <v>0</v>
      </c>
      <c r="AZ780" s="80">
        <f t="shared" si="246"/>
        <v>107970</v>
      </c>
      <c r="BA780" s="80">
        <f t="shared" si="246"/>
        <v>0</v>
      </c>
      <c r="BB780" s="80">
        <f t="shared" si="246"/>
        <v>0</v>
      </c>
      <c r="BC780" s="80">
        <f t="shared" si="246"/>
        <v>0</v>
      </c>
      <c r="BD780" s="80">
        <f t="shared" si="246"/>
        <v>0</v>
      </c>
      <c r="BE780" s="80">
        <f t="shared" si="246"/>
        <v>0</v>
      </c>
      <c r="BF780" s="80">
        <f t="shared" si="246"/>
        <v>0</v>
      </c>
      <c r="BG780" s="80">
        <f t="shared" si="246"/>
        <v>0</v>
      </c>
      <c r="BH780" s="80">
        <f t="shared" si="246"/>
        <v>0</v>
      </c>
      <c r="BI780" s="80">
        <f t="shared" si="246"/>
        <v>0</v>
      </c>
      <c r="BJ780" s="80">
        <f t="shared" si="246"/>
        <v>-76278</v>
      </c>
      <c r="BK780" s="80">
        <f t="shared" si="246"/>
        <v>0</v>
      </c>
      <c r="BL780" s="80">
        <f t="shared" si="246"/>
        <v>0</v>
      </c>
      <c r="BM780" s="80">
        <f t="shared" si="246"/>
        <v>0</v>
      </c>
      <c r="BN780" s="80">
        <f t="shared" si="246"/>
        <v>0</v>
      </c>
      <c r="BO780" s="80">
        <f t="shared" si="246"/>
        <v>0</v>
      </c>
      <c r="BP780" s="80">
        <f t="shared" si="246"/>
        <v>0</v>
      </c>
      <c r="BQ780" s="80">
        <f t="shared" si="246"/>
        <v>0</v>
      </c>
      <c r="BR780" s="80">
        <f t="shared" si="244"/>
        <v>0</v>
      </c>
      <c r="BS780" s="80">
        <f t="shared" si="242"/>
        <v>0</v>
      </c>
      <c r="BT780" s="80">
        <f t="shared" si="242"/>
        <v>701379</v>
      </c>
      <c r="BU780" s="80">
        <f t="shared" si="242"/>
        <v>0</v>
      </c>
      <c r="BV780" s="80">
        <f t="shared" si="242"/>
        <v>0</v>
      </c>
      <c r="BW780" s="80">
        <f t="shared" si="242"/>
        <v>0</v>
      </c>
      <c r="BX780" s="80">
        <f t="shared" si="242"/>
        <v>0</v>
      </c>
      <c r="BZ780" s="80">
        <f t="shared" si="243"/>
        <v>0</v>
      </c>
      <c r="CA780" s="80" t="e">
        <f>CA421-#REF!</f>
        <v>#REF!</v>
      </c>
    </row>
    <row r="781" spans="7:79" hidden="1" x14ac:dyDescent="0.3">
      <c r="G781" s="80">
        <f t="shared" si="247"/>
        <v>-163496</v>
      </c>
      <c r="H781" s="80">
        <f t="shared" si="247"/>
        <v>0</v>
      </c>
      <c r="I781" s="80">
        <f t="shared" si="247"/>
        <v>0</v>
      </c>
      <c r="J781" s="80">
        <f t="shared" si="246"/>
        <v>0</v>
      </c>
      <c r="K781" s="80">
        <f t="shared" si="246"/>
        <v>0</v>
      </c>
      <c r="L781" s="80">
        <f t="shared" si="246"/>
        <v>0</v>
      </c>
      <c r="M781" s="80">
        <f t="shared" si="246"/>
        <v>0</v>
      </c>
      <c r="N781" s="80">
        <f t="shared" si="246"/>
        <v>0</v>
      </c>
      <c r="O781" s="80">
        <f t="shared" si="246"/>
        <v>0</v>
      </c>
      <c r="P781" s="80">
        <f t="shared" si="246"/>
        <v>0</v>
      </c>
      <c r="Q781" s="80">
        <f t="shared" si="246"/>
        <v>593409</v>
      </c>
      <c r="R781" s="80">
        <f t="shared" si="246"/>
        <v>0</v>
      </c>
      <c r="S781" s="80">
        <f t="shared" si="246"/>
        <v>0</v>
      </c>
      <c r="T781" s="80">
        <f t="shared" si="246"/>
        <v>0</v>
      </c>
      <c r="U781" s="80">
        <f t="shared" si="246"/>
        <v>0</v>
      </c>
      <c r="V781" s="80">
        <f t="shared" si="246"/>
        <v>0</v>
      </c>
      <c r="W781" s="80">
        <f t="shared" si="246"/>
        <v>0</v>
      </c>
      <c r="X781" s="80">
        <f t="shared" si="246"/>
        <v>0</v>
      </c>
      <c r="Y781" s="80">
        <f t="shared" si="246"/>
        <v>0</v>
      </c>
      <c r="Z781" s="80">
        <f t="shared" si="246"/>
        <v>0</v>
      </c>
      <c r="AA781" s="80">
        <f t="shared" si="246"/>
        <v>0</v>
      </c>
      <c r="AB781" s="80">
        <f t="shared" si="246"/>
        <v>0</v>
      </c>
      <c r="AC781" s="80">
        <f t="shared" si="246"/>
        <v>0</v>
      </c>
      <c r="AD781" s="80">
        <f t="shared" si="246"/>
        <v>0</v>
      </c>
      <c r="AE781" s="80">
        <f t="shared" si="246"/>
        <v>0</v>
      </c>
      <c r="AF781" s="80">
        <f t="shared" si="246"/>
        <v>0</v>
      </c>
      <c r="AG781" s="80">
        <f t="shared" si="246"/>
        <v>0</v>
      </c>
      <c r="AH781" s="80">
        <f t="shared" si="246"/>
        <v>0</v>
      </c>
      <c r="AI781" s="80">
        <f t="shared" si="246"/>
        <v>0</v>
      </c>
      <c r="AJ781" s="80">
        <f t="shared" si="246"/>
        <v>0</v>
      </c>
      <c r="AK781" s="80">
        <f t="shared" si="246"/>
        <v>0</v>
      </c>
      <c r="AL781" s="80">
        <f t="shared" si="246"/>
        <v>0</v>
      </c>
      <c r="AM781" s="80">
        <f t="shared" si="246"/>
        <v>0</v>
      </c>
      <c r="AN781" s="80">
        <f t="shared" si="246"/>
        <v>0</v>
      </c>
      <c r="AO781" s="80">
        <f t="shared" si="246"/>
        <v>0</v>
      </c>
      <c r="AP781" s="80">
        <f t="shared" si="246"/>
        <v>0</v>
      </c>
      <c r="AQ781" s="80">
        <f t="shared" si="246"/>
        <v>0</v>
      </c>
      <c r="AR781" s="80">
        <f t="shared" si="246"/>
        <v>0</v>
      </c>
      <c r="AS781" s="80">
        <f t="shared" si="246"/>
        <v>0</v>
      </c>
      <c r="AT781" s="80">
        <f t="shared" si="246"/>
        <v>0</v>
      </c>
      <c r="AU781" s="80">
        <f t="shared" si="246"/>
        <v>0</v>
      </c>
      <c r="AV781" s="80">
        <f t="shared" si="246"/>
        <v>0</v>
      </c>
      <c r="AW781" s="80">
        <f t="shared" si="246"/>
        <v>0</v>
      </c>
      <c r="AX781" s="80">
        <f t="shared" si="246"/>
        <v>0</v>
      </c>
      <c r="AY781" s="80">
        <f t="shared" si="246"/>
        <v>0</v>
      </c>
      <c r="AZ781" s="80">
        <f t="shared" si="246"/>
        <v>107970</v>
      </c>
      <c r="BA781" s="80">
        <f t="shared" si="246"/>
        <v>0</v>
      </c>
      <c r="BB781" s="80">
        <f t="shared" si="246"/>
        <v>0</v>
      </c>
      <c r="BC781" s="80">
        <f t="shared" si="246"/>
        <v>0</v>
      </c>
      <c r="BD781" s="80">
        <f t="shared" si="246"/>
        <v>0</v>
      </c>
      <c r="BE781" s="80">
        <f t="shared" si="246"/>
        <v>0</v>
      </c>
      <c r="BF781" s="80">
        <f t="shared" si="246"/>
        <v>0</v>
      </c>
      <c r="BG781" s="80">
        <f t="shared" si="246"/>
        <v>0</v>
      </c>
      <c r="BH781" s="80">
        <f t="shared" si="246"/>
        <v>0</v>
      </c>
      <c r="BI781" s="80">
        <f t="shared" si="246"/>
        <v>0</v>
      </c>
      <c r="BJ781" s="80">
        <f t="shared" si="246"/>
        <v>-76278</v>
      </c>
      <c r="BK781" s="80">
        <f t="shared" si="246"/>
        <v>0</v>
      </c>
      <c r="BL781" s="80">
        <f t="shared" si="246"/>
        <v>0</v>
      </c>
      <c r="BM781" s="80">
        <f t="shared" si="246"/>
        <v>0</v>
      </c>
      <c r="BN781" s="80">
        <f t="shared" si="246"/>
        <v>0</v>
      </c>
      <c r="BO781" s="80">
        <f t="shared" si="246"/>
        <v>0</v>
      </c>
      <c r="BP781" s="80">
        <f t="shared" si="246"/>
        <v>0</v>
      </c>
      <c r="BQ781" s="80">
        <f t="shared" si="246"/>
        <v>0</v>
      </c>
      <c r="BR781" s="80">
        <f t="shared" si="244"/>
        <v>0</v>
      </c>
      <c r="BS781" s="80">
        <f t="shared" si="242"/>
        <v>0</v>
      </c>
      <c r="BT781" s="80">
        <f t="shared" si="242"/>
        <v>701379</v>
      </c>
      <c r="BU781" s="80">
        <f t="shared" si="242"/>
        <v>0</v>
      </c>
      <c r="BV781" s="80">
        <f t="shared" si="242"/>
        <v>0</v>
      </c>
      <c r="BW781" s="80">
        <f t="shared" si="242"/>
        <v>0</v>
      </c>
      <c r="BX781" s="80">
        <f t="shared" si="242"/>
        <v>0</v>
      </c>
      <c r="BZ781" s="80">
        <f t="shared" si="243"/>
        <v>0</v>
      </c>
      <c r="CA781" s="80" t="e">
        <f>CA422-#REF!</f>
        <v>#REF!</v>
      </c>
    </row>
    <row r="782" spans="7:79" hidden="1" x14ac:dyDescent="0.3">
      <c r="G782" s="80">
        <f t="shared" si="247"/>
        <v>0</v>
      </c>
      <c r="H782" s="80">
        <f t="shared" si="247"/>
        <v>0</v>
      </c>
      <c r="I782" s="80">
        <f t="shared" si="247"/>
        <v>0</v>
      </c>
      <c r="J782" s="80">
        <f t="shared" si="246"/>
        <v>0</v>
      </c>
      <c r="K782" s="80">
        <f t="shared" si="246"/>
        <v>0</v>
      </c>
      <c r="L782" s="80">
        <f t="shared" si="246"/>
        <v>0</v>
      </c>
      <c r="M782" s="80">
        <f t="shared" si="246"/>
        <v>0</v>
      </c>
      <c r="N782" s="80">
        <f t="shared" si="246"/>
        <v>0</v>
      </c>
      <c r="O782" s="80">
        <f t="shared" si="246"/>
        <v>0</v>
      </c>
      <c r="P782" s="80">
        <f t="shared" si="246"/>
        <v>0</v>
      </c>
      <c r="Q782" s="80">
        <f t="shared" si="246"/>
        <v>0</v>
      </c>
      <c r="R782" s="80">
        <f t="shared" si="246"/>
        <v>0</v>
      </c>
      <c r="S782" s="80">
        <f t="shared" si="246"/>
        <v>0</v>
      </c>
      <c r="T782" s="80">
        <f t="shared" si="246"/>
        <v>0</v>
      </c>
      <c r="U782" s="80">
        <f t="shared" si="246"/>
        <v>0</v>
      </c>
      <c r="V782" s="80">
        <f t="shared" si="246"/>
        <v>0</v>
      </c>
      <c r="W782" s="80">
        <f t="shared" si="246"/>
        <v>0</v>
      </c>
      <c r="X782" s="80">
        <f t="shared" si="246"/>
        <v>0</v>
      </c>
      <c r="Y782" s="80">
        <f t="shared" si="246"/>
        <v>0</v>
      </c>
      <c r="Z782" s="80">
        <f t="shared" si="246"/>
        <v>0</v>
      </c>
      <c r="AA782" s="80">
        <f t="shared" si="246"/>
        <v>0</v>
      </c>
      <c r="AB782" s="80">
        <f t="shared" si="246"/>
        <v>0</v>
      </c>
      <c r="AC782" s="80">
        <f t="shared" si="246"/>
        <v>0</v>
      </c>
      <c r="AD782" s="80">
        <f t="shared" si="246"/>
        <v>0</v>
      </c>
      <c r="AE782" s="80">
        <f t="shared" si="246"/>
        <v>0</v>
      </c>
      <c r="AF782" s="80">
        <f t="shared" si="246"/>
        <v>0</v>
      </c>
      <c r="AG782" s="80">
        <f t="shared" si="246"/>
        <v>0</v>
      </c>
      <c r="AH782" s="80">
        <f t="shared" si="246"/>
        <v>0</v>
      </c>
      <c r="AI782" s="80">
        <f t="shared" si="246"/>
        <v>0</v>
      </c>
      <c r="AJ782" s="80">
        <f t="shared" si="246"/>
        <v>0</v>
      </c>
      <c r="AK782" s="80">
        <f t="shared" si="246"/>
        <v>0</v>
      </c>
      <c r="AL782" s="80">
        <f t="shared" si="246"/>
        <v>0</v>
      </c>
      <c r="AM782" s="80">
        <f t="shared" si="246"/>
        <v>0</v>
      </c>
      <c r="AN782" s="80">
        <f t="shared" si="246"/>
        <v>0</v>
      </c>
      <c r="AO782" s="80">
        <f t="shared" si="246"/>
        <v>0</v>
      </c>
      <c r="AP782" s="80">
        <f t="shared" si="246"/>
        <v>0</v>
      </c>
      <c r="AQ782" s="80">
        <f t="shared" si="246"/>
        <v>0</v>
      </c>
      <c r="AR782" s="80">
        <f t="shared" si="246"/>
        <v>0</v>
      </c>
      <c r="AS782" s="80">
        <f t="shared" si="246"/>
        <v>0</v>
      </c>
      <c r="AT782" s="80">
        <f t="shared" si="246"/>
        <v>0</v>
      </c>
      <c r="AU782" s="80">
        <f t="shared" si="246"/>
        <v>0</v>
      </c>
      <c r="AV782" s="80">
        <f t="shared" si="246"/>
        <v>0</v>
      </c>
      <c r="AW782" s="80">
        <f t="shared" si="246"/>
        <v>0</v>
      </c>
      <c r="AX782" s="80">
        <f t="shared" si="246"/>
        <v>0</v>
      </c>
      <c r="AY782" s="80">
        <f t="shared" si="246"/>
        <v>0</v>
      </c>
      <c r="AZ782" s="80">
        <f t="shared" si="246"/>
        <v>0</v>
      </c>
      <c r="BA782" s="80">
        <f t="shared" si="246"/>
        <v>0</v>
      </c>
      <c r="BB782" s="80">
        <f t="shared" si="246"/>
        <v>0</v>
      </c>
      <c r="BC782" s="80">
        <f t="shared" si="246"/>
        <v>0</v>
      </c>
      <c r="BD782" s="80">
        <f t="shared" si="246"/>
        <v>0</v>
      </c>
      <c r="BE782" s="80">
        <f t="shared" si="246"/>
        <v>0</v>
      </c>
      <c r="BF782" s="80">
        <f t="shared" si="246"/>
        <v>0</v>
      </c>
      <c r="BG782" s="80">
        <f t="shared" si="246"/>
        <v>0</v>
      </c>
      <c r="BH782" s="80">
        <f t="shared" si="246"/>
        <v>0</v>
      </c>
      <c r="BI782" s="80">
        <f t="shared" si="246"/>
        <v>0</v>
      </c>
      <c r="BJ782" s="80">
        <f t="shared" si="246"/>
        <v>0</v>
      </c>
      <c r="BK782" s="80">
        <f t="shared" si="246"/>
        <v>0</v>
      </c>
      <c r="BL782" s="80">
        <f t="shared" si="246"/>
        <v>0</v>
      </c>
      <c r="BM782" s="80">
        <f t="shared" si="246"/>
        <v>0</v>
      </c>
      <c r="BN782" s="80">
        <f t="shared" si="246"/>
        <v>0</v>
      </c>
      <c r="BO782" s="80">
        <f t="shared" si="246"/>
        <v>0</v>
      </c>
      <c r="BP782" s="80">
        <f t="shared" si="246"/>
        <v>0</v>
      </c>
      <c r="BQ782" s="80">
        <f t="shared" si="246"/>
        <v>0</v>
      </c>
      <c r="BR782" s="80">
        <f t="shared" si="244"/>
        <v>0</v>
      </c>
      <c r="BS782" s="80">
        <f t="shared" si="242"/>
        <v>0</v>
      </c>
      <c r="BT782" s="80">
        <f t="shared" si="242"/>
        <v>0</v>
      </c>
      <c r="BU782" s="80">
        <f t="shared" si="242"/>
        <v>0</v>
      </c>
      <c r="BV782" s="80">
        <f t="shared" si="242"/>
        <v>0</v>
      </c>
      <c r="BW782" s="80">
        <f t="shared" si="242"/>
        <v>0</v>
      </c>
      <c r="BX782" s="80">
        <f t="shared" si="242"/>
        <v>0</v>
      </c>
      <c r="BZ782" s="80">
        <f t="shared" si="243"/>
        <v>0</v>
      </c>
      <c r="CA782" s="80" t="e">
        <f>CA423-#REF!</f>
        <v>#REF!</v>
      </c>
    </row>
    <row r="783" spans="7:79" hidden="1" x14ac:dyDescent="0.3">
      <c r="G783" s="80">
        <f t="shared" si="247"/>
        <v>-409545</v>
      </c>
      <c r="H783" s="80">
        <f t="shared" si="247"/>
        <v>0</v>
      </c>
      <c r="I783" s="80">
        <f t="shared" si="247"/>
        <v>0</v>
      </c>
      <c r="J783" s="80">
        <f t="shared" si="246"/>
        <v>0</v>
      </c>
      <c r="K783" s="80">
        <f t="shared" si="246"/>
        <v>0</v>
      </c>
      <c r="L783" s="80">
        <f t="shared" si="246"/>
        <v>713942</v>
      </c>
      <c r="M783" s="80">
        <f t="shared" si="246"/>
        <v>0</v>
      </c>
      <c r="N783" s="80">
        <f t="shared" si="246"/>
        <v>0</v>
      </c>
      <c r="O783" s="80">
        <f t="shared" si="246"/>
        <v>0</v>
      </c>
      <c r="P783" s="80">
        <f t="shared" si="246"/>
        <v>0</v>
      </c>
      <c r="Q783" s="80">
        <f t="shared" si="246"/>
        <v>-88771</v>
      </c>
      <c r="R783" s="80">
        <f t="shared" si="246"/>
        <v>0</v>
      </c>
      <c r="S783" s="80">
        <f t="shared" si="246"/>
        <v>0</v>
      </c>
      <c r="T783" s="80">
        <f t="shared" si="246"/>
        <v>0</v>
      </c>
      <c r="U783" s="80">
        <f t="shared" si="246"/>
        <v>0</v>
      </c>
      <c r="V783" s="80">
        <f t="shared" si="246"/>
        <v>0</v>
      </c>
      <c r="W783" s="80">
        <f t="shared" si="246"/>
        <v>0</v>
      </c>
      <c r="X783" s="80">
        <f t="shared" si="246"/>
        <v>0</v>
      </c>
      <c r="Y783" s="80">
        <f t="shared" ref="Y783:BQ788" si="248">Y424-CQ424</f>
        <v>0</v>
      </c>
      <c r="Z783" s="80">
        <f t="shared" si="248"/>
        <v>0</v>
      </c>
      <c r="AA783" s="80">
        <f t="shared" si="248"/>
        <v>505488</v>
      </c>
      <c r="AB783" s="80">
        <f t="shared" si="248"/>
        <v>0</v>
      </c>
      <c r="AC783" s="80">
        <f t="shared" si="248"/>
        <v>0</v>
      </c>
      <c r="AD783" s="80">
        <f t="shared" si="248"/>
        <v>0</v>
      </c>
      <c r="AE783" s="80">
        <f t="shared" si="248"/>
        <v>0</v>
      </c>
      <c r="AF783" s="80">
        <f t="shared" si="248"/>
        <v>86318</v>
      </c>
      <c r="AG783" s="80">
        <f t="shared" si="248"/>
        <v>0</v>
      </c>
      <c r="AH783" s="80">
        <f t="shared" si="248"/>
        <v>0</v>
      </c>
      <c r="AI783" s="80">
        <f t="shared" si="248"/>
        <v>0</v>
      </c>
      <c r="AJ783" s="80">
        <f t="shared" si="248"/>
        <v>0</v>
      </c>
      <c r="AK783" s="80">
        <f t="shared" si="248"/>
        <v>-258046</v>
      </c>
      <c r="AL783" s="80">
        <f t="shared" si="248"/>
        <v>0</v>
      </c>
      <c r="AM783" s="80">
        <f t="shared" si="248"/>
        <v>0</v>
      </c>
      <c r="AN783" s="80">
        <f t="shared" si="248"/>
        <v>0</v>
      </c>
      <c r="AO783" s="80">
        <f t="shared" si="248"/>
        <v>0</v>
      </c>
      <c r="AP783" s="80">
        <f t="shared" si="248"/>
        <v>0</v>
      </c>
      <c r="AQ783" s="80">
        <f t="shared" si="248"/>
        <v>0</v>
      </c>
      <c r="AR783" s="80">
        <f t="shared" si="248"/>
        <v>0</v>
      </c>
      <c r="AS783" s="80">
        <f t="shared" si="248"/>
        <v>0</v>
      </c>
      <c r="AT783" s="80">
        <f t="shared" si="248"/>
        <v>0</v>
      </c>
      <c r="AU783" s="80">
        <f t="shared" si="248"/>
        <v>0</v>
      </c>
      <c r="AV783" s="80">
        <f t="shared" si="248"/>
        <v>0</v>
      </c>
      <c r="AW783" s="80">
        <f t="shared" si="248"/>
        <v>0</v>
      </c>
      <c r="AX783" s="80">
        <f t="shared" si="248"/>
        <v>0</v>
      </c>
      <c r="AY783" s="80">
        <f t="shared" si="248"/>
        <v>0</v>
      </c>
      <c r="AZ783" s="80">
        <f t="shared" si="248"/>
        <v>0</v>
      </c>
      <c r="BA783" s="80">
        <f t="shared" si="248"/>
        <v>0</v>
      </c>
      <c r="BB783" s="80">
        <f t="shared" si="248"/>
        <v>0</v>
      </c>
      <c r="BC783" s="80">
        <f t="shared" si="248"/>
        <v>0</v>
      </c>
      <c r="BD783" s="80">
        <f t="shared" si="248"/>
        <v>0</v>
      </c>
      <c r="BE783" s="80">
        <f t="shared" si="248"/>
        <v>0</v>
      </c>
      <c r="BF783" s="80">
        <f t="shared" si="248"/>
        <v>0</v>
      </c>
      <c r="BG783" s="80">
        <f t="shared" si="248"/>
        <v>0</v>
      </c>
      <c r="BH783" s="80">
        <f t="shared" si="248"/>
        <v>0</v>
      </c>
      <c r="BI783" s="80">
        <f t="shared" si="248"/>
        <v>0</v>
      </c>
      <c r="BJ783" s="80">
        <f t="shared" si="248"/>
        <v>-62728</v>
      </c>
      <c r="BK783" s="80">
        <f t="shared" si="248"/>
        <v>0</v>
      </c>
      <c r="BL783" s="80">
        <f t="shared" si="248"/>
        <v>0</v>
      </c>
      <c r="BM783" s="80">
        <f t="shared" si="248"/>
        <v>0</v>
      </c>
      <c r="BN783" s="80">
        <f t="shared" si="248"/>
        <v>0</v>
      </c>
      <c r="BO783" s="80">
        <f t="shared" si="248"/>
        <v>0</v>
      </c>
      <c r="BP783" s="80">
        <f t="shared" si="248"/>
        <v>0</v>
      </c>
      <c r="BQ783" s="80">
        <f t="shared" si="248"/>
        <v>0</v>
      </c>
      <c r="BR783" s="80">
        <f t="shared" si="244"/>
        <v>0</v>
      </c>
      <c r="BS783" s="80">
        <f t="shared" si="242"/>
        <v>0</v>
      </c>
      <c r="BT783" s="80">
        <f t="shared" si="242"/>
        <v>958931</v>
      </c>
      <c r="BU783" s="80">
        <f t="shared" si="242"/>
        <v>0</v>
      </c>
      <c r="BV783" s="80">
        <f t="shared" si="242"/>
        <v>0</v>
      </c>
      <c r="BW783" s="80">
        <f t="shared" si="242"/>
        <v>0</v>
      </c>
      <c r="BX783" s="80">
        <f t="shared" si="242"/>
        <v>0</v>
      </c>
      <c r="BZ783" s="80">
        <f t="shared" si="243"/>
        <v>0</v>
      </c>
      <c r="CA783" s="80" t="e">
        <f>CA424-#REF!</f>
        <v>#REF!</v>
      </c>
    </row>
    <row r="784" spans="7:79" hidden="1" x14ac:dyDescent="0.3">
      <c r="G784" s="80">
        <f t="shared" si="247"/>
        <v>-409545</v>
      </c>
      <c r="H784" s="80">
        <f t="shared" si="247"/>
        <v>0</v>
      </c>
      <c r="I784" s="80">
        <f t="shared" si="247"/>
        <v>0</v>
      </c>
      <c r="J784" s="80">
        <f t="shared" si="247"/>
        <v>0</v>
      </c>
      <c r="K784" s="80">
        <f t="shared" si="247"/>
        <v>0</v>
      </c>
      <c r="L784" s="80">
        <f t="shared" si="247"/>
        <v>713942</v>
      </c>
      <c r="M784" s="80">
        <f t="shared" si="247"/>
        <v>0</v>
      </c>
      <c r="N784" s="80">
        <f t="shared" si="247"/>
        <v>0</v>
      </c>
      <c r="O784" s="80">
        <f t="shared" si="247"/>
        <v>0</v>
      </c>
      <c r="P784" s="80">
        <f t="shared" si="247"/>
        <v>0</v>
      </c>
      <c r="Q784" s="80">
        <f t="shared" si="247"/>
        <v>-88771</v>
      </c>
      <c r="R784" s="80">
        <f t="shared" si="247"/>
        <v>0</v>
      </c>
      <c r="S784" s="80">
        <f t="shared" si="247"/>
        <v>0</v>
      </c>
      <c r="T784" s="80">
        <f t="shared" si="247"/>
        <v>0</v>
      </c>
      <c r="U784" s="80">
        <f t="shared" si="247"/>
        <v>0</v>
      </c>
      <c r="V784" s="80">
        <f t="shared" si="247"/>
        <v>0</v>
      </c>
      <c r="W784" s="80">
        <f t="shared" ref="W784:AL793" si="249">W425-CO425</f>
        <v>0</v>
      </c>
      <c r="X784" s="80">
        <f t="shared" si="249"/>
        <v>0</v>
      </c>
      <c r="Y784" s="80">
        <f t="shared" si="248"/>
        <v>0</v>
      </c>
      <c r="Z784" s="80">
        <f t="shared" si="248"/>
        <v>0</v>
      </c>
      <c r="AA784" s="80">
        <f t="shared" si="248"/>
        <v>505488</v>
      </c>
      <c r="AB784" s="80">
        <f t="shared" si="248"/>
        <v>0</v>
      </c>
      <c r="AC784" s="80">
        <f t="shared" si="248"/>
        <v>0</v>
      </c>
      <c r="AD784" s="80">
        <f t="shared" si="248"/>
        <v>0</v>
      </c>
      <c r="AE784" s="80">
        <f t="shared" si="248"/>
        <v>0</v>
      </c>
      <c r="AF784" s="80">
        <f t="shared" si="248"/>
        <v>86318</v>
      </c>
      <c r="AG784" s="80">
        <f t="shared" si="248"/>
        <v>0</v>
      </c>
      <c r="AH784" s="80">
        <f t="shared" si="248"/>
        <v>0</v>
      </c>
      <c r="AI784" s="80">
        <f t="shared" si="248"/>
        <v>0</v>
      </c>
      <c r="AJ784" s="80">
        <f t="shared" si="248"/>
        <v>0</v>
      </c>
      <c r="AK784" s="80">
        <f t="shared" si="248"/>
        <v>-258046</v>
      </c>
      <c r="AL784" s="80">
        <f t="shared" si="248"/>
        <v>0</v>
      </c>
      <c r="AM784" s="80">
        <f t="shared" si="248"/>
        <v>0</v>
      </c>
      <c r="AN784" s="80">
        <f t="shared" si="248"/>
        <v>0</v>
      </c>
      <c r="AO784" s="80">
        <f t="shared" si="248"/>
        <v>0</v>
      </c>
      <c r="AP784" s="80">
        <f t="shared" si="248"/>
        <v>0</v>
      </c>
      <c r="AQ784" s="80">
        <f t="shared" si="248"/>
        <v>0</v>
      </c>
      <c r="AR784" s="80">
        <f t="shared" si="248"/>
        <v>0</v>
      </c>
      <c r="AS784" s="80">
        <f t="shared" si="248"/>
        <v>0</v>
      </c>
      <c r="AT784" s="80">
        <f t="shared" si="248"/>
        <v>0</v>
      </c>
      <c r="AU784" s="80">
        <f t="shared" si="248"/>
        <v>0</v>
      </c>
      <c r="AV784" s="80">
        <f t="shared" si="248"/>
        <v>0</v>
      </c>
      <c r="AW784" s="80">
        <f t="shared" si="248"/>
        <v>0</v>
      </c>
      <c r="AX784" s="80">
        <f t="shared" si="248"/>
        <v>0</v>
      </c>
      <c r="AY784" s="80">
        <f t="shared" si="248"/>
        <v>0</v>
      </c>
      <c r="AZ784" s="80">
        <f t="shared" si="248"/>
        <v>0</v>
      </c>
      <c r="BA784" s="80">
        <f t="shared" si="248"/>
        <v>0</v>
      </c>
      <c r="BB784" s="80">
        <f t="shared" si="248"/>
        <v>0</v>
      </c>
      <c r="BC784" s="80">
        <f t="shared" si="248"/>
        <v>0</v>
      </c>
      <c r="BD784" s="80">
        <f t="shared" si="248"/>
        <v>0</v>
      </c>
      <c r="BE784" s="80">
        <f t="shared" si="248"/>
        <v>0</v>
      </c>
      <c r="BF784" s="80">
        <f t="shared" si="248"/>
        <v>0</v>
      </c>
      <c r="BG784" s="80">
        <f t="shared" si="248"/>
        <v>0</v>
      </c>
      <c r="BH784" s="80">
        <f t="shared" si="248"/>
        <v>0</v>
      </c>
      <c r="BI784" s="80">
        <f t="shared" si="248"/>
        <v>0</v>
      </c>
      <c r="BJ784" s="80">
        <f t="shared" si="248"/>
        <v>-62728</v>
      </c>
      <c r="BK784" s="80">
        <f t="shared" si="248"/>
        <v>0</v>
      </c>
      <c r="BL784" s="80">
        <f t="shared" si="248"/>
        <v>0</v>
      </c>
      <c r="BM784" s="80">
        <f t="shared" si="248"/>
        <v>0</v>
      </c>
      <c r="BN784" s="80">
        <f t="shared" si="248"/>
        <v>0</v>
      </c>
      <c r="BO784" s="80">
        <f t="shared" si="248"/>
        <v>0</v>
      </c>
      <c r="BP784" s="80">
        <f t="shared" si="248"/>
        <v>0</v>
      </c>
      <c r="BQ784" s="80">
        <f t="shared" si="248"/>
        <v>0</v>
      </c>
      <c r="BR784" s="80">
        <f t="shared" si="244"/>
        <v>0</v>
      </c>
      <c r="BS784" s="80">
        <f t="shared" si="242"/>
        <v>0</v>
      </c>
      <c r="BT784" s="80">
        <f t="shared" si="242"/>
        <v>958931</v>
      </c>
      <c r="BU784" s="80">
        <f t="shared" si="242"/>
        <v>0</v>
      </c>
      <c r="BV784" s="80">
        <f t="shared" si="242"/>
        <v>0</v>
      </c>
      <c r="BW784" s="80">
        <f t="shared" si="242"/>
        <v>0</v>
      </c>
      <c r="BX784" s="80">
        <f t="shared" si="242"/>
        <v>0</v>
      </c>
      <c r="BZ784" s="80">
        <f t="shared" si="243"/>
        <v>0</v>
      </c>
      <c r="CA784" s="80" t="e">
        <f>CA425-#REF!</f>
        <v>#REF!</v>
      </c>
    </row>
    <row r="785" spans="7:79" hidden="1" x14ac:dyDescent="0.3">
      <c r="G785" s="80">
        <f t="shared" si="247"/>
        <v>0</v>
      </c>
      <c r="H785" s="80">
        <f t="shared" si="247"/>
        <v>0</v>
      </c>
      <c r="I785" s="80">
        <f t="shared" si="247"/>
        <v>0</v>
      </c>
      <c r="J785" s="80">
        <f t="shared" si="247"/>
        <v>0</v>
      </c>
      <c r="K785" s="80">
        <f t="shared" si="247"/>
        <v>0</v>
      </c>
      <c r="L785" s="80">
        <f t="shared" si="247"/>
        <v>0</v>
      </c>
      <c r="M785" s="80">
        <f t="shared" si="247"/>
        <v>0</v>
      </c>
      <c r="N785" s="80">
        <f t="shared" si="247"/>
        <v>0</v>
      </c>
      <c r="O785" s="80">
        <f t="shared" si="247"/>
        <v>0</v>
      </c>
      <c r="P785" s="80">
        <f t="shared" si="247"/>
        <v>0</v>
      </c>
      <c r="Q785" s="80">
        <f t="shared" si="247"/>
        <v>0</v>
      </c>
      <c r="R785" s="80">
        <f t="shared" si="247"/>
        <v>0</v>
      </c>
      <c r="S785" s="80">
        <f t="shared" si="247"/>
        <v>0</v>
      </c>
      <c r="T785" s="80">
        <f t="shared" si="247"/>
        <v>0</v>
      </c>
      <c r="U785" s="80">
        <f t="shared" si="247"/>
        <v>0</v>
      </c>
      <c r="V785" s="80">
        <f t="shared" si="247"/>
        <v>0</v>
      </c>
      <c r="W785" s="80">
        <f t="shared" si="249"/>
        <v>0</v>
      </c>
      <c r="X785" s="80">
        <f t="shared" si="249"/>
        <v>0</v>
      </c>
      <c r="Y785" s="80">
        <f t="shared" si="248"/>
        <v>0</v>
      </c>
      <c r="Z785" s="80">
        <f t="shared" si="248"/>
        <v>0</v>
      </c>
      <c r="AA785" s="80">
        <f t="shared" si="248"/>
        <v>0</v>
      </c>
      <c r="AB785" s="80">
        <f t="shared" si="248"/>
        <v>0</v>
      </c>
      <c r="AC785" s="80">
        <f t="shared" si="248"/>
        <v>0</v>
      </c>
      <c r="AD785" s="80">
        <f t="shared" si="248"/>
        <v>0</v>
      </c>
      <c r="AE785" s="80">
        <f t="shared" si="248"/>
        <v>0</v>
      </c>
      <c r="AF785" s="80">
        <f t="shared" si="248"/>
        <v>0</v>
      </c>
      <c r="AG785" s="80">
        <f t="shared" si="248"/>
        <v>0</v>
      </c>
      <c r="AH785" s="80">
        <f t="shared" si="248"/>
        <v>0</v>
      </c>
      <c r="AI785" s="80">
        <f t="shared" si="248"/>
        <v>0</v>
      </c>
      <c r="AJ785" s="80">
        <f t="shared" si="248"/>
        <v>0</v>
      </c>
      <c r="AK785" s="80">
        <f t="shared" si="248"/>
        <v>0</v>
      </c>
      <c r="AL785" s="80">
        <f t="shared" si="248"/>
        <v>0</v>
      </c>
      <c r="AM785" s="80">
        <f t="shared" si="248"/>
        <v>0</v>
      </c>
      <c r="AN785" s="80">
        <f t="shared" si="248"/>
        <v>0</v>
      </c>
      <c r="AO785" s="80">
        <f t="shared" si="248"/>
        <v>0</v>
      </c>
      <c r="AP785" s="80">
        <f t="shared" si="248"/>
        <v>0</v>
      </c>
      <c r="AQ785" s="80">
        <f t="shared" si="248"/>
        <v>0</v>
      </c>
      <c r="AR785" s="80">
        <f t="shared" si="248"/>
        <v>0</v>
      </c>
      <c r="AS785" s="80">
        <f t="shared" si="248"/>
        <v>0</v>
      </c>
      <c r="AT785" s="80">
        <f t="shared" si="248"/>
        <v>0</v>
      </c>
      <c r="AU785" s="80">
        <f t="shared" si="248"/>
        <v>0</v>
      </c>
      <c r="AV785" s="80">
        <f t="shared" si="248"/>
        <v>0</v>
      </c>
      <c r="AW785" s="80">
        <f t="shared" si="248"/>
        <v>0</v>
      </c>
      <c r="AX785" s="80">
        <f t="shared" si="248"/>
        <v>0</v>
      </c>
      <c r="AY785" s="80">
        <f t="shared" si="248"/>
        <v>0</v>
      </c>
      <c r="AZ785" s="80">
        <f t="shared" si="248"/>
        <v>0</v>
      </c>
      <c r="BA785" s="80">
        <f t="shared" si="248"/>
        <v>0</v>
      </c>
      <c r="BB785" s="80">
        <f t="shared" si="248"/>
        <v>0</v>
      </c>
      <c r="BC785" s="80">
        <f t="shared" si="248"/>
        <v>0</v>
      </c>
      <c r="BD785" s="80">
        <f t="shared" si="248"/>
        <v>0</v>
      </c>
      <c r="BE785" s="80">
        <f t="shared" si="248"/>
        <v>0</v>
      </c>
      <c r="BF785" s="80">
        <f t="shared" si="248"/>
        <v>0</v>
      </c>
      <c r="BG785" s="80">
        <f t="shared" si="248"/>
        <v>0</v>
      </c>
      <c r="BH785" s="80">
        <f t="shared" si="248"/>
        <v>0</v>
      </c>
      <c r="BI785" s="80">
        <f t="shared" si="248"/>
        <v>0</v>
      </c>
      <c r="BJ785" s="80">
        <f t="shared" si="248"/>
        <v>0</v>
      </c>
      <c r="BK785" s="80">
        <f t="shared" si="248"/>
        <v>0</v>
      </c>
      <c r="BL785" s="80">
        <f t="shared" si="248"/>
        <v>0</v>
      </c>
      <c r="BM785" s="80">
        <f t="shared" si="248"/>
        <v>0</v>
      </c>
      <c r="BN785" s="80">
        <f t="shared" si="248"/>
        <v>0</v>
      </c>
      <c r="BO785" s="80">
        <f t="shared" si="248"/>
        <v>0</v>
      </c>
      <c r="BP785" s="80">
        <f t="shared" si="248"/>
        <v>0</v>
      </c>
      <c r="BQ785" s="80">
        <f t="shared" si="248"/>
        <v>0</v>
      </c>
      <c r="BR785" s="80">
        <f t="shared" si="244"/>
        <v>0</v>
      </c>
      <c r="BS785" s="80">
        <f t="shared" si="242"/>
        <v>0</v>
      </c>
      <c r="BT785" s="80">
        <f t="shared" si="242"/>
        <v>0</v>
      </c>
      <c r="BU785" s="80">
        <f t="shared" si="242"/>
        <v>0</v>
      </c>
      <c r="BV785" s="80">
        <f t="shared" si="242"/>
        <v>0</v>
      </c>
      <c r="BW785" s="80">
        <f t="shared" si="242"/>
        <v>0</v>
      </c>
      <c r="BX785" s="80">
        <f t="shared" si="242"/>
        <v>0</v>
      </c>
      <c r="BZ785" s="80">
        <f t="shared" si="243"/>
        <v>0</v>
      </c>
      <c r="CA785" s="80" t="e">
        <f>CA426-#REF!</f>
        <v>#REF!</v>
      </c>
    </row>
    <row r="786" spans="7:79" hidden="1" x14ac:dyDescent="0.3">
      <c r="G786" s="80">
        <f t="shared" si="247"/>
        <v>-104772</v>
      </c>
      <c r="H786" s="80">
        <f t="shared" si="247"/>
        <v>0</v>
      </c>
      <c r="I786" s="80">
        <f t="shared" si="247"/>
        <v>0</v>
      </c>
      <c r="J786" s="80">
        <f t="shared" si="247"/>
        <v>0</v>
      </c>
      <c r="K786" s="80">
        <f t="shared" si="247"/>
        <v>0</v>
      </c>
      <c r="L786" s="80">
        <f t="shared" si="247"/>
        <v>0</v>
      </c>
      <c r="M786" s="80">
        <f t="shared" si="247"/>
        <v>0</v>
      </c>
      <c r="N786" s="80">
        <f t="shared" si="247"/>
        <v>0</v>
      </c>
      <c r="O786" s="80">
        <f t="shared" si="247"/>
        <v>0</v>
      </c>
      <c r="P786" s="80">
        <f t="shared" si="247"/>
        <v>0</v>
      </c>
      <c r="Q786" s="80">
        <f t="shared" si="247"/>
        <v>0</v>
      </c>
      <c r="R786" s="80">
        <f t="shared" si="247"/>
        <v>0</v>
      </c>
      <c r="S786" s="80">
        <f t="shared" si="247"/>
        <v>0</v>
      </c>
      <c r="T786" s="80">
        <f t="shared" si="247"/>
        <v>0</v>
      </c>
      <c r="U786" s="80">
        <f t="shared" si="247"/>
        <v>0</v>
      </c>
      <c r="V786" s="80">
        <f t="shared" si="247"/>
        <v>0</v>
      </c>
      <c r="W786" s="80">
        <f t="shared" si="249"/>
        <v>0</v>
      </c>
      <c r="X786" s="80">
        <f t="shared" si="249"/>
        <v>0</v>
      </c>
      <c r="Y786" s="80">
        <f t="shared" si="248"/>
        <v>0</v>
      </c>
      <c r="Z786" s="80">
        <f t="shared" si="248"/>
        <v>0</v>
      </c>
      <c r="AA786" s="80">
        <f t="shared" si="248"/>
        <v>0</v>
      </c>
      <c r="AB786" s="80">
        <f t="shared" si="248"/>
        <v>0</v>
      </c>
      <c r="AC786" s="80">
        <f t="shared" si="248"/>
        <v>0</v>
      </c>
      <c r="AD786" s="80">
        <f t="shared" si="248"/>
        <v>0</v>
      </c>
      <c r="AE786" s="80">
        <f t="shared" si="248"/>
        <v>0</v>
      </c>
      <c r="AF786" s="80">
        <f t="shared" si="248"/>
        <v>100311</v>
      </c>
      <c r="AG786" s="80">
        <f t="shared" si="248"/>
        <v>0</v>
      </c>
      <c r="AH786" s="80">
        <f t="shared" si="248"/>
        <v>0</v>
      </c>
      <c r="AI786" s="80">
        <f t="shared" si="248"/>
        <v>0</v>
      </c>
      <c r="AJ786" s="80">
        <f t="shared" si="248"/>
        <v>0</v>
      </c>
      <c r="AK786" s="80">
        <f t="shared" si="248"/>
        <v>0</v>
      </c>
      <c r="AL786" s="80">
        <f t="shared" si="248"/>
        <v>0</v>
      </c>
      <c r="AM786" s="80">
        <f t="shared" si="248"/>
        <v>0</v>
      </c>
      <c r="AN786" s="80">
        <f t="shared" si="248"/>
        <v>0</v>
      </c>
      <c r="AO786" s="80">
        <f t="shared" si="248"/>
        <v>0</v>
      </c>
      <c r="AP786" s="80">
        <f t="shared" si="248"/>
        <v>0</v>
      </c>
      <c r="AQ786" s="80">
        <f t="shared" si="248"/>
        <v>0</v>
      </c>
      <c r="AR786" s="80">
        <f t="shared" si="248"/>
        <v>0</v>
      </c>
      <c r="AS786" s="80">
        <f t="shared" si="248"/>
        <v>0</v>
      </c>
      <c r="AT786" s="80">
        <f t="shared" si="248"/>
        <v>0</v>
      </c>
      <c r="AU786" s="80">
        <f t="shared" si="248"/>
        <v>0</v>
      </c>
      <c r="AV786" s="80">
        <f t="shared" si="248"/>
        <v>0</v>
      </c>
      <c r="AW786" s="80">
        <f t="shared" si="248"/>
        <v>0</v>
      </c>
      <c r="AX786" s="80">
        <f t="shared" si="248"/>
        <v>0</v>
      </c>
      <c r="AY786" s="80">
        <f t="shared" si="248"/>
        <v>0</v>
      </c>
      <c r="AZ786" s="80">
        <f t="shared" si="248"/>
        <v>0</v>
      </c>
      <c r="BA786" s="80">
        <f t="shared" si="248"/>
        <v>0</v>
      </c>
      <c r="BB786" s="80">
        <f t="shared" si="248"/>
        <v>0</v>
      </c>
      <c r="BC786" s="80">
        <f t="shared" si="248"/>
        <v>0</v>
      </c>
      <c r="BD786" s="80">
        <f t="shared" si="248"/>
        <v>0</v>
      </c>
      <c r="BE786" s="80">
        <f t="shared" si="248"/>
        <v>0</v>
      </c>
      <c r="BF786" s="80">
        <f t="shared" si="248"/>
        <v>0</v>
      </c>
      <c r="BG786" s="80">
        <f t="shared" si="248"/>
        <v>0</v>
      </c>
      <c r="BH786" s="80">
        <f t="shared" si="248"/>
        <v>0</v>
      </c>
      <c r="BI786" s="80">
        <f t="shared" si="248"/>
        <v>0</v>
      </c>
      <c r="BJ786" s="80">
        <f t="shared" si="248"/>
        <v>-104772</v>
      </c>
      <c r="BK786" s="80">
        <f t="shared" si="248"/>
        <v>0</v>
      </c>
      <c r="BL786" s="80">
        <f t="shared" si="248"/>
        <v>0</v>
      </c>
      <c r="BM786" s="80">
        <f t="shared" si="248"/>
        <v>0</v>
      </c>
      <c r="BN786" s="80">
        <f t="shared" si="248"/>
        <v>0</v>
      </c>
      <c r="BO786" s="80">
        <f t="shared" si="248"/>
        <v>0</v>
      </c>
      <c r="BP786" s="80">
        <f t="shared" si="248"/>
        <v>0</v>
      </c>
      <c r="BQ786" s="80">
        <f t="shared" si="248"/>
        <v>0</v>
      </c>
      <c r="BR786" s="80">
        <f t="shared" si="244"/>
        <v>0</v>
      </c>
      <c r="BS786" s="80">
        <f t="shared" si="242"/>
        <v>0</v>
      </c>
      <c r="BT786" s="80">
        <f t="shared" si="242"/>
        <v>100311</v>
      </c>
      <c r="BU786" s="80">
        <f t="shared" si="242"/>
        <v>0</v>
      </c>
      <c r="BV786" s="80">
        <f t="shared" si="242"/>
        <v>0</v>
      </c>
      <c r="BW786" s="80">
        <f t="shared" si="242"/>
        <v>0</v>
      </c>
      <c r="BX786" s="80">
        <f t="shared" si="242"/>
        <v>0</v>
      </c>
      <c r="BZ786" s="80">
        <f t="shared" si="243"/>
        <v>0</v>
      </c>
      <c r="CA786" s="80" t="e">
        <f>CA427-#REF!</f>
        <v>#REF!</v>
      </c>
    </row>
    <row r="787" spans="7:79" hidden="1" x14ac:dyDescent="0.3">
      <c r="G787" s="80">
        <f t="shared" si="247"/>
        <v>-104772</v>
      </c>
      <c r="H787" s="80">
        <f t="shared" si="247"/>
        <v>0</v>
      </c>
      <c r="I787" s="80">
        <f t="shared" si="247"/>
        <v>0</v>
      </c>
      <c r="J787" s="80">
        <f t="shared" si="247"/>
        <v>0</v>
      </c>
      <c r="K787" s="80">
        <f t="shared" si="247"/>
        <v>0</v>
      </c>
      <c r="L787" s="80">
        <f t="shared" si="247"/>
        <v>0</v>
      </c>
      <c r="M787" s="80">
        <f t="shared" si="247"/>
        <v>0</v>
      </c>
      <c r="N787" s="80">
        <f t="shared" si="247"/>
        <v>0</v>
      </c>
      <c r="O787" s="80">
        <f t="shared" si="247"/>
        <v>0</v>
      </c>
      <c r="P787" s="80">
        <f t="shared" si="247"/>
        <v>0</v>
      </c>
      <c r="Q787" s="80">
        <f t="shared" si="247"/>
        <v>0</v>
      </c>
      <c r="R787" s="80">
        <f t="shared" si="247"/>
        <v>0</v>
      </c>
      <c r="S787" s="80">
        <f t="shared" si="247"/>
        <v>0</v>
      </c>
      <c r="T787" s="80">
        <f t="shared" si="247"/>
        <v>0</v>
      </c>
      <c r="U787" s="80">
        <f t="shared" si="247"/>
        <v>0</v>
      </c>
      <c r="V787" s="80">
        <f t="shared" si="247"/>
        <v>0</v>
      </c>
      <c r="W787" s="80">
        <f t="shared" si="249"/>
        <v>0</v>
      </c>
      <c r="X787" s="80">
        <f t="shared" si="249"/>
        <v>0</v>
      </c>
      <c r="Y787" s="80">
        <f t="shared" si="248"/>
        <v>0</v>
      </c>
      <c r="Z787" s="80">
        <f t="shared" si="248"/>
        <v>0</v>
      </c>
      <c r="AA787" s="80">
        <f t="shared" si="248"/>
        <v>0</v>
      </c>
      <c r="AB787" s="80">
        <f t="shared" si="248"/>
        <v>0</v>
      </c>
      <c r="AC787" s="80">
        <f t="shared" si="248"/>
        <v>0</v>
      </c>
      <c r="AD787" s="80">
        <f t="shared" si="248"/>
        <v>0</v>
      </c>
      <c r="AE787" s="80">
        <f t="shared" si="248"/>
        <v>0</v>
      </c>
      <c r="AF787" s="80">
        <f t="shared" si="248"/>
        <v>100311</v>
      </c>
      <c r="AG787" s="80">
        <f t="shared" si="248"/>
        <v>0</v>
      </c>
      <c r="AH787" s="80">
        <f t="shared" si="248"/>
        <v>0</v>
      </c>
      <c r="AI787" s="80">
        <f t="shared" si="248"/>
        <v>0</v>
      </c>
      <c r="AJ787" s="80">
        <f t="shared" si="248"/>
        <v>0</v>
      </c>
      <c r="AK787" s="80">
        <f t="shared" si="248"/>
        <v>0</v>
      </c>
      <c r="AL787" s="80">
        <f t="shared" si="248"/>
        <v>0</v>
      </c>
      <c r="AM787" s="80">
        <f t="shared" si="248"/>
        <v>0</v>
      </c>
      <c r="AN787" s="80">
        <f t="shared" si="248"/>
        <v>0</v>
      </c>
      <c r="AO787" s="80">
        <f t="shared" si="248"/>
        <v>0</v>
      </c>
      <c r="AP787" s="80">
        <f t="shared" si="248"/>
        <v>0</v>
      </c>
      <c r="AQ787" s="80">
        <f t="shared" si="248"/>
        <v>0</v>
      </c>
      <c r="AR787" s="80">
        <f t="shared" si="248"/>
        <v>0</v>
      </c>
      <c r="AS787" s="80">
        <f t="shared" si="248"/>
        <v>0</v>
      </c>
      <c r="AT787" s="80">
        <f t="shared" si="248"/>
        <v>0</v>
      </c>
      <c r="AU787" s="80">
        <f t="shared" si="248"/>
        <v>0</v>
      </c>
      <c r="AV787" s="80">
        <f t="shared" si="248"/>
        <v>0</v>
      </c>
      <c r="AW787" s="80">
        <f t="shared" si="248"/>
        <v>0</v>
      </c>
      <c r="AX787" s="80">
        <f t="shared" si="248"/>
        <v>0</v>
      </c>
      <c r="AY787" s="80">
        <f t="shared" si="248"/>
        <v>0</v>
      </c>
      <c r="AZ787" s="80">
        <f t="shared" si="248"/>
        <v>0</v>
      </c>
      <c r="BA787" s="80">
        <f t="shared" si="248"/>
        <v>0</v>
      </c>
      <c r="BB787" s="80">
        <f t="shared" si="248"/>
        <v>0</v>
      </c>
      <c r="BC787" s="80">
        <f t="shared" si="248"/>
        <v>0</v>
      </c>
      <c r="BD787" s="80">
        <f t="shared" si="248"/>
        <v>0</v>
      </c>
      <c r="BE787" s="80">
        <f t="shared" si="248"/>
        <v>0</v>
      </c>
      <c r="BF787" s="80">
        <f t="shared" si="248"/>
        <v>0</v>
      </c>
      <c r="BG787" s="80">
        <f t="shared" si="248"/>
        <v>0</v>
      </c>
      <c r="BH787" s="80">
        <f t="shared" si="248"/>
        <v>0</v>
      </c>
      <c r="BI787" s="80">
        <f t="shared" si="248"/>
        <v>0</v>
      </c>
      <c r="BJ787" s="80">
        <f t="shared" si="248"/>
        <v>-104772</v>
      </c>
      <c r="BK787" s="80">
        <f t="shared" si="248"/>
        <v>0</v>
      </c>
      <c r="BL787" s="80">
        <f t="shared" si="248"/>
        <v>0</v>
      </c>
      <c r="BM787" s="80">
        <f t="shared" si="248"/>
        <v>0</v>
      </c>
      <c r="BN787" s="80">
        <f t="shared" si="248"/>
        <v>0</v>
      </c>
      <c r="BO787" s="80">
        <f t="shared" si="248"/>
        <v>0</v>
      </c>
      <c r="BP787" s="80">
        <f t="shared" si="248"/>
        <v>0</v>
      </c>
      <c r="BQ787" s="80">
        <f t="shared" si="248"/>
        <v>0</v>
      </c>
      <c r="BR787" s="80">
        <f t="shared" si="244"/>
        <v>0</v>
      </c>
      <c r="BS787" s="80">
        <f t="shared" si="244"/>
        <v>0</v>
      </c>
      <c r="BT787" s="80">
        <f t="shared" si="244"/>
        <v>100311</v>
      </c>
      <c r="BU787" s="80">
        <f t="shared" si="244"/>
        <v>0</v>
      </c>
      <c r="BV787" s="80">
        <f t="shared" si="244"/>
        <v>0</v>
      </c>
      <c r="BW787" s="80">
        <f t="shared" si="244"/>
        <v>0</v>
      </c>
      <c r="BX787" s="80">
        <f t="shared" si="244"/>
        <v>0</v>
      </c>
      <c r="BZ787" s="80">
        <f t="shared" si="243"/>
        <v>0</v>
      </c>
      <c r="CA787" s="80" t="e">
        <f>CA428-#REF!</f>
        <v>#REF!</v>
      </c>
    </row>
    <row r="788" spans="7:79" hidden="1" x14ac:dyDescent="0.3">
      <c r="G788" s="80">
        <f t="shared" si="247"/>
        <v>0</v>
      </c>
      <c r="H788" s="80">
        <f t="shared" si="247"/>
        <v>0</v>
      </c>
      <c r="I788" s="80">
        <f t="shared" si="247"/>
        <v>0</v>
      </c>
      <c r="J788" s="80">
        <f t="shared" si="247"/>
        <v>0</v>
      </c>
      <c r="K788" s="80">
        <f t="shared" si="247"/>
        <v>0</v>
      </c>
      <c r="L788" s="80">
        <f t="shared" si="247"/>
        <v>0</v>
      </c>
      <c r="M788" s="80">
        <f t="shared" si="247"/>
        <v>0</v>
      </c>
      <c r="N788" s="80">
        <f t="shared" si="247"/>
        <v>0</v>
      </c>
      <c r="O788" s="80">
        <f t="shared" si="247"/>
        <v>0</v>
      </c>
      <c r="P788" s="80">
        <f t="shared" si="247"/>
        <v>0</v>
      </c>
      <c r="Q788" s="80">
        <f t="shared" si="247"/>
        <v>0</v>
      </c>
      <c r="R788" s="80">
        <f t="shared" si="247"/>
        <v>0</v>
      </c>
      <c r="S788" s="80">
        <f t="shared" si="247"/>
        <v>0</v>
      </c>
      <c r="T788" s="80">
        <f t="shared" si="247"/>
        <v>0</v>
      </c>
      <c r="U788" s="80">
        <f t="shared" si="247"/>
        <v>0</v>
      </c>
      <c r="V788" s="80">
        <f t="shared" si="247"/>
        <v>0</v>
      </c>
      <c r="W788" s="80">
        <f t="shared" si="249"/>
        <v>0</v>
      </c>
      <c r="X788" s="80">
        <f t="shared" si="249"/>
        <v>0</v>
      </c>
      <c r="Y788" s="80">
        <f t="shared" si="248"/>
        <v>0</v>
      </c>
      <c r="Z788" s="80">
        <f t="shared" si="248"/>
        <v>0</v>
      </c>
      <c r="AA788" s="80">
        <f t="shared" si="248"/>
        <v>0</v>
      </c>
      <c r="AB788" s="80">
        <f t="shared" si="248"/>
        <v>0</v>
      </c>
      <c r="AC788" s="80">
        <f t="shared" si="248"/>
        <v>0</v>
      </c>
      <c r="AD788" s="80">
        <f t="shared" si="248"/>
        <v>0</v>
      </c>
      <c r="AE788" s="80">
        <f t="shared" si="248"/>
        <v>0</v>
      </c>
      <c r="AF788" s="80">
        <f t="shared" si="248"/>
        <v>0</v>
      </c>
      <c r="AG788" s="80">
        <f t="shared" si="248"/>
        <v>0</v>
      </c>
      <c r="AH788" s="80">
        <f t="shared" si="248"/>
        <v>0</v>
      </c>
      <c r="AI788" s="80">
        <f t="shared" si="248"/>
        <v>0</v>
      </c>
      <c r="AJ788" s="80">
        <f t="shared" si="248"/>
        <v>0</v>
      </c>
      <c r="AK788" s="80">
        <f t="shared" si="248"/>
        <v>0</v>
      </c>
      <c r="AL788" s="80">
        <f t="shared" si="248"/>
        <v>0</v>
      </c>
      <c r="AM788" s="80">
        <f t="shared" si="248"/>
        <v>0</v>
      </c>
      <c r="AN788" s="80">
        <f t="shared" si="248"/>
        <v>0</v>
      </c>
      <c r="AO788" s="80">
        <f t="shared" si="248"/>
        <v>0</v>
      </c>
      <c r="AP788" s="80">
        <f t="shared" si="248"/>
        <v>0</v>
      </c>
      <c r="AQ788" s="80">
        <f t="shared" si="248"/>
        <v>0</v>
      </c>
      <c r="AR788" s="80">
        <f t="shared" si="248"/>
        <v>0</v>
      </c>
      <c r="AS788" s="80">
        <f t="shared" si="248"/>
        <v>0</v>
      </c>
      <c r="AT788" s="80">
        <f t="shared" si="248"/>
        <v>0</v>
      </c>
      <c r="AU788" s="80">
        <f t="shared" si="248"/>
        <v>0</v>
      </c>
      <c r="AV788" s="80">
        <f t="shared" si="248"/>
        <v>0</v>
      </c>
      <c r="AW788" s="80">
        <f t="shared" si="248"/>
        <v>0</v>
      </c>
      <c r="AX788" s="80">
        <f t="shared" si="248"/>
        <v>0</v>
      </c>
      <c r="AY788" s="80">
        <f t="shared" si="248"/>
        <v>0</v>
      </c>
      <c r="AZ788" s="80">
        <f t="shared" si="248"/>
        <v>0</v>
      </c>
      <c r="BA788" s="80">
        <f t="shared" si="248"/>
        <v>0</v>
      </c>
      <c r="BB788" s="80">
        <f t="shared" si="248"/>
        <v>0</v>
      </c>
      <c r="BC788" s="80">
        <f t="shared" ref="BC788:BR793" si="250">BC429-DU429</f>
        <v>0</v>
      </c>
      <c r="BD788" s="80">
        <f t="shared" si="250"/>
        <v>0</v>
      </c>
      <c r="BE788" s="80">
        <f t="shared" si="250"/>
        <v>0</v>
      </c>
      <c r="BF788" s="80">
        <f t="shared" si="250"/>
        <v>0</v>
      </c>
      <c r="BG788" s="80">
        <f t="shared" si="250"/>
        <v>0</v>
      </c>
      <c r="BH788" s="80">
        <f t="shared" si="250"/>
        <v>0</v>
      </c>
      <c r="BI788" s="80">
        <f t="shared" si="250"/>
        <v>0</v>
      </c>
      <c r="BJ788" s="80">
        <f t="shared" si="250"/>
        <v>0</v>
      </c>
      <c r="BK788" s="80">
        <f t="shared" si="250"/>
        <v>0</v>
      </c>
      <c r="BL788" s="80">
        <f t="shared" si="250"/>
        <v>0</v>
      </c>
      <c r="BM788" s="80">
        <f t="shared" si="250"/>
        <v>0</v>
      </c>
      <c r="BN788" s="80">
        <f t="shared" si="250"/>
        <v>0</v>
      </c>
      <c r="BO788" s="80">
        <f t="shared" si="250"/>
        <v>0</v>
      </c>
      <c r="BP788" s="80">
        <f t="shared" si="250"/>
        <v>0</v>
      </c>
      <c r="BQ788" s="80">
        <f t="shared" si="250"/>
        <v>0</v>
      </c>
      <c r="BR788" s="80">
        <f t="shared" si="244"/>
        <v>0</v>
      </c>
      <c r="BS788" s="80">
        <f t="shared" si="244"/>
        <v>0</v>
      </c>
      <c r="BT788" s="80">
        <f t="shared" si="244"/>
        <v>0</v>
      </c>
      <c r="BU788" s="80">
        <f t="shared" si="244"/>
        <v>0</v>
      </c>
      <c r="BV788" s="80">
        <f t="shared" si="244"/>
        <v>0</v>
      </c>
      <c r="BW788" s="80">
        <f t="shared" si="244"/>
        <v>0</v>
      </c>
      <c r="BX788" s="80">
        <f t="shared" si="244"/>
        <v>0</v>
      </c>
      <c r="BZ788" s="80">
        <f t="shared" si="243"/>
        <v>0</v>
      </c>
      <c r="CA788" s="80" t="e">
        <f>CA429-#REF!</f>
        <v>#REF!</v>
      </c>
    </row>
    <row r="789" spans="7:79" hidden="1" x14ac:dyDescent="0.3">
      <c r="G789" s="80">
        <f t="shared" si="247"/>
        <v>-125522</v>
      </c>
      <c r="H789" s="80">
        <f t="shared" si="247"/>
        <v>0</v>
      </c>
      <c r="I789" s="80">
        <f t="shared" si="247"/>
        <v>0</v>
      </c>
      <c r="J789" s="80">
        <f t="shared" si="247"/>
        <v>0</v>
      </c>
      <c r="K789" s="80">
        <f t="shared" si="247"/>
        <v>0</v>
      </c>
      <c r="L789" s="80">
        <f t="shared" si="247"/>
        <v>0</v>
      </c>
      <c r="M789" s="80">
        <f t="shared" si="247"/>
        <v>0</v>
      </c>
      <c r="N789" s="80">
        <f t="shared" si="247"/>
        <v>0</v>
      </c>
      <c r="O789" s="80">
        <f t="shared" si="247"/>
        <v>0</v>
      </c>
      <c r="P789" s="80">
        <f t="shared" si="247"/>
        <v>0</v>
      </c>
      <c r="Q789" s="80">
        <f t="shared" si="247"/>
        <v>30476</v>
      </c>
      <c r="R789" s="80">
        <f t="shared" si="247"/>
        <v>0</v>
      </c>
      <c r="S789" s="80">
        <f t="shared" si="247"/>
        <v>0</v>
      </c>
      <c r="T789" s="80">
        <f t="shared" si="247"/>
        <v>0</v>
      </c>
      <c r="U789" s="80">
        <f t="shared" si="247"/>
        <v>0</v>
      </c>
      <c r="V789" s="80">
        <f t="shared" si="247"/>
        <v>-46376</v>
      </c>
      <c r="W789" s="80">
        <f t="shared" si="249"/>
        <v>0</v>
      </c>
      <c r="X789" s="80">
        <f t="shared" si="249"/>
        <v>0</v>
      </c>
      <c r="Y789" s="80">
        <f t="shared" si="249"/>
        <v>0</v>
      </c>
      <c r="Z789" s="80">
        <f t="shared" si="249"/>
        <v>0</v>
      </c>
      <c r="AA789" s="80">
        <f t="shared" si="249"/>
        <v>0</v>
      </c>
      <c r="AB789" s="80">
        <f t="shared" si="249"/>
        <v>0</v>
      </c>
      <c r="AC789" s="80">
        <f t="shared" si="249"/>
        <v>0</v>
      </c>
      <c r="AD789" s="80">
        <f t="shared" si="249"/>
        <v>0</v>
      </c>
      <c r="AE789" s="80">
        <f t="shared" si="249"/>
        <v>0</v>
      </c>
      <c r="AF789" s="80">
        <f t="shared" si="249"/>
        <v>0</v>
      </c>
      <c r="AG789" s="80">
        <f t="shared" si="249"/>
        <v>0</v>
      </c>
      <c r="AH789" s="80">
        <f t="shared" si="249"/>
        <v>0</v>
      </c>
      <c r="AI789" s="80">
        <f t="shared" si="249"/>
        <v>0</v>
      </c>
      <c r="AJ789" s="80">
        <f t="shared" si="249"/>
        <v>0</v>
      </c>
      <c r="AK789" s="80">
        <f t="shared" si="249"/>
        <v>0</v>
      </c>
      <c r="AL789" s="80">
        <f t="shared" si="249"/>
        <v>0</v>
      </c>
      <c r="AM789" s="80">
        <f t="shared" ref="AM789:BB793" si="251">AM430-DE430</f>
        <v>0</v>
      </c>
      <c r="AN789" s="80">
        <f t="shared" si="251"/>
        <v>0</v>
      </c>
      <c r="AO789" s="80">
        <f t="shared" si="251"/>
        <v>0</v>
      </c>
      <c r="AP789" s="80">
        <f t="shared" si="251"/>
        <v>0</v>
      </c>
      <c r="AQ789" s="80">
        <f t="shared" si="251"/>
        <v>0</v>
      </c>
      <c r="AR789" s="80">
        <f t="shared" si="251"/>
        <v>0</v>
      </c>
      <c r="AS789" s="80">
        <f t="shared" si="251"/>
        <v>0</v>
      </c>
      <c r="AT789" s="80">
        <f t="shared" si="251"/>
        <v>0</v>
      </c>
      <c r="AU789" s="80">
        <f t="shared" si="251"/>
        <v>0</v>
      </c>
      <c r="AV789" s="80">
        <f t="shared" si="251"/>
        <v>0</v>
      </c>
      <c r="AW789" s="80">
        <f t="shared" si="251"/>
        <v>0</v>
      </c>
      <c r="AX789" s="80">
        <f t="shared" si="251"/>
        <v>0</v>
      </c>
      <c r="AY789" s="80">
        <f t="shared" si="251"/>
        <v>0</v>
      </c>
      <c r="AZ789" s="80">
        <f t="shared" si="251"/>
        <v>0</v>
      </c>
      <c r="BA789" s="80">
        <f t="shared" si="251"/>
        <v>0</v>
      </c>
      <c r="BB789" s="80">
        <f t="shared" si="251"/>
        <v>0</v>
      </c>
      <c r="BC789" s="80">
        <f t="shared" si="250"/>
        <v>0</v>
      </c>
      <c r="BD789" s="80">
        <f t="shared" si="250"/>
        <v>0</v>
      </c>
      <c r="BE789" s="80">
        <f t="shared" si="250"/>
        <v>0</v>
      </c>
      <c r="BF789" s="80">
        <f t="shared" si="250"/>
        <v>0</v>
      </c>
      <c r="BG789" s="80">
        <f t="shared" si="250"/>
        <v>0</v>
      </c>
      <c r="BH789" s="80">
        <f t="shared" si="250"/>
        <v>0</v>
      </c>
      <c r="BI789" s="80">
        <f t="shared" si="250"/>
        <v>0</v>
      </c>
      <c r="BJ789" s="80">
        <f t="shared" si="250"/>
        <v>-32885</v>
      </c>
      <c r="BK789" s="80">
        <f t="shared" si="250"/>
        <v>0</v>
      </c>
      <c r="BL789" s="80">
        <f t="shared" si="250"/>
        <v>0</v>
      </c>
      <c r="BM789" s="80">
        <f t="shared" si="250"/>
        <v>0</v>
      </c>
      <c r="BN789" s="80">
        <f t="shared" si="250"/>
        <v>0</v>
      </c>
      <c r="BO789" s="80">
        <f t="shared" si="250"/>
        <v>0</v>
      </c>
      <c r="BP789" s="80">
        <f t="shared" si="250"/>
        <v>0</v>
      </c>
      <c r="BQ789" s="80">
        <f t="shared" si="250"/>
        <v>0</v>
      </c>
      <c r="BR789" s="80">
        <f t="shared" si="244"/>
        <v>0</v>
      </c>
      <c r="BS789" s="80">
        <f t="shared" si="244"/>
        <v>0</v>
      </c>
      <c r="BT789" s="80">
        <f t="shared" si="244"/>
        <v>-15900</v>
      </c>
      <c r="BU789" s="80">
        <f t="shared" si="244"/>
        <v>0</v>
      </c>
      <c r="BV789" s="80">
        <f t="shared" si="244"/>
        <v>0</v>
      </c>
      <c r="BW789" s="80">
        <f t="shared" si="244"/>
        <v>0</v>
      </c>
      <c r="BX789" s="80">
        <f t="shared" si="244"/>
        <v>0</v>
      </c>
      <c r="BZ789" s="80">
        <f t="shared" si="243"/>
        <v>0</v>
      </c>
      <c r="CA789" s="80" t="e">
        <f>CA430-#REF!</f>
        <v>#REF!</v>
      </c>
    </row>
    <row r="790" spans="7:79" hidden="1" x14ac:dyDescent="0.3">
      <c r="G790" s="80">
        <f t="shared" si="247"/>
        <v>-125522</v>
      </c>
      <c r="H790" s="80">
        <f t="shared" si="247"/>
        <v>0</v>
      </c>
      <c r="I790" s="80">
        <f t="shared" si="247"/>
        <v>0</v>
      </c>
      <c r="J790" s="80">
        <f t="shared" si="247"/>
        <v>0</v>
      </c>
      <c r="K790" s="80">
        <f t="shared" si="247"/>
        <v>0</v>
      </c>
      <c r="L790" s="80">
        <f t="shared" si="247"/>
        <v>0</v>
      </c>
      <c r="M790" s="80">
        <f t="shared" si="247"/>
        <v>0</v>
      </c>
      <c r="N790" s="80">
        <f t="shared" si="247"/>
        <v>0</v>
      </c>
      <c r="O790" s="80">
        <f t="shared" si="247"/>
        <v>0</v>
      </c>
      <c r="P790" s="80">
        <f t="shared" si="247"/>
        <v>0</v>
      </c>
      <c r="Q790" s="80">
        <f t="shared" si="247"/>
        <v>30476</v>
      </c>
      <c r="R790" s="80">
        <f t="shared" si="247"/>
        <v>0</v>
      </c>
      <c r="S790" s="80">
        <f t="shared" si="247"/>
        <v>0</v>
      </c>
      <c r="T790" s="80">
        <f t="shared" si="247"/>
        <v>0</v>
      </c>
      <c r="U790" s="80">
        <f t="shared" si="247"/>
        <v>0</v>
      </c>
      <c r="V790" s="80">
        <f t="shared" si="247"/>
        <v>-46376</v>
      </c>
      <c r="W790" s="80">
        <f t="shared" si="249"/>
        <v>0</v>
      </c>
      <c r="X790" s="80">
        <f t="shared" si="249"/>
        <v>0</v>
      </c>
      <c r="Y790" s="80">
        <f t="shared" si="249"/>
        <v>0</v>
      </c>
      <c r="Z790" s="80">
        <f t="shared" si="249"/>
        <v>0</v>
      </c>
      <c r="AA790" s="80">
        <f t="shared" si="249"/>
        <v>0</v>
      </c>
      <c r="AB790" s="80">
        <f t="shared" si="249"/>
        <v>0</v>
      </c>
      <c r="AC790" s="80">
        <f t="shared" si="249"/>
        <v>0</v>
      </c>
      <c r="AD790" s="80">
        <f t="shared" si="249"/>
        <v>0</v>
      </c>
      <c r="AE790" s="80">
        <f t="shared" si="249"/>
        <v>0</v>
      </c>
      <c r="AF790" s="80">
        <f t="shared" si="249"/>
        <v>0</v>
      </c>
      <c r="AG790" s="80">
        <f t="shared" si="249"/>
        <v>0</v>
      </c>
      <c r="AH790" s="80">
        <f t="shared" si="249"/>
        <v>0</v>
      </c>
      <c r="AI790" s="80">
        <f t="shared" si="249"/>
        <v>0</v>
      </c>
      <c r="AJ790" s="80">
        <f t="shared" si="249"/>
        <v>0</v>
      </c>
      <c r="AK790" s="80">
        <f t="shared" si="249"/>
        <v>0</v>
      </c>
      <c r="AL790" s="80">
        <f t="shared" si="249"/>
        <v>0</v>
      </c>
      <c r="AM790" s="80">
        <f t="shared" si="251"/>
        <v>0</v>
      </c>
      <c r="AN790" s="80">
        <f t="shared" si="251"/>
        <v>0</v>
      </c>
      <c r="AO790" s="80">
        <f t="shared" si="251"/>
        <v>0</v>
      </c>
      <c r="AP790" s="80">
        <f t="shared" si="251"/>
        <v>0</v>
      </c>
      <c r="AQ790" s="80">
        <f t="shared" si="251"/>
        <v>0</v>
      </c>
      <c r="AR790" s="80">
        <f t="shared" si="251"/>
        <v>0</v>
      </c>
      <c r="AS790" s="80">
        <f t="shared" si="251"/>
        <v>0</v>
      </c>
      <c r="AT790" s="80">
        <f t="shared" si="251"/>
        <v>0</v>
      </c>
      <c r="AU790" s="80">
        <f t="shared" si="251"/>
        <v>0</v>
      </c>
      <c r="AV790" s="80">
        <f t="shared" si="251"/>
        <v>0</v>
      </c>
      <c r="AW790" s="80">
        <f t="shared" si="251"/>
        <v>0</v>
      </c>
      <c r="AX790" s="80">
        <f t="shared" si="251"/>
        <v>0</v>
      </c>
      <c r="AY790" s="80">
        <f t="shared" si="251"/>
        <v>0</v>
      </c>
      <c r="AZ790" s="80">
        <f t="shared" si="251"/>
        <v>0</v>
      </c>
      <c r="BA790" s="80">
        <f t="shared" si="251"/>
        <v>0</v>
      </c>
      <c r="BB790" s="80">
        <f t="shared" si="251"/>
        <v>0</v>
      </c>
      <c r="BC790" s="80">
        <f t="shared" si="250"/>
        <v>0</v>
      </c>
      <c r="BD790" s="80">
        <f t="shared" si="250"/>
        <v>0</v>
      </c>
      <c r="BE790" s="80">
        <f t="shared" si="250"/>
        <v>0</v>
      </c>
      <c r="BF790" s="80">
        <f t="shared" si="250"/>
        <v>0</v>
      </c>
      <c r="BG790" s="80">
        <f t="shared" si="250"/>
        <v>0</v>
      </c>
      <c r="BH790" s="80">
        <f t="shared" si="250"/>
        <v>0</v>
      </c>
      <c r="BI790" s="80">
        <f t="shared" si="250"/>
        <v>0</v>
      </c>
      <c r="BJ790" s="80">
        <f t="shared" si="250"/>
        <v>-32885</v>
      </c>
      <c r="BK790" s="80">
        <f t="shared" si="250"/>
        <v>0</v>
      </c>
      <c r="BL790" s="80">
        <f t="shared" si="250"/>
        <v>0</v>
      </c>
      <c r="BM790" s="80">
        <f t="shared" si="250"/>
        <v>0</v>
      </c>
      <c r="BN790" s="80">
        <f t="shared" si="250"/>
        <v>0</v>
      </c>
      <c r="BO790" s="80">
        <f t="shared" si="250"/>
        <v>0</v>
      </c>
      <c r="BP790" s="80">
        <f t="shared" si="250"/>
        <v>0</v>
      </c>
      <c r="BQ790" s="80">
        <f t="shared" si="250"/>
        <v>0</v>
      </c>
      <c r="BR790" s="80">
        <f t="shared" si="250"/>
        <v>0</v>
      </c>
      <c r="BS790" s="80">
        <f t="shared" ref="BS790:BX793" si="252">BS431-EK431</f>
        <v>0</v>
      </c>
      <c r="BT790" s="80">
        <f t="shared" si="252"/>
        <v>-15900</v>
      </c>
      <c r="BU790" s="80">
        <f t="shared" si="252"/>
        <v>0</v>
      </c>
      <c r="BV790" s="80">
        <f t="shared" si="252"/>
        <v>0</v>
      </c>
      <c r="BW790" s="80">
        <f t="shared" si="252"/>
        <v>0</v>
      </c>
      <c r="BX790" s="80">
        <f t="shared" si="252"/>
        <v>0</v>
      </c>
      <c r="BZ790" s="80">
        <f t="shared" si="243"/>
        <v>0</v>
      </c>
      <c r="CA790" s="80" t="e">
        <f>CA431-#REF!</f>
        <v>#REF!</v>
      </c>
    </row>
    <row r="791" spans="7:79" hidden="1" x14ac:dyDescent="0.3">
      <c r="G791" s="80">
        <f t="shared" si="247"/>
        <v>0</v>
      </c>
      <c r="H791" s="80">
        <f t="shared" si="247"/>
        <v>0</v>
      </c>
      <c r="I791" s="80">
        <f t="shared" si="247"/>
        <v>0</v>
      </c>
      <c r="J791" s="80">
        <f t="shared" si="247"/>
        <v>0</v>
      </c>
      <c r="K791" s="80">
        <f t="shared" si="247"/>
        <v>0</v>
      </c>
      <c r="L791" s="80">
        <f t="shared" si="247"/>
        <v>0</v>
      </c>
      <c r="M791" s="80">
        <f t="shared" si="247"/>
        <v>0</v>
      </c>
      <c r="N791" s="80">
        <f t="shared" si="247"/>
        <v>0</v>
      </c>
      <c r="O791" s="80">
        <f t="shared" si="247"/>
        <v>0</v>
      </c>
      <c r="P791" s="80">
        <f t="shared" si="247"/>
        <v>0</v>
      </c>
      <c r="Q791" s="80">
        <f t="shared" si="247"/>
        <v>0</v>
      </c>
      <c r="R791" s="80">
        <f t="shared" si="247"/>
        <v>0</v>
      </c>
      <c r="S791" s="80">
        <f t="shared" si="247"/>
        <v>0</v>
      </c>
      <c r="T791" s="80">
        <f t="shared" si="247"/>
        <v>0</v>
      </c>
      <c r="U791" s="80">
        <f t="shared" si="247"/>
        <v>0</v>
      </c>
      <c r="V791" s="80">
        <f t="shared" si="247"/>
        <v>0</v>
      </c>
      <c r="W791" s="80">
        <f t="shared" si="249"/>
        <v>0</v>
      </c>
      <c r="X791" s="80">
        <f t="shared" si="249"/>
        <v>0</v>
      </c>
      <c r="Y791" s="80">
        <f t="shared" si="249"/>
        <v>0</v>
      </c>
      <c r="Z791" s="80">
        <f t="shared" si="249"/>
        <v>0</v>
      </c>
      <c r="AA791" s="80">
        <f t="shared" si="249"/>
        <v>0</v>
      </c>
      <c r="AB791" s="80">
        <f t="shared" si="249"/>
        <v>0</v>
      </c>
      <c r="AC791" s="80">
        <f t="shared" si="249"/>
        <v>0</v>
      </c>
      <c r="AD791" s="80">
        <f t="shared" si="249"/>
        <v>0</v>
      </c>
      <c r="AE791" s="80">
        <f t="shared" si="249"/>
        <v>0</v>
      </c>
      <c r="AF791" s="80">
        <f t="shared" si="249"/>
        <v>0</v>
      </c>
      <c r="AG791" s="80">
        <f t="shared" si="249"/>
        <v>0</v>
      </c>
      <c r="AH791" s="80">
        <f t="shared" si="249"/>
        <v>0</v>
      </c>
      <c r="AI791" s="80">
        <f t="shared" si="249"/>
        <v>0</v>
      </c>
      <c r="AJ791" s="80">
        <f t="shared" si="249"/>
        <v>0</v>
      </c>
      <c r="AK791" s="80">
        <f t="shared" si="249"/>
        <v>0</v>
      </c>
      <c r="AL791" s="80">
        <f t="shared" si="249"/>
        <v>0</v>
      </c>
      <c r="AM791" s="80">
        <f t="shared" si="251"/>
        <v>0</v>
      </c>
      <c r="AN791" s="80">
        <f t="shared" si="251"/>
        <v>0</v>
      </c>
      <c r="AO791" s="80">
        <f t="shared" si="251"/>
        <v>0</v>
      </c>
      <c r="AP791" s="80">
        <f t="shared" si="251"/>
        <v>0</v>
      </c>
      <c r="AQ791" s="80">
        <f t="shared" si="251"/>
        <v>0</v>
      </c>
      <c r="AR791" s="80">
        <f t="shared" si="251"/>
        <v>0</v>
      </c>
      <c r="AS791" s="80">
        <f t="shared" si="251"/>
        <v>0</v>
      </c>
      <c r="AT791" s="80">
        <f t="shared" si="251"/>
        <v>0</v>
      </c>
      <c r="AU791" s="80">
        <f t="shared" si="251"/>
        <v>0</v>
      </c>
      <c r="AV791" s="80">
        <f t="shared" si="251"/>
        <v>0</v>
      </c>
      <c r="AW791" s="80">
        <f t="shared" si="251"/>
        <v>0</v>
      </c>
      <c r="AX791" s="80">
        <f t="shared" si="251"/>
        <v>0</v>
      </c>
      <c r="AY791" s="80">
        <f t="shared" si="251"/>
        <v>0</v>
      </c>
      <c r="AZ791" s="80">
        <f t="shared" si="251"/>
        <v>0</v>
      </c>
      <c r="BA791" s="80">
        <f t="shared" si="251"/>
        <v>0</v>
      </c>
      <c r="BB791" s="80">
        <f t="shared" si="251"/>
        <v>0</v>
      </c>
      <c r="BC791" s="80">
        <f t="shared" si="250"/>
        <v>0</v>
      </c>
      <c r="BD791" s="80">
        <f t="shared" si="250"/>
        <v>0</v>
      </c>
      <c r="BE791" s="80">
        <f t="shared" si="250"/>
        <v>0</v>
      </c>
      <c r="BF791" s="80">
        <f t="shared" si="250"/>
        <v>0</v>
      </c>
      <c r="BG791" s="80">
        <f t="shared" si="250"/>
        <v>0</v>
      </c>
      <c r="BH791" s="80">
        <f t="shared" si="250"/>
        <v>0</v>
      </c>
      <c r="BI791" s="80">
        <f t="shared" si="250"/>
        <v>0</v>
      </c>
      <c r="BJ791" s="80">
        <f t="shared" si="250"/>
        <v>0</v>
      </c>
      <c r="BK791" s="80">
        <f t="shared" si="250"/>
        <v>0</v>
      </c>
      <c r="BL791" s="80">
        <f t="shared" si="250"/>
        <v>0</v>
      </c>
      <c r="BM791" s="80">
        <f t="shared" si="250"/>
        <v>0</v>
      </c>
      <c r="BN791" s="80">
        <f t="shared" si="250"/>
        <v>0</v>
      </c>
      <c r="BO791" s="80">
        <f t="shared" si="250"/>
        <v>0</v>
      </c>
      <c r="BP791" s="80">
        <f t="shared" si="250"/>
        <v>0</v>
      </c>
      <c r="BQ791" s="80">
        <f t="shared" si="250"/>
        <v>0</v>
      </c>
      <c r="BR791" s="80">
        <f t="shared" si="250"/>
        <v>0</v>
      </c>
      <c r="BS791" s="80">
        <f t="shared" si="252"/>
        <v>0</v>
      </c>
      <c r="BT791" s="80">
        <f t="shared" si="252"/>
        <v>0</v>
      </c>
      <c r="BU791" s="80">
        <f t="shared" si="252"/>
        <v>0</v>
      </c>
      <c r="BV791" s="80">
        <f t="shared" si="252"/>
        <v>0</v>
      </c>
      <c r="BW791" s="80">
        <f t="shared" si="252"/>
        <v>0</v>
      </c>
      <c r="BX791" s="80">
        <f t="shared" si="252"/>
        <v>0</v>
      </c>
      <c r="BZ791" s="80">
        <f t="shared" si="243"/>
        <v>0</v>
      </c>
      <c r="CA791" s="80" t="e">
        <f>CA432-#REF!</f>
        <v>#REF!</v>
      </c>
    </row>
    <row r="792" spans="7:79" hidden="1" x14ac:dyDescent="0.3">
      <c r="G792" s="80">
        <f t="shared" si="247"/>
        <v>-630058</v>
      </c>
      <c r="H792" s="80">
        <f t="shared" si="247"/>
        <v>0</v>
      </c>
      <c r="I792" s="80">
        <f t="shared" si="247"/>
        <v>0</v>
      </c>
      <c r="J792" s="80">
        <f t="shared" si="247"/>
        <v>0</v>
      </c>
      <c r="K792" s="80">
        <f t="shared" si="247"/>
        <v>0</v>
      </c>
      <c r="L792" s="80">
        <f t="shared" si="247"/>
        <v>-259191</v>
      </c>
      <c r="M792" s="80">
        <f t="shared" si="247"/>
        <v>0</v>
      </c>
      <c r="N792" s="80">
        <f t="shared" si="247"/>
        <v>0</v>
      </c>
      <c r="O792" s="80">
        <f t="shared" si="247"/>
        <v>0</v>
      </c>
      <c r="P792" s="80">
        <f t="shared" si="247"/>
        <v>0</v>
      </c>
      <c r="Q792" s="80">
        <f t="shared" si="247"/>
        <v>0</v>
      </c>
      <c r="R792" s="80">
        <f t="shared" si="247"/>
        <v>0</v>
      </c>
      <c r="S792" s="80">
        <f t="shared" si="247"/>
        <v>0</v>
      </c>
      <c r="T792" s="80">
        <f t="shared" si="247"/>
        <v>0</v>
      </c>
      <c r="U792" s="80">
        <f t="shared" si="247"/>
        <v>0</v>
      </c>
      <c r="V792" s="80">
        <f t="shared" si="247"/>
        <v>400643</v>
      </c>
      <c r="W792" s="80">
        <f t="shared" si="249"/>
        <v>0</v>
      </c>
      <c r="X792" s="80">
        <f t="shared" si="249"/>
        <v>0</v>
      </c>
      <c r="Y792" s="80">
        <f t="shared" si="249"/>
        <v>0</v>
      </c>
      <c r="Z792" s="80">
        <f t="shared" si="249"/>
        <v>0</v>
      </c>
      <c r="AA792" s="80">
        <f t="shared" si="249"/>
        <v>0</v>
      </c>
      <c r="AB792" s="80">
        <f t="shared" si="249"/>
        <v>0</v>
      </c>
      <c r="AC792" s="80">
        <f t="shared" si="249"/>
        <v>0</v>
      </c>
      <c r="AD792" s="80">
        <f t="shared" si="249"/>
        <v>0</v>
      </c>
      <c r="AE792" s="80">
        <f t="shared" si="249"/>
        <v>0</v>
      </c>
      <c r="AF792" s="80">
        <f t="shared" si="249"/>
        <v>0</v>
      </c>
      <c r="AG792" s="80">
        <f t="shared" si="249"/>
        <v>0</v>
      </c>
      <c r="AH792" s="80">
        <f t="shared" si="249"/>
        <v>0</v>
      </c>
      <c r="AI792" s="80">
        <f t="shared" si="249"/>
        <v>0</v>
      </c>
      <c r="AJ792" s="80">
        <f t="shared" si="249"/>
        <v>0</v>
      </c>
      <c r="AK792" s="80">
        <f t="shared" si="249"/>
        <v>-126747</v>
      </c>
      <c r="AL792" s="80">
        <f t="shared" si="249"/>
        <v>0</v>
      </c>
      <c r="AM792" s="80">
        <f t="shared" si="251"/>
        <v>0</v>
      </c>
      <c r="AN792" s="80">
        <f t="shared" si="251"/>
        <v>0</v>
      </c>
      <c r="AO792" s="80">
        <f t="shared" si="251"/>
        <v>0</v>
      </c>
      <c r="AP792" s="80">
        <f t="shared" si="251"/>
        <v>-55193</v>
      </c>
      <c r="AQ792" s="80">
        <f t="shared" si="251"/>
        <v>0</v>
      </c>
      <c r="AR792" s="80">
        <f t="shared" si="251"/>
        <v>0</v>
      </c>
      <c r="AS792" s="80">
        <f t="shared" si="251"/>
        <v>0</v>
      </c>
      <c r="AT792" s="80">
        <f t="shared" si="251"/>
        <v>0</v>
      </c>
      <c r="AU792" s="80">
        <f t="shared" si="251"/>
        <v>0</v>
      </c>
      <c r="AV792" s="80">
        <f t="shared" si="251"/>
        <v>0</v>
      </c>
      <c r="AW792" s="80">
        <f t="shared" si="251"/>
        <v>0</v>
      </c>
      <c r="AX792" s="80">
        <f t="shared" si="251"/>
        <v>0</v>
      </c>
      <c r="AY792" s="80">
        <f t="shared" si="251"/>
        <v>0</v>
      </c>
      <c r="AZ792" s="80">
        <f t="shared" si="251"/>
        <v>0</v>
      </c>
      <c r="BA792" s="80">
        <f t="shared" si="251"/>
        <v>0</v>
      </c>
      <c r="BB792" s="80">
        <f t="shared" si="251"/>
        <v>0</v>
      </c>
      <c r="BC792" s="80">
        <f t="shared" si="250"/>
        <v>0</v>
      </c>
      <c r="BD792" s="80">
        <f t="shared" si="250"/>
        <v>0</v>
      </c>
      <c r="BE792" s="80">
        <f t="shared" si="250"/>
        <v>0</v>
      </c>
      <c r="BF792" s="80">
        <f t="shared" si="250"/>
        <v>0</v>
      </c>
      <c r="BG792" s="80">
        <f t="shared" si="250"/>
        <v>0</v>
      </c>
      <c r="BH792" s="80">
        <f t="shared" si="250"/>
        <v>0</v>
      </c>
      <c r="BI792" s="80">
        <f t="shared" si="250"/>
        <v>0</v>
      </c>
      <c r="BJ792" s="80">
        <f t="shared" si="250"/>
        <v>-16575</v>
      </c>
      <c r="BK792" s="80">
        <f t="shared" si="250"/>
        <v>0</v>
      </c>
      <c r="BL792" s="80">
        <f t="shared" si="250"/>
        <v>0</v>
      </c>
      <c r="BM792" s="80">
        <f t="shared" si="250"/>
        <v>0</v>
      </c>
      <c r="BN792" s="80">
        <f t="shared" si="250"/>
        <v>0</v>
      </c>
      <c r="BO792" s="80">
        <f t="shared" si="250"/>
        <v>-172352</v>
      </c>
      <c r="BP792" s="80">
        <f t="shared" si="250"/>
        <v>0</v>
      </c>
      <c r="BQ792" s="80">
        <f t="shared" si="250"/>
        <v>0</v>
      </c>
      <c r="BR792" s="80">
        <f t="shared" si="250"/>
        <v>0</v>
      </c>
      <c r="BS792" s="80">
        <f t="shared" si="252"/>
        <v>0</v>
      </c>
      <c r="BT792" s="80">
        <f t="shared" si="252"/>
        <v>-40488</v>
      </c>
      <c r="BU792" s="80">
        <f t="shared" si="252"/>
        <v>0</v>
      </c>
      <c r="BV792" s="80">
        <f t="shared" si="252"/>
        <v>0</v>
      </c>
      <c r="BW792" s="80">
        <f t="shared" si="252"/>
        <v>0</v>
      </c>
      <c r="BX792" s="80">
        <f t="shared" si="252"/>
        <v>0</v>
      </c>
      <c r="BZ792" s="80">
        <f t="shared" si="243"/>
        <v>0</v>
      </c>
      <c r="CA792" s="80" t="e">
        <f>CA433-#REF!</f>
        <v>#REF!</v>
      </c>
    </row>
    <row r="793" spans="7:79" hidden="1" x14ac:dyDescent="0.3">
      <c r="G793" s="80">
        <f t="shared" si="247"/>
        <v>-630058</v>
      </c>
      <c r="H793" s="80">
        <f t="shared" si="247"/>
        <v>0</v>
      </c>
      <c r="I793" s="80">
        <f t="shared" si="247"/>
        <v>0</v>
      </c>
      <c r="J793" s="80">
        <f t="shared" si="247"/>
        <v>0</v>
      </c>
      <c r="K793" s="80">
        <f t="shared" si="247"/>
        <v>0</v>
      </c>
      <c r="L793" s="80">
        <f t="shared" si="247"/>
        <v>-259191</v>
      </c>
      <c r="M793" s="80">
        <f t="shared" si="247"/>
        <v>0</v>
      </c>
      <c r="N793" s="80">
        <f t="shared" si="247"/>
        <v>0</v>
      </c>
      <c r="O793" s="80">
        <f t="shared" si="247"/>
        <v>0</v>
      </c>
      <c r="P793" s="80">
        <f t="shared" si="247"/>
        <v>0</v>
      </c>
      <c r="Q793" s="80">
        <f t="shared" si="247"/>
        <v>0</v>
      </c>
      <c r="R793" s="80">
        <f t="shared" si="247"/>
        <v>0</v>
      </c>
      <c r="S793" s="80">
        <f t="shared" si="247"/>
        <v>0</v>
      </c>
      <c r="T793" s="80">
        <f t="shared" si="247"/>
        <v>0</v>
      </c>
      <c r="U793" s="80">
        <f t="shared" si="247"/>
        <v>0</v>
      </c>
      <c r="V793" s="80">
        <f t="shared" si="247"/>
        <v>400643</v>
      </c>
      <c r="W793" s="80">
        <f t="shared" si="249"/>
        <v>0</v>
      </c>
      <c r="X793" s="80">
        <f t="shared" si="249"/>
        <v>0</v>
      </c>
      <c r="Y793" s="80">
        <f t="shared" si="249"/>
        <v>0</v>
      </c>
      <c r="Z793" s="80">
        <f t="shared" si="249"/>
        <v>0</v>
      </c>
      <c r="AA793" s="80">
        <f t="shared" si="249"/>
        <v>0</v>
      </c>
      <c r="AB793" s="80">
        <f t="shared" si="249"/>
        <v>0</v>
      </c>
      <c r="AC793" s="80">
        <f t="shared" si="249"/>
        <v>0</v>
      </c>
      <c r="AD793" s="80">
        <f t="shared" si="249"/>
        <v>0</v>
      </c>
      <c r="AE793" s="80">
        <f t="shared" si="249"/>
        <v>0</v>
      </c>
      <c r="AF793" s="80">
        <f t="shared" si="249"/>
        <v>0</v>
      </c>
      <c r="AG793" s="80">
        <f t="shared" si="249"/>
        <v>0</v>
      </c>
      <c r="AH793" s="80">
        <f t="shared" si="249"/>
        <v>0</v>
      </c>
      <c r="AI793" s="80">
        <f t="shared" si="249"/>
        <v>0</v>
      </c>
      <c r="AJ793" s="80">
        <f t="shared" si="249"/>
        <v>0</v>
      </c>
      <c r="AK793" s="80">
        <f t="shared" si="249"/>
        <v>-126747</v>
      </c>
      <c r="AL793" s="80">
        <f t="shared" si="249"/>
        <v>0</v>
      </c>
      <c r="AM793" s="80">
        <f t="shared" si="251"/>
        <v>0</v>
      </c>
      <c r="AN793" s="80">
        <f t="shared" si="251"/>
        <v>0</v>
      </c>
      <c r="AO793" s="80">
        <f t="shared" si="251"/>
        <v>0</v>
      </c>
      <c r="AP793" s="80">
        <f t="shared" si="251"/>
        <v>-55193</v>
      </c>
      <c r="AQ793" s="80">
        <f t="shared" si="251"/>
        <v>0</v>
      </c>
      <c r="AR793" s="80">
        <f t="shared" si="251"/>
        <v>0</v>
      </c>
      <c r="AS793" s="80">
        <f t="shared" si="251"/>
        <v>0</v>
      </c>
      <c r="AT793" s="80">
        <f t="shared" si="251"/>
        <v>0</v>
      </c>
      <c r="AU793" s="80">
        <f t="shared" si="251"/>
        <v>0</v>
      </c>
      <c r="AV793" s="80">
        <f t="shared" si="251"/>
        <v>0</v>
      </c>
      <c r="AW793" s="80">
        <f t="shared" si="251"/>
        <v>0</v>
      </c>
      <c r="AX793" s="80">
        <f t="shared" si="251"/>
        <v>0</v>
      </c>
      <c r="AY793" s="80">
        <f t="shared" si="251"/>
        <v>0</v>
      </c>
      <c r="AZ793" s="80">
        <f t="shared" si="251"/>
        <v>0</v>
      </c>
      <c r="BA793" s="80">
        <f t="shared" si="251"/>
        <v>0</v>
      </c>
      <c r="BB793" s="80">
        <f t="shared" si="251"/>
        <v>0</v>
      </c>
      <c r="BC793" s="80">
        <f t="shared" si="250"/>
        <v>0</v>
      </c>
      <c r="BD793" s="80">
        <f t="shared" si="250"/>
        <v>0</v>
      </c>
      <c r="BE793" s="80">
        <f t="shared" si="250"/>
        <v>0</v>
      </c>
      <c r="BF793" s="80">
        <f t="shared" si="250"/>
        <v>0</v>
      </c>
      <c r="BG793" s="80">
        <f t="shared" si="250"/>
        <v>0</v>
      </c>
      <c r="BH793" s="80">
        <f t="shared" si="250"/>
        <v>0</v>
      </c>
      <c r="BI793" s="80">
        <f t="shared" si="250"/>
        <v>0</v>
      </c>
      <c r="BJ793" s="80">
        <f t="shared" si="250"/>
        <v>-16575</v>
      </c>
      <c r="BK793" s="80">
        <f t="shared" si="250"/>
        <v>0</v>
      </c>
      <c r="BL793" s="80">
        <f t="shared" si="250"/>
        <v>0</v>
      </c>
      <c r="BM793" s="80">
        <f t="shared" si="250"/>
        <v>0</v>
      </c>
      <c r="BN793" s="80">
        <f t="shared" si="250"/>
        <v>0</v>
      </c>
      <c r="BO793" s="80">
        <f t="shared" si="250"/>
        <v>-172352</v>
      </c>
      <c r="BP793" s="80">
        <f t="shared" si="250"/>
        <v>0</v>
      </c>
      <c r="BQ793" s="80">
        <f t="shared" si="250"/>
        <v>0</v>
      </c>
      <c r="BR793" s="80">
        <f t="shared" si="250"/>
        <v>0</v>
      </c>
      <c r="BS793" s="80">
        <f t="shared" si="252"/>
        <v>0</v>
      </c>
      <c r="BT793" s="80">
        <f t="shared" si="252"/>
        <v>-40488</v>
      </c>
      <c r="BU793" s="80">
        <f t="shared" si="252"/>
        <v>0</v>
      </c>
      <c r="BV793" s="80">
        <f t="shared" si="252"/>
        <v>0</v>
      </c>
      <c r="BW793" s="80">
        <f t="shared" si="252"/>
        <v>0</v>
      </c>
      <c r="BX793" s="80">
        <f t="shared" si="252"/>
        <v>0</v>
      </c>
      <c r="BZ793" s="80">
        <f t="shared" si="243"/>
        <v>0</v>
      </c>
      <c r="CA793" s="80" t="e">
        <f>CA434-#REF!</f>
        <v>#REF!</v>
      </c>
    </row>
    <row r="794" spans="7:79" hidden="1" x14ac:dyDescent="0.3">
      <c r="G794" s="80">
        <f t="shared" ref="G794:BR795" si="253">G453-BY453</f>
        <v>0</v>
      </c>
      <c r="H794" s="80">
        <f t="shared" si="253"/>
        <v>0</v>
      </c>
      <c r="I794" s="80">
        <f t="shared" si="253"/>
        <v>0</v>
      </c>
      <c r="J794" s="80">
        <f t="shared" si="253"/>
        <v>0</v>
      </c>
      <c r="K794" s="80">
        <f t="shared" si="253"/>
        <v>0</v>
      </c>
      <c r="L794" s="80">
        <f t="shared" si="253"/>
        <v>0</v>
      </c>
      <c r="M794" s="80">
        <f t="shared" si="253"/>
        <v>0</v>
      </c>
      <c r="N794" s="80">
        <f t="shared" si="253"/>
        <v>0</v>
      </c>
      <c r="O794" s="80">
        <f t="shared" si="253"/>
        <v>0</v>
      </c>
      <c r="P794" s="80">
        <f t="shared" si="253"/>
        <v>0</v>
      </c>
      <c r="Q794" s="80">
        <f t="shared" si="253"/>
        <v>0</v>
      </c>
      <c r="R794" s="80">
        <f t="shared" si="253"/>
        <v>0</v>
      </c>
      <c r="S794" s="80">
        <f t="shared" si="253"/>
        <v>0</v>
      </c>
      <c r="T794" s="80">
        <f t="shared" si="253"/>
        <v>0</v>
      </c>
      <c r="U794" s="80">
        <f t="shared" si="253"/>
        <v>0</v>
      </c>
      <c r="V794" s="80">
        <f t="shared" si="253"/>
        <v>0</v>
      </c>
      <c r="W794" s="80">
        <f t="shared" si="253"/>
        <v>0</v>
      </c>
      <c r="X794" s="80">
        <f t="shared" si="253"/>
        <v>0</v>
      </c>
      <c r="Y794" s="80">
        <f t="shared" si="253"/>
        <v>0</v>
      </c>
      <c r="Z794" s="80">
        <f t="shared" si="253"/>
        <v>0</v>
      </c>
      <c r="AA794" s="80">
        <f t="shared" si="253"/>
        <v>0</v>
      </c>
      <c r="AB794" s="80">
        <f t="shared" si="253"/>
        <v>0</v>
      </c>
      <c r="AC794" s="80">
        <f t="shared" si="253"/>
        <v>0</v>
      </c>
      <c r="AD794" s="80">
        <f t="shared" si="253"/>
        <v>0</v>
      </c>
      <c r="AE794" s="80">
        <f t="shared" si="253"/>
        <v>0</v>
      </c>
      <c r="AF794" s="80">
        <f t="shared" si="253"/>
        <v>0</v>
      </c>
      <c r="AG794" s="80">
        <f t="shared" si="253"/>
        <v>0</v>
      </c>
      <c r="AH794" s="80">
        <f t="shared" si="253"/>
        <v>0</v>
      </c>
      <c r="AI794" s="80">
        <f t="shared" si="253"/>
        <v>0</v>
      </c>
      <c r="AJ794" s="80">
        <f t="shared" si="253"/>
        <v>0</v>
      </c>
      <c r="AK794" s="80">
        <f t="shared" si="253"/>
        <v>0</v>
      </c>
      <c r="AL794" s="80">
        <f t="shared" si="253"/>
        <v>0</v>
      </c>
      <c r="AM794" s="80">
        <f t="shared" si="253"/>
        <v>0</v>
      </c>
      <c r="AN794" s="80">
        <f t="shared" si="253"/>
        <v>0</v>
      </c>
      <c r="AO794" s="80">
        <f t="shared" si="253"/>
        <v>0</v>
      </c>
      <c r="AP794" s="80">
        <f t="shared" si="253"/>
        <v>0</v>
      </c>
      <c r="AQ794" s="80">
        <f t="shared" si="253"/>
        <v>0</v>
      </c>
      <c r="AR794" s="80">
        <f t="shared" si="253"/>
        <v>0</v>
      </c>
      <c r="AS794" s="80">
        <f t="shared" si="253"/>
        <v>0</v>
      </c>
      <c r="AT794" s="80">
        <f t="shared" si="253"/>
        <v>0</v>
      </c>
      <c r="AU794" s="80">
        <f t="shared" si="253"/>
        <v>0</v>
      </c>
      <c r="AV794" s="80">
        <f t="shared" si="253"/>
        <v>0</v>
      </c>
      <c r="AW794" s="80">
        <f t="shared" si="253"/>
        <v>0</v>
      </c>
      <c r="AX794" s="80">
        <f t="shared" si="253"/>
        <v>0</v>
      </c>
      <c r="AY794" s="80">
        <f t="shared" si="253"/>
        <v>0</v>
      </c>
      <c r="AZ794" s="80">
        <f t="shared" si="253"/>
        <v>0</v>
      </c>
      <c r="BA794" s="80">
        <f t="shared" si="253"/>
        <v>0</v>
      </c>
      <c r="BB794" s="80">
        <f t="shared" si="253"/>
        <v>0</v>
      </c>
      <c r="BC794" s="80">
        <f t="shared" si="253"/>
        <v>0</v>
      </c>
      <c r="BD794" s="80">
        <f t="shared" si="253"/>
        <v>0</v>
      </c>
      <c r="BE794" s="80">
        <f t="shared" si="253"/>
        <v>0</v>
      </c>
      <c r="BF794" s="80">
        <f t="shared" si="253"/>
        <v>0</v>
      </c>
      <c r="BG794" s="80">
        <f t="shared" si="253"/>
        <v>0</v>
      </c>
      <c r="BH794" s="80">
        <f t="shared" si="253"/>
        <v>0</v>
      </c>
      <c r="BI794" s="80">
        <f t="shared" si="253"/>
        <v>0</v>
      </c>
      <c r="BJ794" s="80">
        <f t="shared" si="253"/>
        <v>0</v>
      </c>
      <c r="BK794" s="80">
        <f t="shared" si="253"/>
        <v>0</v>
      </c>
      <c r="BL794" s="80">
        <f t="shared" si="253"/>
        <v>0</v>
      </c>
      <c r="BM794" s="80">
        <f t="shared" si="253"/>
        <v>0</v>
      </c>
      <c r="BN794" s="80">
        <f t="shared" si="253"/>
        <v>0</v>
      </c>
      <c r="BO794" s="80">
        <f t="shared" si="253"/>
        <v>0</v>
      </c>
      <c r="BP794" s="80">
        <f t="shared" si="253"/>
        <v>0</v>
      </c>
      <c r="BQ794" s="80">
        <f t="shared" si="253"/>
        <v>0</v>
      </c>
      <c r="BR794" s="80">
        <f t="shared" si="253"/>
        <v>0</v>
      </c>
      <c r="BS794" s="80">
        <f t="shared" ref="BO794:BX795" si="254">BS453-EK453</f>
        <v>0</v>
      </c>
      <c r="BT794" s="80">
        <f t="shared" si="254"/>
        <v>0</v>
      </c>
      <c r="BU794" s="80">
        <f t="shared" si="254"/>
        <v>0</v>
      </c>
      <c r="BV794" s="80">
        <f t="shared" si="254"/>
        <v>0</v>
      </c>
      <c r="BW794" s="80">
        <f t="shared" si="254"/>
        <v>0</v>
      </c>
      <c r="BX794" s="80">
        <f t="shared" si="254"/>
        <v>0</v>
      </c>
      <c r="BZ794" s="80">
        <f>BZ453-ER453</f>
        <v>0</v>
      </c>
      <c r="CA794" s="80" t="e">
        <f>CA453-#REF!</f>
        <v>#REF!</v>
      </c>
    </row>
    <row r="795" spans="7:79" hidden="1" x14ac:dyDescent="0.3">
      <c r="G795" s="80">
        <f t="shared" si="253"/>
        <v>0</v>
      </c>
      <c r="H795" s="80">
        <f t="shared" si="253"/>
        <v>0</v>
      </c>
      <c r="I795" s="80">
        <f t="shared" si="253"/>
        <v>0</v>
      </c>
      <c r="J795" s="80">
        <f t="shared" si="253"/>
        <v>0</v>
      </c>
      <c r="K795" s="80">
        <f t="shared" si="253"/>
        <v>0</v>
      </c>
      <c r="L795" s="80">
        <f t="shared" si="253"/>
        <v>0</v>
      </c>
      <c r="M795" s="80">
        <f t="shared" si="253"/>
        <v>0</v>
      </c>
      <c r="N795" s="80">
        <f t="shared" si="253"/>
        <v>0</v>
      </c>
      <c r="O795" s="80">
        <f t="shared" si="253"/>
        <v>0</v>
      </c>
      <c r="P795" s="80">
        <f t="shared" si="253"/>
        <v>0</v>
      </c>
      <c r="Q795" s="80">
        <f t="shared" si="253"/>
        <v>0</v>
      </c>
      <c r="R795" s="80">
        <f t="shared" si="253"/>
        <v>0</v>
      </c>
      <c r="S795" s="80">
        <f t="shared" si="253"/>
        <v>0</v>
      </c>
      <c r="T795" s="80">
        <f t="shared" si="253"/>
        <v>0</v>
      </c>
      <c r="U795" s="80">
        <f t="shared" si="253"/>
        <v>0</v>
      </c>
      <c r="V795" s="80">
        <f t="shared" si="253"/>
        <v>0</v>
      </c>
      <c r="W795" s="80">
        <f t="shared" si="253"/>
        <v>0</v>
      </c>
      <c r="X795" s="80">
        <f t="shared" si="253"/>
        <v>0</v>
      </c>
      <c r="Y795" s="80">
        <f t="shared" si="253"/>
        <v>0</v>
      </c>
      <c r="Z795" s="80">
        <f t="shared" si="253"/>
        <v>0</v>
      </c>
      <c r="AA795" s="80">
        <f t="shared" si="253"/>
        <v>0</v>
      </c>
      <c r="AB795" s="80">
        <f t="shared" si="253"/>
        <v>0</v>
      </c>
      <c r="AC795" s="80">
        <f t="shared" si="253"/>
        <v>0</v>
      </c>
      <c r="AD795" s="80">
        <f t="shared" si="253"/>
        <v>0</v>
      </c>
      <c r="AE795" s="80">
        <f t="shared" si="253"/>
        <v>0</v>
      </c>
      <c r="AF795" s="80">
        <f t="shared" si="253"/>
        <v>0</v>
      </c>
      <c r="AG795" s="80">
        <f t="shared" si="253"/>
        <v>0</v>
      </c>
      <c r="AH795" s="80">
        <f t="shared" si="253"/>
        <v>0</v>
      </c>
      <c r="AI795" s="80">
        <f t="shared" si="253"/>
        <v>0</v>
      </c>
      <c r="AJ795" s="80">
        <f t="shared" si="253"/>
        <v>0</v>
      </c>
      <c r="AK795" s="80">
        <f t="shared" si="253"/>
        <v>0</v>
      </c>
      <c r="AL795" s="80">
        <f t="shared" si="253"/>
        <v>0</v>
      </c>
      <c r="AM795" s="80">
        <f t="shared" si="253"/>
        <v>0</v>
      </c>
      <c r="AN795" s="80">
        <f t="shared" si="253"/>
        <v>0</v>
      </c>
      <c r="AO795" s="80">
        <f t="shared" si="253"/>
        <v>0</v>
      </c>
      <c r="AP795" s="80">
        <f t="shared" si="253"/>
        <v>0</v>
      </c>
      <c r="AQ795" s="80">
        <f t="shared" si="253"/>
        <v>0</v>
      </c>
      <c r="AR795" s="80">
        <f t="shared" si="253"/>
        <v>0</v>
      </c>
      <c r="AS795" s="80">
        <f t="shared" si="253"/>
        <v>0</v>
      </c>
      <c r="AT795" s="80">
        <f t="shared" si="253"/>
        <v>0</v>
      </c>
      <c r="AU795" s="80">
        <f t="shared" si="253"/>
        <v>0</v>
      </c>
      <c r="AV795" s="80">
        <f t="shared" si="253"/>
        <v>0</v>
      </c>
      <c r="AW795" s="80">
        <f t="shared" si="253"/>
        <v>0</v>
      </c>
      <c r="AX795" s="80">
        <f t="shared" si="253"/>
        <v>0</v>
      </c>
      <c r="AY795" s="80">
        <f t="shared" si="253"/>
        <v>0</v>
      </c>
      <c r="AZ795" s="80">
        <f t="shared" si="253"/>
        <v>0</v>
      </c>
      <c r="BA795" s="80">
        <f t="shared" si="253"/>
        <v>0</v>
      </c>
      <c r="BB795" s="80">
        <f t="shared" si="253"/>
        <v>0</v>
      </c>
      <c r="BC795" s="80">
        <f t="shared" si="253"/>
        <v>0</v>
      </c>
      <c r="BD795" s="80">
        <f t="shared" si="253"/>
        <v>0</v>
      </c>
      <c r="BE795" s="80">
        <f t="shared" si="253"/>
        <v>0</v>
      </c>
      <c r="BF795" s="80">
        <f t="shared" si="253"/>
        <v>0</v>
      </c>
      <c r="BG795" s="80">
        <f t="shared" si="253"/>
        <v>0</v>
      </c>
      <c r="BH795" s="80">
        <f t="shared" si="253"/>
        <v>0</v>
      </c>
      <c r="BI795" s="80">
        <f t="shared" si="253"/>
        <v>0</v>
      </c>
      <c r="BJ795" s="80">
        <f t="shared" si="253"/>
        <v>0</v>
      </c>
      <c r="BK795" s="80">
        <f t="shared" si="253"/>
        <v>0</v>
      </c>
      <c r="BL795" s="80">
        <f t="shared" si="253"/>
        <v>0</v>
      </c>
      <c r="BM795" s="80">
        <f t="shared" si="253"/>
        <v>0</v>
      </c>
      <c r="BN795" s="80">
        <f t="shared" si="253"/>
        <v>0</v>
      </c>
      <c r="BO795" s="80">
        <f t="shared" si="254"/>
        <v>0</v>
      </c>
      <c r="BP795" s="80">
        <f t="shared" si="254"/>
        <v>0</v>
      </c>
      <c r="BQ795" s="80">
        <f t="shared" si="254"/>
        <v>0</v>
      </c>
      <c r="BR795" s="80">
        <f t="shared" si="254"/>
        <v>0</v>
      </c>
      <c r="BS795" s="80">
        <f t="shared" si="254"/>
        <v>0</v>
      </c>
      <c r="BT795" s="80">
        <f t="shared" si="254"/>
        <v>0</v>
      </c>
      <c r="BU795" s="80">
        <f t="shared" si="254"/>
        <v>0</v>
      </c>
      <c r="BV795" s="80">
        <f t="shared" si="254"/>
        <v>0</v>
      </c>
      <c r="BW795" s="80">
        <f t="shared" si="254"/>
        <v>0</v>
      </c>
      <c r="BX795" s="80">
        <f t="shared" si="254"/>
        <v>0</v>
      </c>
      <c r="BZ795" s="80">
        <f>BZ454-ER454</f>
        <v>0</v>
      </c>
      <c r="CA795" s="80" t="e">
        <f>CA454-#REF!</f>
        <v>#REF!</v>
      </c>
    </row>
    <row r="796" spans="7:79" hidden="1" x14ac:dyDescent="0.3"/>
    <row r="797" spans="7:79" hidden="1" x14ac:dyDescent="0.3"/>
    <row r="801" spans="147:147" x14ac:dyDescent="0.3">
      <c r="EQ801" s="33"/>
    </row>
  </sheetData>
  <mergeCells count="5">
    <mergeCell ref="E213:BV213"/>
    <mergeCell ref="BY213:EN213"/>
    <mergeCell ref="G8:BV8"/>
    <mergeCell ref="BY8:EM8"/>
    <mergeCell ref="ER9:ER10"/>
  </mergeCells>
  <pageMargins left="0.70866141732283472" right="0.70866141732283472" top="0.74803149606299213" bottom="0.74803149606299213" header="0.31496062992125984" footer="0.31496062992125984"/>
  <pageSetup paperSize="9" scale="34" orientation="portrait" r:id="rId1"/>
  <rowBreaks count="1" manualBreakCount="1">
    <brk id="209" max="14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117EC-D683-45FB-A241-1F0CE1C922FD}">
  <sheetPr>
    <pageSetUpPr fitToPage="1"/>
  </sheetPr>
  <dimension ref="D1:EP409"/>
  <sheetViews>
    <sheetView view="pageBreakPreview" zoomScaleNormal="100" zoomScaleSheetLayoutView="100" workbookViewId="0">
      <selection activeCell="BA109" sqref="BA109"/>
    </sheetView>
  </sheetViews>
  <sheetFormatPr defaultColWidth="9.54296875" defaultRowHeight="13" x14ac:dyDescent="0.3"/>
  <cols>
    <col min="1" max="1" width="1.7265625" style="80" customWidth="1"/>
    <col min="2" max="3" width="0.90625" style="80" customWidth="1"/>
    <col min="4" max="4" width="32.453125" style="80" customWidth="1"/>
    <col min="5" max="6" width="0.90625" style="80" customWidth="1"/>
    <col min="7" max="7" width="17" style="80" customWidth="1"/>
    <col min="8" max="9" width="0.90625" style="80" customWidth="1"/>
    <col min="10" max="11" width="0.90625" style="80" hidden="1" customWidth="1"/>
    <col min="12" max="12" width="17" style="80" hidden="1" customWidth="1"/>
    <col min="13" max="16" width="0.90625" style="80" hidden="1" customWidth="1"/>
    <col min="17" max="17" width="17" style="80" hidden="1" customWidth="1"/>
    <col min="18" max="21" width="0.90625" style="80" hidden="1" customWidth="1"/>
    <col min="22" max="22" width="17" style="80" hidden="1" customWidth="1"/>
    <col min="23" max="26" width="0.90625" style="80" hidden="1" customWidth="1"/>
    <col min="27" max="27" width="17" style="80" hidden="1" customWidth="1"/>
    <col min="28" max="31" width="0.90625" style="80" hidden="1" customWidth="1"/>
    <col min="32" max="32" width="17" style="80" hidden="1" customWidth="1"/>
    <col min="33" max="36" width="0.90625" style="80" hidden="1" customWidth="1"/>
    <col min="37" max="37" width="17" style="80" hidden="1" customWidth="1"/>
    <col min="38" max="41" width="0.90625" style="80" hidden="1" customWidth="1"/>
    <col min="42" max="42" width="17" style="80" hidden="1" customWidth="1"/>
    <col min="43" max="46" width="0.90625" style="80" hidden="1" customWidth="1"/>
    <col min="47" max="47" width="17" style="80" hidden="1" customWidth="1"/>
    <col min="48" max="49" width="0.90625" style="80" hidden="1" customWidth="1"/>
    <col min="50" max="50" width="0.90625" style="80" customWidth="1"/>
    <col min="51" max="51" width="1.08984375" style="80" customWidth="1"/>
    <col min="52" max="52" width="17" style="80" customWidth="1"/>
    <col min="53" max="54" width="0.90625" style="80" customWidth="1"/>
    <col min="55" max="56" width="0.90625" style="80" hidden="1" customWidth="1"/>
    <col min="57" max="57" width="17" style="80" hidden="1" customWidth="1"/>
    <col min="58" max="61" width="0.90625" style="80" hidden="1" customWidth="1"/>
    <col min="62" max="62" width="17" style="80" hidden="1" customWidth="1"/>
    <col min="63" max="66" width="0.90625" style="80" hidden="1" customWidth="1"/>
    <col min="67" max="67" width="17" style="80" hidden="1" customWidth="1"/>
    <col min="68" max="69" width="0.90625" style="80" hidden="1" customWidth="1"/>
    <col min="70" max="71" width="0.90625" style="80" customWidth="1"/>
    <col min="72" max="72" width="17" style="80" customWidth="1"/>
    <col min="73" max="73" width="0.90625" style="80" customWidth="1"/>
    <col min="74" max="74" width="1.1796875" style="80" customWidth="1"/>
    <col min="75" max="76" width="0.90625" style="80" customWidth="1"/>
    <col min="77" max="77" width="17" style="80" customWidth="1"/>
    <col min="78" max="79" width="0.90625" style="80" customWidth="1"/>
    <col min="80" max="81" width="0.90625" style="80" hidden="1" customWidth="1"/>
    <col min="82" max="82" width="17" style="80" hidden="1" customWidth="1"/>
    <col min="83" max="86" width="0.90625" style="80" hidden="1" customWidth="1"/>
    <col min="87" max="87" width="17" style="80" hidden="1" customWidth="1"/>
    <col min="88" max="91" width="0.90625" style="80" hidden="1" customWidth="1"/>
    <col min="92" max="92" width="17" style="80" hidden="1" customWidth="1"/>
    <col min="93" max="96" width="0.90625" style="80" hidden="1" customWidth="1"/>
    <col min="97" max="97" width="17" style="80" hidden="1" customWidth="1"/>
    <col min="98" max="101" width="0.90625" style="80" hidden="1" customWidth="1"/>
    <col min="102" max="102" width="17" style="80" hidden="1" customWidth="1"/>
    <col min="103" max="106" width="0.90625" style="80" hidden="1" customWidth="1"/>
    <col min="107" max="107" width="17" style="80" hidden="1" customWidth="1"/>
    <col min="108" max="111" width="0.90625" style="80" hidden="1" customWidth="1"/>
    <col min="112" max="112" width="17" style="80" hidden="1" customWidth="1"/>
    <col min="113" max="116" width="0.90625" style="80" hidden="1" customWidth="1"/>
    <col min="117" max="117" width="17" style="80" hidden="1" customWidth="1"/>
    <col min="118" max="119" width="0.90625" style="80" hidden="1" customWidth="1"/>
    <col min="120" max="121" width="0.90625" style="80" customWidth="1"/>
    <col min="122" max="122" width="17" style="80" customWidth="1"/>
    <col min="123" max="124" width="0.90625" style="80" customWidth="1"/>
    <col min="125" max="126" width="0.90625" style="80" hidden="1" customWidth="1"/>
    <col min="127" max="127" width="17" style="80" hidden="1" customWidth="1"/>
    <col min="128" max="131" width="0.90625" style="80" hidden="1" customWidth="1"/>
    <col min="132" max="132" width="17" style="80" hidden="1" customWidth="1"/>
    <col min="133" max="136" width="0.90625" style="80" hidden="1" customWidth="1"/>
    <col min="137" max="137" width="17" style="80" hidden="1" customWidth="1"/>
    <col min="138" max="139" width="0.90625" style="80" hidden="1" customWidth="1"/>
    <col min="140" max="141" width="0.90625" style="80" customWidth="1"/>
    <col min="142" max="142" width="17" style="80" customWidth="1"/>
    <col min="143" max="143" width="0.90625" style="80" customWidth="1"/>
    <col min="144" max="144" width="1.90625" style="80" customWidth="1"/>
    <col min="145" max="145" width="3.08984375" style="80" customWidth="1"/>
    <col min="146" max="146" width="16.6328125" style="80" hidden="1" customWidth="1"/>
    <col min="147" max="16384" width="9.54296875" style="80"/>
  </cols>
  <sheetData>
    <row r="1" spans="4:146" x14ac:dyDescent="0.3">
      <c r="M1" s="80">
        <v>14109076861</v>
      </c>
    </row>
    <row r="2" spans="4:146" ht="5.25" customHeight="1" x14ac:dyDescent="0.3"/>
    <row r="4" spans="4:146" x14ac:dyDescent="0.3">
      <c r="D4" s="33"/>
      <c r="E4" s="33"/>
      <c r="F4" s="33"/>
    </row>
    <row r="7" spans="4:146" ht="15.5" x14ac:dyDescent="0.35">
      <c r="D7" s="315" t="s">
        <v>365</v>
      </c>
      <c r="E7" s="381"/>
      <c r="F7" s="381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</row>
    <row r="8" spans="4:146" ht="15" customHeight="1" x14ac:dyDescent="0.3">
      <c r="D8" s="83"/>
      <c r="E8" s="346"/>
      <c r="F8" s="194"/>
      <c r="G8" s="738" t="s">
        <v>1</v>
      </c>
      <c r="H8" s="738"/>
      <c r="I8" s="738"/>
      <c r="J8" s="738"/>
      <c r="K8" s="738"/>
      <c r="L8" s="739"/>
      <c r="M8" s="739"/>
      <c r="N8" s="739"/>
      <c r="O8" s="739"/>
      <c r="P8" s="739"/>
      <c r="Q8" s="739"/>
      <c r="R8" s="739"/>
      <c r="S8" s="739"/>
      <c r="T8" s="739"/>
      <c r="U8" s="739"/>
      <c r="V8" s="739"/>
      <c r="W8" s="739"/>
      <c r="X8" s="739"/>
      <c r="Y8" s="739"/>
      <c r="Z8" s="739"/>
      <c r="AA8" s="739"/>
      <c r="AB8" s="739"/>
      <c r="AC8" s="739"/>
      <c r="AD8" s="739"/>
      <c r="AE8" s="739"/>
      <c r="AF8" s="739"/>
      <c r="AG8" s="739"/>
      <c r="AH8" s="739"/>
      <c r="AI8" s="739"/>
      <c r="AJ8" s="739"/>
      <c r="AK8" s="739"/>
      <c r="AL8" s="739"/>
      <c r="AM8" s="739"/>
      <c r="AN8" s="739"/>
      <c r="AO8" s="739"/>
      <c r="AP8" s="739"/>
      <c r="AQ8" s="739"/>
      <c r="AR8" s="739"/>
      <c r="AS8" s="739"/>
      <c r="AT8" s="739"/>
      <c r="AU8" s="739"/>
      <c r="AV8" s="739"/>
      <c r="AW8" s="739"/>
      <c r="AX8" s="739"/>
      <c r="AY8" s="739"/>
      <c r="AZ8" s="739"/>
      <c r="BA8" s="739"/>
      <c r="BB8" s="739"/>
      <c r="BC8" s="739"/>
      <c r="BD8" s="739"/>
      <c r="BE8" s="739"/>
      <c r="BF8" s="739"/>
      <c r="BG8" s="739"/>
      <c r="BH8" s="739"/>
      <c r="BI8" s="739"/>
      <c r="BJ8" s="739"/>
      <c r="BK8" s="739"/>
      <c r="BL8" s="739"/>
      <c r="BM8" s="739"/>
      <c r="BN8" s="739"/>
      <c r="BO8" s="739"/>
      <c r="BP8" s="739"/>
      <c r="BQ8" s="739"/>
      <c r="BR8" s="739"/>
      <c r="BS8" s="739"/>
      <c r="BT8" s="739"/>
      <c r="BU8" s="414"/>
      <c r="BV8" s="414"/>
      <c r="BW8" s="21"/>
      <c r="BX8" s="414"/>
      <c r="BY8" s="738" t="s">
        <v>2</v>
      </c>
      <c r="BZ8" s="738"/>
      <c r="CA8" s="738"/>
      <c r="CB8" s="738"/>
      <c r="CC8" s="738"/>
      <c r="CD8" s="739"/>
      <c r="CE8" s="739"/>
      <c r="CF8" s="739"/>
      <c r="CG8" s="739"/>
      <c r="CH8" s="739"/>
      <c r="CI8" s="739"/>
      <c r="CJ8" s="739"/>
      <c r="CK8" s="739"/>
      <c r="CL8" s="739"/>
      <c r="CM8" s="739"/>
      <c r="CN8" s="739"/>
      <c r="CO8" s="739"/>
      <c r="CP8" s="739"/>
      <c r="CQ8" s="739"/>
      <c r="CR8" s="739"/>
      <c r="CS8" s="739"/>
      <c r="CT8" s="739"/>
      <c r="CU8" s="739"/>
      <c r="CV8" s="739"/>
      <c r="CW8" s="739"/>
      <c r="CX8" s="739"/>
      <c r="CY8" s="739"/>
      <c r="CZ8" s="739"/>
      <c r="DA8" s="739"/>
      <c r="DB8" s="739"/>
      <c r="DC8" s="739"/>
      <c r="DD8" s="739"/>
      <c r="DE8" s="739"/>
      <c r="DF8" s="739"/>
      <c r="DG8" s="739"/>
      <c r="DH8" s="739"/>
      <c r="DI8" s="739"/>
      <c r="DJ8" s="739"/>
      <c r="DK8" s="739"/>
      <c r="DL8" s="739"/>
      <c r="DM8" s="739"/>
      <c r="DN8" s="739"/>
      <c r="DO8" s="739"/>
      <c r="DP8" s="739"/>
      <c r="DQ8" s="739"/>
      <c r="DR8" s="739"/>
      <c r="DS8" s="739"/>
      <c r="DT8" s="739"/>
      <c r="DU8" s="739"/>
      <c r="DV8" s="739"/>
      <c r="DW8" s="739"/>
      <c r="DX8" s="739"/>
      <c r="DY8" s="739"/>
      <c r="DZ8" s="739"/>
      <c r="EA8" s="739"/>
      <c r="EB8" s="739"/>
      <c r="EC8" s="739"/>
      <c r="ED8" s="739"/>
      <c r="EE8" s="739"/>
      <c r="EF8" s="739"/>
      <c r="EG8" s="739"/>
      <c r="EH8" s="739"/>
      <c r="EI8" s="739"/>
      <c r="EJ8" s="739"/>
      <c r="EK8" s="739"/>
      <c r="EL8" s="739"/>
      <c r="EM8" s="194"/>
      <c r="EN8" s="194"/>
      <c r="EO8" s="88"/>
    </row>
    <row r="9" spans="4:146" ht="18" customHeight="1" x14ac:dyDescent="0.3">
      <c r="D9" s="88"/>
      <c r="E9" s="327"/>
      <c r="G9" s="37" t="s">
        <v>601</v>
      </c>
      <c r="H9" s="37"/>
      <c r="I9" s="37"/>
      <c r="J9" s="321"/>
      <c r="K9" s="37"/>
      <c r="L9" s="37" t="s">
        <v>3</v>
      </c>
      <c r="M9" s="37"/>
      <c r="N9" s="37"/>
      <c r="O9" s="321"/>
      <c r="P9" s="37"/>
      <c r="Q9" s="37" t="s">
        <v>4</v>
      </c>
      <c r="R9" s="37"/>
      <c r="S9" s="37"/>
      <c r="T9" s="321"/>
      <c r="U9" s="37"/>
      <c r="V9" s="37" t="s">
        <v>5</v>
      </c>
      <c r="W9" s="37"/>
      <c r="X9" s="37"/>
      <c r="Y9" s="321"/>
      <c r="Z9" s="37"/>
      <c r="AA9" s="37" t="s">
        <v>6</v>
      </c>
      <c r="AB9" s="37"/>
      <c r="AC9" s="37"/>
      <c r="AD9" s="321"/>
      <c r="AE9" s="37"/>
      <c r="AF9" s="37" t="s">
        <v>7</v>
      </c>
      <c r="AG9" s="37"/>
      <c r="AH9" s="37"/>
      <c r="AI9" s="321"/>
      <c r="AJ9" s="37"/>
      <c r="AK9" s="37" t="s">
        <v>8</v>
      </c>
      <c r="AL9" s="37"/>
      <c r="AM9" s="37"/>
      <c r="AN9" s="321"/>
      <c r="AO9" s="37"/>
      <c r="AP9" s="37" t="s">
        <v>9</v>
      </c>
      <c r="AQ9" s="37"/>
      <c r="AR9" s="37"/>
      <c r="AS9" s="321"/>
      <c r="AT9" s="37"/>
      <c r="AU9" s="37" t="s">
        <v>10</v>
      </c>
      <c r="AV9" s="37"/>
      <c r="AW9" s="37"/>
      <c r="AX9" s="321"/>
      <c r="AY9" s="37"/>
      <c r="AZ9" s="37" t="s">
        <v>11</v>
      </c>
      <c r="BA9" s="37"/>
      <c r="BB9" s="37"/>
      <c r="BC9" s="321"/>
      <c r="BD9" s="37"/>
      <c r="BE9" s="37" t="s">
        <v>12</v>
      </c>
      <c r="BF9" s="37"/>
      <c r="BG9" s="37"/>
      <c r="BH9" s="321"/>
      <c r="BI9" s="37"/>
      <c r="BJ9" s="37" t="s">
        <v>13</v>
      </c>
      <c r="BK9" s="37"/>
      <c r="BL9" s="37"/>
      <c r="BM9" s="321"/>
      <c r="BN9" s="37"/>
      <c r="BO9" s="37" t="s">
        <v>14</v>
      </c>
      <c r="BP9" s="37"/>
      <c r="BQ9" s="37"/>
      <c r="BR9" s="321"/>
      <c r="BS9" s="37"/>
      <c r="BT9" s="37" t="s">
        <v>15</v>
      </c>
      <c r="BU9" s="37"/>
      <c r="BV9" s="37"/>
      <c r="BW9" s="191"/>
      <c r="BX9" s="37"/>
      <c r="BY9" s="92" t="s">
        <v>16</v>
      </c>
      <c r="BZ9" s="37"/>
      <c r="CA9" s="37"/>
      <c r="CB9" s="321"/>
      <c r="CC9" s="37"/>
      <c r="CD9" s="37" t="s">
        <v>3</v>
      </c>
      <c r="CE9" s="37"/>
      <c r="CF9" s="37"/>
      <c r="CG9" s="321"/>
      <c r="CH9" s="37"/>
      <c r="CI9" s="37" t="s">
        <v>4</v>
      </c>
      <c r="CJ9" s="37"/>
      <c r="CK9" s="37"/>
      <c r="CL9" s="321"/>
      <c r="CM9" s="37"/>
      <c r="CN9" s="37" t="s">
        <v>5</v>
      </c>
      <c r="CO9" s="37"/>
      <c r="CP9" s="37"/>
      <c r="CQ9" s="321"/>
      <c r="CR9" s="37"/>
      <c r="CS9" s="37" t="s">
        <v>6</v>
      </c>
      <c r="CT9" s="37"/>
      <c r="CU9" s="37"/>
      <c r="CV9" s="321"/>
      <c r="CW9" s="37"/>
      <c r="CX9" s="37" t="s">
        <v>7</v>
      </c>
      <c r="CY9" s="37"/>
      <c r="CZ9" s="37"/>
      <c r="DA9" s="321"/>
      <c r="DB9" s="37"/>
      <c r="DC9" s="37" t="s">
        <v>8</v>
      </c>
      <c r="DD9" s="37"/>
      <c r="DE9" s="37"/>
      <c r="DF9" s="321"/>
      <c r="DG9" s="37"/>
      <c r="DH9" s="37" t="s">
        <v>9</v>
      </c>
      <c r="DI9" s="37"/>
      <c r="DJ9" s="37"/>
      <c r="DK9" s="321"/>
      <c r="DL9" s="37"/>
      <c r="DM9" s="37" t="s">
        <v>10</v>
      </c>
      <c r="DN9" s="37"/>
      <c r="DO9" s="37"/>
      <c r="DP9" s="321"/>
      <c r="DQ9" s="37"/>
      <c r="DR9" s="37" t="s">
        <v>11</v>
      </c>
      <c r="DS9" s="37"/>
      <c r="DT9" s="37"/>
      <c r="DU9" s="321"/>
      <c r="DV9" s="37"/>
      <c r="DW9" s="37" t="s">
        <v>12</v>
      </c>
      <c r="DX9" s="37"/>
      <c r="DY9" s="37"/>
      <c r="DZ9" s="321"/>
      <c r="EA9" s="37"/>
      <c r="EB9" s="37" t="s">
        <v>13</v>
      </c>
      <c r="EC9" s="37"/>
      <c r="ED9" s="37"/>
      <c r="EE9" s="321"/>
      <c r="EF9" s="37"/>
      <c r="EG9" s="37" t="s">
        <v>271</v>
      </c>
      <c r="EH9" s="37"/>
      <c r="EI9" s="37"/>
      <c r="EJ9" s="321"/>
      <c r="EK9" s="37"/>
      <c r="EL9" s="37" t="s">
        <v>15</v>
      </c>
      <c r="EO9" s="88"/>
    </row>
    <row r="10" spans="4:146" x14ac:dyDescent="0.3">
      <c r="D10" s="322" t="s">
        <v>17</v>
      </c>
      <c r="E10" s="384"/>
      <c r="F10" s="385"/>
      <c r="G10" s="324" t="s">
        <v>19</v>
      </c>
      <c r="H10" s="324"/>
      <c r="I10" s="324"/>
      <c r="J10" s="151"/>
      <c r="K10" s="324"/>
      <c r="L10" s="324"/>
      <c r="M10" s="324"/>
      <c r="N10" s="324"/>
      <c r="O10" s="151"/>
      <c r="P10" s="324"/>
      <c r="Q10" s="324"/>
      <c r="R10" s="324"/>
      <c r="S10" s="324"/>
      <c r="T10" s="151"/>
      <c r="U10" s="324"/>
      <c r="V10" s="324"/>
      <c r="W10" s="324"/>
      <c r="X10" s="324"/>
      <c r="Y10" s="151"/>
      <c r="Z10" s="324"/>
      <c r="AA10" s="324"/>
      <c r="AB10" s="324"/>
      <c r="AC10" s="324"/>
      <c r="AD10" s="151"/>
      <c r="AE10" s="324"/>
      <c r="AF10" s="324"/>
      <c r="AG10" s="324"/>
      <c r="AH10" s="324"/>
      <c r="AI10" s="151"/>
      <c r="AJ10" s="324"/>
      <c r="AK10" s="324"/>
      <c r="AL10" s="324"/>
      <c r="AM10" s="324"/>
      <c r="AN10" s="151"/>
      <c r="AO10" s="324"/>
      <c r="AP10" s="324"/>
      <c r="AQ10" s="324"/>
      <c r="AR10" s="324"/>
      <c r="AS10" s="151"/>
      <c r="AT10" s="324"/>
      <c r="AU10" s="324"/>
      <c r="AV10" s="324"/>
      <c r="AW10" s="324"/>
      <c r="AX10" s="151"/>
      <c r="AY10" s="324"/>
      <c r="AZ10" s="324"/>
      <c r="BA10" s="324"/>
      <c r="BB10" s="324"/>
      <c r="BC10" s="151"/>
      <c r="BD10" s="324"/>
      <c r="BE10" s="324"/>
      <c r="BF10" s="324"/>
      <c r="BG10" s="324"/>
      <c r="BH10" s="151"/>
      <c r="BI10" s="324"/>
      <c r="BJ10" s="324"/>
      <c r="BK10" s="324"/>
      <c r="BL10" s="324"/>
      <c r="BM10" s="151"/>
      <c r="BN10" s="324"/>
      <c r="BO10" s="324"/>
      <c r="BP10" s="324"/>
      <c r="BQ10" s="324"/>
      <c r="BR10" s="151"/>
      <c r="BS10" s="324"/>
      <c r="BT10" s="324"/>
      <c r="BU10" s="324"/>
      <c r="BV10" s="324"/>
      <c r="BW10" s="151"/>
      <c r="BX10" s="324"/>
      <c r="BY10" s="324" t="s">
        <v>47</v>
      </c>
      <c r="BZ10" s="324"/>
      <c r="CA10" s="324"/>
      <c r="CB10" s="151"/>
      <c r="CC10" s="324"/>
      <c r="CD10" s="324"/>
      <c r="CE10" s="324"/>
      <c r="CF10" s="324"/>
      <c r="CG10" s="151"/>
      <c r="CH10" s="324"/>
      <c r="CI10" s="324"/>
      <c r="CJ10" s="324"/>
      <c r="CK10" s="324"/>
      <c r="CL10" s="151"/>
      <c r="CM10" s="324"/>
      <c r="CN10" s="324"/>
      <c r="CO10" s="324"/>
      <c r="CP10" s="324"/>
      <c r="CQ10" s="151"/>
      <c r="CR10" s="324"/>
      <c r="CS10" s="324"/>
      <c r="CT10" s="324"/>
      <c r="CU10" s="324"/>
      <c r="CV10" s="151"/>
      <c r="CW10" s="324"/>
      <c r="CX10" s="324"/>
      <c r="CY10" s="324"/>
      <c r="CZ10" s="324"/>
      <c r="DA10" s="151"/>
      <c r="DB10" s="324"/>
      <c r="DC10" s="324"/>
      <c r="DD10" s="324"/>
      <c r="DE10" s="324"/>
      <c r="DF10" s="151"/>
      <c r="DG10" s="324"/>
      <c r="DH10" s="324"/>
      <c r="DI10" s="324"/>
      <c r="DJ10" s="324"/>
      <c r="DK10" s="151"/>
      <c r="DL10" s="324"/>
      <c r="DM10" s="324"/>
      <c r="DN10" s="324"/>
      <c r="DO10" s="324"/>
      <c r="DP10" s="151"/>
      <c r="DQ10" s="324"/>
      <c r="DR10" s="324"/>
      <c r="DS10" s="324"/>
      <c r="DT10" s="324"/>
      <c r="DU10" s="151"/>
      <c r="DV10" s="324"/>
      <c r="DW10" s="324"/>
      <c r="DX10" s="324"/>
      <c r="DY10" s="324"/>
      <c r="DZ10" s="151"/>
      <c r="EA10" s="324"/>
      <c r="EB10" s="324"/>
      <c r="EC10" s="324"/>
      <c r="ED10" s="324"/>
      <c r="EE10" s="151"/>
      <c r="EF10" s="324"/>
      <c r="EG10" s="324"/>
      <c r="EH10" s="324"/>
      <c r="EI10" s="324"/>
      <c r="EJ10" s="151"/>
      <c r="EK10" s="324"/>
      <c r="EL10" s="324"/>
      <c r="EM10" s="194"/>
      <c r="EN10" s="194"/>
      <c r="EO10" s="88"/>
    </row>
    <row r="11" spans="4:146" x14ac:dyDescent="0.3">
      <c r="D11" s="387"/>
      <c r="E11" s="349"/>
      <c r="F11" s="350"/>
      <c r="G11" s="350"/>
      <c r="H11" s="350"/>
      <c r="I11" s="350"/>
      <c r="J11" s="349"/>
      <c r="K11" s="350"/>
      <c r="L11" s="350"/>
      <c r="M11" s="350"/>
      <c r="N11" s="350"/>
      <c r="O11" s="349"/>
      <c r="P11" s="350"/>
      <c r="Q11" s="350"/>
      <c r="R11" s="350"/>
      <c r="S11" s="350"/>
      <c r="T11" s="349"/>
      <c r="U11" s="350"/>
      <c r="V11" s="350"/>
      <c r="W11" s="350"/>
      <c r="X11" s="350"/>
      <c r="Y11" s="349"/>
      <c r="Z11" s="350"/>
      <c r="AA11" s="350"/>
      <c r="AB11" s="350"/>
      <c r="AC11" s="350"/>
      <c r="AD11" s="349"/>
      <c r="AE11" s="350"/>
      <c r="AF11" s="350"/>
      <c r="AG11" s="350"/>
      <c r="AH11" s="350"/>
      <c r="AI11" s="349"/>
      <c r="AJ11" s="350"/>
      <c r="AK11" s="350"/>
      <c r="AL11" s="350"/>
      <c r="AM11" s="350"/>
      <c r="AN11" s="349"/>
      <c r="AO11" s="350"/>
      <c r="AP11" s="350"/>
      <c r="AQ11" s="350"/>
      <c r="AR11" s="350"/>
      <c r="AS11" s="349"/>
      <c r="AT11" s="350"/>
      <c r="AU11" s="350"/>
      <c r="AV11" s="350"/>
      <c r="AW11" s="350"/>
      <c r="AX11" s="349"/>
      <c r="AY11" s="350"/>
      <c r="AZ11" s="350"/>
      <c r="BA11" s="350"/>
      <c r="BB11" s="350"/>
      <c r="BC11" s="349"/>
      <c r="BD11" s="350"/>
      <c r="BE11" s="350"/>
      <c r="BF11" s="350"/>
      <c r="BG11" s="350"/>
      <c r="BH11" s="349"/>
      <c r="BI11" s="350"/>
      <c r="BJ11" s="350"/>
      <c r="BK11" s="350"/>
      <c r="BL11" s="350"/>
      <c r="BM11" s="349"/>
      <c r="BN11" s="350"/>
      <c r="BO11" s="350"/>
      <c r="BP11" s="350"/>
      <c r="BQ11" s="350"/>
      <c r="BR11" s="349"/>
      <c r="BS11" s="350"/>
      <c r="BW11" s="327"/>
      <c r="BY11" s="350"/>
      <c r="BZ11" s="350"/>
      <c r="CA11" s="350"/>
      <c r="CB11" s="349"/>
      <c r="CC11" s="350"/>
      <c r="CD11" s="350"/>
      <c r="CE11" s="350"/>
      <c r="CF11" s="350"/>
      <c r="CG11" s="349"/>
      <c r="CH11" s="350"/>
      <c r="CI11" s="350"/>
      <c r="CJ11" s="350"/>
      <c r="CK11" s="350"/>
      <c r="CL11" s="349"/>
      <c r="CM11" s="350"/>
      <c r="CN11" s="350"/>
      <c r="CO11" s="350"/>
      <c r="CP11" s="350"/>
      <c r="CQ11" s="349"/>
      <c r="CR11" s="350"/>
      <c r="CS11" s="350"/>
      <c r="CT11" s="350"/>
      <c r="CU11" s="350"/>
      <c r="CV11" s="349"/>
      <c r="CW11" s="350"/>
      <c r="CX11" s="350"/>
      <c r="CY11" s="350"/>
      <c r="CZ11" s="350"/>
      <c r="DA11" s="349"/>
      <c r="DB11" s="350"/>
      <c r="DC11" s="350"/>
      <c r="DD11" s="350"/>
      <c r="DE11" s="350"/>
      <c r="DF11" s="349"/>
      <c r="DG11" s="350"/>
      <c r="DH11" s="350"/>
      <c r="DI11" s="350"/>
      <c r="DJ11" s="350"/>
      <c r="DK11" s="349"/>
      <c r="DL11" s="350"/>
      <c r="DM11" s="350"/>
      <c r="DN11" s="350"/>
      <c r="DO11" s="350"/>
      <c r="DP11" s="349"/>
      <c r="DQ11" s="350"/>
      <c r="DR11" s="350"/>
      <c r="DS11" s="350"/>
      <c r="DT11" s="350"/>
      <c r="DU11" s="349"/>
      <c r="DV11" s="350"/>
      <c r="DW11" s="350"/>
      <c r="DX11" s="350"/>
      <c r="DY11" s="350"/>
      <c r="DZ11" s="349"/>
      <c r="EA11" s="350"/>
      <c r="EB11" s="350"/>
      <c r="EC11" s="350"/>
      <c r="ED11" s="350"/>
      <c r="EE11" s="349"/>
      <c r="EF11" s="350"/>
      <c r="EG11" s="350"/>
      <c r="EH11" s="350"/>
      <c r="EI11" s="350"/>
      <c r="EJ11" s="349"/>
      <c r="EK11" s="350"/>
      <c r="EO11" s="88"/>
    </row>
    <row r="12" spans="4:146" s="33" customFormat="1" x14ac:dyDescent="0.3">
      <c r="D12" s="161" t="s">
        <v>366</v>
      </c>
      <c r="E12" s="329"/>
      <c r="G12" s="47">
        <v>125088824</v>
      </c>
      <c r="H12" s="47"/>
      <c r="I12" s="47"/>
      <c r="J12" s="49"/>
      <c r="K12" s="47"/>
      <c r="L12" s="352">
        <v>2845518</v>
      </c>
      <c r="M12" s="352"/>
      <c r="N12" s="352"/>
      <c r="O12" s="351"/>
      <c r="P12" s="352"/>
      <c r="Q12" s="352">
        <v>1530129</v>
      </c>
      <c r="R12" s="352"/>
      <c r="S12" s="352"/>
      <c r="T12" s="351"/>
      <c r="U12" s="352"/>
      <c r="V12" s="352">
        <v>2300173</v>
      </c>
      <c r="W12" s="352"/>
      <c r="X12" s="352"/>
      <c r="Y12" s="351"/>
      <c r="Z12" s="352"/>
      <c r="AA12" s="352">
        <v>1633999</v>
      </c>
      <c r="AB12" s="352"/>
      <c r="AC12" s="352"/>
      <c r="AD12" s="351"/>
      <c r="AE12" s="352"/>
      <c r="AF12" s="352">
        <v>1519005</v>
      </c>
      <c r="AG12" s="352"/>
      <c r="AH12" s="352"/>
      <c r="AI12" s="351"/>
      <c r="AJ12" s="352"/>
      <c r="AK12" s="352">
        <v>4706437</v>
      </c>
      <c r="AL12" s="352"/>
      <c r="AM12" s="352"/>
      <c r="AN12" s="351"/>
      <c r="AO12" s="352"/>
      <c r="AP12" s="352">
        <v>13991024</v>
      </c>
      <c r="AQ12" s="352"/>
      <c r="AR12" s="352"/>
      <c r="AS12" s="351"/>
      <c r="AT12" s="352"/>
      <c r="AU12" s="352">
        <v>9846228</v>
      </c>
      <c r="AV12" s="352"/>
      <c r="AW12" s="352"/>
      <c r="AX12" s="351"/>
      <c r="AY12" s="352"/>
      <c r="AZ12" s="352">
        <v>97034922</v>
      </c>
      <c r="BA12" s="352"/>
      <c r="BB12" s="352"/>
      <c r="BC12" s="351"/>
      <c r="BD12" s="352"/>
      <c r="BE12" s="352">
        <v>0</v>
      </c>
      <c r="BF12" s="352"/>
      <c r="BG12" s="352"/>
      <c r="BH12" s="351"/>
      <c r="BI12" s="352"/>
      <c r="BJ12" s="352">
        <v>0</v>
      </c>
      <c r="BK12" s="352"/>
      <c r="BL12" s="352"/>
      <c r="BM12" s="351"/>
      <c r="BN12" s="352"/>
      <c r="BO12" s="352">
        <v>0</v>
      </c>
      <c r="BP12" s="352"/>
      <c r="BQ12" s="352"/>
      <c r="BR12" s="351"/>
      <c r="BS12" s="352"/>
      <c r="BT12" s="352">
        <v>135407435</v>
      </c>
      <c r="BU12" s="352"/>
      <c r="BV12" s="352"/>
      <c r="BW12" s="351"/>
      <c r="BX12" s="352"/>
      <c r="BY12" s="352">
        <v>274723331</v>
      </c>
      <c r="BZ12" s="47"/>
      <c r="CA12" s="47"/>
      <c r="CB12" s="49"/>
      <c r="CC12" s="47"/>
      <c r="CD12" s="352">
        <v>4376147</v>
      </c>
      <c r="CE12" s="352"/>
      <c r="CF12" s="352"/>
      <c r="CG12" s="351"/>
      <c r="CH12" s="352"/>
      <c r="CI12" s="352">
        <v>6862829</v>
      </c>
      <c r="CJ12" s="352"/>
      <c r="CK12" s="352"/>
      <c r="CL12" s="351"/>
      <c r="CM12" s="352"/>
      <c r="CN12" s="352">
        <v>2573850</v>
      </c>
      <c r="CO12" s="352"/>
      <c r="CP12" s="352"/>
      <c r="CQ12" s="351"/>
      <c r="CR12" s="352"/>
      <c r="CS12" s="352">
        <v>591849</v>
      </c>
      <c r="CT12" s="352"/>
      <c r="CU12" s="352"/>
      <c r="CV12" s="351"/>
      <c r="CW12" s="352"/>
      <c r="CX12" s="352">
        <v>3602980</v>
      </c>
      <c r="CY12" s="352"/>
      <c r="CZ12" s="352"/>
      <c r="DA12" s="351"/>
      <c r="DB12" s="352"/>
      <c r="DC12" s="352">
        <v>1125584</v>
      </c>
      <c r="DD12" s="352"/>
      <c r="DE12" s="352"/>
      <c r="DF12" s="351"/>
      <c r="DG12" s="352"/>
      <c r="DH12" s="352">
        <v>1150952</v>
      </c>
      <c r="DI12" s="352"/>
      <c r="DJ12" s="352"/>
      <c r="DK12" s="351"/>
      <c r="DL12" s="352"/>
      <c r="DM12" s="352">
        <v>1408828</v>
      </c>
      <c r="DN12" s="352"/>
      <c r="DO12" s="352"/>
      <c r="DP12" s="351"/>
      <c r="DQ12" s="352"/>
      <c r="DR12" s="352">
        <v>874081</v>
      </c>
      <c r="DS12" s="352"/>
      <c r="DT12" s="352"/>
      <c r="DU12" s="351"/>
      <c r="DV12" s="352"/>
      <c r="DW12" s="352">
        <v>372039</v>
      </c>
      <c r="DX12" s="352"/>
      <c r="DY12" s="352"/>
      <c r="DZ12" s="351"/>
      <c r="EA12" s="352"/>
      <c r="EB12" s="352">
        <v>69784542</v>
      </c>
      <c r="EC12" s="352"/>
      <c r="ED12" s="352"/>
      <c r="EE12" s="351"/>
      <c r="EF12" s="352"/>
      <c r="EG12" s="352">
        <v>772010</v>
      </c>
      <c r="EH12" s="352"/>
      <c r="EI12" s="352"/>
      <c r="EJ12" s="351"/>
      <c r="EK12" s="352"/>
      <c r="EL12" s="352">
        <v>22567100</v>
      </c>
      <c r="EO12" s="161"/>
      <c r="EP12" s="33">
        <v>-252156231</v>
      </c>
    </row>
    <row r="13" spans="4:146" x14ac:dyDescent="0.3">
      <c r="D13" s="88" t="s">
        <v>367</v>
      </c>
      <c r="E13" s="327"/>
      <c r="F13" s="353"/>
      <c r="G13" s="388">
        <v>106569000</v>
      </c>
      <c r="H13" s="389"/>
      <c r="I13" s="66"/>
      <c r="J13" s="420"/>
      <c r="K13" s="353"/>
      <c r="L13" s="388">
        <v>417596</v>
      </c>
      <c r="M13" s="389"/>
      <c r="N13" s="350"/>
      <c r="O13" s="349"/>
      <c r="P13" s="353"/>
      <c r="Q13" s="388">
        <v>478509</v>
      </c>
      <c r="R13" s="389"/>
      <c r="S13" s="350"/>
      <c r="T13" s="349"/>
      <c r="U13" s="353"/>
      <c r="V13" s="388">
        <v>1468298</v>
      </c>
      <c r="W13" s="389"/>
      <c r="X13" s="350"/>
      <c r="Y13" s="349"/>
      <c r="Z13" s="353"/>
      <c r="AA13" s="388">
        <v>900554</v>
      </c>
      <c r="AB13" s="389"/>
      <c r="AC13" s="350"/>
      <c r="AD13" s="349"/>
      <c r="AE13" s="353"/>
      <c r="AF13" s="388">
        <v>380700</v>
      </c>
      <c r="AG13" s="389"/>
      <c r="AH13" s="350"/>
      <c r="AI13" s="349"/>
      <c r="AJ13" s="353"/>
      <c r="AK13" s="388">
        <v>339469</v>
      </c>
      <c r="AL13" s="389"/>
      <c r="AM13" s="350"/>
      <c r="AN13" s="349"/>
      <c r="AO13" s="353"/>
      <c r="AP13" s="388">
        <v>652686</v>
      </c>
      <c r="AQ13" s="389"/>
      <c r="AR13" s="350"/>
      <c r="AS13" s="349"/>
      <c r="AT13" s="353"/>
      <c r="AU13" s="388">
        <v>628076</v>
      </c>
      <c r="AV13" s="389"/>
      <c r="AW13" s="350"/>
      <c r="AX13" s="349"/>
      <c r="AY13" s="353"/>
      <c r="AZ13" s="388">
        <v>90989542</v>
      </c>
      <c r="BA13" s="389"/>
      <c r="BB13" s="350"/>
      <c r="BC13" s="349"/>
      <c r="BD13" s="353"/>
      <c r="BE13" s="388">
        <v>0</v>
      </c>
      <c r="BF13" s="389"/>
      <c r="BG13" s="350"/>
      <c r="BH13" s="349"/>
      <c r="BI13" s="353"/>
      <c r="BJ13" s="388">
        <v>0</v>
      </c>
      <c r="BK13" s="389"/>
      <c r="BL13" s="350"/>
      <c r="BM13" s="349"/>
      <c r="BN13" s="353"/>
      <c r="BO13" s="388">
        <v>0</v>
      </c>
      <c r="BP13" s="389"/>
      <c r="BQ13" s="349"/>
      <c r="BR13" s="349"/>
      <c r="BS13" s="353"/>
      <c r="BT13" s="388">
        <v>96255430</v>
      </c>
      <c r="BU13" s="389"/>
      <c r="BV13" s="350"/>
      <c r="BW13" s="349"/>
      <c r="BX13" s="353"/>
      <c r="BY13" s="388">
        <v>255790080</v>
      </c>
      <c r="BZ13" s="389"/>
      <c r="CA13" s="66"/>
      <c r="CB13" s="420"/>
      <c r="CC13" s="353"/>
      <c r="CD13" s="388">
        <v>513949</v>
      </c>
      <c r="CE13" s="389"/>
      <c r="CF13" s="350"/>
      <c r="CG13" s="349"/>
      <c r="CH13" s="353"/>
      <c r="CI13" s="388">
        <v>384648</v>
      </c>
      <c r="CJ13" s="389"/>
      <c r="CK13" s="350"/>
      <c r="CL13" s="349"/>
      <c r="CM13" s="353"/>
      <c r="CN13" s="388">
        <v>416656</v>
      </c>
      <c r="CO13" s="389"/>
      <c r="CP13" s="350"/>
      <c r="CQ13" s="349"/>
      <c r="CR13" s="353"/>
      <c r="CS13" s="388">
        <v>496510</v>
      </c>
      <c r="CT13" s="389"/>
      <c r="CU13" s="350"/>
      <c r="CV13" s="349"/>
      <c r="CW13" s="353"/>
      <c r="CX13" s="388">
        <v>802735</v>
      </c>
      <c r="CY13" s="389"/>
      <c r="CZ13" s="350"/>
      <c r="DA13" s="349"/>
      <c r="DB13" s="353"/>
      <c r="DC13" s="388">
        <v>474068</v>
      </c>
      <c r="DD13" s="389"/>
      <c r="DE13" s="350"/>
      <c r="DF13" s="349"/>
      <c r="DG13" s="353"/>
      <c r="DH13" s="388">
        <v>692919</v>
      </c>
      <c r="DI13" s="389"/>
      <c r="DJ13" s="350"/>
      <c r="DK13" s="349"/>
      <c r="DL13" s="353"/>
      <c r="DM13" s="388">
        <v>820886</v>
      </c>
      <c r="DN13" s="389"/>
      <c r="DO13" s="350"/>
      <c r="DP13" s="349"/>
      <c r="DQ13" s="353"/>
      <c r="DR13" s="388">
        <v>545821</v>
      </c>
      <c r="DS13" s="389"/>
      <c r="DT13" s="350"/>
      <c r="DU13" s="349"/>
      <c r="DV13" s="353"/>
      <c r="DW13" s="388">
        <v>342070</v>
      </c>
      <c r="DX13" s="389"/>
      <c r="DY13" s="350"/>
      <c r="DZ13" s="349"/>
      <c r="EA13" s="353"/>
      <c r="EB13" s="388">
        <v>68542614</v>
      </c>
      <c r="EC13" s="389"/>
      <c r="ED13" s="350"/>
      <c r="EE13" s="349"/>
      <c r="EF13" s="353"/>
      <c r="EG13" s="388">
        <v>529564</v>
      </c>
      <c r="EH13" s="389"/>
      <c r="EI13" s="350"/>
      <c r="EJ13" s="349"/>
      <c r="EK13" s="353"/>
      <c r="EL13" s="388">
        <v>5148192</v>
      </c>
      <c r="EM13" s="389"/>
      <c r="EO13" s="88"/>
      <c r="EP13" s="33">
        <v>-250641888</v>
      </c>
    </row>
    <row r="14" spans="4:146" x14ac:dyDescent="0.3">
      <c r="D14" s="88" t="s">
        <v>368</v>
      </c>
      <c r="E14" s="327"/>
      <c r="F14" s="349"/>
      <c r="G14" s="350">
        <v>18519824</v>
      </c>
      <c r="H14" s="390"/>
      <c r="I14" s="350"/>
      <c r="J14" s="349"/>
      <c r="K14" s="349"/>
      <c r="L14" s="350">
        <v>0</v>
      </c>
      <c r="M14" s="390"/>
      <c r="N14" s="350"/>
      <c r="O14" s="349"/>
      <c r="P14" s="349"/>
      <c r="Q14" s="350">
        <v>0</v>
      </c>
      <c r="R14" s="390"/>
      <c r="S14" s="350"/>
      <c r="T14" s="349"/>
      <c r="U14" s="349"/>
      <c r="V14" s="350">
        <v>0</v>
      </c>
      <c r="W14" s="390"/>
      <c r="X14" s="350"/>
      <c r="Y14" s="349"/>
      <c r="Z14" s="349"/>
      <c r="AA14" s="350">
        <v>0</v>
      </c>
      <c r="AB14" s="390"/>
      <c r="AC14" s="350"/>
      <c r="AD14" s="349"/>
      <c r="AE14" s="349"/>
      <c r="AF14" s="350">
        <v>951676</v>
      </c>
      <c r="AG14" s="390"/>
      <c r="AH14" s="350"/>
      <c r="AI14" s="349"/>
      <c r="AJ14" s="349"/>
      <c r="AK14" s="350">
        <v>4229810</v>
      </c>
      <c r="AL14" s="390"/>
      <c r="AM14" s="350"/>
      <c r="AN14" s="349"/>
      <c r="AO14" s="349"/>
      <c r="AP14" s="350">
        <v>13338338</v>
      </c>
      <c r="AQ14" s="390"/>
      <c r="AR14" s="350"/>
      <c r="AS14" s="349"/>
      <c r="AT14" s="349"/>
      <c r="AU14" s="350">
        <v>9218152</v>
      </c>
      <c r="AV14" s="390"/>
      <c r="AW14" s="350"/>
      <c r="AX14" s="349"/>
      <c r="AY14" s="349"/>
      <c r="AZ14" s="350">
        <v>5802766</v>
      </c>
      <c r="BA14" s="390"/>
      <c r="BB14" s="350"/>
      <c r="BC14" s="349"/>
      <c r="BD14" s="349"/>
      <c r="BE14" s="350">
        <v>0</v>
      </c>
      <c r="BF14" s="390"/>
      <c r="BG14" s="350"/>
      <c r="BH14" s="349"/>
      <c r="BI14" s="349"/>
      <c r="BJ14" s="350">
        <v>0</v>
      </c>
      <c r="BK14" s="390"/>
      <c r="BL14" s="350"/>
      <c r="BM14" s="349"/>
      <c r="BN14" s="349"/>
      <c r="BO14" s="350">
        <v>0</v>
      </c>
      <c r="BP14" s="390"/>
      <c r="BQ14" s="349"/>
      <c r="BR14" s="349"/>
      <c r="BS14" s="349"/>
      <c r="BT14" s="350">
        <v>33540742</v>
      </c>
      <c r="BU14" s="390"/>
      <c r="BV14" s="350"/>
      <c r="BW14" s="349"/>
      <c r="BX14" s="349"/>
      <c r="BY14" s="350">
        <v>7695000</v>
      </c>
      <c r="BZ14" s="390"/>
      <c r="CA14" s="350"/>
      <c r="CB14" s="349"/>
      <c r="CC14" s="349"/>
      <c r="CD14" s="350">
        <v>3035000</v>
      </c>
      <c r="CE14" s="390"/>
      <c r="CF14" s="350"/>
      <c r="CG14" s="349"/>
      <c r="CH14" s="349"/>
      <c r="CI14" s="350">
        <v>3410000</v>
      </c>
      <c r="CJ14" s="390"/>
      <c r="CK14" s="350"/>
      <c r="CL14" s="349"/>
      <c r="CM14" s="349"/>
      <c r="CN14" s="350">
        <v>1250000</v>
      </c>
      <c r="CO14" s="390"/>
      <c r="CP14" s="350"/>
      <c r="CQ14" s="349"/>
      <c r="CR14" s="349"/>
      <c r="CS14" s="350">
        <v>0</v>
      </c>
      <c r="CT14" s="390"/>
      <c r="CU14" s="350"/>
      <c r="CV14" s="349"/>
      <c r="CW14" s="349"/>
      <c r="CX14" s="350">
        <v>0</v>
      </c>
      <c r="CY14" s="390"/>
      <c r="CZ14" s="350"/>
      <c r="DA14" s="349"/>
      <c r="DB14" s="349"/>
      <c r="DC14" s="350">
        <v>0</v>
      </c>
      <c r="DD14" s="390"/>
      <c r="DE14" s="350"/>
      <c r="DF14" s="349"/>
      <c r="DG14" s="349"/>
      <c r="DH14" s="350">
        <v>0</v>
      </c>
      <c r="DI14" s="390"/>
      <c r="DJ14" s="350"/>
      <c r="DK14" s="349"/>
      <c r="DL14" s="349"/>
      <c r="DM14" s="350">
        <v>0</v>
      </c>
      <c r="DN14" s="390"/>
      <c r="DO14" s="350"/>
      <c r="DP14" s="349"/>
      <c r="DQ14" s="349"/>
      <c r="DR14" s="350">
        <v>0</v>
      </c>
      <c r="DS14" s="390"/>
      <c r="DT14" s="350"/>
      <c r="DU14" s="349"/>
      <c r="DV14" s="349"/>
      <c r="DW14" s="350">
        <v>0</v>
      </c>
      <c r="DX14" s="390"/>
      <c r="DY14" s="350"/>
      <c r="DZ14" s="349"/>
      <c r="EA14" s="349"/>
      <c r="EB14" s="350">
        <v>0</v>
      </c>
      <c r="EC14" s="390"/>
      <c r="ED14" s="350"/>
      <c r="EE14" s="349"/>
      <c r="EF14" s="349"/>
      <c r="EG14" s="350">
        <v>0</v>
      </c>
      <c r="EH14" s="390"/>
      <c r="EI14" s="350"/>
      <c r="EJ14" s="349"/>
      <c r="EK14" s="349"/>
      <c r="EL14" s="350">
        <v>7695000</v>
      </c>
      <c r="EM14" s="390"/>
      <c r="EO14" s="88"/>
      <c r="EP14" s="33">
        <v>0</v>
      </c>
    </row>
    <row r="15" spans="4:146" x14ac:dyDescent="0.3">
      <c r="D15" s="88" t="s">
        <v>369</v>
      </c>
      <c r="E15" s="327"/>
      <c r="F15" s="349"/>
      <c r="G15" s="350">
        <v>0</v>
      </c>
      <c r="H15" s="390"/>
      <c r="I15" s="66"/>
      <c r="J15" s="420"/>
      <c r="K15" s="349"/>
      <c r="L15" s="350">
        <v>2427922</v>
      </c>
      <c r="M15" s="390"/>
      <c r="N15" s="66"/>
      <c r="O15" s="420"/>
      <c r="P15" s="349"/>
      <c r="Q15" s="350">
        <v>1051620</v>
      </c>
      <c r="R15" s="390"/>
      <c r="S15" s="350"/>
      <c r="T15" s="349"/>
      <c r="U15" s="349"/>
      <c r="V15" s="350">
        <v>831875</v>
      </c>
      <c r="W15" s="390"/>
      <c r="X15" s="350"/>
      <c r="Y15" s="349"/>
      <c r="Z15" s="349"/>
      <c r="AA15" s="350">
        <v>733445</v>
      </c>
      <c r="AB15" s="390"/>
      <c r="AC15" s="350"/>
      <c r="AD15" s="349"/>
      <c r="AE15" s="349"/>
      <c r="AF15" s="350">
        <v>186629</v>
      </c>
      <c r="AG15" s="390"/>
      <c r="AH15" s="350"/>
      <c r="AI15" s="349"/>
      <c r="AJ15" s="349"/>
      <c r="AK15" s="350">
        <v>137158</v>
      </c>
      <c r="AL15" s="390"/>
      <c r="AM15" s="350"/>
      <c r="AN15" s="349"/>
      <c r="AO15" s="349"/>
      <c r="AP15" s="350">
        <v>0</v>
      </c>
      <c r="AQ15" s="390"/>
      <c r="AR15" s="350"/>
      <c r="AS15" s="349"/>
      <c r="AT15" s="349"/>
      <c r="AU15" s="350">
        <v>0</v>
      </c>
      <c r="AV15" s="390"/>
      <c r="AW15" s="350"/>
      <c r="AX15" s="349"/>
      <c r="AY15" s="349"/>
      <c r="AZ15" s="350">
        <v>242614</v>
      </c>
      <c r="BA15" s="390"/>
      <c r="BB15" s="350"/>
      <c r="BC15" s="349"/>
      <c r="BD15" s="349"/>
      <c r="BE15" s="350">
        <v>0</v>
      </c>
      <c r="BF15" s="390"/>
      <c r="BG15" s="350"/>
      <c r="BH15" s="349"/>
      <c r="BI15" s="349"/>
      <c r="BJ15" s="350">
        <v>0</v>
      </c>
      <c r="BK15" s="390"/>
      <c r="BL15" s="350"/>
      <c r="BM15" s="349"/>
      <c r="BN15" s="349"/>
      <c r="BO15" s="350">
        <v>0</v>
      </c>
      <c r="BP15" s="390"/>
      <c r="BQ15" s="349"/>
      <c r="BR15" s="349"/>
      <c r="BS15" s="349"/>
      <c r="BT15" s="350">
        <v>5611263</v>
      </c>
      <c r="BU15" s="390"/>
      <c r="BV15" s="350"/>
      <c r="BW15" s="349"/>
      <c r="BX15" s="349"/>
      <c r="BY15" s="350">
        <v>11238251</v>
      </c>
      <c r="BZ15" s="390"/>
      <c r="CA15" s="66"/>
      <c r="CB15" s="420"/>
      <c r="CC15" s="349"/>
      <c r="CD15" s="350">
        <v>827198</v>
      </c>
      <c r="CE15" s="390"/>
      <c r="CF15" s="66"/>
      <c r="CG15" s="420"/>
      <c r="CH15" s="349"/>
      <c r="CI15" s="350">
        <v>3068181</v>
      </c>
      <c r="CJ15" s="390"/>
      <c r="CK15" s="350"/>
      <c r="CL15" s="349"/>
      <c r="CM15" s="349"/>
      <c r="CN15" s="350">
        <v>907194</v>
      </c>
      <c r="CO15" s="390"/>
      <c r="CP15" s="350"/>
      <c r="CQ15" s="349"/>
      <c r="CR15" s="349"/>
      <c r="CS15" s="350">
        <v>95339</v>
      </c>
      <c r="CT15" s="390"/>
      <c r="CU15" s="350"/>
      <c r="CV15" s="349"/>
      <c r="CW15" s="349"/>
      <c r="CX15" s="350">
        <v>2800245</v>
      </c>
      <c r="CY15" s="390"/>
      <c r="CZ15" s="350"/>
      <c r="DA15" s="349"/>
      <c r="DB15" s="349"/>
      <c r="DC15" s="350">
        <v>651516</v>
      </c>
      <c r="DD15" s="390"/>
      <c r="DE15" s="350"/>
      <c r="DF15" s="349"/>
      <c r="DG15" s="349"/>
      <c r="DH15" s="350">
        <v>458033</v>
      </c>
      <c r="DI15" s="390"/>
      <c r="DJ15" s="350"/>
      <c r="DK15" s="349"/>
      <c r="DL15" s="349"/>
      <c r="DM15" s="350">
        <v>587942</v>
      </c>
      <c r="DN15" s="390"/>
      <c r="DO15" s="350"/>
      <c r="DP15" s="349"/>
      <c r="DQ15" s="349"/>
      <c r="DR15" s="350">
        <v>328260</v>
      </c>
      <c r="DS15" s="390"/>
      <c r="DT15" s="350"/>
      <c r="DU15" s="349"/>
      <c r="DV15" s="349"/>
      <c r="DW15" s="350">
        <v>29969</v>
      </c>
      <c r="DX15" s="390"/>
      <c r="DY15" s="350"/>
      <c r="DZ15" s="349"/>
      <c r="EA15" s="349"/>
      <c r="EB15" s="350">
        <v>1241928</v>
      </c>
      <c r="EC15" s="390"/>
      <c r="ED15" s="350"/>
      <c r="EE15" s="349"/>
      <c r="EF15" s="349"/>
      <c r="EG15" s="350">
        <v>242446</v>
      </c>
      <c r="EH15" s="390"/>
      <c r="EI15" s="350"/>
      <c r="EJ15" s="349"/>
      <c r="EK15" s="349"/>
      <c r="EL15" s="350">
        <v>9723908</v>
      </c>
      <c r="EM15" s="390"/>
      <c r="EO15" s="88"/>
      <c r="EP15" s="33">
        <v>-1514343</v>
      </c>
    </row>
    <row r="16" spans="4:146" ht="12.75" customHeight="1" x14ac:dyDescent="0.3">
      <c r="D16" s="88" t="s">
        <v>370</v>
      </c>
      <c r="E16" s="327"/>
      <c r="F16" s="362"/>
      <c r="G16" s="391">
        <v>0</v>
      </c>
      <c r="H16" s="392"/>
      <c r="I16" s="66"/>
      <c r="J16" s="420"/>
      <c r="K16" s="362"/>
      <c r="L16" s="391">
        <v>0</v>
      </c>
      <c r="M16" s="392"/>
      <c r="N16" s="66"/>
      <c r="O16" s="420"/>
      <c r="P16" s="362"/>
      <c r="Q16" s="391">
        <v>0</v>
      </c>
      <c r="R16" s="392"/>
      <c r="S16" s="350"/>
      <c r="T16" s="349"/>
      <c r="U16" s="362"/>
      <c r="V16" s="391">
        <v>0</v>
      </c>
      <c r="W16" s="392"/>
      <c r="X16" s="350"/>
      <c r="Y16" s="349"/>
      <c r="Z16" s="362"/>
      <c r="AA16" s="391">
        <v>0</v>
      </c>
      <c r="AB16" s="392"/>
      <c r="AC16" s="350"/>
      <c r="AD16" s="349"/>
      <c r="AE16" s="362"/>
      <c r="AF16" s="391">
        <v>0</v>
      </c>
      <c r="AG16" s="392"/>
      <c r="AH16" s="350"/>
      <c r="AI16" s="349"/>
      <c r="AJ16" s="362"/>
      <c r="AK16" s="391">
        <v>0</v>
      </c>
      <c r="AL16" s="392"/>
      <c r="AM16" s="350"/>
      <c r="AN16" s="349"/>
      <c r="AO16" s="362"/>
      <c r="AP16" s="391">
        <v>0</v>
      </c>
      <c r="AQ16" s="392"/>
      <c r="AR16" s="350"/>
      <c r="AS16" s="349"/>
      <c r="AT16" s="362"/>
      <c r="AU16" s="391">
        <v>0</v>
      </c>
      <c r="AV16" s="392"/>
      <c r="AW16" s="350"/>
      <c r="AX16" s="349"/>
      <c r="AY16" s="362"/>
      <c r="AZ16" s="391">
        <v>0</v>
      </c>
      <c r="BA16" s="392"/>
      <c r="BB16" s="350"/>
      <c r="BC16" s="349"/>
      <c r="BD16" s="362"/>
      <c r="BE16" s="391">
        <v>0</v>
      </c>
      <c r="BF16" s="392"/>
      <c r="BG16" s="350"/>
      <c r="BH16" s="349"/>
      <c r="BI16" s="362"/>
      <c r="BJ16" s="391">
        <v>0</v>
      </c>
      <c r="BK16" s="392"/>
      <c r="BL16" s="350"/>
      <c r="BM16" s="349"/>
      <c r="BN16" s="362"/>
      <c r="BO16" s="391">
        <v>0</v>
      </c>
      <c r="BP16" s="392"/>
      <c r="BQ16" s="350"/>
      <c r="BR16" s="349"/>
      <c r="BS16" s="362"/>
      <c r="BT16" s="391">
        <v>0</v>
      </c>
      <c r="BU16" s="392"/>
      <c r="BV16" s="350"/>
      <c r="BW16" s="349"/>
      <c r="BX16" s="362"/>
      <c r="BY16" s="391">
        <v>0</v>
      </c>
      <c r="BZ16" s="392"/>
      <c r="CA16" s="66"/>
      <c r="CB16" s="420"/>
      <c r="CC16" s="362"/>
      <c r="CD16" s="391">
        <v>0</v>
      </c>
      <c r="CE16" s="392"/>
      <c r="CF16" s="66"/>
      <c r="CG16" s="420"/>
      <c r="CH16" s="362"/>
      <c r="CI16" s="391">
        <v>0</v>
      </c>
      <c r="CJ16" s="392"/>
      <c r="CK16" s="350"/>
      <c r="CL16" s="349"/>
      <c r="CM16" s="362"/>
      <c r="CN16" s="391">
        <v>0</v>
      </c>
      <c r="CO16" s="392"/>
      <c r="CP16" s="350"/>
      <c r="CQ16" s="349"/>
      <c r="CR16" s="362"/>
      <c r="CS16" s="391">
        <v>0</v>
      </c>
      <c r="CT16" s="392"/>
      <c r="CU16" s="350"/>
      <c r="CV16" s="349"/>
      <c r="CW16" s="362"/>
      <c r="CX16" s="391">
        <v>0</v>
      </c>
      <c r="CY16" s="392"/>
      <c r="CZ16" s="350"/>
      <c r="DA16" s="349"/>
      <c r="DB16" s="362"/>
      <c r="DC16" s="391">
        <v>0</v>
      </c>
      <c r="DD16" s="392"/>
      <c r="DE16" s="350"/>
      <c r="DF16" s="349"/>
      <c r="DG16" s="362"/>
      <c r="DH16" s="391">
        <v>0</v>
      </c>
      <c r="DI16" s="392"/>
      <c r="DJ16" s="350"/>
      <c r="DK16" s="349"/>
      <c r="DL16" s="362"/>
      <c r="DM16" s="391">
        <v>0</v>
      </c>
      <c r="DN16" s="392"/>
      <c r="DO16" s="350"/>
      <c r="DP16" s="349"/>
      <c r="DQ16" s="362"/>
      <c r="DR16" s="391">
        <v>0</v>
      </c>
      <c r="DS16" s="392"/>
      <c r="DT16" s="350"/>
      <c r="DU16" s="349"/>
      <c r="DV16" s="362"/>
      <c r="DW16" s="391">
        <v>0</v>
      </c>
      <c r="DX16" s="392"/>
      <c r="DY16" s="350"/>
      <c r="DZ16" s="349"/>
      <c r="EA16" s="362"/>
      <c r="EB16" s="391">
        <v>0</v>
      </c>
      <c r="EC16" s="392"/>
      <c r="ED16" s="350"/>
      <c r="EE16" s="349"/>
      <c r="EF16" s="362"/>
      <c r="EG16" s="391">
        <v>0</v>
      </c>
      <c r="EH16" s="392"/>
      <c r="EI16" s="350"/>
      <c r="EJ16" s="349"/>
      <c r="EK16" s="362"/>
      <c r="EL16" s="391">
        <v>0</v>
      </c>
      <c r="EM16" s="392"/>
      <c r="EO16" s="88"/>
      <c r="EP16" s="33">
        <v>0</v>
      </c>
    </row>
    <row r="17" spans="4:146" x14ac:dyDescent="0.3">
      <c r="D17" s="88"/>
      <c r="E17" s="327"/>
      <c r="G17" s="421"/>
      <c r="H17" s="350"/>
      <c r="I17" s="350"/>
      <c r="J17" s="349"/>
      <c r="K17" s="350"/>
      <c r="L17" s="350"/>
      <c r="M17" s="350"/>
      <c r="N17" s="350"/>
      <c r="O17" s="349"/>
      <c r="P17" s="388"/>
      <c r="Q17" s="350"/>
      <c r="R17" s="388"/>
      <c r="S17" s="350"/>
      <c r="T17" s="349"/>
      <c r="U17" s="388"/>
      <c r="V17" s="350"/>
      <c r="W17" s="388"/>
      <c r="X17" s="350"/>
      <c r="Y17" s="349"/>
      <c r="Z17" s="388"/>
      <c r="AA17" s="350"/>
      <c r="AB17" s="388"/>
      <c r="AC17" s="350"/>
      <c r="AD17" s="349"/>
      <c r="AE17" s="388"/>
      <c r="AF17" s="350"/>
      <c r="AG17" s="388"/>
      <c r="AH17" s="350"/>
      <c r="AI17" s="349"/>
      <c r="AJ17" s="388"/>
      <c r="AK17" s="350"/>
      <c r="AL17" s="388"/>
      <c r="AM17" s="350"/>
      <c r="AN17" s="349"/>
      <c r="AO17" s="388"/>
      <c r="AP17" s="350"/>
      <c r="AQ17" s="388"/>
      <c r="AR17" s="350"/>
      <c r="AS17" s="349"/>
      <c r="AT17" s="350"/>
      <c r="AU17" s="350"/>
      <c r="AV17" s="350"/>
      <c r="AW17" s="350"/>
      <c r="AX17" s="349"/>
      <c r="AY17" s="350"/>
      <c r="AZ17" s="350"/>
      <c r="BA17" s="388"/>
      <c r="BB17" s="350"/>
      <c r="BC17" s="349"/>
      <c r="BD17" s="350"/>
      <c r="BE17" s="350"/>
      <c r="BF17" s="350"/>
      <c r="BG17" s="350"/>
      <c r="BH17" s="349"/>
      <c r="BI17" s="388"/>
      <c r="BJ17" s="350"/>
      <c r="BK17" s="388"/>
      <c r="BL17" s="350"/>
      <c r="BM17" s="349"/>
      <c r="BN17" s="388"/>
      <c r="BO17" s="350"/>
      <c r="BP17" s="388"/>
      <c r="BQ17" s="350"/>
      <c r="BR17" s="349"/>
      <c r="BS17" s="350"/>
      <c r="BT17" s="350"/>
      <c r="BU17" s="350"/>
      <c r="BV17" s="350"/>
      <c r="BW17" s="349"/>
      <c r="BX17" s="350"/>
      <c r="BY17" s="350"/>
      <c r="BZ17" s="350"/>
      <c r="CA17" s="350"/>
      <c r="CB17" s="349"/>
      <c r="CC17" s="350"/>
      <c r="CD17" s="350"/>
      <c r="CE17" s="350"/>
      <c r="CF17" s="350"/>
      <c r="CG17" s="349"/>
      <c r="CH17" s="388"/>
      <c r="CI17" s="350"/>
      <c r="CJ17" s="388"/>
      <c r="CK17" s="350"/>
      <c r="CL17" s="349"/>
      <c r="CM17" s="388"/>
      <c r="CN17" s="350"/>
      <c r="CO17" s="388"/>
      <c r="CP17" s="350"/>
      <c r="CQ17" s="349"/>
      <c r="CR17" s="388"/>
      <c r="CS17" s="350"/>
      <c r="CT17" s="388"/>
      <c r="CU17" s="350"/>
      <c r="CV17" s="349"/>
      <c r="CW17" s="388"/>
      <c r="CX17" s="350"/>
      <c r="CY17" s="388"/>
      <c r="CZ17" s="350"/>
      <c r="DA17" s="349"/>
      <c r="DB17" s="388"/>
      <c r="DC17" s="350"/>
      <c r="DD17" s="388"/>
      <c r="DE17" s="350"/>
      <c r="DF17" s="349"/>
      <c r="DG17" s="388"/>
      <c r="DH17" s="350"/>
      <c r="DI17" s="388"/>
      <c r="DJ17" s="350"/>
      <c r="DK17" s="349"/>
      <c r="DL17" s="350"/>
      <c r="DM17" s="350"/>
      <c r="DN17" s="350"/>
      <c r="DO17" s="350"/>
      <c r="DP17" s="349"/>
      <c r="DQ17" s="350"/>
      <c r="DR17" s="350"/>
      <c r="DS17" s="388"/>
      <c r="DT17" s="350"/>
      <c r="DU17" s="349"/>
      <c r="DV17" s="350"/>
      <c r="DW17" s="350"/>
      <c r="DX17" s="350"/>
      <c r="DY17" s="350"/>
      <c r="DZ17" s="349"/>
      <c r="EA17" s="388"/>
      <c r="EB17" s="350"/>
      <c r="EC17" s="388"/>
      <c r="ED17" s="350"/>
      <c r="EE17" s="349"/>
      <c r="EF17" s="388"/>
      <c r="EG17" s="350"/>
      <c r="EH17" s="388"/>
      <c r="EI17" s="350"/>
      <c r="EJ17" s="349"/>
      <c r="EK17" s="350"/>
      <c r="EL17" s="350"/>
      <c r="EO17" s="88"/>
      <c r="EP17" s="33"/>
    </row>
    <row r="18" spans="4:146" s="33" customFormat="1" ht="12.75" customHeight="1" x14ac:dyDescent="0.3">
      <c r="D18" s="161" t="s">
        <v>371</v>
      </c>
      <c r="E18" s="329"/>
      <c r="F18" s="95"/>
      <c r="G18" s="422">
        <v>106569000</v>
      </c>
      <c r="H18" s="422"/>
      <c r="I18" s="35"/>
      <c r="J18" s="393"/>
      <c r="K18" s="422"/>
      <c r="L18" s="422">
        <v>417596</v>
      </c>
      <c r="M18" s="422"/>
      <c r="N18" s="35"/>
      <c r="O18" s="393"/>
      <c r="P18" s="422"/>
      <c r="Q18" s="422">
        <v>478509</v>
      </c>
      <c r="R18" s="422"/>
      <c r="S18" s="35"/>
      <c r="T18" s="393"/>
      <c r="U18" s="422"/>
      <c r="V18" s="422">
        <v>1468298</v>
      </c>
      <c r="W18" s="422"/>
      <c r="X18" s="35"/>
      <c r="Y18" s="393"/>
      <c r="Z18" s="422"/>
      <c r="AA18" s="422">
        <v>900554</v>
      </c>
      <c r="AB18" s="422"/>
      <c r="AC18" s="35"/>
      <c r="AD18" s="393"/>
      <c r="AE18" s="422"/>
      <c r="AF18" s="422">
        <v>380700</v>
      </c>
      <c r="AG18" s="422"/>
      <c r="AH18" s="35"/>
      <c r="AI18" s="393"/>
      <c r="AJ18" s="422"/>
      <c r="AK18" s="422">
        <v>339469</v>
      </c>
      <c r="AL18" s="422"/>
      <c r="AM18" s="35"/>
      <c r="AN18" s="393"/>
      <c r="AO18" s="422"/>
      <c r="AP18" s="422">
        <v>652686</v>
      </c>
      <c r="AQ18" s="422"/>
      <c r="AR18" s="35"/>
      <c r="AS18" s="393"/>
      <c r="AT18" s="422"/>
      <c r="AU18" s="422">
        <v>628076</v>
      </c>
      <c r="AV18" s="422"/>
      <c r="AW18" s="35"/>
      <c r="AX18" s="393"/>
      <c r="AY18" s="422"/>
      <c r="AZ18" s="422">
        <v>90989542</v>
      </c>
      <c r="BA18" s="422"/>
      <c r="BB18" s="35"/>
      <c r="BC18" s="393"/>
      <c r="BD18" s="422"/>
      <c r="BE18" s="422">
        <v>0</v>
      </c>
      <c r="BF18" s="422"/>
      <c r="BG18" s="35"/>
      <c r="BH18" s="393"/>
      <c r="BI18" s="422"/>
      <c r="BJ18" s="422">
        <v>0</v>
      </c>
      <c r="BK18" s="422"/>
      <c r="BL18" s="35"/>
      <c r="BM18" s="393"/>
      <c r="BN18" s="422"/>
      <c r="BO18" s="422">
        <v>0</v>
      </c>
      <c r="BP18" s="422"/>
      <c r="BQ18" s="35"/>
      <c r="BR18" s="393"/>
      <c r="BS18" s="422"/>
      <c r="BT18" s="422">
        <v>96255430</v>
      </c>
      <c r="BU18" s="422"/>
      <c r="BV18" s="35"/>
      <c r="BW18" s="393"/>
      <c r="BX18" s="422"/>
      <c r="BY18" s="422">
        <v>255790080</v>
      </c>
      <c r="BZ18" s="422"/>
      <c r="CA18" s="35"/>
      <c r="CB18" s="393"/>
      <c r="CC18" s="422"/>
      <c r="CD18" s="422">
        <v>513949</v>
      </c>
      <c r="CE18" s="422"/>
      <c r="CF18" s="35"/>
      <c r="CG18" s="393"/>
      <c r="CH18" s="422"/>
      <c r="CI18" s="422">
        <v>384648</v>
      </c>
      <c r="CJ18" s="422"/>
      <c r="CK18" s="35"/>
      <c r="CL18" s="393"/>
      <c r="CM18" s="422"/>
      <c r="CN18" s="422">
        <v>416656</v>
      </c>
      <c r="CO18" s="422"/>
      <c r="CP18" s="35"/>
      <c r="CQ18" s="393"/>
      <c r="CR18" s="422"/>
      <c r="CS18" s="422">
        <v>496510</v>
      </c>
      <c r="CT18" s="422"/>
      <c r="CU18" s="35"/>
      <c r="CV18" s="393"/>
      <c r="CW18" s="422"/>
      <c r="CX18" s="422">
        <v>802735</v>
      </c>
      <c r="CY18" s="422"/>
      <c r="CZ18" s="35"/>
      <c r="DA18" s="393"/>
      <c r="DB18" s="422"/>
      <c r="DC18" s="422">
        <v>474068</v>
      </c>
      <c r="DD18" s="422"/>
      <c r="DE18" s="35"/>
      <c r="DF18" s="393"/>
      <c r="DG18" s="422"/>
      <c r="DH18" s="422">
        <v>692919</v>
      </c>
      <c r="DI18" s="422"/>
      <c r="DJ18" s="35"/>
      <c r="DK18" s="393"/>
      <c r="DL18" s="422"/>
      <c r="DM18" s="422">
        <v>820886</v>
      </c>
      <c r="DN18" s="422"/>
      <c r="DO18" s="35"/>
      <c r="DP18" s="393"/>
      <c r="DQ18" s="422"/>
      <c r="DR18" s="422">
        <v>545821</v>
      </c>
      <c r="DS18" s="422"/>
      <c r="DT18" s="35"/>
      <c r="DU18" s="393"/>
      <c r="DV18" s="422"/>
      <c r="DW18" s="422">
        <v>342070</v>
      </c>
      <c r="DX18" s="422"/>
      <c r="DY18" s="35"/>
      <c r="DZ18" s="393"/>
      <c r="EA18" s="422"/>
      <c r="EB18" s="422">
        <v>68542614</v>
      </c>
      <c r="EC18" s="422"/>
      <c r="ED18" s="35"/>
      <c r="EE18" s="393"/>
      <c r="EF18" s="422"/>
      <c r="EG18" s="422">
        <v>529564</v>
      </c>
      <c r="EH18" s="422"/>
      <c r="EI18" s="35"/>
      <c r="EJ18" s="393"/>
      <c r="EK18" s="422"/>
      <c r="EL18" s="422">
        <v>5148192</v>
      </c>
      <c r="EM18" s="95"/>
      <c r="EO18" s="161"/>
      <c r="EP18" s="33">
        <v>-250641888</v>
      </c>
    </row>
    <row r="19" spans="4:146" ht="12.75" customHeight="1" x14ac:dyDescent="0.3">
      <c r="D19" s="88" t="s">
        <v>372</v>
      </c>
      <c r="E19" s="327"/>
      <c r="F19" s="327"/>
      <c r="G19" s="388">
        <v>101569000</v>
      </c>
      <c r="H19" s="42"/>
      <c r="I19" s="43"/>
      <c r="J19" s="396"/>
      <c r="K19" s="396"/>
      <c r="L19" s="43">
        <v>0</v>
      </c>
      <c r="M19" s="42"/>
      <c r="N19" s="43"/>
      <c r="O19" s="396"/>
      <c r="P19" s="396"/>
      <c r="Q19" s="43">
        <v>0</v>
      </c>
      <c r="R19" s="42"/>
      <c r="S19" s="43"/>
      <c r="T19" s="396"/>
      <c r="U19" s="396"/>
      <c r="V19" s="43">
        <v>0</v>
      </c>
      <c r="W19" s="42"/>
      <c r="X19" s="43"/>
      <c r="Y19" s="396"/>
      <c r="Z19" s="396"/>
      <c r="AA19" s="43">
        <v>0</v>
      </c>
      <c r="AB19" s="42"/>
      <c r="AC19" s="43"/>
      <c r="AD19" s="396"/>
      <c r="AE19" s="396"/>
      <c r="AF19" s="43">
        <v>0</v>
      </c>
      <c r="AG19" s="42"/>
      <c r="AH19" s="43"/>
      <c r="AI19" s="396"/>
      <c r="AJ19" s="396"/>
      <c r="AK19" s="43">
        <v>0</v>
      </c>
      <c r="AL19" s="42"/>
      <c r="AM19" s="43"/>
      <c r="AN19" s="396"/>
      <c r="AO19" s="396"/>
      <c r="AP19" s="43">
        <v>0</v>
      </c>
      <c r="AQ19" s="42"/>
      <c r="AR19" s="43"/>
      <c r="AS19" s="396"/>
      <c r="AT19" s="396"/>
      <c r="AU19" s="43">
        <v>0</v>
      </c>
      <c r="AV19" s="42"/>
      <c r="AW19" s="43"/>
      <c r="AX19" s="396"/>
      <c r="AY19" s="396"/>
      <c r="AZ19" s="43">
        <v>90613820</v>
      </c>
      <c r="BA19" s="42"/>
      <c r="BB19" s="43"/>
      <c r="BC19" s="396"/>
      <c r="BD19" s="396"/>
      <c r="BE19" s="43">
        <v>0</v>
      </c>
      <c r="BF19" s="42"/>
      <c r="BG19" s="43"/>
      <c r="BH19" s="396"/>
      <c r="BI19" s="396"/>
      <c r="BJ19" s="43">
        <v>0</v>
      </c>
      <c r="BK19" s="42"/>
      <c r="BL19" s="43"/>
      <c r="BM19" s="396"/>
      <c r="BN19" s="396"/>
      <c r="BO19" s="43">
        <v>0</v>
      </c>
      <c r="BP19" s="42"/>
      <c r="BQ19" s="43"/>
      <c r="BR19" s="396"/>
      <c r="BS19" s="396"/>
      <c r="BT19" s="43">
        <v>90613820</v>
      </c>
      <c r="BU19" s="42"/>
      <c r="BV19" s="43"/>
      <c r="BW19" s="396"/>
      <c r="BX19" s="396"/>
      <c r="BY19" s="43">
        <v>249439993</v>
      </c>
      <c r="BZ19" s="42"/>
      <c r="CA19" s="43"/>
      <c r="CB19" s="396"/>
      <c r="CC19" s="396"/>
      <c r="CD19" s="43">
        <v>0</v>
      </c>
      <c r="CE19" s="42"/>
      <c r="CF19" s="43"/>
      <c r="CG19" s="396"/>
      <c r="CH19" s="396"/>
      <c r="CI19" s="43">
        <v>0</v>
      </c>
      <c r="CJ19" s="42"/>
      <c r="CK19" s="43"/>
      <c r="CL19" s="396"/>
      <c r="CM19" s="396"/>
      <c r="CN19" s="43">
        <v>0</v>
      </c>
      <c r="CO19" s="42"/>
      <c r="CP19" s="43"/>
      <c r="CQ19" s="396"/>
      <c r="CR19" s="396"/>
      <c r="CS19" s="43">
        <v>0</v>
      </c>
      <c r="CT19" s="42"/>
      <c r="CU19" s="43"/>
      <c r="CV19" s="396"/>
      <c r="CW19" s="396"/>
      <c r="CX19" s="43">
        <v>0</v>
      </c>
      <c r="CY19" s="42"/>
      <c r="CZ19" s="43"/>
      <c r="DA19" s="396"/>
      <c r="DB19" s="396"/>
      <c r="DC19" s="43">
        <v>0</v>
      </c>
      <c r="DD19" s="42"/>
      <c r="DE19" s="43"/>
      <c r="DF19" s="396"/>
      <c r="DG19" s="396"/>
      <c r="DH19" s="43">
        <v>0</v>
      </c>
      <c r="DI19" s="42"/>
      <c r="DJ19" s="43"/>
      <c r="DK19" s="396"/>
      <c r="DL19" s="396"/>
      <c r="DM19" s="43">
        <v>0</v>
      </c>
      <c r="DN19" s="42"/>
      <c r="DO19" s="43"/>
      <c r="DP19" s="396"/>
      <c r="DQ19" s="396"/>
      <c r="DR19" s="43">
        <v>0</v>
      </c>
      <c r="DS19" s="42"/>
      <c r="DT19" s="43"/>
      <c r="DU19" s="396"/>
      <c r="DV19" s="396"/>
      <c r="DW19" s="43">
        <v>0</v>
      </c>
      <c r="DX19" s="42"/>
      <c r="DY19" s="43"/>
      <c r="DZ19" s="396"/>
      <c r="EA19" s="396"/>
      <c r="EB19" s="43">
        <v>68212353</v>
      </c>
      <c r="EC19" s="42"/>
      <c r="ED19" s="43"/>
      <c r="EE19" s="396"/>
      <c r="EF19" s="396"/>
      <c r="EG19" s="43">
        <v>0</v>
      </c>
      <c r="EH19" s="42"/>
      <c r="EI19" s="43"/>
      <c r="EJ19" s="396"/>
      <c r="EK19" s="396"/>
      <c r="EL19" s="43">
        <v>0</v>
      </c>
      <c r="EM19" s="339"/>
      <c r="EO19" s="88"/>
      <c r="EP19" s="33">
        <v>-249439993</v>
      </c>
    </row>
    <row r="20" spans="4:146" ht="12.75" customHeight="1" x14ac:dyDescent="0.3">
      <c r="D20" s="88" t="s">
        <v>373</v>
      </c>
      <c r="E20" s="327"/>
      <c r="F20" s="327"/>
      <c r="G20" s="43">
        <v>0</v>
      </c>
      <c r="H20" s="42"/>
      <c r="I20" s="43"/>
      <c r="J20" s="396"/>
      <c r="K20" s="396"/>
      <c r="L20" s="43">
        <v>1</v>
      </c>
      <c r="M20" s="42"/>
      <c r="N20" s="43"/>
      <c r="O20" s="396"/>
      <c r="P20" s="396"/>
      <c r="Q20" s="43">
        <v>0</v>
      </c>
      <c r="R20" s="42"/>
      <c r="S20" s="43"/>
      <c r="T20" s="396"/>
      <c r="U20" s="396"/>
      <c r="V20" s="43">
        <v>0</v>
      </c>
      <c r="W20" s="42"/>
      <c r="X20" s="43"/>
      <c r="Y20" s="396"/>
      <c r="Z20" s="396"/>
      <c r="AA20" s="43">
        <v>0</v>
      </c>
      <c r="AB20" s="42"/>
      <c r="AC20" s="43"/>
      <c r="AD20" s="396"/>
      <c r="AE20" s="396"/>
      <c r="AF20" s="43">
        <v>0</v>
      </c>
      <c r="AG20" s="42"/>
      <c r="AH20" s="43"/>
      <c r="AI20" s="396"/>
      <c r="AJ20" s="396"/>
      <c r="AK20" s="43">
        <v>1</v>
      </c>
      <c r="AL20" s="42"/>
      <c r="AM20" s="43"/>
      <c r="AN20" s="396"/>
      <c r="AO20" s="396"/>
      <c r="AP20" s="43">
        <v>0</v>
      </c>
      <c r="AQ20" s="42"/>
      <c r="AR20" s="43"/>
      <c r="AS20" s="396"/>
      <c r="AT20" s="396"/>
      <c r="AU20" s="43">
        <v>0</v>
      </c>
      <c r="AV20" s="42"/>
      <c r="AW20" s="43"/>
      <c r="AX20" s="396"/>
      <c r="AY20" s="396"/>
      <c r="AZ20" s="43">
        <v>0</v>
      </c>
      <c r="BA20" s="42"/>
      <c r="BB20" s="43"/>
      <c r="BC20" s="396"/>
      <c r="BD20" s="396"/>
      <c r="BE20" s="43">
        <v>0</v>
      </c>
      <c r="BF20" s="42"/>
      <c r="BG20" s="43"/>
      <c r="BH20" s="396"/>
      <c r="BI20" s="396"/>
      <c r="BJ20" s="43">
        <v>0</v>
      </c>
      <c r="BK20" s="42"/>
      <c r="BL20" s="43"/>
      <c r="BM20" s="396"/>
      <c r="BN20" s="396"/>
      <c r="BO20" s="43">
        <v>0</v>
      </c>
      <c r="BP20" s="42"/>
      <c r="BQ20" s="43"/>
      <c r="BR20" s="396"/>
      <c r="BS20" s="396"/>
      <c r="BT20" s="43">
        <v>2</v>
      </c>
      <c r="BU20" s="42"/>
      <c r="BV20" s="43"/>
      <c r="BW20" s="396"/>
      <c r="BX20" s="396"/>
      <c r="BY20" s="43">
        <v>7</v>
      </c>
      <c r="BZ20" s="42"/>
      <c r="CA20" s="43"/>
      <c r="CB20" s="396"/>
      <c r="CC20" s="396"/>
      <c r="CD20" s="43">
        <v>0</v>
      </c>
      <c r="CE20" s="42"/>
      <c r="CF20" s="43"/>
      <c r="CG20" s="396"/>
      <c r="CH20" s="396"/>
      <c r="CI20" s="43">
        <v>6</v>
      </c>
      <c r="CJ20" s="42"/>
      <c r="CK20" s="43"/>
      <c r="CL20" s="396"/>
      <c r="CM20" s="396"/>
      <c r="CN20" s="43">
        <v>0</v>
      </c>
      <c r="CO20" s="42"/>
      <c r="CP20" s="43"/>
      <c r="CQ20" s="396"/>
      <c r="CR20" s="396"/>
      <c r="CS20" s="43">
        <v>0</v>
      </c>
      <c r="CT20" s="42"/>
      <c r="CU20" s="43"/>
      <c r="CV20" s="396"/>
      <c r="CW20" s="396"/>
      <c r="CX20" s="43">
        <v>0</v>
      </c>
      <c r="CY20" s="42"/>
      <c r="CZ20" s="43"/>
      <c r="DA20" s="396"/>
      <c r="DB20" s="396"/>
      <c r="DC20" s="43">
        <v>0</v>
      </c>
      <c r="DD20" s="42"/>
      <c r="DE20" s="43"/>
      <c r="DF20" s="396"/>
      <c r="DG20" s="396"/>
      <c r="DH20" s="43">
        <v>0</v>
      </c>
      <c r="DI20" s="42"/>
      <c r="DJ20" s="43"/>
      <c r="DK20" s="396"/>
      <c r="DL20" s="396"/>
      <c r="DM20" s="43">
        <v>1</v>
      </c>
      <c r="DN20" s="42"/>
      <c r="DO20" s="43"/>
      <c r="DP20" s="396"/>
      <c r="DQ20" s="396"/>
      <c r="DR20" s="43">
        <v>0</v>
      </c>
      <c r="DS20" s="42"/>
      <c r="DT20" s="43"/>
      <c r="DU20" s="396"/>
      <c r="DV20" s="396"/>
      <c r="DW20" s="43">
        <v>0</v>
      </c>
      <c r="DX20" s="42"/>
      <c r="DY20" s="43"/>
      <c r="DZ20" s="396"/>
      <c r="EA20" s="396"/>
      <c r="EB20" s="43">
        <v>0</v>
      </c>
      <c r="EC20" s="42"/>
      <c r="ED20" s="43"/>
      <c r="EE20" s="396"/>
      <c r="EF20" s="396"/>
      <c r="EG20" s="43">
        <v>0</v>
      </c>
      <c r="EH20" s="42"/>
      <c r="EI20" s="43"/>
      <c r="EJ20" s="396"/>
      <c r="EK20" s="396"/>
      <c r="EL20" s="43">
        <v>7</v>
      </c>
      <c r="EM20" s="42"/>
      <c r="EO20" s="88"/>
      <c r="EP20" s="33">
        <v>0</v>
      </c>
    </row>
    <row r="21" spans="4:146" ht="12.75" customHeight="1" x14ac:dyDescent="0.3">
      <c r="D21" s="88" t="s">
        <v>315</v>
      </c>
      <c r="E21" s="327"/>
      <c r="F21" s="327"/>
      <c r="G21" s="43">
        <v>5000000</v>
      </c>
      <c r="H21" s="42"/>
      <c r="I21" s="43"/>
      <c r="J21" s="396"/>
      <c r="K21" s="396"/>
      <c r="L21" s="43">
        <v>417595</v>
      </c>
      <c r="M21" s="42"/>
      <c r="N21" s="43"/>
      <c r="O21" s="396"/>
      <c r="P21" s="396"/>
      <c r="Q21" s="43">
        <v>478509</v>
      </c>
      <c r="R21" s="42"/>
      <c r="S21" s="43"/>
      <c r="T21" s="396"/>
      <c r="U21" s="396"/>
      <c r="V21" s="43">
        <v>1468298</v>
      </c>
      <c r="W21" s="42"/>
      <c r="X21" s="43"/>
      <c r="Y21" s="396"/>
      <c r="Z21" s="396"/>
      <c r="AA21" s="43">
        <v>900554</v>
      </c>
      <c r="AB21" s="42"/>
      <c r="AC21" s="43"/>
      <c r="AD21" s="396"/>
      <c r="AE21" s="396"/>
      <c r="AF21" s="43">
        <v>380700</v>
      </c>
      <c r="AG21" s="42"/>
      <c r="AH21" s="43"/>
      <c r="AI21" s="396"/>
      <c r="AJ21" s="396"/>
      <c r="AK21" s="43">
        <v>339468</v>
      </c>
      <c r="AL21" s="42"/>
      <c r="AM21" s="43"/>
      <c r="AN21" s="396"/>
      <c r="AO21" s="396"/>
      <c r="AP21" s="43">
        <v>652686</v>
      </c>
      <c r="AQ21" s="42"/>
      <c r="AR21" s="43"/>
      <c r="AS21" s="396"/>
      <c r="AT21" s="396"/>
      <c r="AU21" s="43">
        <v>628076</v>
      </c>
      <c r="AV21" s="42"/>
      <c r="AW21" s="43"/>
      <c r="AX21" s="396"/>
      <c r="AY21" s="396"/>
      <c r="AZ21" s="43">
        <v>375722</v>
      </c>
      <c r="BA21" s="42"/>
      <c r="BB21" s="43"/>
      <c r="BC21" s="396"/>
      <c r="BD21" s="396"/>
      <c r="BE21" s="43">
        <v>0</v>
      </c>
      <c r="BF21" s="42"/>
      <c r="BG21" s="43"/>
      <c r="BH21" s="396"/>
      <c r="BI21" s="396"/>
      <c r="BJ21" s="43">
        <v>0</v>
      </c>
      <c r="BK21" s="42"/>
      <c r="BL21" s="43"/>
      <c r="BM21" s="396"/>
      <c r="BN21" s="396"/>
      <c r="BO21" s="43">
        <v>0</v>
      </c>
      <c r="BP21" s="42"/>
      <c r="BQ21" s="43"/>
      <c r="BR21" s="396"/>
      <c r="BS21" s="396"/>
      <c r="BT21" s="43">
        <v>5641608</v>
      </c>
      <c r="BU21" s="42"/>
      <c r="BV21" s="43"/>
      <c r="BW21" s="396"/>
      <c r="BX21" s="396"/>
      <c r="BY21" s="43">
        <v>6350080</v>
      </c>
      <c r="BZ21" s="42"/>
      <c r="CA21" s="43"/>
      <c r="CB21" s="396"/>
      <c r="CC21" s="396"/>
      <c r="CD21" s="43">
        <v>513949</v>
      </c>
      <c r="CE21" s="42"/>
      <c r="CF21" s="43"/>
      <c r="CG21" s="396"/>
      <c r="CH21" s="396"/>
      <c r="CI21" s="43">
        <v>384642</v>
      </c>
      <c r="CJ21" s="42"/>
      <c r="CK21" s="43"/>
      <c r="CL21" s="396"/>
      <c r="CM21" s="396"/>
      <c r="CN21" s="43">
        <v>416656</v>
      </c>
      <c r="CO21" s="42"/>
      <c r="CP21" s="43"/>
      <c r="CQ21" s="396"/>
      <c r="CR21" s="396"/>
      <c r="CS21" s="43">
        <v>496510</v>
      </c>
      <c r="CT21" s="42"/>
      <c r="CU21" s="43"/>
      <c r="CV21" s="396"/>
      <c r="CW21" s="396"/>
      <c r="CX21" s="43">
        <v>802735</v>
      </c>
      <c r="CY21" s="42"/>
      <c r="CZ21" s="43"/>
      <c r="DA21" s="396"/>
      <c r="DB21" s="396"/>
      <c r="DC21" s="43">
        <v>474068</v>
      </c>
      <c r="DD21" s="42"/>
      <c r="DE21" s="43"/>
      <c r="DF21" s="396"/>
      <c r="DG21" s="396"/>
      <c r="DH21" s="43">
        <v>692919</v>
      </c>
      <c r="DI21" s="42"/>
      <c r="DJ21" s="43"/>
      <c r="DK21" s="396"/>
      <c r="DL21" s="396"/>
      <c r="DM21" s="43">
        <v>820885</v>
      </c>
      <c r="DN21" s="42"/>
      <c r="DO21" s="43"/>
      <c r="DP21" s="396"/>
      <c r="DQ21" s="396"/>
      <c r="DR21" s="43">
        <v>545821</v>
      </c>
      <c r="DS21" s="42"/>
      <c r="DT21" s="43"/>
      <c r="DU21" s="396"/>
      <c r="DV21" s="396"/>
      <c r="DW21" s="43">
        <v>342070</v>
      </c>
      <c r="DX21" s="42"/>
      <c r="DY21" s="43"/>
      <c r="DZ21" s="396"/>
      <c r="EA21" s="396"/>
      <c r="EB21" s="43">
        <v>330261</v>
      </c>
      <c r="EC21" s="42"/>
      <c r="ED21" s="43"/>
      <c r="EE21" s="396"/>
      <c r="EF21" s="396"/>
      <c r="EG21" s="43">
        <v>529564</v>
      </c>
      <c r="EH21" s="42"/>
      <c r="EI21" s="43"/>
      <c r="EJ21" s="396"/>
      <c r="EK21" s="396"/>
      <c r="EL21" s="43">
        <v>5148185</v>
      </c>
      <c r="EM21" s="42"/>
      <c r="EO21" s="88"/>
      <c r="EP21" s="33">
        <v>-1201895</v>
      </c>
    </row>
    <row r="22" spans="4:146" x14ac:dyDescent="0.3">
      <c r="D22" s="88" t="s">
        <v>374</v>
      </c>
      <c r="E22" s="327"/>
      <c r="F22" s="346"/>
      <c r="G22" s="72">
        <v>0</v>
      </c>
      <c r="H22" s="71"/>
      <c r="I22" s="43"/>
      <c r="J22" s="396"/>
      <c r="K22" s="405"/>
      <c r="L22" s="72">
        <v>0</v>
      </c>
      <c r="M22" s="71"/>
      <c r="N22" s="43"/>
      <c r="O22" s="396"/>
      <c r="P22" s="405"/>
      <c r="Q22" s="72">
        <v>0</v>
      </c>
      <c r="R22" s="71"/>
      <c r="S22" s="43"/>
      <c r="T22" s="396"/>
      <c r="U22" s="405"/>
      <c r="V22" s="72">
        <v>0</v>
      </c>
      <c r="W22" s="71"/>
      <c r="X22" s="43"/>
      <c r="Y22" s="396"/>
      <c r="Z22" s="405"/>
      <c r="AA22" s="72">
        <v>0</v>
      </c>
      <c r="AB22" s="71"/>
      <c r="AC22" s="43"/>
      <c r="AD22" s="396"/>
      <c r="AE22" s="405"/>
      <c r="AF22" s="72">
        <v>0</v>
      </c>
      <c r="AG22" s="71"/>
      <c r="AH22" s="43"/>
      <c r="AI22" s="396"/>
      <c r="AJ22" s="405"/>
      <c r="AK22" s="72">
        <v>0</v>
      </c>
      <c r="AL22" s="71"/>
      <c r="AM22" s="43"/>
      <c r="AN22" s="396"/>
      <c r="AO22" s="405"/>
      <c r="AP22" s="72">
        <v>0</v>
      </c>
      <c r="AQ22" s="71"/>
      <c r="AR22" s="43"/>
      <c r="AS22" s="396"/>
      <c r="AT22" s="405"/>
      <c r="AU22" s="72">
        <v>0</v>
      </c>
      <c r="AV22" s="71"/>
      <c r="AW22" s="43"/>
      <c r="AX22" s="396"/>
      <c r="AY22" s="405"/>
      <c r="AZ22" s="72">
        <v>0</v>
      </c>
      <c r="BA22" s="71"/>
      <c r="BB22" s="43"/>
      <c r="BC22" s="396"/>
      <c r="BD22" s="405"/>
      <c r="BE22" s="72">
        <v>0</v>
      </c>
      <c r="BF22" s="71"/>
      <c r="BG22" s="43"/>
      <c r="BH22" s="396"/>
      <c r="BI22" s="405"/>
      <c r="BJ22" s="72">
        <v>0</v>
      </c>
      <c r="BK22" s="71"/>
      <c r="BL22" s="43"/>
      <c r="BM22" s="396"/>
      <c r="BN22" s="405"/>
      <c r="BO22" s="72">
        <v>0</v>
      </c>
      <c r="BP22" s="71"/>
      <c r="BQ22" s="43"/>
      <c r="BR22" s="396"/>
      <c r="BS22" s="405"/>
      <c r="BT22" s="72">
        <v>0</v>
      </c>
      <c r="BU22" s="71"/>
      <c r="BV22" s="43"/>
      <c r="BW22" s="396"/>
      <c r="BX22" s="405"/>
      <c r="BY22" s="72">
        <v>0</v>
      </c>
      <c r="BZ22" s="71"/>
      <c r="CA22" s="43"/>
      <c r="CB22" s="396"/>
      <c r="CC22" s="405"/>
      <c r="CD22" s="72">
        <v>0</v>
      </c>
      <c r="CE22" s="71"/>
      <c r="CF22" s="43"/>
      <c r="CG22" s="396"/>
      <c r="CH22" s="405"/>
      <c r="CI22" s="72">
        <v>0</v>
      </c>
      <c r="CJ22" s="71"/>
      <c r="CK22" s="43"/>
      <c r="CL22" s="396"/>
      <c r="CM22" s="405"/>
      <c r="CN22" s="72">
        <v>0</v>
      </c>
      <c r="CO22" s="71"/>
      <c r="CP22" s="43"/>
      <c r="CQ22" s="396"/>
      <c r="CR22" s="405"/>
      <c r="CS22" s="72">
        <v>0</v>
      </c>
      <c r="CT22" s="71"/>
      <c r="CU22" s="43"/>
      <c r="CV22" s="396"/>
      <c r="CW22" s="405"/>
      <c r="CX22" s="72">
        <v>0</v>
      </c>
      <c r="CY22" s="71"/>
      <c r="CZ22" s="43"/>
      <c r="DA22" s="396"/>
      <c r="DB22" s="405"/>
      <c r="DC22" s="72">
        <v>0</v>
      </c>
      <c r="DD22" s="71"/>
      <c r="DE22" s="43"/>
      <c r="DF22" s="396"/>
      <c r="DG22" s="405"/>
      <c r="DH22" s="72">
        <v>0</v>
      </c>
      <c r="DI22" s="71"/>
      <c r="DJ22" s="43"/>
      <c r="DK22" s="396"/>
      <c r="DL22" s="405"/>
      <c r="DM22" s="72">
        <v>0</v>
      </c>
      <c r="DN22" s="71"/>
      <c r="DO22" s="43"/>
      <c r="DP22" s="396"/>
      <c r="DQ22" s="405"/>
      <c r="DR22" s="72">
        <v>0</v>
      </c>
      <c r="DS22" s="71"/>
      <c r="DT22" s="43"/>
      <c r="DU22" s="396"/>
      <c r="DV22" s="405"/>
      <c r="DW22" s="72">
        <v>0</v>
      </c>
      <c r="DX22" s="71"/>
      <c r="DY22" s="43"/>
      <c r="DZ22" s="396"/>
      <c r="EA22" s="405"/>
      <c r="EB22" s="72">
        <v>0</v>
      </c>
      <c r="EC22" s="71"/>
      <c r="ED22" s="43"/>
      <c r="EE22" s="396"/>
      <c r="EF22" s="405"/>
      <c r="EG22" s="72">
        <v>0</v>
      </c>
      <c r="EH22" s="71"/>
      <c r="EI22" s="43"/>
      <c r="EJ22" s="396"/>
      <c r="EK22" s="405"/>
      <c r="EL22" s="72">
        <v>0</v>
      </c>
      <c r="EM22" s="71"/>
      <c r="EO22" s="88"/>
      <c r="EP22" s="33">
        <v>0</v>
      </c>
    </row>
    <row r="23" spans="4:146" x14ac:dyDescent="0.3">
      <c r="D23" s="88"/>
      <c r="E23" s="327"/>
      <c r="G23" s="43"/>
      <c r="H23" s="43"/>
      <c r="I23" s="43"/>
      <c r="J23" s="396"/>
      <c r="K23" s="43"/>
      <c r="L23" s="43"/>
      <c r="M23" s="43"/>
      <c r="N23" s="43"/>
      <c r="O23" s="396"/>
      <c r="P23" s="43"/>
      <c r="Q23" s="43"/>
      <c r="R23" s="43"/>
      <c r="S23" s="43"/>
      <c r="T23" s="396"/>
      <c r="U23" s="43"/>
      <c r="V23" s="43"/>
      <c r="W23" s="43"/>
      <c r="X23" s="43"/>
      <c r="Y23" s="396"/>
      <c r="Z23" s="43"/>
      <c r="AA23" s="43"/>
      <c r="AB23" s="43"/>
      <c r="AC23" s="43"/>
      <c r="AD23" s="396"/>
      <c r="AE23" s="43"/>
      <c r="AF23" s="43"/>
      <c r="AG23" s="43"/>
      <c r="AH23" s="43"/>
      <c r="AI23" s="396"/>
      <c r="AJ23" s="43"/>
      <c r="AK23" s="43"/>
      <c r="AL23" s="43"/>
      <c r="AM23" s="43"/>
      <c r="AN23" s="396"/>
      <c r="AO23" s="43"/>
      <c r="AP23" s="43"/>
      <c r="AQ23" s="43"/>
      <c r="AR23" s="43"/>
      <c r="AS23" s="396"/>
      <c r="AT23" s="43"/>
      <c r="AU23" s="43"/>
      <c r="AV23" s="43"/>
      <c r="AW23" s="43"/>
      <c r="AX23" s="396"/>
      <c r="AY23" s="43"/>
      <c r="AZ23" s="43"/>
      <c r="BA23" s="43"/>
      <c r="BB23" s="43"/>
      <c r="BC23" s="396"/>
      <c r="BD23" s="43"/>
      <c r="BE23" s="43"/>
      <c r="BF23" s="43"/>
      <c r="BG23" s="43"/>
      <c r="BH23" s="396"/>
      <c r="BI23" s="43"/>
      <c r="BJ23" s="43"/>
      <c r="BK23" s="43"/>
      <c r="BL23" s="43"/>
      <c r="BM23" s="396"/>
      <c r="BN23" s="43"/>
      <c r="BO23" s="43"/>
      <c r="BP23" s="43"/>
      <c r="BQ23" s="43"/>
      <c r="BR23" s="396"/>
      <c r="BS23" s="43"/>
      <c r="BT23" s="43"/>
      <c r="BU23" s="43"/>
      <c r="BV23" s="43"/>
      <c r="BW23" s="396"/>
      <c r="BX23" s="43"/>
      <c r="BY23" s="43"/>
      <c r="BZ23" s="43"/>
      <c r="CA23" s="43"/>
      <c r="CB23" s="396"/>
      <c r="CC23" s="43"/>
      <c r="CD23" s="43"/>
      <c r="CE23" s="43"/>
      <c r="CF23" s="43"/>
      <c r="CG23" s="396"/>
      <c r="CH23" s="43"/>
      <c r="CI23" s="43"/>
      <c r="CJ23" s="43"/>
      <c r="CK23" s="43"/>
      <c r="CL23" s="396"/>
      <c r="CM23" s="43"/>
      <c r="CN23" s="43"/>
      <c r="CO23" s="43"/>
      <c r="CP23" s="43"/>
      <c r="CQ23" s="396"/>
      <c r="CR23" s="43"/>
      <c r="CS23" s="43"/>
      <c r="CT23" s="43"/>
      <c r="CU23" s="43"/>
      <c r="CV23" s="396"/>
      <c r="CW23" s="43"/>
      <c r="CX23" s="43"/>
      <c r="CY23" s="43"/>
      <c r="CZ23" s="43"/>
      <c r="DA23" s="396"/>
      <c r="DB23" s="43"/>
      <c r="DC23" s="43"/>
      <c r="DD23" s="43"/>
      <c r="DE23" s="43"/>
      <c r="DF23" s="396"/>
      <c r="DG23" s="43"/>
      <c r="DH23" s="43"/>
      <c r="DI23" s="43"/>
      <c r="DJ23" s="43"/>
      <c r="DK23" s="396"/>
      <c r="DL23" s="43"/>
      <c r="DM23" s="43"/>
      <c r="DN23" s="43"/>
      <c r="DO23" s="43"/>
      <c r="DP23" s="396"/>
      <c r="DQ23" s="43"/>
      <c r="DR23" s="43"/>
      <c r="DS23" s="43"/>
      <c r="DT23" s="43"/>
      <c r="DU23" s="396"/>
      <c r="DV23" s="43"/>
      <c r="DW23" s="43"/>
      <c r="DX23" s="43"/>
      <c r="DY23" s="43"/>
      <c r="DZ23" s="396"/>
      <c r="EA23" s="43"/>
      <c r="EB23" s="43"/>
      <c r="EC23" s="43"/>
      <c r="ED23" s="43"/>
      <c r="EE23" s="396"/>
      <c r="EF23" s="43"/>
      <c r="EG23" s="43"/>
      <c r="EH23" s="43"/>
      <c r="EI23" s="43"/>
      <c r="EJ23" s="396"/>
      <c r="EK23" s="43"/>
      <c r="EL23" s="43"/>
      <c r="EO23" s="88"/>
      <c r="EP23" s="33"/>
    </row>
    <row r="24" spans="4:146" s="33" customFormat="1" x14ac:dyDescent="0.3">
      <c r="D24" s="161" t="s">
        <v>317</v>
      </c>
      <c r="E24" s="329"/>
      <c r="G24" s="35">
        <v>101569000</v>
      </c>
      <c r="H24" s="35"/>
      <c r="I24" s="35"/>
      <c r="J24" s="393"/>
      <c r="K24" s="35"/>
      <c r="L24" s="35">
        <v>0</v>
      </c>
      <c r="M24" s="35"/>
      <c r="N24" s="35"/>
      <c r="O24" s="393"/>
      <c r="P24" s="35"/>
      <c r="Q24" s="35">
        <v>0</v>
      </c>
      <c r="R24" s="35"/>
      <c r="S24" s="35"/>
      <c r="T24" s="393"/>
      <c r="U24" s="35"/>
      <c r="V24" s="35">
        <v>0</v>
      </c>
      <c r="W24" s="35"/>
      <c r="X24" s="35"/>
      <c r="Y24" s="393"/>
      <c r="Z24" s="35"/>
      <c r="AA24" s="35">
        <v>0</v>
      </c>
      <c r="AB24" s="35"/>
      <c r="AC24" s="35"/>
      <c r="AD24" s="393"/>
      <c r="AE24" s="35"/>
      <c r="AF24" s="35">
        <v>0</v>
      </c>
      <c r="AG24" s="35"/>
      <c r="AH24" s="35"/>
      <c r="AI24" s="393"/>
      <c r="AJ24" s="35"/>
      <c r="AK24" s="35">
        <v>0</v>
      </c>
      <c r="AL24" s="35"/>
      <c r="AM24" s="35"/>
      <c r="AN24" s="393"/>
      <c r="AO24" s="35"/>
      <c r="AP24" s="35">
        <v>0</v>
      </c>
      <c r="AQ24" s="35"/>
      <c r="AR24" s="35"/>
      <c r="AS24" s="393"/>
      <c r="AT24" s="35"/>
      <c r="AU24" s="35">
        <v>0</v>
      </c>
      <c r="AV24" s="35"/>
      <c r="AW24" s="35"/>
      <c r="AX24" s="393"/>
      <c r="AY24" s="35"/>
      <c r="AZ24" s="35">
        <v>90613820</v>
      </c>
      <c r="BA24" s="35"/>
      <c r="BB24" s="35"/>
      <c r="BC24" s="393"/>
      <c r="BD24" s="35"/>
      <c r="BE24" s="35">
        <v>0</v>
      </c>
      <c r="BF24" s="35"/>
      <c r="BG24" s="35"/>
      <c r="BH24" s="393"/>
      <c r="BI24" s="35"/>
      <c r="BJ24" s="35">
        <v>0</v>
      </c>
      <c r="BK24" s="35"/>
      <c r="BL24" s="35"/>
      <c r="BM24" s="393"/>
      <c r="BN24" s="35"/>
      <c r="BO24" s="35">
        <v>0</v>
      </c>
      <c r="BP24" s="35"/>
      <c r="BQ24" s="35"/>
      <c r="BR24" s="393"/>
      <c r="BS24" s="80"/>
      <c r="BT24" s="35">
        <v>90613820</v>
      </c>
      <c r="BU24" s="43"/>
      <c r="BV24" s="35"/>
      <c r="BW24" s="393"/>
      <c r="BX24" s="35"/>
      <c r="BY24" s="35">
        <v>181227640</v>
      </c>
      <c r="BZ24" s="35"/>
      <c r="CA24" s="35"/>
      <c r="CB24" s="393"/>
      <c r="CC24" s="35"/>
      <c r="CD24" s="35">
        <v>0</v>
      </c>
      <c r="CE24" s="35"/>
      <c r="CF24" s="35"/>
      <c r="CG24" s="393"/>
      <c r="CH24" s="35"/>
      <c r="CI24" s="35">
        <v>0</v>
      </c>
      <c r="CJ24" s="35"/>
      <c r="CK24" s="35"/>
      <c r="CL24" s="393"/>
      <c r="CM24" s="35"/>
      <c r="CN24" s="35">
        <v>0</v>
      </c>
      <c r="CO24" s="35"/>
      <c r="CP24" s="35"/>
      <c r="CQ24" s="393"/>
      <c r="CR24" s="35"/>
      <c r="CS24" s="35">
        <v>0</v>
      </c>
      <c r="CT24" s="35"/>
      <c r="CU24" s="35"/>
      <c r="CV24" s="393"/>
      <c r="CW24" s="35"/>
      <c r="CX24" s="35">
        <v>0</v>
      </c>
      <c r="CY24" s="35"/>
      <c r="CZ24" s="35"/>
      <c r="DA24" s="393"/>
      <c r="DB24" s="35"/>
      <c r="DC24" s="35">
        <v>0</v>
      </c>
      <c r="DD24" s="35"/>
      <c r="DE24" s="35"/>
      <c r="DF24" s="393"/>
      <c r="DG24" s="35"/>
      <c r="DH24" s="35">
        <v>0</v>
      </c>
      <c r="DI24" s="35"/>
      <c r="DJ24" s="35"/>
      <c r="DK24" s="393"/>
      <c r="DL24" s="35"/>
      <c r="DM24" s="35">
        <v>0</v>
      </c>
      <c r="DN24" s="35"/>
      <c r="DO24" s="35"/>
      <c r="DP24" s="393"/>
      <c r="DQ24" s="35"/>
      <c r="DR24" s="35">
        <v>0</v>
      </c>
      <c r="DS24" s="35"/>
      <c r="DT24" s="35"/>
      <c r="DU24" s="393"/>
      <c r="DV24" s="35"/>
      <c r="DW24" s="35">
        <v>0</v>
      </c>
      <c r="DX24" s="35"/>
      <c r="DY24" s="35"/>
      <c r="DZ24" s="393"/>
      <c r="EA24" s="35"/>
      <c r="EB24" s="35">
        <v>0</v>
      </c>
      <c r="EC24" s="35"/>
      <c r="ED24" s="35"/>
      <c r="EE24" s="393"/>
      <c r="EF24" s="35"/>
      <c r="EG24" s="35">
        <v>0</v>
      </c>
      <c r="EH24" s="35"/>
      <c r="EI24" s="35"/>
      <c r="EJ24" s="393"/>
      <c r="EK24" s="35"/>
      <c r="EL24" s="35">
        <v>0</v>
      </c>
      <c r="EO24" s="161"/>
      <c r="EP24" s="33">
        <v>-181227640</v>
      </c>
    </row>
    <row r="25" spans="4:146" x14ac:dyDescent="0.3">
      <c r="D25" s="88" t="s">
        <v>375</v>
      </c>
      <c r="E25" s="327"/>
      <c r="F25" s="333"/>
      <c r="G25" s="394">
        <v>29758000</v>
      </c>
      <c r="H25" s="395"/>
      <c r="I25" s="43"/>
      <c r="J25" s="396"/>
      <c r="K25" s="397"/>
      <c r="L25" s="394">
        <v>0</v>
      </c>
      <c r="M25" s="395"/>
      <c r="N25" s="43"/>
      <c r="O25" s="396"/>
      <c r="P25" s="397"/>
      <c r="Q25" s="394">
        <v>0</v>
      </c>
      <c r="R25" s="395"/>
      <c r="S25" s="43"/>
      <c r="T25" s="41"/>
      <c r="U25" s="397"/>
      <c r="V25" s="394">
        <v>0</v>
      </c>
      <c r="W25" s="395"/>
      <c r="X25" s="43"/>
      <c r="Y25" s="396"/>
      <c r="Z25" s="397"/>
      <c r="AA25" s="394">
        <v>0</v>
      </c>
      <c r="AB25" s="395"/>
      <c r="AC25" s="43"/>
      <c r="AD25" s="396"/>
      <c r="AE25" s="397"/>
      <c r="AF25" s="394">
        <v>0</v>
      </c>
      <c r="AG25" s="395"/>
      <c r="AH25" s="43"/>
      <c r="AI25" s="396"/>
      <c r="AJ25" s="397"/>
      <c r="AK25" s="394">
        <v>0</v>
      </c>
      <c r="AL25" s="395"/>
      <c r="AM25" s="43"/>
      <c r="AN25" s="396"/>
      <c r="AO25" s="397"/>
      <c r="AP25" s="394">
        <v>0</v>
      </c>
      <c r="AQ25" s="395"/>
      <c r="AR25" s="43"/>
      <c r="AS25" s="396"/>
      <c r="AT25" s="397"/>
      <c r="AU25" s="394">
        <v>0</v>
      </c>
      <c r="AV25" s="395"/>
      <c r="AW25" s="43"/>
      <c r="AX25" s="396"/>
      <c r="AY25" s="397"/>
      <c r="AZ25" s="394">
        <v>27004517</v>
      </c>
      <c r="BA25" s="395"/>
      <c r="BB25" s="43"/>
      <c r="BC25" s="396"/>
      <c r="BD25" s="397"/>
      <c r="BE25" s="394">
        <v>0</v>
      </c>
      <c r="BF25" s="395"/>
      <c r="BG25" s="43"/>
      <c r="BH25" s="396"/>
      <c r="BI25" s="397"/>
      <c r="BJ25" s="394">
        <v>0</v>
      </c>
      <c r="BK25" s="395"/>
      <c r="BL25" s="43"/>
      <c r="BM25" s="396"/>
      <c r="BN25" s="397"/>
      <c r="BO25" s="394">
        <v>0</v>
      </c>
      <c r="BP25" s="395"/>
      <c r="BQ25" s="43"/>
      <c r="BR25" s="396"/>
      <c r="BS25" s="333"/>
      <c r="BT25" s="394">
        <v>27004517</v>
      </c>
      <c r="BU25" s="395"/>
      <c r="BV25" s="43"/>
      <c r="BW25" s="396"/>
      <c r="BX25" s="397"/>
      <c r="BY25" s="394">
        <v>54009034</v>
      </c>
      <c r="BZ25" s="395"/>
      <c r="CA25" s="43"/>
      <c r="CB25" s="396"/>
      <c r="CC25" s="397"/>
      <c r="CD25" s="394">
        <v>0</v>
      </c>
      <c r="CE25" s="395"/>
      <c r="CF25" s="43"/>
      <c r="CG25" s="396"/>
      <c r="CH25" s="397"/>
      <c r="CI25" s="394">
        <v>0</v>
      </c>
      <c r="CJ25" s="395"/>
      <c r="CK25" s="43"/>
      <c r="CL25" s="41"/>
      <c r="CM25" s="397"/>
      <c r="CN25" s="394">
        <v>0</v>
      </c>
      <c r="CO25" s="395"/>
      <c r="CP25" s="43"/>
      <c r="CQ25" s="396"/>
      <c r="CR25" s="397"/>
      <c r="CS25" s="394">
        <v>0</v>
      </c>
      <c r="CT25" s="395"/>
      <c r="CU25" s="43"/>
      <c r="CV25" s="396"/>
      <c r="CW25" s="397"/>
      <c r="CX25" s="394">
        <v>0</v>
      </c>
      <c r="CY25" s="395"/>
      <c r="CZ25" s="43"/>
      <c r="DA25" s="396"/>
      <c r="DB25" s="397"/>
      <c r="DC25" s="394">
        <v>0</v>
      </c>
      <c r="DD25" s="395"/>
      <c r="DE25" s="43"/>
      <c r="DF25" s="396"/>
      <c r="DG25" s="397"/>
      <c r="DH25" s="394">
        <v>0</v>
      </c>
      <c r="DI25" s="395"/>
      <c r="DJ25" s="43"/>
      <c r="DK25" s="396"/>
      <c r="DL25" s="397"/>
      <c r="DM25" s="394">
        <v>0</v>
      </c>
      <c r="DN25" s="395"/>
      <c r="DO25" s="43"/>
      <c r="DP25" s="396"/>
      <c r="DQ25" s="397"/>
      <c r="DR25" s="394">
        <v>0</v>
      </c>
      <c r="DS25" s="395"/>
      <c r="DT25" s="43"/>
      <c r="DU25" s="396"/>
      <c r="DV25" s="397"/>
      <c r="DW25" s="394">
        <v>0</v>
      </c>
      <c r="DX25" s="395"/>
      <c r="DY25" s="43"/>
      <c r="DZ25" s="396"/>
      <c r="EA25" s="397"/>
      <c r="EB25" s="394">
        <v>0</v>
      </c>
      <c r="EC25" s="395"/>
      <c r="ED25" s="43"/>
      <c r="EE25" s="396"/>
      <c r="EF25" s="397"/>
      <c r="EG25" s="394">
        <v>0</v>
      </c>
      <c r="EH25" s="395"/>
      <c r="EI25" s="43"/>
      <c r="EJ25" s="396"/>
      <c r="EK25" s="397"/>
      <c r="EL25" s="394">
        <v>0</v>
      </c>
      <c r="EM25" s="334"/>
      <c r="EO25" s="88"/>
      <c r="EP25" s="33">
        <v>-54009034</v>
      </c>
    </row>
    <row r="26" spans="4:146" x14ac:dyDescent="0.3">
      <c r="D26" s="88" t="s">
        <v>321</v>
      </c>
      <c r="E26" s="327"/>
      <c r="F26" s="346"/>
      <c r="G26" s="72">
        <v>71811000</v>
      </c>
      <c r="H26" s="71"/>
      <c r="I26" s="43"/>
      <c r="J26" s="396"/>
      <c r="K26" s="405"/>
      <c r="L26" s="72">
        <v>0</v>
      </c>
      <c r="M26" s="71"/>
      <c r="N26" s="43"/>
      <c r="O26" s="396"/>
      <c r="P26" s="405"/>
      <c r="Q26" s="72">
        <v>0</v>
      </c>
      <c r="R26" s="71"/>
      <c r="S26" s="43"/>
      <c r="T26" s="41"/>
      <c r="U26" s="405"/>
      <c r="V26" s="72">
        <v>0</v>
      </c>
      <c r="W26" s="71"/>
      <c r="X26" s="43"/>
      <c r="Y26" s="396"/>
      <c r="Z26" s="405"/>
      <c r="AA26" s="72">
        <v>0</v>
      </c>
      <c r="AB26" s="71"/>
      <c r="AC26" s="43"/>
      <c r="AD26" s="396"/>
      <c r="AE26" s="405"/>
      <c r="AF26" s="72">
        <v>0</v>
      </c>
      <c r="AG26" s="71"/>
      <c r="AH26" s="43"/>
      <c r="AI26" s="396"/>
      <c r="AJ26" s="405"/>
      <c r="AK26" s="72">
        <v>0</v>
      </c>
      <c r="AL26" s="71"/>
      <c r="AM26" s="43"/>
      <c r="AN26" s="396"/>
      <c r="AO26" s="405"/>
      <c r="AP26" s="72">
        <v>0</v>
      </c>
      <c r="AQ26" s="71"/>
      <c r="AR26" s="43"/>
      <c r="AS26" s="396"/>
      <c r="AT26" s="405"/>
      <c r="AU26" s="72">
        <v>0</v>
      </c>
      <c r="AV26" s="71"/>
      <c r="AW26" s="43"/>
      <c r="AX26" s="396"/>
      <c r="AY26" s="405"/>
      <c r="AZ26" s="72">
        <v>63609303</v>
      </c>
      <c r="BA26" s="71"/>
      <c r="BB26" s="43"/>
      <c r="BC26" s="396"/>
      <c r="BD26" s="405"/>
      <c r="BE26" s="72">
        <v>0</v>
      </c>
      <c r="BF26" s="71"/>
      <c r="BG26" s="43"/>
      <c r="BH26" s="396"/>
      <c r="BI26" s="405"/>
      <c r="BJ26" s="72">
        <v>0</v>
      </c>
      <c r="BK26" s="71"/>
      <c r="BL26" s="43"/>
      <c r="BM26" s="396"/>
      <c r="BN26" s="405"/>
      <c r="BO26" s="72">
        <v>0</v>
      </c>
      <c r="BP26" s="71"/>
      <c r="BQ26" s="43"/>
      <c r="BR26" s="396"/>
      <c r="BS26" s="346"/>
      <c r="BT26" s="72">
        <v>63609303</v>
      </c>
      <c r="BU26" s="71"/>
      <c r="BV26" s="43"/>
      <c r="BW26" s="396"/>
      <c r="BX26" s="405"/>
      <c r="BY26" s="72">
        <v>127218606</v>
      </c>
      <c r="BZ26" s="71"/>
      <c r="CA26" s="43"/>
      <c r="CB26" s="396"/>
      <c r="CC26" s="405"/>
      <c r="CD26" s="72">
        <v>0</v>
      </c>
      <c r="CE26" s="71"/>
      <c r="CF26" s="43"/>
      <c r="CG26" s="396"/>
      <c r="CH26" s="405"/>
      <c r="CI26" s="72">
        <v>0</v>
      </c>
      <c r="CJ26" s="71"/>
      <c r="CK26" s="43"/>
      <c r="CL26" s="41"/>
      <c r="CM26" s="405"/>
      <c r="CN26" s="72">
        <v>0</v>
      </c>
      <c r="CO26" s="71"/>
      <c r="CP26" s="43"/>
      <c r="CQ26" s="396"/>
      <c r="CR26" s="405"/>
      <c r="CS26" s="72">
        <v>0</v>
      </c>
      <c r="CT26" s="71"/>
      <c r="CU26" s="43"/>
      <c r="CV26" s="396"/>
      <c r="CW26" s="405"/>
      <c r="CX26" s="72">
        <v>0</v>
      </c>
      <c r="CY26" s="71"/>
      <c r="CZ26" s="43"/>
      <c r="DA26" s="396"/>
      <c r="DB26" s="405"/>
      <c r="DC26" s="72">
        <v>0</v>
      </c>
      <c r="DD26" s="71"/>
      <c r="DE26" s="43"/>
      <c r="DF26" s="396"/>
      <c r="DG26" s="405"/>
      <c r="DH26" s="72">
        <v>0</v>
      </c>
      <c r="DI26" s="71"/>
      <c r="DJ26" s="43"/>
      <c r="DK26" s="396"/>
      <c r="DL26" s="405"/>
      <c r="DM26" s="72">
        <v>0</v>
      </c>
      <c r="DN26" s="71"/>
      <c r="DO26" s="43"/>
      <c r="DP26" s="396"/>
      <c r="DQ26" s="405"/>
      <c r="DR26" s="72">
        <v>0</v>
      </c>
      <c r="DS26" s="71"/>
      <c r="DT26" s="43"/>
      <c r="DU26" s="396"/>
      <c r="DV26" s="405"/>
      <c r="DW26" s="72">
        <v>0</v>
      </c>
      <c r="DX26" s="71"/>
      <c r="DY26" s="43"/>
      <c r="DZ26" s="396"/>
      <c r="EA26" s="405"/>
      <c r="EB26" s="72">
        <v>0</v>
      </c>
      <c r="EC26" s="71"/>
      <c r="ED26" s="43"/>
      <c r="EE26" s="396"/>
      <c r="EF26" s="405"/>
      <c r="EG26" s="72">
        <v>0</v>
      </c>
      <c r="EH26" s="71"/>
      <c r="EI26" s="43"/>
      <c r="EJ26" s="396"/>
      <c r="EK26" s="405"/>
      <c r="EL26" s="72">
        <v>0</v>
      </c>
      <c r="EM26" s="348"/>
      <c r="EO26" s="88"/>
      <c r="EP26" s="33">
        <v>-127218606</v>
      </c>
    </row>
    <row r="27" spans="4:146" x14ac:dyDescent="0.3">
      <c r="D27" s="88"/>
      <c r="E27" s="327"/>
      <c r="G27" s="43"/>
      <c r="H27" s="43"/>
      <c r="I27" s="43"/>
      <c r="J27" s="396"/>
      <c r="K27" s="43"/>
      <c r="L27" s="43"/>
      <c r="M27" s="43"/>
      <c r="N27" s="43"/>
      <c r="O27" s="396"/>
      <c r="P27" s="43"/>
      <c r="Q27" s="43"/>
      <c r="R27" s="43"/>
      <c r="S27" s="43"/>
      <c r="T27" s="396"/>
      <c r="U27" s="43"/>
      <c r="V27" s="43"/>
      <c r="W27" s="43"/>
      <c r="X27" s="43"/>
      <c r="Y27" s="396"/>
      <c r="Z27" s="43"/>
      <c r="AA27" s="43"/>
      <c r="AB27" s="43"/>
      <c r="AC27" s="43"/>
      <c r="AD27" s="396"/>
      <c r="AE27" s="43"/>
      <c r="AF27" s="43"/>
      <c r="AG27" s="43"/>
      <c r="AH27" s="43"/>
      <c r="AI27" s="396"/>
      <c r="AJ27" s="43"/>
      <c r="AK27" s="43"/>
      <c r="AL27" s="43"/>
      <c r="AM27" s="43"/>
      <c r="AN27" s="396"/>
      <c r="AO27" s="43"/>
      <c r="AP27" s="43"/>
      <c r="AQ27" s="43"/>
      <c r="AR27" s="43"/>
      <c r="AS27" s="396"/>
      <c r="AT27" s="43"/>
      <c r="AU27" s="43"/>
      <c r="AV27" s="43"/>
      <c r="AW27" s="43"/>
      <c r="AX27" s="396"/>
      <c r="AY27" s="43"/>
      <c r="AZ27" s="43"/>
      <c r="BA27" s="43"/>
      <c r="BB27" s="43"/>
      <c r="BC27" s="396"/>
      <c r="BD27" s="43"/>
      <c r="BE27" s="43"/>
      <c r="BF27" s="43"/>
      <c r="BG27" s="43"/>
      <c r="BH27" s="396"/>
      <c r="BI27" s="43"/>
      <c r="BJ27" s="43"/>
      <c r="BK27" s="43"/>
      <c r="BL27" s="43"/>
      <c r="BM27" s="396"/>
      <c r="BN27" s="43"/>
      <c r="BO27" s="43"/>
      <c r="BP27" s="43"/>
      <c r="BQ27" s="43"/>
      <c r="BR27" s="396"/>
      <c r="BT27" s="43"/>
      <c r="BU27" s="43"/>
      <c r="BV27" s="43"/>
      <c r="BW27" s="396"/>
      <c r="BX27" s="43"/>
      <c r="BY27" s="43"/>
      <c r="BZ27" s="43"/>
      <c r="CA27" s="43"/>
      <c r="CB27" s="396"/>
      <c r="CC27" s="43"/>
      <c r="CD27" s="43"/>
      <c r="CE27" s="43"/>
      <c r="CF27" s="43"/>
      <c r="CG27" s="396"/>
      <c r="CH27" s="43"/>
      <c r="CI27" s="43"/>
      <c r="CJ27" s="43"/>
      <c r="CK27" s="43"/>
      <c r="CL27" s="396"/>
      <c r="CM27" s="43"/>
      <c r="CN27" s="43"/>
      <c r="CO27" s="43"/>
      <c r="CP27" s="43"/>
      <c r="CQ27" s="396"/>
      <c r="CR27" s="43"/>
      <c r="CS27" s="43"/>
      <c r="CT27" s="43"/>
      <c r="CU27" s="43"/>
      <c r="CV27" s="396"/>
      <c r="CW27" s="43"/>
      <c r="CX27" s="43"/>
      <c r="CY27" s="43"/>
      <c r="CZ27" s="43"/>
      <c r="DA27" s="396"/>
      <c r="DB27" s="43"/>
      <c r="DC27" s="43"/>
      <c r="DD27" s="43"/>
      <c r="DE27" s="43"/>
      <c r="DF27" s="396"/>
      <c r="DG27" s="43"/>
      <c r="DH27" s="43"/>
      <c r="DI27" s="43"/>
      <c r="DJ27" s="43"/>
      <c r="DK27" s="396"/>
      <c r="DL27" s="43"/>
      <c r="DM27" s="43"/>
      <c r="DN27" s="43"/>
      <c r="DO27" s="43"/>
      <c r="DP27" s="396"/>
      <c r="DQ27" s="43"/>
      <c r="DR27" s="43"/>
      <c r="DS27" s="43"/>
      <c r="DT27" s="43"/>
      <c r="DU27" s="396"/>
      <c r="DV27" s="43"/>
      <c r="DW27" s="43"/>
      <c r="DX27" s="43"/>
      <c r="DY27" s="43"/>
      <c r="DZ27" s="396"/>
      <c r="EA27" s="43"/>
      <c r="EB27" s="43"/>
      <c r="EC27" s="43"/>
      <c r="ED27" s="43"/>
      <c r="EE27" s="396"/>
      <c r="EF27" s="43"/>
      <c r="EG27" s="43"/>
      <c r="EH27" s="43"/>
      <c r="EI27" s="43"/>
      <c r="EJ27" s="396"/>
      <c r="EK27" s="43"/>
      <c r="EL27" s="43"/>
      <c r="EO27" s="88"/>
      <c r="EP27" s="33"/>
    </row>
    <row r="28" spans="4:146" ht="12.75" customHeight="1" x14ac:dyDescent="0.3">
      <c r="D28" s="409" t="s">
        <v>556</v>
      </c>
      <c r="E28" s="327"/>
      <c r="G28" s="43">
        <v>101569000</v>
      </c>
      <c r="H28" s="43"/>
      <c r="I28" s="43"/>
      <c r="J28" s="396"/>
      <c r="L28" s="43">
        <v>0</v>
      </c>
      <c r="M28" s="43"/>
      <c r="N28" s="43"/>
      <c r="O28" s="396"/>
      <c r="Q28" s="43">
        <v>0</v>
      </c>
      <c r="R28" s="43"/>
      <c r="S28" s="43"/>
      <c r="T28" s="396"/>
      <c r="V28" s="43">
        <v>0</v>
      </c>
      <c r="W28" s="43"/>
      <c r="X28" s="43"/>
      <c r="Y28" s="396"/>
      <c r="AA28" s="43">
        <v>0</v>
      </c>
      <c r="AB28" s="43"/>
      <c r="AC28" s="43"/>
      <c r="AD28" s="396"/>
      <c r="AF28" s="43">
        <v>0</v>
      </c>
      <c r="AG28" s="43"/>
      <c r="AH28" s="43"/>
      <c r="AI28" s="396"/>
      <c r="AK28" s="43">
        <v>0</v>
      </c>
      <c r="AL28" s="43"/>
      <c r="AM28" s="43"/>
      <c r="AN28" s="396"/>
      <c r="AP28" s="43">
        <v>0</v>
      </c>
      <c r="AQ28" s="43"/>
      <c r="AR28" s="43"/>
      <c r="AS28" s="396"/>
      <c r="AU28" s="43">
        <v>0</v>
      </c>
      <c r="AV28" s="43"/>
      <c r="AW28" s="43"/>
      <c r="AX28" s="396"/>
      <c r="AZ28" s="43">
        <v>90613820</v>
      </c>
      <c r="BA28" s="43"/>
      <c r="BB28" s="43"/>
      <c r="BC28" s="396"/>
      <c r="BE28" s="43">
        <v>0</v>
      </c>
      <c r="BF28" s="43"/>
      <c r="BG28" s="43"/>
      <c r="BH28" s="396"/>
      <c r="BJ28" s="43">
        <v>0</v>
      </c>
      <c r="BK28" s="43"/>
      <c r="BL28" s="43"/>
      <c r="BM28" s="396"/>
      <c r="BO28" s="43">
        <v>0</v>
      </c>
      <c r="BP28" s="43"/>
      <c r="BQ28" s="43"/>
      <c r="BR28" s="396"/>
      <c r="BT28" s="72">
        <v>90613820</v>
      </c>
      <c r="BU28" s="43"/>
      <c r="BV28" s="43"/>
      <c r="BW28" s="396"/>
      <c r="BY28" s="43">
        <v>181227640</v>
      </c>
      <c r="BZ28" s="43"/>
      <c r="CA28" s="43"/>
      <c r="CB28" s="396"/>
      <c r="CD28" s="43">
        <v>0</v>
      </c>
      <c r="CE28" s="43"/>
      <c r="CF28" s="43"/>
      <c r="CG28" s="396"/>
      <c r="CI28" s="43">
        <v>0</v>
      </c>
      <c r="CJ28" s="43"/>
      <c r="CK28" s="43"/>
      <c r="CL28" s="396"/>
      <c r="CN28" s="43">
        <v>0</v>
      </c>
      <c r="CO28" s="43"/>
      <c r="CP28" s="43"/>
      <c r="CQ28" s="396"/>
      <c r="CS28" s="43">
        <v>0</v>
      </c>
      <c r="CT28" s="43"/>
      <c r="CU28" s="43"/>
      <c r="CV28" s="396"/>
      <c r="CX28" s="43">
        <v>0</v>
      </c>
      <c r="CY28" s="43"/>
      <c r="CZ28" s="43"/>
      <c r="DA28" s="396"/>
      <c r="DC28" s="43">
        <v>0</v>
      </c>
      <c r="DD28" s="43"/>
      <c r="DE28" s="43"/>
      <c r="DF28" s="396"/>
      <c r="DH28" s="43">
        <v>0</v>
      </c>
      <c r="DI28" s="43"/>
      <c r="DJ28" s="43"/>
      <c r="DK28" s="396"/>
      <c r="DM28" s="43">
        <v>0</v>
      </c>
      <c r="DN28" s="43"/>
      <c r="DO28" s="43"/>
      <c r="DP28" s="396"/>
      <c r="DR28" s="43">
        <v>0</v>
      </c>
      <c r="DS28" s="43"/>
      <c r="DT28" s="43"/>
      <c r="DU28" s="396"/>
      <c r="DW28" s="43">
        <v>0</v>
      </c>
      <c r="DX28" s="43"/>
      <c r="DY28" s="43"/>
      <c r="DZ28" s="396"/>
      <c r="EB28" s="43">
        <v>0</v>
      </c>
      <c r="EC28" s="43"/>
      <c r="ED28" s="43"/>
      <c r="EE28" s="396"/>
      <c r="EG28" s="43">
        <v>0</v>
      </c>
      <c r="EH28" s="43"/>
      <c r="EI28" s="43"/>
      <c r="EJ28" s="396"/>
      <c r="EL28" s="43">
        <v>0</v>
      </c>
      <c r="EM28" s="43"/>
      <c r="EO28" s="88"/>
      <c r="EP28" s="33">
        <v>-181227640</v>
      </c>
    </row>
    <row r="29" spans="4:146" ht="12.75" customHeight="1" x14ac:dyDescent="0.3">
      <c r="D29" s="409" t="s">
        <v>375</v>
      </c>
      <c r="E29" s="327"/>
      <c r="F29" s="333"/>
      <c r="G29" s="394">
        <v>29758000</v>
      </c>
      <c r="H29" s="395"/>
      <c r="I29" s="43"/>
      <c r="J29" s="396"/>
      <c r="K29" s="333"/>
      <c r="L29" s="394">
        <v>0</v>
      </c>
      <c r="M29" s="395"/>
      <c r="N29" s="43"/>
      <c r="O29" s="396"/>
      <c r="P29" s="333"/>
      <c r="Q29" s="394">
        <v>0</v>
      </c>
      <c r="R29" s="395"/>
      <c r="S29" s="43"/>
      <c r="T29" s="396"/>
      <c r="U29" s="333"/>
      <c r="V29" s="394">
        <v>0</v>
      </c>
      <c r="W29" s="395"/>
      <c r="X29" s="43"/>
      <c r="Y29" s="396"/>
      <c r="Z29" s="333"/>
      <c r="AA29" s="394">
        <v>0</v>
      </c>
      <c r="AB29" s="395"/>
      <c r="AC29" s="43"/>
      <c r="AD29" s="396"/>
      <c r="AE29" s="333"/>
      <c r="AF29" s="394">
        <v>0</v>
      </c>
      <c r="AG29" s="395"/>
      <c r="AH29" s="43"/>
      <c r="AI29" s="396"/>
      <c r="AJ29" s="333"/>
      <c r="AK29" s="394">
        <v>0</v>
      </c>
      <c r="AL29" s="395"/>
      <c r="AM29" s="43"/>
      <c r="AN29" s="396"/>
      <c r="AO29" s="333"/>
      <c r="AP29" s="394">
        <v>0</v>
      </c>
      <c r="AQ29" s="395"/>
      <c r="AR29" s="43"/>
      <c r="AS29" s="396"/>
      <c r="AT29" s="333"/>
      <c r="AU29" s="394">
        <v>0</v>
      </c>
      <c r="AV29" s="395"/>
      <c r="AW29" s="43"/>
      <c r="AX29" s="396"/>
      <c r="AY29" s="333"/>
      <c r="AZ29" s="394">
        <v>27004517</v>
      </c>
      <c r="BA29" s="395"/>
      <c r="BB29" s="43"/>
      <c r="BC29" s="396"/>
      <c r="BD29" s="333"/>
      <c r="BE29" s="394">
        <v>0</v>
      </c>
      <c r="BF29" s="395"/>
      <c r="BG29" s="43"/>
      <c r="BH29" s="396"/>
      <c r="BI29" s="333"/>
      <c r="BJ29" s="394">
        <v>0</v>
      </c>
      <c r="BK29" s="395"/>
      <c r="BL29" s="43"/>
      <c r="BM29" s="396"/>
      <c r="BN29" s="333"/>
      <c r="BO29" s="394">
        <v>0</v>
      </c>
      <c r="BP29" s="395"/>
      <c r="BQ29" s="43"/>
      <c r="BR29" s="396"/>
      <c r="BS29" s="333"/>
      <c r="BT29" s="43">
        <v>27004517</v>
      </c>
      <c r="BU29" s="395"/>
      <c r="BV29" s="43"/>
      <c r="BW29" s="396"/>
      <c r="BX29" s="333"/>
      <c r="BY29" s="394">
        <v>54009034</v>
      </c>
      <c r="BZ29" s="395"/>
      <c r="CA29" s="43"/>
      <c r="CB29" s="396"/>
      <c r="CC29" s="333"/>
      <c r="CD29" s="394">
        <v>0</v>
      </c>
      <c r="CE29" s="395"/>
      <c r="CF29" s="43"/>
      <c r="CG29" s="396"/>
      <c r="CH29" s="333"/>
      <c r="CI29" s="394">
        <v>0</v>
      </c>
      <c r="CJ29" s="395"/>
      <c r="CK29" s="43"/>
      <c r="CL29" s="396"/>
      <c r="CM29" s="333"/>
      <c r="CN29" s="394">
        <v>0</v>
      </c>
      <c r="CO29" s="395"/>
      <c r="CP29" s="43"/>
      <c r="CQ29" s="396"/>
      <c r="CR29" s="333"/>
      <c r="CS29" s="394">
        <v>0</v>
      </c>
      <c r="CT29" s="395"/>
      <c r="CU29" s="43"/>
      <c r="CV29" s="396"/>
      <c r="CW29" s="333"/>
      <c r="CX29" s="394">
        <v>0</v>
      </c>
      <c r="CY29" s="395"/>
      <c r="CZ29" s="43"/>
      <c r="DA29" s="396"/>
      <c r="DB29" s="333"/>
      <c r="DC29" s="394">
        <v>0</v>
      </c>
      <c r="DD29" s="395"/>
      <c r="DE29" s="43"/>
      <c r="DF29" s="396"/>
      <c r="DG29" s="333"/>
      <c r="DH29" s="394">
        <v>0</v>
      </c>
      <c r="DI29" s="395"/>
      <c r="DJ29" s="43"/>
      <c r="DK29" s="396"/>
      <c r="DL29" s="333"/>
      <c r="DM29" s="394">
        <v>0</v>
      </c>
      <c r="DN29" s="395"/>
      <c r="DO29" s="43"/>
      <c r="DP29" s="396"/>
      <c r="DQ29" s="333"/>
      <c r="DR29" s="394">
        <v>0</v>
      </c>
      <c r="DS29" s="395"/>
      <c r="DT29" s="43"/>
      <c r="DU29" s="396"/>
      <c r="DV29" s="333"/>
      <c r="DW29" s="394">
        <v>0</v>
      </c>
      <c r="DX29" s="395"/>
      <c r="DY29" s="43"/>
      <c r="DZ29" s="396"/>
      <c r="EA29" s="333"/>
      <c r="EB29" s="394">
        <v>0</v>
      </c>
      <c r="EC29" s="395"/>
      <c r="ED29" s="43"/>
      <c r="EE29" s="396"/>
      <c r="EF29" s="333"/>
      <c r="EG29" s="394">
        <v>0</v>
      </c>
      <c r="EH29" s="395"/>
      <c r="EI29" s="43"/>
      <c r="EJ29" s="396"/>
      <c r="EK29" s="333"/>
      <c r="EL29" s="394">
        <v>0</v>
      </c>
      <c r="EM29" s="395">
        <v>0</v>
      </c>
      <c r="EO29" s="88"/>
      <c r="EP29" s="33">
        <v>-54009034</v>
      </c>
    </row>
    <row r="30" spans="4:146" ht="12.75" customHeight="1" x14ac:dyDescent="0.3">
      <c r="D30" s="88" t="s">
        <v>321</v>
      </c>
      <c r="E30" s="327"/>
      <c r="F30" s="346"/>
      <c r="G30" s="72">
        <v>71811000</v>
      </c>
      <c r="H30" s="71"/>
      <c r="I30" s="43"/>
      <c r="J30" s="396"/>
      <c r="K30" s="346"/>
      <c r="L30" s="72">
        <v>0</v>
      </c>
      <c r="M30" s="71"/>
      <c r="N30" s="43"/>
      <c r="O30" s="396"/>
      <c r="P30" s="346"/>
      <c r="Q30" s="72">
        <v>0</v>
      </c>
      <c r="R30" s="71"/>
      <c r="S30" s="43"/>
      <c r="T30" s="396"/>
      <c r="U30" s="346"/>
      <c r="V30" s="72">
        <v>0</v>
      </c>
      <c r="W30" s="71"/>
      <c r="X30" s="43"/>
      <c r="Y30" s="396"/>
      <c r="Z30" s="346"/>
      <c r="AA30" s="72">
        <v>0</v>
      </c>
      <c r="AB30" s="71"/>
      <c r="AC30" s="43"/>
      <c r="AD30" s="396"/>
      <c r="AE30" s="346"/>
      <c r="AF30" s="72">
        <v>0</v>
      </c>
      <c r="AG30" s="71"/>
      <c r="AH30" s="43"/>
      <c r="AI30" s="396"/>
      <c r="AJ30" s="346"/>
      <c r="AK30" s="72">
        <v>0</v>
      </c>
      <c r="AL30" s="71"/>
      <c r="AM30" s="43"/>
      <c r="AN30" s="396"/>
      <c r="AO30" s="346"/>
      <c r="AP30" s="72">
        <v>0</v>
      </c>
      <c r="AQ30" s="71"/>
      <c r="AR30" s="43"/>
      <c r="AS30" s="396"/>
      <c r="AT30" s="346"/>
      <c r="AU30" s="72">
        <v>0</v>
      </c>
      <c r="AV30" s="71"/>
      <c r="AW30" s="43"/>
      <c r="AX30" s="396"/>
      <c r="AY30" s="346"/>
      <c r="AZ30" s="72">
        <v>63609303</v>
      </c>
      <c r="BA30" s="71"/>
      <c r="BB30" s="43"/>
      <c r="BC30" s="396"/>
      <c r="BD30" s="346"/>
      <c r="BE30" s="72">
        <v>0</v>
      </c>
      <c r="BF30" s="71"/>
      <c r="BG30" s="43"/>
      <c r="BH30" s="396"/>
      <c r="BI30" s="346"/>
      <c r="BJ30" s="72">
        <v>0</v>
      </c>
      <c r="BK30" s="71"/>
      <c r="BL30" s="43"/>
      <c r="BM30" s="396"/>
      <c r="BN30" s="346"/>
      <c r="BO30" s="72">
        <v>0</v>
      </c>
      <c r="BP30" s="71"/>
      <c r="BQ30" s="43"/>
      <c r="BR30" s="396"/>
      <c r="BS30" s="346"/>
      <c r="BT30" s="72">
        <v>63609303</v>
      </c>
      <c r="BU30" s="71"/>
      <c r="BV30" s="43"/>
      <c r="BW30" s="396"/>
      <c r="BX30" s="346"/>
      <c r="BY30" s="72">
        <v>127218606</v>
      </c>
      <c r="BZ30" s="71"/>
      <c r="CA30" s="43"/>
      <c r="CB30" s="396"/>
      <c r="CC30" s="346"/>
      <c r="CD30" s="72">
        <v>0</v>
      </c>
      <c r="CE30" s="71"/>
      <c r="CF30" s="43"/>
      <c r="CG30" s="396"/>
      <c r="CH30" s="346"/>
      <c r="CI30" s="72">
        <v>0</v>
      </c>
      <c r="CJ30" s="71"/>
      <c r="CK30" s="43"/>
      <c r="CL30" s="396"/>
      <c r="CM30" s="346"/>
      <c r="CN30" s="72">
        <v>0</v>
      </c>
      <c r="CO30" s="71"/>
      <c r="CP30" s="43"/>
      <c r="CQ30" s="396"/>
      <c r="CR30" s="346"/>
      <c r="CS30" s="72">
        <v>0</v>
      </c>
      <c r="CT30" s="71"/>
      <c r="CU30" s="43"/>
      <c r="CV30" s="396"/>
      <c r="CW30" s="346"/>
      <c r="CX30" s="72">
        <v>0</v>
      </c>
      <c r="CY30" s="71"/>
      <c r="CZ30" s="43"/>
      <c r="DA30" s="396"/>
      <c r="DB30" s="346"/>
      <c r="DC30" s="72">
        <v>0</v>
      </c>
      <c r="DD30" s="71"/>
      <c r="DE30" s="43"/>
      <c r="DF30" s="396"/>
      <c r="DG30" s="346"/>
      <c r="DH30" s="72">
        <v>0</v>
      </c>
      <c r="DI30" s="71"/>
      <c r="DJ30" s="43"/>
      <c r="DK30" s="396"/>
      <c r="DL30" s="346"/>
      <c r="DM30" s="72">
        <v>0</v>
      </c>
      <c r="DN30" s="71"/>
      <c r="DO30" s="43"/>
      <c r="DP30" s="396"/>
      <c r="DQ30" s="346"/>
      <c r="DR30" s="72">
        <v>0</v>
      </c>
      <c r="DS30" s="71"/>
      <c r="DT30" s="43"/>
      <c r="DU30" s="396"/>
      <c r="DV30" s="346"/>
      <c r="DW30" s="72">
        <v>0</v>
      </c>
      <c r="DX30" s="71"/>
      <c r="DY30" s="43"/>
      <c r="DZ30" s="396"/>
      <c r="EA30" s="346"/>
      <c r="EB30" s="72">
        <v>0</v>
      </c>
      <c r="EC30" s="71"/>
      <c r="ED30" s="43"/>
      <c r="EE30" s="396"/>
      <c r="EF30" s="346"/>
      <c r="EG30" s="72">
        <v>0</v>
      </c>
      <c r="EH30" s="71"/>
      <c r="EI30" s="43"/>
      <c r="EJ30" s="396"/>
      <c r="EK30" s="346"/>
      <c r="EL30" s="72">
        <v>0</v>
      </c>
      <c r="EM30" s="71">
        <v>0</v>
      </c>
      <c r="EO30" s="88"/>
      <c r="EP30" s="33">
        <v>-127218606</v>
      </c>
    </row>
    <row r="31" spans="4:146" x14ac:dyDescent="0.3">
      <c r="D31" s="88"/>
      <c r="E31" s="327"/>
      <c r="G31" s="43"/>
      <c r="H31" s="43"/>
      <c r="I31" s="43"/>
      <c r="J31" s="396"/>
      <c r="K31" s="43"/>
      <c r="L31" s="43"/>
      <c r="M31" s="43"/>
      <c r="N31" s="43"/>
      <c r="O31" s="396"/>
      <c r="P31" s="43"/>
      <c r="Q31" s="43"/>
      <c r="R31" s="43"/>
      <c r="S31" s="43"/>
      <c r="T31" s="396"/>
      <c r="U31" s="43"/>
      <c r="V31" s="43"/>
      <c r="W31" s="43"/>
      <c r="X31" s="43"/>
      <c r="Y31" s="396"/>
      <c r="Z31" s="43"/>
      <c r="AA31" s="43"/>
      <c r="AB31" s="43"/>
      <c r="AC31" s="43"/>
      <c r="AD31" s="396"/>
      <c r="AE31" s="43"/>
      <c r="AF31" s="43"/>
      <c r="AG31" s="43"/>
      <c r="AH31" s="43"/>
      <c r="AI31" s="396"/>
      <c r="AJ31" s="43"/>
      <c r="AK31" s="43"/>
      <c r="AL31" s="43"/>
      <c r="AM31" s="43"/>
      <c r="AN31" s="396"/>
      <c r="AO31" s="43"/>
      <c r="AP31" s="43"/>
      <c r="AQ31" s="43"/>
      <c r="AR31" s="43"/>
      <c r="AS31" s="396"/>
      <c r="AT31" s="43"/>
      <c r="AU31" s="43"/>
      <c r="AV31" s="43"/>
      <c r="AW31" s="43"/>
      <c r="AX31" s="396"/>
      <c r="AY31" s="43"/>
      <c r="AZ31" s="43"/>
      <c r="BA31" s="43"/>
      <c r="BB31" s="43"/>
      <c r="BC31" s="396"/>
      <c r="BD31" s="43"/>
      <c r="BE31" s="43"/>
      <c r="BF31" s="43"/>
      <c r="BG31" s="43"/>
      <c r="BH31" s="396"/>
      <c r="BI31" s="43"/>
      <c r="BJ31" s="43"/>
      <c r="BK31" s="43"/>
      <c r="BL31" s="43"/>
      <c r="BM31" s="396"/>
      <c r="BN31" s="43"/>
      <c r="BO31" s="43"/>
      <c r="BP31" s="43"/>
      <c r="BQ31" s="43"/>
      <c r="BR31" s="396"/>
      <c r="BS31" s="43"/>
      <c r="BT31" s="43"/>
      <c r="BU31" s="43"/>
      <c r="BV31" s="43"/>
      <c r="BW31" s="396"/>
      <c r="BX31" s="43"/>
      <c r="BY31" s="43"/>
      <c r="BZ31" s="43"/>
      <c r="CA31" s="43"/>
      <c r="CB31" s="396"/>
      <c r="CC31" s="43"/>
      <c r="CD31" s="43"/>
      <c r="CE31" s="43"/>
      <c r="CF31" s="43"/>
      <c r="CG31" s="396"/>
      <c r="CH31" s="43"/>
      <c r="CI31" s="43"/>
      <c r="CJ31" s="43"/>
      <c r="CK31" s="43"/>
      <c r="CL31" s="396"/>
      <c r="CM31" s="43"/>
      <c r="CN31" s="43"/>
      <c r="CO31" s="43"/>
      <c r="CP31" s="43"/>
      <c r="CQ31" s="396"/>
      <c r="CR31" s="43"/>
      <c r="CS31" s="43"/>
      <c r="CT31" s="43"/>
      <c r="CU31" s="43"/>
      <c r="CV31" s="396"/>
      <c r="CW31" s="43"/>
      <c r="CX31" s="43"/>
      <c r="CY31" s="43"/>
      <c r="CZ31" s="43"/>
      <c r="DA31" s="396"/>
      <c r="DB31" s="43"/>
      <c r="DC31" s="43"/>
      <c r="DD31" s="43"/>
      <c r="DE31" s="43"/>
      <c r="DF31" s="396"/>
      <c r="DG31" s="43"/>
      <c r="DH31" s="43"/>
      <c r="DI31" s="43"/>
      <c r="DJ31" s="43"/>
      <c r="DK31" s="396"/>
      <c r="DL31" s="43"/>
      <c r="DM31" s="43"/>
      <c r="DN31" s="43"/>
      <c r="DO31" s="43"/>
      <c r="DP31" s="396"/>
      <c r="DQ31" s="43"/>
      <c r="DR31" s="43"/>
      <c r="DS31" s="43"/>
      <c r="DT31" s="43"/>
      <c r="DU31" s="396"/>
      <c r="DV31" s="43"/>
      <c r="DW31" s="43"/>
      <c r="DX31" s="43"/>
      <c r="DY31" s="43"/>
      <c r="DZ31" s="396"/>
      <c r="EA31" s="43"/>
      <c r="EB31" s="43"/>
      <c r="EC31" s="43"/>
      <c r="ED31" s="43"/>
      <c r="EE31" s="396"/>
      <c r="EF31" s="43"/>
      <c r="EG31" s="43"/>
      <c r="EH31" s="43"/>
      <c r="EI31" s="43"/>
      <c r="EJ31" s="396"/>
      <c r="EK31" s="43"/>
      <c r="EL31" s="43"/>
      <c r="EO31" s="88"/>
      <c r="EP31" s="33">
        <v>0</v>
      </c>
    </row>
    <row r="32" spans="4:146" hidden="1" x14ac:dyDescent="0.3">
      <c r="D32" s="88" t="s">
        <v>322</v>
      </c>
      <c r="E32" s="327"/>
      <c r="G32" s="43">
        <v>0</v>
      </c>
      <c r="H32" s="43"/>
      <c r="I32" s="43"/>
      <c r="J32" s="396"/>
      <c r="L32" s="43">
        <v>0</v>
      </c>
      <c r="M32" s="43"/>
      <c r="N32" s="43"/>
      <c r="O32" s="396"/>
      <c r="Q32" s="43">
        <v>0</v>
      </c>
      <c r="R32" s="43"/>
      <c r="S32" s="43"/>
      <c r="T32" s="396"/>
      <c r="V32" s="43">
        <v>0</v>
      </c>
      <c r="W32" s="43"/>
      <c r="X32" s="43"/>
      <c r="Y32" s="396"/>
      <c r="AA32" s="43">
        <v>0</v>
      </c>
      <c r="AB32" s="43"/>
      <c r="AC32" s="43"/>
      <c r="AD32" s="396"/>
      <c r="AF32" s="43">
        <v>0</v>
      </c>
      <c r="AG32" s="43"/>
      <c r="AH32" s="43"/>
      <c r="AI32" s="396"/>
      <c r="AK32" s="43">
        <v>0</v>
      </c>
      <c r="AL32" s="43"/>
      <c r="AM32" s="43"/>
      <c r="AN32" s="396"/>
      <c r="AP32" s="43">
        <v>0</v>
      </c>
      <c r="AQ32" s="43"/>
      <c r="AR32" s="43"/>
      <c r="AS32" s="396"/>
      <c r="AU32" s="43">
        <v>0</v>
      </c>
      <c r="AV32" s="43"/>
      <c r="AW32" s="43"/>
      <c r="AX32" s="396"/>
      <c r="AZ32" s="43">
        <v>0</v>
      </c>
      <c r="BA32" s="43"/>
      <c r="BB32" s="43"/>
      <c r="BC32" s="396"/>
      <c r="BE32" s="43">
        <v>0</v>
      </c>
      <c r="BF32" s="43"/>
      <c r="BG32" s="43"/>
      <c r="BH32" s="396"/>
      <c r="BJ32" s="43">
        <v>0</v>
      </c>
      <c r="BK32" s="43"/>
      <c r="BL32" s="43"/>
      <c r="BM32" s="396"/>
      <c r="BO32" s="43">
        <v>0</v>
      </c>
      <c r="BP32" s="43"/>
      <c r="BQ32" s="43"/>
      <c r="BR32" s="396"/>
      <c r="BT32" s="43">
        <v>0</v>
      </c>
      <c r="BU32" s="43"/>
      <c r="BV32" s="43"/>
      <c r="BW32" s="396"/>
      <c r="BY32" s="43">
        <v>0</v>
      </c>
      <c r="BZ32" s="43"/>
      <c r="CA32" s="43"/>
      <c r="CB32" s="396"/>
      <c r="CD32" s="43">
        <v>0</v>
      </c>
      <c r="CE32" s="43"/>
      <c r="CF32" s="43"/>
      <c r="CG32" s="396"/>
      <c r="CI32" s="43">
        <v>0</v>
      </c>
      <c r="CJ32" s="43"/>
      <c r="CK32" s="43"/>
      <c r="CL32" s="396"/>
      <c r="CN32" s="43">
        <v>0</v>
      </c>
      <c r="CO32" s="43"/>
      <c r="CP32" s="43"/>
      <c r="CQ32" s="396"/>
      <c r="CS32" s="43">
        <v>0</v>
      </c>
      <c r="CT32" s="43"/>
      <c r="CU32" s="43"/>
      <c r="CV32" s="396"/>
      <c r="CX32" s="43">
        <v>0</v>
      </c>
      <c r="CY32" s="43"/>
      <c r="CZ32" s="43"/>
      <c r="DA32" s="396"/>
      <c r="DC32" s="43">
        <v>0</v>
      </c>
      <c r="DD32" s="43"/>
      <c r="DE32" s="43"/>
      <c r="DF32" s="396"/>
      <c r="DH32" s="43">
        <v>0</v>
      </c>
      <c r="DI32" s="43"/>
      <c r="DJ32" s="43"/>
      <c r="DK32" s="396"/>
      <c r="DM32" s="43">
        <v>0</v>
      </c>
      <c r="DN32" s="43"/>
      <c r="DO32" s="43"/>
      <c r="DP32" s="396"/>
      <c r="DR32" s="43">
        <v>0</v>
      </c>
      <c r="DS32" s="43"/>
      <c r="DT32" s="43"/>
      <c r="DU32" s="396"/>
      <c r="DW32" s="43">
        <v>0</v>
      </c>
      <c r="DX32" s="43"/>
      <c r="DY32" s="43"/>
      <c r="DZ32" s="396"/>
      <c r="EB32" s="43">
        <v>0</v>
      </c>
      <c r="EC32" s="43"/>
      <c r="ED32" s="43"/>
      <c r="EE32" s="396"/>
      <c r="EG32" s="43">
        <v>0</v>
      </c>
      <c r="EH32" s="43"/>
      <c r="EI32" s="43"/>
      <c r="EJ32" s="396"/>
      <c r="EL32" s="43">
        <v>0</v>
      </c>
      <c r="EM32" s="43"/>
      <c r="EO32" s="88"/>
      <c r="EP32" s="33">
        <v>0</v>
      </c>
    </row>
    <row r="33" spans="4:146" hidden="1" x14ac:dyDescent="0.3">
      <c r="D33" s="88" t="s">
        <v>375</v>
      </c>
      <c r="E33" s="327"/>
      <c r="F33" s="333"/>
      <c r="G33" s="394">
        <v>0</v>
      </c>
      <c r="H33" s="395"/>
      <c r="I33" s="43"/>
      <c r="J33" s="396"/>
      <c r="K33" s="333"/>
      <c r="L33" s="394">
        <v>0</v>
      </c>
      <c r="M33" s="395"/>
      <c r="N33" s="43"/>
      <c r="O33" s="396"/>
      <c r="P33" s="333"/>
      <c r="Q33" s="394">
        <v>0</v>
      </c>
      <c r="R33" s="395"/>
      <c r="S33" s="43"/>
      <c r="T33" s="396"/>
      <c r="U33" s="333"/>
      <c r="V33" s="394">
        <v>0</v>
      </c>
      <c r="W33" s="395"/>
      <c r="X33" s="43"/>
      <c r="Y33" s="396"/>
      <c r="Z33" s="333"/>
      <c r="AA33" s="394">
        <v>0</v>
      </c>
      <c r="AB33" s="395"/>
      <c r="AC33" s="43"/>
      <c r="AD33" s="396"/>
      <c r="AE33" s="333"/>
      <c r="AF33" s="394">
        <v>0</v>
      </c>
      <c r="AG33" s="395"/>
      <c r="AH33" s="43"/>
      <c r="AI33" s="396"/>
      <c r="AJ33" s="333"/>
      <c r="AK33" s="394">
        <v>0</v>
      </c>
      <c r="AL33" s="395"/>
      <c r="AM33" s="43"/>
      <c r="AN33" s="396"/>
      <c r="AO33" s="333"/>
      <c r="AP33" s="394">
        <v>0</v>
      </c>
      <c r="AQ33" s="395"/>
      <c r="AR33" s="43"/>
      <c r="AS33" s="396"/>
      <c r="AT33" s="333"/>
      <c r="AU33" s="394">
        <v>0</v>
      </c>
      <c r="AV33" s="395"/>
      <c r="AW33" s="43"/>
      <c r="AX33" s="396"/>
      <c r="AY33" s="333"/>
      <c r="AZ33" s="394">
        <v>0</v>
      </c>
      <c r="BA33" s="395"/>
      <c r="BB33" s="43"/>
      <c r="BC33" s="396"/>
      <c r="BD33" s="333"/>
      <c r="BE33" s="394">
        <v>0</v>
      </c>
      <c r="BF33" s="395"/>
      <c r="BG33" s="43"/>
      <c r="BH33" s="396"/>
      <c r="BI33" s="333"/>
      <c r="BJ33" s="394">
        <v>0</v>
      </c>
      <c r="BK33" s="395"/>
      <c r="BL33" s="43"/>
      <c r="BM33" s="396"/>
      <c r="BN33" s="333"/>
      <c r="BO33" s="394">
        <v>0</v>
      </c>
      <c r="BP33" s="395"/>
      <c r="BQ33" s="43"/>
      <c r="BR33" s="396"/>
      <c r="BS33" s="333"/>
      <c r="BT33" s="394">
        <v>0</v>
      </c>
      <c r="BU33" s="395"/>
      <c r="BV33" s="43"/>
      <c r="BW33" s="396"/>
      <c r="BX33" s="333"/>
      <c r="BY33" s="394">
        <v>0</v>
      </c>
      <c r="BZ33" s="395"/>
      <c r="CA33" s="43"/>
      <c r="CB33" s="396"/>
      <c r="CC33" s="333"/>
      <c r="CD33" s="394">
        <v>0</v>
      </c>
      <c r="CE33" s="395"/>
      <c r="CF33" s="43"/>
      <c r="CG33" s="396"/>
      <c r="CH33" s="333"/>
      <c r="CI33" s="394">
        <v>0</v>
      </c>
      <c r="CJ33" s="395"/>
      <c r="CK33" s="43"/>
      <c r="CL33" s="396"/>
      <c r="CM33" s="333"/>
      <c r="CN33" s="394">
        <v>0</v>
      </c>
      <c r="CO33" s="395"/>
      <c r="CP33" s="43"/>
      <c r="CQ33" s="396"/>
      <c r="CR33" s="333"/>
      <c r="CS33" s="394">
        <v>0</v>
      </c>
      <c r="CT33" s="395"/>
      <c r="CU33" s="43"/>
      <c r="CV33" s="396"/>
      <c r="CW33" s="333"/>
      <c r="CX33" s="394">
        <v>0</v>
      </c>
      <c r="CY33" s="395"/>
      <c r="CZ33" s="43"/>
      <c r="DA33" s="396"/>
      <c r="DB33" s="333"/>
      <c r="DC33" s="394">
        <v>0</v>
      </c>
      <c r="DD33" s="395"/>
      <c r="DE33" s="43"/>
      <c r="DF33" s="396"/>
      <c r="DG33" s="333"/>
      <c r="DH33" s="394">
        <v>0</v>
      </c>
      <c r="DI33" s="395"/>
      <c r="DJ33" s="43"/>
      <c r="DK33" s="396"/>
      <c r="DL33" s="333"/>
      <c r="DM33" s="394">
        <v>0</v>
      </c>
      <c r="DN33" s="395"/>
      <c r="DO33" s="43"/>
      <c r="DP33" s="396"/>
      <c r="DQ33" s="333"/>
      <c r="DR33" s="394">
        <v>0</v>
      </c>
      <c r="DS33" s="395"/>
      <c r="DT33" s="43"/>
      <c r="DU33" s="396"/>
      <c r="DV33" s="333"/>
      <c r="DW33" s="394">
        <v>0</v>
      </c>
      <c r="DX33" s="395"/>
      <c r="DY33" s="43"/>
      <c r="DZ33" s="396"/>
      <c r="EA33" s="333"/>
      <c r="EB33" s="394">
        <v>0</v>
      </c>
      <c r="EC33" s="395"/>
      <c r="ED33" s="43"/>
      <c r="EE33" s="396"/>
      <c r="EF33" s="333"/>
      <c r="EG33" s="394">
        <v>0</v>
      </c>
      <c r="EH33" s="395"/>
      <c r="EI33" s="43"/>
      <c r="EJ33" s="396"/>
      <c r="EK33" s="333"/>
      <c r="EL33" s="394">
        <v>0</v>
      </c>
      <c r="EM33" s="395"/>
      <c r="EO33" s="88"/>
      <c r="EP33" s="33">
        <v>0</v>
      </c>
    </row>
    <row r="34" spans="4:146" hidden="1" x14ac:dyDescent="0.3">
      <c r="D34" s="88" t="s">
        <v>321</v>
      </c>
      <c r="E34" s="327"/>
      <c r="F34" s="346"/>
      <c r="G34" s="72">
        <v>0</v>
      </c>
      <c r="H34" s="71"/>
      <c r="I34" s="43"/>
      <c r="J34" s="396"/>
      <c r="K34" s="346"/>
      <c r="L34" s="72">
        <v>0</v>
      </c>
      <c r="M34" s="71"/>
      <c r="N34" s="43"/>
      <c r="O34" s="396"/>
      <c r="P34" s="346"/>
      <c r="Q34" s="72">
        <v>0</v>
      </c>
      <c r="R34" s="71"/>
      <c r="S34" s="43"/>
      <c r="T34" s="396"/>
      <c r="U34" s="346"/>
      <c r="V34" s="72">
        <v>0</v>
      </c>
      <c r="W34" s="71"/>
      <c r="X34" s="43"/>
      <c r="Y34" s="396"/>
      <c r="Z34" s="346"/>
      <c r="AA34" s="72">
        <v>0</v>
      </c>
      <c r="AB34" s="71"/>
      <c r="AC34" s="43"/>
      <c r="AD34" s="396"/>
      <c r="AE34" s="346"/>
      <c r="AF34" s="72">
        <v>0</v>
      </c>
      <c r="AG34" s="71"/>
      <c r="AH34" s="43"/>
      <c r="AI34" s="396"/>
      <c r="AJ34" s="346"/>
      <c r="AK34" s="72">
        <v>0</v>
      </c>
      <c r="AL34" s="71"/>
      <c r="AM34" s="43"/>
      <c r="AN34" s="396"/>
      <c r="AO34" s="346"/>
      <c r="AP34" s="72">
        <v>0</v>
      </c>
      <c r="AQ34" s="71"/>
      <c r="AR34" s="43"/>
      <c r="AS34" s="396"/>
      <c r="AT34" s="346"/>
      <c r="AU34" s="72">
        <v>0</v>
      </c>
      <c r="AV34" s="71"/>
      <c r="AW34" s="43"/>
      <c r="AX34" s="396"/>
      <c r="AY34" s="346"/>
      <c r="AZ34" s="72">
        <v>0</v>
      </c>
      <c r="BA34" s="71"/>
      <c r="BB34" s="43"/>
      <c r="BC34" s="396"/>
      <c r="BD34" s="346"/>
      <c r="BE34" s="72">
        <v>0</v>
      </c>
      <c r="BF34" s="71"/>
      <c r="BG34" s="43"/>
      <c r="BH34" s="396"/>
      <c r="BI34" s="346"/>
      <c r="BJ34" s="72">
        <v>0</v>
      </c>
      <c r="BK34" s="71"/>
      <c r="BL34" s="43"/>
      <c r="BM34" s="396"/>
      <c r="BN34" s="346"/>
      <c r="BO34" s="72">
        <v>0</v>
      </c>
      <c r="BP34" s="71"/>
      <c r="BQ34" s="43"/>
      <c r="BR34" s="396"/>
      <c r="BS34" s="346"/>
      <c r="BT34" s="72">
        <v>0</v>
      </c>
      <c r="BU34" s="71"/>
      <c r="BV34" s="43"/>
      <c r="BW34" s="396"/>
      <c r="BX34" s="346"/>
      <c r="BY34" s="72">
        <v>0</v>
      </c>
      <c r="BZ34" s="71"/>
      <c r="CA34" s="43"/>
      <c r="CB34" s="396"/>
      <c r="CC34" s="346"/>
      <c r="CD34" s="72">
        <v>0</v>
      </c>
      <c r="CE34" s="71"/>
      <c r="CF34" s="43"/>
      <c r="CG34" s="396"/>
      <c r="CH34" s="346"/>
      <c r="CI34" s="72">
        <v>0</v>
      </c>
      <c r="CJ34" s="71"/>
      <c r="CK34" s="43"/>
      <c r="CL34" s="396"/>
      <c r="CM34" s="346"/>
      <c r="CN34" s="72">
        <v>0</v>
      </c>
      <c r="CO34" s="71"/>
      <c r="CP34" s="43"/>
      <c r="CQ34" s="396"/>
      <c r="CR34" s="346"/>
      <c r="CS34" s="72">
        <v>0</v>
      </c>
      <c r="CT34" s="71"/>
      <c r="CU34" s="43"/>
      <c r="CV34" s="396"/>
      <c r="CW34" s="346"/>
      <c r="CX34" s="72">
        <v>0</v>
      </c>
      <c r="CY34" s="71"/>
      <c r="CZ34" s="43"/>
      <c r="DA34" s="396"/>
      <c r="DB34" s="346"/>
      <c r="DC34" s="72">
        <v>0</v>
      </c>
      <c r="DD34" s="71"/>
      <c r="DE34" s="43"/>
      <c r="DF34" s="396"/>
      <c r="DG34" s="346"/>
      <c r="DH34" s="72">
        <v>0</v>
      </c>
      <c r="DI34" s="71"/>
      <c r="DJ34" s="43"/>
      <c r="DK34" s="396"/>
      <c r="DL34" s="346"/>
      <c r="DM34" s="72">
        <v>0</v>
      </c>
      <c r="DN34" s="71"/>
      <c r="DO34" s="43"/>
      <c r="DP34" s="396"/>
      <c r="DQ34" s="346"/>
      <c r="DR34" s="72">
        <v>0</v>
      </c>
      <c r="DS34" s="71"/>
      <c r="DT34" s="43"/>
      <c r="DU34" s="396"/>
      <c r="DV34" s="346"/>
      <c r="DW34" s="72">
        <v>0</v>
      </c>
      <c r="DX34" s="71"/>
      <c r="DY34" s="43"/>
      <c r="DZ34" s="396"/>
      <c r="EA34" s="346"/>
      <c r="EB34" s="72">
        <v>0</v>
      </c>
      <c r="EC34" s="71"/>
      <c r="ED34" s="43"/>
      <c r="EE34" s="396"/>
      <c r="EF34" s="346"/>
      <c r="EG34" s="72">
        <v>0</v>
      </c>
      <c r="EH34" s="71"/>
      <c r="EI34" s="43"/>
      <c r="EJ34" s="396"/>
      <c r="EK34" s="346"/>
      <c r="EL34" s="72">
        <v>0</v>
      </c>
      <c r="EM34" s="71"/>
      <c r="EO34" s="88"/>
      <c r="EP34" s="33">
        <v>0</v>
      </c>
    </row>
    <row r="35" spans="4:146" ht="12.75" hidden="1" customHeight="1" x14ac:dyDescent="0.3">
      <c r="D35" s="88"/>
      <c r="E35" s="327"/>
      <c r="G35" s="43"/>
      <c r="H35" s="43"/>
      <c r="I35" s="43"/>
      <c r="J35" s="396"/>
      <c r="K35" s="43"/>
      <c r="L35" s="43"/>
      <c r="M35" s="43"/>
      <c r="N35" s="43"/>
      <c r="O35" s="396"/>
      <c r="P35" s="43"/>
      <c r="Q35" s="43"/>
      <c r="R35" s="43"/>
      <c r="S35" s="43"/>
      <c r="T35" s="396"/>
      <c r="U35" s="43"/>
      <c r="V35" s="43"/>
      <c r="W35" s="43"/>
      <c r="X35" s="43"/>
      <c r="Y35" s="396"/>
      <c r="Z35" s="43"/>
      <c r="AA35" s="43"/>
      <c r="AB35" s="43"/>
      <c r="AC35" s="43"/>
      <c r="AD35" s="396"/>
      <c r="AE35" s="43"/>
      <c r="AF35" s="43"/>
      <c r="AG35" s="43"/>
      <c r="AH35" s="43"/>
      <c r="AI35" s="396"/>
      <c r="AJ35" s="43"/>
      <c r="AK35" s="43"/>
      <c r="AL35" s="43"/>
      <c r="AM35" s="43"/>
      <c r="AN35" s="396"/>
      <c r="AO35" s="43"/>
      <c r="AP35" s="43"/>
      <c r="AQ35" s="43"/>
      <c r="AR35" s="43"/>
      <c r="AS35" s="396"/>
      <c r="AT35" s="43"/>
      <c r="AU35" s="43"/>
      <c r="AV35" s="43"/>
      <c r="AW35" s="43"/>
      <c r="AX35" s="396"/>
      <c r="AY35" s="43"/>
      <c r="AZ35" s="43"/>
      <c r="BA35" s="43"/>
      <c r="BB35" s="43"/>
      <c r="BC35" s="396"/>
      <c r="BD35" s="43"/>
      <c r="BE35" s="43"/>
      <c r="BF35" s="43"/>
      <c r="BG35" s="43"/>
      <c r="BH35" s="396"/>
      <c r="BI35" s="43"/>
      <c r="BJ35" s="43"/>
      <c r="BK35" s="43"/>
      <c r="BL35" s="43"/>
      <c r="BM35" s="396"/>
      <c r="BN35" s="43"/>
      <c r="BO35" s="43"/>
      <c r="BP35" s="43"/>
      <c r="BQ35" s="43"/>
      <c r="BR35" s="396"/>
      <c r="BS35" s="43"/>
      <c r="BT35" s="43"/>
      <c r="BU35" s="43"/>
      <c r="BV35" s="43"/>
      <c r="BW35" s="396"/>
      <c r="BX35" s="43"/>
      <c r="BY35" s="43"/>
      <c r="BZ35" s="43"/>
      <c r="CA35" s="43"/>
      <c r="CB35" s="396"/>
      <c r="CC35" s="43"/>
      <c r="CD35" s="43"/>
      <c r="CE35" s="43"/>
      <c r="CF35" s="43"/>
      <c r="CG35" s="396"/>
      <c r="CH35" s="43"/>
      <c r="CI35" s="43"/>
      <c r="CJ35" s="43"/>
      <c r="CK35" s="43"/>
      <c r="CL35" s="396"/>
      <c r="CM35" s="43"/>
      <c r="CN35" s="43"/>
      <c r="CO35" s="43"/>
      <c r="CP35" s="43"/>
      <c r="CQ35" s="396"/>
      <c r="CR35" s="43"/>
      <c r="CS35" s="43"/>
      <c r="CT35" s="43"/>
      <c r="CU35" s="43"/>
      <c r="CV35" s="396"/>
      <c r="CW35" s="43"/>
      <c r="CX35" s="43"/>
      <c r="CY35" s="43"/>
      <c r="CZ35" s="43"/>
      <c r="DA35" s="396"/>
      <c r="DB35" s="43"/>
      <c r="DC35" s="43"/>
      <c r="DD35" s="43"/>
      <c r="DE35" s="43"/>
      <c r="DF35" s="396"/>
      <c r="DG35" s="43"/>
      <c r="DH35" s="43"/>
      <c r="DI35" s="43"/>
      <c r="DJ35" s="43"/>
      <c r="DK35" s="396"/>
      <c r="DL35" s="43"/>
      <c r="DM35" s="43"/>
      <c r="DN35" s="43"/>
      <c r="DO35" s="43"/>
      <c r="DP35" s="396"/>
      <c r="DQ35" s="43"/>
      <c r="DR35" s="43"/>
      <c r="DS35" s="43"/>
      <c r="DT35" s="43"/>
      <c r="DU35" s="396"/>
      <c r="DV35" s="43"/>
      <c r="DW35" s="43"/>
      <c r="DX35" s="43"/>
      <c r="DY35" s="43"/>
      <c r="DZ35" s="396"/>
      <c r="EA35" s="43"/>
      <c r="EB35" s="43"/>
      <c r="EC35" s="43"/>
      <c r="ED35" s="43"/>
      <c r="EE35" s="396"/>
      <c r="EF35" s="43"/>
      <c r="EG35" s="43"/>
      <c r="EH35" s="43"/>
      <c r="EI35" s="43"/>
      <c r="EJ35" s="396"/>
      <c r="EK35" s="43"/>
      <c r="EL35" s="43"/>
      <c r="EO35" s="88"/>
      <c r="EP35" s="33">
        <v>0</v>
      </c>
    </row>
    <row r="36" spans="4:146" ht="12.75" hidden="1" customHeight="1" x14ac:dyDescent="0.3">
      <c r="D36" s="88" t="s">
        <v>323</v>
      </c>
      <c r="E36" s="327"/>
      <c r="G36" s="43">
        <v>0</v>
      </c>
      <c r="H36" s="43"/>
      <c r="I36" s="43"/>
      <c r="J36" s="396"/>
      <c r="K36" s="43"/>
      <c r="L36" s="43">
        <v>0</v>
      </c>
      <c r="M36" s="43"/>
      <c r="N36" s="43"/>
      <c r="O36" s="396"/>
      <c r="Q36" s="43">
        <v>0</v>
      </c>
      <c r="R36" s="43"/>
      <c r="S36" s="43"/>
      <c r="T36" s="396"/>
      <c r="V36" s="43">
        <v>0</v>
      </c>
      <c r="W36" s="43"/>
      <c r="X36" s="43"/>
      <c r="Y36" s="396"/>
      <c r="AA36" s="43">
        <v>0</v>
      </c>
      <c r="AB36" s="43"/>
      <c r="AC36" s="43"/>
      <c r="AD36" s="396"/>
      <c r="AF36" s="43">
        <v>0</v>
      </c>
      <c r="AG36" s="43"/>
      <c r="AH36" s="43"/>
      <c r="AI36" s="396"/>
      <c r="AK36" s="43">
        <v>0</v>
      </c>
      <c r="AL36" s="43"/>
      <c r="AM36" s="43"/>
      <c r="AN36" s="396"/>
      <c r="AP36" s="43">
        <v>0</v>
      </c>
      <c r="AQ36" s="43"/>
      <c r="AR36" s="43"/>
      <c r="AS36" s="396"/>
      <c r="AU36" s="43">
        <v>0</v>
      </c>
      <c r="AV36" s="43"/>
      <c r="AW36" s="43"/>
      <c r="AX36" s="396"/>
      <c r="AZ36" s="43">
        <v>0</v>
      </c>
      <c r="BA36" s="43"/>
      <c r="BB36" s="43"/>
      <c r="BC36" s="396"/>
      <c r="BE36" s="43">
        <v>0</v>
      </c>
      <c r="BF36" s="43"/>
      <c r="BG36" s="43"/>
      <c r="BH36" s="396"/>
      <c r="BJ36" s="43">
        <v>0</v>
      </c>
      <c r="BK36" s="43"/>
      <c r="BL36" s="43"/>
      <c r="BM36" s="396"/>
      <c r="BO36" s="43">
        <v>0</v>
      </c>
      <c r="BP36" s="43"/>
      <c r="BQ36" s="43"/>
      <c r="BR36" s="396"/>
      <c r="BS36" s="43"/>
      <c r="BT36" s="43">
        <v>0</v>
      </c>
      <c r="BU36" s="43"/>
      <c r="BV36" s="43"/>
      <c r="BW36" s="396"/>
      <c r="BX36" s="43"/>
      <c r="BY36" s="43">
        <v>0</v>
      </c>
      <c r="BZ36" s="43"/>
      <c r="CA36" s="43"/>
      <c r="CB36" s="396"/>
      <c r="CC36" s="43"/>
      <c r="CD36" s="43">
        <v>0</v>
      </c>
      <c r="CE36" s="43"/>
      <c r="CF36" s="43"/>
      <c r="CG36" s="396"/>
      <c r="CI36" s="43">
        <v>0</v>
      </c>
      <c r="CJ36" s="43"/>
      <c r="CK36" s="43"/>
      <c r="CL36" s="396"/>
      <c r="CN36" s="43">
        <v>0</v>
      </c>
      <c r="CO36" s="43"/>
      <c r="CP36" s="43"/>
      <c r="CQ36" s="396"/>
      <c r="CS36" s="43">
        <v>0</v>
      </c>
      <c r="CT36" s="43"/>
      <c r="CU36" s="43"/>
      <c r="CV36" s="396"/>
      <c r="CX36" s="43">
        <v>0</v>
      </c>
      <c r="CY36" s="43"/>
      <c r="CZ36" s="43"/>
      <c r="DA36" s="396"/>
      <c r="DC36" s="43">
        <v>0</v>
      </c>
      <c r="DD36" s="43"/>
      <c r="DE36" s="43"/>
      <c r="DF36" s="396"/>
      <c r="DH36" s="43">
        <v>0</v>
      </c>
      <c r="DI36" s="43"/>
      <c r="DJ36" s="43"/>
      <c r="DK36" s="396"/>
      <c r="DM36" s="43">
        <v>0</v>
      </c>
      <c r="DN36" s="43"/>
      <c r="DO36" s="43"/>
      <c r="DP36" s="396"/>
      <c r="DR36" s="43">
        <v>0</v>
      </c>
      <c r="DS36" s="43"/>
      <c r="DT36" s="43"/>
      <c r="DU36" s="396"/>
      <c r="DW36" s="43">
        <v>0</v>
      </c>
      <c r="DX36" s="43"/>
      <c r="DY36" s="43"/>
      <c r="DZ36" s="396"/>
      <c r="EB36" s="43">
        <v>0</v>
      </c>
      <c r="EC36" s="43"/>
      <c r="ED36" s="43"/>
      <c r="EE36" s="396"/>
      <c r="EG36" s="43">
        <v>0</v>
      </c>
      <c r="EH36" s="43"/>
      <c r="EI36" s="43"/>
      <c r="EJ36" s="396"/>
      <c r="EK36" s="43"/>
      <c r="EL36" s="43">
        <v>0</v>
      </c>
      <c r="EO36" s="88"/>
      <c r="EP36" s="33">
        <v>0</v>
      </c>
    </row>
    <row r="37" spans="4:146" ht="12.75" hidden="1" customHeight="1" x14ac:dyDescent="0.3">
      <c r="D37" s="88" t="s">
        <v>375</v>
      </c>
      <c r="E37" s="327"/>
      <c r="F37" s="333"/>
      <c r="G37" s="394">
        <v>0</v>
      </c>
      <c r="H37" s="395"/>
      <c r="I37" s="43"/>
      <c r="J37" s="396"/>
      <c r="K37" s="397"/>
      <c r="L37" s="394">
        <v>0</v>
      </c>
      <c r="M37" s="395"/>
      <c r="N37" s="43"/>
      <c r="O37" s="396"/>
      <c r="P37" s="333"/>
      <c r="Q37" s="394">
        <v>0</v>
      </c>
      <c r="R37" s="395"/>
      <c r="S37" s="43"/>
      <c r="T37" s="396"/>
      <c r="U37" s="333"/>
      <c r="V37" s="394">
        <v>0</v>
      </c>
      <c r="W37" s="395"/>
      <c r="X37" s="43"/>
      <c r="Y37" s="396"/>
      <c r="Z37" s="333"/>
      <c r="AA37" s="394">
        <v>0</v>
      </c>
      <c r="AB37" s="395"/>
      <c r="AC37" s="43"/>
      <c r="AD37" s="396"/>
      <c r="AE37" s="333"/>
      <c r="AF37" s="394">
        <v>0</v>
      </c>
      <c r="AG37" s="395"/>
      <c r="AH37" s="43"/>
      <c r="AI37" s="396"/>
      <c r="AJ37" s="333"/>
      <c r="AK37" s="394">
        <v>0</v>
      </c>
      <c r="AL37" s="395"/>
      <c r="AM37" s="43"/>
      <c r="AN37" s="396"/>
      <c r="AO37" s="333"/>
      <c r="AP37" s="394">
        <v>0</v>
      </c>
      <c r="AQ37" s="395"/>
      <c r="AR37" s="43"/>
      <c r="AS37" s="396"/>
      <c r="AT37" s="333"/>
      <c r="AU37" s="394">
        <v>0</v>
      </c>
      <c r="AV37" s="395"/>
      <c r="AW37" s="43"/>
      <c r="AX37" s="396"/>
      <c r="AY37" s="333"/>
      <c r="AZ37" s="394">
        <v>0</v>
      </c>
      <c r="BA37" s="395"/>
      <c r="BB37" s="43"/>
      <c r="BC37" s="396"/>
      <c r="BD37" s="333"/>
      <c r="BE37" s="394">
        <v>0</v>
      </c>
      <c r="BF37" s="395"/>
      <c r="BG37" s="43"/>
      <c r="BH37" s="396"/>
      <c r="BI37" s="333"/>
      <c r="BJ37" s="394">
        <v>0</v>
      </c>
      <c r="BK37" s="395"/>
      <c r="BL37" s="43"/>
      <c r="BM37" s="396"/>
      <c r="BN37" s="333"/>
      <c r="BO37" s="394">
        <v>0</v>
      </c>
      <c r="BP37" s="395"/>
      <c r="BQ37" s="43"/>
      <c r="BR37" s="396"/>
      <c r="BS37" s="397"/>
      <c r="BT37" s="394">
        <v>0</v>
      </c>
      <c r="BU37" s="395"/>
      <c r="BV37" s="43"/>
      <c r="BW37" s="396"/>
      <c r="BX37" s="397"/>
      <c r="BY37" s="394">
        <v>0</v>
      </c>
      <c r="BZ37" s="395"/>
      <c r="CA37" s="43"/>
      <c r="CB37" s="396"/>
      <c r="CC37" s="397"/>
      <c r="CD37" s="394">
        <v>0</v>
      </c>
      <c r="CE37" s="395"/>
      <c r="CF37" s="43"/>
      <c r="CG37" s="396"/>
      <c r="CH37" s="333"/>
      <c r="CI37" s="394">
        <v>0</v>
      </c>
      <c r="CJ37" s="395"/>
      <c r="CK37" s="43"/>
      <c r="CL37" s="396"/>
      <c r="CM37" s="333"/>
      <c r="CN37" s="394">
        <v>0</v>
      </c>
      <c r="CO37" s="395"/>
      <c r="CP37" s="43"/>
      <c r="CQ37" s="396"/>
      <c r="CR37" s="333"/>
      <c r="CS37" s="394">
        <v>0</v>
      </c>
      <c r="CT37" s="395"/>
      <c r="CU37" s="43"/>
      <c r="CV37" s="396"/>
      <c r="CW37" s="333"/>
      <c r="CX37" s="394">
        <v>0</v>
      </c>
      <c r="CY37" s="395"/>
      <c r="CZ37" s="43"/>
      <c r="DA37" s="396"/>
      <c r="DB37" s="333"/>
      <c r="DC37" s="394">
        <v>0</v>
      </c>
      <c r="DD37" s="395"/>
      <c r="DE37" s="43"/>
      <c r="DF37" s="396"/>
      <c r="DG37" s="333"/>
      <c r="DH37" s="394">
        <v>0</v>
      </c>
      <c r="DI37" s="395"/>
      <c r="DJ37" s="43"/>
      <c r="DK37" s="396"/>
      <c r="DL37" s="333"/>
      <c r="DM37" s="394">
        <v>0</v>
      </c>
      <c r="DN37" s="395"/>
      <c r="DO37" s="43"/>
      <c r="DP37" s="396"/>
      <c r="DQ37" s="333"/>
      <c r="DR37" s="394">
        <v>0</v>
      </c>
      <c r="DS37" s="395"/>
      <c r="DT37" s="43"/>
      <c r="DU37" s="396"/>
      <c r="DV37" s="333"/>
      <c r="DW37" s="394">
        <v>0</v>
      </c>
      <c r="DX37" s="395"/>
      <c r="DY37" s="43"/>
      <c r="DZ37" s="396"/>
      <c r="EA37" s="333"/>
      <c r="EB37" s="394">
        <v>0</v>
      </c>
      <c r="EC37" s="395"/>
      <c r="ED37" s="43"/>
      <c r="EE37" s="396"/>
      <c r="EF37" s="333"/>
      <c r="EG37" s="394">
        <v>0</v>
      </c>
      <c r="EH37" s="395"/>
      <c r="EI37" s="43"/>
      <c r="EJ37" s="396"/>
      <c r="EK37" s="397"/>
      <c r="EL37" s="394">
        <v>0</v>
      </c>
      <c r="EM37" s="334"/>
      <c r="EO37" s="88"/>
      <c r="EP37" s="33">
        <v>0</v>
      </c>
    </row>
    <row r="38" spans="4:146" ht="12.75" hidden="1" customHeight="1" x14ac:dyDescent="0.3">
      <c r="D38" s="88" t="s">
        <v>321</v>
      </c>
      <c r="E38" s="327"/>
      <c r="F38" s="346"/>
      <c r="G38" s="72">
        <v>0</v>
      </c>
      <c r="H38" s="71"/>
      <c r="I38" s="43"/>
      <c r="J38" s="396"/>
      <c r="K38" s="405"/>
      <c r="L38" s="72">
        <v>0</v>
      </c>
      <c r="M38" s="71"/>
      <c r="N38" s="43"/>
      <c r="O38" s="396"/>
      <c r="P38" s="346"/>
      <c r="Q38" s="72">
        <v>0</v>
      </c>
      <c r="R38" s="71"/>
      <c r="S38" s="43"/>
      <c r="T38" s="396"/>
      <c r="U38" s="346"/>
      <c r="V38" s="72">
        <v>0</v>
      </c>
      <c r="W38" s="71"/>
      <c r="X38" s="43"/>
      <c r="Y38" s="396"/>
      <c r="Z38" s="346"/>
      <c r="AA38" s="72">
        <v>0</v>
      </c>
      <c r="AB38" s="71"/>
      <c r="AC38" s="43"/>
      <c r="AD38" s="396"/>
      <c r="AE38" s="346"/>
      <c r="AF38" s="72">
        <v>0</v>
      </c>
      <c r="AG38" s="71"/>
      <c r="AH38" s="43"/>
      <c r="AI38" s="396"/>
      <c r="AJ38" s="346"/>
      <c r="AK38" s="72">
        <v>0</v>
      </c>
      <c r="AL38" s="71"/>
      <c r="AM38" s="43"/>
      <c r="AN38" s="396"/>
      <c r="AO38" s="346"/>
      <c r="AP38" s="72">
        <v>0</v>
      </c>
      <c r="AQ38" s="71"/>
      <c r="AR38" s="43"/>
      <c r="AS38" s="396"/>
      <c r="AT38" s="346"/>
      <c r="AU38" s="72">
        <v>0</v>
      </c>
      <c r="AV38" s="71"/>
      <c r="AW38" s="43"/>
      <c r="AX38" s="396"/>
      <c r="AY38" s="346"/>
      <c r="AZ38" s="72">
        <v>0</v>
      </c>
      <c r="BA38" s="71"/>
      <c r="BB38" s="43"/>
      <c r="BC38" s="396"/>
      <c r="BD38" s="346"/>
      <c r="BE38" s="72">
        <v>0</v>
      </c>
      <c r="BF38" s="71"/>
      <c r="BG38" s="43"/>
      <c r="BH38" s="396"/>
      <c r="BI38" s="346"/>
      <c r="BJ38" s="72">
        <v>0</v>
      </c>
      <c r="BK38" s="71"/>
      <c r="BL38" s="43"/>
      <c r="BM38" s="396"/>
      <c r="BN38" s="346"/>
      <c r="BO38" s="72">
        <v>0</v>
      </c>
      <c r="BP38" s="71"/>
      <c r="BQ38" s="43"/>
      <c r="BR38" s="396"/>
      <c r="BS38" s="405"/>
      <c r="BT38" s="72">
        <v>0</v>
      </c>
      <c r="BU38" s="71"/>
      <c r="BV38" s="43"/>
      <c r="BW38" s="396"/>
      <c r="BX38" s="405"/>
      <c r="BY38" s="72">
        <v>0</v>
      </c>
      <c r="BZ38" s="71"/>
      <c r="CA38" s="43"/>
      <c r="CB38" s="396"/>
      <c r="CC38" s="405"/>
      <c r="CD38" s="72">
        <v>0</v>
      </c>
      <c r="CE38" s="71"/>
      <c r="CF38" s="43"/>
      <c r="CG38" s="396"/>
      <c r="CH38" s="346"/>
      <c r="CI38" s="72">
        <v>0</v>
      </c>
      <c r="CJ38" s="71"/>
      <c r="CK38" s="43"/>
      <c r="CL38" s="396"/>
      <c r="CM38" s="346"/>
      <c r="CN38" s="72">
        <v>0</v>
      </c>
      <c r="CO38" s="71"/>
      <c r="CP38" s="43"/>
      <c r="CQ38" s="396"/>
      <c r="CR38" s="346"/>
      <c r="CS38" s="72">
        <v>0</v>
      </c>
      <c r="CT38" s="71"/>
      <c r="CU38" s="43"/>
      <c r="CV38" s="396"/>
      <c r="CW38" s="346"/>
      <c r="CX38" s="72">
        <v>0</v>
      </c>
      <c r="CY38" s="71"/>
      <c r="CZ38" s="43"/>
      <c r="DA38" s="396"/>
      <c r="DB38" s="346"/>
      <c r="DC38" s="72">
        <v>0</v>
      </c>
      <c r="DD38" s="71"/>
      <c r="DE38" s="43"/>
      <c r="DF38" s="396"/>
      <c r="DG38" s="346"/>
      <c r="DH38" s="72">
        <v>0</v>
      </c>
      <c r="DI38" s="71"/>
      <c r="DJ38" s="43"/>
      <c r="DK38" s="396"/>
      <c r="DL38" s="346"/>
      <c r="DM38" s="72">
        <v>0</v>
      </c>
      <c r="DN38" s="71"/>
      <c r="DO38" s="43"/>
      <c r="DP38" s="396"/>
      <c r="DQ38" s="346"/>
      <c r="DR38" s="72">
        <v>0</v>
      </c>
      <c r="DS38" s="71"/>
      <c r="DT38" s="43"/>
      <c r="DU38" s="396"/>
      <c r="DV38" s="346"/>
      <c r="DW38" s="72">
        <v>0</v>
      </c>
      <c r="DX38" s="71"/>
      <c r="DY38" s="43"/>
      <c r="DZ38" s="396"/>
      <c r="EA38" s="346"/>
      <c r="EB38" s="72">
        <v>0</v>
      </c>
      <c r="EC38" s="71"/>
      <c r="ED38" s="43"/>
      <c r="EE38" s="396"/>
      <c r="EF38" s="346"/>
      <c r="EG38" s="72">
        <v>0</v>
      </c>
      <c r="EH38" s="71"/>
      <c r="EI38" s="43"/>
      <c r="EJ38" s="396"/>
      <c r="EK38" s="405"/>
      <c r="EL38" s="72">
        <v>0</v>
      </c>
      <c r="EM38" s="348"/>
      <c r="EO38" s="88"/>
      <c r="EP38" s="33">
        <v>0</v>
      </c>
    </row>
    <row r="39" spans="4:146" ht="12.75" hidden="1" customHeight="1" x14ac:dyDescent="0.3">
      <c r="D39" s="88"/>
      <c r="E39" s="327"/>
      <c r="G39" s="43"/>
      <c r="H39" s="43"/>
      <c r="I39" s="43"/>
      <c r="J39" s="396"/>
      <c r="K39" s="43"/>
      <c r="L39" s="43"/>
      <c r="M39" s="43"/>
      <c r="N39" s="43"/>
      <c r="O39" s="396"/>
      <c r="Q39" s="43"/>
      <c r="R39" s="43"/>
      <c r="S39" s="43"/>
      <c r="T39" s="396"/>
      <c r="V39" s="43"/>
      <c r="W39" s="43"/>
      <c r="X39" s="43"/>
      <c r="Y39" s="396"/>
      <c r="AA39" s="43"/>
      <c r="AB39" s="43"/>
      <c r="AC39" s="43"/>
      <c r="AD39" s="396"/>
      <c r="AF39" s="43"/>
      <c r="AG39" s="43"/>
      <c r="AH39" s="43"/>
      <c r="AI39" s="396"/>
      <c r="AK39" s="43"/>
      <c r="AL39" s="43"/>
      <c r="AM39" s="43"/>
      <c r="AN39" s="396"/>
      <c r="AP39" s="43"/>
      <c r="AQ39" s="43"/>
      <c r="AR39" s="43"/>
      <c r="AS39" s="396"/>
      <c r="AU39" s="43"/>
      <c r="AV39" s="43"/>
      <c r="AW39" s="43"/>
      <c r="AX39" s="396"/>
      <c r="AZ39" s="43"/>
      <c r="BA39" s="43"/>
      <c r="BB39" s="43"/>
      <c r="BC39" s="396"/>
      <c r="BE39" s="43"/>
      <c r="BF39" s="43"/>
      <c r="BG39" s="43"/>
      <c r="BH39" s="396"/>
      <c r="BJ39" s="43"/>
      <c r="BK39" s="43"/>
      <c r="BL39" s="43"/>
      <c r="BM39" s="396"/>
      <c r="BO39" s="43"/>
      <c r="BP39" s="43"/>
      <c r="BQ39" s="43"/>
      <c r="BR39" s="396"/>
      <c r="BS39" s="43"/>
      <c r="BT39" s="43"/>
      <c r="BU39" s="43"/>
      <c r="BV39" s="43"/>
      <c r="BW39" s="396"/>
      <c r="BX39" s="43"/>
      <c r="BY39" s="43"/>
      <c r="BZ39" s="43"/>
      <c r="CA39" s="43"/>
      <c r="CB39" s="396"/>
      <c r="CC39" s="43"/>
      <c r="CD39" s="43"/>
      <c r="CE39" s="43"/>
      <c r="CF39" s="43"/>
      <c r="CG39" s="396"/>
      <c r="CI39" s="43"/>
      <c r="CJ39" s="43"/>
      <c r="CK39" s="43"/>
      <c r="CL39" s="396"/>
      <c r="CN39" s="43"/>
      <c r="CO39" s="43"/>
      <c r="CP39" s="43"/>
      <c r="CQ39" s="396"/>
      <c r="CS39" s="43"/>
      <c r="CT39" s="43"/>
      <c r="CU39" s="43"/>
      <c r="CV39" s="396"/>
      <c r="CX39" s="43"/>
      <c r="CY39" s="43"/>
      <c r="CZ39" s="43"/>
      <c r="DA39" s="396"/>
      <c r="DC39" s="43"/>
      <c r="DD39" s="43"/>
      <c r="DE39" s="43"/>
      <c r="DF39" s="396"/>
      <c r="DH39" s="43"/>
      <c r="DI39" s="43"/>
      <c r="DJ39" s="43"/>
      <c r="DK39" s="396"/>
      <c r="DM39" s="43"/>
      <c r="DN39" s="43"/>
      <c r="DO39" s="43"/>
      <c r="DP39" s="396"/>
      <c r="DR39" s="43"/>
      <c r="DS39" s="43"/>
      <c r="DT39" s="43"/>
      <c r="DU39" s="396"/>
      <c r="DW39" s="43"/>
      <c r="DX39" s="43"/>
      <c r="DY39" s="43"/>
      <c r="DZ39" s="396"/>
      <c r="EB39" s="43"/>
      <c r="EC39" s="43"/>
      <c r="ED39" s="43"/>
      <c r="EE39" s="396"/>
      <c r="EG39" s="43"/>
      <c r="EH39" s="43"/>
      <c r="EI39" s="43"/>
      <c r="EJ39" s="396"/>
      <c r="EK39" s="43"/>
      <c r="EL39" s="43"/>
      <c r="EO39" s="88"/>
      <c r="EP39" s="33"/>
    </row>
    <row r="40" spans="4:146" ht="12.75" hidden="1" customHeight="1" x14ac:dyDescent="0.3">
      <c r="D40" s="88" t="s">
        <v>324</v>
      </c>
      <c r="E40" s="327"/>
      <c r="G40" s="43">
        <v>0</v>
      </c>
      <c r="H40" s="43"/>
      <c r="I40" s="43"/>
      <c r="J40" s="396"/>
      <c r="L40" s="43">
        <v>0</v>
      </c>
      <c r="M40" s="43"/>
      <c r="N40" s="43"/>
      <c r="O40" s="396"/>
      <c r="Q40" s="43">
        <v>0</v>
      </c>
      <c r="R40" s="43"/>
      <c r="S40" s="43"/>
      <c r="T40" s="396"/>
      <c r="V40" s="43">
        <v>0</v>
      </c>
      <c r="W40" s="43"/>
      <c r="X40" s="43"/>
      <c r="Y40" s="396"/>
      <c r="AA40" s="43">
        <v>0</v>
      </c>
      <c r="AB40" s="43"/>
      <c r="AC40" s="43"/>
      <c r="AD40" s="396"/>
      <c r="AF40" s="43">
        <v>0</v>
      </c>
      <c r="AG40" s="43"/>
      <c r="AH40" s="43"/>
      <c r="AI40" s="396"/>
      <c r="AK40" s="43">
        <v>0</v>
      </c>
      <c r="AL40" s="43"/>
      <c r="AM40" s="43"/>
      <c r="AN40" s="396"/>
      <c r="AP40" s="43">
        <v>0</v>
      </c>
      <c r="AQ40" s="43"/>
      <c r="AR40" s="43"/>
      <c r="AS40" s="396"/>
      <c r="AU40" s="43">
        <v>0</v>
      </c>
      <c r="AV40" s="43"/>
      <c r="AW40" s="43"/>
      <c r="AX40" s="396"/>
      <c r="AZ40" s="43">
        <v>0</v>
      </c>
      <c r="BA40" s="43"/>
      <c r="BB40" s="43"/>
      <c r="BC40" s="396"/>
      <c r="BE40" s="43">
        <v>0</v>
      </c>
      <c r="BF40" s="43"/>
      <c r="BG40" s="43"/>
      <c r="BH40" s="396"/>
      <c r="BJ40" s="43">
        <v>0</v>
      </c>
      <c r="BK40" s="43"/>
      <c r="BL40" s="43"/>
      <c r="BM40" s="396"/>
      <c r="BO40" s="43">
        <v>0</v>
      </c>
      <c r="BP40" s="43"/>
      <c r="BQ40" s="43"/>
      <c r="BR40" s="396"/>
      <c r="BT40" s="72">
        <v>0</v>
      </c>
      <c r="BU40" s="43"/>
      <c r="BV40" s="43"/>
      <c r="BW40" s="396"/>
      <c r="BY40" s="43">
        <v>0</v>
      </c>
      <c r="BZ40" s="43"/>
      <c r="CA40" s="43"/>
      <c r="CB40" s="396"/>
      <c r="CD40" s="43">
        <v>0</v>
      </c>
      <c r="CE40" s="43"/>
      <c r="CF40" s="43"/>
      <c r="CG40" s="396"/>
      <c r="CI40" s="43">
        <v>0</v>
      </c>
      <c r="CJ40" s="43"/>
      <c r="CK40" s="43"/>
      <c r="CL40" s="396"/>
      <c r="CN40" s="43">
        <v>0</v>
      </c>
      <c r="CO40" s="43"/>
      <c r="CP40" s="43"/>
      <c r="CQ40" s="396"/>
      <c r="CS40" s="43">
        <v>0</v>
      </c>
      <c r="CT40" s="43"/>
      <c r="CU40" s="43"/>
      <c r="CV40" s="396"/>
      <c r="CX40" s="43">
        <v>0</v>
      </c>
      <c r="CY40" s="43"/>
      <c r="CZ40" s="43"/>
      <c r="DA40" s="396"/>
      <c r="DC40" s="43">
        <v>0</v>
      </c>
      <c r="DD40" s="43"/>
      <c r="DE40" s="43"/>
      <c r="DF40" s="396"/>
      <c r="DH40" s="43">
        <v>0</v>
      </c>
      <c r="DI40" s="43"/>
      <c r="DJ40" s="43"/>
      <c r="DK40" s="396"/>
      <c r="DM40" s="43">
        <v>0</v>
      </c>
      <c r="DN40" s="43"/>
      <c r="DO40" s="43"/>
      <c r="DP40" s="396"/>
      <c r="DR40" s="43">
        <v>0</v>
      </c>
      <c r="DS40" s="43"/>
      <c r="DT40" s="43"/>
      <c r="DU40" s="396"/>
      <c r="DW40" s="43">
        <v>0</v>
      </c>
      <c r="DX40" s="43"/>
      <c r="DY40" s="43"/>
      <c r="DZ40" s="396"/>
      <c r="EB40" s="43">
        <v>0</v>
      </c>
      <c r="EC40" s="43"/>
      <c r="ED40" s="43"/>
      <c r="EE40" s="396"/>
      <c r="EG40" s="43">
        <v>0</v>
      </c>
      <c r="EH40" s="43"/>
      <c r="EI40" s="43"/>
      <c r="EJ40" s="396"/>
      <c r="EL40" s="43">
        <v>0</v>
      </c>
      <c r="EM40" s="43"/>
      <c r="EO40" s="88"/>
      <c r="EP40" s="33">
        <v>0</v>
      </c>
    </row>
    <row r="41" spans="4:146" ht="12.75" hidden="1" customHeight="1" x14ac:dyDescent="0.3">
      <c r="D41" s="88" t="s">
        <v>375</v>
      </c>
      <c r="E41" s="327"/>
      <c r="F41" s="333"/>
      <c r="G41" s="394">
        <v>0</v>
      </c>
      <c r="H41" s="395"/>
      <c r="I41" s="43"/>
      <c r="J41" s="396"/>
      <c r="K41" s="333"/>
      <c r="L41" s="394">
        <v>0</v>
      </c>
      <c r="M41" s="395"/>
      <c r="N41" s="43"/>
      <c r="O41" s="396"/>
      <c r="P41" s="333"/>
      <c r="Q41" s="394">
        <v>0</v>
      </c>
      <c r="R41" s="395"/>
      <c r="S41" s="43"/>
      <c r="T41" s="396"/>
      <c r="U41" s="333"/>
      <c r="V41" s="394">
        <v>0</v>
      </c>
      <c r="W41" s="395"/>
      <c r="X41" s="43"/>
      <c r="Y41" s="396"/>
      <c r="Z41" s="333"/>
      <c r="AA41" s="394">
        <v>0</v>
      </c>
      <c r="AB41" s="395"/>
      <c r="AC41" s="43"/>
      <c r="AD41" s="396"/>
      <c r="AE41" s="333"/>
      <c r="AF41" s="394">
        <v>0</v>
      </c>
      <c r="AG41" s="395"/>
      <c r="AH41" s="43"/>
      <c r="AI41" s="396"/>
      <c r="AJ41" s="333"/>
      <c r="AK41" s="394">
        <v>0</v>
      </c>
      <c r="AL41" s="395"/>
      <c r="AM41" s="43"/>
      <c r="AN41" s="396"/>
      <c r="AO41" s="333"/>
      <c r="AP41" s="394">
        <v>0</v>
      </c>
      <c r="AQ41" s="395"/>
      <c r="AR41" s="43"/>
      <c r="AS41" s="396"/>
      <c r="AT41" s="333"/>
      <c r="AU41" s="394">
        <v>0</v>
      </c>
      <c r="AV41" s="395"/>
      <c r="AW41" s="43"/>
      <c r="AX41" s="396"/>
      <c r="AY41" s="333"/>
      <c r="AZ41" s="394">
        <v>0</v>
      </c>
      <c r="BA41" s="395"/>
      <c r="BB41" s="43"/>
      <c r="BC41" s="396"/>
      <c r="BD41" s="333"/>
      <c r="BE41" s="394">
        <v>0</v>
      </c>
      <c r="BF41" s="395"/>
      <c r="BG41" s="43"/>
      <c r="BH41" s="396"/>
      <c r="BI41" s="333"/>
      <c r="BJ41" s="394">
        <v>0</v>
      </c>
      <c r="BK41" s="395"/>
      <c r="BL41" s="43"/>
      <c r="BM41" s="396"/>
      <c r="BN41" s="333"/>
      <c r="BO41" s="394">
        <v>0</v>
      </c>
      <c r="BP41" s="395"/>
      <c r="BQ41" s="43"/>
      <c r="BR41" s="396"/>
      <c r="BS41" s="333"/>
      <c r="BT41" s="43">
        <v>0</v>
      </c>
      <c r="BU41" s="395"/>
      <c r="BV41" s="43"/>
      <c r="BW41" s="396"/>
      <c r="BX41" s="333"/>
      <c r="BY41" s="394">
        <v>0</v>
      </c>
      <c r="BZ41" s="395"/>
      <c r="CA41" s="43"/>
      <c r="CB41" s="396"/>
      <c r="CC41" s="333"/>
      <c r="CD41" s="394">
        <v>0</v>
      </c>
      <c r="CE41" s="395"/>
      <c r="CF41" s="43"/>
      <c r="CG41" s="396"/>
      <c r="CH41" s="333"/>
      <c r="CI41" s="394">
        <v>0</v>
      </c>
      <c r="CJ41" s="395"/>
      <c r="CK41" s="43"/>
      <c r="CL41" s="396"/>
      <c r="CM41" s="333"/>
      <c r="CN41" s="394">
        <v>0</v>
      </c>
      <c r="CO41" s="395"/>
      <c r="CP41" s="43"/>
      <c r="CQ41" s="396"/>
      <c r="CR41" s="333"/>
      <c r="CS41" s="394">
        <v>0</v>
      </c>
      <c r="CT41" s="395"/>
      <c r="CU41" s="43"/>
      <c r="CV41" s="396"/>
      <c r="CW41" s="333"/>
      <c r="CX41" s="394">
        <v>0</v>
      </c>
      <c r="CY41" s="395"/>
      <c r="CZ41" s="43"/>
      <c r="DA41" s="396"/>
      <c r="DB41" s="333"/>
      <c r="DC41" s="394">
        <v>0</v>
      </c>
      <c r="DD41" s="395"/>
      <c r="DE41" s="43"/>
      <c r="DF41" s="396"/>
      <c r="DG41" s="333"/>
      <c r="DH41" s="394">
        <v>0</v>
      </c>
      <c r="DI41" s="395"/>
      <c r="DJ41" s="43"/>
      <c r="DK41" s="396"/>
      <c r="DL41" s="333"/>
      <c r="DM41" s="394">
        <v>0</v>
      </c>
      <c r="DN41" s="395"/>
      <c r="DO41" s="43"/>
      <c r="DP41" s="396"/>
      <c r="DQ41" s="333"/>
      <c r="DR41" s="394">
        <v>0</v>
      </c>
      <c r="DS41" s="395"/>
      <c r="DT41" s="43"/>
      <c r="DU41" s="396"/>
      <c r="DV41" s="333"/>
      <c r="DW41" s="394">
        <v>0</v>
      </c>
      <c r="DX41" s="395"/>
      <c r="DY41" s="43"/>
      <c r="DZ41" s="396"/>
      <c r="EA41" s="333"/>
      <c r="EB41" s="394">
        <v>0</v>
      </c>
      <c r="EC41" s="395"/>
      <c r="ED41" s="43"/>
      <c r="EE41" s="396"/>
      <c r="EF41" s="333"/>
      <c r="EG41" s="394">
        <v>0</v>
      </c>
      <c r="EH41" s="395"/>
      <c r="EI41" s="43"/>
      <c r="EJ41" s="396"/>
      <c r="EK41" s="333"/>
      <c r="EL41" s="394">
        <v>0</v>
      </c>
      <c r="EM41" s="395">
        <v>0</v>
      </c>
      <c r="EO41" s="88"/>
      <c r="EP41" s="33">
        <v>0</v>
      </c>
    </row>
    <row r="42" spans="4:146" ht="12.75" hidden="1" customHeight="1" x14ac:dyDescent="0.3">
      <c r="D42" s="88" t="s">
        <v>321</v>
      </c>
      <c r="E42" s="327"/>
      <c r="F42" s="346"/>
      <c r="G42" s="72">
        <v>0</v>
      </c>
      <c r="H42" s="71"/>
      <c r="I42" s="43"/>
      <c r="J42" s="396"/>
      <c r="K42" s="346"/>
      <c r="L42" s="72">
        <v>0</v>
      </c>
      <c r="M42" s="71"/>
      <c r="N42" s="43"/>
      <c r="O42" s="396"/>
      <c r="P42" s="346"/>
      <c r="Q42" s="72">
        <v>0</v>
      </c>
      <c r="R42" s="71"/>
      <c r="S42" s="43"/>
      <c r="T42" s="396"/>
      <c r="U42" s="346"/>
      <c r="V42" s="72">
        <v>0</v>
      </c>
      <c r="W42" s="71"/>
      <c r="X42" s="43"/>
      <c r="Y42" s="396"/>
      <c r="Z42" s="346"/>
      <c r="AA42" s="72">
        <v>0</v>
      </c>
      <c r="AB42" s="71"/>
      <c r="AC42" s="43"/>
      <c r="AD42" s="396"/>
      <c r="AE42" s="346"/>
      <c r="AF42" s="72">
        <v>0</v>
      </c>
      <c r="AG42" s="71"/>
      <c r="AH42" s="43"/>
      <c r="AI42" s="396"/>
      <c r="AJ42" s="346"/>
      <c r="AK42" s="72">
        <v>0</v>
      </c>
      <c r="AL42" s="71"/>
      <c r="AM42" s="43"/>
      <c r="AN42" s="396"/>
      <c r="AO42" s="346"/>
      <c r="AP42" s="72">
        <v>0</v>
      </c>
      <c r="AQ42" s="71"/>
      <c r="AR42" s="43"/>
      <c r="AS42" s="396"/>
      <c r="AT42" s="346"/>
      <c r="AU42" s="72">
        <v>0</v>
      </c>
      <c r="AV42" s="71"/>
      <c r="AW42" s="43"/>
      <c r="AX42" s="396"/>
      <c r="AY42" s="346"/>
      <c r="AZ42" s="72">
        <v>0</v>
      </c>
      <c r="BA42" s="71"/>
      <c r="BB42" s="43"/>
      <c r="BC42" s="396"/>
      <c r="BD42" s="346"/>
      <c r="BE42" s="72">
        <v>0</v>
      </c>
      <c r="BF42" s="71"/>
      <c r="BG42" s="43"/>
      <c r="BH42" s="396"/>
      <c r="BI42" s="346"/>
      <c r="BJ42" s="72">
        <v>0</v>
      </c>
      <c r="BK42" s="71"/>
      <c r="BL42" s="43"/>
      <c r="BM42" s="396"/>
      <c r="BN42" s="346"/>
      <c r="BO42" s="72">
        <v>0</v>
      </c>
      <c r="BP42" s="71"/>
      <c r="BQ42" s="43"/>
      <c r="BR42" s="396"/>
      <c r="BS42" s="346"/>
      <c r="BT42" s="72">
        <v>0</v>
      </c>
      <c r="BU42" s="71"/>
      <c r="BV42" s="43"/>
      <c r="BW42" s="396"/>
      <c r="BX42" s="346"/>
      <c r="BY42" s="72">
        <v>0</v>
      </c>
      <c r="BZ42" s="71"/>
      <c r="CA42" s="43"/>
      <c r="CB42" s="396"/>
      <c r="CC42" s="346"/>
      <c r="CD42" s="72">
        <v>0</v>
      </c>
      <c r="CE42" s="71"/>
      <c r="CF42" s="43"/>
      <c r="CG42" s="396"/>
      <c r="CH42" s="346"/>
      <c r="CI42" s="72">
        <v>0</v>
      </c>
      <c r="CJ42" s="71"/>
      <c r="CK42" s="43"/>
      <c r="CL42" s="396"/>
      <c r="CM42" s="346"/>
      <c r="CN42" s="72">
        <v>0</v>
      </c>
      <c r="CO42" s="71"/>
      <c r="CP42" s="43"/>
      <c r="CQ42" s="396"/>
      <c r="CR42" s="346"/>
      <c r="CS42" s="72">
        <v>0</v>
      </c>
      <c r="CT42" s="71"/>
      <c r="CU42" s="43"/>
      <c r="CV42" s="396"/>
      <c r="CW42" s="346"/>
      <c r="CX42" s="72">
        <v>0</v>
      </c>
      <c r="CY42" s="71"/>
      <c r="CZ42" s="43"/>
      <c r="DA42" s="396"/>
      <c r="DB42" s="346"/>
      <c r="DC42" s="72">
        <v>0</v>
      </c>
      <c r="DD42" s="71"/>
      <c r="DE42" s="43"/>
      <c r="DF42" s="396"/>
      <c r="DG42" s="346"/>
      <c r="DH42" s="72">
        <v>0</v>
      </c>
      <c r="DI42" s="71"/>
      <c r="DJ42" s="43"/>
      <c r="DK42" s="396"/>
      <c r="DL42" s="346"/>
      <c r="DM42" s="72">
        <v>0</v>
      </c>
      <c r="DN42" s="71"/>
      <c r="DO42" s="43"/>
      <c r="DP42" s="396"/>
      <c r="DQ42" s="346"/>
      <c r="DR42" s="72">
        <v>0</v>
      </c>
      <c r="DS42" s="71"/>
      <c r="DT42" s="43"/>
      <c r="DU42" s="396"/>
      <c r="DV42" s="346"/>
      <c r="DW42" s="72">
        <v>0</v>
      </c>
      <c r="DX42" s="71"/>
      <c r="DY42" s="43"/>
      <c r="DZ42" s="396"/>
      <c r="EA42" s="346"/>
      <c r="EB42" s="72">
        <v>0</v>
      </c>
      <c r="EC42" s="71"/>
      <c r="ED42" s="43"/>
      <c r="EE42" s="396"/>
      <c r="EF42" s="346"/>
      <c r="EG42" s="72">
        <v>0</v>
      </c>
      <c r="EH42" s="71"/>
      <c r="EI42" s="43"/>
      <c r="EJ42" s="396"/>
      <c r="EK42" s="346"/>
      <c r="EL42" s="72">
        <v>0</v>
      </c>
      <c r="EM42" s="71">
        <v>0</v>
      </c>
      <c r="EO42" s="88"/>
      <c r="EP42" s="33">
        <v>0</v>
      </c>
    </row>
    <row r="43" spans="4:146" ht="12.75" hidden="1" customHeight="1" x14ac:dyDescent="0.3">
      <c r="D43" s="88"/>
      <c r="E43" s="327"/>
      <c r="G43" s="43"/>
      <c r="H43" s="43"/>
      <c r="I43" s="43"/>
      <c r="J43" s="396"/>
      <c r="L43" s="43"/>
      <c r="M43" s="43"/>
      <c r="N43" s="43"/>
      <c r="O43" s="396"/>
      <c r="Q43" s="43"/>
      <c r="R43" s="43"/>
      <c r="S43" s="43"/>
      <c r="T43" s="396"/>
      <c r="V43" s="43"/>
      <c r="W43" s="43"/>
      <c r="X43" s="43"/>
      <c r="Y43" s="396"/>
      <c r="AA43" s="43"/>
      <c r="AB43" s="43"/>
      <c r="AC43" s="43"/>
      <c r="AD43" s="396"/>
      <c r="AF43" s="43"/>
      <c r="AG43" s="43"/>
      <c r="AH43" s="43"/>
      <c r="AI43" s="396"/>
      <c r="AK43" s="43"/>
      <c r="AL43" s="43"/>
      <c r="AM43" s="43"/>
      <c r="AN43" s="396"/>
      <c r="AP43" s="43"/>
      <c r="AQ43" s="43"/>
      <c r="AR43" s="43"/>
      <c r="AS43" s="396"/>
      <c r="AU43" s="43"/>
      <c r="AV43" s="43"/>
      <c r="AW43" s="43"/>
      <c r="AX43" s="396"/>
      <c r="AZ43" s="43"/>
      <c r="BA43" s="43"/>
      <c r="BB43" s="43"/>
      <c r="BC43" s="396"/>
      <c r="BE43" s="43"/>
      <c r="BF43" s="43"/>
      <c r="BG43" s="43"/>
      <c r="BH43" s="396"/>
      <c r="BJ43" s="43"/>
      <c r="BK43" s="43"/>
      <c r="BL43" s="43"/>
      <c r="BM43" s="396"/>
      <c r="BO43" s="43"/>
      <c r="BP43" s="43"/>
      <c r="BQ43" s="43"/>
      <c r="BR43" s="396"/>
      <c r="BT43" s="43"/>
      <c r="BU43" s="43"/>
      <c r="BV43" s="43"/>
      <c r="BW43" s="396"/>
      <c r="BY43" s="43"/>
      <c r="BZ43" s="43"/>
      <c r="CA43" s="43"/>
      <c r="CB43" s="396"/>
      <c r="CD43" s="43"/>
      <c r="CE43" s="43"/>
      <c r="CF43" s="43"/>
      <c r="CG43" s="396"/>
      <c r="CI43" s="43"/>
      <c r="CJ43" s="43"/>
      <c r="CK43" s="43"/>
      <c r="CL43" s="396"/>
      <c r="CN43" s="43"/>
      <c r="CO43" s="43"/>
      <c r="CP43" s="43"/>
      <c r="CQ43" s="396"/>
      <c r="CS43" s="43"/>
      <c r="CT43" s="43"/>
      <c r="CU43" s="43"/>
      <c r="CV43" s="396"/>
      <c r="CX43" s="43"/>
      <c r="CY43" s="43"/>
      <c r="CZ43" s="43"/>
      <c r="DA43" s="396"/>
      <c r="DC43" s="43"/>
      <c r="DD43" s="43"/>
      <c r="DE43" s="43"/>
      <c r="DF43" s="396"/>
      <c r="DH43" s="43"/>
      <c r="DI43" s="43"/>
      <c r="DJ43" s="43"/>
      <c r="DK43" s="396"/>
      <c r="DM43" s="43"/>
      <c r="DN43" s="43"/>
      <c r="DO43" s="43"/>
      <c r="DP43" s="396"/>
      <c r="DR43" s="43"/>
      <c r="DS43" s="43"/>
      <c r="DT43" s="43"/>
      <c r="DU43" s="396"/>
      <c r="DW43" s="43"/>
      <c r="DX43" s="43"/>
      <c r="DY43" s="43"/>
      <c r="DZ43" s="396"/>
      <c r="EB43" s="43"/>
      <c r="EC43" s="43"/>
      <c r="ED43" s="43"/>
      <c r="EE43" s="396"/>
      <c r="EG43" s="43"/>
      <c r="EH43" s="43"/>
      <c r="EI43" s="43"/>
      <c r="EJ43" s="396"/>
      <c r="EL43" s="43"/>
      <c r="EM43" s="43"/>
      <c r="EO43" s="88"/>
      <c r="EP43" s="33"/>
    </row>
    <row r="44" spans="4:146" ht="12.75" hidden="1" customHeight="1" x14ac:dyDescent="0.3">
      <c r="D44" s="88" t="s">
        <v>325</v>
      </c>
      <c r="E44" s="327"/>
      <c r="G44" s="43">
        <v>0</v>
      </c>
      <c r="H44" s="43"/>
      <c r="I44" s="43"/>
      <c r="J44" s="396"/>
      <c r="L44" s="43">
        <v>0</v>
      </c>
      <c r="M44" s="43"/>
      <c r="N44" s="43"/>
      <c r="O44" s="396"/>
      <c r="Q44" s="43">
        <v>0</v>
      </c>
      <c r="R44" s="43"/>
      <c r="S44" s="43"/>
      <c r="T44" s="396"/>
      <c r="V44" s="43">
        <v>0</v>
      </c>
      <c r="W44" s="43"/>
      <c r="X44" s="43"/>
      <c r="Y44" s="396"/>
      <c r="AA44" s="43">
        <v>0</v>
      </c>
      <c r="AB44" s="43"/>
      <c r="AC44" s="43"/>
      <c r="AD44" s="396"/>
      <c r="AF44" s="43">
        <v>0</v>
      </c>
      <c r="AG44" s="43"/>
      <c r="AH44" s="43"/>
      <c r="AI44" s="396"/>
      <c r="AK44" s="43">
        <v>0</v>
      </c>
      <c r="AL44" s="43"/>
      <c r="AM44" s="43"/>
      <c r="AN44" s="396"/>
      <c r="AP44" s="43">
        <v>0</v>
      </c>
      <c r="AQ44" s="43"/>
      <c r="AR44" s="43"/>
      <c r="AS44" s="396"/>
      <c r="AU44" s="43">
        <v>0</v>
      </c>
      <c r="AV44" s="43"/>
      <c r="AW44" s="43"/>
      <c r="AX44" s="396"/>
      <c r="AZ44" s="43">
        <v>0</v>
      </c>
      <c r="BA44" s="43"/>
      <c r="BB44" s="43"/>
      <c r="BC44" s="396"/>
      <c r="BE44" s="43">
        <v>0</v>
      </c>
      <c r="BF44" s="43"/>
      <c r="BG44" s="43"/>
      <c r="BH44" s="396"/>
      <c r="BJ44" s="43">
        <v>0</v>
      </c>
      <c r="BK44" s="43"/>
      <c r="BL44" s="43"/>
      <c r="BM44" s="396"/>
      <c r="BO44" s="43">
        <v>0</v>
      </c>
      <c r="BP44" s="43"/>
      <c r="BQ44" s="43"/>
      <c r="BR44" s="396"/>
      <c r="BT44" s="72">
        <v>0</v>
      </c>
      <c r="BU44" s="43"/>
      <c r="BV44" s="43"/>
      <c r="BW44" s="396"/>
      <c r="BY44" s="43">
        <v>0</v>
      </c>
      <c r="BZ44" s="43"/>
      <c r="CA44" s="43"/>
      <c r="CB44" s="396"/>
      <c r="CD44" s="43">
        <v>0</v>
      </c>
      <c r="CE44" s="43"/>
      <c r="CF44" s="43"/>
      <c r="CG44" s="396"/>
      <c r="CI44" s="43">
        <v>0</v>
      </c>
      <c r="CJ44" s="43"/>
      <c r="CK44" s="43"/>
      <c r="CL44" s="396"/>
      <c r="CN44" s="43">
        <v>0</v>
      </c>
      <c r="CO44" s="43"/>
      <c r="CP44" s="43"/>
      <c r="CQ44" s="396"/>
      <c r="CS44" s="43">
        <v>0</v>
      </c>
      <c r="CT44" s="43"/>
      <c r="CU44" s="43"/>
      <c r="CV44" s="396"/>
      <c r="CX44" s="43">
        <v>0</v>
      </c>
      <c r="CY44" s="43"/>
      <c r="CZ44" s="43"/>
      <c r="DA44" s="396"/>
      <c r="DC44" s="43">
        <v>0</v>
      </c>
      <c r="DD44" s="43"/>
      <c r="DE44" s="43"/>
      <c r="DF44" s="396"/>
      <c r="DH44" s="43">
        <v>0</v>
      </c>
      <c r="DI44" s="43"/>
      <c r="DJ44" s="43"/>
      <c r="DK44" s="396"/>
      <c r="DM44" s="43">
        <v>0</v>
      </c>
      <c r="DN44" s="43"/>
      <c r="DO44" s="43"/>
      <c r="DP44" s="396"/>
      <c r="DR44" s="43">
        <v>0</v>
      </c>
      <c r="DS44" s="43"/>
      <c r="DT44" s="43"/>
      <c r="DU44" s="396"/>
      <c r="DW44" s="43">
        <v>0</v>
      </c>
      <c r="DX44" s="43"/>
      <c r="DY44" s="43"/>
      <c r="DZ44" s="396"/>
      <c r="EB44" s="43">
        <v>0</v>
      </c>
      <c r="EC44" s="43"/>
      <c r="ED44" s="43"/>
      <c r="EE44" s="396"/>
      <c r="EG44" s="43">
        <v>0</v>
      </c>
      <c r="EH44" s="43"/>
      <c r="EI44" s="43"/>
      <c r="EJ44" s="396"/>
      <c r="EL44" s="43">
        <v>0</v>
      </c>
      <c r="EM44" s="43"/>
      <c r="EO44" s="88"/>
      <c r="EP44" s="33">
        <v>0</v>
      </c>
    </row>
    <row r="45" spans="4:146" ht="12.75" hidden="1" customHeight="1" x14ac:dyDescent="0.3">
      <c r="D45" s="88" t="s">
        <v>375</v>
      </c>
      <c r="E45" s="327"/>
      <c r="F45" s="333"/>
      <c r="G45" s="394">
        <v>0</v>
      </c>
      <c r="H45" s="395"/>
      <c r="I45" s="43"/>
      <c r="J45" s="396"/>
      <c r="K45" s="333"/>
      <c r="L45" s="394">
        <v>0</v>
      </c>
      <c r="M45" s="395"/>
      <c r="N45" s="43"/>
      <c r="O45" s="396"/>
      <c r="P45" s="333"/>
      <c r="Q45" s="394">
        <v>0</v>
      </c>
      <c r="R45" s="395"/>
      <c r="S45" s="43"/>
      <c r="T45" s="396"/>
      <c r="U45" s="333"/>
      <c r="V45" s="394">
        <v>0</v>
      </c>
      <c r="W45" s="395"/>
      <c r="X45" s="43"/>
      <c r="Y45" s="396"/>
      <c r="Z45" s="333"/>
      <c r="AA45" s="394">
        <v>0</v>
      </c>
      <c r="AB45" s="395"/>
      <c r="AC45" s="43"/>
      <c r="AD45" s="396"/>
      <c r="AE45" s="333"/>
      <c r="AF45" s="394">
        <v>0</v>
      </c>
      <c r="AG45" s="395"/>
      <c r="AH45" s="43"/>
      <c r="AI45" s="396"/>
      <c r="AJ45" s="333"/>
      <c r="AK45" s="394">
        <v>0</v>
      </c>
      <c r="AL45" s="395"/>
      <c r="AM45" s="43"/>
      <c r="AN45" s="396"/>
      <c r="AO45" s="333"/>
      <c r="AP45" s="394">
        <v>0</v>
      </c>
      <c r="AQ45" s="395"/>
      <c r="AR45" s="43"/>
      <c r="AS45" s="396"/>
      <c r="AT45" s="333"/>
      <c r="AU45" s="394">
        <v>0</v>
      </c>
      <c r="AV45" s="395"/>
      <c r="AW45" s="43"/>
      <c r="AX45" s="396"/>
      <c r="AY45" s="333"/>
      <c r="AZ45" s="394">
        <v>0</v>
      </c>
      <c r="BA45" s="395"/>
      <c r="BB45" s="43"/>
      <c r="BC45" s="396"/>
      <c r="BD45" s="333"/>
      <c r="BE45" s="394">
        <v>0</v>
      </c>
      <c r="BF45" s="395"/>
      <c r="BG45" s="43"/>
      <c r="BH45" s="396"/>
      <c r="BI45" s="333"/>
      <c r="BJ45" s="394">
        <v>0</v>
      </c>
      <c r="BK45" s="395"/>
      <c r="BL45" s="43"/>
      <c r="BM45" s="396"/>
      <c r="BN45" s="333"/>
      <c r="BO45" s="394">
        <v>0</v>
      </c>
      <c r="BP45" s="395"/>
      <c r="BQ45" s="43"/>
      <c r="BR45" s="396"/>
      <c r="BS45" s="333"/>
      <c r="BT45" s="43">
        <v>0</v>
      </c>
      <c r="BU45" s="395"/>
      <c r="BV45" s="43"/>
      <c r="BW45" s="396"/>
      <c r="BX45" s="333"/>
      <c r="BY45" s="394">
        <v>0</v>
      </c>
      <c r="BZ45" s="395"/>
      <c r="CA45" s="43"/>
      <c r="CB45" s="396"/>
      <c r="CC45" s="333"/>
      <c r="CD45" s="394">
        <v>0</v>
      </c>
      <c r="CE45" s="395"/>
      <c r="CF45" s="43"/>
      <c r="CG45" s="396"/>
      <c r="CH45" s="333"/>
      <c r="CI45" s="394">
        <v>0</v>
      </c>
      <c r="CJ45" s="395"/>
      <c r="CK45" s="43"/>
      <c r="CL45" s="396"/>
      <c r="CM45" s="333"/>
      <c r="CN45" s="394">
        <v>0</v>
      </c>
      <c r="CO45" s="395"/>
      <c r="CP45" s="43"/>
      <c r="CQ45" s="396"/>
      <c r="CR45" s="333"/>
      <c r="CS45" s="394">
        <v>0</v>
      </c>
      <c r="CT45" s="395"/>
      <c r="CU45" s="43"/>
      <c r="CV45" s="396"/>
      <c r="CW45" s="333"/>
      <c r="CX45" s="394">
        <v>0</v>
      </c>
      <c r="CY45" s="395"/>
      <c r="CZ45" s="43"/>
      <c r="DA45" s="396"/>
      <c r="DB45" s="333"/>
      <c r="DC45" s="394">
        <v>0</v>
      </c>
      <c r="DD45" s="395"/>
      <c r="DE45" s="43"/>
      <c r="DF45" s="396"/>
      <c r="DG45" s="333"/>
      <c r="DH45" s="394">
        <v>0</v>
      </c>
      <c r="DI45" s="395"/>
      <c r="DJ45" s="43"/>
      <c r="DK45" s="396"/>
      <c r="DL45" s="333"/>
      <c r="DM45" s="394">
        <v>0</v>
      </c>
      <c r="DN45" s="395"/>
      <c r="DO45" s="43"/>
      <c r="DP45" s="396"/>
      <c r="DQ45" s="333"/>
      <c r="DR45" s="394">
        <v>0</v>
      </c>
      <c r="DS45" s="395"/>
      <c r="DT45" s="43"/>
      <c r="DU45" s="396"/>
      <c r="DV45" s="333"/>
      <c r="DW45" s="394">
        <v>0</v>
      </c>
      <c r="DX45" s="395"/>
      <c r="DY45" s="43"/>
      <c r="DZ45" s="396"/>
      <c r="EA45" s="333"/>
      <c r="EB45" s="394">
        <v>0</v>
      </c>
      <c r="EC45" s="395"/>
      <c r="ED45" s="43"/>
      <c r="EE45" s="396"/>
      <c r="EF45" s="333"/>
      <c r="EG45" s="394">
        <v>0</v>
      </c>
      <c r="EH45" s="395"/>
      <c r="EI45" s="43"/>
      <c r="EJ45" s="396"/>
      <c r="EK45" s="333"/>
      <c r="EL45" s="394">
        <v>0</v>
      </c>
      <c r="EM45" s="395">
        <v>0</v>
      </c>
      <c r="EO45" s="88"/>
      <c r="EP45" s="33">
        <v>0</v>
      </c>
    </row>
    <row r="46" spans="4:146" ht="12.75" hidden="1" customHeight="1" x14ac:dyDescent="0.3">
      <c r="D46" s="88" t="s">
        <v>321</v>
      </c>
      <c r="E46" s="327"/>
      <c r="F46" s="346"/>
      <c r="G46" s="72">
        <v>0</v>
      </c>
      <c r="H46" s="71"/>
      <c r="I46" s="43"/>
      <c r="J46" s="396"/>
      <c r="K46" s="346"/>
      <c r="L46" s="72">
        <v>0</v>
      </c>
      <c r="M46" s="71"/>
      <c r="N46" s="43"/>
      <c r="O46" s="396"/>
      <c r="P46" s="346"/>
      <c r="Q46" s="72">
        <v>0</v>
      </c>
      <c r="R46" s="71"/>
      <c r="S46" s="43"/>
      <c r="T46" s="396"/>
      <c r="U46" s="346"/>
      <c r="V46" s="72">
        <v>0</v>
      </c>
      <c r="W46" s="71"/>
      <c r="X46" s="43"/>
      <c r="Y46" s="396"/>
      <c r="Z46" s="346"/>
      <c r="AA46" s="72">
        <v>0</v>
      </c>
      <c r="AB46" s="71"/>
      <c r="AC46" s="43"/>
      <c r="AD46" s="396"/>
      <c r="AE46" s="346"/>
      <c r="AF46" s="72">
        <v>0</v>
      </c>
      <c r="AG46" s="71"/>
      <c r="AH46" s="43"/>
      <c r="AI46" s="396"/>
      <c r="AJ46" s="346"/>
      <c r="AK46" s="72">
        <v>0</v>
      </c>
      <c r="AL46" s="71"/>
      <c r="AM46" s="43"/>
      <c r="AN46" s="396"/>
      <c r="AO46" s="346"/>
      <c r="AP46" s="72">
        <v>0</v>
      </c>
      <c r="AQ46" s="71"/>
      <c r="AR46" s="43"/>
      <c r="AS46" s="396"/>
      <c r="AT46" s="346"/>
      <c r="AU46" s="72">
        <v>0</v>
      </c>
      <c r="AV46" s="71"/>
      <c r="AW46" s="43"/>
      <c r="AX46" s="396"/>
      <c r="AY46" s="346"/>
      <c r="AZ46" s="72">
        <v>0</v>
      </c>
      <c r="BA46" s="71"/>
      <c r="BB46" s="43"/>
      <c r="BC46" s="396"/>
      <c r="BD46" s="346"/>
      <c r="BE46" s="72">
        <v>0</v>
      </c>
      <c r="BF46" s="71"/>
      <c r="BG46" s="43"/>
      <c r="BH46" s="396"/>
      <c r="BI46" s="346"/>
      <c r="BJ46" s="72">
        <v>0</v>
      </c>
      <c r="BK46" s="71"/>
      <c r="BL46" s="43"/>
      <c r="BM46" s="396"/>
      <c r="BN46" s="346"/>
      <c r="BO46" s="72">
        <v>0</v>
      </c>
      <c r="BP46" s="71"/>
      <c r="BQ46" s="43"/>
      <c r="BR46" s="396"/>
      <c r="BS46" s="346"/>
      <c r="BT46" s="72">
        <v>0</v>
      </c>
      <c r="BU46" s="71"/>
      <c r="BV46" s="43"/>
      <c r="BW46" s="396"/>
      <c r="BX46" s="346"/>
      <c r="BY46" s="72">
        <v>0</v>
      </c>
      <c r="BZ46" s="71"/>
      <c r="CA46" s="43"/>
      <c r="CB46" s="396"/>
      <c r="CC46" s="346"/>
      <c r="CD46" s="72">
        <v>0</v>
      </c>
      <c r="CE46" s="71"/>
      <c r="CF46" s="43"/>
      <c r="CG46" s="396"/>
      <c r="CH46" s="346"/>
      <c r="CI46" s="72">
        <v>0</v>
      </c>
      <c r="CJ46" s="71"/>
      <c r="CK46" s="43"/>
      <c r="CL46" s="396"/>
      <c r="CM46" s="346"/>
      <c r="CN46" s="72">
        <v>0</v>
      </c>
      <c r="CO46" s="71"/>
      <c r="CP46" s="43"/>
      <c r="CQ46" s="396"/>
      <c r="CR46" s="346"/>
      <c r="CS46" s="72">
        <v>0</v>
      </c>
      <c r="CT46" s="71"/>
      <c r="CU46" s="43"/>
      <c r="CV46" s="396"/>
      <c r="CW46" s="346"/>
      <c r="CX46" s="72">
        <v>0</v>
      </c>
      <c r="CY46" s="71"/>
      <c r="CZ46" s="43"/>
      <c r="DA46" s="396"/>
      <c r="DB46" s="346"/>
      <c r="DC46" s="72">
        <v>0</v>
      </c>
      <c r="DD46" s="71"/>
      <c r="DE46" s="43"/>
      <c r="DF46" s="396"/>
      <c r="DG46" s="346"/>
      <c r="DH46" s="72">
        <v>0</v>
      </c>
      <c r="DI46" s="71"/>
      <c r="DJ46" s="43"/>
      <c r="DK46" s="396"/>
      <c r="DL46" s="346"/>
      <c r="DM46" s="72">
        <v>0</v>
      </c>
      <c r="DN46" s="71"/>
      <c r="DO46" s="43"/>
      <c r="DP46" s="396"/>
      <c r="DQ46" s="346"/>
      <c r="DR46" s="72">
        <v>0</v>
      </c>
      <c r="DS46" s="71"/>
      <c r="DT46" s="43"/>
      <c r="DU46" s="396"/>
      <c r="DV46" s="346"/>
      <c r="DW46" s="72">
        <v>0</v>
      </c>
      <c r="DX46" s="71"/>
      <c r="DY46" s="43"/>
      <c r="DZ46" s="396"/>
      <c r="EA46" s="346"/>
      <c r="EB46" s="72">
        <v>0</v>
      </c>
      <c r="EC46" s="71"/>
      <c r="ED46" s="43"/>
      <c r="EE46" s="396"/>
      <c r="EF46" s="346"/>
      <c r="EG46" s="72">
        <v>0</v>
      </c>
      <c r="EH46" s="71"/>
      <c r="EI46" s="43"/>
      <c r="EJ46" s="396"/>
      <c r="EK46" s="346"/>
      <c r="EL46" s="72">
        <v>0</v>
      </c>
      <c r="EM46" s="71">
        <v>0</v>
      </c>
      <c r="EO46" s="88"/>
      <c r="EP46" s="33">
        <v>0</v>
      </c>
    </row>
    <row r="47" spans="4:146" hidden="1" x14ac:dyDescent="0.3">
      <c r="D47" s="88"/>
      <c r="E47" s="327"/>
      <c r="G47" s="43"/>
      <c r="H47" s="43"/>
      <c r="I47" s="43"/>
      <c r="J47" s="396"/>
      <c r="K47" s="43"/>
      <c r="L47" s="43"/>
      <c r="M47" s="43"/>
      <c r="N47" s="43"/>
      <c r="O47" s="396"/>
      <c r="P47" s="43"/>
      <c r="Q47" s="43"/>
      <c r="R47" s="43"/>
      <c r="S47" s="43"/>
      <c r="T47" s="396"/>
      <c r="U47" s="43"/>
      <c r="V47" s="43"/>
      <c r="W47" s="43"/>
      <c r="X47" s="43"/>
      <c r="Y47" s="396"/>
      <c r="Z47" s="43"/>
      <c r="AA47" s="43"/>
      <c r="AB47" s="43"/>
      <c r="AC47" s="43"/>
      <c r="AD47" s="396"/>
      <c r="AE47" s="43"/>
      <c r="AF47" s="43"/>
      <c r="AG47" s="43"/>
      <c r="AH47" s="43"/>
      <c r="AI47" s="396"/>
      <c r="AJ47" s="43"/>
      <c r="AK47" s="43"/>
      <c r="AL47" s="43"/>
      <c r="AM47" s="43"/>
      <c r="AN47" s="396"/>
      <c r="AO47" s="43"/>
      <c r="AP47" s="43"/>
      <c r="AQ47" s="43"/>
      <c r="AR47" s="43"/>
      <c r="AS47" s="396"/>
      <c r="AT47" s="43"/>
      <c r="AU47" s="43"/>
      <c r="AV47" s="43"/>
      <c r="AW47" s="43"/>
      <c r="AX47" s="396"/>
      <c r="AY47" s="43"/>
      <c r="AZ47" s="43"/>
      <c r="BA47" s="43"/>
      <c r="BB47" s="43"/>
      <c r="BC47" s="396"/>
      <c r="BD47" s="43"/>
      <c r="BE47" s="43"/>
      <c r="BF47" s="43"/>
      <c r="BG47" s="43"/>
      <c r="BH47" s="396"/>
      <c r="BI47" s="43"/>
      <c r="BJ47" s="43"/>
      <c r="BK47" s="43"/>
      <c r="BL47" s="43"/>
      <c r="BM47" s="396"/>
      <c r="BN47" s="43"/>
      <c r="BO47" s="43"/>
      <c r="BP47" s="43"/>
      <c r="BQ47" s="43"/>
      <c r="BR47" s="396"/>
      <c r="BS47" s="43"/>
      <c r="BT47" s="43"/>
      <c r="BU47" s="43"/>
      <c r="BV47" s="43"/>
      <c r="BW47" s="396"/>
      <c r="BX47" s="43"/>
      <c r="BY47" s="43"/>
      <c r="BZ47" s="43"/>
      <c r="CA47" s="43"/>
      <c r="CB47" s="396"/>
      <c r="CC47" s="43"/>
      <c r="CD47" s="43"/>
      <c r="CE47" s="43"/>
      <c r="CF47" s="43"/>
      <c r="CG47" s="396"/>
      <c r="CH47" s="43"/>
      <c r="CI47" s="43"/>
      <c r="CJ47" s="43"/>
      <c r="CK47" s="43"/>
      <c r="CL47" s="396"/>
      <c r="CM47" s="43"/>
      <c r="CN47" s="43"/>
      <c r="CO47" s="43"/>
      <c r="CP47" s="43"/>
      <c r="CQ47" s="396"/>
      <c r="CR47" s="43"/>
      <c r="CS47" s="43"/>
      <c r="CT47" s="43"/>
      <c r="CU47" s="43"/>
      <c r="CV47" s="396"/>
      <c r="CW47" s="43"/>
      <c r="CX47" s="43"/>
      <c r="CY47" s="43"/>
      <c r="CZ47" s="43"/>
      <c r="DA47" s="396"/>
      <c r="DB47" s="43"/>
      <c r="DC47" s="43"/>
      <c r="DD47" s="43"/>
      <c r="DE47" s="43"/>
      <c r="DF47" s="396"/>
      <c r="DG47" s="43"/>
      <c r="DH47" s="43"/>
      <c r="DI47" s="43"/>
      <c r="DJ47" s="43"/>
      <c r="DK47" s="396"/>
      <c r="DL47" s="43"/>
      <c r="DM47" s="43"/>
      <c r="DN47" s="43"/>
      <c r="DO47" s="43"/>
      <c r="DP47" s="396"/>
      <c r="DQ47" s="43"/>
      <c r="DR47" s="43"/>
      <c r="DS47" s="43"/>
      <c r="DT47" s="43"/>
      <c r="DU47" s="396"/>
      <c r="DV47" s="43"/>
      <c r="DW47" s="43"/>
      <c r="DX47" s="43"/>
      <c r="DY47" s="43"/>
      <c r="DZ47" s="396"/>
      <c r="EA47" s="43"/>
      <c r="EB47" s="43"/>
      <c r="EC47" s="43"/>
      <c r="ED47" s="43"/>
      <c r="EE47" s="396"/>
      <c r="EF47" s="43"/>
      <c r="EG47" s="43"/>
      <c r="EH47" s="43"/>
      <c r="EI47" s="43"/>
      <c r="EJ47" s="396"/>
      <c r="EK47" s="43"/>
      <c r="EL47" s="43"/>
      <c r="EO47" s="88"/>
      <c r="EP47" s="33">
        <v>0</v>
      </c>
    </row>
    <row r="48" spans="4:146" hidden="1" x14ac:dyDescent="0.3">
      <c r="D48" s="88" t="s">
        <v>326</v>
      </c>
      <c r="E48" s="327"/>
      <c r="G48" s="43">
        <v>0</v>
      </c>
      <c r="H48" s="43"/>
      <c r="I48" s="43"/>
      <c r="J48" s="396"/>
      <c r="L48" s="43">
        <v>0</v>
      </c>
      <c r="M48" s="43"/>
      <c r="N48" s="43"/>
      <c r="O48" s="396"/>
      <c r="Q48" s="43">
        <v>0</v>
      </c>
      <c r="R48" s="43"/>
      <c r="S48" s="43"/>
      <c r="T48" s="396"/>
      <c r="V48" s="43">
        <v>0</v>
      </c>
      <c r="W48" s="43"/>
      <c r="X48" s="43"/>
      <c r="Y48" s="396"/>
      <c r="AA48" s="43">
        <v>0</v>
      </c>
      <c r="AB48" s="43"/>
      <c r="AC48" s="43"/>
      <c r="AD48" s="396"/>
      <c r="AF48" s="43">
        <v>0</v>
      </c>
      <c r="AG48" s="43"/>
      <c r="AH48" s="43"/>
      <c r="AI48" s="396"/>
      <c r="AK48" s="43">
        <v>0</v>
      </c>
      <c r="AL48" s="43"/>
      <c r="AM48" s="43"/>
      <c r="AN48" s="396"/>
      <c r="AP48" s="43">
        <v>0</v>
      </c>
      <c r="AQ48" s="43"/>
      <c r="AR48" s="43"/>
      <c r="AS48" s="396"/>
      <c r="AU48" s="43">
        <v>0</v>
      </c>
      <c r="AV48" s="43"/>
      <c r="AW48" s="43"/>
      <c r="AX48" s="396"/>
      <c r="AZ48" s="43">
        <v>0</v>
      </c>
      <c r="BA48" s="43"/>
      <c r="BB48" s="43"/>
      <c r="BC48" s="396"/>
      <c r="BE48" s="43">
        <v>0</v>
      </c>
      <c r="BF48" s="43"/>
      <c r="BG48" s="43"/>
      <c r="BH48" s="396"/>
      <c r="BJ48" s="43">
        <v>0</v>
      </c>
      <c r="BK48" s="43"/>
      <c r="BL48" s="43"/>
      <c r="BM48" s="396"/>
      <c r="BO48" s="43">
        <v>0</v>
      </c>
      <c r="BP48" s="43"/>
      <c r="BQ48" s="43"/>
      <c r="BR48" s="396"/>
      <c r="BT48" s="43">
        <v>0</v>
      </c>
      <c r="BU48" s="43"/>
      <c r="BV48" s="43"/>
      <c r="BW48" s="396"/>
      <c r="BY48" s="43">
        <v>0</v>
      </c>
      <c r="BZ48" s="43"/>
      <c r="CA48" s="43"/>
      <c r="CB48" s="396"/>
      <c r="CD48" s="43">
        <v>0</v>
      </c>
      <c r="CE48" s="43"/>
      <c r="CF48" s="43"/>
      <c r="CG48" s="396"/>
      <c r="CI48" s="43">
        <v>0</v>
      </c>
      <c r="CJ48" s="43"/>
      <c r="CK48" s="43"/>
      <c r="CL48" s="396"/>
      <c r="CN48" s="43">
        <v>0</v>
      </c>
      <c r="CO48" s="43"/>
      <c r="CP48" s="43"/>
      <c r="CQ48" s="396"/>
      <c r="CS48" s="43">
        <v>0</v>
      </c>
      <c r="CT48" s="43"/>
      <c r="CU48" s="43"/>
      <c r="CV48" s="396"/>
      <c r="CX48" s="43">
        <v>0</v>
      </c>
      <c r="CY48" s="43"/>
      <c r="CZ48" s="43"/>
      <c r="DA48" s="396"/>
      <c r="DC48" s="43">
        <v>0</v>
      </c>
      <c r="DD48" s="43"/>
      <c r="DE48" s="43"/>
      <c r="DF48" s="396"/>
      <c r="DH48" s="43">
        <v>0</v>
      </c>
      <c r="DI48" s="43"/>
      <c r="DJ48" s="43"/>
      <c r="DK48" s="396"/>
      <c r="DM48" s="43">
        <v>0</v>
      </c>
      <c r="DN48" s="43"/>
      <c r="DO48" s="43"/>
      <c r="DP48" s="396"/>
      <c r="DR48" s="43">
        <v>0</v>
      </c>
      <c r="DS48" s="43"/>
      <c r="DT48" s="43"/>
      <c r="DU48" s="396"/>
      <c r="DW48" s="43">
        <v>0</v>
      </c>
      <c r="DX48" s="43"/>
      <c r="DY48" s="43"/>
      <c r="DZ48" s="396"/>
      <c r="EB48" s="43">
        <v>0</v>
      </c>
      <c r="EC48" s="43"/>
      <c r="ED48" s="43"/>
      <c r="EE48" s="396"/>
      <c r="EG48" s="43">
        <v>0</v>
      </c>
      <c r="EH48" s="43"/>
      <c r="EI48" s="43"/>
      <c r="EJ48" s="396"/>
      <c r="EL48" s="43">
        <v>0</v>
      </c>
      <c r="EM48" s="43"/>
      <c r="EO48" s="88"/>
      <c r="EP48" s="33">
        <v>0</v>
      </c>
    </row>
    <row r="49" spans="4:146" hidden="1" x14ac:dyDescent="0.3">
      <c r="D49" s="88" t="s">
        <v>375</v>
      </c>
      <c r="E49" s="327"/>
      <c r="F49" s="333"/>
      <c r="G49" s="394">
        <v>0</v>
      </c>
      <c r="H49" s="395"/>
      <c r="I49" s="43"/>
      <c r="J49" s="396"/>
      <c r="K49" s="333"/>
      <c r="L49" s="394">
        <v>0</v>
      </c>
      <c r="M49" s="395"/>
      <c r="N49" s="43"/>
      <c r="O49" s="396"/>
      <c r="P49" s="333"/>
      <c r="Q49" s="394">
        <v>0</v>
      </c>
      <c r="R49" s="395"/>
      <c r="S49" s="43"/>
      <c r="T49" s="396"/>
      <c r="U49" s="333"/>
      <c r="V49" s="394">
        <v>0</v>
      </c>
      <c r="W49" s="395"/>
      <c r="X49" s="43"/>
      <c r="Y49" s="396"/>
      <c r="Z49" s="333"/>
      <c r="AA49" s="394">
        <v>0</v>
      </c>
      <c r="AB49" s="395"/>
      <c r="AC49" s="43"/>
      <c r="AD49" s="396"/>
      <c r="AE49" s="333"/>
      <c r="AF49" s="394">
        <v>0</v>
      </c>
      <c r="AG49" s="395"/>
      <c r="AH49" s="43"/>
      <c r="AI49" s="396"/>
      <c r="AJ49" s="333"/>
      <c r="AK49" s="394">
        <v>0</v>
      </c>
      <c r="AL49" s="395"/>
      <c r="AM49" s="43"/>
      <c r="AN49" s="396"/>
      <c r="AO49" s="333"/>
      <c r="AP49" s="394">
        <v>0</v>
      </c>
      <c r="AQ49" s="395"/>
      <c r="AR49" s="43"/>
      <c r="AS49" s="396"/>
      <c r="AT49" s="333"/>
      <c r="AU49" s="394">
        <v>0</v>
      </c>
      <c r="AV49" s="395"/>
      <c r="AW49" s="43"/>
      <c r="AX49" s="396"/>
      <c r="AY49" s="333"/>
      <c r="AZ49" s="394">
        <v>0</v>
      </c>
      <c r="BA49" s="395"/>
      <c r="BB49" s="43"/>
      <c r="BC49" s="396"/>
      <c r="BD49" s="333"/>
      <c r="BE49" s="394">
        <v>0</v>
      </c>
      <c r="BF49" s="395"/>
      <c r="BG49" s="43"/>
      <c r="BH49" s="396"/>
      <c r="BI49" s="333"/>
      <c r="BJ49" s="394">
        <v>0</v>
      </c>
      <c r="BK49" s="395"/>
      <c r="BL49" s="43"/>
      <c r="BM49" s="396"/>
      <c r="BN49" s="333"/>
      <c r="BO49" s="394">
        <v>0</v>
      </c>
      <c r="BP49" s="395"/>
      <c r="BQ49" s="43"/>
      <c r="BR49" s="396"/>
      <c r="BS49" s="333"/>
      <c r="BT49" s="394">
        <v>0</v>
      </c>
      <c r="BU49" s="395"/>
      <c r="BV49" s="43"/>
      <c r="BW49" s="396"/>
      <c r="BX49" s="333"/>
      <c r="BY49" s="394">
        <v>0</v>
      </c>
      <c r="BZ49" s="395"/>
      <c r="CA49" s="43"/>
      <c r="CB49" s="396"/>
      <c r="CC49" s="333"/>
      <c r="CD49" s="394">
        <v>0</v>
      </c>
      <c r="CE49" s="395"/>
      <c r="CF49" s="43"/>
      <c r="CG49" s="396"/>
      <c r="CH49" s="333"/>
      <c r="CI49" s="394">
        <v>0</v>
      </c>
      <c r="CJ49" s="395"/>
      <c r="CK49" s="43"/>
      <c r="CL49" s="396"/>
      <c r="CM49" s="333"/>
      <c r="CN49" s="394">
        <v>0</v>
      </c>
      <c r="CO49" s="395"/>
      <c r="CP49" s="43"/>
      <c r="CQ49" s="396"/>
      <c r="CR49" s="333"/>
      <c r="CS49" s="394">
        <v>0</v>
      </c>
      <c r="CT49" s="395"/>
      <c r="CU49" s="43"/>
      <c r="CV49" s="396"/>
      <c r="CW49" s="333"/>
      <c r="CX49" s="394">
        <v>0</v>
      </c>
      <c r="CY49" s="395"/>
      <c r="CZ49" s="43"/>
      <c r="DA49" s="396"/>
      <c r="DB49" s="333"/>
      <c r="DC49" s="394">
        <v>0</v>
      </c>
      <c r="DD49" s="395"/>
      <c r="DE49" s="43"/>
      <c r="DF49" s="396"/>
      <c r="DG49" s="333"/>
      <c r="DH49" s="394">
        <v>0</v>
      </c>
      <c r="DI49" s="395"/>
      <c r="DJ49" s="43"/>
      <c r="DK49" s="396"/>
      <c r="DL49" s="333"/>
      <c r="DM49" s="394">
        <v>0</v>
      </c>
      <c r="DN49" s="395"/>
      <c r="DO49" s="43"/>
      <c r="DP49" s="396"/>
      <c r="DQ49" s="333"/>
      <c r="DR49" s="394">
        <v>0</v>
      </c>
      <c r="DS49" s="395"/>
      <c r="DT49" s="43"/>
      <c r="DU49" s="396"/>
      <c r="DV49" s="333"/>
      <c r="DW49" s="394">
        <v>0</v>
      </c>
      <c r="DX49" s="395"/>
      <c r="DY49" s="43"/>
      <c r="DZ49" s="396"/>
      <c r="EA49" s="333"/>
      <c r="EB49" s="394">
        <v>0</v>
      </c>
      <c r="EC49" s="395"/>
      <c r="ED49" s="43"/>
      <c r="EE49" s="396"/>
      <c r="EF49" s="333"/>
      <c r="EG49" s="394">
        <v>0</v>
      </c>
      <c r="EH49" s="395"/>
      <c r="EI49" s="43"/>
      <c r="EJ49" s="396"/>
      <c r="EK49" s="333"/>
      <c r="EL49" s="394">
        <v>0</v>
      </c>
      <c r="EM49" s="395"/>
      <c r="EO49" s="88"/>
      <c r="EP49" s="33">
        <v>0</v>
      </c>
    </row>
    <row r="50" spans="4:146" hidden="1" x14ac:dyDescent="0.3">
      <c r="D50" s="88" t="s">
        <v>321</v>
      </c>
      <c r="E50" s="327"/>
      <c r="F50" s="346"/>
      <c r="G50" s="72">
        <v>0</v>
      </c>
      <c r="H50" s="71"/>
      <c r="I50" s="43"/>
      <c r="J50" s="396"/>
      <c r="K50" s="346"/>
      <c r="L50" s="72">
        <v>0</v>
      </c>
      <c r="M50" s="71"/>
      <c r="N50" s="43"/>
      <c r="O50" s="396"/>
      <c r="P50" s="346"/>
      <c r="Q50" s="72">
        <v>0</v>
      </c>
      <c r="R50" s="71"/>
      <c r="S50" s="43"/>
      <c r="T50" s="396"/>
      <c r="U50" s="346"/>
      <c r="V50" s="72">
        <v>0</v>
      </c>
      <c r="W50" s="71"/>
      <c r="X50" s="43"/>
      <c r="Y50" s="396"/>
      <c r="Z50" s="346"/>
      <c r="AA50" s="72">
        <v>0</v>
      </c>
      <c r="AB50" s="71"/>
      <c r="AC50" s="43"/>
      <c r="AD50" s="396"/>
      <c r="AE50" s="346"/>
      <c r="AF50" s="72">
        <v>0</v>
      </c>
      <c r="AG50" s="71"/>
      <c r="AH50" s="43"/>
      <c r="AI50" s="396"/>
      <c r="AJ50" s="346"/>
      <c r="AK50" s="72">
        <v>0</v>
      </c>
      <c r="AL50" s="71"/>
      <c r="AM50" s="43"/>
      <c r="AN50" s="396"/>
      <c r="AO50" s="346"/>
      <c r="AP50" s="72">
        <v>0</v>
      </c>
      <c r="AQ50" s="71"/>
      <c r="AR50" s="43"/>
      <c r="AS50" s="396"/>
      <c r="AT50" s="346"/>
      <c r="AU50" s="72">
        <v>0</v>
      </c>
      <c r="AV50" s="71"/>
      <c r="AW50" s="43"/>
      <c r="AX50" s="396"/>
      <c r="AY50" s="346"/>
      <c r="AZ50" s="72">
        <v>0</v>
      </c>
      <c r="BA50" s="71"/>
      <c r="BB50" s="43"/>
      <c r="BC50" s="396"/>
      <c r="BD50" s="346"/>
      <c r="BE50" s="72">
        <v>0</v>
      </c>
      <c r="BF50" s="71"/>
      <c r="BG50" s="43"/>
      <c r="BH50" s="396"/>
      <c r="BI50" s="346"/>
      <c r="BJ50" s="72">
        <v>0</v>
      </c>
      <c r="BK50" s="71"/>
      <c r="BL50" s="43"/>
      <c r="BM50" s="396"/>
      <c r="BN50" s="346"/>
      <c r="BO50" s="72">
        <v>0</v>
      </c>
      <c r="BP50" s="71"/>
      <c r="BQ50" s="43"/>
      <c r="BR50" s="396"/>
      <c r="BS50" s="346"/>
      <c r="BT50" s="72">
        <v>0</v>
      </c>
      <c r="BU50" s="71"/>
      <c r="BV50" s="43"/>
      <c r="BW50" s="396"/>
      <c r="BX50" s="346"/>
      <c r="BY50" s="72">
        <v>0</v>
      </c>
      <c r="BZ50" s="71"/>
      <c r="CA50" s="43"/>
      <c r="CB50" s="396"/>
      <c r="CC50" s="346"/>
      <c r="CD50" s="72">
        <v>0</v>
      </c>
      <c r="CE50" s="71"/>
      <c r="CF50" s="43"/>
      <c r="CG50" s="396"/>
      <c r="CH50" s="346"/>
      <c r="CI50" s="72">
        <v>0</v>
      </c>
      <c r="CJ50" s="71"/>
      <c r="CK50" s="43"/>
      <c r="CL50" s="396"/>
      <c r="CM50" s="346"/>
      <c r="CN50" s="72">
        <v>0</v>
      </c>
      <c r="CO50" s="71"/>
      <c r="CP50" s="43"/>
      <c r="CQ50" s="396"/>
      <c r="CR50" s="346"/>
      <c r="CS50" s="72">
        <v>0</v>
      </c>
      <c r="CT50" s="71"/>
      <c r="CU50" s="43"/>
      <c r="CV50" s="396"/>
      <c r="CW50" s="346"/>
      <c r="CX50" s="72">
        <v>0</v>
      </c>
      <c r="CY50" s="71"/>
      <c r="CZ50" s="43"/>
      <c r="DA50" s="396"/>
      <c r="DB50" s="346"/>
      <c r="DC50" s="72">
        <v>0</v>
      </c>
      <c r="DD50" s="71"/>
      <c r="DE50" s="43"/>
      <c r="DF50" s="396"/>
      <c r="DG50" s="346"/>
      <c r="DH50" s="72">
        <v>0</v>
      </c>
      <c r="DI50" s="71"/>
      <c r="DJ50" s="43"/>
      <c r="DK50" s="396"/>
      <c r="DL50" s="346"/>
      <c r="DM50" s="72">
        <v>0</v>
      </c>
      <c r="DN50" s="71"/>
      <c r="DO50" s="43"/>
      <c r="DP50" s="396"/>
      <c r="DQ50" s="346"/>
      <c r="DR50" s="72">
        <v>0</v>
      </c>
      <c r="DS50" s="71"/>
      <c r="DT50" s="43"/>
      <c r="DU50" s="396"/>
      <c r="DV50" s="346"/>
      <c r="DW50" s="72">
        <v>0</v>
      </c>
      <c r="DX50" s="71"/>
      <c r="DY50" s="43"/>
      <c r="DZ50" s="396"/>
      <c r="EA50" s="346"/>
      <c r="EB50" s="72">
        <v>0</v>
      </c>
      <c r="EC50" s="71"/>
      <c r="ED50" s="43"/>
      <c r="EE50" s="396"/>
      <c r="EF50" s="346"/>
      <c r="EG50" s="72">
        <v>0</v>
      </c>
      <c r="EH50" s="71"/>
      <c r="EI50" s="43"/>
      <c r="EJ50" s="396"/>
      <c r="EK50" s="346"/>
      <c r="EL50" s="72">
        <v>0</v>
      </c>
      <c r="EM50" s="71"/>
      <c r="EO50" s="88"/>
      <c r="EP50" s="33">
        <v>0</v>
      </c>
    </row>
    <row r="51" spans="4:146" ht="12.75" hidden="1" customHeight="1" x14ac:dyDescent="0.3">
      <c r="D51" s="88"/>
      <c r="E51" s="327"/>
      <c r="G51" s="43"/>
      <c r="H51" s="43"/>
      <c r="I51" s="43"/>
      <c r="J51" s="396"/>
      <c r="K51" s="43"/>
      <c r="L51" s="43"/>
      <c r="M51" s="43"/>
      <c r="N51" s="43"/>
      <c r="O51" s="396"/>
      <c r="P51" s="43"/>
      <c r="Q51" s="43"/>
      <c r="R51" s="43"/>
      <c r="S51" s="43"/>
      <c r="T51" s="396"/>
      <c r="U51" s="43"/>
      <c r="V51" s="43"/>
      <c r="W51" s="43"/>
      <c r="X51" s="43"/>
      <c r="Y51" s="396"/>
      <c r="Z51" s="43"/>
      <c r="AA51" s="43"/>
      <c r="AB51" s="43"/>
      <c r="AC51" s="43"/>
      <c r="AD51" s="396"/>
      <c r="AE51" s="43"/>
      <c r="AF51" s="43"/>
      <c r="AG51" s="43"/>
      <c r="AH51" s="43"/>
      <c r="AI51" s="396"/>
      <c r="AJ51" s="43"/>
      <c r="AK51" s="43"/>
      <c r="AL51" s="43"/>
      <c r="AM51" s="43"/>
      <c r="AN51" s="396"/>
      <c r="AO51" s="43"/>
      <c r="AP51" s="43"/>
      <c r="AQ51" s="43"/>
      <c r="AR51" s="43"/>
      <c r="AS51" s="396"/>
      <c r="AT51" s="43"/>
      <c r="AU51" s="43"/>
      <c r="AV51" s="43"/>
      <c r="AW51" s="43"/>
      <c r="AX51" s="396"/>
      <c r="AY51" s="43"/>
      <c r="AZ51" s="43"/>
      <c r="BA51" s="43"/>
      <c r="BB51" s="43"/>
      <c r="BC51" s="396"/>
      <c r="BD51" s="43"/>
      <c r="BE51" s="43"/>
      <c r="BF51" s="43"/>
      <c r="BG51" s="43"/>
      <c r="BH51" s="396"/>
      <c r="BI51" s="43"/>
      <c r="BJ51" s="43"/>
      <c r="BK51" s="43"/>
      <c r="BL51" s="43"/>
      <c r="BM51" s="396"/>
      <c r="BN51" s="43"/>
      <c r="BO51" s="43"/>
      <c r="BP51" s="43"/>
      <c r="BQ51" s="43"/>
      <c r="BR51" s="396"/>
      <c r="BS51" s="43"/>
      <c r="BT51" s="43"/>
      <c r="BU51" s="43"/>
      <c r="BV51" s="43"/>
      <c r="BW51" s="396"/>
      <c r="BX51" s="43"/>
      <c r="BY51" s="43"/>
      <c r="BZ51" s="43"/>
      <c r="CA51" s="43"/>
      <c r="CB51" s="396"/>
      <c r="CC51" s="43"/>
      <c r="CD51" s="43"/>
      <c r="CE51" s="43"/>
      <c r="CF51" s="43"/>
      <c r="CG51" s="396"/>
      <c r="CH51" s="43"/>
      <c r="CI51" s="43"/>
      <c r="CJ51" s="43"/>
      <c r="CK51" s="43"/>
      <c r="CL51" s="396"/>
      <c r="CM51" s="43"/>
      <c r="CN51" s="43"/>
      <c r="CO51" s="43"/>
      <c r="CP51" s="43"/>
      <c r="CQ51" s="396"/>
      <c r="CR51" s="43"/>
      <c r="CS51" s="43"/>
      <c r="CT51" s="43"/>
      <c r="CU51" s="43"/>
      <c r="CV51" s="396"/>
      <c r="CW51" s="43"/>
      <c r="CX51" s="43"/>
      <c r="CY51" s="43"/>
      <c r="CZ51" s="43"/>
      <c r="DA51" s="396"/>
      <c r="DB51" s="43"/>
      <c r="DC51" s="43"/>
      <c r="DD51" s="43"/>
      <c r="DE51" s="43"/>
      <c r="DF51" s="396"/>
      <c r="DG51" s="43"/>
      <c r="DH51" s="43"/>
      <c r="DI51" s="43"/>
      <c r="DJ51" s="43"/>
      <c r="DK51" s="396"/>
      <c r="DL51" s="43"/>
      <c r="DM51" s="43"/>
      <c r="DN51" s="43"/>
      <c r="DO51" s="43"/>
      <c r="DP51" s="396"/>
      <c r="DQ51" s="43"/>
      <c r="DR51" s="43"/>
      <c r="DS51" s="43"/>
      <c r="DT51" s="43"/>
      <c r="DU51" s="396"/>
      <c r="DV51" s="43"/>
      <c r="DW51" s="43"/>
      <c r="DX51" s="43"/>
      <c r="DY51" s="43"/>
      <c r="DZ51" s="396"/>
      <c r="EA51" s="43"/>
      <c r="EB51" s="43"/>
      <c r="EC51" s="43"/>
      <c r="ED51" s="43"/>
      <c r="EE51" s="396"/>
      <c r="EF51" s="43"/>
      <c r="EG51" s="43"/>
      <c r="EH51" s="43"/>
      <c r="EI51" s="43"/>
      <c r="EJ51" s="396"/>
      <c r="EK51" s="43"/>
      <c r="EL51" s="43"/>
      <c r="EO51" s="88"/>
      <c r="EP51" s="33">
        <v>0</v>
      </c>
    </row>
    <row r="52" spans="4:146" ht="12.75" hidden="1" customHeight="1" x14ac:dyDescent="0.3">
      <c r="D52" s="88" t="s">
        <v>327</v>
      </c>
      <c r="E52" s="327"/>
      <c r="G52" s="43">
        <v>0</v>
      </c>
      <c r="H52" s="43"/>
      <c r="I52" s="43"/>
      <c r="J52" s="396"/>
      <c r="K52" s="43"/>
      <c r="L52" s="43">
        <v>0</v>
      </c>
      <c r="M52" s="43"/>
      <c r="N52" s="43"/>
      <c r="O52" s="396"/>
      <c r="Q52" s="43">
        <v>0</v>
      </c>
      <c r="R52" s="43"/>
      <c r="S52" s="43"/>
      <c r="T52" s="396"/>
      <c r="V52" s="43">
        <v>0</v>
      </c>
      <c r="W52" s="43"/>
      <c r="X52" s="43"/>
      <c r="Y52" s="396"/>
      <c r="AA52" s="43">
        <v>0</v>
      </c>
      <c r="AB52" s="43"/>
      <c r="AC52" s="43"/>
      <c r="AD52" s="396"/>
      <c r="AF52" s="43">
        <v>0</v>
      </c>
      <c r="AG52" s="43"/>
      <c r="AH52" s="43"/>
      <c r="AI52" s="396"/>
      <c r="AK52" s="43">
        <v>0</v>
      </c>
      <c r="AL52" s="43"/>
      <c r="AM52" s="43"/>
      <c r="AN52" s="396"/>
      <c r="AP52" s="43">
        <v>0</v>
      </c>
      <c r="AQ52" s="43"/>
      <c r="AR52" s="43"/>
      <c r="AS52" s="396"/>
      <c r="AU52" s="43">
        <v>0</v>
      </c>
      <c r="AV52" s="43"/>
      <c r="AW52" s="43"/>
      <c r="AX52" s="396"/>
      <c r="AZ52" s="43">
        <v>0</v>
      </c>
      <c r="BA52" s="43"/>
      <c r="BB52" s="43"/>
      <c r="BC52" s="396"/>
      <c r="BE52" s="43">
        <v>0</v>
      </c>
      <c r="BF52" s="43"/>
      <c r="BG52" s="43"/>
      <c r="BH52" s="396"/>
      <c r="BJ52" s="43">
        <v>0</v>
      </c>
      <c r="BK52" s="43"/>
      <c r="BL52" s="43"/>
      <c r="BM52" s="396"/>
      <c r="BO52" s="43">
        <v>0</v>
      </c>
      <c r="BP52" s="43"/>
      <c r="BQ52" s="43"/>
      <c r="BR52" s="396"/>
      <c r="BS52" s="43"/>
      <c r="BT52" s="43">
        <v>0</v>
      </c>
      <c r="BU52" s="43"/>
      <c r="BV52" s="43"/>
      <c r="BW52" s="396"/>
      <c r="BX52" s="43"/>
      <c r="BY52" s="43">
        <v>0</v>
      </c>
      <c r="BZ52" s="43"/>
      <c r="CA52" s="43"/>
      <c r="CB52" s="396"/>
      <c r="CC52" s="43"/>
      <c r="CD52" s="43">
        <v>0</v>
      </c>
      <c r="CE52" s="43"/>
      <c r="CF52" s="43"/>
      <c r="CG52" s="396"/>
      <c r="CI52" s="43">
        <v>0</v>
      </c>
      <c r="CJ52" s="43"/>
      <c r="CK52" s="43"/>
      <c r="CL52" s="396"/>
      <c r="CN52" s="43">
        <v>0</v>
      </c>
      <c r="CO52" s="43"/>
      <c r="CP52" s="43"/>
      <c r="CQ52" s="396"/>
      <c r="CS52" s="43">
        <v>0</v>
      </c>
      <c r="CT52" s="43"/>
      <c r="CU52" s="43"/>
      <c r="CV52" s="396"/>
      <c r="CX52" s="43">
        <v>0</v>
      </c>
      <c r="CY52" s="43"/>
      <c r="CZ52" s="43"/>
      <c r="DA52" s="396"/>
      <c r="DC52" s="43">
        <v>0</v>
      </c>
      <c r="DD52" s="43"/>
      <c r="DE52" s="43"/>
      <c r="DF52" s="396"/>
      <c r="DH52" s="43">
        <v>0</v>
      </c>
      <c r="DI52" s="43"/>
      <c r="DJ52" s="43"/>
      <c r="DK52" s="396"/>
      <c r="DM52" s="43">
        <v>0</v>
      </c>
      <c r="DN52" s="43"/>
      <c r="DO52" s="43"/>
      <c r="DP52" s="396"/>
      <c r="DR52" s="43">
        <v>0</v>
      </c>
      <c r="DS52" s="43"/>
      <c r="DT52" s="43"/>
      <c r="DU52" s="396"/>
      <c r="DW52" s="43">
        <v>0</v>
      </c>
      <c r="DX52" s="43"/>
      <c r="DY52" s="43"/>
      <c r="DZ52" s="396"/>
      <c r="EB52" s="43">
        <v>0</v>
      </c>
      <c r="EC52" s="43"/>
      <c r="ED52" s="43"/>
      <c r="EE52" s="396"/>
      <c r="EG52" s="43">
        <v>0</v>
      </c>
      <c r="EH52" s="43"/>
      <c r="EI52" s="43"/>
      <c r="EJ52" s="396"/>
      <c r="EK52" s="43"/>
      <c r="EL52" s="43">
        <v>0</v>
      </c>
      <c r="EO52" s="88"/>
      <c r="EP52" s="33">
        <v>0</v>
      </c>
    </row>
    <row r="53" spans="4:146" ht="12.75" hidden="1" customHeight="1" x14ac:dyDescent="0.3">
      <c r="D53" s="88" t="s">
        <v>375</v>
      </c>
      <c r="E53" s="327"/>
      <c r="F53" s="333"/>
      <c r="G53" s="394">
        <v>0</v>
      </c>
      <c r="H53" s="395"/>
      <c r="I53" s="43"/>
      <c r="J53" s="396"/>
      <c r="K53" s="397"/>
      <c r="L53" s="394">
        <v>0</v>
      </c>
      <c r="M53" s="395"/>
      <c r="N53" s="43"/>
      <c r="O53" s="396"/>
      <c r="P53" s="333"/>
      <c r="Q53" s="394">
        <v>0</v>
      </c>
      <c r="R53" s="395"/>
      <c r="S53" s="43"/>
      <c r="T53" s="396"/>
      <c r="U53" s="333"/>
      <c r="V53" s="394">
        <v>0</v>
      </c>
      <c r="W53" s="395"/>
      <c r="X53" s="43"/>
      <c r="Y53" s="396"/>
      <c r="Z53" s="333"/>
      <c r="AA53" s="394">
        <v>0</v>
      </c>
      <c r="AB53" s="395"/>
      <c r="AC53" s="43"/>
      <c r="AD53" s="396"/>
      <c r="AE53" s="333"/>
      <c r="AF53" s="394">
        <v>0</v>
      </c>
      <c r="AG53" s="395"/>
      <c r="AH53" s="43"/>
      <c r="AI53" s="396"/>
      <c r="AJ53" s="333"/>
      <c r="AK53" s="394">
        <v>0</v>
      </c>
      <c r="AL53" s="395"/>
      <c r="AM53" s="43"/>
      <c r="AN53" s="396"/>
      <c r="AO53" s="333"/>
      <c r="AP53" s="394">
        <v>0</v>
      </c>
      <c r="AQ53" s="395"/>
      <c r="AR53" s="43"/>
      <c r="AS53" s="396"/>
      <c r="AT53" s="333"/>
      <c r="AU53" s="394">
        <v>0</v>
      </c>
      <c r="AV53" s="395"/>
      <c r="AW53" s="43"/>
      <c r="AX53" s="396"/>
      <c r="AY53" s="333"/>
      <c r="AZ53" s="394">
        <v>0</v>
      </c>
      <c r="BA53" s="395"/>
      <c r="BB53" s="43"/>
      <c r="BC53" s="396"/>
      <c r="BD53" s="333"/>
      <c r="BE53" s="394">
        <v>0</v>
      </c>
      <c r="BF53" s="395"/>
      <c r="BG53" s="43"/>
      <c r="BH53" s="396"/>
      <c r="BI53" s="333"/>
      <c r="BJ53" s="394">
        <v>0</v>
      </c>
      <c r="BK53" s="395"/>
      <c r="BL53" s="43"/>
      <c r="BM53" s="396"/>
      <c r="BN53" s="333"/>
      <c r="BO53" s="394">
        <v>0</v>
      </c>
      <c r="BP53" s="395"/>
      <c r="BQ53" s="43"/>
      <c r="BR53" s="396"/>
      <c r="BS53" s="397"/>
      <c r="BT53" s="394">
        <v>0</v>
      </c>
      <c r="BU53" s="395"/>
      <c r="BV53" s="43"/>
      <c r="BW53" s="396"/>
      <c r="BX53" s="397"/>
      <c r="BY53" s="394">
        <v>0</v>
      </c>
      <c r="BZ53" s="395"/>
      <c r="CA53" s="43"/>
      <c r="CB53" s="396"/>
      <c r="CC53" s="397"/>
      <c r="CD53" s="394">
        <v>0</v>
      </c>
      <c r="CE53" s="395"/>
      <c r="CF53" s="43"/>
      <c r="CG53" s="396"/>
      <c r="CH53" s="333"/>
      <c r="CI53" s="394">
        <v>0</v>
      </c>
      <c r="CJ53" s="395"/>
      <c r="CK53" s="43"/>
      <c r="CL53" s="396"/>
      <c r="CM53" s="333"/>
      <c r="CN53" s="394">
        <v>0</v>
      </c>
      <c r="CO53" s="395"/>
      <c r="CP53" s="43"/>
      <c r="CQ53" s="396"/>
      <c r="CR53" s="333"/>
      <c r="CS53" s="394">
        <v>0</v>
      </c>
      <c r="CT53" s="395"/>
      <c r="CU53" s="43"/>
      <c r="CV53" s="396"/>
      <c r="CW53" s="333"/>
      <c r="CX53" s="394">
        <v>0</v>
      </c>
      <c r="CY53" s="395"/>
      <c r="CZ53" s="43"/>
      <c r="DA53" s="396"/>
      <c r="DB53" s="333"/>
      <c r="DC53" s="394">
        <v>0</v>
      </c>
      <c r="DD53" s="395"/>
      <c r="DE53" s="43"/>
      <c r="DF53" s="396"/>
      <c r="DG53" s="333"/>
      <c r="DH53" s="394">
        <v>0</v>
      </c>
      <c r="DI53" s="395"/>
      <c r="DJ53" s="43"/>
      <c r="DK53" s="396"/>
      <c r="DL53" s="333"/>
      <c r="DM53" s="394">
        <v>0</v>
      </c>
      <c r="DN53" s="395"/>
      <c r="DO53" s="43"/>
      <c r="DP53" s="396"/>
      <c r="DQ53" s="333"/>
      <c r="DR53" s="394">
        <v>0</v>
      </c>
      <c r="DS53" s="395"/>
      <c r="DT53" s="43"/>
      <c r="DU53" s="396"/>
      <c r="DV53" s="333"/>
      <c r="DW53" s="394">
        <v>0</v>
      </c>
      <c r="DX53" s="395"/>
      <c r="DY53" s="43"/>
      <c r="DZ53" s="396"/>
      <c r="EA53" s="333"/>
      <c r="EB53" s="394">
        <v>0</v>
      </c>
      <c r="EC53" s="395"/>
      <c r="ED53" s="43"/>
      <c r="EE53" s="396"/>
      <c r="EF53" s="333"/>
      <c r="EG53" s="394">
        <v>0</v>
      </c>
      <c r="EH53" s="395"/>
      <c r="EI53" s="43"/>
      <c r="EJ53" s="396"/>
      <c r="EK53" s="397"/>
      <c r="EL53" s="394">
        <v>0</v>
      </c>
      <c r="EM53" s="334"/>
      <c r="EO53" s="88"/>
      <c r="EP53" s="33">
        <v>0</v>
      </c>
    </row>
    <row r="54" spans="4:146" ht="12.75" hidden="1" customHeight="1" x14ac:dyDescent="0.3">
      <c r="D54" s="88" t="s">
        <v>321</v>
      </c>
      <c r="E54" s="327"/>
      <c r="F54" s="346"/>
      <c r="G54" s="72">
        <v>0</v>
      </c>
      <c r="H54" s="71"/>
      <c r="I54" s="43"/>
      <c r="J54" s="396"/>
      <c r="K54" s="405"/>
      <c r="L54" s="72">
        <v>0</v>
      </c>
      <c r="M54" s="71"/>
      <c r="N54" s="43"/>
      <c r="O54" s="396"/>
      <c r="P54" s="346"/>
      <c r="Q54" s="72">
        <v>0</v>
      </c>
      <c r="R54" s="71"/>
      <c r="S54" s="43"/>
      <c r="T54" s="396"/>
      <c r="U54" s="346"/>
      <c r="V54" s="72">
        <v>0</v>
      </c>
      <c r="W54" s="71"/>
      <c r="X54" s="43"/>
      <c r="Y54" s="396"/>
      <c r="Z54" s="346"/>
      <c r="AA54" s="72">
        <v>0</v>
      </c>
      <c r="AB54" s="71"/>
      <c r="AC54" s="43"/>
      <c r="AD54" s="396"/>
      <c r="AE54" s="346"/>
      <c r="AF54" s="72">
        <v>0</v>
      </c>
      <c r="AG54" s="71"/>
      <c r="AH54" s="43"/>
      <c r="AI54" s="396"/>
      <c r="AJ54" s="346"/>
      <c r="AK54" s="72">
        <v>0</v>
      </c>
      <c r="AL54" s="71"/>
      <c r="AM54" s="43"/>
      <c r="AN54" s="396"/>
      <c r="AO54" s="346"/>
      <c r="AP54" s="72">
        <v>0</v>
      </c>
      <c r="AQ54" s="71"/>
      <c r="AR54" s="43"/>
      <c r="AS54" s="396"/>
      <c r="AT54" s="346"/>
      <c r="AU54" s="72">
        <v>0</v>
      </c>
      <c r="AV54" s="71"/>
      <c r="AW54" s="43"/>
      <c r="AX54" s="396"/>
      <c r="AY54" s="346"/>
      <c r="AZ54" s="72">
        <v>0</v>
      </c>
      <c r="BA54" s="71"/>
      <c r="BB54" s="43"/>
      <c r="BC54" s="396"/>
      <c r="BD54" s="346"/>
      <c r="BE54" s="72">
        <v>0</v>
      </c>
      <c r="BF54" s="71"/>
      <c r="BG54" s="43"/>
      <c r="BH54" s="396"/>
      <c r="BI54" s="346"/>
      <c r="BJ54" s="72">
        <v>0</v>
      </c>
      <c r="BK54" s="71"/>
      <c r="BL54" s="43"/>
      <c r="BM54" s="396"/>
      <c r="BN54" s="346"/>
      <c r="BO54" s="72">
        <v>0</v>
      </c>
      <c r="BP54" s="71"/>
      <c r="BQ54" s="43"/>
      <c r="BR54" s="396"/>
      <c r="BS54" s="405"/>
      <c r="BT54" s="72">
        <v>0</v>
      </c>
      <c r="BU54" s="71"/>
      <c r="BV54" s="43"/>
      <c r="BW54" s="396"/>
      <c r="BX54" s="405"/>
      <c r="BY54" s="72">
        <v>0</v>
      </c>
      <c r="BZ54" s="71"/>
      <c r="CA54" s="43"/>
      <c r="CB54" s="396"/>
      <c r="CC54" s="405"/>
      <c r="CD54" s="72">
        <v>0</v>
      </c>
      <c r="CE54" s="71"/>
      <c r="CF54" s="43"/>
      <c r="CG54" s="396"/>
      <c r="CH54" s="346"/>
      <c r="CI54" s="72">
        <v>0</v>
      </c>
      <c r="CJ54" s="71"/>
      <c r="CK54" s="43"/>
      <c r="CL54" s="396"/>
      <c r="CM54" s="346"/>
      <c r="CN54" s="72">
        <v>0</v>
      </c>
      <c r="CO54" s="71"/>
      <c r="CP54" s="43"/>
      <c r="CQ54" s="396"/>
      <c r="CR54" s="346"/>
      <c r="CS54" s="72">
        <v>0</v>
      </c>
      <c r="CT54" s="71"/>
      <c r="CU54" s="43"/>
      <c r="CV54" s="396"/>
      <c r="CW54" s="346"/>
      <c r="CX54" s="72">
        <v>0</v>
      </c>
      <c r="CY54" s="71"/>
      <c r="CZ54" s="43"/>
      <c r="DA54" s="396"/>
      <c r="DB54" s="346"/>
      <c r="DC54" s="72">
        <v>0</v>
      </c>
      <c r="DD54" s="71"/>
      <c r="DE54" s="43"/>
      <c r="DF54" s="396"/>
      <c r="DG54" s="346"/>
      <c r="DH54" s="72">
        <v>0</v>
      </c>
      <c r="DI54" s="71"/>
      <c r="DJ54" s="43"/>
      <c r="DK54" s="396"/>
      <c r="DL54" s="346"/>
      <c r="DM54" s="72">
        <v>0</v>
      </c>
      <c r="DN54" s="71"/>
      <c r="DO54" s="43"/>
      <c r="DP54" s="396"/>
      <c r="DQ54" s="346"/>
      <c r="DR54" s="72">
        <v>0</v>
      </c>
      <c r="DS54" s="71"/>
      <c r="DT54" s="43"/>
      <c r="DU54" s="396"/>
      <c r="DV54" s="346"/>
      <c r="DW54" s="72">
        <v>0</v>
      </c>
      <c r="DX54" s="71"/>
      <c r="DY54" s="43"/>
      <c r="DZ54" s="396"/>
      <c r="EA54" s="346"/>
      <c r="EB54" s="72">
        <v>0</v>
      </c>
      <c r="EC54" s="71"/>
      <c r="ED54" s="43"/>
      <c r="EE54" s="396"/>
      <c r="EF54" s="346"/>
      <c r="EG54" s="72">
        <v>0</v>
      </c>
      <c r="EH54" s="71"/>
      <c r="EI54" s="43"/>
      <c r="EJ54" s="396"/>
      <c r="EK54" s="405"/>
      <c r="EL54" s="72">
        <v>0</v>
      </c>
      <c r="EM54" s="348"/>
      <c r="EO54" s="88"/>
      <c r="EP54" s="33">
        <v>0</v>
      </c>
    </row>
    <row r="55" spans="4:146" ht="12.75" hidden="1" customHeight="1" x14ac:dyDescent="0.3">
      <c r="D55" s="88"/>
      <c r="E55" s="327"/>
      <c r="G55" s="43"/>
      <c r="H55" s="43"/>
      <c r="I55" s="43"/>
      <c r="J55" s="396"/>
      <c r="K55" s="43"/>
      <c r="L55" s="43"/>
      <c r="M55" s="43"/>
      <c r="N55" s="43"/>
      <c r="O55" s="396"/>
      <c r="Q55" s="43"/>
      <c r="R55" s="43"/>
      <c r="S55" s="43"/>
      <c r="T55" s="396"/>
      <c r="V55" s="43"/>
      <c r="W55" s="43"/>
      <c r="X55" s="43"/>
      <c r="Y55" s="396"/>
      <c r="AA55" s="43"/>
      <c r="AB55" s="43"/>
      <c r="AC55" s="43"/>
      <c r="AD55" s="396"/>
      <c r="AF55" s="43"/>
      <c r="AG55" s="43"/>
      <c r="AH55" s="43"/>
      <c r="AI55" s="396"/>
      <c r="AK55" s="43"/>
      <c r="AL55" s="43"/>
      <c r="AM55" s="43"/>
      <c r="AN55" s="396"/>
      <c r="AP55" s="43"/>
      <c r="AQ55" s="43"/>
      <c r="AR55" s="43"/>
      <c r="AS55" s="396"/>
      <c r="AU55" s="43"/>
      <c r="AV55" s="43"/>
      <c r="AW55" s="43"/>
      <c r="AX55" s="396"/>
      <c r="AZ55" s="43"/>
      <c r="BA55" s="43"/>
      <c r="BB55" s="43"/>
      <c r="BC55" s="396"/>
      <c r="BE55" s="43"/>
      <c r="BF55" s="43"/>
      <c r="BG55" s="43"/>
      <c r="BH55" s="396"/>
      <c r="BJ55" s="43"/>
      <c r="BK55" s="43"/>
      <c r="BL55" s="43"/>
      <c r="BM55" s="396"/>
      <c r="BO55" s="43"/>
      <c r="BP55" s="43"/>
      <c r="BQ55" s="43"/>
      <c r="BR55" s="396"/>
      <c r="BS55" s="43"/>
      <c r="BT55" s="43"/>
      <c r="BU55" s="43"/>
      <c r="BV55" s="43"/>
      <c r="BW55" s="396"/>
      <c r="BX55" s="43"/>
      <c r="BY55" s="43"/>
      <c r="BZ55" s="43"/>
      <c r="CA55" s="43"/>
      <c r="CB55" s="396"/>
      <c r="CC55" s="43"/>
      <c r="CD55" s="43"/>
      <c r="CE55" s="43"/>
      <c r="CF55" s="43"/>
      <c r="CG55" s="396"/>
      <c r="CI55" s="43"/>
      <c r="CJ55" s="43"/>
      <c r="CK55" s="43"/>
      <c r="CL55" s="396"/>
      <c r="CN55" s="43"/>
      <c r="CO55" s="43"/>
      <c r="CP55" s="43"/>
      <c r="CQ55" s="396"/>
      <c r="CS55" s="43"/>
      <c r="CT55" s="43"/>
      <c r="CU55" s="43"/>
      <c r="CV55" s="396"/>
      <c r="CX55" s="43"/>
      <c r="CY55" s="43"/>
      <c r="CZ55" s="43"/>
      <c r="DA55" s="396"/>
      <c r="DC55" s="43"/>
      <c r="DD55" s="43"/>
      <c r="DE55" s="43"/>
      <c r="DF55" s="396"/>
      <c r="DH55" s="43"/>
      <c r="DI55" s="43"/>
      <c r="DJ55" s="43"/>
      <c r="DK55" s="396"/>
      <c r="DM55" s="43"/>
      <c r="DN55" s="43"/>
      <c r="DO55" s="43"/>
      <c r="DP55" s="396"/>
      <c r="DR55" s="43"/>
      <c r="DS55" s="43"/>
      <c r="DT55" s="43"/>
      <c r="DU55" s="396"/>
      <c r="DW55" s="43"/>
      <c r="DX55" s="43"/>
      <c r="DY55" s="43"/>
      <c r="DZ55" s="396"/>
      <c r="EB55" s="43"/>
      <c r="EC55" s="43"/>
      <c r="ED55" s="43"/>
      <c r="EE55" s="396"/>
      <c r="EG55" s="43"/>
      <c r="EH55" s="43"/>
      <c r="EI55" s="43"/>
      <c r="EJ55" s="396"/>
      <c r="EK55" s="43"/>
      <c r="EL55" s="43"/>
      <c r="EO55" s="88"/>
      <c r="EP55" s="33"/>
    </row>
    <row r="56" spans="4:146" ht="12.75" hidden="1" customHeight="1" x14ac:dyDescent="0.3">
      <c r="D56" s="88" t="s">
        <v>328</v>
      </c>
      <c r="E56" s="327"/>
      <c r="G56" s="43">
        <v>0</v>
      </c>
      <c r="H56" s="43"/>
      <c r="I56" s="43"/>
      <c r="J56" s="396"/>
      <c r="L56" s="43">
        <v>0</v>
      </c>
      <c r="M56" s="43"/>
      <c r="N56" s="43"/>
      <c r="O56" s="396"/>
      <c r="Q56" s="43">
        <v>0</v>
      </c>
      <c r="R56" s="43"/>
      <c r="S56" s="43"/>
      <c r="T56" s="396"/>
      <c r="V56" s="43">
        <v>0</v>
      </c>
      <c r="W56" s="43"/>
      <c r="X56" s="43"/>
      <c r="Y56" s="396"/>
      <c r="AA56" s="43">
        <v>0</v>
      </c>
      <c r="AB56" s="43"/>
      <c r="AC56" s="43"/>
      <c r="AD56" s="396"/>
      <c r="AF56" s="43">
        <v>0</v>
      </c>
      <c r="AG56" s="43"/>
      <c r="AH56" s="43"/>
      <c r="AI56" s="396"/>
      <c r="AK56" s="43">
        <v>0</v>
      </c>
      <c r="AL56" s="43"/>
      <c r="AM56" s="43"/>
      <c r="AN56" s="396"/>
      <c r="AP56" s="43">
        <v>0</v>
      </c>
      <c r="AQ56" s="43"/>
      <c r="AR56" s="43"/>
      <c r="AS56" s="396"/>
      <c r="AU56" s="43">
        <v>0</v>
      </c>
      <c r="AV56" s="43"/>
      <c r="AW56" s="43"/>
      <c r="AX56" s="396"/>
      <c r="AZ56" s="43">
        <v>0</v>
      </c>
      <c r="BA56" s="43"/>
      <c r="BB56" s="43"/>
      <c r="BC56" s="396"/>
      <c r="BE56" s="43">
        <v>0</v>
      </c>
      <c r="BF56" s="43"/>
      <c r="BG56" s="43"/>
      <c r="BH56" s="396"/>
      <c r="BJ56" s="43">
        <v>0</v>
      </c>
      <c r="BK56" s="43"/>
      <c r="BL56" s="43"/>
      <c r="BM56" s="396"/>
      <c r="BO56" s="43">
        <v>0</v>
      </c>
      <c r="BP56" s="43"/>
      <c r="BQ56" s="43"/>
      <c r="BR56" s="396"/>
      <c r="BT56" s="72">
        <v>0</v>
      </c>
      <c r="BU56" s="43"/>
      <c r="BV56" s="43"/>
      <c r="BW56" s="396"/>
      <c r="BY56" s="43">
        <v>0</v>
      </c>
      <c r="BZ56" s="43"/>
      <c r="CA56" s="43"/>
      <c r="CB56" s="396"/>
      <c r="CD56" s="43">
        <v>0</v>
      </c>
      <c r="CE56" s="43"/>
      <c r="CF56" s="43"/>
      <c r="CG56" s="396"/>
      <c r="CI56" s="43">
        <v>0</v>
      </c>
      <c r="CJ56" s="43"/>
      <c r="CK56" s="43"/>
      <c r="CL56" s="396"/>
      <c r="CN56" s="43">
        <v>0</v>
      </c>
      <c r="CO56" s="43"/>
      <c r="CP56" s="43"/>
      <c r="CQ56" s="396"/>
      <c r="CS56" s="43">
        <v>0</v>
      </c>
      <c r="CT56" s="43"/>
      <c r="CU56" s="43"/>
      <c r="CV56" s="396"/>
      <c r="CX56" s="43">
        <v>0</v>
      </c>
      <c r="CY56" s="43"/>
      <c r="CZ56" s="43"/>
      <c r="DA56" s="396"/>
      <c r="DC56" s="43">
        <v>0</v>
      </c>
      <c r="DD56" s="43"/>
      <c r="DE56" s="43"/>
      <c r="DF56" s="396"/>
      <c r="DH56" s="43">
        <v>0</v>
      </c>
      <c r="DI56" s="43"/>
      <c r="DJ56" s="43"/>
      <c r="DK56" s="396"/>
      <c r="DM56" s="43">
        <v>0</v>
      </c>
      <c r="DN56" s="43"/>
      <c r="DO56" s="43"/>
      <c r="DP56" s="396"/>
      <c r="DR56" s="43">
        <v>0</v>
      </c>
      <c r="DS56" s="43"/>
      <c r="DT56" s="43"/>
      <c r="DU56" s="396"/>
      <c r="DW56" s="43">
        <v>0</v>
      </c>
      <c r="DX56" s="43"/>
      <c r="DY56" s="43"/>
      <c r="DZ56" s="396"/>
      <c r="EB56" s="43">
        <v>0</v>
      </c>
      <c r="EC56" s="43"/>
      <c r="ED56" s="43"/>
      <c r="EE56" s="396"/>
      <c r="EG56" s="43">
        <v>0</v>
      </c>
      <c r="EH56" s="43"/>
      <c r="EI56" s="43"/>
      <c r="EJ56" s="396"/>
      <c r="EL56" s="43">
        <v>0</v>
      </c>
      <c r="EM56" s="43"/>
      <c r="EO56" s="88"/>
      <c r="EP56" s="33">
        <v>0</v>
      </c>
    </row>
    <row r="57" spans="4:146" ht="12.75" hidden="1" customHeight="1" x14ac:dyDescent="0.3">
      <c r="D57" s="88" t="s">
        <v>375</v>
      </c>
      <c r="E57" s="327"/>
      <c r="F57" s="333"/>
      <c r="G57" s="394">
        <v>0</v>
      </c>
      <c r="H57" s="395"/>
      <c r="I57" s="43"/>
      <c r="J57" s="396"/>
      <c r="K57" s="333"/>
      <c r="L57" s="394">
        <v>0</v>
      </c>
      <c r="M57" s="395"/>
      <c r="N57" s="43"/>
      <c r="O57" s="396"/>
      <c r="P57" s="333"/>
      <c r="Q57" s="394">
        <v>0</v>
      </c>
      <c r="R57" s="395"/>
      <c r="S57" s="43"/>
      <c r="T57" s="396"/>
      <c r="U57" s="333"/>
      <c r="V57" s="394">
        <v>0</v>
      </c>
      <c r="W57" s="395"/>
      <c r="X57" s="43"/>
      <c r="Y57" s="396"/>
      <c r="Z57" s="333"/>
      <c r="AA57" s="394">
        <v>0</v>
      </c>
      <c r="AB57" s="395"/>
      <c r="AC57" s="43"/>
      <c r="AD57" s="396"/>
      <c r="AE57" s="333"/>
      <c r="AF57" s="394">
        <v>0</v>
      </c>
      <c r="AG57" s="395"/>
      <c r="AH57" s="43"/>
      <c r="AI57" s="396"/>
      <c r="AJ57" s="333"/>
      <c r="AK57" s="394">
        <v>0</v>
      </c>
      <c r="AL57" s="395"/>
      <c r="AM57" s="43"/>
      <c r="AN57" s="396"/>
      <c r="AO57" s="333"/>
      <c r="AP57" s="394">
        <v>0</v>
      </c>
      <c r="AQ57" s="395"/>
      <c r="AR57" s="43"/>
      <c r="AS57" s="396"/>
      <c r="AT57" s="333"/>
      <c r="AU57" s="394">
        <v>0</v>
      </c>
      <c r="AV57" s="395"/>
      <c r="AW57" s="43"/>
      <c r="AX57" s="396"/>
      <c r="AY57" s="333"/>
      <c r="AZ57" s="394">
        <v>0</v>
      </c>
      <c r="BA57" s="395"/>
      <c r="BB57" s="43"/>
      <c r="BC57" s="396"/>
      <c r="BD57" s="333"/>
      <c r="BE57" s="394">
        <v>0</v>
      </c>
      <c r="BF57" s="395"/>
      <c r="BG57" s="43"/>
      <c r="BH57" s="396"/>
      <c r="BI57" s="333"/>
      <c r="BJ57" s="394">
        <v>0</v>
      </c>
      <c r="BK57" s="395"/>
      <c r="BL57" s="43"/>
      <c r="BM57" s="396"/>
      <c r="BN57" s="333"/>
      <c r="BO57" s="394">
        <v>0</v>
      </c>
      <c r="BP57" s="395"/>
      <c r="BQ57" s="43"/>
      <c r="BR57" s="396"/>
      <c r="BS57" s="333"/>
      <c r="BT57" s="43">
        <v>0</v>
      </c>
      <c r="BU57" s="395"/>
      <c r="BV57" s="43"/>
      <c r="BW57" s="396"/>
      <c r="BX57" s="333"/>
      <c r="BY57" s="394">
        <v>0</v>
      </c>
      <c r="BZ57" s="395"/>
      <c r="CA57" s="43"/>
      <c r="CB57" s="396"/>
      <c r="CC57" s="333"/>
      <c r="CD57" s="394">
        <v>0</v>
      </c>
      <c r="CE57" s="395"/>
      <c r="CF57" s="43"/>
      <c r="CG57" s="396"/>
      <c r="CH57" s="333"/>
      <c r="CI57" s="394">
        <v>0</v>
      </c>
      <c r="CJ57" s="395"/>
      <c r="CK57" s="43"/>
      <c r="CL57" s="396"/>
      <c r="CM57" s="333"/>
      <c r="CN57" s="394">
        <v>0</v>
      </c>
      <c r="CO57" s="395"/>
      <c r="CP57" s="43"/>
      <c r="CQ57" s="396"/>
      <c r="CR57" s="333"/>
      <c r="CS57" s="394">
        <v>0</v>
      </c>
      <c r="CT57" s="395"/>
      <c r="CU57" s="43"/>
      <c r="CV57" s="396"/>
      <c r="CW57" s="333"/>
      <c r="CX57" s="394">
        <v>0</v>
      </c>
      <c r="CY57" s="395"/>
      <c r="CZ57" s="43"/>
      <c r="DA57" s="396"/>
      <c r="DB57" s="333"/>
      <c r="DC57" s="394">
        <v>0</v>
      </c>
      <c r="DD57" s="395"/>
      <c r="DE57" s="43"/>
      <c r="DF57" s="396"/>
      <c r="DG57" s="333"/>
      <c r="DH57" s="394">
        <v>0</v>
      </c>
      <c r="DI57" s="395"/>
      <c r="DJ57" s="43"/>
      <c r="DK57" s="396"/>
      <c r="DL57" s="333"/>
      <c r="DM57" s="394">
        <v>0</v>
      </c>
      <c r="DN57" s="395"/>
      <c r="DO57" s="43"/>
      <c r="DP57" s="396"/>
      <c r="DQ57" s="333"/>
      <c r="DR57" s="394">
        <v>0</v>
      </c>
      <c r="DS57" s="395"/>
      <c r="DT57" s="43"/>
      <c r="DU57" s="396"/>
      <c r="DV57" s="333"/>
      <c r="DW57" s="394">
        <v>0</v>
      </c>
      <c r="DX57" s="395"/>
      <c r="DY57" s="43"/>
      <c r="DZ57" s="396"/>
      <c r="EA57" s="333"/>
      <c r="EB57" s="394">
        <v>0</v>
      </c>
      <c r="EC57" s="395"/>
      <c r="ED57" s="43"/>
      <c r="EE57" s="396"/>
      <c r="EF57" s="333"/>
      <c r="EG57" s="394">
        <v>0</v>
      </c>
      <c r="EH57" s="395"/>
      <c r="EI57" s="43"/>
      <c r="EJ57" s="396"/>
      <c r="EK57" s="333"/>
      <c r="EL57" s="394">
        <v>0</v>
      </c>
      <c r="EM57" s="395">
        <v>0</v>
      </c>
      <c r="EO57" s="88"/>
      <c r="EP57" s="33">
        <v>0</v>
      </c>
    </row>
    <row r="58" spans="4:146" ht="12.75" hidden="1" customHeight="1" x14ac:dyDescent="0.3">
      <c r="D58" s="88" t="s">
        <v>321</v>
      </c>
      <c r="E58" s="327"/>
      <c r="F58" s="346"/>
      <c r="G58" s="72">
        <v>0</v>
      </c>
      <c r="H58" s="71"/>
      <c r="I58" s="43"/>
      <c r="J58" s="396"/>
      <c r="K58" s="346"/>
      <c r="L58" s="72">
        <v>0</v>
      </c>
      <c r="M58" s="71"/>
      <c r="N58" s="43"/>
      <c r="O58" s="396"/>
      <c r="P58" s="346"/>
      <c r="Q58" s="72">
        <v>0</v>
      </c>
      <c r="R58" s="71"/>
      <c r="S58" s="43"/>
      <c r="T58" s="396"/>
      <c r="U58" s="346"/>
      <c r="V58" s="72">
        <v>0</v>
      </c>
      <c r="W58" s="71"/>
      <c r="X58" s="43"/>
      <c r="Y58" s="396"/>
      <c r="Z58" s="346"/>
      <c r="AA58" s="72">
        <v>0</v>
      </c>
      <c r="AB58" s="71"/>
      <c r="AC58" s="43"/>
      <c r="AD58" s="396"/>
      <c r="AE58" s="346"/>
      <c r="AF58" s="72">
        <v>0</v>
      </c>
      <c r="AG58" s="71"/>
      <c r="AH58" s="43"/>
      <c r="AI58" s="396"/>
      <c r="AJ58" s="346"/>
      <c r="AK58" s="72">
        <v>0</v>
      </c>
      <c r="AL58" s="71"/>
      <c r="AM58" s="43"/>
      <c r="AN58" s="396"/>
      <c r="AO58" s="346"/>
      <c r="AP58" s="72">
        <v>0</v>
      </c>
      <c r="AQ58" s="71"/>
      <c r="AR58" s="43"/>
      <c r="AS58" s="396"/>
      <c r="AT58" s="346"/>
      <c r="AU58" s="72">
        <v>0</v>
      </c>
      <c r="AV58" s="71"/>
      <c r="AW58" s="43"/>
      <c r="AX58" s="396"/>
      <c r="AY58" s="346"/>
      <c r="AZ58" s="72">
        <v>0</v>
      </c>
      <c r="BA58" s="71"/>
      <c r="BB58" s="43"/>
      <c r="BC58" s="396"/>
      <c r="BD58" s="346"/>
      <c r="BE58" s="72">
        <v>0</v>
      </c>
      <c r="BF58" s="71"/>
      <c r="BG58" s="43"/>
      <c r="BH58" s="396"/>
      <c r="BI58" s="346"/>
      <c r="BJ58" s="72">
        <v>0</v>
      </c>
      <c r="BK58" s="71"/>
      <c r="BL58" s="43"/>
      <c r="BM58" s="396"/>
      <c r="BN58" s="346"/>
      <c r="BO58" s="72">
        <v>0</v>
      </c>
      <c r="BP58" s="71"/>
      <c r="BQ58" s="43"/>
      <c r="BR58" s="396"/>
      <c r="BS58" s="346"/>
      <c r="BT58" s="72">
        <v>0</v>
      </c>
      <c r="BU58" s="71"/>
      <c r="BV58" s="43"/>
      <c r="BW58" s="396"/>
      <c r="BX58" s="346"/>
      <c r="BY58" s="72">
        <v>0</v>
      </c>
      <c r="BZ58" s="71"/>
      <c r="CA58" s="43"/>
      <c r="CB58" s="396"/>
      <c r="CC58" s="346"/>
      <c r="CD58" s="72">
        <v>0</v>
      </c>
      <c r="CE58" s="71"/>
      <c r="CF58" s="43"/>
      <c r="CG58" s="396"/>
      <c r="CH58" s="346"/>
      <c r="CI58" s="72">
        <v>0</v>
      </c>
      <c r="CJ58" s="71"/>
      <c r="CK58" s="43"/>
      <c r="CL58" s="396"/>
      <c r="CM58" s="346"/>
      <c r="CN58" s="72">
        <v>0</v>
      </c>
      <c r="CO58" s="71"/>
      <c r="CP58" s="43"/>
      <c r="CQ58" s="396"/>
      <c r="CR58" s="346"/>
      <c r="CS58" s="72">
        <v>0</v>
      </c>
      <c r="CT58" s="71"/>
      <c r="CU58" s="43"/>
      <c r="CV58" s="396"/>
      <c r="CW58" s="346"/>
      <c r="CX58" s="72">
        <v>0</v>
      </c>
      <c r="CY58" s="71"/>
      <c r="CZ58" s="43"/>
      <c r="DA58" s="396"/>
      <c r="DB58" s="346"/>
      <c r="DC58" s="72">
        <v>0</v>
      </c>
      <c r="DD58" s="71"/>
      <c r="DE58" s="43"/>
      <c r="DF58" s="396"/>
      <c r="DG58" s="346"/>
      <c r="DH58" s="72">
        <v>0</v>
      </c>
      <c r="DI58" s="71"/>
      <c r="DJ58" s="43"/>
      <c r="DK58" s="396"/>
      <c r="DL58" s="346"/>
      <c r="DM58" s="72">
        <v>0</v>
      </c>
      <c r="DN58" s="71"/>
      <c r="DO58" s="43"/>
      <c r="DP58" s="396"/>
      <c r="DQ58" s="346"/>
      <c r="DR58" s="72">
        <v>0</v>
      </c>
      <c r="DS58" s="71"/>
      <c r="DT58" s="43"/>
      <c r="DU58" s="396"/>
      <c r="DV58" s="346"/>
      <c r="DW58" s="72">
        <v>0</v>
      </c>
      <c r="DX58" s="71"/>
      <c r="DY58" s="43"/>
      <c r="DZ58" s="396"/>
      <c r="EA58" s="346"/>
      <c r="EB58" s="72">
        <v>0</v>
      </c>
      <c r="EC58" s="71"/>
      <c r="ED58" s="43"/>
      <c r="EE58" s="396"/>
      <c r="EF58" s="346"/>
      <c r="EG58" s="72">
        <v>0</v>
      </c>
      <c r="EH58" s="71"/>
      <c r="EI58" s="43"/>
      <c r="EJ58" s="396"/>
      <c r="EK58" s="346"/>
      <c r="EL58" s="72">
        <v>0</v>
      </c>
      <c r="EM58" s="71">
        <v>0</v>
      </c>
      <c r="EO58" s="88"/>
      <c r="EP58" s="33">
        <v>0</v>
      </c>
    </row>
    <row r="59" spans="4:146" hidden="1" x14ac:dyDescent="0.3">
      <c r="D59" s="88"/>
      <c r="E59" s="327"/>
      <c r="G59" s="43"/>
      <c r="H59" s="43"/>
      <c r="I59" s="43"/>
      <c r="J59" s="396"/>
      <c r="K59" s="43"/>
      <c r="L59" s="43"/>
      <c r="M59" s="43"/>
      <c r="N59" s="43"/>
      <c r="O59" s="396"/>
      <c r="P59" s="43"/>
      <c r="Q59" s="43"/>
      <c r="R59" s="43"/>
      <c r="S59" s="43"/>
      <c r="T59" s="396"/>
      <c r="U59" s="43"/>
      <c r="V59" s="43"/>
      <c r="W59" s="43"/>
      <c r="X59" s="43"/>
      <c r="Y59" s="396"/>
      <c r="Z59" s="43"/>
      <c r="AA59" s="43"/>
      <c r="AB59" s="43"/>
      <c r="AC59" s="43"/>
      <c r="AD59" s="396"/>
      <c r="AE59" s="43"/>
      <c r="AF59" s="43"/>
      <c r="AG59" s="43"/>
      <c r="AH59" s="43"/>
      <c r="AI59" s="396"/>
      <c r="AJ59" s="43"/>
      <c r="AK59" s="43"/>
      <c r="AL59" s="43"/>
      <c r="AM59" s="43"/>
      <c r="AN59" s="396"/>
      <c r="AO59" s="43"/>
      <c r="AP59" s="43"/>
      <c r="AQ59" s="43"/>
      <c r="AR59" s="43"/>
      <c r="AS59" s="396"/>
      <c r="AT59" s="43"/>
      <c r="AU59" s="43"/>
      <c r="AV59" s="43"/>
      <c r="AW59" s="43"/>
      <c r="AX59" s="396"/>
      <c r="AY59" s="43"/>
      <c r="AZ59" s="43"/>
      <c r="BA59" s="43"/>
      <c r="BB59" s="43"/>
      <c r="BC59" s="396"/>
      <c r="BD59" s="43"/>
      <c r="BE59" s="43"/>
      <c r="BF59" s="43"/>
      <c r="BG59" s="43"/>
      <c r="BH59" s="396"/>
      <c r="BI59" s="43"/>
      <c r="BJ59" s="43"/>
      <c r="BK59" s="43"/>
      <c r="BL59" s="43"/>
      <c r="BM59" s="396"/>
      <c r="BN59" s="43"/>
      <c r="BO59" s="43"/>
      <c r="BP59" s="43"/>
      <c r="BQ59" s="43"/>
      <c r="BR59" s="396"/>
      <c r="BS59" s="43"/>
      <c r="BT59" s="43"/>
      <c r="BU59" s="43"/>
      <c r="BV59" s="43"/>
      <c r="BW59" s="396"/>
      <c r="BX59" s="43"/>
      <c r="BY59" s="43"/>
      <c r="BZ59" s="43"/>
      <c r="CA59" s="43"/>
      <c r="CB59" s="396"/>
      <c r="CC59" s="43"/>
      <c r="CD59" s="43"/>
      <c r="CE59" s="43"/>
      <c r="CF59" s="43"/>
      <c r="CG59" s="396"/>
      <c r="CH59" s="43"/>
      <c r="CI59" s="43"/>
      <c r="CJ59" s="43"/>
      <c r="CK59" s="43"/>
      <c r="CL59" s="396"/>
      <c r="CM59" s="43"/>
      <c r="CN59" s="43"/>
      <c r="CO59" s="43"/>
      <c r="CP59" s="43"/>
      <c r="CQ59" s="396"/>
      <c r="CR59" s="43"/>
      <c r="CS59" s="43"/>
      <c r="CT59" s="43"/>
      <c r="CU59" s="43"/>
      <c r="CV59" s="396"/>
      <c r="CW59" s="43"/>
      <c r="CX59" s="43"/>
      <c r="CY59" s="43"/>
      <c r="CZ59" s="43"/>
      <c r="DA59" s="396"/>
      <c r="DB59" s="43"/>
      <c r="DC59" s="43"/>
      <c r="DD59" s="43"/>
      <c r="DE59" s="43"/>
      <c r="DF59" s="396"/>
      <c r="DG59" s="43"/>
      <c r="DH59" s="43"/>
      <c r="DI59" s="43"/>
      <c r="DJ59" s="43"/>
      <c r="DK59" s="396"/>
      <c r="DL59" s="43"/>
      <c r="DM59" s="43"/>
      <c r="DN59" s="43"/>
      <c r="DO59" s="43"/>
      <c r="DP59" s="396"/>
      <c r="DQ59" s="43"/>
      <c r="DR59" s="43"/>
      <c r="DS59" s="43"/>
      <c r="DT59" s="43"/>
      <c r="DU59" s="396"/>
      <c r="DV59" s="43"/>
      <c r="DW59" s="43"/>
      <c r="DX59" s="43"/>
      <c r="DY59" s="43"/>
      <c r="DZ59" s="396"/>
      <c r="EA59" s="43"/>
      <c r="EB59" s="43"/>
      <c r="EC59" s="43"/>
      <c r="ED59" s="43"/>
      <c r="EE59" s="396"/>
      <c r="EF59" s="43"/>
      <c r="EG59" s="43"/>
      <c r="EH59" s="43"/>
      <c r="EI59" s="43"/>
      <c r="EJ59" s="396"/>
      <c r="EK59" s="43"/>
      <c r="EL59" s="43"/>
      <c r="EO59" s="88"/>
      <c r="EP59" s="33">
        <v>0</v>
      </c>
    </row>
    <row r="60" spans="4:146" hidden="1" x14ac:dyDescent="0.3">
      <c r="D60" s="88" t="s">
        <v>329</v>
      </c>
      <c r="E60" s="327"/>
      <c r="G60" s="43">
        <v>0</v>
      </c>
      <c r="H60" s="43"/>
      <c r="I60" s="43"/>
      <c r="J60" s="396"/>
      <c r="L60" s="43">
        <v>0</v>
      </c>
      <c r="M60" s="43"/>
      <c r="N60" s="43"/>
      <c r="O60" s="396"/>
      <c r="Q60" s="43">
        <v>0</v>
      </c>
      <c r="R60" s="43"/>
      <c r="S60" s="43"/>
      <c r="T60" s="396"/>
      <c r="V60" s="43">
        <v>0</v>
      </c>
      <c r="W60" s="43"/>
      <c r="X60" s="43"/>
      <c r="Y60" s="396"/>
      <c r="AA60" s="43">
        <v>0</v>
      </c>
      <c r="AB60" s="43"/>
      <c r="AC60" s="43"/>
      <c r="AD60" s="396"/>
      <c r="AF60" s="43">
        <v>0</v>
      </c>
      <c r="AG60" s="43"/>
      <c r="AH60" s="43"/>
      <c r="AI60" s="396"/>
      <c r="AK60" s="43">
        <v>0</v>
      </c>
      <c r="AL60" s="43"/>
      <c r="AM60" s="43"/>
      <c r="AN60" s="396"/>
      <c r="AP60" s="43">
        <v>0</v>
      </c>
      <c r="AQ60" s="43"/>
      <c r="AR60" s="43"/>
      <c r="AS60" s="396"/>
      <c r="AU60" s="43">
        <v>0</v>
      </c>
      <c r="AV60" s="43"/>
      <c r="AW60" s="43"/>
      <c r="AX60" s="396"/>
      <c r="AZ60" s="43">
        <v>0</v>
      </c>
      <c r="BA60" s="43"/>
      <c r="BB60" s="43"/>
      <c r="BC60" s="396"/>
      <c r="BE60" s="43">
        <v>0</v>
      </c>
      <c r="BF60" s="43"/>
      <c r="BG60" s="43"/>
      <c r="BH60" s="396"/>
      <c r="BJ60" s="43">
        <v>0</v>
      </c>
      <c r="BK60" s="43"/>
      <c r="BL60" s="43"/>
      <c r="BM60" s="396"/>
      <c r="BO60" s="43">
        <v>0</v>
      </c>
      <c r="BP60" s="43"/>
      <c r="BQ60" s="43"/>
      <c r="BR60" s="396"/>
      <c r="BT60" s="43">
        <v>0</v>
      </c>
      <c r="BU60" s="43"/>
      <c r="BV60" s="43"/>
      <c r="BW60" s="396"/>
      <c r="BY60" s="43">
        <v>0</v>
      </c>
      <c r="BZ60" s="43"/>
      <c r="CA60" s="43"/>
      <c r="CB60" s="396"/>
      <c r="CD60" s="43">
        <v>0</v>
      </c>
      <c r="CE60" s="43"/>
      <c r="CF60" s="43"/>
      <c r="CG60" s="396"/>
      <c r="CI60" s="43">
        <v>0</v>
      </c>
      <c r="CJ60" s="43"/>
      <c r="CK60" s="43"/>
      <c r="CL60" s="396"/>
      <c r="CN60" s="43">
        <v>0</v>
      </c>
      <c r="CO60" s="43"/>
      <c r="CP60" s="43"/>
      <c r="CQ60" s="396"/>
      <c r="CS60" s="43">
        <v>0</v>
      </c>
      <c r="CT60" s="43"/>
      <c r="CU60" s="43"/>
      <c r="CV60" s="396"/>
      <c r="CX60" s="43">
        <v>0</v>
      </c>
      <c r="CY60" s="43"/>
      <c r="CZ60" s="43"/>
      <c r="DA60" s="396"/>
      <c r="DC60" s="43">
        <v>0</v>
      </c>
      <c r="DD60" s="43"/>
      <c r="DE60" s="43"/>
      <c r="DF60" s="396"/>
      <c r="DH60" s="43">
        <v>0</v>
      </c>
      <c r="DI60" s="43"/>
      <c r="DJ60" s="43"/>
      <c r="DK60" s="396"/>
      <c r="DM60" s="43">
        <v>0</v>
      </c>
      <c r="DN60" s="43"/>
      <c r="DO60" s="43"/>
      <c r="DP60" s="396"/>
      <c r="DR60" s="43">
        <v>0</v>
      </c>
      <c r="DS60" s="43"/>
      <c r="DT60" s="43"/>
      <c r="DU60" s="396"/>
      <c r="DW60" s="43">
        <v>0</v>
      </c>
      <c r="DX60" s="43"/>
      <c r="DY60" s="43"/>
      <c r="DZ60" s="396"/>
      <c r="EB60" s="43">
        <v>0</v>
      </c>
      <c r="EC60" s="43"/>
      <c r="ED60" s="43"/>
      <c r="EE60" s="396"/>
      <c r="EG60" s="43">
        <v>0</v>
      </c>
      <c r="EH60" s="43"/>
      <c r="EI60" s="43"/>
      <c r="EJ60" s="396"/>
      <c r="EL60" s="43">
        <v>0</v>
      </c>
      <c r="EM60" s="43"/>
      <c r="EO60" s="88"/>
      <c r="EP60" s="33">
        <v>0</v>
      </c>
    </row>
    <row r="61" spans="4:146" hidden="1" x14ac:dyDescent="0.3">
      <c r="D61" s="88" t="s">
        <v>375</v>
      </c>
      <c r="E61" s="327"/>
      <c r="F61" s="333"/>
      <c r="G61" s="394">
        <v>0</v>
      </c>
      <c r="H61" s="395"/>
      <c r="I61" s="43"/>
      <c r="J61" s="396"/>
      <c r="K61" s="333"/>
      <c r="L61" s="394">
        <v>0</v>
      </c>
      <c r="M61" s="395"/>
      <c r="N61" s="43"/>
      <c r="O61" s="396"/>
      <c r="P61" s="333"/>
      <c r="Q61" s="394">
        <v>0</v>
      </c>
      <c r="R61" s="395"/>
      <c r="S61" s="43"/>
      <c r="T61" s="396"/>
      <c r="U61" s="333"/>
      <c r="V61" s="394">
        <v>0</v>
      </c>
      <c r="W61" s="395"/>
      <c r="X61" s="43"/>
      <c r="Y61" s="396"/>
      <c r="Z61" s="333"/>
      <c r="AA61" s="394">
        <v>0</v>
      </c>
      <c r="AB61" s="395"/>
      <c r="AC61" s="43"/>
      <c r="AD61" s="396"/>
      <c r="AE61" s="333"/>
      <c r="AF61" s="394">
        <v>0</v>
      </c>
      <c r="AG61" s="395"/>
      <c r="AH61" s="43"/>
      <c r="AI61" s="396"/>
      <c r="AJ61" s="333"/>
      <c r="AK61" s="394">
        <v>0</v>
      </c>
      <c r="AL61" s="395"/>
      <c r="AM61" s="43"/>
      <c r="AN61" s="396"/>
      <c r="AO61" s="333"/>
      <c r="AP61" s="394">
        <v>0</v>
      </c>
      <c r="AQ61" s="395"/>
      <c r="AR61" s="43"/>
      <c r="AS61" s="396"/>
      <c r="AT61" s="333"/>
      <c r="AU61" s="394">
        <v>0</v>
      </c>
      <c r="AV61" s="395"/>
      <c r="AW61" s="43"/>
      <c r="AX61" s="396"/>
      <c r="AY61" s="333"/>
      <c r="AZ61" s="394">
        <v>0</v>
      </c>
      <c r="BA61" s="395"/>
      <c r="BB61" s="43"/>
      <c r="BC61" s="396"/>
      <c r="BD61" s="333"/>
      <c r="BE61" s="394">
        <v>0</v>
      </c>
      <c r="BF61" s="395"/>
      <c r="BG61" s="43"/>
      <c r="BH61" s="396"/>
      <c r="BI61" s="333"/>
      <c r="BJ61" s="394">
        <v>0</v>
      </c>
      <c r="BK61" s="395"/>
      <c r="BL61" s="43"/>
      <c r="BM61" s="396"/>
      <c r="BN61" s="333"/>
      <c r="BO61" s="394">
        <v>0</v>
      </c>
      <c r="BP61" s="395"/>
      <c r="BQ61" s="43"/>
      <c r="BR61" s="396"/>
      <c r="BS61" s="333"/>
      <c r="BT61" s="394">
        <v>0</v>
      </c>
      <c r="BU61" s="395"/>
      <c r="BV61" s="43"/>
      <c r="BW61" s="396"/>
      <c r="BX61" s="333"/>
      <c r="BY61" s="394">
        <v>0</v>
      </c>
      <c r="BZ61" s="395"/>
      <c r="CA61" s="43"/>
      <c r="CB61" s="396"/>
      <c r="CC61" s="333"/>
      <c r="CD61" s="394">
        <v>0</v>
      </c>
      <c r="CE61" s="395"/>
      <c r="CF61" s="43"/>
      <c r="CG61" s="396"/>
      <c r="CH61" s="333"/>
      <c r="CI61" s="394">
        <v>0</v>
      </c>
      <c r="CJ61" s="395"/>
      <c r="CK61" s="43"/>
      <c r="CL61" s="396"/>
      <c r="CM61" s="333"/>
      <c r="CN61" s="394">
        <v>0</v>
      </c>
      <c r="CO61" s="395"/>
      <c r="CP61" s="43"/>
      <c r="CQ61" s="396"/>
      <c r="CR61" s="333"/>
      <c r="CS61" s="394">
        <v>0</v>
      </c>
      <c r="CT61" s="395"/>
      <c r="CU61" s="43"/>
      <c r="CV61" s="396"/>
      <c r="CW61" s="333"/>
      <c r="CX61" s="394">
        <v>0</v>
      </c>
      <c r="CY61" s="395"/>
      <c r="CZ61" s="43"/>
      <c r="DA61" s="396"/>
      <c r="DB61" s="333"/>
      <c r="DC61" s="394">
        <v>0</v>
      </c>
      <c r="DD61" s="395"/>
      <c r="DE61" s="43"/>
      <c r="DF61" s="396"/>
      <c r="DG61" s="333"/>
      <c r="DH61" s="394">
        <v>0</v>
      </c>
      <c r="DI61" s="395"/>
      <c r="DJ61" s="43"/>
      <c r="DK61" s="396"/>
      <c r="DL61" s="333"/>
      <c r="DM61" s="394">
        <v>0</v>
      </c>
      <c r="DN61" s="395"/>
      <c r="DO61" s="43"/>
      <c r="DP61" s="396"/>
      <c r="DQ61" s="333"/>
      <c r="DR61" s="394">
        <v>0</v>
      </c>
      <c r="DS61" s="395"/>
      <c r="DT61" s="43"/>
      <c r="DU61" s="396"/>
      <c r="DV61" s="333"/>
      <c r="DW61" s="394">
        <v>0</v>
      </c>
      <c r="DX61" s="395"/>
      <c r="DY61" s="43"/>
      <c r="DZ61" s="396"/>
      <c r="EA61" s="333"/>
      <c r="EB61" s="394">
        <v>0</v>
      </c>
      <c r="EC61" s="395"/>
      <c r="ED61" s="43"/>
      <c r="EE61" s="396"/>
      <c r="EF61" s="333"/>
      <c r="EG61" s="394">
        <v>0</v>
      </c>
      <c r="EH61" s="395"/>
      <c r="EI61" s="43"/>
      <c r="EJ61" s="396"/>
      <c r="EK61" s="333"/>
      <c r="EL61" s="394">
        <v>0</v>
      </c>
      <c r="EM61" s="395"/>
      <c r="EO61" s="88"/>
      <c r="EP61" s="33">
        <v>0</v>
      </c>
    </row>
    <row r="62" spans="4:146" hidden="1" x14ac:dyDescent="0.3">
      <c r="D62" s="88" t="s">
        <v>321</v>
      </c>
      <c r="E62" s="327"/>
      <c r="F62" s="346"/>
      <c r="G62" s="72">
        <v>0</v>
      </c>
      <c r="H62" s="71"/>
      <c r="I62" s="43"/>
      <c r="J62" s="396"/>
      <c r="K62" s="346"/>
      <c r="L62" s="72">
        <v>0</v>
      </c>
      <c r="M62" s="71"/>
      <c r="N62" s="43"/>
      <c r="O62" s="396"/>
      <c r="P62" s="346"/>
      <c r="Q62" s="72">
        <v>0</v>
      </c>
      <c r="R62" s="71"/>
      <c r="S62" s="43"/>
      <c r="T62" s="396"/>
      <c r="U62" s="346"/>
      <c r="V62" s="72">
        <v>0</v>
      </c>
      <c r="W62" s="71"/>
      <c r="X62" s="43"/>
      <c r="Y62" s="396"/>
      <c r="Z62" s="346"/>
      <c r="AA62" s="72">
        <v>0</v>
      </c>
      <c r="AB62" s="71"/>
      <c r="AC62" s="43"/>
      <c r="AD62" s="396"/>
      <c r="AE62" s="346"/>
      <c r="AF62" s="72">
        <v>0</v>
      </c>
      <c r="AG62" s="71"/>
      <c r="AH62" s="43"/>
      <c r="AI62" s="396"/>
      <c r="AJ62" s="346"/>
      <c r="AK62" s="72">
        <v>0</v>
      </c>
      <c r="AL62" s="71"/>
      <c r="AM62" s="43"/>
      <c r="AN62" s="396"/>
      <c r="AO62" s="346"/>
      <c r="AP62" s="72">
        <v>0</v>
      </c>
      <c r="AQ62" s="71"/>
      <c r="AR62" s="43"/>
      <c r="AS62" s="396"/>
      <c r="AT62" s="346"/>
      <c r="AU62" s="72">
        <v>0</v>
      </c>
      <c r="AV62" s="71"/>
      <c r="AW62" s="43"/>
      <c r="AX62" s="396"/>
      <c r="AY62" s="346"/>
      <c r="AZ62" s="72">
        <v>0</v>
      </c>
      <c r="BA62" s="71"/>
      <c r="BB62" s="43"/>
      <c r="BC62" s="396"/>
      <c r="BD62" s="346"/>
      <c r="BE62" s="72">
        <v>0</v>
      </c>
      <c r="BF62" s="71"/>
      <c r="BG62" s="43"/>
      <c r="BH62" s="396"/>
      <c r="BI62" s="346"/>
      <c r="BJ62" s="72">
        <v>0</v>
      </c>
      <c r="BK62" s="71"/>
      <c r="BL62" s="43"/>
      <c r="BM62" s="396"/>
      <c r="BN62" s="346"/>
      <c r="BO62" s="72">
        <v>0</v>
      </c>
      <c r="BP62" s="71"/>
      <c r="BQ62" s="43"/>
      <c r="BR62" s="396"/>
      <c r="BS62" s="346"/>
      <c r="BT62" s="72">
        <v>0</v>
      </c>
      <c r="BU62" s="71"/>
      <c r="BV62" s="43"/>
      <c r="BW62" s="396"/>
      <c r="BX62" s="346"/>
      <c r="BY62" s="72">
        <v>0</v>
      </c>
      <c r="BZ62" s="71"/>
      <c r="CA62" s="43"/>
      <c r="CB62" s="396"/>
      <c r="CC62" s="346"/>
      <c r="CD62" s="72">
        <v>0</v>
      </c>
      <c r="CE62" s="71"/>
      <c r="CF62" s="43"/>
      <c r="CG62" s="396"/>
      <c r="CH62" s="346"/>
      <c r="CI62" s="72">
        <v>0</v>
      </c>
      <c r="CJ62" s="71"/>
      <c r="CK62" s="43"/>
      <c r="CL62" s="396"/>
      <c r="CM62" s="346"/>
      <c r="CN62" s="72">
        <v>0</v>
      </c>
      <c r="CO62" s="71"/>
      <c r="CP62" s="43"/>
      <c r="CQ62" s="396"/>
      <c r="CR62" s="346"/>
      <c r="CS62" s="72">
        <v>0</v>
      </c>
      <c r="CT62" s="71"/>
      <c r="CU62" s="43"/>
      <c r="CV62" s="396"/>
      <c r="CW62" s="346"/>
      <c r="CX62" s="72">
        <v>0</v>
      </c>
      <c r="CY62" s="71"/>
      <c r="CZ62" s="43"/>
      <c r="DA62" s="396"/>
      <c r="DB62" s="346"/>
      <c r="DC62" s="72">
        <v>0</v>
      </c>
      <c r="DD62" s="71"/>
      <c r="DE62" s="43"/>
      <c r="DF62" s="396"/>
      <c r="DG62" s="346"/>
      <c r="DH62" s="72">
        <v>0</v>
      </c>
      <c r="DI62" s="71"/>
      <c r="DJ62" s="43"/>
      <c r="DK62" s="396"/>
      <c r="DL62" s="346"/>
      <c r="DM62" s="72">
        <v>0</v>
      </c>
      <c r="DN62" s="71"/>
      <c r="DO62" s="43"/>
      <c r="DP62" s="396"/>
      <c r="DQ62" s="346"/>
      <c r="DR62" s="72">
        <v>0</v>
      </c>
      <c r="DS62" s="71"/>
      <c r="DT62" s="43"/>
      <c r="DU62" s="396"/>
      <c r="DV62" s="346"/>
      <c r="DW62" s="72">
        <v>0</v>
      </c>
      <c r="DX62" s="71"/>
      <c r="DY62" s="43"/>
      <c r="DZ62" s="396"/>
      <c r="EA62" s="346"/>
      <c r="EB62" s="72">
        <v>0</v>
      </c>
      <c r="EC62" s="71"/>
      <c r="ED62" s="43"/>
      <c r="EE62" s="396"/>
      <c r="EF62" s="346"/>
      <c r="EG62" s="72">
        <v>0</v>
      </c>
      <c r="EH62" s="71"/>
      <c r="EI62" s="43"/>
      <c r="EJ62" s="396"/>
      <c r="EK62" s="346"/>
      <c r="EL62" s="72">
        <v>0</v>
      </c>
      <c r="EM62" s="71"/>
      <c r="EO62" s="88"/>
      <c r="EP62" s="33">
        <v>0</v>
      </c>
    </row>
    <row r="63" spans="4:146" ht="12.75" hidden="1" customHeight="1" x14ac:dyDescent="0.3">
      <c r="D63" s="88"/>
      <c r="E63" s="327"/>
      <c r="G63" s="43"/>
      <c r="H63" s="43"/>
      <c r="I63" s="43"/>
      <c r="J63" s="396"/>
      <c r="K63" s="43"/>
      <c r="L63" s="43"/>
      <c r="M63" s="43"/>
      <c r="N63" s="43"/>
      <c r="O63" s="396"/>
      <c r="P63" s="43"/>
      <c r="Q63" s="43"/>
      <c r="R63" s="43"/>
      <c r="S63" s="43"/>
      <c r="T63" s="396"/>
      <c r="U63" s="43"/>
      <c r="V63" s="43"/>
      <c r="W63" s="43"/>
      <c r="X63" s="43"/>
      <c r="Y63" s="396"/>
      <c r="Z63" s="43"/>
      <c r="AA63" s="43"/>
      <c r="AB63" s="43"/>
      <c r="AC63" s="43"/>
      <c r="AD63" s="396"/>
      <c r="AE63" s="43"/>
      <c r="AF63" s="43"/>
      <c r="AG63" s="43"/>
      <c r="AH63" s="43"/>
      <c r="AI63" s="396"/>
      <c r="AJ63" s="43"/>
      <c r="AK63" s="43"/>
      <c r="AL63" s="43"/>
      <c r="AM63" s="43"/>
      <c r="AN63" s="396"/>
      <c r="AO63" s="43"/>
      <c r="AP63" s="43"/>
      <c r="AQ63" s="43"/>
      <c r="AR63" s="43"/>
      <c r="AS63" s="396"/>
      <c r="AT63" s="43"/>
      <c r="AU63" s="43"/>
      <c r="AV63" s="43"/>
      <c r="AW63" s="43"/>
      <c r="AX63" s="396"/>
      <c r="AY63" s="43"/>
      <c r="AZ63" s="43"/>
      <c r="BA63" s="43"/>
      <c r="BB63" s="43"/>
      <c r="BC63" s="396"/>
      <c r="BD63" s="43"/>
      <c r="BE63" s="43"/>
      <c r="BF63" s="43"/>
      <c r="BG63" s="43"/>
      <c r="BH63" s="396"/>
      <c r="BI63" s="43"/>
      <c r="BJ63" s="43"/>
      <c r="BK63" s="43"/>
      <c r="BL63" s="43"/>
      <c r="BM63" s="396"/>
      <c r="BN63" s="43"/>
      <c r="BO63" s="43"/>
      <c r="BP63" s="43"/>
      <c r="BQ63" s="43"/>
      <c r="BR63" s="396"/>
      <c r="BS63" s="43"/>
      <c r="BT63" s="43"/>
      <c r="BU63" s="43"/>
      <c r="BV63" s="43"/>
      <c r="BW63" s="396"/>
      <c r="BX63" s="43"/>
      <c r="BY63" s="43"/>
      <c r="BZ63" s="43"/>
      <c r="CA63" s="43"/>
      <c r="CB63" s="396"/>
      <c r="CC63" s="43"/>
      <c r="CD63" s="43"/>
      <c r="CE63" s="43"/>
      <c r="CF63" s="43"/>
      <c r="CG63" s="396"/>
      <c r="CH63" s="43"/>
      <c r="CI63" s="43"/>
      <c r="CJ63" s="43"/>
      <c r="CK63" s="43"/>
      <c r="CL63" s="396"/>
      <c r="CM63" s="43"/>
      <c r="CN63" s="43"/>
      <c r="CO63" s="43"/>
      <c r="CP63" s="43"/>
      <c r="CQ63" s="396"/>
      <c r="CR63" s="43"/>
      <c r="CS63" s="43"/>
      <c r="CT63" s="43"/>
      <c r="CU63" s="43"/>
      <c r="CV63" s="396"/>
      <c r="CW63" s="43"/>
      <c r="CX63" s="43"/>
      <c r="CY63" s="43"/>
      <c r="CZ63" s="43"/>
      <c r="DA63" s="396"/>
      <c r="DB63" s="43"/>
      <c r="DC63" s="43"/>
      <c r="DD63" s="43"/>
      <c r="DE63" s="43"/>
      <c r="DF63" s="396"/>
      <c r="DG63" s="43"/>
      <c r="DH63" s="43"/>
      <c r="DI63" s="43"/>
      <c r="DJ63" s="43"/>
      <c r="DK63" s="396"/>
      <c r="DL63" s="43"/>
      <c r="DM63" s="43"/>
      <c r="DN63" s="43"/>
      <c r="DO63" s="43"/>
      <c r="DP63" s="396"/>
      <c r="DQ63" s="43"/>
      <c r="DR63" s="43"/>
      <c r="DS63" s="43"/>
      <c r="DT63" s="43"/>
      <c r="DU63" s="396"/>
      <c r="DV63" s="43"/>
      <c r="DW63" s="43"/>
      <c r="DX63" s="43"/>
      <c r="DY63" s="43"/>
      <c r="DZ63" s="396"/>
      <c r="EA63" s="43"/>
      <c r="EB63" s="43"/>
      <c r="EC63" s="43"/>
      <c r="ED63" s="43"/>
      <c r="EE63" s="396"/>
      <c r="EF63" s="43"/>
      <c r="EG63" s="43"/>
      <c r="EH63" s="43"/>
      <c r="EI63" s="43"/>
      <c r="EJ63" s="396"/>
      <c r="EK63" s="43"/>
      <c r="EL63" s="43"/>
      <c r="EO63" s="88"/>
      <c r="EP63" s="33">
        <v>0</v>
      </c>
    </row>
    <row r="64" spans="4:146" ht="12.75" hidden="1" customHeight="1" x14ac:dyDescent="0.3">
      <c r="D64" s="88" t="s">
        <v>330</v>
      </c>
      <c r="E64" s="327"/>
      <c r="G64" s="43">
        <v>0</v>
      </c>
      <c r="H64" s="43"/>
      <c r="I64" s="43"/>
      <c r="J64" s="396"/>
      <c r="K64" s="43"/>
      <c r="L64" s="43">
        <v>0</v>
      </c>
      <c r="M64" s="43"/>
      <c r="N64" s="43"/>
      <c r="O64" s="396"/>
      <c r="Q64" s="43">
        <v>0</v>
      </c>
      <c r="R64" s="43"/>
      <c r="S64" s="43"/>
      <c r="T64" s="396"/>
      <c r="V64" s="43">
        <v>0</v>
      </c>
      <c r="W64" s="43"/>
      <c r="X64" s="43"/>
      <c r="Y64" s="396"/>
      <c r="AA64" s="43">
        <v>0</v>
      </c>
      <c r="AB64" s="43"/>
      <c r="AC64" s="43"/>
      <c r="AD64" s="396"/>
      <c r="AF64" s="43">
        <v>0</v>
      </c>
      <c r="AG64" s="43"/>
      <c r="AH64" s="43"/>
      <c r="AI64" s="396"/>
      <c r="AK64" s="43">
        <v>0</v>
      </c>
      <c r="AL64" s="43"/>
      <c r="AM64" s="43"/>
      <c r="AN64" s="396"/>
      <c r="AP64" s="43">
        <v>0</v>
      </c>
      <c r="AQ64" s="43"/>
      <c r="AR64" s="43"/>
      <c r="AS64" s="396"/>
      <c r="AU64" s="43">
        <v>0</v>
      </c>
      <c r="AV64" s="43"/>
      <c r="AW64" s="43"/>
      <c r="AX64" s="396"/>
      <c r="AZ64" s="43">
        <v>0</v>
      </c>
      <c r="BA64" s="43"/>
      <c r="BB64" s="43"/>
      <c r="BC64" s="396"/>
      <c r="BE64" s="43">
        <v>0</v>
      </c>
      <c r="BF64" s="43"/>
      <c r="BG64" s="43"/>
      <c r="BH64" s="396"/>
      <c r="BJ64" s="43">
        <v>0</v>
      </c>
      <c r="BK64" s="43"/>
      <c r="BL64" s="43"/>
      <c r="BM64" s="396"/>
      <c r="BO64" s="43">
        <v>0</v>
      </c>
      <c r="BP64" s="43"/>
      <c r="BQ64" s="43"/>
      <c r="BR64" s="396"/>
      <c r="BS64" s="43"/>
      <c r="BT64" s="43">
        <v>0</v>
      </c>
      <c r="BU64" s="43"/>
      <c r="BV64" s="43"/>
      <c r="BW64" s="396"/>
      <c r="BX64" s="43"/>
      <c r="BY64" s="43">
        <v>0</v>
      </c>
      <c r="BZ64" s="43"/>
      <c r="CA64" s="43"/>
      <c r="CB64" s="396"/>
      <c r="CC64" s="43"/>
      <c r="CD64" s="43">
        <v>0</v>
      </c>
      <c r="CE64" s="43"/>
      <c r="CF64" s="43"/>
      <c r="CG64" s="396"/>
      <c r="CI64" s="43">
        <v>0</v>
      </c>
      <c r="CJ64" s="43"/>
      <c r="CK64" s="43"/>
      <c r="CL64" s="396"/>
      <c r="CN64" s="43">
        <v>0</v>
      </c>
      <c r="CO64" s="43"/>
      <c r="CP64" s="43"/>
      <c r="CQ64" s="396"/>
      <c r="CS64" s="43">
        <v>0</v>
      </c>
      <c r="CT64" s="43"/>
      <c r="CU64" s="43"/>
      <c r="CV64" s="396"/>
      <c r="CX64" s="43">
        <v>0</v>
      </c>
      <c r="CY64" s="43"/>
      <c r="CZ64" s="43"/>
      <c r="DA64" s="396"/>
      <c r="DC64" s="43">
        <v>0</v>
      </c>
      <c r="DD64" s="43"/>
      <c r="DE64" s="43"/>
      <c r="DF64" s="396"/>
      <c r="DH64" s="43">
        <v>0</v>
      </c>
      <c r="DI64" s="43"/>
      <c r="DJ64" s="43"/>
      <c r="DK64" s="396"/>
      <c r="DM64" s="43">
        <v>0</v>
      </c>
      <c r="DN64" s="43"/>
      <c r="DO64" s="43"/>
      <c r="DP64" s="396"/>
      <c r="DR64" s="43">
        <v>0</v>
      </c>
      <c r="DS64" s="43"/>
      <c r="DT64" s="43"/>
      <c r="DU64" s="396"/>
      <c r="DW64" s="43">
        <v>0</v>
      </c>
      <c r="DX64" s="43"/>
      <c r="DY64" s="43"/>
      <c r="DZ64" s="396"/>
      <c r="EB64" s="43">
        <v>0</v>
      </c>
      <c r="EC64" s="43"/>
      <c r="ED64" s="43"/>
      <c r="EE64" s="396"/>
      <c r="EG64" s="43">
        <v>0</v>
      </c>
      <c r="EH64" s="43"/>
      <c r="EI64" s="43"/>
      <c r="EJ64" s="396"/>
      <c r="EK64" s="43"/>
      <c r="EL64" s="43">
        <v>0</v>
      </c>
      <c r="EO64" s="88"/>
      <c r="EP64" s="33">
        <v>0</v>
      </c>
    </row>
    <row r="65" spans="4:146" ht="12.75" hidden="1" customHeight="1" x14ac:dyDescent="0.3">
      <c r="D65" s="88" t="s">
        <v>375</v>
      </c>
      <c r="E65" s="327"/>
      <c r="F65" s="333"/>
      <c r="G65" s="394">
        <v>0</v>
      </c>
      <c r="H65" s="395"/>
      <c r="I65" s="43"/>
      <c r="J65" s="396"/>
      <c r="K65" s="397"/>
      <c r="L65" s="394">
        <v>0</v>
      </c>
      <c r="M65" s="395"/>
      <c r="N65" s="43"/>
      <c r="O65" s="396"/>
      <c r="P65" s="333"/>
      <c r="Q65" s="394">
        <v>0</v>
      </c>
      <c r="R65" s="395"/>
      <c r="S65" s="43"/>
      <c r="T65" s="396"/>
      <c r="U65" s="333"/>
      <c r="V65" s="394">
        <v>0</v>
      </c>
      <c r="W65" s="395"/>
      <c r="X65" s="43"/>
      <c r="Y65" s="396"/>
      <c r="Z65" s="333"/>
      <c r="AA65" s="394">
        <v>0</v>
      </c>
      <c r="AB65" s="395"/>
      <c r="AC65" s="43"/>
      <c r="AD65" s="396"/>
      <c r="AE65" s="333"/>
      <c r="AF65" s="394">
        <v>0</v>
      </c>
      <c r="AG65" s="395"/>
      <c r="AH65" s="43"/>
      <c r="AI65" s="396"/>
      <c r="AJ65" s="333"/>
      <c r="AK65" s="394">
        <v>0</v>
      </c>
      <c r="AL65" s="395"/>
      <c r="AM65" s="43"/>
      <c r="AN65" s="396"/>
      <c r="AO65" s="333"/>
      <c r="AP65" s="394">
        <v>0</v>
      </c>
      <c r="AQ65" s="395"/>
      <c r="AR65" s="43"/>
      <c r="AS65" s="396"/>
      <c r="AT65" s="333"/>
      <c r="AU65" s="394">
        <v>0</v>
      </c>
      <c r="AV65" s="395"/>
      <c r="AW65" s="43"/>
      <c r="AX65" s="396"/>
      <c r="AY65" s="333"/>
      <c r="AZ65" s="394">
        <v>0</v>
      </c>
      <c r="BA65" s="395"/>
      <c r="BB65" s="43"/>
      <c r="BC65" s="396"/>
      <c r="BD65" s="333"/>
      <c r="BE65" s="394">
        <v>0</v>
      </c>
      <c r="BF65" s="395"/>
      <c r="BG65" s="43"/>
      <c r="BH65" s="396"/>
      <c r="BI65" s="333"/>
      <c r="BJ65" s="394">
        <v>0</v>
      </c>
      <c r="BK65" s="395"/>
      <c r="BL65" s="43"/>
      <c r="BM65" s="396"/>
      <c r="BN65" s="333"/>
      <c r="BO65" s="394">
        <v>0</v>
      </c>
      <c r="BP65" s="395"/>
      <c r="BQ65" s="43"/>
      <c r="BR65" s="396"/>
      <c r="BS65" s="397"/>
      <c r="BT65" s="394">
        <v>0</v>
      </c>
      <c r="BU65" s="395"/>
      <c r="BV65" s="43"/>
      <c r="BW65" s="396"/>
      <c r="BX65" s="397"/>
      <c r="BY65" s="394">
        <v>0</v>
      </c>
      <c r="BZ65" s="395"/>
      <c r="CA65" s="43"/>
      <c r="CB65" s="396"/>
      <c r="CC65" s="397"/>
      <c r="CD65" s="394">
        <v>0</v>
      </c>
      <c r="CE65" s="395"/>
      <c r="CF65" s="43"/>
      <c r="CG65" s="396"/>
      <c r="CH65" s="333"/>
      <c r="CI65" s="394">
        <v>0</v>
      </c>
      <c r="CJ65" s="395"/>
      <c r="CK65" s="43"/>
      <c r="CL65" s="396"/>
      <c r="CM65" s="333"/>
      <c r="CN65" s="394">
        <v>0</v>
      </c>
      <c r="CO65" s="395"/>
      <c r="CP65" s="43"/>
      <c r="CQ65" s="396"/>
      <c r="CR65" s="333"/>
      <c r="CS65" s="394">
        <v>0</v>
      </c>
      <c r="CT65" s="395"/>
      <c r="CU65" s="43"/>
      <c r="CV65" s="396"/>
      <c r="CW65" s="333"/>
      <c r="CX65" s="394">
        <v>0</v>
      </c>
      <c r="CY65" s="395"/>
      <c r="CZ65" s="43"/>
      <c r="DA65" s="396"/>
      <c r="DB65" s="333"/>
      <c r="DC65" s="394">
        <v>0</v>
      </c>
      <c r="DD65" s="395"/>
      <c r="DE65" s="43"/>
      <c r="DF65" s="396"/>
      <c r="DG65" s="333"/>
      <c r="DH65" s="394">
        <v>0</v>
      </c>
      <c r="DI65" s="395"/>
      <c r="DJ65" s="43"/>
      <c r="DK65" s="396"/>
      <c r="DL65" s="333"/>
      <c r="DM65" s="394">
        <v>0</v>
      </c>
      <c r="DN65" s="395"/>
      <c r="DO65" s="43"/>
      <c r="DP65" s="396"/>
      <c r="DQ65" s="333"/>
      <c r="DR65" s="394">
        <v>0</v>
      </c>
      <c r="DS65" s="395"/>
      <c r="DT65" s="43"/>
      <c r="DU65" s="396"/>
      <c r="DV65" s="333"/>
      <c r="DW65" s="394">
        <v>0</v>
      </c>
      <c r="DX65" s="395"/>
      <c r="DY65" s="43"/>
      <c r="DZ65" s="396"/>
      <c r="EA65" s="333"/>
      <c r="EB65" s="394">
        <v>0</v>
      </c>
      <c r="EC65" s="395"/>
      <c r="ED65" s="43"/>
      <c r="EE65" s="396"/>
      <c r="EF65" s="333"/>
      <c r="EG65" s="394">
        <v>0</v>
      </c>
      <c r="EH65" s="395"/>
      <c r="EI65" s="43"/>
      <c r="EJ65" s="396"/>
      <c r="EK65" s="397"/>
      <c r="EL65" s="394">
        <v>0</v>
      </c>
      <c r="EM65" s="334"/>
      <c r="EO65" s="88"/>
      <c r="EP65" s="33">
        <v>0</v>
      </c>
    </row>
    <row r="66" spans="4:146" ht="12.75" hidden="1" customHeight="1" x14ac:dyDescent="0.3">
      <c r="D66" s="88" t="s">
        <v>321</v>
      </c>
      <c r="E66" s="327"/>
      <c r="F66" s="346"/>
      <c r="G66" s="72">
        <v>0</v>
      </c>
      <c r="H66" s="71"/>
      <c r="I66" s="43"/>
      <c r="J66" s="396"/>
      <c r="K66" s="405"/>
      <c r="L66" s="72">
        <v>0</v>
      </c>
      <c r="M66" s="71"/>
      <c r="N66" s="43"/>
      <c r="O66" s="396"/>
      <c r="P66" s="346"/>
      <c r="Q66" s="72">
        <v>0</v>
      </c>
      <c r="R66" s="71"/>
      <c r="S66" s="43"/>
      <c r="T66" s="396"/>
      <c r="U66" s="346"/>
      <c r="V66" s="72">
        <v>0</v>
      </c>
      <c r="W66" s="71"/>
      <c r="X66" s="43"/>
      <c r="Y66" s="396"/>
      <c r="Z66" s="346"/>
      <c r="AA66" s="72">
        <v>0</v>
      </c>
      <c r="AB66" s="71"/>
      <c r="AC66" s="43"/>
      <c r="AD66" s="396"/>
      <c r="AE66" s="346"/>
      <c r="AF66" s="72">
        <v>0</v>
      </c>
      <c r="AG66" s="71"/>
      <c r="AH66" s="43"/>
      <c r="AI66" s="396"/>
      <c r="AJ66" s="346"/>
      <c r="AK66" s="72">
        <v>0</v>
      </c>
      <c r="AL66" s="71"/>
      <c r="AM66" s="43"/>
      <c r="AN66" s="396"/>
      <c r="AO66" s="346"/>
      <c r="AP66" s="72">
        <v>0</v>
      </c>
      <c r="AQ66" s="71"/>
      <c r="AR66" s="43"/>
      <c r="AS66" s="396"/>
      <c r="AT66" s="346"/>
      <c r="AU66" s="72">
        <v>0</v>
      </c>
      <c r="AV66" s="71"/>
      <c r="AW66" s="43"/>
      <c r="AX66" s="396"/>
      <c r="AY66" s="346"/>
      <c r="AZ66" s="72">
        <v>0</v>
      </c>
      <c r="BA66" s="71"/>
      <c r="BB66" s="43"/>
      <c r="BC66" s="396"/>
      <c r="BD66" s="346"/>
      <c r="BE66" s="72">
        <v>0</v>
      </c>
      <c r="BF66" s="71"/>
      <c r="BG66" s="43"/>
      <c r="BH66" s="396"/>
      <c r="BI66" s="346"/>
      <c r="BJ66" s="72">
        <v>0</v>
      </c>
      <c r="BK66" s="71"/>
      <c r="BL66" s="43"/>
      <c r="BM66" s="396"/>
      <c r="BN66" s="346"/>
      <c r="BO66" s="72">
        <v>0</v>
      </c>
      <c r="BP66" s="71"/>
      <c r="BQ66" s="43"/>
      <c r="BR66" s="396"/>
      <c r="BS66" s="405"/>
      <c r="BT66" s="72">
        <v>0</v>
      </c>
      <c r="BU66" s="71"/>
      <c r="BV66" s="43"/>
      <c r="BW66" s="396"/>
      <c r="BX66" s="405"/>
      <c r="BY66" s="72">
        <v>0</v>
      </c>
      <c r="BZ66" s="71"/>
      <c r="CA66" s="43"/>
      <c r="CB66" s="396"/>
      <c r="CC66" s="405"/>
      <c r="CD66" s="72">
        <v>0</v>
      </c>
      <c r="CE66" s="71"/>
      <c r="CF66" s="43"/>
      <c r="CG66" s="396"/>
      <c r="CH66" s="346"/>
      <c r="CI66" s="72">
        <v>0</v>
      </c>
      <c r="CJ66" s="71"/>
      <c r="CK66" s="43"/>
      <c r="CL66" s="396"/>
      <c r="CM66" s="346"/>
      <c r="CN66" s="72">
        <v>0</v>
      </c>
      <c r="CO66" s="71"/>
      <c r="CP66" s="43"/>
      <c r="CQ66" s="396"/>
      <c r="CR66" s="346"/>
      <c r="CS66" s="72">
        <v>0</v>
      </c>
      <c r="CT66" s="71"/>
      <c r="CU66" s="43"/>
      <c r="CV66" s="396"/>
      <c r="CW66" s="346"/>
      <c r="CX66" s="72">
        <v>0</v>
      </c>
      <c r="CY66" s="71"/>
      <c r="CZ66" s="43"/>
      <c r="DA66" s="396"/>
      <c r="DB66" s="346"/>
      <c r="DC66" s="72">
        <v>0</v>
      </c>
      <c r="DD66" s="71"/>
      <c r="DE66" s="43"/>
      <c r="DF66" s="396"/>
      <c r="DG66" s="346"/>
      <c r="DH66" s="72">
        <v>0</v>
      </c>
      <c r="DI66" s="71"/>
      <c r="DJ66" s="43"/>
      <c r="DK66" s="396"/>
      <c r="DL66" s="346"/>
      <c r="DM66" s="72">
        <v>0</v>
      </c>
      <c r="DN66" s="71"/>
      <c r="DO66" s="43"/>
      <c r="DP66" s="396"/>
      <c r="DQ66" s="346"/>
      <c r="DR66" s="72">
        <v>0</v>
      </c>
      <c r="DS66" s="71"/>
      <c r="DT66" s="43"/>
      <c r="DU66" s="396"/>
      <c r="DV66" s="346"/>
      <c r="DW66" s="72">
        <v>0</v>
      </c>
      <c r="DX66" s="71"/>
      <c r="DY66" s="43"/>
      <c r="DZ66" s="396"/>
      <c r="EA66" s="346"/>
      <c r="EB66" s="72">
        <v>0</v>
      </c>
      <c r="EC66" s="71"/>
      <c r="ED66" s="43"/>
      <c r="EE66" s="396"/>
      <c r="EF66" s="346"/>
      <c r="EG66" s="72">
        <v>0</v>
      </c>
      <c r="EH66" s="71"/>
      <c r="EI66" s="43"/>
      <c r="EJ66" s="396"/>
      <c r="EK66" s="405"/>
      <c r="EL66" s="72">
        <v>0</v>
      </c>
      <c r="EM66" s="348"/>
      <c r="EO66" s="88"/>
      <c r="EP66" s="33">
        <v>0</v>
      </c>
    </row>
    <row r="67" spans="4:146" ht="12.75" hidden="1" customHeight="1" x14ac:dyDescent="0.3">
      <c r="D67" s="88"/>
      <c r="E67" s="327"/>
      <c r="G67" s="43"/>
      <c r="H67" s="43"/>
      <c r="I67" s="43"/>
      <c r="J67" s="396"/>
      <c r="K67" s="43"/>
      <c r="L67" s="43"/>
      <c r="M67" s="43"/>
      <c r="N67" s="43"/>
      <c r="O67" s="396"/>
      <c r="Q67" s="43"/>
      <c r="R67" s="43"/>
      <c r="S67" s="43"/>
      <c r="T67" s="396"/>
      <c r="V67" s="43"/>
      <c r="W67" s="43"/>
      <c r="X67" s="43"/>
      <c r="Y67" s="396"/>
      <c r="AA67" s="43"/>
      <c r="AB67" s="43"/>
      <c r="AC67" s="43"/>
      <c r="AD67" s="396"/>
      <c r="AF67" s="43"/>
      <c r="AG67" s="43"/>
      <c r="AH67" s="43"/>
      <c r="AI67" s="396"/>
      <c r="AK67" s="43"/>
      <c r="AL67" s="43"/>
      <c r="AM67" s="43"/>
      <c r="AN67" s="396"/>
      <c r="AP67" s="43"/>
      <c r="AQ67" s="43"/>
      <c r="AR67" s="43"/>
      <c r="AS67" s="396"/>
      <c r="AU67" s="43"/>
      <c r="AV67" s="43"/>
      <c r="AW67" s="43"/>
      <c r="AX67" s="396"/>
      <c r="AZ67" s="43"/>
      <c r="BA67" s="43"/>
      <c r="BB67" s="43"/>
      <c r="BC67" s="396"/>
      <c r="BE67" s="43"/>
      <c r="BF67" s="43"/>
      <c r="BG67" s="43"/>
      <c r="BH67" s="396"/>
      <c r="BJ67" s="43"/>
      <c r="BK67" s="43"/>
      <c r="BL67" s="43"/>
      <c r="BM67" s="396"/>
      <c r="BO67" s="43"/>
      <c r="BP67" s="43"/>
      <c r="BQ67" s="43"/>
      <c r="BR67" s="396"/>
      <c r="BS67" s="43"/>
      <c r="BT67" s="43"/>
      <c r="BU67" s="43"/>
      <c r="BV67" s="43"/>
      <c r="BW67" s="396"/>
      <c r="BX67" s="43"/>
      <c r="BY67" s="43"/>
      <c r="BZ67" s="43"/>
      <c r="CA67" s="43"/>
      <c r="CB67" s="396"/>
      <c r="CC67" s="43"/>
      <c r="CD67" s="43"/>
      <c r="CE67" s="43"/>
      <c r="CF67" s="43"/>
      <c r="CG67" s="396"/>
      <c r="CI67" s="43"/>
      <c r="CJ67" s="43"/>
      <c r="CK67" s="43"/>
      <c r="CL67" s="396"/>
      <c r="CN67" s="43"/>
      <c r="CO67" s="43"/>
      <c r="CP67" s="43"/>
      <c r="CQ67" s="396"/>
      <c r="CS67" s="43"/>
      <c r="CT67" s="43"/>
      <c r="CU67" s="43"/>
      <c r="CV67" s="396"/>
      <c r="CX67" s="43"/>
      <c r="CY67" s="43"/>
      <c r="CZ67" s="43"/>
      <c r="DA67" s="396"/>
      <c r="DC67" s="43"/>
      <c r="DD67" s="43"/>
      <c r="DE67" s="43"/>
      <c r="DF67" s="396"/>
      <c r="DH67" s="43"/>
      <c r="DI67" s="43"/>
      <c r="DJ67" s="43"/>
      <c r="DK67" s="396"/>
      <c r="DM67" s="43"/>
      <c r="DN67" s="43"/>
      <c r="DO67" s="43"/>
      <c r="DP67" s="396"/>
      <c r="DR67" s="43"/>
      <c r="DS67" s="43"/>
      <c r="DT67" s="43"/>
      <c r="DU67" s="396"/>
      <c r="DW67" s="43"/>
      <c r="DX67" s="43"/>
      <c r="DY67" s="43"/>
      <c r="DZ67" s="396"/>
      <c r="EB67" s="43"/>
      <c r="EC67" s="43"/>
      <c r="ED67" s="43"/>
      <c r="EE67" s="396"/>
      <c r="EG67" s="43"/>
      <c r="EH67" s="43"/>
      <c r="EI67" s="43"/>
      <c r="EJ67" s="396"/>
      <c r="EK67" s="43"/>
      <c r="EL67" s="43"/>
      <c r="EO67" s="88"/>
      <c r="EP67" s="33"/>
    </row>
    <row r="68" spans="4:146" ht="12.75" hidden="1" customHeight="1" x14ac:dyDescent="0.3">
      <c r="D68" s="88" t="s">
        <v>361</v>
      </c>
      <c r="E68" s="327"/>
      <c r="G68" s="43">
        <v>0</v>
      </c>
      <c r="H68" s="43"/>
      <c r="I68" s="43"/>
      <c r="J68" s="396"/>
      <c r="K68" s="43"/>
      <c r="L68" s="43">
        <v>0</v>
      </c>
      <c r="M68" s="43"/>
      <c r="N68" s="43"/>
      <c r="O68" s="396"/>
      <c r="Q68" s="43">
        <v>0</v>
      </c>
      <c r="R68" s="43"/>
      <c r="S68" s="43"/>
      <c r="T68" s="396"/>
      <c r="V68" s="43">
        <v>0</v>
      </c>
      <c r="W68" s="43"/>
      <c r="X68" s="43"/>
      <c r="Y68" s="396"/>
      <c r="AA68" s="43">
        <v>0</v>
      </c>
      <c r="AB68" s="43"/>
      <c r="AC68" s="43"/>
      <c r="AD68" s="396"/>
      <c r="AF68" s="43">
        <v>0</v>
      </c>
      <c r="AG68" s="43"/>
      <c r="AH68" s="43"/>
      <c r="AI68" s="396"/>
      <c r="AK68" s="43">
        <v>0</v>
      </c>
      <c r="AL68" s="43"/>
      <c r="AM68" s="43"/>
      <c r="AN68" s="396"/>
      <c r="AP68" s="43">
        <v>0</v>
      </c>
      <c r="AQ68" s="43"/>
      <c r="AR68" s="43"/>
      <c r="AS68" s="396"/>
      <c r="AU68" s="43">
        <v>0</v>
      </c>
      <c r="AV68" s="43"/>
      <c r="AW68" s="43"/>
      <c r="AX68" s="396"/>
      <c r="AZ68" s="43">
        <v>0</v>
      </c>
      <c r="BA68" s="43"/>
      <c r="BB68" s="43"/>
      <c r="BC68" s="396"/>
      <c r="BE68" s="43">
        <v>0</v>
      </c>
      <c r="BF68" s="43"/>
      <c r="BG68" s="43"/>
      <c r="BH68" s="396"/>
      <c r="BJ68" s="43">
        <v>0</v>
      </c>
      <c r="BK68" s="43"/>
      <c r="BL68" s="43"/>
      <c r="BM68" s="396"/>
      <c r="BO68" s="43">
        <v>0</v>
      </c>
      <c r="BP68" s="43"/>
      <c r="BQ68" s="43"/>
      <c r="BR68" s="396"/>
      <c r="BS68" s="43"/>
      <c r="BT68" s="43">
        <v>0</v>
      </c>
      <c r="BU68" s="43"/>
      <c r="BV68" s="43"/>
      <c r="BW68" s="396"/>
      <c r="BX68" s="43"/>
      <c r="BY68" s="43">
        <v>0</v>
      </c>
      <c r="BZ68" s="43"/>
      <c r="CA68" s="43"/>
      <c r="CB68" s="396"/>
      <c r="CC68" s="43"/>
      <c r="CD68" s="43">
        <v>0</v>
      </c>
      <c r="CE68" s="43"/>
      <c r="CF68" s="43"/>
      <c r="CG68" s="396"/>
      <c r="CI68" s="43">
        <v>0</v>
      </c>
      <c r="CJ68" s="43"/>
      <c r="CK68" s="43"/>
      <c r="CL68" s="396"/>
      <c r="CN68" s="43">
        <v>0</v>
      </c>
      <c r="CO68" s="43"/>
      <c r="CP68" s="43"/>
      <c r="CQ68" s="396"/>
      <c r="CS68" s="43">
        <v>0</v>
      </c>
      <c r="CT68" s="43"/>
      <c r="CU68" s="43"/>
      <c r="CV68" s="396"/>
      <c r="CX68" s="43">
        <v>0</v>
      </c>
      <c r="CY68" s="43"/>
      <c r="CZ68" s="43"/>
      <c r="DA68" s="396"/>
      <c r="DC68" s="43">
        <v>0</v>
      </c>
      <c r="DD68" s="43"/>
      <c r="DE68" s="43"/>
      <c r="DF68" s="396"/>
      <c r="DH68" s="43">
        <v>0</v>
      </c>
      <c r="DI68" s="43"/>
      <c r="DJ68" s="43"/>
      <c r="DK68" s="396"/>
      <c r="DM68" s="43">
        <v>0</v>
      </c>
      <c r="DN68" s="43"/>
      <c r="DO68" s="43"/>
      <c r="DP68" s="396"/>
      <c r="DR68" s="43">
        <v>0</v>
      </c>
      <c r="DS68" s="43"/>
      <c r="DT68" s="43"/>
      <c r="DU68" s="396"/>
      <c r="DW68" s="43">
        <v>0</v>
      </c>
      <c r="DX68" s="43"/>
      <c r="DY68" s="43"/>
      <c r="DZ68" s="396"/>
      <c r="EB68" s="43">
        <v>0</v>
      </c>
      <c r="EC68" s="43"/>
      <c r="ED68" s="43"/>
      <c r="EE68" s="396"/>
      <c r="EG68" s="43">
        <v>0</v>
      </c>
      <c r="EH68" s="43"/>
      <c r="EI68" s="43"/>
      <c r="EJ68" s="396"/>
      <c r="EK68" s="43"/>
      <c r="EL68" s="43">
        <v>0</v>
      </c>
      <c r="EO68" s="88"/>
      <c r="EP68" s="33">
        <v>0</v>
      </c>
    </row>
    <row r="69" spans="4:146" ht="12.75" hidden="1" customHeight="1" x14ac:dyDescent="0.3">
      <c r="D69" s="88" t="s">
        <v>375</v>
      </c>
      <c r="E69" s="327"/>
      <c r="F69" s="333"/>
      <c r="G69" s="394">
        <v>0</v>
      </c>
      <c r="H69" s="395"/>
      <c r="I69" s="43"/>
      <c r="J69" s="396"/>
      <c r="K69" s="397"/>
      <c r="L69" s="394">
        <v>0</v>
      </c>
      <c r="M69" s="395"/>
      <c r="N69" s="43"/>
      <c r="O69" s="396"/>
      <c r="P69" s="333"/>
      <c r="Q69" s="394">
        <v>0</v>
      </c>
      <c r="R69" s="395"/>
      <c r="S69" s="43"/>
      <c r="T69" s="396"/>
      <c r="U69" s="333"/>
      <c r="V69" s="394">
        <v>0</v>
      </c>
      <c r="W69" s="395"/>
      <c r="X69" s="43"/>
      <c r="Y69" s="396"/>
      <c r="Z69" s="333"/>
      <c r="AA69" s="394">
        <v>0</v>
      </c>
      <c r="AB69" s="395"/>
      <c r="AC69" s="43"/>
      <c r="AD69" s="396"/>
      <c r="AE69" s="333"/>
      <c r="AF69" s="394">
        <v>0</v>
      </c>
      <c r="AG69" s="395"/>
      <c r="AH69" s="43"/>
      <c r="AI69" s="396"/>
      <c r="AJ69" s="333"/>
      <c r="AK69" s="394">
        <v>0</v>
      </c>
      <c r="AL69" s="395"/>
      <c r="AM69" s="43"/>
      <c r="AN69" s="396"/>
      <c r="AO69" s="333"/>
      <c r="AP69" s="394">
        <v>0</v>
      </c>
      <c r="AQ69" s="395"/>
      <c r="AR69" s="43"/>
      <c r="AS69" s="396"/>
      <c r="AT69" s="333"/>
      <c r="AU69" s="394">
        <v>0</v>
      </c>
      <c r="AV69" s="395"/>
      <c r="AW69" s="43"/>
      <c r="AX69" s="396"/>
      <c r="AY69" s="333"/>
      <c r="AZ69" s="394">
        <v>0</v>
      </c>
      <c r="BA69" s="395"/>
      <c r="BB69" s="43"/>
      <c r="BC69" s="396"/>
      <c r="BD69" s="333"/>
      <c r="BE69" s="394">
        <v>0</v>
      </c>
      <c r="BF69" s="395"/>
      <c r="BG69" s="43"/>
      <c r="BH69" s="396"/>
      <c r="BI69" s="333"/>
      <c r="BJ69" s="394">
        <v>0</v>
      </c>
      <c r="BK69" s="395"/>
      <c r="BL69" s="43"/>
      <c r="BM69" s="396"/>
      <c r="BN69" s="333"/>
      <c r="BO69" s="394">
        <v>0</v>
      </c>
      <c r="BP69" s="395"/>
      <c r="BQ69" s="43"/>
      <c r="BR69" s="396"/>
      <c r="BS69" s="397"/>
      <c r="BT69" s="394">
        <v>0</v>
      </c>
      <c r="BU69" s="395"/>
      <c r="BV69" s="43"/>
      <c r="BW69" s="396"/>
      <c r="BX69" s="397"/>
      <c r="BY69" s="394">
        <v>0</v>
      </c>
      <c r="BZ69" s="395"/>
      <c r="CA69" s="43"/>
      <c r="CB69" s="396"/>
      <c r="CC69" s="397"/>
      <c r="CD69" s="394">
        <v>0</v>
      </c>
      <c r="CE69" s="395"/>
      <c r="CF69" s="43"/>
      <c r="CG69" s="396"/>
      <c r="CH69" s="333"/>
      <c r="CI69" s="394">
        <v>0</v>
      </c>
      <c r="CJ69" s="395"/>
      <c r="CK69" s="43"/>
      <c r="CL69" s="396"/>
      <c r="CM69" s="333"/>
      <c r="CN69" s="394">
        <v>0</v>
      </c>
      <c r="CO69" s="395"/>
      <c r="CP69" s="43"/>
      <c r="CQ69" s="396"/>
      <c r="CR69" s="333"/>
      <c r="CS69" s="394">
        <v>0</v>
      </c>
      <c r="CT69" s="395"/>
      <c r="CU69" s="43"/>
      <c r="CV69" s="396"/>
      <c r="CW69" s="333"/>
      <c r="CX69" s="394">
        <v>0</v>
      </c>
      <c r="CY69" s="395"/>
      <c r="CZ69" s="43"/>
      <c r="DA69" s="396"/>
      <c r="DB69" s="333"/>
      <c r="DC69" s="394">
        <v>0</v>
      </c>
      <c r="DD69" s="395"/>
      <c r="DE69" s="43"/>
      <c r="DF69" s="396"/>
      <c r="DG69" s="333"/>
      <c r="DH69" s="394">
        <v>0</v>
      </c>
      <c r="DI69" s="395"/>
      <c r="DJ69" s="43"/>
      <c r="DK69" s="396"/>
      <c r="DL69" s="333"/>
      <c r="DM69" s="394">
        <v>0</v>
      </c>
      <c r="DN69" s="395"/>
      <c r="DO69" s="43"/>
      <c r="DP69" s="396"/>
      <c r="DQ69" s="333"/>
      <c r="DR69" s="394">
        <v>0</v>
      </c>
      <c r="DS69" s="395"/>
      <c r="DT69" s="43"/>
      <c r="DU69" s="396"/>
      <c r="DV69" s="333"/>
      <c r="DW69" s="394">
        <v>0</v>
      </c>
      <c r="DX69" s="395"/>
      <c r="DY69" s="43"/>
      <c r="DZ69" s="396"/>
      <c r="EA69" s="333"/>
      <c r="EB69" s="394">
        <v>0</v>
      </c>
      <c r="EC69" s="395"/>
      <c r="ED69" s="43"/>
      <c r="EE69" s="396"/>
      <c r="EF69" s="333"/>
      <c r="EG69" s="394">
        <v>0</v>
      </c>
      <c r="EH69" s="395"/>
      <c r="EI69" s="43"/>
      <c r="EJ69" s="396"/>
      <c r="EK69" s="397"/>
      <c r="EL69" s="394">
        <v>0</v>
      </c>
      <c r="EM69" s="334"/>
      <c r="EO69" s="88"/>
      <c r="EP69" s="33">
        <v>0</v>
      </c>
    </row>
    <row r="70" spans="4:146" ht="12.75" hidden="1" customHeight="1" x14ac:dyDescent="0.3">
      <c r="D70" s="88" t="s">
        <v>321</v>
      </c>
      <c r="E70" s="327"/>
      <c r="F70" s="346"/>
      <c r="G70" s="72">
        <v>0</v>
      </c>
      <c r="H70" s="71"/>
      <c r="I70" s="43"/>
      <c r="J70" s="396"/>
      <c r="K70" s="405"/>
      <c r="L70" s="72">
        <v>0</v>
      </c>
      <c r="M70" s="71"/>
      <c r="N70" s="43"/>
      <c r="O70" s="396"/>
      <c r="P70" s="346"/>
      <c r="Q70" s="72">
        <v>0</v>
      </c>
      <c r="R70" s="71"/>
      <c r="S70" s="43"/>
      <c r="T70" s="396"/>
      <c r="U70" s="346"/>
      <c r="V70" s="72">
        <v>0</v>
      </c>
      <c r="W70" s="71"/>
      <c r="X70" s="43"/>
      <c r="Y70" s="396"/>
      <c r="Z70" s="346"/>
      <c r="AA70" s="72">
        <v>0</v>
      </c>
      <c r="AB70" s="71"/>
      <c r="AC70" s="43"/>
      <c r="AD70" s="396"/>
      <c r="AE70" s="346"/>
      <c r="AF70" s="72">
        <v>0</v>
      </c>
      <c r="AG70" s="71"/>
      <c r="AH70" s="43"/>
      <c r="AI70" s="396"/>
      <c r="AJ70" s="346"/>
      <c r="AK70" s="72">
        <v>0</v>
      </c>
      <c r="AL70" s="71"/>
      <c r="AM70" s="43"/>
      <c r="AN70" s="396"/>
      <c r="AO70" s="346"/>
      <c r="AP70" s="72">
        <v>0</v>
      </c>
      <c r="AQ70" s="71"/>
      <c r="AR70" s="43"/>
      <c r="AS70" s="396"/>
      <c r="AT70" s="346"/>
      <c r="AU70" s="72">
        <v>0</v>
      </c>
      <c r="AV70" s="71"/>
      <c r="AW70" s="43"/>
      <c r="AX70" s="396"/>
      <c r="AY70" s="346"/>
      <c r="AZ70" s="72">
        <v>0</v>
      </c>
      <c r="BA70" s="71"/>
      <c r="BB70" s="43"/>
      <c r="BC70" s="396"/>
      <c r="BD70" s="346"/>
      <c r="BE70" s="72">
        <v>0</v>
      </c>
      <c r="BF70" s="71"/>
      <c r="BG70" s="43"/>
      <c r="BH70" s="396"/>
      <c r="BI70" s="346"/>
      <c r="BJ70" s="72">
        <v>0</v>
      </c>
      <c r="BK70" s="71"/>
      <c r="BL70" s="43"/>
      <c r="BM70" s="396"/>
      <c r="BN70" s="346"/>
      <c r="BO70" s="72">
        <v>0</v>
      </c>
      <c r="BP70" s="71"/>
      <c r="BQ70" s="43"/>
      <c r="BR70" s="396"/>
      <c r="BS70" s="405"/>
      <c r="BT70" s="72">
        <v>0</v>
      </c>
      <c r="BU70" s="71"/>
      <c r="BV70" s="43"/>
      <c r="BW70" s="396"/>
      <c r="BX70" s="405"/>
      <c r="BY70" s="72">
        <v>0</v>
      </c>
      <c r="BZ70" s="71"/>
      <c r="CA70" s="43"/>
      <c r="CB70" s="396"/>
      <c r="CC70" s="405"/>
      <c r="CD70" s="72">
        <v>0</v>
      </c>
      <c r="CE70" s="71"/>
      <c r="CF70" s="43"/>
      <c r="CG70" s="396"/>
      <c r="CH70" s="346"/>
      <c r="CI70" s="72">
        <v>0</v>
      </c>
      <c r="CJ70" s="71"/>
      <c r="CK70" s="43"/>
      <c r="CL70" s="396"/>
      <c r="CM70" s="346"/>
      <c r="CN70" s="72">
        <v>0</v>
      </c>
      <c r="CO70" s="71"/>
      <c r="CP70" s="43"/>
      <c r="CQ70" s="396"/>
      <c r="CR70" s="346"/>
      <c r="CS70" s="72">
        <v>0</v>
      </c>
      <c r="CT70" s="71"/>
      <c r="CU70" s="43"/>
      <c r="CV70" s="396"/>
      <c r="CW70" s="346"/>
      <c r="CX70" s="72">
        <v>0</v>
      </c>
      <c r="CY70" s="71"/>
      <c r="CZ70" s="43"/>
      <c r="DA70" s="396"/>
      <c r="DB70" s="346"/>
      <c r="DC70" s="72">
        <v>0</v>
      </c>
      <c r="DD70" s="71"/>
      <c r="DE70" s="43"/>
      <c r="DF70" s="396"/>
      <c r="DG70" s="346"/>
      <c r="DH70" s="72">
        <v>0</v>
      </c>
      <c r="DI70" s="71"/>
      <c r="DJ70" s="43"/>
      <c r="DK70" s="396"/>
      <c r="DL70" s="346"/>
      <c r="DM70" s="72">
        <v>0</v>
      </c>
      <c r="DN70" s="71"/>
      <c r="DO70" s="43"/>
      <c r="DP70" s="396"/>
      <c r="DQ70" s="346"/>
      <c r="DR70" s="72">
        <v>0</v>
      </c>
      <c r="DS70" s="71"/>
      <c r="DT70" s="43"/>
      <c r="DU70" s="396"/>
      <c r="DV70" s="346"/>
      <c r="DW70" s="72">
        <v>0</v>
      </c>
      <c r="DX70" s="71"/>
      <c r="DY70" s="43"/>
      <c r="DZ70" s="396"/>
      <c r="EA70" s="346"/>
      <c r="EB70" s="72">
        <v>0</v>
      </c>
      <c r="EC70" s="71"/>
      <c r="ED70" s="43"/>
      <c r="EE70" s="396"/>
      <c r="EF70" s="346"/>
      <c r="EG70" s="72">
        <v>0</v>
      </c>
      <c r="EH70" s="71"/>
      <c r="EI70" s="43"/>
      <c r="EJ70" s="396"/>
      <c r="EK70" s="405"/>
      <c r="EL70" s="72">
        <v>0</v>
      </c>
      <c r="EM70" s="348"/>
      <c r="EO70" s="88"/>
      <c r="EP70" s="33">
        <v>0</v>
      </c>
    </row>
    <row r="71" spans="4:146" ht="12.75" hidden="1" customHeight="1" x14ac:dyDescent="0.3">
      <c r="D71" s="88"/>
      <c r="E71" s="327"/>
      <c r="G71" s="43"/>
      <c r="H71" s="43"/>
      <c r="I71" s="43"/>
      <c r="J71" s="396"/>
      <c r="K71" s="43"/>
      <c r="L71" s="43"/>
      <c r="M71" s="43"/>
      <c r="N71" s="43"/>
      <c r="O71" s="396"/>
      <c r="Q71" s="43"/>
      <c r="R71" s="43"/>
      <c r="S71" s="43"/>
      <c r="T71" s="396"/>
      <c r="V71" s="43"/>
      <c r="W71" s="43"/>
      <c r="X71" s="43"/>
      <c r="Y71" s="396"/>
      <c r="AA71" s="43"/>
      <c r="AB71" s="43"/>
      <c r="AC71" s="43"/>
      <c r="AD71" s="396"/>
      <c r="AF71" s="43"/>
      <c r="AG71" s="43"/>
      <c r="AH71" s="43"/>
      <c r="AI71" s="396"/>
      <c r="AK71" s="43"/>
      <c r="AL71" s="43"/>
      <c r="AM71" s="43"/>
      <c r="AN71" s="396"/>
      <c r="AP71" s="43"/>
      <c r="AQ71" s="43"/>
      <c r="AR71" s="43"/>
      <c r="AS71" s="396"/>
      <c r="AU71" s="43"/>
      <c r="AV71" s="43"/>
      <c r="AW71" s="43"/>
      <c r="AX71" s="396"/>
      <c r="AZ71" s="43"/>
      <c r="BA71" s="43"/>
      <c r="BB71" s="43"/>
      <c r="BC71" s="396"/>
      <c r="BE71" s="43"/>
      <c r="BF71" s="43"/>
      <c r="BG71" s="43"/>
      <c r="BH71" s="396"/>
      <c r="BJ71" s="43"/>
      <c r="BK71" s="43"/>
      <c r="BL71" s="43"/>
      <c r="BM71" s="396"/>
      <c r="BO71" s="43"/>
      <c r="BP71" s="43"/>
      <c r="BQ71" s="43"/>
      <c r="BR71" s="396"/>
      <c r="BS71" s="43"/>
      <c r="BT71" s="43"/>
      <c r="BU71" s="43"/>
      <c r="BV71" s="43"/>
      <c r="BW71" s="396"/>
      <c r="BX71" s="43"/>
      <c r="BY71" s="43"/>
      <c r="BZ71" s="43"/>
      <c r="CA71" s="43"/>
      <c r="CB71" s="396"/>
      <c r="CC71" s="43"/>
      <c r="CD71" s="43"/>
      <c r="CE71" s="43"/>
      <c r="CF71" s="43"/>
      <c r="CG71" s="396"/>
      <c r="CI71" s="43"/>
      <c r="CJ71" s="43"/>
      <c r="CK71" s="43"/>
      <c r="CL71" s="396"/>
      <c r="CN71" s="43"/>
      <c r="CO71" s="43"/>
      <c r="CP71" s="43"/>
      <c r="CQ71" s="396"/>
      <c r="CS71" s="43"/>
      <c r="CT71" s="43"/>
      <c r="CU71" s="43"/>
      <c r="CV71" s="396"/>
      <c r="CX71" s="43"/>
      <c r="CY71" s="43"/>
      <c r="CZ71" s="43"/>
      <c r="DA71" s="396"/>
      <c r="DC71" s="43"/>
      <c r="DD71" s="43"/>
      <c r="DE71" s="43"/>
      <c r="DF71" s="396"/>
      <c r="DH71" s="43"/>
      <c r="DI71" s="43"/>
      <c r="DJ71" s="43"/>
      <c r="DK71" s="396"/>
      <c r="DM71" s="43"/>
      <c r="DN71" s="43"/>
      <c r="DO71" s="43"/>
      <c r="DP71" s="396"/>
      <c r="DR71" s="43"/>
      <c r="DS71" s="43"/>
      <c r="DT71" s="43"/>
      <c r="DU71" s="396"/>
      <c r="DW71" s="43"/>
      <c r="DX71" s="43"/>
      <c r="DY71" s="43"/>
      <c r="DZ71" s="396"/>
      <c r="EB71" s="43"/>
      <c r="EC71" s="43"/>
      <c r="ED71" s="43"/>
      <c r="EE71" s="396"/>
      <c r="EG71" s="43"/>
      <c r="EH71" s="43"/>
      <c r="EI71" s="43"/>
      <c r="EJ71" s="396"/>
      <c r="EK71" s="43"/>
      <c r="EL71" s="43"/>
      <c r="EO71" s="88"/>
      <c r="EP71" s="33"/>
    </row>
    <row r="72" spans="4:146" ht="12.75" hidden="1" customHeight="1" x14ac:dyDescent="0.3">
      <c r="D72" s="88" t="s">
        <v>361</v>
      </c>
      <c r="E72" s="327"/>
      <c r="G72" s="43">
        <v>0</v>
      </c>
      <c r="H72" s="43"/>
      <c r="I72" s="43"/>
      <c r="J72" s="396"/>
      <c r="K72" s="43"/>
      <c r="L72" s="43">
        <v>0</v>
      </c>
      <c r="M72" s="43"/>
      <c r="N72" s="43"/>
      <c r="O72" s="396"/>
      <c r="Q72" s="43">
        <v>0</v>
      </c>
      <c r="R72" s="43"/>
      <c r="S72" s="43"/>
      <c r="T72" s="396"/>
      <c r="V72" s="43">
        <v>0</v>
      </c>
      <c r="W72" s="43"/>
      <c r="X72" s="43"/>
      <c r="Y72" s="396"/>
      <c r="AA72" s="43">
        <v>0</v>
      </c>
      <c r="AB72" s="43"/>
      <c r="AC72" s="43"/>
      <c r="AD72" s="396"/>
      <c r="AF72" s="43">
        <v>0</v>
      </c>
      <c r="AG72" s="43"/>
      <c r="AH72" s="43"/>
      <c r="AI72" s="396"/>
      <c r="AK72" s="43">
        <v>0</v>
      </c>
      <c r="AL72" s="43"/>
      <c r="AM72" s="43"/>
      <c r="AN72" s="396"/>
      <c r="AP72" s="43">
        <v>0</v>
      </c>
      <c r="AQ72" s="43"/>
      <c r="AR72" s="43"/>
      <c r="AS72" s="396"/>
      <c r="AU72" s="43">
        <v>0</v>
      </c>
      <c r="AV72" s="43"/>
      <c r="AW72" s="43"/>
      <c r="AX72" s="396"/>
      <c r="AZ72" s="43">
        <v>0</v>
      </c>
      <c r="BA72" s="43"/>
      <c r="BB72" s="43"/>
      <c r="BC72" s="396"/>
      <c r="BE72" s="43">
        <v>0</v>
      </c>
      <c r="BF72" s="43"/>
      <c r="BG72" s="43"/>
      <c r="BH72" s="396"/>
      <c r="BJ72" s="43">
        <v>0</v>
      </c>
      <c r="BK72" s="43"/>
      <c r="BL72" s="43"/>
      <c r="BM72" s="396"/>
      <c r="BO72" s="43">
        <v>0</v>
      </c>
      <c r="BP72" s="43"/>
      <c r="BQ72" s="43"/>
      <c r="BR72" s="396"/>
      <c r="BS72" s="43"/>
      <c r="BT72" s="43">
        <v>0</v>
      </c>
      <c r="BU72" s="43"/>
      <c r="BV72" s="43"/>
      <c r="BW72" s="396"/>
      <c r="BX72" s="43"/>
      <c r="BY72" s="43">
        <v>0</v>
      </c>
      <c r="BZ72" s="43"/>
      <c r="CA72" s="43"/>
      <c r="CB72" s="396"/>
      <c r="CC72" s="43"/>
      <c r="CD72" s="43">
        <v>0</v>
      </c>
      <c r="CE72" s="43"/>
      <c r="CF72" s="43"/>
      <c r="CG72" s="396"/>
      <c r="CI72" s="43">
        <v>0</v>
      </c>
      <c r="CJ72" s="43"/>
      <c r="CK72" s="43"/>
      <c r="CL72" s="396"/>
      <c r="CN72" s="43">
        <v>0</v>
      </c>
      <c r="CO72" s="43"/>
      <c r="CP72" s="43"/>
      <c r="CQ72" s="396"/>
      <c r="CS72" s="43">
        <v>0</v>
      </c>
      <c r="CT72" s="43"/>
      <c r="CU72" s="43"/>
      <c r="CV72" s="396"/>
      <c r="CX72" s="43">
        <v>0</v>
      </c>
      <c r="CY72" s="43"/>
      <c r="CZ72" s="43"/>
      <c r="DA72" s="396"/>
      <c r="DC72" s="43">
        <v>0</v>
      </c>
      <c r="DD72" s="43"/>
      <c r="DE72" s="43"/>
      <c r="DF72" s="396"/>
      <c r="DH72" s="43">
        <v>0</v>
      </c>
      <c r="DI72" s="43"/>
      <c r="DJ72" s="43"/>
      <c r="DK72" s="396"/>
      <c r="DM72" s="43">
        <v>0</v>
      </c>
      <c r="DN72" s="43"/>
      <c r="DO72" s="43"/>
      <c r="DP72" s="396"/>
      <c r="DR72" s="43">
        <v>0</v>
      </c>
      <c r="DS72" s="43"/>
      <c r="DT72" s="43"/>
      <c r="DU72" s="396"/>
      <c r="DW72" s="43">
        <v>0</v>
      </c>
      <c r="DX72" s="43"/>
      <c r="DY72" s="43"/>
      <c r="DZ72" s="396"/>
      <c r="EB72" s="43">
        <v>0</v>
      </c>
      <c r="EC72" s="43"/>
      <c r="ED72" s="43"/>
      <c r="EE72" s="396"/>
      <c r="EG72" s="43">
        <v>0</v>
      </c>
      <c r="EH72" s="43"/>
      <c r="EI72" s="43"/>
      <c r="EJ72" s="396"/>
      <c r="EK72" s="43"/>
      <c r="EL72" s="43">
        <v>0</v>
      </c>
      <c r="EO72" s="88"/>
      <c r="EP72" s="33">
        <v>0</v>
      </c>
    </row>
    <row r="73" spans="4:146" ht="12.75" hidden="1" customHeight="1" x14ac:dyDescent="0.3">
      <c r="D73" s="88" t="s">
        <v>375</v>
      </c>
      <c r="E73" s="327"/>
      <c r="F73" s="333"/>
      <c r="G73" s="394">
        <v>0</v>
      </c>
      <c r="H73" s="395"/>
      <c r="I73" s="43"/>
      <c r="J73" s="396"/>
      <c r="K73" s="397"/>
      <c r="L73" s="394">
        <v>0</v>
      </c>
      <c r="M73" s="395"/>
      <c r="N73" s="43"/>
      <c r="O73" s="396"/>
      <c r="P73" s="333"/>
      <c r="Q73" s="394">
        <v>0</v>
      </c>
      <c r="R73" s="395"/>
      <c r="S73" s="43"/>
      <c r="T73" s="396"/>
      <c r="U73" s="333"/>
      <c r="V73" s="394">
        <v>0</v>
      </c>
      <c r="W73" s="395"/>
      <c r="X73" s="43"/>
      <c r="Y73" s="396"/>
      <c r="Z73" s="333"/>
      <c r="AA73" s="394">
        <v>0</v>
      </c>
      <c r="AB73" s="395"/>
      <c r="AC73" s="43"/>
      <c r="AD73" s="396"/>
      <c r="AE73" s="333"/>
      <c r="AF73" s="394">
        <v>0</v>
      </c>
      <c r="AG73" s="395"/>
      <c r="AH73" s="43"/>
      <c r="AI73" s="396"/>
      <c r="AJ73" s="333"/>
      <c r="AK73" s="394">
        <v>0</v>
      </c>
      <c r="AL73" s="395"/>
      <c r="AM73" s="43"/>
      <c r="AN73" s="396"/>
      <c r="AO73" s="333"/>
      <c r="AP73" s="394">
        <v>0</v>
      </c>
      <c r="AQ73" s="395"/>
      <c r="AR73" s="43"/>
      <c r="AS73" s="396"/>
      <c r="AT73" s="333"/>
      <c r="AU73" s="394">
        <v>0</v>
      </c>
      <c r="AV73" s="395"/>
      <c r="AW73" s="43"/>
      <c r="AX73" s="396"/>
      <c r="AY73" s="333"/>
      <c r="AZ73" s="394">
        <v>0</v>
      </c>
      <c r="BA73" s="395"/>
      <c r="BB73" s="43"/>
      <c r="BC73" s="396"/>
      <c r="BD73" s="333"/>
      <c r="BE73" s="394">
        <v>0</v>
      </c>
      <c r="BF73" s="395"/>
      <c r="BG73" s="43"/>
      <c r="BH73" s="396"/>
      <c r="BI73" s="333"/>
      <c r="BJ73" s="394">
        <v>0</v>
      </c>
      <c r="BK73" s="395"/>
      <c r="BL73" s="43"/>
      <c r="BM73" s="396"/>
      <c r="BN73" s="333"/>
      <c r="BO73" s="394">
        <v>0</v>
      </c>
      <c r="BP73" s="395"/>
      <c r="BQ73" s="43"/>
      <c r="BR73" s="396"/>
      <c r="BS73" s="397"/>
      <c r="BT73" s="394">
        <v>0</v>
      </c>
      <c r="BU73" s="395"/>
      <c r="BV73" s="43"/>
      <c r="BW73" s="396"/>
      <c r="BX73" s="397"/>
      <c r="BY73" s="394">
        <v>0</v>
      </c>
      <c r="BZ73" s="395"/>
      <c r="CA73" s="43"/>
      <c r="CB73" s="396"/>
      <c r="CC73" s="397"/>
      <c r="CD73" s="394">
        <v>0</v>
      </c>
      <c r="CE73" s="395"/>
      <c r="CF73" s="43"/>
      <c r="CG73" s="396"/>
      <c r="CH73" s="333"/>
      <c r="CI73" s="394">
        <v>0</v>
      </c>
      <c r="CJ73" s="395"/>
      <c r="CK73" s="43"/>
      <c r="CL73" s="396"/>
      <c r="CM73" s="333"/>
      <c r="CN73" s="394">
        <v>0</v>
      </c>
      <c r="CO73" s="395"/>
      <c r="CP73" s="43"/>
      <c r="CQ73" s="396"/>
      <c r="CR73" s="333"/>
      <c r="CS73" s="394">
        <v>0</v>
      </c>
      <c r="CT73" s="395"/>
      <c r="CU73" s="43"/>
      <c r="CV73" s="396"/>
      <c r="CW73" s="333"/>
      <c r="CX73" s="394">
        <v>0</v>
      </c>
      <c r="CY73" s="395"/>
      <c r="CZ73" s="43"/>
      <c r="DA73" s="396"/>
      <c r="DB73" s="333"/>
      <c r="DC73" s="394">
        <v>0</v>
      </c>
      <c r="DD73" s="395"/>
      <c r="DE73" s="43"/>
      <c r="DF73" s="396"/>
      <c r="DG73" s="333"/>
      <c r="DH73" s="394">
        <v>0</v>
      </c>
      <c r="DI73" s="395"/>
      <c r="DJ73" s="43"/>
      <c r="DK73" s="396"/>
      <c r="DL73" s="333"/>
      <c r="DM73" s="394">
        <v>0</v>
      </c>
      <c r="DN73" s="395"/>
      <c r="DO73" s="43"/>
      <c r="DP73" s="396"/>
      <c r="DQ73" s="333"/>
      <c r="DR73" s="394">
        <v>0</v>
      </c>
      <c r="DS73" s="395"/>
      <c r="DT73" s="43"/>
      <c r="DU73" s="396"/>
      <c r="DV73" s="333"/>
      <c r="DW73" s="394">
        <v>0</v>
      </c>
      <c r="DX73" s="395"/>
      <c r="DY73" s="43"/>
      <c r="DZ73" s="396"/>
      <c r="EA73" s="333"/>
      <c r="EB73" s="394">
        <v>0</v>
      </c>
      <c r="EC73" s="395"/>
      <c r="ED73" s="43"/>
      <c r="EE73" s="396"/>
      <c r="EF73" s="333"/>
      <c r="EG73" s="394">
        <v>0</v>
      </c>
      <c r="EH73" s="395"/>
      <c r="EI73" s="43"/>
      <c r="EJ73" s="396"/>
      <c r="EK73" s="397"/>
      <c r="EL73" s="394">
        <v>0</v>
      </c>
      <c r="EM73" s="334"/>
      <c r="EO73" s="88"/>
      <c r="EP73" s="33">
        <v>0</v>
      </c>
    </row>
    <row r="74" spans="4:146" ht="12.75" hidden="1" customHeight="1" x14ac:dyDescent="0.3">
      <c r="D74" s="88" t="s">
        <v>321</v>
      </c>
      <c r="E74" s="327"/>
      <c r="F74" s="346"/>
      <c r="G74" s="72">
        <v>0</v>
      </c>
      <c r="H74" s="71"/>
      <c r="I74" s="43"/>
      <c r="J74" s="396"/>
      <c r="K74" s="405"/>
      <c r="L74" s="72">
        <v>0</v>
      </c>
      <c r="M74" s="71"/>
      <c r="N74" s="43"/>
      <c r="O74" s="396"/>
      <c r="P74" s="346"/>
      <c r="Q74" s="72">
        <v>0</v>
      </c>
      <c r="R74" s="71"/>
      <c r="S74" s="43"/>
      <c r="T74" s="396"/>
      <c r="U74" s="346"/>
      <c r="V74" s="72">
        <v>0</v>
      </c>
      <c r="W74" s="71"/>
      <c r="X74" s="43"/>
      <c r="Y74" s="396"/>
      <c r="Z74" s="346"/>
      <c r="AA74" s="72">
        <v>0</v>
      </c>
      <c r="AB74" s="71"/>
      <c r="AC74" s="43"/>
      <c r="AD74" s="396"/>
      <c r="AE74" s="346"/>
      <c r="AF74" s="72">
        <v>0</v>
      </c>
      <c r="AG74" s="71"/>
      <c r="AH74" s="43"/>
      <c r="AI74" s="396"/>
      <c r="AJ74" s="346"/>
      <c r="AK74" s="72">
        <v>0</v>
      </c>
      <c r="AL74" s="71"/>
      <c r="AM74" s="43"/>
      <c r="AN74" s="396"/>
      <c r="AO74" s="346"/>
      <c r="AP74" s="72">
        <v>0</v>
      </c>
      <c r="AQ74" s="71"/>
      <c r="AR74" s="43"/>
      <c r="AS74" s="396"/>
      <c r="AT74" s="346"/>
      <c r="AU74" s="72">
        <v>0</v>
      </c>
      <c r="AV74" s="71"/>
      <c r="AW74" s="43"/>
      <c r="AX74" s="396"/>
      <c r="AY74" s="346"/>
      <c r="AZ74" s="72">
        <v>0</v>
      </c>
      <c r="BA74" s="71"/>
      <c r="BB74" s="43"/>
      <c r="BC74" s="396"/>
      <c r="BD74" s="346"/>
      <c r="BE74" s="72">
        <v>0</v>
      </c>
      <c r="BF74" s="71"/>
      <c r="BG74" s="43"/>
      <c r="BH74" s="396"/>
      <c r="BI74" s="346"/>
      <c r="BJ74" s="72">
        <v>0</v>
      </c>
      <c r="BK74" s="71"/>
      <c r="BL74" s="43"/>
      <c r="BM74" s="396"/>
      <c r="BN74" s="346"/>
      <c r="BO74" s="72">
        <v>0</v>
      </c>
      <c r="BP74" s="71"/>
      <c r="BQ74" s="43"/>
      <c r="BR74" s="396"/>
      <c r="BS74" s="405"/>
      <c r="BT74" s="72">
        <v>0</v>
      </c>
      <c r="BU74" s="71"/>
      <c r="BV74" s="43"/>
      <c r="BW74" s="396"/>
      <c r="BX74" s="405"/>
      <c r="BY74" s="72">
        <v>0</v>
      </c>
      <c r="BZ74" s="71"/>
      <c r="CA74" s="43"/>
      <c r="CB74" s="396"/>
      <c r="CC74" s="405"/>
      <c r="CD74" s="72">
        <v>0</v>
      </c>
      <c r="CE74" s="71"/>
      <c r="CF74" s="43"/>
      <c r="CG74" s="396"/>
      <c r="CH74" s="346"/>
      <c r="CI74" s="72">
        <v>0</v>
      </c>
      <c r="CJ74" s="71"/>
      <c r="CK74" s="43"/>
      <c r="CL74" s="396"/>
      <c r="CM74" s="346"/>
      <c r="CN74" s="72">
        <v>0</v>
      </c>
      <c r="CO74" s="71"/>
      <c r="CP74" s="43"/>
      <c r="CQ74" s="396"/>
      <c r="CR74" s="346"/>
      <c r="CS74" s="72">
        <v>0</v>
      </c>
      <c r="CT74" s="71"/>
      <c r="CU74" s="43"/>
      <c r="CV74" s="396"/>
      <c r="CW74" s="346"/>
      <c r="CX74" s="72">
        <v>0</v>
      </c>
      <c r="CY74" s="71"/>
      <c r="CZ74" s="43"/>
      <c r="DA74" s="396"/>
      <c r="DB74" s="346"/>
      <c r="DC74" s="72">
        <v>0</v>
      </c>
      <c r="DD74" s="71"/>
      <c r="DE74" s="43"/>
      <c r="DF74" s="396"/>
      <c r="DG74" s="346"/>
      <c r="DH74" s="72">
        <v>0</v>
      </c>
      <c r="DI74" s="71"/>
      <c r="DJ74" s="43"/>
      <c r="DK74" s="396"/>
      <c r="DL74" s="346"/>
      <c r="DM74" s="72">
        <v>0</v>
      </c>
      <c r="DN74" s="71"/>
      <c r="DO74" s="43"/>
      <c r="DP74" s="396"/>
      <c r="DQ74" s="346"/>
      <c r="DR74" s="72">
        <v>0</v>
      </c>
      <c r="DS74" s="71"/>
      <c r="DT74" s="43"/>
      <c r="DU74" s="396"/>
      <c r="DV74" s="346"/>
      <c r="DW74" s="72">
        <v>0</v>
      </c>
      <c r="DX74" s="71"/>
      <c r="DY74" s="43"/>
      <c r="DZ74" s="396"/>
      <c r="EA74" s="346"/>
      <c r="EB74" s="72">
        <v>0</v>
      </c>
      <c r="EC74" s="71"/>
      <c r="ED74" s="43"/>
      <c r="EE74" s="396"/>
      <c r="EF74" s="346"/>
      <c r="EG74" s="72">
        <v>0</v>
      </c>
      <c r="EH74" s="71"/>
      <c r="EI74" s="43"/>
      <c r="EJ74" s="396"/>
      <c r="EK74" s="405"/>
      <c r="EL74" s="72">
        <v>0</v>
      </c>
      <c r="EM74" s="348"/>
      <c r="EO74" s="88"/>
      <c r="EP74" s="33">
        <v>0</v>
      </c>
    </row>
    <row r="75" spans="4:146" ht="12.75" hidden="1" customHeight="1" x14ac:dyDescent="0.3">
      <c r="D75" s="88"/>
      <c r="E75" s="327"/>
      <c r="G75" s="43"/>
      <c r="H75" s="43"/>
      <c r="I75" s="43"/>
      <c r="J75" s="396"/>
      <c r="K75" s="43"/>
      <c r="L75" s="43"/>
      <c r="M75" s="43"/>
      <c r="N75" s="43"/>
      <c r="O75" s="396"/>
      <c r="Q75" s="43"/>
      <c r="R75" s="43"/>
      <c r="S75" s="43"/>
      <c r="T75" s="396"/>
      <c r="V75" s="43"/>
      <c r="W75" s="43"/>
      <c r="X75" s="43"/>
      <c r="Y75" s="396"/>
      <c r="AA75" s="43"/>
      <c r="AB75" s="43"/>
      <c r="AC75" s="43"/>
      <c r="AD75" s="396"/>
      <c r="AF75" s="43"/>
      <c r="AG75" s="43"/>
      <c r="AH75" s="43"/>
      <c r="AI75" s="396"/>
      <c r="AK75" s="43"/>
      <c r="AL75" s="43"/>
      <c r="AM75" s="43"/>
      <c r="AN75" s="396"/>
      <c r="AP75" s="43"/>
      <c r="AQ75" s="43"/>
      <c r="AR75" s="43"/>
      <c r="AS75" s="396"/>
      <c r="AU75" s="43"/>
      <c r="AV75" s="43"/>
      <c r="AW75" s="43"/>
      <c r="AX75" s="396"/>
      <c r="AZ75" s="43"/>
      <c r="BA75" s="43"/>
      <c r="BB75" s="43"/>
      <c r="BC75" s="396"/>
      <c r="BE75" s="43"/>
      <c r="BF75" s="43"/>
      <c r="BG75" s="43"/>
      <c r="BH75" s="396"/>
      <c r="BJ75" s="43"/>
      <c r="BK75" s="43"/>
      <c r="BL75" s="43"/>
      <c r="BM75" s="396"/>
      <c r="BO75" s="43"/>
      <c r="BP75" s="43"/>
      <c r="BQ75" s="43"/>
      <c r="BR75" s="396"/>
      <c r="BS75" s="43"/>
      <c r="BT75" s="43"/>
      <c r="BU75" s="43"/>
      <c r="BV75" s="43"/>
      <c r="BW75" s="396"/>
      <c r="BX75" s="43"/>
      <c r="BY75" s="43"/>
      <c r="BZ75" s="43"/>
      <c r="CA75" s="43"/>
      <c r="CB75" s="396"/>
      <c r="CC75" s="43"/>
      <c r="CD75" s="43"/>
      <c r="CE75" s="43"/>
      <c r="CF75" s="43"/>
      <c r="CG75" s="396"/>
      <c r="CI75" s="43"/>
      <c r="CJ75" s="43"/>
      <c r="CK75" s="43"/>
      <c r="CL75" s="396"/>
      <c r="CN75" s="43"/>
      <c r="CO75" s="43"/>
      <c r="CP75" s="43"/>
      <c r="CQ75" s="396"/>
      <c r="CS75" s="43"/>
      <c r="CT75" s="43"/>
      <c r="CU75" s="43"/>
      <c r="CV75" s="396"/>
      <c r="CX75" s="43"/>
      <c r="CY75" s="43"/>
      <c r="CZ75" s="43"/>
      <c r="DA75" s="396"/>
      <c r="DC75" s="43"/>
      <c r="DD75" s="43"/>
      <c r="DE75" s="43"/>
      <c r="DF75" s="396"/>
      <c r="DH75" s="43"/>
      <c r="DI75" s="43"/>
      <c r="DJ75" s="43"/>
      <c r="DK75" s="396"/>
      <c r="DM75" s="43"/>
      <c r="DN75" s="43"/>
      <c r="DO75" s="43"/>
      <c r="DP75" s="396"/>
      <c r="DR75" s="43"/>
      <c r="DS75" s="43"/>
      <c r="DT75" s="43"/>
      <c r="DU75" s="396"/>
      <c r="DW75" s="43"/>
      <c r="DX75" s="43"/>
      <c r="DY75" s="43"/>
      <c r="DZ75" s="396"/>
      <c r="EB75" s="43"/>
      <c r="EC75" s="43"/>
      <c r="ED75" s="43"/>
      <c r="EE75" s="396"/>
      <c r="EG75" s="43"/>
      <c r="EH75" s="43"/>
      <c r="EI75" s="43"/>
      <c r="EJ75" s="396"/>
      <c r="EK75" s="43"/>
      <c r="EL75" s="43"/>
      <c r="EO75" s="88"/>
      <c r="EP75" s="33"/>
    </row>
    <row r="76" spans="4:146" s="33" customFormat="1" ht="12.75" customHeight="1" x14ac:dyDescent="0.3">
      <c r="D76" s="161" t="s">
        <v>332</v>
      </c>
      <c r="E76" s="329"/>
      <c r="F76" s="95"/>
      <c r="G76" s="422">
        <v>0</v>
      </c>
      <c r="H76" s="422"/>
      <c r="I76" s="35"/>
      <c r="J76" s="393"/>
      <c r="K76" s="422"/>
      <c r="L76" s="422">
        <v>0</v>
      </c>
      <c r="M76" s="422"/>
      <c r="N76" s="35"/>
      <c r="O76" s="393"/>
      <c r="P76" s="422"/>
      <c r="Q76" s="422">
        <v>0</v>
      </c>
      <c r="R76" s="422"/>
      <c r="S76" s="35"/>
      <c r="T76" s="393"/>
      <c r="U76" s="422"/>
      <c r="V76" s="422">
        <v>0</v>
      </c>
      <c r="W76" s="422"/>
      <c r="X76" s="35"/>
      <c r="Y76" s="393"/>
      <c r="Z76" s="422"/>
      <c r="AA76" s="422">
        <v>0</v>
      </c>
      <c r="AB76" s="422"/>
      <c r="AC76" s="35"/>
      <c r="AD76" s="393"/>
      <c r="AE76" s="422"/>
      <c r="AF76" s="422">
        <v>0</v>
      </c>
      <c r="AG76" s="422"/>
      <c r="AH76" s="35"/>
      <c r="AI76" s="393"/>
      <c r="AJ76" s="422"/>
      <c r="AK76" s="422">
        <v>0</v>
      </c>
      <c r="AL76" s="422"/>
      <c r="AM76" s="35"/>
      <c r="AN76" s="393"/>
      <c r="AO76" s="422"/>
      <c r="AP76" s="422">
        <v>0</v>
      </c>
      <c r="AQ76" s="422"/>
      <c r="AR76" s="35"/>
      <c r="AS76" s="393"/>
      <c r="AT76" s="422"/>
      <c r="AU76" s="422">
        <v>0</v>
      </c>
      <c r="AV76" s="422"/>
      <c r="AW76" s="35"/>
      <c r="AX76" s="393"/>
      <c r="AY76" s="422"/>
      <c r="AZ76" s="422">
        <v>0</v>
      </c>
      <c r="BA76" s="422"/>
      <c r="BB76" s="35"/>
      <c r="BC76" s="393"/>
      <c r="BD76" s="422"/>
      <c r="BE76" s="422">
        <v>0</v>
      </c>
      <c r="BF76" s="422"/>
      <c r="BG76" s="35"/>
      <c r="BH76" s="393"/>
      <c r="BI76" s="422"/>
      <c r="BJ76" s="422">
        <v>0</v>
      </c>
      <c r="BK76" s="422"/>
      <c r="BL76" s="35"/>
      <c r="BM76" s="393"/>
      <c r="BN76" s="422"/>
      <c r="BO76" s="422">
        <v>0</v>
      </c>
      <c r="BP76" s="422"/>
      <c r="BQ76" s="35"/>
      <c r="BR76" s="393"/>
      <c r="BS76" s="422"/>
      <c r="BT76" s="422">
        <v>0</v>
      </c>
      <c r="BU76" s="422"/>
      <c r="BV76" s="35"/>
      <c r="BW76" s="393"/>
      <c r="BX76" s="422"/>
      <c r="BY76" s="422">
        <v>68212353</v>
      </c>
      <c r="BZ76" s="422"/>
      <c r="CA76" s="35"/>
      <c r="CB76" s="393"/>
      <c r="CC76" s="422"/>
      <c r="CD76" s="422">
        <v>0</v>
      </c>
      <c r="CE76" s="422"/>
      <c r="CF76" s="35"/>
      <c r="CG76" s="393"/>
      <c r="CH76" s="422"/>
      <c r="CI76" s="422">
        <v>0</v>
      </c>
      <c r="CJ76" s="422"/>
      <c r="CK76" s="35"/>
      <c r="CL76" s="393"/>
      <c r="CM76" s="422"/>
      <c r="CN76" s="422">
        <v>0</v>
      </c>
      <c r="CO76" s="422"/>
      <c r="CP76" s="35"/>
      <c r="CQ76" s="393"/>
      <c r="CR76" s="422"/>
      <c r="CS76" s="422">
        <v>0</v>
      </c>
      <c r="CT76" s="422"/>
      <c r="CU76" s="35"/>
      <c r="CV76" s="393"/>
      <c r="CW76" s="422"/>
      <c r="CX76" s="422">
        <v>0</v>
      </c>
      <c r="CY76" s="422"/>
      <c r="CZ76" s="35"/>
      <c r="DA76" s="393"/>
      <c r="DB76" s="422"/>
      <c r="DC76" s="422">
        <v>0</v>
      </c>
      <c r="DD76" s="422"/>
      <c r="DE76" s="35"/>
      <c r="DF76" s="393"/>
      <c r="DG76" s="422"/>
      <c r="DH76" s="422">
        <v>0</v>
      </c>
      <c r="DI76" s="422"/>
      <c r="DJ76" s="35"/>
      <c r="DK76" s="393"/>
      <c r="DL76" s="422"/>
      <c r="DM76" s="422">
        <v>0</v>
      </c>
      <c r="DN76" s="422"/>
      <c r="DO76" s="35"/>
      <c r="DP76" s="393"/>
      <c r="DQ76" s="422"/>
      <c r="DR76" s="422">
        <v>0</v>
      </c>
      <c r="DS76" s="422"/>
      <c r="DT76" s="35"/>
      <c r="DU76" s="393"/>
      <c r="DV76" s="422"/>
      <c r="DW76" s="422">
        <v>0</v>
      </c>
      <c r="DX76" s="422"/>
      <c r="DY76" s="35"/>
      <c r="DZ76" s="393"/>
      <c r="EA76" s="422"/>
      <c r="EB76" s="422">
        <v>68212353</v>
      </c>
      <c r="EC76" s="422"/>
      <c r="ED76" s="35"/>
      <c r="EE76" s="393"/>
      <c r="EF76" s="422"/>
      <c r="EG76" s="422">
        <v>0</v>
      </c>
      <c r="EH76" s="422"/>
      <c r="EI76" s="35"/>
      <c r="EJ76" s="393"/>
      <c r="EK76" s="422"/>
      <c r="EL76" s="422">
        <v>0</v>
      </c>
      <c r="EM76" s="95"/>
      <c r="EO76" s="161"/>
      <c r="EP76" s="33">
        <v>-68212353</v>
      </c>
    </row>
    <row r="77" spans="4:146" ht="12.75" customHeight="1" x14ac:dyDescent="0.3">
      <c r="D77" s="88" t="s">
        <v>376</v>
      </c>
      <c r="E77" s="327"/>
      <c r="F77" s="327"/>
      <c r="G77" s="388">
        <v>0</v>
      </c>
      <c r="H77" s="42"/>
      <c r="I77" s="43"/>
      <c r="J77" s="396"/>
      <c r="K77" s="396"/>
      <c r="L77" s="388">
        <v>0</v>
      </c>
      <c r="M77" s="42"/>
      <c r="N77" s="43"/>
      <c r="O77" s="396"/>
      <c r="P77" s="396"/>
      <c r="Q77" s="388">
        <v>0</v>
      </c>
      <c r="R77" s="42"/>
      <c r="S77" s="43"/>
      <c r="T77" s="396"/>
      <c r="U77" s="396"/>
      <c r="V77" s="388">
        <v>0</v>
      </c>
      <c r="W77" s="42"/>
      <c r="X77" s="43"/>
      <c r="Y77" s="396"/>
      <c r="Z77" s="396"/>
      <c r="AA77" s="388">
        <v>0</v>
      </c>
      <c r="AB77" s="42"/>
      <c r="AC77" s="43"/>
      <c r="AD77" s="396"/>
      <c r="AE77" s="396"/>
      <c r="AF77" s="388">
        <v>0</v>
      </c>
      <c r="AG77" s="42"/>
      <c r="AH77" s="43"/>
      <c r="AI77" s="396"/>
      <c r="AJ77" s="396"/>
      <c r="AK77" s="388">
        <v>0</v>
      </c>
      <c r="AL77" s="42"/>
      <c r="AM77" s="43"/>
      <c r="AN77" s="396"/>
      <c r="AO77" s="396"/>
      <c r="AP77" s="388">
        <v>0</v>
      </c>
      <c r="AQ77" s="42"/>
      <c r="AR77" s="43"/>
      <c r="AS77" s="396"/>
      <c r="AT77" s="396"/>
      <c r="AU77" s="388">
        <v>0</v>
      </c>
      <c r="AV77" s="42"/>
      <c r="AW77" s="43"/>
      <c r="AX77" s="396"/>
      <c r="AY77" s="396"/>
      <c r="AZ77" s="388">
        <v>0</v>
      </c>
      <c r="BA77" s="42"/>
      <c r="BB77" s="43"/>
      <c r="BC77" s="396"/>
      <c r="BD77" s="396"/>
      <c r="BE77" s="388">
        <v>0</v>
      </c>
      <c r="BF77" s="42"/>
      <c r="BG77" s="43"/>
      <c r="BH77" s="396"/>
      <c r="BI77" s="396"/>
      <c r="BJ77" s="388">
        <v>0</v>
      </c>
      <c r="BK77" s="42"/>
      <c r="BL77" s="43"/>
      <c r="BM77" s="396"/>
      <c r="BN77" s="396"/>
      <c r="BO77" s="388">
        <v>0</v>
      </c>
      <c r="BP77" s="42"/>
      <c r="BQ77" s="43"/>
      <c r="BR77" s="396"/>
      <c r="BS77" s="396"/>
      <c r="BT77" s="43">
        <v>0</v>
      </c>
      <c r="BU77" s="42"/>
      <c r="BV77" s="43"/>
      <c r="BW77" s="396"/>
      <c r="BX77" s="396"/>
      <c r="BY77" s="388">
        <v>68212353</v>
      </c>
      <c r="BZ77" s="42"/>
      <c r="CA77" s="43"/>
      <c r="CB77" s="396"/>
      <c r="CC77" s="396"/>
      <c r="CD77" s="388">
        <v>0</v>
      </c>
      <c r="CE77" s="42"/>
      <c r="CF77" s="43"/>
      <c r="CG77" s="396"/>
      <c r="CH77" s="396"/>
      <c r="CI77" s="388">
        <v>0</v>
      </c>
      <c r="CJ77" s="42"/>
      <c r="CK77" s="43"/>
      <c r="CL77" s="396"/>
      <c r="CM77" s="396"/>
      <c r="CN77" s="388">
        <v>0</v>
      </c>
      <c r="CO77" s="42"/>
      <c r="CP77" s="43"/>
      <c r="CQ77" s="396"/>
      <c r="CR77" s="396"/>
      <c r="CS77" s="388">
        <v>0</v>
      </c>
      <c r="CT77" s="42"/>
      <c r="CU77" s="43"/>
      <c r="CV77" s="396"/>
      <c r="CW77" s="396"/>
      <c r="CX77" s="388">
        <v>0</v>
      </c>
      <c r="CY77" s="42"/>
      <c r="CZ77" s="43"/>
      <c r="DA77" s="396"/>
      <c r="DB77" s="396"/>
      <c r="DC77" s="388">
        <v>0</v>
      </c>
      <c r="DD77" s="42"/>
      <c r="DE77" s="43"/>
      <c r="DF77" s="396"/>
      <c r="DG77" s="396"/>
      <c r="DH77" s="388">
        <v>0</v>
      </c>
      <c r="DI77" s="42"/>
      <c r="DJ77" s="43"/>
      <c r="DK77" s="396"/>
      <c r="DL77" s="396"/>
      <c r="DM77" s="388">
        <v>0</v>
      </c>
      <c r="DN77" s="42"/>
      <c r="DO77" s="43"/>
      <c r="DP77" s="396"/>
      <c r="DQ77" s="396"/>
      <c r="DR77" s="388">
        <v>0</v>
      </c>
      <c r="DS77" s="42"/>
      <c r="DT77" s="43"/>
      <c r="DU77" s="396"/>
      <c r="DV77" s="396"/>
      <c r="DW77" s="388">
        <v>0</v>
      </c>
      <c r="DX77" s="42"/>
      <c r="DY77" s="43"/>
      <c r="DZ77" s="396"/>
      <c r="EA77" s="396"/>
      <c r="EB77" s="388">
        <v>68212353</v>
      </c>
      <c r="EC77" s="42"/>
      <c r="ED77" s="43"/>
      <c r="EE77" s="396"/>
      <c r="EF77" s="396"/>
      <c r="EG77" s="388">
        <v>0</v>
      </c>
      <c r="EH77" s="42"/>
      <c r="EI77" s="43"/>
      <c r="EJ77" s="396"/>
      <c r="EK77" s="396"/>
      <c r="EL77" s="43">
        <v>0</v>
      </c>
      <c r="EM77" s="339"/>
      <c r="EO77" s="88"/>
      <c r="EP77" s="33">
        <v>-68212353</v>
      </c>
    </row>
    <row r="78" spans="4:146" ht="12.75" hidden="1" customHeight="1" x14ac:dyDescent="0.3">
      <c r="D78" s="88" t="s">
        <v>377</v>
      </c>
      <c r="E78" s="327"/>
      <c r="F78" s="327"/>
      <c r="G78" s="350">
        <v>0</v>
      </c>
      <c r="H78" s="42"/>
      <c r="I78" s="43"/>
      <c r="J78" s="396"/>
      <c r="K78" s="396"/>
      <c r="L78" s="350">
        <v>0</v>
      </c>
      <c r="M78" s="42"/>
      <c r="N78" s="43"/>
      <c r="O78" s="396"/>
      <c r="P78" s="396"/>
      <c r="Q78" s="350">
        <v>0</v>
      </c>
      <c r="R78" s="42"/>
      <c r="S78" s="43"/>
      <c r="T78" s="396"/>
      <c r="U78" s="396"/>
      <c r="V78" s="350">
        <v>0</v>
      </c>
      <c r="W78" s="42"/>
      <c r="X78" s="43"/>
      <c r="Y78" s="396"/>
      <c r="Z78" s="396"/>
      <c r="AA78" s="350">
        <v>0</v>
      </c>
      <c r="AB78" s="42"/>
      <c r="AC78" s="43"/>
      <c r="AD78" s="396"/>
      <c r="AE78" s="396"/>
      <c r="AF78" s="350">
        <v>0</v>
      </c>
      <c r="AG78" s="42"/>
      <c r="AH78" s="43"/>
      <c r="AI78" s="396"/>
      <c r="AJ78" s="396"/>
      <c r="AK78" s="350">
        <v>0</v>
      </c>
      <c r="AL78" s="42"/>
      <c r="AM78" s="43"/>
      <c r="AN78" s="396"/>
      <c r="AO78" s="396"/>
      <c r="AP78" s="350">
        <v>0</v>
      </c>
      <c r="AQ78" s="42"/>
      <c r="AR78" s="43"/>
      <c r="AS78" s="396"/>
      <c r="AT78" s="396"/>
      <c r="AU78" s="350">
        <v>0</v>
      </c>
      <c r="AV78" s="42"/>
      <c r="AW78" s="43"/>
      <c r="AX78" s="396"/>
      <c r="AY78" s="396"/>
      <c r="AZ78" s="350">
        <v>0</v>
      </c>
      <c r="BA78" s="42"/>
      <c r="BB78" s="43"/>
      <c r="BC78" s="396"/>
      <c r="BD78" s="396"/>
      <c r="BE78" s="350">
        <v>0</v>
      </c>
      <c r="BF78" s="42"/>
      <c r="BG78" s="43"/>
      <c r="BH78" s="396"/>
      <c r="BI78" s="396"/>
      <c r="BJ78" s="350">
        <v>0</v>
      </c>
      <c r="BK78" s="42"/>
      <c r="BL78" s="43"/>
      <c r="BM78" s="396"/>
      <c r="BN78" s="396"/>
      <c r="BO78" s="350">
        <v>0</v>
      </c>
      <c r="BP78" s="42"/>
      <c r="BQ78" s="43"/>
      <c r="BR78" s="396"/>
      <c r="BS78" s="396"/>
      <c r="BT78" s="43">
        <v>0</v>
      </c>
      <c r="BU78" s="42"/>
      <c r="BV78" s="43"/>
      <c r="BW78" s="396"/>
      <c r="BX78" s="396"/>
      <c r="BY78" s="350">
        <v>0</v>
      </c>
      <c r="BZ78" s="42"/>
      <c r="CA78" s="43"/>
      <c r="CB78" s="396"/>
      <c r="CC78" s="396"/>
      <c r="CD78" s="350">
        <v>0</v>
      </c>
      <c r="CE78" s="42"/>
      <c r="CF78" s="43"/>
      <c r="CG78" s="396"/>
      <c r="CH78" s="396"/>
      <c r="CI78" s="350">
        <v>0</v>
      </c>
      <c r="CJ78" s="42"/>
      <c r="CK78" s="43"/>
      <c r="CL78" s="396"/>
      <c r="CM78" s="396"/>
      <c r="CN78" s="350">
        <v>0</v>
      </c>
      <c r="CO78" s="42"/>
      <c r="CP78" s="43"/>
      <c r="CQ78" s="396"/>
      <c r="CR78" s="396"/>
      <c r="CS78" s="350">
        <v>0</v>
      </c>
      <c r="CT78" s="42"/>
      <c r="CU78" s="43"/>
      <c r="CV78" s="396"/>
      <c r="CW78" s="396"/>
      <c r="CX78" s="350">
        <v>0</v>
      </c>
      <c r="CY78" s="42"/>
      <c r="CZ78" s="43"/>
      <c r="DA78" s="396"/>
      <c r="DB78" s="396"/>
      <c r="DC78" s="350">
        <v>0</v>
      </c>
      <c r="DD78" s="42"/>
      <c r="DE78" s="43"/>
      <c r="DF78" s="396"/>
      <c r="DG78" s="396"/>
      <c r="DH78" s="350">
        <v>0</v>
      </c>
      <c r="DI78" s="42"/>
      <c r="DJ78" s="43"/>
      <c r="DK78" s="396"/>
      <c r="DL78" s="396"/>
      <c r="DM78" s="350">
        <v>0</v>
      </c>
      <c r="DN78" s="42"/>
      <c r="DO78" s="43"/>
      <c r="DP78" s="396"/>
      <c r="DQ78" s="396"/>
      <c r="DR78" s="350">
        <v>0</v>
      </c>
      <c r="DS78" s="42"/>
      <c r="DT78" s="43"/>
      <c r="DU78" s="396"/>
      <c r="DV78" s="396"/>
      <c r="DW78" s="350">
        <v>0</v>
      </c>
      <c r="DX78" s="42"/>
      <c r="DY78" s="43"/>
      <c r="DZ78" s="396"/>
      <c r="EA78" s="396"/>
      <c r="EB78" s="350">
        <v>0</v>
      </c>
      <c r="EC78" s="42"/>
      <c r="ED78" s="43"/>
      <c r="EE78" s="396"/>
      <c r="EF78" s="396"/>
      <c r="EG78" s="350">
        <v>0</v>
      </c>
      <c r="EH78" s="42"/>
      <c r="EI78" s="43"/>
      <c r="EJ78" s="396"/>
      <c r="EK78" s="396"/>
      <c r="EL78" s="43">
        <v>0</v>
      </c>
      <c r="EM78" s="339"/>
      <c r="EO78" s="88"/>
      <c r="EP78" s="33"/>
    </row>
    <row r="79" spans="4:146" ht="12.75" hidden="1" customHeight="1" x14ac:dyDescent="0.3">
      <c r="D79" s="88" t="s">
        <v>378</v>
      </c>
      <c r="E79" s="327"/>
      <c r="F79" s="327"/>
      <c r="G79" s="350">
        <v>0</v>
      </c>
      <c r="H79" s="42"/>
      <c r="I79" s="43"/>
      <c r="J79" s="396"/>
      <c r="K79" s="396"/>
      <c r="L79" s="350">
        <v>0</v>
      </c>
      <c r="M79" s="42"/>
      <c r="N79" s="43"/>
      <c r="O79" s="396"/>
      <c r="P79" s="396"/>
      <c r="Q79" s="350">
        <v>0</v>
      </c>
      <c r="R79" s="42"/>
      <c r="S79" s="43"/>
      <c r="T79" s="396"/>
      <c r="U79" s="396"/>
      <c r="V79" s="350">
        <v>0</v>
      </c>
      <c r="W79" s="42"/>
      <c r="X79" s="43"/>
      <c r="Y79" s="396"/>
      <c r="Z79" s="396"/>
      <c r="AA79" s="350">
        <v>0</v>
      </c>
      <c r="AB79" s="42"/>
      <c r="AC79" s="43"/>
      <c r="AD79" s="396"/>
      <c r="AE79" s="396"/>
      <c r="AF79" s="350">
        <v>0</v>
      </c>
      <c r="AG79" s="42"/>
      <c r="AH79" s="43"/>
      <c r="AI79" s="396"/>
      <c r="AJ79" s="396"/>
      <c r="AK79" s="350">
        <v>0</v>
      </c>
      <c r="AL79" s="42"/>
      <c r="AM79" s="43"/>
      <c r="AN79" s="396"/>
      <c r="AO79" s="396"/>
      <c r="AP79" s="350">
        <v>0</v>
      </c>
      <c r="AQ79" s="42"/>
      <c r="AR79" s="43"/>
      <c r="AS79" s="396"/>
      <c r="AT79" s="396"/>
      <c r="AU79" s="350">
        <v>0</v>
      </c>
      <c r="AV79" s="42"/>
      <c r="AW79" s="43"/>
      <c r="AX79" s="396"/>
      <c r="AY79" s="396"/>
      <c r="AZ79" s="350">
        <v>0</v>
      </c>
      <c r="BA79" s="42"/>
      <c r="BB79" s="43"/>
      <c r="BC79" s="396"/>
      <c r="BD79" s="396"/>
      <c r="BE79" s="350">
        <v>0</v>
      </c>
      <c r="BF79" s="42"/>
      <c r="BG79" s="43"/>
      <c r="BH79" s="396"/>
      <c r="BI79" s="396"/>
      <c r="BJ79" s="350">
        <v>0</v>
      </c>
      <c r="BK79" s="42"/>
      <c r="BL79" s="43"/>
      <c r="BM79" s="396"/>
      <c r="BN79" s="396"/>
      <c r="BO79" s="350">
        <v>0</v>
      </c>
      <c r="BP79" s="42"/>
      <c r="BQ79" s="43"/>
      <c r="BR79" s="396"/>
      <c r="BS79" s="396"/>
      <c r="BT79" s="43">
        <v>0</v>
      </c>
      <c r="BU79" s="42"/>
      <c r="BV79" s="43"/>
      <c r="BW79" s="396"/>
      <c r="BX79" s="396"/>
      <c r="BY79" s="350">
        <v>0</v>
      </c>
      <c r="BZ79" s="42"/>
      <c r="CA79" s="43"/>
      <c r="CB79" s="396"/>
      <c r="CC79" s="396"/>
      <c r="CD79" s="350">
        <v>0</v>
      </c>
      <c r="CE79" s="42"/>
      <c r="CF79" s="43"/>
      <c r="CG79" s="396"/>
      <c r="CH79" s="396"/>
      <c r="CI79" s="350">
        <v>0</v>
      </c>
      <c r="CJ79" s="42"/>
      <c r="CK79" s="43"/>
      <c r="CL79" s="396"/>
      <c r="CM79" s="396"/>
      <c r="CN79" s="350">
        <v>0</v>
      </c>
      <c r="CO79" s="42"/>
      <c r="CP79" s="43"/>
      <c r="CQ79" s="396"/>
      <c r="CR79" s="396"/>
      <c r="CS79" s="350">
        <v>0</v>
      </c>
      <c r="CT79" s="42"/>
      <c r="CU79" s="43"/>
      <c r="CV79" s="396"/>
      <c r="CW79" s="396"/>
      <c r="CX79" s="350">
        <v>0</v>
      </c>
      <c r="CY79" s="42"/>
      <c r="CZ79" s="43"/>
      <c r="DA79" s="396"/>
      <c r="DB79" s="396"/>
      <c r="DC79" s="350">
        <v>0</v>
      </c>
      <c r="DD79" s="42"/>
      <c r="DE79" s="43"/>
      <c r="DF79" s="396"/>
      <c r="DG79" s="396"/>
      <c r="DH79" s="350">
        <v>0</v>
      </c>
      <c r="DI79" s="42"/>
      <c r="DJ79" s="43"/>
      <c r="DK79" s="396"/>
      <c r="DL79" s="396"/>
      <c r="DM79" s="350">
        <v>0</v>
      </c>
      <c r="DN79" s="42"/>
      <c r="DO79" s="43"/>
      <c r="DP79" s="396"/>
      <c r="DQ79" s="396"/>
      <c r="DR79" s="350">
        <v>0</v>
      </c>
      <c r="DS79" s="42"/>
      <c r="DT79" s="43"/>
      <c r="DU79" s="396"/>
      <c r="DV79" s="396"/>
      <c r="DW79" s="350">
        <v>0</v>
      </c>
      <c r="DX79" s="42"/>
      <c r="DY79" s="43"/>
      <c r="DZ79" s="396"/>
      <c r="EA79" s="396"/>
      <c r="EB79" s="350">
        <v>0</v>
      </c>
      <c r="EC79" s="42"/>
      <c r="ED79" s="43"/>
      <c r="EE79" s="396"/>
      <c r="EF79" s="396"/>
      <c r="EG79" s="350">
        <v>0</v>
      </c>
      <c r="EH79" s="42"/>
      <c r="EI79" s="43"/>
      <c r="EJ79" s="396"/>
      <c r="EK79" s="396"/>
      <c r="EL79" s="43">
        <v>0</v>
      </c>
      <c r="EM79" s="339"/>
      <c r="EO79" s="88"/>
      <c r="EP79" s="33"/>
    </row>
    <row r="80" spans="4:146" ht="12.75" hidden="1" customHeight="1" x14ac:dyDescent="0.3">
      <c r="D80" s="88" t="s">
        <v>379</v>
      </c>
      <c r="E80" s="327"/>
      <c r="F80" s="327"/>
      <c r="G80" s="350">
        <v>0</v>
      </c>
      <c r="H80" s="42"/>
      <c r="I80" s="43"/>
      <c r="J80" s="396"/>
      <c r="K80" s="396"/>
      <c r="L80" s="350">
        <v>0</v>
      </c>
      <c r="M80" s="42"/>
      <c r="N80" s="43"/>
      <c r="O80" s="396"/>
      <c r="P80" s="396"/>
      <c r="Q80" s="350">
        <v>0</v>
      </c>
      <c r="R80" s="42"/>
      <c r="S80" s="43"/>
      <c r="T80" s="396"/>
      <c r="U80" s="396"/>
      <c r="V80" s="350">
        <v>0</v>
      </c>
      <c r="W80" s="42"/>
      <c r="X80" s="43"/>
      <c r="Y80" s="396"/>
      <c r="Z80" s="396"/>
      <c r="AA80" s="350">
        <v>0</v>
      </c>
      <c r="AB80" s="42"/>
      <c r="AC80" s="43"/>
      <c r="AD80" s="396"/>
      <c r="AE80" s="396"/>
      <c r="AF80" s="350">
        <v>0</v>
      </c>
      <c r="AG80" s="42"/>
      <c r="AH80" s="43"/>
      <c r="AI80" s="396"/>
      <c r="AJ80" s="396"/>
      <c r="AK80" s="350">
        <v>0</v>
      </c>
      <c r="AL80" s="42"/>
      <c r="AM80" s="43"/>
      <c r="AN80" s="396"/>
      <c r="AO80" s="396"/>
      <c r="AP80" s="350">
        <v>0</v>
      </c>
      <c r="AQ80" s="42"/>
      <c r="AR80" s="43"/>
      <c r="AS80" s="396"/>
      <c r="AT80" s="396"/>
      <c r="AU80" s="350">
        <v>0</v>
      </c>
      <c r="AV80" s="42"/>
      <c r="AW80" s="43"/>
      <c r="AX80" s="396"/>
      <c r="AY80" s="396"/>
      <c r="AZ80" s="350">
        <v>0</v>
      </c>
      <c r="BA80" s="42"/>
      <c r="BB80" s="43"/>
      <c r="BC80" s="396"/>
      <c r="BD80" s="396"/>
      <c r="BE80" s="350">
        <v>0</v>
      </c>
      <c r="BF80" s="42"/>
      <c r="BG80" s="43"/>
      <c r="BH80" s="396"/>
      <c r="BI80" s="396"/>
      <c r="BJ80" s="350">
        <v>0</v>
      </c>
      <c r="BK80" s="42"/>
      <c r="BL80" s="43"/>
      <c r="BM80" s="396"/>
      <c r="BN80" s="396"/>
      <c r="BO80" s="350">
        <v>0</v>
      </c>
      <c r="BP80" s="42"/>
      <c r="BQ80" s="43"/>
      <c r="BR80" s="396"/>
      <c r="BS80" s="396"/>
      <c r="BT80" s="43">
        <v>0</v>
      </c>
      <c r="BU80" s="42"/>
      <c r="BV80" s="43"/>
      <c r="BW80" s="396"/>
      <c r="BX80" s="396"/>
      <c r="BY80" s="350">
        <v>0</v>
      </c>
      <c r="BZ80" s="42"/>
      <c r="CA80" s="43"/>
      <c r="CB80" s="396"/>
      <c r="CC80" s="396"/>
      <c r="CD80" s="350">
        <v>0</v>
      </c>
      <c r="CE80" s="42"/>
      <c r="CF80" s="43"/>
      <c r="CG80" s="396"/>
      <c r="CH80" s="396"/>
      <c r="CI80" s="350">
        <v>0</v>
      </c>
      <c r="CJ80" s="42"/>
      <c r="CK80" s="43"/>
      <c r="CL80" s="396"/>
      <c r="CM80" s="396"/>
      <c r="CN80" s="350">
        <v>0</v>
      </c>
      <c r="CO80" s="42"/>
      <c r="CP80" s="43"/>
      <c r="CQ80" s="396"/>
      <c r="CR80" s="396"/>
      <c r="CS80" s="350">
        <v>0</v>
      </c>
      <c r="CT80" s="42"/>
      <c r="CU80" s="43"/>
      <c r="CV80" s="396"/>
      <c r="CW80" s="396"/>
      <c r="CX80" s="350">
        <v>0</v>
      </c>
      <c r="CY80" s="42"/>
      <c r="CZ80" s="43"/>
      <c r="DA80" s="396"/>
      <c r="DB80" s="396"/>
      <c r="DC80" s="350">
        <v>0</v>
      </c>
      <c r="DD80" s="42"/>
      <c r="DE80" s="43"/>
      <c r="DF80" s="396"/>
      <c r="DG80" s="396"/>
      <c r="DH80" s="350">
        <v>0</v>
      </c>
      <c r="DI80" s="42"/>
      <c r="DJ80" s="43"/>
      <c r="DK80" s="396"/>
      <c r="DL80" s="396"/>
      <c r="DM80" s="350">
        <v>0</v>
      </c>
      <c r="DN80" s="42"/>
      <c r="DO80" s="43"/>
      <c r="DP80" s="396"/>
      <c r="DQ80" s="396"/>
      <c r="DR80" s="350">
        <v>0</v>
      </c>
      <c r="DS80" s="42"/>
      <c r="DT80" s="43"/>
      <c r="DU80" s="396"/>
      <c r="DV80" s="396"/>
      <c r="DW80" s="350">
        <v>0</v>
      </c>
      <c r="DX80" s="42"/>
      <c r="DY80" s="43"/>
      <c r="DZ80" s="396"/>
      <c r="EA80" s="396"/>
      <c r="EB80" s="350">
        <v>0</v>
      </c>
      <c r="EC80" s="42"/>
      <c r="ED80" s="43"/>
      <c r="EE80" s="396"/>
      <c r="EF80" s="396"/>
      <c r="EG80" s="350">
        <v>0</v>
      </c>
      <c r="EH80" s="42"/>
      <c r="EI80" s="43"/>
      <c r="EJ80" s="396"/>
      <c r="EK80" s="396"/>
      <c r="EL80" s="43">
        <v>0</v>
      </c>
      <c r="EM80" s="339"/>
      <c r="EO80" s="88"/>
      <c r="EP80" s="33"/>
    </row>
    <row r="81" spans="4:146" ht="12.75" hidden="1" customHeight="1" x14ac:dyDescent="0.3">
      <c r="D81" s="88" t="s">
        <v>335</v>
      </c>
      <c r="E81" s="327"/>
      <c r="F81" s="327"/>
      <c r="G81" s="350">
        <v>0</v>
      </c>
      <c r="H81" s="42"/>
      <c r="I81" s="43"/>
      <c r="J81" s="396"/>
      <c r="K81" s="396"/>
      <c r="L81" s="350">
        <v>0</v>
      </c>
      <c r="M81" s="42"/>
      <c r="N81" s="43"/>
      <c r="O81" s="396"/>
      <c r="P81" s="396"/>
      <c r="Q81" s="350">
        <v>0</v>
      </c>
      <c r="R81" s="42"/>
      <c r="S81" s="43"/>
      <c r="T81" s="396"/>
      <c r="U81" s="396"/>
      <c r="V81" s="350">
        <v>0</v>
      </c>
      <c r="W81" s="42"/>
      <c r="X81" s="43"/>
      <c r="Y81" s="396"/>
      <c r="Z81" s="396"/>
      <c r="AA81" s="350">
        <v>0</v>
      </c>
      <c r="AB81" s="42"/>
      <c r="AC81" s="43"/>
      <c r="AD81" s="396"/>
      <c r="AE81" s="396"/>
      <c r="AF81" s="350">
        <v>0</v>
      </c>
      <c r="AG81" s="42"/>
      <c r="AH81" s="43"/>
      <c r="AI81" s="396"/>
      <c r="AJ81" s="396"/>
      <c r="AK81" s="350">
        <v>0</v>
      </c>
      <c r="AL81" s="42"/>
      <c r="AM81" s="43"/>
      <c r="AN81" s="396"/>
      <c r="AO81" s="396"/>
      <c r="AP81" s="350">
        <v>0</v>
      </c>
      <c r="AQ81" s="42"/>
      <c r="AR81" s="43"/>
      <c r="AS81" s="396"/>
      <c r="AT81" s="396"/>
      <c r="AU81" s="350">
        <v>0</v>
      </c>
      <c r="AV81" s="42"/>
      <c r="AW81" s="43"/>
      <c r="AX81" s="396"/>
      <c r="AY81" s="396"/>
      <c r="AZ81" s="350">
        <v>0</v>
      </c>
      <c r="BA81" s="42"/>
      <c r="BB81" s="43"/>
      <c r="BC81" s="396"/>
      <c r="BD81" s="396"/>
      <c r="BE81" s="350">
        <v>0</v>
      </c>
      <c r="BF81" s="42"/>
      <c r="BG81" s="43"/>
      <c r="BH81" s="396"/>
      <c r="BI81" s="396"/>
      <c r="BJ81" s="350">
        <v>0</v>
      </c>
      <c r="BK81" s="42"/>
      <c r="BL81" s="43"/>
      <c r="BM81" s="396"/>
      <c r="BN81" s="396"/>
      <c r="BO81" s="350">
        <v>0</v>
      </c>
      <c r="BP81" s="42"/>
      <c r="BQ81" s="43"/>
      <c r="BR81" s="396"/>
      <c r="BS81" s="396"/>
      <c r="BT81" s="43">
        <v>0</v>
      </c>
      <c r="BU81" s="42"/>
      <c r="BV81" s="43"/>
      <c r="BW81" s="396"/>
      <c r="BX81" s="396"/>
      <c r="BY81" s="350">
        <v>0</v>
      </c>
      <c r="BZ81" s="42"/>
      <c r="CA81" s="43"/>
      <c r="CB81" s="396"/>
      <c r="CC81" s="396"/>
      <c r="CD81" s="350">
        <v>0</v>
      </c>
      <c r="CE81" s="42"/>
      <c r="CF81" s="43"/>
      <c r="CG81" s="396"/>
      <c r="CH81" s="396"/>
      <c r="CI81" s="350">
        <v>0</v>
      </c>
      <c r="CJ81" s="42"/>
      <c r="CK81" s="43"/>
      <c r="CL81" s="396"/>
      <c r="CM81" s="396"/>
      <c r="CN81" s="350">
        <v>0</v>
      </c>
      <c r="CO81" s="42"/>
      <c r="CP81" s="43"/>
      <c r="CQ81" s="396"/>
      <c r="CR81" s="396"/>
      <c r="CS81" s="350">
        <v>0</v>
      </c>
      <c r="CT81" s="42"/>
      <c r="CU81" s="43"/>
      <c r="CV81" s="396"/>
      <c r="CW81" s="396"/>
      <c r="CX81" s="350">
        <v>0</v>
      </c>
      <c r="CY81" s="42"/>
      <c r="CZ81" s="43"/>
      <c r="DA81" s="396"/>
      <c r="DB81" s="396"/>
      <c r="DC81" s="350">
        <v>0</v>
      </c>
      <c r="DD81" s="42"/>
      <c r="DE81" s="43"/>
      <c r="DF81" s="396"/>
      <c r="DG81" s="396"/>
      <c r="DH81" s="350">
        <v>0</v>
      </c>
      <c r="DI81" s="42"/>
      <c r="DJ81" s="43"/>
      <c r="DK81" s="396"/>
      <c r="DL81" s="396"/>
      <c r="DM81" s="350">
        <v>0</v>
      </c>
      <c r="DN81" s="42"/>
      <c r="DO81" s="43"/>
      <c r="DP81" s="396"/>
      <c r="DQ81" s="396"/>
      <c r="DR81" s="350">
        <v>0</v>
      </c>
      <c r="DS81" s="42"/>
      <c r="DT81" s="43"/>
      <c r="DU81" s="396"/>
      <c r="DV81" s="396"/>
      <c r="DW81" s="350">
        <v>0</v>
      </c>
      <c r="DX81" s="42"/>
      <c r="DY81" s="43"/>
      <c r="DZ81" s="396"/>
      <c r="EA81" s="396"/>
      <c r="EB81" s="350">
        <v>0</v>
      </c>
      <c r="EC81" s="42"/>
      <c r="ED81" s="43"/>
      <c r="EE81" s="396"/>
      <c r="EF81" s="396"/>
      <c r="EG81" s="350">
        <v>0</v>
      </c>
      <c r="EH81" s="42"/>
      <c r="EI81" s="43"/>
      <c r="EJ81" s="396"/>
      <c r="EK81" s="396"/>
      <c r="EL81" s="43">
        <v>0</v>
      </c>
      <c r="EM81" s="339"/>
      <c r="EO81" s="88"/>
      <c r="EP81" s="33"/>
    </row>
    <row r="82" spans="4:146" ht="12.75" hidden="1" customHeight="1" x14ac:dyDescent="0.3">
      <c r="D82" s="88" t="s">
        <v>336</v>
      </c>
      <c r="E82" s="327"/>
      <c r="F82" s="327"/>
      <c r="G82" s="350">
        <v>0</v>
      </c>
      <c r="H82" s="42"/>
      <c r="I82" s="43"/>
      <c r="J82" s="396"/>
      <c r="K82" s="396"/>
      <c r="L82" s="350">
        <v>0</v>
      </c>
      <c r="M82" s="42"/>
      <c r="N82" s="43"/>
      <c r="O82" s="396"/>
      <c r="P82" s="396"/>
      <c r="Q82" s="350">
        <v>0</v>
      </c>
      <c r="R82" s="42"/>
      <c r="S82" s="43"/>
      <c r="T82" s="396"/>
      <c r="U82" s="396"/>
      <c r="V82" s="350">
        <v>0</v>
      </c>
      <c r="W82" s="42"/>
      <c r="X82" s="43"/>
      <c r="Y82" s="396"/>
      <c r="Z82" s="396"/>
      <c r="AA82" s="350">
        <v>0</v>
      </c>
      <c r="AB82" s="42"/>
      <c r="AC82" s="43"/>
      <c r="AD82" s="396"/>
      <c r="AE82" s="396"/>
      <c r="AF82" s="350">
        <v>0</v>
      </c>
      <c r="AG82" s="42"/>
      <c r="AH82" s="43"/>
      <c r="AI82" s="396"/>
      <c r="AJ82" s="396"/>
      <c r="AK82" s="350">
        <v>0</v>
      </c>
      <c r="AL82" s="42"/>
      <c r="AM82" s="43"/>
      <c r="AN82" s="396"/>
      <c r="AO82" s="396"/>
      <c r="AP82" s="350">
        <v>0</v>
      </c>
      <c r="AQ82" s="42"/>
      <c r="AR82" s="43"/>
      <c r="AS82" s="396"/>
      <c r="AT82" s="396"/>
      <c r="AU82" s="350">
        <v>0</v>
      </c>
      <c r="AV82" s="42"/>
      <c r="AW82" s="43"/>
      <c r="AX82" s="396"/>
      <c r="AY82" s="396"/>
      <c r="AZ82" s="350">
        <v>0</v>
      </c>
      <c r="BA82" s="42"/>
      <c r="BB82" s="43"/>
      <c r="BC82" s="396"/>
      <c r="BD82" s="396"/>
      <c r="BE82" s="350">
        <v>0</v>
      </c>
      <c r="BF82" s="42"/>
      <c r="BG82" s="43"/>
      <c r="BH82" s="396"/>
      <c r="BI82" s="396"/>
      <c r="BJ82" s="350">
        <v>0</v>
      </c>
      <c r="BK82" s="42"/>
      <c r="BL82" s="43"/>
      <c r="BM82" s="396"/>
      <c r="BN82" s="396"/>
      <c r="BO82" s="350">
        <v>0</v>
      </c>
      <c r="BP82" s="42"/>
      <c r="BQ82" s="43"/>
      <c r="BR82" s="396"/>
      <c r="BS82" s="396"/>
      <c r="BT82" s="43">
        <v>0</v>
      </c>
      <c r="BU82" s="42"/>
      <c r="BV82" s="43"/>
      <c r="BW82" s="396"/>
      <c r="BX82" s="396"/>
      <c r="BY82" s="350">
        <v>0</v>
      </c>
      <c r="BZ82" s="42"/>
      <c r="CA82" s="43"/>
      <c r="CB82" s="396"/>
      <c r="CC82" s="396"/>
      <c r="CD82" s="350">
        <v>0</v>
      </c>
      <c r="CE82" s="42"/>
      <c r="CF82" s="43"/>
      <c r="CG82" s="396"/>
      <c r="CH82" s="396"/>
      <c r="CI82" s="350">
        <v>0</v>
      </c>
      <c r="CJ82" s="42"/>
      <c r="CK82" s="43"/>
      <c r="CL82" s="396"/>
      <c r="CM82" s="396"/>
      <c r="CN82" s="350">
        <v>0</v>
      </c>
      <c r="CO82" s="42"/>
      <c r="CP82" s="43"/>
      <c r="CQ82" s="396"/>
      <c r="CR82" s="396"/>
      <c r="CS82" s="350">
        <v>0</v>
      </c>
      <c r="CT82" s="42"/>
      <c r="CU82" s="43"/>
      <c r="CV82" s="396"/>
      <c r="CW82" s="396"/>
      <c r="CX82" s="350">
        <v>0</v>
      </c>
      <c r="CY82" s="42"/>
      <c r="CZ82" s="43"/>
      <c r="DA82" s="396"/>
      <c r="DB82" s="396"/>
      <c r="DC82" s="350">
        <v>0</v>
      </c>
      <c r="DD82" s="42"/>
      <c r="DE82" s="43"/>
      <c r="DF82" s="396"/>
      <c r="DG82" s="396"/>
      <c r="DH82" s="350">
        <v>0</v>
      </c>
      <c r="DI82" s="42"/>
      <c r="DJ82" s="43"/>
      <c r="DK82" s="396"/>
      <c r="DL82" s="396"/>
      <c r="DM82" s="350">
        <v>0</v>
      </c>
      <c r="DN82" s="42"/>
      <c r="DO82" s="43"/>
      <c r="DP82" s="396"/>
      <c r="DQ82" s="396"/>
      <c r="DR82" s="350">
        <v>0</v>
      </c>
      <c r="DS82" s="42"/>
      <c r="DT82" s="43"/>
      <c r="DU82" s="396"/>
      <c r="DV82" s="396"/>
      <c r="DW82" s="350">
        <v>0</v>
      </c>
      <c r="DX82" s="42"/>
      <c r="DY82" s="43"/>
      <c r="DZ82" s="396"/>
      <c r="EA82" s="396"/>
      <c r="EB82" s="350">
        <v>0</v>
      </c>
      <c r="EC82" s="42"/>
      <c r="ED82" s="43"/>
      <c r="EE82" s="396"/>
      <c r="EF82" s="396"/>
      <c r="EG82" s="350">
        <v>0</v>
      </c>
      <c r="EH82" s="42"/>
      <c r="EI82" s="43"/>
      <c r="EJ82" s="396"/>
      <c r="EK82" s="396"/>
      <c r="EL82" s="43">
        <v>0</v>
      </c>
      <c r="EM82" s="339"/>
      <c r="EO82" s="88"/>
      <c r="EP82" s="33"/>
    </row>
    <row r="83" spans="4:146" ht="12.75" hidden="1" customHeight="1" x14ac:dyDescent="0.3">
      <c r="D83" s="88" t="s">
        <v>337</v>
      </c>
      <c r="E83" s="327"/>
      <c r="F83" s="327"/>
      <c r="G83" s="350">
        <v>0</v>
      </c>
      <c r="H83" s="42"/>
      <c r="I83" s="43"/>
      <c r="J83" s="396"/>
      <c r="K83" s="396"/>
      <c r="L83" s="350">
        <v>0</v>
      </c>
      <c r="M83" s="42"/>
      <c r="N83" s="43"/>
      <c r="O83" s="396"/>
      <c r="P83" s="396"/>
      <c r="Q83" s="350">
        <v>0</v>
      </c>
      <c r="R83" s="42"/>
      <c r="S83" s="43"/>
      <c r="T83" s="396"/>
      <c r="U83" s="396"/>
      <c r="V83" s="350">
        <v>0</v>
      </c>
      <c r="W83" s="42"/>
      <c r="X83" s="43"/>
      <c r="Y83" s="396"/>
      <c r="Z83" s="396"/>
      <c r="AA83" s="350">
        <v>0</v>
      </c>
      <c r="AB83" s="42"/>
      <c r="AC83" s="43"/>
      <c r="AD83" s="396"/>
      <c r="AE83" s="396"/>
      <c r="AF83" s="350">
        <v>0</v>
      </c>
      <c r="AG83" s="42"/>
      <c r="AH83" s="43"/>
      <c r="AI83" s="396"/>
      <c r="AJ83" s="396"/>
      <c r="AK83" s="350">
        <v>0</v>
      </c>
      <c r="AL83" s="42"/>
      <c r="AM83" s="43"/>
      <c r="AN83" s="396"/>
      <c r="AO83" s="396"/>
      <c r="AP83" s="350">
        <v>0</v>
      </c>
      <c r="AQ83" s="42"/>
      <c r="AR83" s="43"/>
      <c r="AS83" s="396"/>
      <c r="AT83" s="396"/>
      <c r="AU83" s="350">
        <v>0</v>
      </c>
      <c r="AV83" s="42"/>
      <c r="AW83" s="43"/>
      <c r="AX83" s="396"/>
      <c r="AY83" s="396"/>
      <c r="AZ83" s="350">
        <v>0</v>
      </c>
      <c r="BA83" s="42"/>
      <c r="BB83" s="43"/>
      <c r="BC83" s="396"/>
      <c r="BD83" s="396"/>
      <c r="BE83" s="350">
        <v>0</v>
      </c>
      <c r="BF83" s="42"/>
      <c r="BG83" s="43"/>
      <c r="BH83" s="396"/>
      <c r="BI83" s="396"/>
      <c r="BJ83" s="350">
        <v>0</v>
      </c>
      <c r="BK83" s="42"/>
      <c r="BL83" s="43"/>
      <c r="BM83" s="396"/>
      <c r="BN83" s="396"/>
      <c r="BO83" s="350">
        <v>0</v>
      </c>
      <c r="BP83" s="42"/>
      <c r="BQ83" s="43"/>
      <c r="BR83" s="396"/>
      <c r="BS83" s="396"/>
      <c r="BT83" s="43">
        <v>0</v>
      </c>
      <c r="BU83" s="42"/>
      <c r="BV83" s="43"/>
      <c r="BW83" s="396"/>
      <c r="BX83" s="396"/>
      <c r="BY83" s="350">
        <v>0</v>
      </c>
      <c r="BZ83" s="42"/>
      <c r="CA83" s="43"/>
      <c r="CB83" s="396"/>
      <c r="CC83" s="396"/>
      <c r="CD83" s="350">
        <v>0</v>
      </c>
      <c r="CE83" s="42"/>
      <c r="CF83" s="43"/>
      <c r="CG83" s="396"/>
      <c r="CH83" s="396"/>
      <c r="CI83" s="350">
        <v>0</v>
      </c>
      <c r="CJ83" s="42"/>
      <c r="CK83" s="43"/>
      <c r="CL83" s="396"/>
      <c r="CM83" s="396"/>
      <c r="CN83" s="350">
        <v>0</v>
      </c>
      <c r="CO83" s="42"/>
      <c r="CP83" s="43"/>
      <c r="CQ83" s="396"/>
      <c r="CR83" s="396"/>
      <c r="CS83" s="350">
        <v>0</v>
      </c>
      <c r="CT83" s="42"/>
      <c r="CU83" s="43"/>
      <c r="CV83" s="396"/>
      <c r="CW83" s="396"/>
      <c r="CX83" s="350">
        <v>0</v>
      </c>
      <c r="CY83" s="42"/>
      <c r="CZ83" s="43"/>
      <c r="DA83" s="396"/>
      <c r="DB83" s="396"/>
      <c r="DC83" s="350">
        <v>0</v>
      </c>
      <c r="DD83" s="42"/>
      <c r="DE83" s="43"/>
      <c r="DF83" s="396"/>
      <c r="DG83" s="396"/>
      <c r="DH83" s="350">
        <v>0</v>
      </c>
      <c r="DI83" s="42"/>
      <c r="DJ83" s="43"/>
      <c r="DK83" s="396"/>
      <c r="DL83" s="396"/>
      <c r="DM83" s="350">
        <v>0</v>
      </c>
      <c r="DN83" s="42"/>
      <c r="DO83" s="43"/>
      <c r="DP83" s="396"/>
      <c r="DQ83" s="396"/>
      <c r="DR83" s="350">
        <v>0</v>
      </c>
      <c r="DS83" s="42"/>
      <c r="DT83" s="43"/>
      <c r="DU83" s="396"/>
      <c r="DV83" s="396"/>
      <c r="DW83" s="350">
        <v>0</v>
      </c>
      <c r="DX83" s="42"/>
      <c r="DY83" s="43"/>
      <c r="DZ83" s="396"/>
      <c r="EA83" s="396"/>
      <c r="EB83" s="350">
        <v>0</v>
      </c>
      <c r="EC83" s="42"/>
      <c r="ED83" s="43"/>
      <c r="EE83" s="396"/>
      <c r="EF83" s="396"/>
      <c r="EG83" s="350">
        <v>0</v>
      </c>
      <c r="EH83" s="42"/>
      <c r="EI83" s="43"/>
      <c r="EJ83" s="396"/>
      <c r="EK83" s="396"/>
      <c r="EL83" s="43">
        <v>0</v>
      </c>
      <c r="EM83" s="339"/>
      <c r="EO83" s="88"/>
      <c r="EP83" s="33"/>
    </row>
    <row r="84" spans="4:146" ht="12.75" hidden="1" customHeight="1" x14ac:dyDescent="0.3">
      <c r="D84" s="88" t="s">
        <v>338</v>
      </c>
      <c r="E84" s="327"/>
      <c r="F84" s="327"/>
      <c r="G84" s="350">
        <v>0</v>
      </c>
      <c r="H84" s="42"/>
      <c r="I84" s="43"/>
      <c r="J84" s="396"/>
      <c r="K84" s="396"/>
      <c r="L84" s="350">
        <v>0</v>
      </c>
      <c r="M84" s="42"/>
      <c r="N84" s="43"/>
      <c r="O84" s="396"/>
      <c r="P84" s="396"/>
      <c r="Q84" s="350">
        <v>0</v>
      </c>
      <c r="R84" s="42"/>
      <c r="S84" s="43"/>
      <c r="T84" s="396"/>
      <c r="U84" s="396"/>
      <c r="V84" s="350">
        <v>0</v>
      </c>
      <c r="W84" s="42"/>
      <c r="X84" s="43"/>
      <c r="Y84" s="396"/>
      <c r="Z84" s="396"/>
      <c r="AA84" s="350">
        <v>0</v>
      </c>
      <c r="AB84" s="42"/>
      <c r="AC84" s="43"/>
      <c r="AD84" s="396"/>
      <c r="AE84" s="396"/>
      <c r="AF84" s="350">
        <v>0</v>
      </c>
      <c r="AG84" s="42"/>
      <c r="AH84" s="43"/>
      <c r="AI84" s="396"/>
      <c r="AJ84" s="396"/>
      <c r="AK84" s="350">
        <v>0</v>
      </c>
      <c r="AL84" s="42"/>
      <c r="AM84" s="43"/>
      <c r="AN84" s="396"/>
      <c r="AO84" s="396"/>
      <c r="AP84" s="350">
        <v>0</v>
      </c>
      <c r="AQ84" s="42"/>
      <c r="AR84" s="43"/>
      <c r="AS84" s="396"/>
      <c r="AT84" s="396"/>
      <c r="AU84" s="350">
        <v>0</v>
      </c>
      <c r="AV84" s="42"/>
      <c r="AW84" s="43"/>
      <c r="AX84" s="396"/>
      <c r="AY84" s="396"/>
      <c r="AZ84" s="350">
        <v>0</v>
      </c>
      <c r="BA84" s="42"/>
      <c r="BB84" s="43"/>
      <c r="BC84" s="396"/>
      <c r="BD84" s="396"/>
      <c r="BE84" s="350">
        <v>0</v>
      </c>
      <c r="BF84" s="42"/>
      <c r="BG84" s="43"/>
      <c r="BH84" s="396"/>
      <c r="BI84" s="396"/>
      <c r="BJ84" s="350">
        <v>0</v>
      </c>
      <c r="BK84" s="42"/>
      <c r="BL84" s="43"/>
      <c r="BM84" s="396"/>
      <c r="BN84" s="396"/>
      <c r="BO84" s="350">
        <v>0</v>
      </c>
      <c r="BP84" s="42"/>
      <c r="BQ84" s="43"/>
      <c r="BR84" s="396"/>
      <c r="BS84" s="396"/>
      <c r="BT84" s="43">
        <v>0</v>
      </c>
      <c r="BU84" s="42"/>
      <c r="BV84" s="43"/>
      <c r="BW84" s="396"/>
      <c r="BX84" s="396"/>
      <c r="BY84" s="350">
        <v>0</v>
      </c>
      <c r="BZ84" s="42"/>
      <c r="CA84" s="43"/>
      <c r="CB84" s="396"/>
      <c r="CC84" s="396"/>
      <c r="CD84" s="350">
        <v>0</v>
      </c>
      <c r="CE84" s="42"/>
      <c r="CF84" s="43"/>
      <c r="CG84" s="396"/>
      <c r="CH84" s="396"/>
      <c r="CI84" s="350">
        <v>0</v>
      </c>
      <c r="CJ84" s="42"/>
      <c r="CK84" s="43"/>
      <c r="CL84" s="396"/>
      <c r="CM84" s="396"/>
      <c r="CN84" s="350">
        <v>0</v>
      </c>
      <c r="CO84" s="42"/>
      <c r="CP84" s="43"/>
      <c r="CQ84" s="396"/>
      <c r="CR84" s="396"/>
      <c r="CS84" s="350">
        <v>0</v>
      </c>
      <c r="CT84" s="42"/>
      <c r="CU84" s="43"/>
      <c r="CV84" s="396"/>
      <c r="CW84" s="396"/>
      <c r="CX84" s="350">
        <v>0</v>
      </c>
      <c r="CY84" s="42"/>
      <c r="CZ84" s="43"/>
      <c r="DA84" s="396"/>
      <c r="DB84" s="396"/>
      <c r="DC84" s="350">
        <v>0</v>
      </c>
      <c r="DD84" s="42"/>
      <c r="DE84" s="43"/>
      <c r="DF84" s="396"/>
      <c r="DG84" s="396"/>
      <c r="DH84" s="350">
        <v>0</v>
      </c>
      <c r="DI84" s="42"/>
      <c r="DJ84" s="43"/>
      <c r="DK84" s="396"/>
      <c r="DL84" s="396"/>
      <c r="DM84" s="350">
        <v>0</v>
      </c>
      <c r="DN84" s="42"/>
      <c r="DO84" s="43"/>
      <c r="DP84" s="396"/>
      <c r="DQ84" s="396"/>
      <c r="DR84" s="350">
        <v>0</v>
      </c>
      <c r="DS84" s="42"/>
      <c r="DT84" s="43"/>
      <c r="DU84" s="396"/>
      <c r="DV84" s="396"/>
      <c r="DW84" s="350">
        <v>0</v>
      </c>
      <c r="DX84" s="42"/>
      <c r="DY84" s="43"/>
      <c r="DZ84" s="396"/>
      <c r="EA84" s="396"/>
      <c r="EB84" s="350">
        <v>0</v>
      </c>
      <c r="EC84" s="42"/>
      <c r="ED84" s="43"/>
      <c r="EE84" s="396"/>
      <c r="EF84" s="396"/>
      <c r="EG84" s="350">
        <v>0</v>
      </c>
      <c r="EH84" s="42"/>
      <c r="EI84" s="43"/>
      <c r="EJ84" s="396"/>
      <c r="EK84" s="396"/>
      <c r="EL84" s="43">
        <v>0</v>
      </c>
      <c r="EM84" s="339"/>
      <c r="EO84" s="88"/>
      <c r="EP84" s="33"/>
    </row>
    <row r="85" spans="4:146" ht="12.75" hidden="1" customHeight="1" x14ac:dyDescent="0.3">
      <c r="D85" s="88" t="s">
        <v>339</v>
      </c>
      <c r="E85" s="327"/>
      <c r="F85" s="327"/>
      <c r="G85" s="350">
        <v>0</v>
      </c>
      <c r="H85" s="42"/>
      <c r="I85" s="43"/>
      <c r="J85" s="396"/>
      <c r="K85" s="396"/>
      <c r="L85" s="350">
        <v>0</v>
      </c>
      <c r="M85" s="42"/>
      <c r="N85" s="43"/>
      <c r="O85" s="396"/>
      <c r="P85" s="396"/>
      <c r="Q85" s="350">
        <v>0</v>
      </c>
      <c r="R85" s="42"/>
      <c r="S85" s="43"/>
      <c r="T85" s="396"/>
      <c r="U85" s="396"/>
      <c r="V85" s="350">
        <v>0</v>
      </c>
      <c r="W85" s="42"/>
      <c r="X85" s="43"/>
      <c r="Y85" s="396"/>
      <c r="Z85" s="396"/>
      <c r="AA85" s="350">
        <v>0</v>
      </c>
      <c r="AB85" s="42"/>
      <c r="AC85" s="43"/>
      <c r="AD85" s="396"/>
      <c r="AE85" s="396"/>
      <c r="AF85" s="350">
        <v>0</v>
      </c>
      <c r="AG85" s="42"/>
      <c r="AH85" s="43"/>
      <c r="AI85" s="396"/>
      <c r="AJ85" s="396"/>
      <c r="AK85" s="350">
        <v>0</v>
      </c>
      <c r="AL85" s="42"/>
      <c r="AM85" s="43"/>
      <c r="AN85" s="396"/>
      <c r="AO85" s="396"/>
      <c r="AP85" s="350">
        <v>0</v>
      </c>
      <c r="AQ85" s="42"/>
      <c r="AR85" s="43"/>
      <c r="AS85" s="396"/>
      <c r="AT85" s="396"/>
      <c r="AU85" s="350">
        <v>0</v>
      </c>
      <c r="AV85" s="42"/>
      <c r="AW85" s="43"/>
      <c r="AX85" s="396"/>
      <c r="AY85" s="396"/>
      <c r="AZ85" s="350">
        <v>0</v>
      </c>
      <c r="BA85" s="42"/>
      <c r="BB85" s="43"/>
      <c r="BC85" s="396"/>
      <c r="BD85" s="396"/>
      <c r="BE85" s="350">
        <v>0</v>
      </c>
      <c r="BF85" s="42"/>
      <c r="BG85" s="43"/>
      <c r="BH85" s="396"/>
      <c r="BI85" s="396"/>
      <c r="BJ85" s="350">
        <v>0</v>
      </c>
      <c r="BK85" s="42"/>
      <c r="BL85" s="43"/>
      <c r="BM85" s="396"/>
      <c r="BN85" s="396"/>
      <c r="BO85" s="350">
        <v>0</v>
      </c>
      <c r="BP85" s="42"/>
      <c r="BQ85" s="43"/>
      <c r="BR85" s="396"/>
      <c r="BS85" s="396"/>
      <c r="BT85" s="43">
        <v>0</v>
      </c>
      <c r="BU85" s="42"/>
      <c r="BV85" s="43"/>
      <c r="BW85" s="396"/>
      <c r="BX85" s="396"/>
      <c r="BY85" s="350">
        <v>0</v>
      </c>
      <c r="BZ85" s="42"/>
      <c r="CA85" s="43"/>
      <c r="CB85" s="396"/>
      <c r="CC85" s="396"/>
      <c r="CD85" s="350">
        <v>0</v>
      </c>
      <c r="CE85" s="42"/>
      <c r="CF85" s="43"/>
      <c r="CG85" s="396"/>
      <c r="CH85" s="396"/>
      <c r="CI85" s="350">
        <v>0</v>
      </c>
      <c r="CJ85" s="42"/>
      <c r="CK85" s="43"/>
      <c r="CL85" s="396"/>
      <c r="CM85" s="396"/>
      <c r="CN85" s="350">
        <v>0</v>
      </c>
      <c r="CO85" s="42"/>
      <c r="CP85" s="43"/>
      <c r="CQ85" s="396"/>
      <c r="CR85" s="396"/>
      <c r="CS85" s="350">
        <v>0</v>
      </c>
      <c r="CT85" s="42"/>
      <c r="CU85" s="43"/>
      <c r="CV85" s="396"/>
      <c r="CW85" s="396"/>
      <c r="CX85" s="350">
        <v>0</v>
      </c>
      <c r="CY85" s="42"/>
      <c r="CZ85" s="43"/>
      <c r="DA85" s="396"/>
      <c r="DB85" s="396"/>
      <c r="DC85" s="350">
        <v>0</v>
      </c>
      <c r="DD85" s="42"/>
      <c r="DE85" s="43"/>
      <c r="DF85" s="396"/>
      <c r="DG85" s="396"/>
      <c r="DH85" s="350">
        <v>0</v>
      </c>
      <c r="DI85" s="42"/>
      <c r="DJ85" s="43"/>
      <c r="DK85" s="396"/>
      <c r="DL85" s="396"/>
      <c r="DM85" s="350">
        <v>0</v>
      </c>
      <c r="DN85" s="42"/>
      <c r="DO85" s="43"/>
      <c r="DP85" s="396"/>
      <c r="DQ85" s="396"/>
      <c r="DR85" s="350">
        <v>0</v>
      </c>
      <c r="DS85" s="42"/>
      <c r="DT85" s="43"/>
      <c r="DU85" s="396"/>
      <c r="DV85" s="396"/>
      <c r="DW85" s="350">
        <v>0</v>
      </c>
      <c r="DX85" s="42"/>
      <c r="DY85" s="43"/>
      <c r="DZ85" s="396"/>
      <c r="EA85" s="396"/>
      <c r="EB85" s="350">
        <v>0</v>
      </c>
      <c r="EC85" s="42"/>
      <c r="ED85" s="43"/>
      <c r="EE85" s="396"/>
      <c r="EF85" s="396"/>
      <c r="EG85" s="350">
        <v>0</v>
      </c>
      <c r="EH85" s="42"/>
      <c r="EI85" s="43"/>
      <c r="EJ85" s="396"/>
      <c r="EK85" s="396"/>
      <c r="EL85" s="43">
        <v>0</v>
      </c>
      <c r="EM85" s="339"/>
      <c r="EO85" s="88"/>
      <c r="EP85" s="33"/>
    </row>
    <row r="86" spans="4:146" ht="12.75" hidden="1" customHeight="1" x14ac:dyDescent="0.3">
      <c r="D86" s="88" t="s">
        <v>340</v>
      </c>
      <c r="E86" s="327"/>
      <c r="F86" s="327"/>
      <c r="G86" s="43">
        <v>0</v>
      </c>
      <c r="H86" s="42"/>
      <c r="I86" s="43"/>
      <c r="J86" s="396"/>
      <c r="K86" s="396"/>
      <c r="L86" s="43">
        <v>0</v>
      </c>
      <c r="M86" s="42"/>
      <c r="N86" s="43"/>
      <c r="O86" s="396"/>
      <c r="P86" s="396"/>
      <c r="Q86" s="43">
        <v>0</v>
      </c>
      <c r="R86" s="42"/>
      <c r="S86" s="43"/>
      <c r="T86" s="396"/>
      <c r="U86" s="396"/>
      <c r="V86" s="43">
        <v>0</v>
      </c>
      <c r="W86" s="42"/>
      <c r="X86" s="43"/>
      <c r="Y86" s="396"/>
      <c r="Z86" s="396"/>
      <c r="AA86" s="43">
        <v>0</v>
      </c>
      <c r="AB86" s="42"/>
      <c r="AC86" s="43"/>
      <c r="AD86" s="396"/>
      <c r="AE86" s="396"/>
      <c r="AF86" s="43">
        <v>0</v>
      </c>
      <c r="AG86" s="42"/>
      <c r="AH86" s="43"/>
      <c r="AI86" s="396"/>
      <c r="AJ86" s="396"/>
      <c r="AK86" s="43">
        <v>0</v>
      </c>
      <c r="AL86" s="42"/>
      <c r="AM86" s="43"/>
      <c r="AN86" s="396"/>
      <c r="AO86" s="396"/>
      <c r="AP86" s="43">
        <v>0</v>
      </c>
      <c r="AQ86" s="42"/>
      <c r="AR86" s="43"/>
      <c r="AS86" s="396"/>
      <c r="AT86" s="396"/>
      <c r="AU86" s="43">
        <v>0</v>
      </c>
      <c r="AV86" s="42"/>
      <c r="AW86" s="43"/>
      <c r="AX86" s="396"/>
      <c r="AY86" s="396"/>
      <c r="AZ86" s="43">
        <v>0</v>
      </c>
      <c r="BA86" s="42"/>
      <c r="BB86" s="43"/>
      <c r="BC86" s="396"/>
      <c r="BD86" s="396"/>
      <c r="BE86" s="43">
        <v>0</v>
      </c>
      <c r="BF86" s="42"/>
      <c r="BG86" s="43"/>
      <c r="BH86" s="396"/>
      <c r="BI86" s="396"/>
      <c r="BJ86" s="43">
        <v>0</v>
      </c>
      <c r="BK86" s="42"/>
      <c r="BL86" s="43"/>
      <c r="BM86" s="396"/>
      <c r="BN86" s="396"/>
      <c r="BO86" s="43">
        <v>0</v>
      </c>
      <c r="BP86" s="42"/>
      <c r="BQ86" s="43"/>
      <c r="BR86" s="396"/>
      <c r="BS86" s="396"/>
      <c r="BT86" s="43">
        <v>0</v>
      </c>
      <c r="BU86" s="42"/>
      <c r="BV86" s="43"/>
      <c r="BW86" s="396"/>
      <c r="BX86" s="396"/>
      <c r="BY86" s="43">
        <v>0</v>
      </c>
      <c r="BZ86" s="42"/>
      <c r="CA86" s="43"/>
      <c r="CB86" s="396"/>
      <c r="CC86" s="396"/>
      <c r="CD86" s="43">
        <v>0</v>
      </c>
      <c r="CE86" s="42"/>
      <c r="CF86" s="43"/>
      <c r="CG86" s="396"/>
      <c r="CH86" s="396"/>
      <c r="CI86" s="43">
        <v>0</v>
      </c>
      <c r="CJ86" s="42"/>
      <c r="CK86" s="43"/>
      <c r="CL86" s="396"/>
      <c r="CM86" s="396"/>
      <c r="CN86" s="43">
        <v>0</v>
      </c>
      <c r="CO86" s="42"/>
      <c r="CP86" s="43"/>
      <c r="CQ86" s="396"/>
      <c r="CR86" s="396"/>
      <c r="CS86" s="43">
        <v>0</v>
      </c>
      <c r="CT86" s="42"/>
      <c r="CU86" s="43"/>
      <c r="CV86" s="396"/>
      <c r="CW86" s="396"/>
      <c r="CX86" s="43">
        <v>0</v>
      </c>
      <c r="CY86" s="42"/>
      <c r="CZ86" s="43"/>
      <c r="DA86" s="396"/>
      <c r="DB86" s="396"/>
      <c r="DC86" s="43">
        <v>0</v>
      </c>
      <c r="DD86" s="42"/>
      <c r="DE86" s="43"/>
      <c r="DF86" s="396"/>
      <c r="DG86" s="396"/>
      <c r="DH86" s="43">
        <v>0</v>
      </c>
      <c r="DI86" s="42"/>
      <c r="DJ86" s="43"/>
      <c r="DK86" s="396"/>
      <c r="DL86" s="396"/>
      <c r="DM86" s="43">
        <v>0</v>
      </c>
      <c r="DN86" s="42"/>
      <c r="DO86" s="43"/>
      <c r="DP86" s="396"/>
      <c r="DQ86" s="396"/>
      <c r="DR86" s="43">
        <v>0</v>
      </c>
      <c r="DS86" s="42"/>
      <c r="DT86" s="43"/>
      <c r="DU86" s="396"/>
      <c r="DV86" s="396"/>
      <c r="DW86" s="43">
        <v>0</v>
      </c>
      <c r="DX86" s="42"/>
      <c r="DY86" s="43"/>
      <c r="DZ86" s="396"/>
      <c r="EA86" s="396"/>
      <c r="EB86" s="43">
        <v>0</v>
      </c>
      <c r="EC86" s="42"/>
      <c r="ED86" s="43"/>
      <c r="EE86" s="396"/>
      <c r="EF86" s="396"/>
      <c r="EG86" s="43">
        <v>0</v>
      </c>
      <c r="EH86" s="42"/>
      <c r="EI86" s="43"/>
      <c r="EJ86" s="396"/>
      <c r="EK86" s="396"/>
      <c r="EL86" s="43">
        <v>0</v>
      </c>
      <c r="EM86" s="339"/>
      <c r="EO86" s="88"/>
      <c r="EP86" s="33">
        <v>0</v>
      </c>
    </row>
    <row r="87" spans="4:146" ht="12.75" hidden="1" customHeight="1" x14ac:dyDescent="0.3">
      <c r="D87" s="88" t="s">
        <v>341</v>
      </c>
      <c r="E87" s="327"/>
      <c r="F87" s="327"/>
      <c r="G87" s="43">
        <v>0</v>
      </c>
      <c r="H87" s="42"/>
      <c r="I87" s="43"/>
      <c r="J87" s="396"/>
      <c r="K87" s="396"/>
      <c r="L87" s="43">
        <v>0</v>
      </c>
      <c r="M87" s="42"/>
      <c r="N87" s="43"/>
      <c r="O87" s="396"/>
      <c r="P87" s="396"/>
      <c r="Q87" s="43">
        <v>0</v>
      </c>
      <c r="R87" s="42"/>
      <c r="S87" s="43"/>
      <c r="T87" s="396"/>
      <c r="U87" s="396"/>
      <c r="V87" s="43">
        <v>0</v>
      </c>
      <c r="W87" s="42"/>
      <c r="X87" s="43"/>
      <c r="Y87" s="396"/>
      <c r="Z87" s="396"/>
      <c r="AA87" s="43">
        <v>0</v>
      </c>
      <c r="AB87" s="42"/>
      <c r="AC87" s="43"/>
      <c r="AD87" s="396"/>
      <c r="AE87" s="396"/>
      <c r="AF87" s="43">
        <v>0</v>
      </c>
      <c r="AG87" s="42"/>
      <c r="AH87" s="43"/>
      <c r="AI87" s="396"/>
      <c r="AJ87" s="396"/>
      <c r="AK87" s="43">
        <v>0</v>
      </c>
      <c r="AL87" s="42"/>
      <c r="AM87" s="43"/>
      <c r="AN87" s="396"/>
      <c r="AO87" s="396"/>
      <c r="AP87" s="43">
        <v>0</v>
      </c>
      <c r="AQ87" s="42"/>
      <c r="AR87" s="43"/>
      <c r="AS87" s="396"/>
      <c r="AT87" s="396"/>
      <c r="AU87" s="43">
        <v>0</v>
      </c>
      <c r="AV87" s="42"/>
      <c r="AW87" s="43"/>
      <c r="AX87" s="396"/>
      <c r="AY87" s="396"/>
      <c r="AZ87" s="43">
        <v>0</v>
      </c>
      <c r="BA87" s="42"/>
      <c r="BB87" s="43"/>
      <c r="BC87" s="396"/>
      <c r="BD87" s="396"/>
      <c r="BE87" s="43">
        <v>0</v>
      </c>
      <c r="BF87" s="42"/>
      <c r="BG87" s="43"/>
      <c r="BH87" s="396"/>
      <c r="BI87" s="396"/>
      <c r="BJ87" s="43">
        <v>0</v>
      </c>
      <c r="BK87" s="42"/>
      <c r="BL87" s="43"/>
      <c r="BM87" s="396"/>
      <c r="BN87" s="396"/>
      <c r="BO87" s="43">
        <v>0</v>
      </c>
      <c r="BP87" s="42"/>
      <c r="BQ87" s="43"/>
      <c r="BR87" s="396"/>
      <c r="BS87" s="396"/>
      <c r="BT87" s="43">
        <v>0</v>
      </c>
      <c r="BU87" s="42"/>
      <c r="BV87" s="43"/>
      <c r="BW87" s="396"/>
      <c r="BX87" s="396"/>
      <c r="BY87" s="43">
        <v>0</v>
      </c>
      <c r="BZ87" s="42"/>
      <c r="CA87" s="43"/>
      <c r="CB87" s="396"/>
      <c r="CC87" s="396"/>
      <c r="CD87" s="43">
        <v>0</v>
      </c>
      <c r="CE87" s="42"/>
      <c r="CF87" s="43"/>
      <c r="CG87" s="396"/>
      <c r="CH87" s="396"/>
      <c r="CI87" s="43">
        <v>0</v>
      </c>
      <c r="CJ87" s="42"/>
      <c r="CK87" s="43"/>
      <c r="CL87" s="396"/>
      <c r="CM87" s="396"/>
      <c r="CN87" s="43">
        <v>0</v>
      </c>
      <c r="CO87" s="42"/>
      <c r="CP87" s="43"/>
      <c r="CQ87" s="396"/>
      <c r="CR87" s="396"/>
      <c r="CS87" s="43">
        <v>0</v>
      </c>
      <c r="CT87" s="42"/>
      <c r="CU87" s="43"/>
      <c r="CV87" s="396"/>
      <c r="CW87" s="396"/>
      <c r="CX87" s="43">
        <v>0</v>
      </c>
      <c r="CY87" s="42"/>
      <c r="CZ87" s="43"/>
      <c r="DA87" s="396"/>
      <c r="DB87" s="396"/>
      <c r="DC87" s="43">
        <v>0</v>
      </c>
      <c r="DD87" s="42"/>
      <c r="DE87" s="43"/>
      <c r="DF87" s="396"/>
      <c r="DG87" s="396"/>
      <c r="DH87" s="43">
        <v>0</v>
      </c>
      <c r="DI87" s="42"/>
      <c r="DJ87" s="43"/>
      <c r="DK87" s="396"/>
      <c r="DL87" s="396"/>
      <c r="DM87" s="43">
        <v>0</v>
      </c>
      <c r="DN87" s="42"/>
      <c r="DO87" s="43"/>
      <c r="DP87" s="396"/>
      <c r="DQ87" s="396"/>
      <c r="DR87" s="43">
        <v>0</v>
      </c>
      <c r="DS87" s="42"/>
      <c r="DT87" s="43"/>
      <c r="DU87" s="396"/>
      <c r="DV87" s="396"/>
      <c r="DW87" s="43">
        <v>0</v>
      </c>
      <c r="DX87" s="42"/>
      <c r="DY87" s="43"/>
      <c r="DZ87" s="396"/>
      <c r="EA87" s="396"/>
      <c r="EB87" s="43">
        <v>0</v>
      </c>
      <c r="EC87" s="42"/>
      <c r="ED87" s="43"/>
      <c r="EE87" s="396"/>
      <c r="EF87" s="396"/>
      <c r="EG87" s="43">
        <v>0</v>
      </c>
      <c r="EH87" s="42"/>
      <c r="EI87" s="43"/>
      <c r="EJ87" s="396"/>
      <c r="EK87" s="396"/>
      <c r="EL87" s="43">
        <v>0</v>
      </c>
      <c r="EM87" s="42"/>
      <c r="EO87" s="88"/>
      <c r="EP87" s="33">
        <v>0</v>
      </c>
    </row>
    <row r="88" spans="4:146" ht="12.75" hidden="1" customHeight="1" x14ac:dyDescent="0.3">
      <c r="D88" s="88" t="s">
        <v>342</v>
      </c>
      <c r="E88" s="327"/>
      <c r="F88" s="327"/>
      <c r="G88" s="43">
        <v>0</v>
      </c>
      <c r="H88" s="42"/>
      <c r="I88" s="43"/>
      <c r="J88" s="396"/>
      <c r="K88" s="396"/>
      <c r="L88" s="43">
        <v>0</v>
      </c>
      <c r="M88" s="42"/>
      <c r="N88" s="43"/>
      <c r="O88" s="396"/>
      <c r="P88" s="396"/>
      <c r="Q88" s="43">
        <v>0</v>
      </c>
      <c r="R88" s="42"/>
      <c r="S88" s="43"/>
      <c r="T88" s="396"/>
      <c r="U88" s="396"/>
      <c r="V88" s="43">
        <v>0</v>
      </c>
      <c r="W88" s="42"/>
      <c r="X88" s="43"/>
      <c r="Y88" s="396"/>
      <c r="Z88" s="396"/>
      <c r="AA88" s="43">
        <v>0</v>
      </c>
      <c r="AB88" s="42"/>
      <c r="AC88" s="43"/>
      <c r="AD88" s="396"/>
      <c r="AE88" s="396"/>
      <c r="AF88" s="43">
        <v>0</v>
      </c>
      <c r="AG88" s="42"/>
      <c r="AH88" s="43"/>
      <c r="AI88" s="396"/>
      <c r="AJ88" s="396"/>
      <c r="AK88" s="43">
        <v>0</v>
      </c>
      <c r="AL88" s="42"/>
      <c r="AM88" s="43"/>
      <c r="AN88" s="396"/>
      <c r="AO88" s="396"/>
      <c r="AP88" s="43">
        <v>0</v>
      </c>
      <c r="AQ88" s="42"/>
      <c r="AR88" s="43"/>
      <c r="AS88" s="396"/>
      <c r="AT88" s="396"/>
      <c r="AU88" s="43">
        <v>0</v>
      </c>
      <c r="AV88" s="42"/>
      <c r="AW88" s="43"/>
      <c r="AX88" s="396"/>
      <c r="AY88" s="396"/>
      <c r="AZ88" s="43">
        <v>0</v>
      </c>
      <c r="BA88" s="42"/>
      <c r="BB88" s="43"/>
      <c r="BC88" s="396"/>
      <c r="BD88" s="396"/>
      <c r="BE88" s="43">
        <v>0</v>
      </c>
      <c r="BF88" s="42"/>
      <c r="BG88" s="43"/>
      <c r="BH88" s="396"/>
      <c r="BI88" s="396"/>
      <c r="BJ88" s="43">
        <v>0</v>
      </c>
      <c r="BK88" s="42"/>
      <c r="BL88" s="43"/>
      <c r="BM88" s="396"/>
      <c r="BN88" s="396"/>
      <c r="BO88" s="43">
        <v>0</v>
      </c>
      <c r="BP88" s="42"/>
      <c r="BQ88" s="43"/>
      <c r="BR88" s="396"/>
      <c r="BS88" s="396"/>
      <c r="BT88" s="43">
        <v>0</v>
      </c>
      <c r="BU88" s="42"/>
      <c r="BV88" s="43"/>
      <c r="BW88" s="396"/>
      <c r="BX88" s="396"/>
      <c r="BY88" s="43">
        <v>0</v>
      </c>
      <c r="BZ88" s="42"/>
      <c r="CA88" s="43"/>
      <c r="CB88" s="396"/>
      <c r="CC88" s="396"/>
      <c r="CD88" s="43">
        <v>0</v>
      </c>
      <c r="CE88" s="42"/>
      <c r="CF88" s="43"/>
      <c r="CG88" s="396"/>
      <c r="CH88" s="396"/>
      <c r="CI88" s="43">
        <v>0</v>
      </c>
      <c r="CJ88" s="42"/>
      <c r="CK88" s="43"/>
      <c r="CL88" s="396"/>
      <c r="CM88" s="396"/>
      <c r="CN88" s="43">
        <v>0</v>
      </c>
      <c r="CO88" s="42"/>
      <c r="CP88" s="43"/>
      <c r="CQ88" s="396"/>
      <c r="CR88" s="396"/>
      <c r="CS88" s="43">
        <v>0</v>
      </c>
      <c r="CT88" s="42"/>
      <c r="CU88" s="43"/>
      <c r="CV88" s="396"/>
      <c r="CW88" s="396"/>
      <c r="CX88" s="43">
        <v>0</v>
      </c>
      <c r="CY88" s="42"/>
      <c r="CZ88" s="43"/>
      <c r="DA88" s="396"/>
      <c r="DB88" s="396"/>
      <c r="DC88" s="43">
        <v>0</v>
      </c>
      <c r="DD88" s="42"/>
      <c r="DE88" s="43"/>
      <c r="DF88" s="396"/>
      <c r="DG88" s="396"/>
      <c r="DH88" s="43">
        <v>0</v>
      </c>
      <c r="DI88" s="42"/>
      <c r="DJ88" s="43"/>
      <c r="DK88" s="396"/>
      <c r="DL88" s="396"/>
      <c r="DM88" s="43">
        <v>0</v>
      </c>
      <c r="DN88" s="42"/>
      <c r="DO88" s="43"/>
      <c r="DP88" s="396"/>
      <c r="DQ88" s="396"/>
      <c r="DR88" s="43">
        <v>0</v>
      </c>
      <c r="DS88" s="42"/>
      <c r="DT88" s="43"/>
      <c r="DU88" s="396"/>
      <c r="DV88" s="396"/>
      <c r="DW88" s="43">
        <v>0</v>
      </c>
      <c r="DX88" s="42"/>
      <c r="DY88" s="43"/>
      <c r="DZ88" s="396"/>
      <c r="EA88" s="396"/>
      <c r="EB88" s="43">
        <v>0</v>
      </c>
      <c r="EC88" s="42"/>
      <c r="ED88" s="43"/>
      <c r="EE88" s="396"/>
      <c r="EF88" s="396"/>
      <c r="EG88" s="43">
        <v>0</v>
      </c>
      <c r="EH88" s="42"/>
      <c r="EI88" s="43"/>
      <c r="EJ88" s="396"/>
      <c r="EK88" s="396"/>
      <c r="EL88" s="43">
        <v>0</v>
      </c>
      <c r="EM88" s="42"/>
      <c r="EO88" s="88"/>
      <c r="EP88" s="33"/>
    </row>
    <row r="89" spans="4:146" ht="12.75" hidden="1" customHeight="1" x14ac:dyDescent="0.3">
      <c r="D89" s="88" t="s">
        <v>380</v>
      </c>
      <c r="E89" s="327"/>
      <c r="F89" s="327"/>
      <c r="G89" s="43">
        <v>0</v>
      </c>
      <c r="H89" s="42"/>
      <c r="I89" s="43"/>
      <c r="J89" s="396"/>
      <c r="K89" s="396"/>
      <c r="L89" s="43">
        <v>0</v>
      </c>
      <c r="M89" s="42"/>
      <c r="N89" s="43"/>
      <c r="O89" s="396"/>
      <c r="P89" s="396"/>
      <c r="Q89" s="43">
        <v>0</v>
      </c>
      <c r="R89" s="42"/>
      <c r="S89" s="43"/>
      <c r="T89" s="396"/>
      <c r="U89" s="396"/>
      <c r="V89" s="43">
        <v>0</v>
      </c>
      <c r="W89" s="42"/>
      <c r="X89" s="43"/>
      <c r="Y89" s="396"/>
      <c r="Z89" s="396"/>
      <c r="AA89" s="43">
        <v>0</v>
      </c>
      <c r="AB89" s="42"/>
      <c r="AC89" s="43"/>
      <c r="AD89" s="396"/>
      <c r="AE89" s="396"/>
      <c r="AF89" s="43">
        <v>0</v>
      </c>
      <c r="AG89" s="42"/>
      <c r="AH89" s="43"/>
      <c r="AI89" s="396"/>
      <c r="AJ89" s="396"/>
      <c r="AK89" s="43">
        <v>0</v>
      </c>
      <c r="AL89" s="42"/>
      <c r="AM89" s="43"/>
      <c r="AN89" s="396"/>
      <c r="AO89" s="396"/>
      <c r="AP89" s="43">
        <v>0</v>
      </c>
      <c r="AQ89" s="42"/>
      <c r="AR89" s="43"/>
      <c r="AS89" s="396"/>
      <c r="AT89" s="396"/>
      <c r="AU89" s="43">
        <v>0</v>
      </c>
      <c r="AV89" s="42"/>
      <c r="AW89" s="43"/>
      <c r="AX89" s="396"/>
      <c r="AY89" s="396"/>
      <c r="AZ89" s="43">
        <v>0</v>
      </c>
      <c r="BA89" s="42"/>
      <c r="BB89" s="43"/>
      <c r="BC89" s="396"/>
      <c r="BD89" s="396"/>
      <c r="BE89" s="43">
        <v>0</v>
      </c>
      <c r="BF89" s="42"/>
      <c r="BG89" s="43"/>
      <c r="BH89" s="396"/>
      <c r="BI89" s="396"/>
      <c r="BJ89" s="43">
        <v>0</v>
      </c>
      <c r="BK89" s="42"/>
      <c r="BL89" s="43"/>
      <c r="BM89" s="396"/>
      <c r="BN89" s="396"/>
      <c r="BO89" s="43">
        <v>0</v>
      </c>
      <c r="BP89" s="42"/>
      <c r="BQ89" s="43"/>
      <c r="BR89" s="396"/>
      <c r="BS89" s="396"/>
      <c r="BT89" s="43">
        <v>0</v>
      </c>
      <c r="BU89" s="42"/>
      <c r="BV89" s="43"/>
      <c r="BW89" s="396"/>
      <c r="BX89" s="396"/>
      <c r="BY89" s="43">
        <v>0</v>
      </c>
      <c r="BZ89" s="42"/>
      <c r="CA89" s="43"/>
      <c r="CB89" s="396"/>
      <c r="CC89" s="396"/>
      <c r="CD89" s="43">
        <v>0</v>
      </c>
      <c r="CE89" s="42"/>
      <c r="CF89" s="43"/>
      <c r="CG89" s="396"/>
      <c r="CH89" s="396"/>
      <c r="CI89" s="43">
        <v>0</v>
      </c>
      <c r="CJ89" s="42"/>
      <c r="CK89" s="43"/>
      <c r="CL89" s="396"/>
      <c r="CM89" s="396"/>
      <c r="CN89" s="43">
        <v>0</v>
      </c>
      <c r="CO89" s="42"/>
      <c r="CP89" s="43"/>
      <c r="CQ89" s="396"/>
      <c r="CR89" s="396"/>
      <c r="CS89" s="43">
        <v>0</v>
      </c>
      <c r="CT89" s="42"/>
      <c r="CU89" s="43"/>
      <c r="CV89" s="396"/>
      <c r="CW89" s="396"/>
      <c r="CX89" s="43">
        <v>0</v>
      </c>
      <c r="CY89" s="42"/>
      <c r="CZ89" s="43"/>
      <c r="DA89" s="396"/>
      <c r="DB89" s="396"/>
      <c r="DC89" s="43">
        <v>0</v>
      </c>
      <c r="DD89" s="42"/>
      <c r="DE89" s="43"/>
      <c r="DF89" s="396"/>
      <c r="DG89" s="396"/>
      <c r="DH89" s="43">
        <v>0</v>
      </c>
      <c r="DI89" s="42"/>
      <c r="DJ89" s="43"/>
      <c r="DK89" s="396"/>
      <c r="DL89" s="396"/>
      <c r="DM89" s="43">
        <v>0</v>
      </c>
      <c r="DN89" s="42"/>
      <c r="DO89" s="43"/>
      <c r="DP89" s="396"/>
      <c r="DQ89" s="396"/>
      <c r="DR89" s="43">
        <v>0</v>
      </c>
      <c r="DS89" s="42"/>
      <c r="DT89" s="43"/>
      <c r="DU89" s="396"/>
      <c r="DV89" s="396"/>
      <c r="DW89" s="43">
        <v>0</v>
      </c>
      <c r="DX89" s="42"/>
      <c r="DY89" s="43"/>
      <c r="DZ89" s="396"/>
      <c r="EA89" s="396"/>
      <c r="EB89" s="43">
        <v>0</v>
      </c>
      <c r="EC89" s="42"/>
      <c r="ED89" s="43"/>
      <c r="EE89" s="396"/>
      <c r="EF89" s="396"/>
      <c r="EG89" s="43">
        <v>0</v>
      </c>
      <c r="EH89" s="42"/>
      <c r="EI89" s="43"/>
      <c r="EJ89" s="396"/>
      <c r="EK89" s="396"/>
      <c r="EL89" s="43">
        <v>0</v>
      </c>
      <c r="EM89" s="42"/>
      <c r="EO89" s="88"/>
      <c r="EP89" s="33"/>
    </row>
    <row r="90" spans="4:146" ht="12.75" hidden="1" customHeight="1" x14ac:dyDescent="0.3">
      <c r="D90" s="88" t="s">
        <v>381</v>
      </c>
      <c r="E90" s="327"/>
      <c r="F90" s="327"/>
      <c r="G90" s="43">
        <v>0</v>
      </c>
      <c r="H90" s="42"/>
      <c r="I90" s="43"/>
      <c r="J90" s="396"/>
      <c r="K90" s="396"/>
      <c r="L90" s="43">
        <v>0</v>
      </c>
      <c r="M90" s="42"/>
      <c r="N90" s="43"/>
      <c r="O90" s="396"/>
      <c r="P90" s="396"/>
      <c r="Q90" s="43">
        <v>0</v>
      </c>
      <c r="R90" s="42"/>
      <c r="S90" s="43"/>
      <c r="T90" s="396"/>
      <c r="U90" s="396"/>
      <c r="V90" s="43">
        <v>0</v>
      </c>
      <c r="W90" s="42"/>
      <c r="X90" s="43"/>
      <c r="Y90" s="396"/>
      <c r="Z90" s="396"/>
      <c r="AA90" s="43">
        <v>0</v>
      </c>
      <c r="AB90" s="42"/>
      <c r="AC90" s="43"/>
      <c r="AD90" s="396"/>
      <c r="AE90" s="396"/>
      <c r="AF90" s="43">
        <v>0</v>
      </c>
      <c r="AG90" s="42"/>
      <c r="AH90" s="43"/>
      <c r="AI90" s="396"/>
      <c r="AJ90" s="396"/>
      <c r="AK90" s="43">
        <v>0</v>
      </c>
      <c r="AL90" s="42"/>
      <c r="AM90" s="43"/>
      <c r="AN90" s="396"/>
      <c r="AO90" s="396"/>
      <c r="AP90" s="43">
        <v>0</v>
      </c>
      <c r="AQ90" s="42"/>
      <c r="AR90" s="43"/>
      <c r="AS90" s="396"/>
      <c r="AT90" s="396"/>
      <c r="AU90" s="43">
        <v>0</v>
      </c>
      <c r="AV90" s="42"/>
      <c r="AW90" s="43"/>
      <c r="AX90" s="396"/>
      <c r="AY90" s="396"/>
      <c r="AZ90" s="43">
        <v>0</v>
      </c>
      <c r="BA90" s="42"/>
      <c r="BB90" s="43"/>
      <c r="BC90" s="396"/>
      <c r="BD90" s="396"/>
      <c r="BE90" s="43">
        <v>0</v>
      </c>
      <c r="BF90" s="42"/>
      <c r="BG90" s="43"/>
      <c r="BH90" s="396"/>
      <c r="BI90" s="396"/>
      <c r="BJ90" s="43">
        <v>0</v>
      </c>
      <c r="BK90" s="42"/>
      <c r="BL90" s="43"/>
      <c r="BM90" s="396"/>
      <c r="BN90" s="396"/>
      <c r="BO90" s="43">
        <v>0</v>
      </c>
      <c r="BP90" s="42"/>
      <c r="BQ90" s="43"/>
      <c r="BR90" s="396"/>
      <c r="BS90" s="396"/>
      <c r="BT90" s="43">
        <v>0</v>
      </c>
      <c r="BU90" s="42"/>
      <c r="BV90" s="43"/>
      <c r="BW90" s="396"/>
      <c r="BX90" s="396"/>
      <c r="BY90" s="43">
        <v>0</v>
      </c>
      <c r="BZ90" s="42"/>
      <c r="CA90" s="43"/>
      <c r="CB90" s="396"/>
      <c r="CC90" s="396"/>
      <c r="CD90" s="43">
        <v>0</v>
      </c>
      <c r="CE90" s="42"/>
      <c r="CF90" s="43"/>
      <c r="CG90" s="396"/>
      <c r="CH90" s="396"/>
      <c r="CI90" s="43">
        <v>0</v>
      </c>
      <c r="CJ90" s="42"/>
      <c r="CK90" s="43"/>
      <c r="CL90" s="396"/>
      <c r="CM90" s="396"/>
      <c r="CN90" s="43">
        <v>0</v>
      </c>
      <c r="CO90" s="42"/>
      <c r="CP90" s="43"/>
      <c r="CQ90" s="396"/>
      <c r="CR90" s="396"/>
      <c r="CS90" s="43">
        <v>0</v>
      </c>
      <c r="CT90" s="42"/>
      <c r="CU90" s="43"/>
      <c r="CV90" s="396"/>
      <c r="CW90" s="396"/>
      <c r="CX90" s="43">
        <v>0</v>
      </c>
      <c r="CY90" s="42"/>
      <c r="CZ90" s="43"/>
      <c r="DA90" s="396"/>
      <c r="DB90" s="396"/>
      <c r="DC90" s="43">
        <v>0</v>
      </c>
      <c r="DD90" s="42"/>
      <c r="DE90" s="43"/>
      <c r="DF90" s="396"/>
      <c r="DG90" s="396"/>
      <c r="DH90" s="43">
        <v>0</v>
      </c>
      <c r="DI90" s="42"/>
      <c r="DJ90" s="43"/>
      <c r="DK90" s="396"/>
      <c r="DL90" s="396"/>
      <c r="DM90" s="43">
        <v>0</v>
      </c>
      <c r="DN90" s="42"/>
      <c r="DO90" s="43"/>
      <c r="DP90" s="396"/>
      <c r="DQ90" s="396"/>
      <c r="DR90" s="43">
        <v>0</v>
      </c>
      <c r="DS90" s="42"/>
      <c r="DT90" s="43"/>
      <c r="DU90" s="396"/>
      <c r="DV90" s="396"/>
      <c r="DW90" s="43">
        <v>0</v>
      </c>
      <c r="DX90" s="42"/>
      <c r="DY90" s="43"/>
      <c r="DZ90" s="396"/>
      <c r="EA90" s="396"/>
      <c r="EB90" s="43">
        <v>0</v>
      </c>
      <c r="EC90" s="42"/>
      <c r="ED90" s="43"/>
      <c r="EE90" s="396"/>
      <c r="EF90" s="396"/>
      <c r="EG90" s="43">
        <v>0</v>
      </c>
      <c r="EH90" s="42"/>
      <c r="EI90" s="43"/>
      <c r="EJ90" s="396"/>
      <c r="EK90" s="396"/>
      <c r="EL90" s="43">
        <v>0</v>
      </c>
      <c r="EM90" s="42"/>
      <c r="EO90" s="88"/>
      <c r="EP90" s="33"/>
    </row>
    <row r="91" spans="4:146" ht="12.75" hidden="1" customHeight="1" x14ac:dyDescent="0.3">
      <c r="D91" s="88" t="s">
        <v>382</v>
      </c>
      <c r="E91" s="327"/>
      <c r="F91" s="327"/>
      <c r="G91" s="43">
        <v>0</v>
      </c>
      <c r="H91" s="42"/>
      <c r="I91" s="43"/>
      <c r="J91" s="396"/>
      <c r="K91" s="396"/>
      <c r="L91" s="43">
        <v>0</v>
      </c>
      <c r="M91" s="42"/>
      <c r="N91" s="43"/>
      <c r="O91" s="396"/>
      <c r="P91" s="396"/>
      <c r="Q91" s="43">
        <v>0</v>
      </c>
      <c r="R91" s="42"/>
      <c r="S91" s="43"/>
      <c r="T91" s="396"/>
      <c r="U91" s="396"/>
      <c r="V91" s="43">
        <v>0</v>
      </c>
      <c r="W91" s="42"/>
      <c r="X91" s="43"/>
      <c r="Y91" s="396"/>
      <c r="Z91" s="396"/>
      <c r="AA91" s="43">
        <v>0</v>
      </c>
      <c r="AB91" s="42"/>
      <c r="AC91" s="43"/>
      <c r="AD91" s="396"/>
      <c r="AE91" s="396"/>
      <c r="AF91" s="43">
        <v>0</v>
      </c>
      <c r="AG91" s="42"/>
      <c r="AH91" s="43"/>
      <c r="AI91" s="396"/>
      <c r="AJ91" s="396"/>
      <c r="AK91" s="43">
        <v>0</v>
      </c>
      <c r="AL91" s="42"/>
      <c r="AM91" s="43"/>
      <c r="AN91" s="396"/>
      <c r="AO91" s="396"/>
      <c r="AP91" s="43">
        <v>0</v>
      </c>
      <c r="AQ91" s="42"/>
      <c r="AR91" s="43"/>
      <c r="AS91" s="396"/>
      <c r="AT91" s="396"/>
      <c r="AU91" s="43">
        <v>0</v>
      </c>
      <c r="AV91" s="42"/>
      <c r="AW91" s="43"/>
      <c r="AX91" s="396"/>
      <c r="AY91" s="396"/>
      <c r="AZ91" s="43">
        <v>0</v>
      </c>
      <c r="BA91" s="42"/>
      <c r="BB91" s="43"/>
      <c r="BC91" s="396"/>
      <c r="BD91" s="396"/>
      <c r="BE91" s="43">
        <v>0</v>
      </c>
      <c r="BF91" s="42"/>
      <c r="BG91" s="43"/>
      <c r="BH91" s="396"/>
      <c r="BI91" s="396"/>
      <c r="BJ91" s="43">
        <v>0</v>
      </c>
      <c r="BK91" s="42"/>
      <c r="BL91" s="43"/>
      <c r="BM91" s="396"/>
      <c r="BN91" s="396"/>
      <c r="BO91" s="43">
        <v>0</v>
      </c>
      <c r="BP91" s="42"/>
      <c r="BQ91" s="43"/>
      <c r="BR91" s="396"/>
      <c r="BS91" s="396"/>
      <c r="BT91" s="43">
        <v>0</v>
      </c>
      <c r="BU91" s="42"/>
      <c r="BV91" s="43"/>
      <c r="BW91" s="396"/>
      <c r="BX91" s="396"/>
      <c r="BY91" s="43">
        <v>0</v>
      </c>
      <c r="BZ91" s="42"/>
      <c r="CA91" s="43"/>
      <c r="CB91" s="396"/>
      <c r="CC91" s="396"/>
      <c r="CD91" s="43">
        <v>0</v>
      </c>
      <c r="CE91" s="42"/>
      <c r="CF91" s="43"/>
      <c r="CG91" s="396"/>
      <c r="CH91" s="396"/>
      <c r="CI91" s="43">
        <v>0</v>
      </c>
      <c r="CJ91" s="42"/>
      <c r="CK91" s="43"/>
      <c r="CL91" s="396"/>
      <c r="CM91" s="396"/>
      <c r="CN91" s="43">
        <v>0</v>
      </c>
      <c r="CO91" s="42"/>
      <c r="CP91" s="43"/>
      <c r="CQ91" s="396"/>
      <c r="CR91" s="396"/>
      <c r="CS91" s="43">
        <v>0</v>
      </c>
      <c r="CT91" s="42"/>
      <c r="CU91" s="43"/>
      <c r="CV91" s="396"/>
      <c r="CW91" s="396"/>
      <c r="CX91" s="43">
        <v>0</v>
      </c>
      <c r="CY91" s="42"/>
      <c r="CZ91" s="43"/>
      <c r="DA91" s="396"/>
      <c r="DB91" s="396"/>
      <c r="DC91" s="43">
        <v>0</v>
      </c>
      <c r="DD91" s="42"/>
      <c r="DE91" s="43"/>
      <c r="DF91" s="396"/>
      <c r="DG91" s="396"/>
      <c r="DH91" s="43">
        <v>0</v>
      </c>
      <c r="DI91" s="42"/>
      <c r="DJ91" s="43"/>
      <c r="DK91" s="396"/>
      <c r="DL91" s="396"/>
      <c r="DM91" s="43">
        <v>0</v>
      </c>
      <c r="DN91" s="42"/>
      <c r="DO91" s="43"/>
      <c r="DP91" s="396"/>
      <c r="DQ91" s="396"/>
      <c r="DR91" s="43">
        <v>0</v>
      </c>
      <c r="DS91" s="42"/>
      <c r="DT91" s="43"/>
      <c r="DU91" s="396"/>
      <c r="DV91" s="396"/>
      <c r="DW91" s="43">
        <v>0</v>
      </c>
      <c r="DX91" s="42"/>
      <c r="DY91" s="43"/>
      <c r="DZ91" s="396"/>
      <c r="EA91" s="396"/>
      <c r="EB91" s="43">
        <v>0</v>
      </c>
      <c r="EC91" s="42"/>
      <c r="ED91" s="43"/>
      <c r="EE91" s="396"/>
      <c r="EF91" s="396"/>
      <c r="EG91" s="43">
        <v>0</v>
      </c>
      <c r="EH91" s="42"/>
      <c r="EI91" s="43"/>
      <c r="EJ91" s="396"/>
      <c r="EK91" s="396"/>
      <c r="EL91" s="43">
        <v>0</v>
      </c>
      <c r="EM91" s="42"/>
      <c r="EO91" s="88"/>
      <c r="EP91" s="33"/>
    </row>
    <row r="92" spans="4:146" ht="12.75" hidden="1" customHeight="1" x14ac:dyDescent="0.3">
      <c r="D92" s="88" t="s">
        <v>383</v>
      </c>
      <c r="E92" s="327"/>
      <c r="F92" s="327"/>
      <c r="G92" s="43">
        <v>0</v>
      </c>
      <c r="H92" s="42"/>
      <c r="I92" s="43"/>
      <c r="J92" s="396"/>
      <c r="K92" s="396"/>
      <c r="L92" s="43">
        <v>0</v>
      </c>
      <c r="M92" s="42"/>
      <c r="N92" s="43"/>
      <c r="O92" s="396"/>
      <c r="P92" s="396"/>
      <c r="Q92" s="43">
        <v>0</v>
      </c>
      <c r="R92" s="42"/>
      <c r="S92" s="43"/>
      <c r="T92" s="396"/>
      <c r="U92" s="396"/>
      <c r="V92" s="43">
        <v>0</v>
      </c>
      <c r="W92" s="42"/>
      <c r="X92" s="43"/>
      <c r="Y92" s="396"/>
      <c r="Z92" s="396"/>
      <c r="AA92" s="43">
        <v>0</v>
      </c>
      <c r="AB92" s="42"/>
      <c r="AC92" s="43"/>
      <c r="AD92" s="396"/>
      <c r="AE92" s="396"/>
      <c r="AF92" s="43">
        <v>0</v>
      </c>
      <c r="AG92" s="42"/>
      <c r="AH92" s="43"/>
      <c r="AI92" s="396"/>
      <c r="AJ92" s="396"/>
      <c r="AK92" s="43">
        <v>0</v>
      </c>
      <c r="AL92" s="42"/>
      <c r="AM92" s="43"/>
      <c r="AN92" s="396"/>
      <c r="AO92" s="396"/>
      <c r="AP92" s="43">
        <v>0</v>
      </c>
      <c r="AQ92" s="42"/>
      <c r="AR92" s="43"/>
      <c r="AS92" s="396"/>
      <c r="AT92" s="396"/>
      <c r="AU92" s="43">
        <v>0</v>
      </c>
      <c r="AV92" s="42"/>
      <c r="AW92" s="43"/>
      <c r="AX92" s="396"/>
      <c r="AY92" s="396"/>
      <c r="AZ92" s="43">
        <v>0</v>
      </c>
      <c r="BA92" s="42"/>
      <c r="BB92" s="43"/>
      <c r="BC92" s="396"/>
      <c r="BD92" s="396"/>
      <c r="BE92" s="43">
        <v>0</v>
      </c>
      <c r="BF92" s="42"/>
      <c r="BG92" s="43"/>
      <c r="BH92" s="396"/>
      <c r="BI92" s="396"/>
      <c r="BJ92" s="43">
        <v>0</v>
      </c>
      <c r="BK92" s="42"/>
      <c r="BL92" s="43"/>
      <c r="BM92" s="396"/>
      <c r="BN92" s="396"/>
      <c r="BO92" s="43">
        <v>0</v>
      </c>
      <c r="BP92" s="42"/>
      <c r="BQ92" s="43"/>
      <c r="BR92" s="396"/>
      <c r="BS92" s="396"/>
      <c r="BT92" s="43">
        <v>0</v>
      </c>
      <c r="BU92" s="42"/>
      <c r="BV92" s="43"/>
      <c r="BW92" s="396"/>
      <c r="BX92" s="396"/>
      <c r="BY92" s="43">
        <v>0</v>
      </c>
      <c r="BZ92" s="42"/>
      <c r="CA92" s="43"/>
      <c r="CB92" s="396"/>
      <c r="CC92" s="396"/>
      <c r="CD92" s="43">
        <v>0</v>
      </c>
      <c r="CE92" s="42"/>
      <c r="CF92" s="43"/>
      <c r="CG92" s="396"/>
      <c r="CH92" s="396"/>
      <c r="CI92" s="43">
        <v>0</v>
      </c>
      <c r="CJ92" s="42"/>
      <c r="CK92" s="43"/>
      <c r="CL92" s="396"/>
      <c r="CM92" s="396"/>
      <c r="CN92" s="43">
        <v>0</v>
      </c>
      <c r="CO92" s="42"/>
      <c r="CP92" s="43"/>
      <c r="CQ92" s="396"/>
      <c r="CR92" s="396"/>
      <c r="CS92" s="43">
        <v>0</v>
      </c>
      <c r="CT92" s="42"/>
      <c r="CU92" s="43"/>
      <c r="CV92" s="396"/>
      <c r="CW92" s="396"/>
      <c r="CX92" s="43">
        <v>0</v>
      </c>
      <c r="CY92" s="42"/>
      <c r="CZ92" s="43"/>
      <c r="DA92" s="396"/>
      <c r="DB92" s="396"/>
      <c r="DC92" s="43">
        <v>0</v>
      </c>
      <c r="DD92" s="42"/>
      <c r="DE92" s="43"/>
      <c r="DF92" s="396"/>
      <c r="DG92" s="396"/>
      <c r="DH92" s="43">
        <v>0</v>
      </c>
      <c r="DI92" s="42"/>
      <c r="DJ92" s="43"/>
      <c r="DK92" s="396"/>
      <c r="DL92" s="396"/>
      <c r="DM92" s="43">
        <v>0</v>
      </c>
      <c r="DN92" s="42"/>
      <c r="DO92" s="43"/>
      <c r="DP92" s="396"/>
      <c r="DQ92" s="396"/>
      <c r="DR92" s="43">
        <v>0</v>
      </c>
      <c r="DS92" s="42"/>
      <c r="DT92" s="43"/>
      <c r="DU92" s="396"/>
      <c r="DV92" s="396"/>
      <c r="DW92" s="43">
        <v>0</v>
      </c>
      <c r="DX92" s="42"/>
      <c r="DY92" s="43"/>
      <c r="DZ92" s="396"/>
      <c r="EA92" s="396"/>
      <c r="EB92" s="43">
        <v>0</v>
      </c>
      <c r="EC92" s="42"/>
      <c r="ED92" s="43"/>
      <c r="EE92" s="396"/>
      <c r="EF92" s="396"/>
      <c r="EG92" s="43">
        <v>0</v>
      </c>
      <c r="EH92" s="42"/>
      <c r="EI92" s="43"/>
      <c r="EJ92" s="396"/>
      <c r="EK92" s="396"/>
      <c r="EL92" s="43">
        <v>0</v>
      </c>
      <c r="EM92" s="42"/>
      <c r="EO92" s="88"/>
      <c r="EP92" s="33"/>
    </row>
    <row r="93" spans="4:146" ht="12.75" hidden="1" customHeight="1" x14ac:dyDescent="0.3">
      <c r="D93" s="88" t="s">
        <v>384</v>
      </c>
      <c r="E93" s="327"/>
      <c r="F93" s="327"/>
      <c r="G93" s="43">
        <v>0</v>
      </c>
      <c r="H93" s="42"/>
      <c r="I93" s="43"/>
      <c r="J93" s="396"/>
      <c r="K93" s="396"/>
      <c r="L93" s="43">
        <v>0</v>
      </c>
      <c r="M93" s="42"/>
      <c r="N93" s="43"/>
      <c r="O93" s="396"/>
      <c r="P93" s="396"/>
      <c r="Q93" s="43">
        <v>0</v>
      </c>
      <c r="R93" s="42"/>
      <c r="S93" s="43"/>
      <c r="T93" s="396"/>
      <c r="U93" s="396"/>
      <c r="V93" s="43">
        <v>0</v>
      </c>
      <c r="W93" s="42"/>
      <c r="X93" s="43"/>
      <c r="Y93" s="396"/>
      <c r="Z93" s="396"/>
      <c r="AA93" s="43">
        <v>0</v>
      </c>
      <c r="AB93" s="42"/>
      <c r="AC93" s="43"/>
      <c r="AD93" s="396"/>
      <c r="AE93" s="396"/>
      <c r="AF93" s="43">
        <v>0</v>
      </c>
      <c r="AG93" s="42"/>
      <c r="AH93" s="43"/>
      <c r="AI93" s="396"/>
      <c r="AJ93" s="396"/>
      <c r="AK93" s="43">
        <v>0</v>
      </c>
      <c r="AL93" s="42"/>
      <c r="AM93" s="43"/>
      <c r="AN93" s="396"/>
      <c r="AO93" s="396"/>
      <c r="AP93" s="43">
        <v>0</v>
      </c>
      <c r="AQ93" s="42"/>
      <c r="AR93" s="43"/>
      <c r="AS93" s="396"/>
      <c r="AT93" s="396"/>
      <c r="AU93" s="43">
        <v>0</v>
      </c>
      <c r="AV93" s="42"/>
      <c r="AW93" s="43"/>
      <c r="AX93" s="396"/>
      <c r="AY93" s="396"/>
      <c r="AZ93" s="43">
        <v>0</v>
      </c>
      <c r="BA93" s="42"/>
      <c r="BB93" s="43"/>
      <c r="BC93" s="396"/>
      <c r="BD93" s="396"/>
      <c r="BE93" s="43">
        <v>0</v>
      </c>
      <c r="BF93" s="42"/>
      <c r="BG93" s="43"/>
      <c r="BH93" s="396"/>
      <c r="BI93" s="396"/>
      <c r="BJ93" s="43">
        <v>0</v>
      </c>
      <c r="BK93" s="42"/>
      <c r="BL93" s="43"/>
      <c r="BM93" s="396"/>
      <c r="BN93" s="396"/>
      <c r="BO93" s="43">
        <v>0</v>
      </c>
      <c r="BP93" s="42"/>
      <c r="BQ93" s="43"/>
      <c r="BR93" s="396"/>
      <c r="BS93" s="396"/>
      <c r="BT93" s="43">
        <v>0</v>
      </c>
      <c r="BU93" s="42"/>
      <c r="BV93" s="43"/>
      <c r="BW93" s="396"/>
      <c r="BX93" s="396"/>
      <c r="BY93" s="43">
        <v>0</v>
      </c>
      <c r="BZ93" s="42"/>
      <c r="CA93" s="43"/>
      <c r="CB93" s="396"/>
      <c r="CC93" s="396"/>
      <c r="CD93" s="43">
        <v>0</v>
      </c>
      <c r="CE93" s="42"/>
      <c r="CF93" s="43"/>
      <c r="CG93" s="396"/>
      <c r="CH93" s="396"/>
      <c r="CI93" s="43">
        <v>0</v>
      </c>
      <c r="CJ93" s="42"/>
      <c r="CK93" s="43"/>
      <c r="CL93" s="396"/>
      <c r="CM93" s="396"/>
      <c r="CN93" s="43">
        <v>0</v>
      </c>
      <c r="CO93" s="42"/>
      <c r="CP93" s="43"/>
      <c r="CQ93" s="396"/>
      <c r="CR93" s="396"/>
      <c r="CS93" s="43">
        <v>0</v>
      </c>
      <c r="CT93" s="42"/>
      <c r="CU93" s="43"/>
      <c r="CV93" s="396"/>
      <c r="CW93" s="396"/>
      <c r="CX93" s="43">
        <v>0</v>
      </c>
      <c r="CY93" s="42"/>
      <c r="CZ93" s="43"/>
      <c r="DA93" s="396"/>
      <c r="DB93" s="396"/>
      <c r="DC93" s="43">
        <v>0</v>
      </c>
      <c r="DD93" s="42"/>
      <c r="DE93" s="43"/>
      <c r="DF93" s="396"/>
      <c r="DG93" s="396"/>
      <c r="DH93" s="43">
        <v>0</v>
      </c>
      <c r="DI93" s="42"/>
      <c r="DJ93" s="43"/>
      <c r="DK93" s="396"/>
      <c r="DL93" s="396"/>
      <c r="DM93" s="43">
        <v>0</v>
      </c>
      <c r="DN93" s="42"/>
      <c r="DO93" s="43"/>
      <c r="DP93" s="396"/>
      <c r="DQ93" s="396"/>
      <c r="DR93" s="43">
        <v>0</v>
      </c>
      <c r="DS93" s="42"/>
      <c r="DT93" s="43"/>
      <c r="DU93" s="396"/>
      <c r="DV93" s="396"/>
      <c r="DW93" s="43">
        <v>0</v>
      </c>
      <c r="DX93" s="42"/>
      <c r="DY93" s="43"/>
      <c r="DZ93" s="396"/>
      <c r="EA93" s="396"/>
      <c r="EB93" s="43">
        <v>0</v>
      </c>
      <c r="EC93" s="42"/>
      <c r="ED93" s="43"/>
      <c r="EE93" s="396"/>
      <c r="EF93" s="396"/>
      <c r="EG93" s="43">
        <v>0</v>
      </c>
      <c r="EH93" s="42"/>
      <c r="EI93" s="43"/>
      <c r="EJ93" s="396"/>
      <c r="EK93" s="396"/>
      <c r="EL93" s="43">
        <v>0</v>
      </c>
      <c r="EM93" s="42"/>
      <c r="EO93" s="88"/>
      <c r="EP93" s="33">
        <v>0</v>
      </c>
    </row>
    <row r="94" spans="4:146" ht="12.75" hidden="1" customHeight="1" x14ac:dyDescent="0.3">
      <c r="D94" s="88" t="s">
        <v>385</v>
      </c>
      <c r="E94" s="327"/>
      <c r="F94" s="327"/>
      <c r="G94" s="43">
        <v>0</v>
      </c>
      <c r="H94" s="42"/>
      <c r="I94" s="43"/>
      <c r="J94" s="396"/>
      <c r="K94" s="396"/>
      <c r="L94" s="43">
        <v>0</v>
      </c>
      <c r="M94" s="42"/>
      <c r="N94" s="43"/>
      <c r="O94" s="396"/>
      <c r="P94" s="396"/>
      <c r="Q94" s="43">
        <v>0</v>
      </c>
      <c r="R94" s="42"/>
      <c r="S94" s="43"/>
      <c r="T94" s="396"/>
      <c r="U94" s="396"/>
      <c r="V94" s="43">
        <v>0</v>
      </c>
      <c r="W94" s="42"/>
      <c r="X94" s="43"/>
      <c r="Y94" s="396"/>
      <c r="Z94" s="396"/>
      <c r="AA94" s="43">
        <v>0</v>
      </c>
      <c r="AB94" s="42"/>
      <c r="AC94" s="43"/>
      <c r="AD94" s="396"/>
      <c r="AE94" s="396"/>
      <c r="AF94" s="43">
        <v>0</v>
      </c>
      <c r="AG94" s="42"/>
      <c r="AH94" s="43"/>
      <c r="AI94" s="396"/>
      <c r="AJ94" s="396"/>
      <c r="AK94" s="43">
        <v>0</v>
      </c>
      <c r="AL94" s="42"/>
      <c r="AM94" s="43"/>
      <c r="AN94" s="396"/>
      <c r="AO94" s="396"/>
      <c r="AP94" s="43">
        <v>0</v>
      </c>
      <c r="AQ94" s="42"/>
      <c r="AR94" s="43"/>
      <c r="AS94" s="396"/>
      <c r="AT94" s="396"/>
      <c r="AU94" s="43">
        <v>0</v>
      </c>
      <c r="AV94" s="42"/>
      <c r="AW94" s="43"/>
      <c r="AX94" s="396"/>
      <c r="AY94" s="396"/>
      <c r="AZ94" s="43">
        <v>0</v>
      </c>
      <c r="BA94" s="42"/>
      <c r="BB94" s="43"/>
      <c r="BC94" s="396"/>
      <c r="BD94" s="396"/>
      <c r="BE94" s="43">
        <v>0</v>
      </c>
      <c r="BF94" s="42"/>
      <c r="BG94" s="43"/>
      <c r="BH94" s="396"/>
      <c r="BI94" s="396"/>
      <c r="BJ94" s="43">
        <v>0</v>
      </c>
      <c r="BK94" s="42"/>
      <c r="BL94" s="43"/>
      <c r="BM94" s="396"/>
      <c r="BN94" s="396"/>
      <c r="BO94" s="43">
        <v>0</v>
      </c>
      <c r="BP94" s="42"/>
      <c r="BQ94" s="43"/>
      <c r="BR94" s="396"/>
      <c r="BS94" s="396"/>
      <c r="BT94" s="43">
        <v>0</v>
      </c>
      <c r="BU94" s="42"/>
      <c r="BV94" s="43"/>
      <c r="BW94" s="396"/>
      <c r="BX94" s="396"/>
      <c r="BY94" s="43">
        <v>0</v>
      </c>
      <c r="BZ94" s="42"/>
      <c r="CA94" s="43"/>
      <c r="CB94" s="396"/>
      <c r="CC94" s="396"/>
      <c r="CD94" s="43">
        <v>0</v>
      </c>
      <c r="CE94" s="42"/>
      <c r="CF94" s="43"/>
      <c r="CG94" s="396"/>
      <c r="CH94" s="396"/>
      <c r="CI94" s="43">
        <v>0</v>
      </c>
      <c r="CJ94" s="42"/>
      <c r="CK94" s="43"/>
      <c r="CL94" s="396"/>
      <c r="CM94" s="396"/>
      <c r="CN94" s="43">
        <v>0</v>
      </c>
      <c r="CO94" s="42"/>
      <c r="CP94" s="43"/>
      <c r="CQ94" s="396"/>
      <c r="CR94" s="396"/>
      <c r="CS94" s="43">
        <v>0</v>
      </c>
      <c r="CT94" s="42"/>
      <c r="CU94" s="43"/>
      <c r="CV94" s="396"/>
      <c r="CW94" s="396"/>
      <c r="CX94" s="43">
        <v>0</v>
      </c>
      <c r="CY94" s="42"/>
      <c r="CZ94" s="43"/>
      <c r="DA94" s="396"/>
      <c r="DB94" s="396"/>
      <c r="DC94" s="43">
        <v>0</v>
      </c>
      <c r="DD94" s="42"/>
      <c r="DE94" s="43"/>
      <c r="DF94" s="396"/>
      <c r="DG94" s="396"/>
      <c r="DH94" s="43">
        <v>0</v>
      </c>
      <c r="DI94" s="42"/>
      <c r="DJ94" s="43"/>
      <c r="DK94" s="396"/>
      <c r="DL94" s="396"/>
      <c r="DM94" s="43">
        <v>0</v>
      </c>
      <c r="DN94" s="42"/>
      <c r="DO94" s="43"/>
      <c r="DP94" s="396"/>
      <c r="DQ94" s="396"/>
      <c r="DR94" s="43">
        <v>0</v>
      </c>
      <c r="DS94" s="42"/>
      <c r="DT94" s="43"/>
      <c r="DU94" s="396"/>
      <c r="DV94" s="396"/>
      <c r="DW94" s="43">
        <v>0</v>
      </c>
      <c r="DX94" s="42"/>
      <c r="DY94" s="43"/>
      <c r="DZ94" s="396"/>
      <c r="EA94" s="396"/>
      <c r="EB94" s="43">
        <v>0</v>
      </c>
      <c r="EC94" s="42"/>
      <c r="ED94" s="43"/>
      <c r="EE94" s="396"/>
      <c r="EF94" s="396"/>
      <c r="EG94" s="43">
        <v>0</v>
      </c>
      <c r="EH94" s="42"/>
      <c r="EI94" s="43"/>
      <c r="EJ94" s="396"/>
      <c r="EK94" s="396"/>
      <c r="EL94" s="43">
        <v>0</v>
      </c>
      <c r="EM94" s="42"/>
      <c r="EO94" s="88"/>
      <c r="EP94" s="33"/>
    </row>
    <row r="95" spans="4:146" ht="12.75" hidden="1" customHeight="1" x14ac:dyDescent="0.3">
      <c r="D95" s="88" t="s">
        <v>345</v>
      </c>
      <c r="E95" s="327"/>
      <c r="F95" s="327"/>
      <c r="G95" s="43">
        <v>0</v>
      </c>
      <c r="H95" s="42"/>
      <c r="I95" s="43"/>
      <c r="J95" s="396"/>
      <c r="K95" s="396"/>
      <c r="L95" s="43">
        <v>0</v>
      </c>
      <c r="M95" s="42"/>
      <c r="N95" s="43"/>
      <c r="O95" s="396"/>
      <c r="P95" s="396"/>
      <c r="Q95" s="43">
        <v>0</v>
      </c>
      <c r="R95" s="42"/>
      <c r="S95" s="43"/>
      <c r="T95" s="396"/>
      <c r="U95" s="396"/>
      <c r="V95" s="43">
        <v>0</v>
      </c>
      <c r="W95" s="42"/>
      <c r="X95" s="43"/>
      <c r="Y95" s="396"/>
      <c r="Z95" s="396"/>
      <c r="AA95" s="43">
        <v>0</v>
      </c>
      <c r="AB95" s="42"/>
      <c r="AC95" s="43"/>
      <c r="AD95" s="396"/>
      <c r="AE95" s="396"/>
      <c r="AF95" s="43">
        <v>0</v>
      </c>
      <c r="AG95" s="42"/>
      <c r="AH95" s="43"/>
      <c r="AI95" s="396"/>
      <c r="AJ95" s="396"/>
      <c r="AK95" s="43">
        <v>0</v>
      </c>
      <c r="AL95" s="42"/>
      <c r="AM95" s="43"/>
      <c r="AN95" s="396"/>
      <c r="AO95" s="396"/>
      <c r="AP95" s="43">
        <v>0</v>
      </c>
      <c r="AQ95" s="42"/>
      <c r="AR95" s="43"/>
      <c r="AS95" s="396"/>
      <c r="AT95" s="396"/>
      <c r="AU95" s="43">
        <v>0</v>
      </c>
      <c r="AV95" s="42"/>
      <c r="AW95" s="43"/>
      <c r="AX95" s="396"/>
      <c r="AY95" s="396"/>
      <c r="AZ95" s="43">
        <v>0</v>
      </c>
      <c r="BA95" s="42"/>
      <c r="BB95" s="43"/>
      <c r="BC95" s="396"/>
      <c r="BD95" s="396"/>
      <c r="BE95" s="43">
        <v>0</v>
      </c>
      <c r="BF95" s="42"/>
      <c r="BG95" s="43"/>
      <c r="BH95" s="396"/>
      <c r="BI95" s="396"/>
      <c r="BJ95" s="43">
        <v>0</v>
      </c>
      <c r="BK95" s="42"/>
      <c r="BL95" s="43"/>
      <c r="BM95" s="396"/>
      <c r="BN95" s="396"/>
      <c r="BO95" s="43">
        <v>0</v>
      </c>
      <c r="BP95" s="42"/>
      <c r="BQ95" s="43"/>
      <c r="BR95" s="396"/>
      <c r="BS95" s="396"/>
      <c r="BT95" s="43">
        <v>0</v>
      </c>
      <c r="BU95" s="42"/>
      <c r="BV95" s="43"/>
      <c r="BW95" s="396"/>
      <c r="BX95" s="396"/>
      <c r="BY95" s="43">
        <v>0</v>
      </c>
      <c r="BZ95" s="42"/>
      <c r="CA95" s="43"/>
      <c r="CB95" s="396"/>
      <c r="CC95" s="396"/>
      <c r="CD95" s="43">
        <v>0</v>
      </c>
      <c r="CE95" s="42"/>
      <c r="CF95" s="43"/>
      <c r="CG95" s="396"/>
      <c r="CH95" s="396"/>
      <c r="CI95" s="43">
        <v>0</v>
      </c>
      <c r="CJ95" s="42"/>
      <c r="CK95" s="43"/>
      <c r="CL95" s="396"/>
      <c r="CM95" s="396"/>
      <c r="CN95" s="43">
        <v>0</v>
      </c>
      <c r="CO95" s="42"/>
      <c r="CP95" s="43"/>
      <c r="CQ95" s="396"/>
      <c r="CR95" s="396"/>
      <c r="CS95" s="43">
        <v>0</v>
      </c>
      <c r="CT95" s="42"/>
      <c r="CU95" s="43"/>
      <c r="CV95" s="396"/>
      <c r="CW95" s="396"/>
      <c r="CX95" s="43">
        <v>0</v>
      </c>
      <c r="CY95" s="42"/>
      <c r="CZ95" s="43"/>
      <c r="DA95" s="396"/>
      <c r="DB95" s="396"/>
      <c r="DC95" s="43">
        <v>0</v>
      </c>
      <c r="DD95" s="42"/>
      <c r="DE95" s="43"/>
      <c r="DF95" s="396"/>
      <c r="DG95" s="396"/>
      <c r="DH95" s="43">
        <v>0</v>
      </c>
      <c r="DI95" s="42"/>
      <c r="DJ95" s="43"/>
      <c r="DK95" s="396"/>
      <c r="DL95" s="396"/>
      <c r="DM95" s="43">
        <v>0</v>
      </c>
      <c r="DN95" s="42"/>
      <c r="DO95" s="43"/>
      <c r="DP95" s="396"/>
      <c r="DQ95" s="396"/>
      <c r="DR95" s="43">
        <v>0</v>
      </c>
      <c r="DS95" s="42"/>
      <c r="DT95" s="43"/>
      <c r="DU95" s="396"/>
      <c r="DV95" s="396"/>
      <c r="DW95" s="43">
        <v>0</v>
      </c>
      <c r="DX95" s="42"/>
      <c r="DY95" s="43"/>
      <c r="DZ95" s="396"/>
      <c r="EA95" s="396"/>
      <c r="EB95" s="43">
        <v>0</v>
      </c>
      <c r="EC95" s="42"/>
      <c r="ED95" s="43"/>
      <c r="EE95" s="396"/>
      <c r="EF95" s="396"/>
      <c r="EG95" s="43">
        <v>0</v>
      </c>
      <c r="EH95" s="42"/>
      <c r="EI95" s="43"/>
      <c r="EJ95" s="396"/>
      <c r="EK95" s="396"/>
      <c r="EL95" s="43">
        <v>0</v>
      </c>
      <c r="EM95" s="42"/>
      <c r="EO95" s="88"/>
      <c r="EP95" s="33"/>
    </row>
    <row r="96" spans="4:146" ht="12.75" hidden="1" customHeight="1" x14ac:dyDescent="0.3">
      <c r="D96" s="88" t="s">
        <v>348</v>
      </c>
      <c r="E96" s="327"/>
      <c r="F96" s="327"/>
      <c r="G96" s="43">
        <v>0</v>
      </c>
      <c r="H96" s="42"/>
      <c r="I96" s="43"/>
      <c r="J96" s="396"/>
      <c r="K96" s="396"/>
      <c r="L96" s="43">
        <v>0</v>
      </c>
      <c r="M96" s="42"/>
      <c r="N96" s="43"/>
      <c r="O96" s="396"/>
      <c r="P96" s="396"/>
      <c r="Q96" s="43">
        <v>0</v>
      </c>
      <c r="R96" s="42"/>
      <c r="S96" s="43"/>
      <c r="T96" s="396"/>
      <c r="U96" s="396"/>
      <c r="V96" s="43">
        <v>0</v>
      </c>
      <c r="W96" s="42"/>
      <c r="X96" s="43"/>
      <c r="Y96" s="396"/>
      <c r="Z96" s="396"/>
      <c r="AA96" s="43">
        <v>0</v>
      </c>
      <c r="AB96" s="42"/>
      <c r="AC96" s="43"/>
      <c r="AD96" s="396"/>
      <c r="AE96" s="396"/>
      <c r="AF96" s="43">
        <v>0</v>
      </c>
      <c r="AG96" s="42"/>
      <c r="AH96" s="43"/>
      <c r="AI96" s="396"/>
      <c r="AJ96" s="396"/>
      <c r="AK96" s="43">
        <v>0</v>
      </c>
      <c r="AL96" s="42"/>
      <c r="AM96" s="43"/>
      <c r="AN96" s="396"/>
      <c r="AO96" s="396"/>
      <c r="AP96" s="43">
        <v>0</v>
      </c>
      <c r="AQ96" s="42"/>
      <c r="AR96" s="43"/>
      <c r="AS96" s="396"/>
      <c r="AT96" s="396"/>
      <c r="AU96" s="43">
        <v>0</v>
      </c>
      <c r="AV96" s="42"/>
      <c r="AW96" s="43"/>
      <c r="AX96" s="396"/>
      <c r="AY96" s="396"/>
      <c r="AZ96" s="43">
        <v>0</v>
      </c>
      <c r="BA96" s="42"/>
      <c r="BB96" s="43"/>
      <c r="BC96" s="396"/>
      <c r="BD96" s="396"/>
      <c r="BE96" s="43">
        <v>0</v>
      </c>
      <c r="BF96" s="42"/>
      <c r="BG96" s="43"/>
      <c r="BH96" s="396"/>
      <c r="BI96" s="396"/>
      <c r="BJ96" s="43">
        <v>0</v>
      </c>
      <c r="BK96" s="42"/>
      <c r="BL96" s="43"/>
      <c r="BM96" s="396"/>
      <c r="BN96" s="396"/>
      <c r="BO96" s="43">
        <v>0</v>
      </c>
      <c r="BP96" s="42"/>
      <c r="BQ96" s="43"/>
      <c r="BR96" s="396"/>
      <c r="BS96" s="396"/>
      <c r="BT96" s="43">
        <v>0</v>
      </c>
      <c r="BU96" s="42"/>
      <c r="BV96" s="43"/>
      <c r="BW96" s="396"/>
      <c r="BX96" s="396"/>
      <c r="BY96" s="43">
        <v>0</v>
      </c>
      <c r="BZ96" s="42"/>
      <c r="CA96" s="43"/>
      <c r="CB96" s="396"/>
      <c r="CC96" s="396"/>
      <c r="CD96" s="43">
        <v>0</v>
      </c>
      <c r="CE96" s="42"/>
      <c r="CF96" s="43"/>
      <c r="CG96" s="396"/>
      <c r="CH96" s="396"/>
      <c r="CI96" s="43">
        <v>0</v>
      </c>
      <c r="CJ96" s="42"/>
      <c r="CK96" s="43"/>
      <c r="CL96" s="396"/>
      <c r="CM96" s="396"/>
      <c r="CN96" s="43">
        <v>0</v>
      </c>
      <c r="CO96" s="42"/>
      <c r="CP96" s="43"/>
      <c r="CQ96" s="396"/>
      <c r="CR96" s="396"/>
      <c r="CS96" s="43">
        <v>0</v>
      </c>
      <c r="CT96" s="42"/>
      <c r="CU96" s="43"/>
      <c r="CV96" s="396"/>
      <c r="CW96" s="396"/>
      <c r="CX96" s="43">
        <v>0</v>
      </c>
      <c r="CY96" s="42"/>
      <c r="CZ96" s="43"/>
      <c r="DA96" s="396"/>
      <c r="DB96" s="396"/>
      <c r="DC96" s="43">
        <v>0</v>
      </c>
      <c r="DD96" s="42"/>
      <c r="DE96" s="43"/>
      <c r="DF96" s="396"/>
      <c r="DG96" s="396"/>
      <c r="DH96" s="43">
        <v>0</v>
      </c>
      <c r="DI96" s="42"/>
      <c r="DJ96" s="43"/>
      <c r="DK96" s="396"/>
      <c r="DL96" s="396"/>
      <c r="DM96" s="43">
        <v>0</v>
      </c>
      <c r="DN96" s="42"/>
      <c r="DO96" s="43"/>
      <c r="DP96" s="396"/>
      <c r="DQ96" s="396"/>
      <c r="DR96" s="43">
        <v>0</v>
      </c>
      <c r="DS96" s="42"/>
      <c r="DT96" s="43"/>
      <c r="DU96" s="396"/>
      <c r="DV96" s="396"/>
      <c r="DW96" s="43">
        <v>0</v>
      </c>
      <c r="DX96" s="42"/>
      <c r="DY96" s="43"/>
      <c r="DZ96" s="396"/>
      <c r="EA96" s="396"/>
      <c r="EB96" s="43">
        <v>0</v>
      </c>
      <c r="EC96" s="42"/>
      <c r="ED96" s="43"/>
      <c r="EE96" s="396"/>
      <c r="EF96" s="396"/>
      <c r="EG96" s="43">
        <v>0</v>
      </c>
      <c r="EH96" s="42"/>
      <c r="EI96" s="43"/>
      <c r="EJ96" s="396"/>
      <c r="EK96" s="396"/>
      <c r="EL96" s="43">
        <v>0</v>
      </c>
      <c r="EM96" s="42"/>
      <c r="EO96" s="88"/>
      <c r="EP96" s="33"/>
    </row>
    <row r="97" spans="4:146" ht="12.75" hidden="1" customHeight="1" x14ac:dyDescent="0.3">
      <c r="D97" s="88" t="s">
        <v>348</v>
      </c>
      <c r="E97" s="327"/>
      <c r="F97" s="327"/>
      <c r="G97" s="43">
        <v>0</v>
      </c>
      <c r="H97" s="42"/>
      <c r="I97" s="43"/>
      <c r="J97" s="396"/>
      <c r="K97" s="396"/>
      <c r="L97" s="43">
        <v>0</v>
      </c>
      <c r="M97" s="42"/>
      <c r="N97" s="43"/>
      <c r="O97" s="396"/>
      <c r="P97" s="396"/>
      <c r="Q97" s="43">
        <v>0</v>
      </c>
      <c r="R97" s="42"/>
      <c r="S97" s="43"/>
      <c r="T97" s="396"/>
      <c r="U97" s="396"/>
      <c r="V97" s="43">
        <v>0</v>
      </c>
      <c r="W97" s="42"/>
      <c r="X97" s="43"/>
      <c r="Y97" s="396"/>
      <c r="Z97" s="396"/>
      <c r="AA97" s="43">
        <v>0</v>
      </c>
      <c r="AB97" s="42"/>
      <c r="AC97" s="43"/>
      <c r="AD97" s="396"/>
      <c r="AE97" s="396"/>
      <c r="AF97" s="43">
        <v>0</v>
      </c>
      <c r="AG97" s="42"/>
      <c r="AH97" s="43"/>
      <c r="AI97" s="396"/>
      <c r="AJ97" s="396"/>
      <c r="AK97" s="43">
        <v>0</v>
      </c>
      <c r="AL97" s="42"/>
      <c r="AM97" s="43"/>
      <c r="AN97" s="396"/>
      <c r="AO97" s="396"/>
      <c r="AP97" s="43">
        <v>0</v>
      </c>
      <c r="AQ97" s="42"/>
      <c r="AR97" s="43"/>
      <c r="AS97" s="396"/>
      <c r="AT97" s="396"/>
      <c r="AU97" s="43">
        <v>0</v>
      </c>
      <c r="AV97" s="42"/>
      <c r="AW97" s="43"/>
      <c r="AX97" s="396"/>
      <c r="AY97" s="396"/>
      <c r="AZ97" s="43">
        <v>0</v>
      </c>
      <c r="BA97" s="42"/>
      <c r="BB97" s="43"/>
      <c r="BC97" s="396"/>
      <c r="BD97" s="396"/>
      <c r="BE97" s="43">
        <v>0</v>
      </c>
      <c r="BF97" s="42"/>
      <c r="BG97" s="43"/>
      <c r="BH97" s="396"/>
      <c r="BI97" s="396"/>
      <c r="BJ97" s="43">
        <v>0</v>
      </c>
      <c r="BK97" s="42"/>
      <c r="BL97" s="43"/>
      <c r="BM97" s="396"/>
      <c r="BN97" s="396"/>
      <c r="BO97" s="43">
        <v>0</v>
      </c>
      <c r="BP97" s="42"/>
      <c r="BQ97" s="43"/>
      <c r="BR97" s="396"/>
      <c r="BS97" s="396"/>
      <c r="BT97" s="43">
        <v>0</v>
      </c>
      <c r="BU97" s="42"/>
      <c r="BV97" s="43"/>
      <c r="BW97" s="396"/>
      <c r="BX97" s="396"/>
      <c r="BY97" s="43">
        <v>0</v>
      </c>
      <c r="BZ97" s="42"/>
      <c r="CA97" s="43"/>
      <c r="CB97" s="396"/>
      <c r="CC97" s="396"/>
      <c r="CD97" s="43">
        <v>0</v>
      </c>
      <c r="CE97" s="42"/>
      <c r="CF97" s="43"/>
      <c r="CG97" s="396"/>
      <c r="CH97" s="396"/>
      <c r="CI97" s="43">
        <v>0</v>
      </c>
      <c r="CJ97" s="42"/>
      <c r="CK97" s="43"/>
      <c r="CL97" s="396"/>
      <c r="CM97" s="396"/>
      <c r="CN97" s="43">
        <v>0</v>
      </c>
      <c r="CO97" s="42"/>
      <c r="CP97" s="43"/>
      <c r="CQ97" s="396"/>
      <c r="CR97" s="396"/>
      <c r="CS97" s="43">
        <v>0</v>
      </c>
      <c r="CT97" s="42"/>
      <c r="CU97" s="43"/>
      <c r="CV97" s="396"/>
      <c r="CW97" s="396"/>
      <c r="CX97" s="43">
        <v>0</v>
      </c>
      <c r="CY97" s="42"/>
      <c r="CZ97" s="43"/>
      <c r="DA97" s="396"/>
      <c r="DB97" s="396"/>
      <c r="DC97" s="43">
        <v>0</v>
      </c>
      <c r="DD97" s="42"/>
      <c r="DE97" s="43"/>
      <c r="DF97" s="396"/>
      <c r="DG97" s="396"/>
      <c r="DH97" s="43">
        <v>0</v>
      </c>
      <c r="DI97" s="42"/>
      <c r="DJ97" s="43"/>
      <c r="DK97" s="396"/>
      <c r="DL97" s="396"/>
      <c r="DM97" s="43">
        <v>0</v>
      </c>
      <c r="DN97" s="42"/>
      <c r="DO97" s="43"/>
      <c r="DP97" s="396"/>
      <c r="DQ97" s="396"/>
      <c r="DR97" s="43">
        <v>0</v>
      </c>
      <c r="DS97" s="42"/>
      <c r="DT97" s="43"/>
      <c r="DU97" s="396"/>
      <c r="DV97" s="396"/>
      <c r="DW97" s="43">
        <v>0</v>
      </c>
      <c r="DX97" s="42"/>
      <c r="DY97" s="43"/>
      <c r="DZ97" s="396"/>
      <c r="EA97" s="396"/>
      <c r="EB97" s="43">
        <v>0</v>
      </c>
      <c r="EC97" s="42"/>
      <c r="ED97" s="43"/>
      <c r="EE97" s="396"/>
      <c r="EF97" s="396"/>
      <c r="EG97" s="43">
        <v>0</v>
      </c>
      <c r="EH97" s="42"/>
      <c r="EI97" s="43"/>
      <c r="EJ97" s="396"/>
      <c r="EK97" s="396"/>
      <c r="EL97" s="43">
        <v>0</v>
      </c>
      <c r="EM97" s="42"/>
      <c r="EO97" s="88"/>
      <c r="EP97" s="33"/>
    </row>
    <row r="98" spans="4:146" ht="12.75" hidden="1" customHeight="1" x14ac:dyDescent="0.3">
      <c r="D98" s="88" t="s">
        <v>348</v>
      </c>
      <c r="E98" s="327"/>
      <c r="F98" s="327"/>
      <c r="G98" s="43">
        <v>0</v>
      </c>
      <c r="H98" s="42"/>
      <c r="I98" s="43"/>
      <c r="J98" s="396"/>
      <c r="K98" s="396"/>
      <c r="L98" s="43">
        <v>0</v>
      </c>
      <c r="M98" s="42"/>
      <c r="N98" s="43"/>
      <c r="O98" s="396"/>
      <c r="P98" s="396"/>
      <c r="Q98" s="43">
        <v>0</v>
      </c>
      <c r="R98" s="42"/>
      <c r="S98" s="43"/>
      <c r="T98" s="396"/>
      <c r="U98" s="396"/>
      <c r="V98" s="43">
        <v>0</v>
      </c>
      <c r="W98" s="42"/>
      <c r="X98" s="43"/>
      <c r="Y98" s="396"/>
      <c r="Z98" s="396"/>
      <c r="AA98" s="43">
        <v>0</v>
      </c>
      <c r="AB98" s="42"/>
      <c r="AC98" s="43"/>
      <c r="AD98" s="396"/>
      <c r="AE98" s="396"/>
      <c r="AF98" s="43">
        <v>0</v>
      </c>
      <c r="AG98" s="42"/>
      <c r="AH98" s="43"/>
      <c r="AI98" s="396"/>
      <c r="AJ98" s="396"/>
      <c r="AK98" s="43">
        <v>0</v>
      </c>
      <c r="AL98" s="42"/>
      <c r="AM98" s="43"/>
      <c r="AN98" s="396"/>
      <c r="AO98" s="396"/>
      <c r="AP98" s="43">
        <v>0</v>
      </c>
      <c r="AQ98" s="42"/>
      <c r="AR98" s="43"/>
      <c r="AS98" s="396"/>
      <c r="AT98" s="396"/>
      <c r="AU98" s="43">
        <v>0</v>
      </c>
      <c r="AV98" s="42"/>
      <c r="AW98" s="43"/>
      <c r="AX98" s="396"/>
      <c r="AY98" s="396"/>
      <c r="AZ98" s="43">
        <v>0</v>
      </c>
      <c r="BA98" s="42"/>
      <c r="BB98" s="43"/>
      <c r="BC98" s="396"/>
      <c r="BD98" s="396"/>
      <c r="BE98" s="43">
        <v>0</v>
      </c>
      <c r="BF98" s="42"/>
      <c r="BG98" s="43"/>
      <c r="BH98" s="396"/>
      <c r="BI98" s="396"/>
      <c r="BJ98" s="43">
        <v>0</v>
      </c>
      <c r="BK98" s="42"/>
      <c r="BL98" s="43"/>
      <c r="BM98" s="396"/>
      <c r="BN98" s="396"/>
      <c r="BO98" s="43">
        <v>0</v>
      </c>
      <c r="BP98" s="42"/>
      <c r="BQ98" s="43"/>
      <c r="BR98" s="396"/>
      <c r="BS98" s="396"/>
      <c r="BT98" s="43">
        <v>0</v>
      </c>
      <c r="BU98" s="42"/>
      <c r="BV98" s="43"/>
      <c r="BW98" s="396"/>
      <c r="BX98" s="396"/>
      <c r="BY98" s="43">
        <v>0</v>
      </c>
      <c r="BZ98" s="42"/>
      <c r="CA98" s="43"/>
      <c r="CB98" s="396"/>
      <c r="CC98" s="396"/>
      <c r="CD98" s="43">
        <v>0</v>
      </c>
      <c r="CE98" s="42"/>
      <c r="CF98" s="43"/>
      <c r="CG98" s="396"/>
      <c r="CH98" s="396"/>
      <c r="CI98" s="43">
        <v>0</v>
      </c>
      <c r="CJ98" s="42"/>
      <c r="CK98" s="43"/>
      <c r="CL98" s="396"/>
      <c r="CM98" s="396"/>
      <c r="CN98" s="43">
        <v>0</v>
      </c>
      <c r="CO98" s="42"/>
      <c r="CP98" s="43"/>
      <c r="CQ98" s="396"/>
      <c r="CR98" s="396"/>
      <c r="CS98" s="43">
        <v>0</v>
      </c>
      <c r="CT98" s="42"/>
      <c r="CU98" s="43"/>
      <c r="CV98" s="396"/>
      <c r="CW98" s="396"/>
      <c r="CX98" s="43">
        <v>0</v>
      </c>
      <c r="CY98" s="42"/>
      <c r="CZ98" s="43"/>
      <c r="DA98" s="396"/>
      <c r="DB98" s="396"/>
      <c r="DC98" s="43">
        <v>0</v>
      </c>
      <c r="DD98" s="42"/>
      <c r="DE98" s="43"/>
      <c r="DF98" s="396"/>
      <c r="DG98" s="396"/>
      <c r="DH98" s="43">
        <v>0</v>
      </c>
      <c r="DI98" s="42"/>
      <c r="DJ98" s="43"/>
      <c r="DK98" s="396"/>
      <c r="DL98" s="396"/>
      <c r="DM98" s="43">
        <v>0</v>
      </c>
      <c r="DN98" s="42"/>
      <c r="DO98" s="43"/>
      <c r="DP98" s="396"/>
      <c r="DQ98" s="396"/>
      <c r="DR98" s="43">
        <v>0</v>
      </c>
      <c r="DS98" s="42"/>
      <c r="DT98" s="43"/>
      <c r="DU98" s="396"/>
      <c r="DV98" s="396"/>
      <c r="DW98" s="43">
        <v>0</v>
      </c>
      <c r="DX98" s="42"/>
      <c r="DY98" s="43"/>
      <c r="DZ98" s="396"/>
      <c r="EA98" s="396"/>
      <c r="EB98" s="43">
        <v>0</v>
      </c>
      <c r="EC98" s="42"/>
      <c r="ED98" s="43"/>
      <c r="EE98" s="396"/>
      <c r="EF98" s="396"/>
      <c r="EG98" s="43">
        <v>0</v>
      </c>
      <c r="EH98" s="42"/>
      <c r="EI98" s="43"/>
      <c r="EJ98" s="396"/>
      <c r="EK98" s="396"/>
      <c r="EL98" s="43">
        <v>0</v>
      </c>
      <c r="EM98" s="42"/>
      <c r="EO98" s="88"/>
      <c r="EP98" s="33"/>
    </row>
    <row r="99" spans="4:146" x14ac:dyDescent="0.3">
      <c r="D99" s="88"/>
      <c r="E99" s="327"/>
      <c r="F99" s="346"/>
      <c r="G99" s="72"/>
      <c r="H99" s="71"/>
      <c r="I99" s="43"/>
      <c r="J99" s="396"/>
      <c r="K99" s="405"/>
      <c r="L99" s="72"/>
      <c r="M99" s="71"/>
      <c r="N99" s="43"/>
      <c r="O99" s="396"/>
      <c r="P99" s="405"/>
      <c r="Q99" s="72"/>
      <c r="R99" s="71"/>
      <c r="S99" s="43"/>
      <c r="T99" s="396"/>
      <c r="U99" s="405"/>
      <c r="V99" s="72"/>
      <c r="W99" s="71"/>
      <c r="X99" s="43"/>
      <c r="Y99" s="396"/>
      <c r="Z99" s="405"/>
      <c r="AA99" s="72"/>
      <c r="AB99" s="71"/>
      <c r="AC99" s="43"/>
      <c r="AD99" s="396"/>
      <c r="AE99" s="405"/>
      <c r="AF99" s="72"/>
      <c r="AG99" s="71"/>
      <c r="AH99" s="43"/>
      <c r="AI99" s="396"/>
      <c r="AJ99" s="405"/>
      <c r="AK99" s="72"/>
      <c r="AL99" s="71"/>
      <c r="AM99" s="43"/>
      <c r="AN99" s="396"/>
      <c r="AO99" s="405"/>
      <c r="AP99" s="72"/>
      <c r="AQ99" s="71"/>
      <c r="AR99" s="43"/>
      <c r="AS99" s="396"/>
      <c r="AT99" s="405"/>
      <c r="AU99" s="72"/>
      <c r="AV99" s="71"/>
      <c r="AW99" s="43"/>
      <c r="AX99" s="396"/>
      <c r="AY99" s="405"/>
      <c r="AZ99" s="72"/>
      <c r="BA99" s="71"/>
      <c r="BB99" s="43"/>
      <c r="BC99" s="396"/>
      <c r="BD99" s="405"/>
      <c r="BE99" s="72"/>
      <c r="BF99" s="71"/>
      <c r="BG99" s="43"/>
      <c r="BH99" s="396"/>
      <c r="BI99" s="405"/>
      <c r="BJ99" s="72"/>
      <c r="BK99" s="71"/>
      <c r="BL99" s="43"/>
      <c r="BM99" s="396"/>
      <c r="BN99" s="405"/>
      <c r="BO99" s="72"/>
      <c r="BP99" s="71"/>
      <c r="BQ99" s="43"/>
      <c r="BR99" s="396"/>
      <c r="BS99" s="405"/>
      <c r="BT99" s="72"/>
      <c r="BU99" s="71"/>
      <c r="BV99" s="43"/>
      <c r="BW99" s="396"/>
      <c r="BX99" s="405"/>
      <c r="BY99" s="72"/>
      <c r="BZ99" s="71"/>
      <c r="CA99" s="43"/>
      <c r="CB99" s="396"/>
      <c r="CC99" s="405"/>
      <c r="CD99" s="72"/>
      <c r="CE99" s="71"/>
      <c r="CF99" s="43"/>
      <c r="CG99" s="396"/>
      <c r="CH99" s="405"/>
      <c r="CI99" s="72"/>
      <c r="CJ99" s="71"/>
      <c r="CK99" s="43"/>
      <c r="CL99" s="396"/>
      <c r="CM99" s="405"/>
      <c r="CN99" s="72"/>
      <c r="CO99" s="71"/>
      <c r="CP99" s="43"/>
      <c r="CQ99" s="396"/>
      <c r="CR99" s="405"/>
      <c r="CS99" s="72"/>
      <c r="CT99" s="71"/>
      <c r="CU99" s="43"/>
      <c r="CV99" s="396"/>
      <c r="CW99" s="405"/>
      <c r="CX99" s="72"/>
      <c r="CY99" s="71"/>
      <c r="CZ99" s="43"/>
      <c r="DA99" s="396"/>
      <c r="DB99" s="405"/>
      <c r="DC99" s="72"/>
      <c r="DD99" s="71"/>
      <c r="DE99" s="43"/>
      <c r="DF99" s="396"/>
      <c r="DG99" s="405"/>
      <c r="DH99" s="72"/>
      <c r="DI99" s="71"/>
      <c r="DJ99" s="43"/>
      <c r="DK99" s="396"/>
      <c r="DL99" s="405"/>
      <c r="DM99" s="72"/>
      <c r="DN99" s="71"/>
      <c r="DO99" s="43"/>
      <c r="DP99" s="396"/>
      <c r="DQ99" s="405"/>
      <c r="DR99" s="72"/>
      <c r="DS99" s="71"/>
      <c r="DT99" s="43"/>
      <c r="DU99" s="396"/>
      <c r="DV99" s="405"/>
      <c r="DW99" s="72"/>
      <c r="DX99" s="71"/>
      <c r="DY99" s="43"/>
      <c r="DZ99" s="396"/>
      <c r="EA99" s="405"/>
      <c r="EB99" s="72"/>
      <c r="EC99" s="71"/>
      <c r="ED99" s="43"/>
      <c r="EE99" s="396"/>
      <c r="EF99" s="405"/>
      <c r="EG99" s="72"/>
      <c r="EH99" s="71"/>
      <c r="EI99" s="43"/>
      <c r="EJ99" s="396"/>
      <c r="EK99" s="405"/>
      <c r="EL99" s="72"/>
      <c r="EM99" s="71"/>
      <c r="EO99" s="88"/>
      <c r="EP99" s="33"/>
    </row>
    <row r="100" spans="4:146" ht="12.75" customHeight="1" x14ac:dyDescent="0.3">
      <c r="D100" s="88"/>
      <c r="E100" s="327"/>
      <c r="G100" s="43"/>
      <c r="H100" s="43"/>
      <c r="I100" s="43"/>
      <c r="J100" s="396"/>
      <c r="K100" s="43"/>
      <c r="L100" s="43"/>
      <c r="M100" s="43"/>
      <c r="N100" s="43"/>
      <c r="O100" s="396"/>
      <c r="P100" s="43"/>
      <c r="Q100" s="43"/>
      <c r="R100" s="43"/>
      <c r="S100" s="43"/>
      <c r="T100" s="396"/>
      <c r="U100" s="43"/>
      <c r="V100" s="43"/>
      <c r="W100" s="43"/>
      <c r="X100" s="43"/>
      <c r="Y100" s="396"/>
      <c r="Z100" s="43"/>
      <c r="AA100" s="43"/>
      <c r="AB100" s="43"/>
      <c r="AC100" s="43"/>
      <c r="AD100" s="396"/>
      <c r="AE100" s="43"/>
      <c r="AF100" s="43"/>
      <c r="AG100" s="43"/>
      <c r="AH100" s="43"/>
      <c r="AI100" s="396"/>
      <c r="AJ100" s="43"/>
      <c r="AK100" s="43"/>
      <c r="AL100" s="43"/>
      <c r="AM100" s="43"/>
      <c r="AN100" s="396"/>
      <c r="AO100" s="43"/>
      <c r="AP100" s="43"/>
      <c r="AQ100" s="43"/>
      <c r="AR100" s="43"/>
      <c r="AS100" s="396"/>
      <c r="AT100" s="43"/>
      <c r="AU100" s="43"/>
      <c r="AV100" s="43"/>
      <c r="AW100" s="43"/>
      <c r="AX100" s="396"/>
      <c r="AY100" s="43"/>
      <c r="AZ100" s="43"/>
      <c r="BA100" s="43"/>
      <c r="BB100" s="43"/>
      <c r="BC100" s="396"/>
      <c r="BD100" s="43"/>
      <c r="BE100" s="43"/>
      <c r="BF100" s="43"/>
      <c r="BG100" s="43"/>
      <c r="BH100" s="396"/>
      <c r="BI100" s="43"/>
      <c r="BJ100" s="43"/>
      <c r="BK100" s="43"/>
      <c r="BL100" s="43"/>
      <c r="BM100" s="396"/>
      <c r="BN100" s="43"/>
      <c r="BO100" s="43"/>
      <c r="BP100" s="43"/>
      <c r="BQ100" s="43"/>
      <c r="BR100" s="396"/>
      <c r="BS100" s="43"/>
      <c r="BT100" s="43"/>
      <c r="BU100" s="43"/>
      <c r="BV100" s="43"/>
      <c r="BW100" s="396"/>
      <c r="BX100" s="43"/>
      <c r="BY100" s="43"/>
      <c r="BZ100" s="43"/>
      <c r="CA100" s="43"/>
      <c r="CB100" s="396"/>
      <c r="CC100" s="43"/>
      <c r="CD100" s="43"/>
      <c r="CE100" s="43"/>
      <c r="CF100" s="43"/>
      <c r="CG100" s="396"/>
      <c r="CH100" s="43"/>
      <c r="CI100" s="43"/>
      <c r="CJ100" s="43"/>
      <c r="CK100" s="43"/>
      <c r="CL100" s="396"/>
      <c r="CM100" s="43"/>
      <c r="CN100" s="43"/>
      <c r="CO100" s="43"/>
      <c r="CP100" s="43"/>
      <c r="CQ100" s="396"/>
      <c r="CR100" s="43"/>
      <c r="CS100" s="43"/>
      <c r="CT100" s="43"/>
      <c r="CU100" s="43"/>
      <c r="CV100" s="396"/>
      <c r="CW100" s="43"/>
      <c r="CX100" s="43"/>
      <c r="CY100" s="43"/>
      <c r="CZ100" s="43"/>
      <c r="DA100" s="396"/>
      <c r="DB100" s="43"/>
      <c r="DC100" s="43"/>
      <c r="DD100" s="43"/>
      <c r="DE100" s="43"/>
      <c r="DF100" s="396"/>
      <c r="DG100" s="43"/>
      <c r="DH100" s="43"/>
      <c r="DI100" s="43"/>
      <c r="DJ100" s="43"/>
      <c r="DK100" s="396"/>
      <c r="DL100" s="43"/>
      <c r="DM100" s="43"/>
      <c r="DN100" s="43"/>
      <c r="DO100" s="43"/>
      <c r="DP100" s="396"/>
      <c r="DQ100" s="43"/>
      <c r="DR100" s="43"/>
      <c r="DS100" s="43"/>
      <c r="DT100" s="43"/>
      <c r="DU100" s="396"/>
      <c r="DV100" s="43"/>
      <c r="DW100" s="43"/>
      <c r="DX100" s="43"/>
      <c r="DY100" s="43"/>
      <c r="DZ100" s="396"/>
      <c r="EA100" s="43"/>
      <c r="EB100" s="43"/>
      <c r="EC100" s="43"/>
      <c r="ED100" s="43"/>
      <c r="EE100" s="396"/>
      <c r="EF100" s="43"/>
      <c r="EG100" s="43"/>
      <c r="EH100" s="43"/>
      <c r="EI100" s="43"/>
      <c r="EJ100" s="396"/>
      <c r="EK100" s="43"/>
      <c r="EL100" s="43"/>
      <c r="EO100" s="88"/>
      <c r="EP100" s="33"/>
    </row>
    <row r="101" spans="4:146" s="33" customFormat="1" ht="12.75" customHeight="1" x14ac:dyDescent="0.3">
      <c r="D101" s="161" t="s">
        <v>386</v>
      </c>
      <c r="E101" s="329"/>
      <c r="G101" s="35">
        <v>18519824</v>
      </c>
      <c r="H101" s="35"/>
      <c r="I101" s="35"/>
      <c r="J101" s="393"/>
      <c r="K101" s="35"/>
      <c r="L101" s="35">
        <v>0</v>
      </c>
      <c r="M101" s="35"/>
      <c r="N101" s="35"/>
      <c r="O101" s="393"/>
      <c r="Q101" s="35">
        <v>0</v>
      </c>
      <c r="R101" s="35"/>
      <c r="S101" s="35"/>
      <c r="T101" s="393"/>
      <c r="V101" s="35">
        <v>0</v>
      </c>
      <c r="W101" s="35"/>
      <c r="X101" s="35"/>
      <c r="Y101" s="393"/>
      <c r="AA101" s="35">
        <v>0</v>
      </c>
      <c r="AB101" s="35"/>
      <c r="AC101" s="35"/>
      <c r="AD101" s="393"/>
      <c r="AF101" s="35">
        <v>951676</v>
      </c>
      <c r="AG101" s="35"/>
      <c r="AH101" s="35"/>
      <c r="AI101" s="393"/>
      <c r="AK101" s="35">
        <v>4229810</v>
      </c>
      <c r="AL101" s="35"/>
      <c r="AM101" s="35"/>
      <c r="AN101" s="393"/>
      <c r="AP101" s="35">
        <v>13338338</v>
      </c>
      <c r="AQ101" s="35"/>
      <c r="AR101" s="35"/>
      <c r="AS101" s="393"/>
      <c r="AU101" s="35">
        <v>9218152</v>
      </c>
      <c r="AV101" s="35"/>
      <c r="AW101" s="35"/>
      <c r="AX101" s="393"/>
      <c r="AZ101" s="35">
        <v>5802766</v>
      </c>
      <c r="BA101" s="35"/>
      <c r="BB101" s="35"/>
      <c r="BC101" s="393"/>
      <c r="BE101" s="35">
        <v>0</v>
      </c>
      <c r="BF101" s="35"/>
      <c r="BG101" s="35"/>
      <c r="BH101" s="393"/>
      <c r="BJ101" s="35">
        <v>0</v>
      </c>
      <c r="BK101" s="35"/>
      <c r="BL101" s="35"/>
      <c r="BM101" s="393"/>
      <c r="BO101" s="35">
        <v>0</v>
      </c>
      <c r="BP101" s="35"/>
      <c r="BQ101" s="35"/>
      <c r="BR101" s="393"/>
      <c r="BS101" s="35"/>
      <c r="BT101" s="35">
        <v>33540742</v>
      </c>
      <c r="BU101" s="35"/>
      <c r="BV101" s="35"/>
      <c r="BW101" s="393"/>
      <c r="BX101" s="35"/>
      <c r="BY101" s="35">
        <v>7695000</v>
      </c>
      <c r="BZ101" s="35"/>
      <c r="CA101" s="35"/>
      <c r="CB101" s="393"/>
      <c r="CC101" s="35"/>
      <c r="CD101" s="35">
        <v>3035000</v>
      </c>
      <c r="CE101" s="35"/>
      <c r="CF101" s="35"/>
      <c r="CG101" s="393"/>
      <c r="CI101" s="35">
        <v>3410000</v>
      </c>
      <c r="CJ101" s="35"/>
      <c r="CK101" s="35"/>
      <c r="CL101" s="393"/>
      <c r="CN101" s="35">
        <v>1250000</v>
      </c>
      <c r="CO101" s="35"/>
      <c r="CP101" s="35"/>
      <c r="CQ101" s="393"/>
      <c r="CS101" s="35">
        <v>0</v>
      </c>
      <c r="CT101" s="35"/>
      <c r="CU101" s="35"/>
      <c r="CV101" s="393"/>
      <c r="CX101" s="35">
        <v>0</v>
      </c>
      <c r="CY101" s="35"/>
      <c r="CZ101" s="35"/>
      <c r="DA101" s="393"/>
      <c r="DC101" s="35">
        <v>0</v>
      </c>
      <c r="DD101" s="35"/>
      <c r="DE101" s="35"/>
      <c r="DF101" s="393"/>
      <c r="DH101" s="35">
        <v>0</v>
      </c>
      <c r="DI101" s="35"/>
      <c r="DJ101" s="35"/>
      <c r="DK101" s="393"/>
      <c r="DM101" s="35">
        <v>0</v>
      </c>
      <c r="DN101" s="35"/>
      <c r="DO101" s="35"/>
      <c r="DP101" s="393"/>
      <c r="DR101" s="35">
        <v>0</v>
      </c>
      <c r="DS101" s="35"/>
      <c r="DT101" s="35"/>
      <c r="DU101" s="393"/>
      <c r="DW101" s="35">
        <v>0</v>
      </c>
      <c r="DX101" s="35"/>
      <c r="DY101" s="35"/>
      <c r="DZ101" s="393"/>
      <c r="EB101" s="35">
        <v>0</v>
      </c>
      <c r="EC101" s="35"/>
      <c r="ED101" s="35"/>
      <c r="EE101" s="393"/>
      <c r="EG101" s="35">
        <v>0</v>
      </c>
      <c r="EH101" s="35"/>
      <c r="EI101" s="35"/>
      <c r="EJ101" s="393"/>
      <c r="EK101" s="35"/>
      <c r="EL101" s="35">
        <v>7695000</v>
      </c>
      <c r="EO101" s="161"/>
      <c r="EP101" s="33">
        <v>0</v>
      </c>
    </row>
    <row r="102" spans="4:146" ht="12.75" customHeight="1" x14ac:dyDescent="0.3">
      <c r="D102" s="88" t="s">
        <v>316</v>
      </c>
      <c r="E102" s="327"/>
      <c r="F102" s="333"/>
      <c r="G102" s="394">
        <v>9181486</v>
      </c>
      <c r="H102" s="395"/>
      <c r="I102" s="43"/>
      <c r="J102" s="396"/>
      <c r="K102" s="397"/>
      <c r="L102" s="394">
        <v>0</v>
      </c>
      <c r="M102" s="395"/>
      <c r="N102" s="43"/>
      <c r="O102" s="396"/>
      <c r="P102" s="333"/>
      <c r="Q102" s="394">
        <v>0</v>
      </c>
      <c r="R102" s="395"/>
      <c r="S102" s="43"/>
      <c r="T102" s="396"/>
      <c r="U102" s="333"/>
      <c r="V102" s="394">
        <v>0</v>
      </c>
      <c r="W102" s="395"/>
      <c r="X102" s="43"/>
      <c r="Y102" s="396"/>
      <c r="Z102" s="333"/>
      <c r="AA102" s="394">
        <v>0</v>
      </c>
      <c r="AB102" s="395"/>
      <c r="AC102" s="43"/>
      <c r="AD102" s="396"/>
      <c r="AE102" s="333"/>
      <c r="AF102" s="394">
        <v>951676</v>
      </c>
      <c r="AG102" s="395"/>
      <c r="AH102" s="43"/>
      <c r="AI102" s="396"/>
      <c r="AJ102" s="333"/>
      <c r="AK102" s="394">
        <v>4229810</v>
      </c>
      <c r="AL102" s="395"/>
      <c r="AM102" s="43"/>
      <c r="AN102" s="396"/>
      <c r="AO102" s="333"/>
      <c r="AP102" s="394">
        <v>4000000</v>
      </c>
      <c r="AQ102" s="395"/>
      <c r="AR102" s="43"/>
      <c r="AS102" s="396"/>
      <c r="AT102" s="333"/>
      <c r="AU102" s="394">
        <v>2753000</v>
      </c>
      <c r="AV102" s="395"/>
      <c r="AW102" s="43"/>
      <c r="AX102" s="396"/>
      <c r="AY102" s="333"/>
      <c r="AZ102" s="394">
        <v>5802766</v>
      </c>
      <c r="BA102" s="395"/>
      <c r="BB102" s="43"/>
      <c r="BC102" s="396"/>
      <c r="BD102" s="333"/>
      <c r="BE102" s="394">
        <v>0</v>
      </c>
      <c r="BF102" s="395"/>
      <c r="BG102" s="43"/>
      <c r="BH102" s="396"/>
      <c r="BI102" s="333"/>
      <c r="BJ102" s="394">
        <v>0</v>
      </c>
      <c r="BK102" s="395"/>
      <c r="BL102" s="43"/>
      <c r="BM102" s="396"/>
      <c r="BN102" s="333"/>
      <c r="BO102" s="394">
        <v>0</v>
      </c>
      <c r="BP102" s="395"/>
      <c r="BQ102" s="43"/>
      <c r="BR102" s="396"/>
      <c r="BS102" s="397"/>
      <c r="BT102" s="394">
        <v>17737252</v>
      </c>
      <c r="BU102" s="395"/>
      <c r="BV102" s="43"/>
      <c r="BW102" s="396"/>
      <c r="BX102" s="397"/>
      <c r="BY102" s="394">
        <v>7695000</v>
      </c>
      <c r="BZ102" s="395"/>
      <c r="CA102" s="43"/>
      <c r="CB102" s="396"/>
      <c r="CC102" s="397"/>
      <c r="CD102" s="394">
        <v>3035000</v>
      </c>
      <c r="CE102" s="395"/>
      <c r="CF102" s="43"/>
      <c r="CG102" s="396"/>
      <c r="CH102" s="333"/>
      <c r="CI102" s="394">
        <v>3410000</v>
      </c>
      <c r="CJ102" s="395"/>
      <c r="CK102" s="43"/>
      <c r="CL102" s="396"/>
      <c r="CM102" s="333"/>
      <c r="CN102" s="394">
        <v>1250000</v>
      </c>
      <c r="CO102" s="395"/>
      <c r="CP102" s="43"/>
      <c r="CQ102" s="396"/>
      <c r="CR102" s="333"/>
      <c r="CS102" s="394">
        <v>0</v>
      </c>
      <c r="CT102" s="395"/>
      <c r="CU102" s="43"/>
      <c r="CV102" s="396"/>
      <c r="CW102" s="333"/>
      <c r="CX102" s="394">
        <v>0</v>
      </c>
      <c r="CY102" s="395"/>
      <c r="CZ102" s="43"/>
      <c r="DA102" s="396"/>
      <c r="DB102" s="333"/>
      <c r="DC102" s="394">
        <v>0</v>
      </c>
      <c r="DD102" s="395"/>
      <c r="DE102" s="43"/>
      <c r="DF102" s="396"/>
      <c r="DG102" s="333"/>
      <c r="DH102" s="394">
        <v>0</v>
      </c>
      <c r="DI102" s="395"/>
      <c r="DJ102" s="43"/>
      <c r="DK102" s="396"/>
      <c r="DL102" s="333"/>
      <c r="DM102" s="394">
        <v>0</v>
      </c>
      <c r="DN102" s="395"/>
      <c r="DO102" s="43"/>
      <c r="DP102" s="396"/>
      <c r="DQ102" s="333"/>
      <c r="DR102" s="394">
        <v>0</v>
      </c>
      <c r="DS102" s="395"/>
      <c r="DT102" s="43"/>
      <c r="DU102" s="396"/>
      <c r="DV102" s="333"/>
      <c r="DW102" s="394">
        <v>0</v>
      </c>
      <c r="DX102" s="395"/>
      <c r="DY102" s="43"/>
      <c r="DZ102" s="396"/>
      <c r="EA102" s="333"/>
      <c r="EB102" s="394">
        <v>0</v>
      </c>
      <c r="EC102" s="395"/>
      <c r="ED102" s="43"/>
      <c r="EE102" s="396"/>
      <c r="EF102" s="333"/>
      <c r="EG102" s="394">
        <v>0</v>
      </c>
      <c r="EH102" s="395"/>
      <c r="EI102" s="43"/>
      <c r="EJ102" s="396"/>
      <c r="EK102" s="397"/>
      <c r="EL102" s="394">
        <v>7695000</v>
      </c>
      <c r="EM102" s="334"/>
      <c r="EO102" s="88"/>
      <c r="EP102" s="33">
        <v>0</v>
      </c>
    </row>
    <row r="103" spans="4:146" ht="12.75" customHeight="1" x14ac:dyDescent="0.3">
      <c r="D103" s="88" t="s">
        <v>387</v>
      </c>
      <c r="E103" s="327"/>
      <c r="F103" s="327"/>
      <c r="G103" s="43">
        <v>0</v>
      </c>
      <c r="H103" s="42"/>
      <c r="I103" s="43"/>
      <c r="J103" s="396"/>
      <c r="K103" s="396"/>
      <c r="L103" s="43">
        <v>0</v>
      </c>
      <c r="M103" s="42"/>
      <c r="N103" s="43"/>
      <c r="O103" s="396"/>
      <c r="P103" s="327"/>
      <c r="Q103" s="43">
        <v>0</v>
      </c>
      <c r="R103" s="42"/>
      <c r="S103" s="43"/>
      <c r="T103" s="396"/>
      <c r="U103" s="327"/>
      <c r="V103" s="43">
        <v>0</v>
      </c>
      <c r="W103" s="42"/>
      <c r="X103" s="43"/>
      <c r="Y103" s="396"/>
      <c r="Z103" s="327"/>
      <c r="AA103" s="43">
        <v>0</v>
      </c>
      <c r="AB103" s="42"/>
      <c r="AC103" s="43"/>
      <c r="AD103" s="396"/>
      <c r="AE103" s="327"/>
      <c r="AF103" s="43">
        <v>0</v>
      </c>
      <c r="AG103" s="42"/>
      <c r="AH103" s="43"/>
      <c r="AI103" s="396"/>
      <c r="AJ103" s="327"/>
      <c r="AK103" s="43">
        <v>0</v>
      </c>
      <c r="AL103" s="42"/>
      <c r="AM103" s="43"/>
      <c r="AN103" s="396"/>
      <c r="AO103" s="327"/>
      <c r="AP103" s="43">
        <v>0</v>
      </c>
      <c r="AQ103" s="42"/>
      <c r="AR103" s="43"/>
      <c r="AS103" s="396"/>
      <c r="AT103" s="327"/>
      <c r="AU103" s="43">
        <v>0</v>
      </c>
      <c r="AV103" s="42"/>
      <c r="AW103" s="43"/>
      <c r="AX103" s="396"/>
      <c r="AY103" s="327"/>
      <c r="AZ103" s="43">
        <v>0</v>
      </c>
      <c r="BA103" s="42"/>
      <c r="BB103" s="43"/>
      <c r="BC103" s="396"/>
      <c r="BD103" s="327"/>
      <c r="BE103" s="43">
        <v>0</v>
      </c>
      <c r="BF103" s="42"/>
      <c r="BG103" s="43"/>
      <c r="BH103" s="396"/>
      <c r="BI103" s="327"/>
      <c r="BJ103" s="43">
        <v>0</v>
      </c>
      <c r="BK103" s="42"/>
      <c r="BL103" s="43"/>
      <c r="BM103" s="396"/>
      <c r="BN103" s="327"/>
      <c r="BO103" s="43">
        <v>0</v>
      </c>
      <c r="BP103" s="42"/>
      <c r="BQ103" s="43"/>
      <c r="BR103" s="396"/>
      <c r="BS103" s="396"/>
      <c r="BT103" s="43">
        <v>0</v>
      </c>
      <c r="BU103" s="42"/>
      <c r="BV103" s="43"/>
      <c r="BW103" s="396"/>
      <c r="BX103" s="396"/>
      <c r="BY103" s="43">
        <v>0</v>
      </c>
      <c r="BZ103" s="42"/>
      <c r="CA103" s="43"/>
      <c r="CB103" s="396"/>
      <c r="CC103" s="396"/>
      <c r="CD103" s="43">
        <v>0</v>
      </c>
      <c r="CE103" s="42"/>
      <c r="CF103" s="43"/>
      <c r="CG103" s="396"/>
      <c r="CH103" s="327"/>
      <c r="CI103" s="43">
        <v>0</v>
      </c>
      <c r="CJ103" s="42"/>
      <c r="CK103" s="43"/>
      <c r="CL103" s="396"/>
      <c r="CM103" s="327"/>
      <c r="CN103" s="43">
        <v>0</v>
      </c>
      <c r="CO103" s="42"/>
      <c r="CP103" s="43"/>
      <c r="CQ103" s="396"/>
      <c r="CR103" s="327"/>
      <c r="CS103" s="43">
        <v>0</v>
      </c>
      <c r="CT103" s="42"/>
      <c r="CU103" s="43"/>
      <c r="CV103" s="396"/>
      <c r="CW103" s="327"/>
      <c r="CX103" s="43">
        <v>0</v>
      </c>
      <c r="CY103" s="42"/>
      <c r="CZ103" s="43"/>
      <c r="DA103" s="396"/>
      <c r="DB103" s="327"/>
      <c r="DC103" s="43">
        <v>0</v>
      </c>
      <c r="DD103" s="42"/>
      <c r="DE103" s="43"/>
      <c r="DF103" s="396"/>
      <c r="DG103" s="327"/>
      <c r="DH103" s="43">
        <v>0</v>
      </c>
      <c r="DI103" s="42"/>
      <c r="DJ103" s="43"/>
      <c r="DK103" s="396"/>
      <c r="DL103" s="327"/>
      <c r="DM103" s="43">
        <v>0</v>
      </c>
      <c r="DN103" s="42"/>
      <c r="DO103" s="43"/>
      <c r="DP103" s="396"/>
      <c r="DQ103" s="327"/>
      <c r="DR103" s="43">
        <v>0</v>
      </c>
      <c r="DS103" s="42"/>
      <c r="DT103" s="43"/>
      <c r="DU103" s="396"/>
      <c r="DV103" s="327"/>
      <c r="DW103" s="43">
        <v>0</v>
      </c>
      <c r="DX103" s="42"/>
      <c r="DY103" s="43"/>
      <c r="DZ103" s="396"/>
      <c r="EA103" s="327"/>
      <c r="EB103" s="43">
        <v>0</v>
      </c>
      <c r="EC103" s="42"/>
      <c r="ED103" s="43"/>
      <c r="EE103" s="396"/>
      <c r="EF103" s="327"/>
      <c r="EG103" s="43">
        <v>0</v>
      </c>
      <c r="EH103" s="42"/>
      <c r="EI103" s="43"/>
      <c r="EJ103" s="396"/>
      <c r="EK103" s="396"/>
      <c r="EL103" s="43">
        <v>0</v>
      </c>
      <c r="EM103" s="339"/>
      <c r="EO103" s="88"/>
      <c r="EP103" s="33">
        <v>0</v>
      </c>
    </row>
    <row r="104" spans="4:146" ht="12.75" customHeight="1" x14ac:dyDescent="0.3">
      <c r="D104" s="88" t="s">
        <v>388</v>
      </c>
      <c r="E104" s="327"/>
      <c r="F104" s="346"/>
      <c r="G104" s="72">
        <v>9338338</v>
      </c>
      <c r="H104" s="71"/>
      <c r="I104" s="43"/>
      <c r="J104" s="396"/>
      <c r="K104" s="405"/>
      <c r="L104" s="72">
        <v>0</v>
      </c>
      <c r="M104" s="71"/>
      <c r="N104" s="43"/>
      <c r="O104" s="396"/>
      <c r="P104" s="346"/>
      <c r="Q104" s="72">
        <v>0</v>
      </c>
      <c r="R104" s="71"/>
      <c r="S104" s="43"/>
      <c r="T104" s="396"/>
      <c r="U104" s="346"/>
      <c r="V104" s="72">
        <v>0</v>
      </c>
      <c r="W104" s="71"/>
      <c r="X104" s="43"/>
      <c r="Y104" s="396"/>
      <c r="Z104" s="346"/>
      <c r="AA104" s="72">
        <v>0</v>
      </c>
      <c r="AB104" s="71"/>
      <c r="AC104" s="43"/>
      <c r="AD104" s="396"/>
      <c r="AE104" s="346"/>
      <c r="AF104" s="72">
        <v>0</v>
      </c>
      <c r="AG104" s="71"/>
      <c r="AH104" s="43"/>
      <c r="AI104" s="396"/>
      <c r="AJ104" s="346"/>
      <c r="AK104" s="72">
        <v>0</v>
      </c>
      <c r="AL104" s="71"/>
      <c r="AM104" s="43"/>
      <c r="AN104" s="396"/>
      <c r="AO104" s="346"/>
      <c r="AP104" s="72">
        <v>9338338</v>
      </c>
      <c r="AQ104" s="71"/>
      <c r="AR104" s="43"/>
      <c r="AS104" s="396"/>
      <c r="AT104" s="346"/>
      <c r="AU104" s="72">
        <v>6465152</v>
      </c>
      <c r="AV104" s="71"/>
      <c r="AW104" s="43"/>
      <c r="AX104" s="396"/>
      <c r="AY104" s="346"/>
      <c r="AZ104" s="72">
        <v>0</v>
      </c>
      <c r="BA104" s="71"/>
      <c r="BB104" s="43"/>
      <c r="BC104" s="396"/>
      <c r="BD104" s="346"/>
      <c r="BE104" s="72">
        <v>0</v>
      </c>
      <c r="BF104" s="71"/>
      <c r="BG104" s="43"/>
      <c r="BH104" s="396"/>
      <c r="BI104" s="346"/>
      <c r="BJ104" s="72">
        <v>0</v>
      </c>
      <c r="BK104" s="71"/>
      <c r="BL104" s="43"/>
      <c r="BM104" s="396"/>
      <c r="BN104" s="346"/>
      <c r="BO104" s="72">
        <v>0</v>
      </c>
      <c r="BP104" s="71"/>
      <c r="BQ104" s="43"/>
      <c r="BR104" s="396"/>
      <c r="BS104" s="405"/>
      <c r="BT104" s="72">
        <v>15803490</v>
      </c>
      <c r="BU104" s="71"/>
      <c r="BV104" s="43"/>
      <c r="BW104" s="396"/>
      <c r="BX104" s="405"/>
      <c r="BY104" s="72">
        <v>0</v>
      </c>
      <c r="BZ104" s="71"/>
      <c r="CA104" s="43"/>
      <c r="CB104" s="396"/>
      <c r="CC104" s="405"/>
      <c r="CD104" s="72">
        <v>0</v>
      </c>
      <c r="CE104" s="71"/>
      <c r="CF104" s="43"/>
      <c r="CG104" s="396"/>
      <c r="CH104" s="346"/>
      <c r="CI104" s="72">
        <v>0</v>
      </c>
      <c r="CJ104" s="71"/>
      <c r="CK104" s="43"/>
      <c r="CL104" s="396"/>
      <c r="CM104" s="346"/>
      <c r="CN104" s="72">
        <v>0</v>
      </c>
      <c r="CO104" s="71"/>
      <c r="CP104" s="43"/>
      <c r="CQ104" s="396"/>
      <c r="CR104" s="346"/>
      <c r="CS104" s="72">
        <v>0</v>
      </c>
      <c r="CT104" s="71"/>
      <c r="CU104" s="43"/>
      <c r="CV104" s="396"/>
      <c r="CW104" s="346"/>
      <c r="CX104" s="72">
        <v>0</v>
      </c>
      <c r="CY104" s="71"/>
      <c r="CZ104" s="43"/>
      <c r="DA104" s="396"/>
      <c r="DB104" s="346"/>
      <c r="DC104" s="72">
        <v>0</v>
      </c>
      <c r="DD104" s="71"/>
      <c r="DE104" s="43"/>
      <c r="DF104" s="396"/>
      <c r="DG104" s="346"/>
      <c r="DH104" s="72">
        <v>0</v>
      </c>
      <c r="DI104" s="71"/>
      <c r="DJ104" s="43"/>
      <c r="DK104" s="396"/>
      <c r="DL104" s="346"/>
      <c r="DM104" s="72">
        <v>0</v>
      </c>
      <c r="DN104" s="71"/>
      <c r="DO104" s="43"/>
      <c r="DP104" s="396"/>
      <c r="DQ104" s="346"/>
      <c r="DR104" s="72">
        <v>0</v>
      </c>
      <c r="DS104" s="71"/>
      <c r="DT104" s="43"/>
      <c r="DU104" s="396"/>
      <c r="DV104" s="346"/>
      <c r="DW104" s="72">
        <v>0</v>
      </c>
      <c r="DX104" s="71"/>
      <c r="DY104" s="43"/>
      <c r="DZ104" s="396"/>
      <c r="EA104" s="346"/>
      <c r="EB104" s="72">
        <v>0</v>
      </c>
      <c r="EC104" s="71"/>
      <c r="ED104" s="43"/>
      <c r="EE104" s="396"/>
      <c r="EF104" s="346"/>
      <c r="EG104" s="72">
        <v>0</v>
      </c>
      <c r="EH104" s="71"/>
      <c r="EI104" s="43"/>
      <c r="EJ104" s="396"/>
      <c r="EK104" s="405"/>
      <c r="EL104" s="72">
        <v>0</v>
      </c>
      <c r="EM104" s="348"/>
      <c r="EO104" s="88"/>
      <c r="EP104" s="33">
        <v>0</v>
      </c>
    </row>
    <row r="105" spans="4:146" x14ac:dyDescent="0.3">
      <c r="D105" s="88"/>
      <c r="E105" s="327"/>
      <c r="G105" s="423"/>
      <c r="H105" s="43"/>
      <c r="I105" s="43"/>
      <c r="J105" s="396"/>
      <c r="K105" s="43"/>
      <c r="L105" s="43"/>
      <c r="M105" s="43"/>
      <c r="N105" s="43"/>
      <c r="O105" s="396"/>
      <c r="P105" s="43"/>
      <c r="Q105" s="43"/>
      <c r="R105" s="43"/>
      <c r="S105" s="43"/>
      <c r="T105" s="396"/>
      <c r="U105" s="43"/>
      <c r="V105" s="43"/>
      <c r="W105" s="43"/>
      <c r="X105" s="43"/>
      <c r="Y105" s="396"/>
      <c r="Z105" s="43"/>
      <c r="AA105" s="43"/>
      <c r="AB105" s="43"/>
      <c r="AC105" s="43"/>
      <c r="AD105" s="396"/>
      <c r="AE105" s="43"/>
      <c r="AF105" s="43"/>
      <c r="AG105" s="43"/>
      <c r="AH105" s="43"/>
      <c r="AI105" s="396"/>
      <c r="AJ105" s="43"/>
      <c r="AK105" s="43"/>
      <c r="AL105" s="43"/>
      <c r="AM105" s="43"/>
      <c r="AN105" s="396"/>
      <c r="AO105" s="43"/>
      <c r="AP105" s="43"/>
      <c r="AQ105" s="43"/>
      <c r="AR105" s="43"/>
      <c r="AS105" s="396"/>
      <c r="AT105" s="43"/>
      <c r="AU105" s="43"/>
      <c r="AV105" s="43"/>
      <c r="AW105" s="43"/>
      <c r="AX105" s="396"/>
      <c r="AY105" s="43"/>
      <c r="AZ105" s="43"/>
      <c r="BA105" s="43"/>
      <c r="BB105" s="43"/>
      <c r="BC105" s="396"/>
      <c r="BD105" s="43"/>
      <c r="BE105" s="43"/>
      <c r="BF105" s="43"/>
      <c r="BG105" s="43"/>
      <c r="BH105" s="396"/>
      <c r="BI105" s="43"/>
      <c r="BJ105" s="43"/>
      <c r="BK105" s="43"/>
      <c r="BL105" s="43"/>
      <c r="BM105" s="396"/>
      <c r="BN105" s="43"/>
      <c r="BO105" s="43"/>
      <c r="BP105" s="43"/>
      <c r="BQ105" s="43"/>
      <c r="BR105" s="396"/>
      <c r="BS105" s="43"/>
      <c r="BT105" s="43"/>
      <c r="BU105" s="43"/>
      <c r="BV105" s="43"/>
      <c r="BW105" s="396"/>
      <c r="BX105" s="43"/>
      <c r="BY105" s="43"/>
      <c r="BZ105" s="43"/>
      <c r="CA105" s="43"/>
      <c r="CB105" s="396"/>
      <c r="CC105" s="43"/>
      <c r="CD105" s="43"/>
      <c r="CE105" s="43"/>
      <c r="CF105" s="43"/>
      <c r="CG105" s="396"/>
      <c r="CH105" s="43"/>
      <c r="CI105" s="43"/>
      <c r="CJ105" s="43"/>
      <c r="CK105" s="43"/>
      <c r="CL105" s="396"/>
      <c r="CM105" s="43"/>
      <c r="CN105" s="43"/>
      <c r="CO105" s="43"/>
      <c r="CP105" s="43"/>
      <c r="CQ105" s="396"/>
      <c r="CR105" s="43"/>
      <c r="CS105" s="43"/>
      <c r="CT105" s="43"/>
      <c r="CU105" s="43"/>
      <c r="CV105" s="396"/>
      <c r="CW105" s="43"/>
      <c r="CX105" s="43"/>
      <c r="CY105" s="43"/>
      <c r="CZ105" s="43"/>
      <c r="DA105" s="396"/>
      <c r="DB105" s="43"/>
      <c r="DC105" s="43"/>
      <c r="DD105" s="43"/>
      <c r="DE105" s="43"/>
      <c r="DF105" s="396"/>
      <c r="DG105" s="43"/>
      <c r="DH105" s="43"/>
      <c r="DI105" s="43"/>
      <c r="DJ105" s="43"/>
      <c r="DK105" s="396"/>
      <c r="DL105" s="43"/>
      <c r="DM105" s="43"/>
      <c r="DN105" s="43"/>
      <c r="DO105" s="43"/>
      <c r="DP105" s="396"/>
      <c r="DQ105" s="43"/>
      <c r="DR105" s="43"/>
      <c r="DS105" s="43"/>
      <c r="DT105" s="43"/>
      <c r="DU105" s="396"/>
      <c r="DV105" s="43"/>
      <c r="DW105" s="43"/>
      <c r="DX105" s="43"/>
      <c r="DY105" s="43"/>
      <c r="DZ105" s="396"/>
      <c r="EA105" s="43"/>
      <c r="EB105" s="43"/>
      <c r="EC105" s="43"/>
      <c r="ED105" s="43"/>
      <c r="EE105" s="396"/>
      <c r="EF105" s="43"/>
      <c r="EG105" s="43"/>
      <c r="EH105" s="43"/>
      <c r="EI105" s="43"/>
      <c r="EJ105" s="396"/>
      <c r="EK105" s="43"/>
      <c r="EL105" s="43"/>
      <c r="EO105" s="88"/>
      <c r="EP105" s="33"/>
    </row>
    <row r="106" spans="4:146" ht="12.75" customHeight="1" x14ac:dyDescent="0.3">
      <c r="D106" s="88" t="s">
        <v>376</v>
      </c>
      <c r="E106" s="327"/>
      <c r="G106" s="43">
        <v>0</v>
      </c>
      <c r="H106" s="43"/>
      <c r="I106" s="43"/>
      <c r="J106" s="396"/>
      <c r="K106" s="43"/>
      <c r="L106" s="43">
        <v>0</v>
      </c>
      <c r="M106" s="43"/>
      <c r="N106" s="43"/>
      <c r="O106" s="396"/>
      <c r="Q106" s="43">
        <v>0</v>
      </c>
      <c r="R106" s="43"/>
      <c r="S106" s="43"/>
      <c r="T106" s="396"/>
      <c r="V106" s="43">
        <v>0</v>
      </c>
      <c r="W106" s="43"/>
      <c r="X106" s="43"/>
      <c r="Y106" s="396"/>
      <c r="AA106" s="43">
        <v>0</v>
      </c>
      <c r="AB106" s="43"/>
      <c r="AC106" s="43"/>
      <c r="AD106" s="396"/>
      <c r="AF106" s="43">
        <v>0</v>
      </c>
      <c r="AG106" s="43"/>
      <c r="AH106" s="43"/>
      <c r="AI106" s="396"/>
      <c r="AK106" s="43">
        <v>0</v>
      </c>
      <c r="AL106" s="43"/>
      <c r="AM106" s="43"/>
      <c r="AN106" s="396"/>
      <c r="AP106" s="43">
        <v>0</v>
      </c>
      <c r="AQ106" s="43"/>
      <c r="AR106" s="43"/>
      <c r="AS106" s="396"/>
      <c r="AU106" s="43">
        <v>0</v>
      </c>
      <c r="AV106" s="43"/>
      <c r="AW106" s="43"/>
      <c r="AX106" s="396"/>
      <c r="AZ106" s="43">
        <v>0</v>
      </c>
      <c r="BA106" s="43"/>
      <c r="BB106" s="43"/>
      <c r="BC106" s="396"/>
      <c r="BE106" s="43">
        <v>0</v>
      </c>
      <c r="BF106" s="43"/>
      <c r="BG106" s="43"/>
      <c r="BH106" s="396"/>
      <c r="BJ106" s="43">
        <v>0</v>
      </c>
      <c r="BK106" s="43"/>
      <c r="BL106" s="43"/>
      <c r="BM106" s="396"/>
      <c r="BO106" s="43">
        <v>0</v>
      </c>
      <c r="BP106" s="43"/>
      <c r="BQ106" s="43"/>
      <c r="BR106" s="396"/>
      <c r="BS106" s="72"/>
      <c r="BT106" s="72">
        <v>0</v>
      </c>
      <c r="BU106" s="43"/>
      <c r="BV106" s="43"/>
      <c r="BW106" s="396"/>
      <c r="BX106" s="43"/>
      <c r="BY106" s="43">
        <v>7695000</v>
      </c>
      <c r="BZ106" s="43"/>
      <c r="CA106" s="43"/>
      <c r="CB106" s="396"/>
      <c r="CC106" s="43"/>
      <c r="CD106" s="43">
        <v>3035000</v>
      </c>
      <c r="CE106" s="43"/>
      <c r="CF106" s="43"/>
      <c r="CG106" s="396"/>
      <c r="CI106" s="43">
        <v>3410000</v>
      </c>
      <c r="CJ106" s="43"/>
      <c r="CK106" s="43"/>
      <c r="CL106" s="396"/>
      <c r="CN106" s="43">
        <v>1250000</v>
      </c>
      <c r="CO106" s="43"/>
      <c r="CP106" s="43"/>
      <c r="CQ106" s="396"/>
      <c r="CS106" s="43">
        <v>0</v>
      </c>
      <c r="CT106" s="43"/>
      <c r="CU106" s="43"/>
      <c r="CV106" s="396"/>
      <c r="CX106" s="43">
        <v>0</v>
      </c>
      <c r="CY106" s="43"/>
      <c r="CZ106" s="43"/>
      <c r="DA106" s="396"/>
      <c r="DC106" s="43">
        <v>0</v>
      </c>
      <c r="DD106" s="43"/>
      <c r="DE106" s="43"/>
      <c r="DF106" s="396"/>
      <c r="DH106" s="43">
        <v>0</v>
      </c>
      <c r="DI106" s="43"/>
      <c r="DJ106" s="43"/>
      <c r="DK106" s="396"/>
      <c r="DM106" s="43">
        <v>0</v>
      </c>
      <c r="DN106" s="43"/>
      <c r="DO106" s="43"/>
      <c r="DP106" s="396"/>
      <c r="DR106" s="43">
        <v>0</v>
      </c>
      <c r="DS106" s="43"/>
      <c r="DT106" s="43"/>
      <c r="DU106" s="396"/>
      <c r="DW106" s="43">
        <v>0</v>
      </c>
      <c r="DX106" s="43"/>
      <c r="DY106" s="43"/>
      <c r="DZ106" s="396"/>
      <c r="EB106" s="43">
        <v>0</v>
      </c>
      <c r="EC106" s="43"/>
      <c r="ED106" s="43"/>
      <c r="EE106" s="396"/>
      <c r="EG106" s="43">
        <v>0</v>
      </c>
      <c r="EH106" s="43"/>
      <c r="EI106" s="42"/>
      <c r="EJ106" s="396"/>
      <c r="EK106" s="43"/>
      <c r="EL106" s="43">
        <v>7695000</v>
      </c>
      <c r="EM106" s="43"/>
      <c r="EN106" s="43"/>
      <c r="EO106" s="88"/>
      <c r="EP106" s="33">
        <v>0</v>
      </c>
    </row>
    <row r="107" spans="4:146" ht="12.75" customHeight="1" x14ac:dyDescent="0.3">
      <c r="D107" s="88" t="s">
        <v>316</v>
      </c>
      <c r="E107" s="327"/>
      <c r="F107" s="333"/>
      <c r="G107" s="394">
        <v>0</v>
      </c>
      <c r="H107" s="395"/>
      <c r="I107" s="43"/>
      <c r="J107" s="396"/>
      <c r="K107" s="397"/>
      <c r="L107" s="394">
        <v>0</v>
      </c>
      <c r="M107" s="395"/>
      <c r="N107" s="43"/>
      <c r="O107" s="396"/>
      <c r="P107" s="333"/>
      <c r="Q107" s="394">
        <v>0</v>
      </c>
      <c r="R107" s="395"/>
      <c r="S107" s="43"/>
      <c r="T107" s="396"/>
      <c r="U107" s="333"/>
      <c r="V107" s="394">
        <v>0</v>
      </c>
      <c r="W107" s="395"/>
      <c r="X107" s="43"/>
      <c r="Y107" s="396"/>
      <c r="Z107" s="333"/>
      <c r="AA107" s="394">
        <v>0</v>
      </c>
      <c r="AB107" s="395"/>
      <c r="AC107" s="43"/>
      <c r="AD107" s="396"/>
      <c r="AE107" s="333"/>
      <c r="AF107" s="394">
        <v>0</v>
      </c>
      <c r="AG107" s="395"/>
      <c r="AH107" s="43"/>
      <c r="AI107" s="396"/>
      <c r="AJ107" s="333"/>
      <c r="AK107" s="394">
        <v>0</v>
      </c>
      <c r="AL107" s="395"/>
      <c r="AM107" s="43"/>
      <c r="AN107" s="396"/>
      <c r="AO107" s="333"/>
      <c r="AP107" s="394">
        <v>0</v>
      </c>
      <c r="AQ107" s="395"/>
      <c r="AR107" s="43"/>
      <c r="AS107" s="396"/>
      <c r="AT107" s="333"/>
      <c r="AU107" s="394">
        <v>0</v>
      </c>
      <c r="AV107" s="395"/>
      <c r="AW107" s="43"/>
      <c r="AX107" s="396"/>
      <c r="AY107" s="333"/>
      <c r="AZ107" s="394">
        <v>0</v>
      </c>
      <c r="BA107" s="395"/>
      <c r="BB107" s="43"/>
      <c r="BC107" s="396"/>
      <c r="BD107" s="333"/>
      <c r="BE107" s="394">
        <v>0</v>
      </c>
      <c r="BF107" s="395"/>
      <c r="BG107" s="43"/>
      <c r="BH107" s="396"/>
      <c r="BI107" s="333"/>
      <c r="BJ107" s="394">
        <v>0</v>
      </c>
      <c r="BK107" s="395"/>
      <c r="BL107" s="43"/>
      <c r="BM107" s="396"/>
      <c r="BN107" s="333"/>
      <c r="BO107" s="394">
        <v>0</v>
      </c>
      <c r="BP107" s="395"/>
      <c r="BQ107" s="43"/>
      <c r="BR107" s="396"/>
      <c r="BS107" s="396"/>
      <c r="BT107" s="43">
        <v>0</v>
      </c>
      <c r="BU107" s="395"/>
      <c r="BV107" s="43"/>
      <c r="BW107" s="396"/>
      <c r="BX107" s="397"/>
      <c r="BY107" s="394">
        <v>7695000</v>
      </c>
      <c r="BZ107" s="395"/>
      <c r="CA107" s="43"/>
      <c r="CB107" s="396"/>
      <c r="CC107" s="397"/>
      <c r="CD107" s="394">
        <v>3035000</v>
      </c>
      <c r="CE107" s="395"/>
      <c r="CF107" s="43"/>
      <c r="CG107" s="396"/>
      <c r="CH107" s="333"/>
      <c r="CI107" s="394">
        <v>3410000</v>
      </c>
      <c r="CJ107" s="395"/>
      <c r="CK107" s="43"/>
      <c r="CL107" s="396"/>
      <c r="CM107" s="333"/>
      <c r="CN107" s="394">
        <v>1250000</v>
      </c>
      <c r="CO107" s="395"/>
      <c r="CP107" s="43"/>
      <c r="CQ107" s="396"/>
      <c r="CR107" s="333"/>
      <c r="CS107" s="394">
        <v>0</v>
      </c>
      <c r="CT107" s="395"/>
      <c r="CU107" s="43"/>
      <c r="CV107" s="396"/>
      <c r="CW107" s="333"/>
      <c r="CX107" s="394">
        <v>0</v>
      </c>
      <c r="CY107" s="395"/>
      <c r="CZ107" s="43"/>
      <c r="DA107" s="396"/>
      <c r="DB107" s="333"/>
      <c r="DC107" s="394">
        <v>0</v>
      </c>
      <c r="DD107" s="395"/>
      <c r="DE107" s="43"/>
      <c r="DF107" s="396"/>
      <c r="DG107" s="333"/>
      <c r="DH107" s="394">
        <v>0</v>
      </c>
      <c r="DI107" s="395"/>
      <c r="DJ107" s="43"/>
      <c r="DK107" s="396"/>
      <c r="DL107" s="333"/>
      <c r="DM107" s="394">
        <v>0</v>
      </c>
      <c r="DN107" s="395"/>
      <c r="DO107" s="43"/>
      <c r="DP107" s="396"/>
      <c r="DQ107" s="333"/>
      <c r="DR107" s="394">
        <v>0</v>
      </c>
      <c r="DS107" s="395"/>
      <c r="DT107" s="43"/>
      <c r="DU107" s="396"/>
      <c r="DV107" s="333"/>
      <c r="DW107" s="394">
        <v>0</v>
      </c>
      <c r="DX107" s="395"/>
      <c r="DY107" s="43"/>
      <c r="DZ107" s="396"/>
      <c r="EA107" s="333"/>
      <c r="EB107" s="394">
        <v>0</v>
      </c>
      <c r="EC107" s="395"/>
      <c r="ED107" s="43"/>
      <c r="EE107" s="396"/>
      <c r="EF107" s="333"/>
      <c r="EG107" s="394">
        <v>0</v>
      </c>
      <c r="EH107" s="395"/>
      <c r="EI107" s="42"/>
      <c r="EJ107" s="41"/>
      <c r="EK107" s="397"/>
      <c r="EL107" s="394">
        <v>7695000</v>
      </c>
      <c r="EM107" s="395"/>
      <c r="EN107" s="43"/>
      <c r="EO107" s="88"/>
      <c r="EP107" s="33">
        <v>0</v>
      </c>
    </row>
    <row r="108" spans="4:146" ht="12.75" customHeight="1" x14ac:dyDescent="0.3">
      <c r="D108" s="88" t="s">
        <v>387</v>
      </c>
      <c r="E108" s="327"/>
      <c r="F108" s="327"/>
      <c r="G108" s="43">
        <v>0</v>
      </c>
      <c r="H108" s="42"/>
      <c r="I108" s="43"/>
      <c r="J108" s="396"/>
      <c r="K108" s="396"/>
      <c r="L108" s="43">
        <v>0</v>
      </c>
      <c r="M108" s="42"/>
      <c r="N108" s="43"/>
      <c r="O108" s="396"/>
      <c r="P108" s="327"/>
      <c r="Q108" s="43">
        <v>0</v>
      </c>
      <c r="R108" s="42"/>
      <c r="S108" s="43"/>
      <c r="T108" s="396"/>
      <c r="U108" s="327"/>
      <c r="V108" s="43">
        <v>0</v>
      </c>
      <c r="W108" s="42"/>
      <c r="X108" s="43"/>
      <c r="Y108" s="396"/>
      <c r="Z108" s="327"/>
      <c r="AA108" s="43">
        <v>0</v>
      </c>
      <c r="AB108" s="42"/>
      <c r="AC108" s="43"/>
      <c r="AD108" s="396"/>
      <c r="AE108" s="327"/>
      <c r="AF108" s="43">
        <v>0</v>
      </c>
      <c r="AG108" s="42"/>
      <c r="AH108" s="43"/>
      <c r="AI108" s="396"/>
      <c r="AJ108" s="327"/>
      <c r="AK108" s="43">
        <v>0</v>
      </c>
      <c r="AL108" s="42"/>
      <c r="AM108" s="43"/>
      <c r="AN108" s="396"/>
      <c r="AO108" s="327"/>
      <c r="AP108" s="43">
        <v>0</v>
      </c>
      <c r="AQ108" s="42"/>
      <c r="AR108" s="43"/>
      <c r="AS108" s="396"/>
      <c r="AT108" s="327"/>
      <c r="AU108" s="43">
        <v>0</v>
      </c>
      <c r="AV108" s="42"/>
      <c r="AW108" s="43"/>
      <c r="AX108" s="396"/>
      <c r="AY108" s="327"/>
      <c r="AZ108" s="43">
        <v>0</v>
      </c>
      <c r="BA108" s="42"/>
      <c r="BB108" s="43"/>
      <c r="BC108" s="396"/>
      <c r="BD108" s="327"/>
      <c r="BE108" s="43">
        <v>0</v>
      </c>
      <c r="BF108" s="42"/>
      <c r="BG108" s="43"/>
      <c r="BH108" s="396"/>
      <c r="BI108" s="327"/>
      <c r="BJ108" s="43">
        <v>0</v>
      </c>
      <c r="BK108" s="42"/>
      <c r="BL108" s="43"/>
      <c r="BM108" s="396"/>
      <c r="BN108" s="327"/>
      <c r="BO108" s="43">
        <v>0</v>
      </c>
      <c r="BP108" s="42"/>
      <c r="BQ108" s="43"/>
      <c r="BR108" s="396"/>
      <c r="BS108" s="396"/>
      <c r="BT108" s="43">
        <v>0</v>
      </c>
      <c r="BU108" s="42"/>
      <c r="BV108" s="43"/>
      <c r="BW108" s="396"/>
      <c r="BX108" s="396"/>
      <c r="BY108" s="43">
        <v>0</v>
      </c>
      <c r="BZ108" s="42"/>
      <c r="CA108" s="43"/>
      <c r="CB108" s="396"/>
      <c r="CC108" s="396"/>
      <c r="CD108" s="43">
        <v>0</v>
      </c>
      <c r="CE108" s="42"/>
      <c r="CF108" s="43"/>
      <c r="CG108" s="396"/>
      <c r="CH108" s="327"/>
      <c r="CI108" s="43">
        <v>0</v>
      </c>
      <c r="CJ108" s="42"/>
      <c r="CK108" s="43"/>
      <c r="CL108" s="396"/>
      <c r="CM108" s="327"/>
      <c r="CN108" s="43">
        <v>0</v>
      </c>
      <c r="CO108" s="42"/>
      <c r="CP108" s="43"/>
      <c r="CQ108" s="396"/>
      <c r="CR108" s="327"/>
      <c r="CS108" s="43">
        <v>0</v>
      </c>
      <c r="CT108" s="42"/>
      <c r="CU108" s="43"/>
      <c r="CV108" s="396"/>
      <c r="CW108" s="327"/>
      <c r="CX108" s="43">
        <v>0</v>
      </c>
      <c r="CY108" s="42"/>
      <c r="CZ108" s="43"/>
      <c r="DA108" s="396"/>
      <c r="DB108" s="327"/>
      <c r="DC108" s="43">
        <v>0</v>
      </c>
      <c r="DD108" s="42"/>
      <c r="DE108" s="43"/>
      <c r="DF108" s="396"/>
      <c r="DG108" s="327"/>
      <c r="DH108" s="43">
        <v>0</v>
      </c>
      <c r="DI108" s="42"/>
      <c r="DJ108" s="43"/>
      <c r="DK108" s="396"/>
      <c r="DL108" s="327"/>
      <c r="DM108" s="43">
        <v>0</v>
      </c>
      <c r="DN108" s="42"/>
      <c r="DO108" s="43"/>
      <c r="DP108" s="396"/>
      <c r="DQ108" s="327"/>
      <c r="DR108" s="43">
        <v>0</v>
      </c>
      <c r="DS108" s="42"/>
      <c r="DT108" s="43"/>
      <c r="DU108" s="396"/>
      <c r="DV108" s="327"/>
      <c r="DW108" s="43">
        <v>0</v>
      </c>
      <c r="DX108" s="42"/>
      <c r="DY108" s="43"/>
      <c r="DZ108" s="396"/>
      <c r="EA108" s="327"/>
      <c r="EB108" s="43">
        <v>0</v>
      </c>
      <c r="EC108" s="42"/>
      <c r="ED108" s="43"/>
      <c r="EE108" s="396"/>
      <c r="EF108" s="327"/>
      <c r="EG108" s="43">
        <v>0</v>
      </c>
      <c r="EH108" s="42"/>
      <c r="EI108" s="43"/>
      <c r="EJ108" s="396"/>
      <c r="EK108" s="396"/>
      <c r="EL108" s="43">
        <v>0</v>
      </c>
      <c r="EM108" s="42"/>
      <c r="EN108" s="43"/>
      <c r="EO108" s="88"/>
      <c r="EP108" s="33">
        <v>0</v>
      </c>
    </row>
    <row r="109" spans="4:146" ht="12.75" customHeight="1" x14ac:dyDescent="0.3">
      <c r="D109" s="88" t="s">
        <v>388</v>
      </c>
      <c r="E109" s="327"/>
      <c r="F109" s="346"/>
      <c r="G109" s="72">
        <v>0</v>
      </c>
      <c r="H109" s="71"/>
      <c r="I109" s="43"/>
      <c r="J109" s="396"/>
      <c r="K109" s="405"/>
      <c r="L109" s="72">
        <v>0</v>
      </c>
      <c r="M109" s="71"/>
      <c r="N109" s="43"/>
      <c r="O109" s="396"/>
      <c r="P109" s="346"/>
      <c r="Q109" s="72">
        <v>0</v>
      </c>
      <c r="R109" s="71"/>
      <c r="S109" s="43"/>
      <c r="T109" s="396"/>
      <c r="U109" s="346"/>
      <c r="V109" s="72">
        <v>0</v>
      </c>
      <c r="W109" s="71"/>
      <c r="X109" s="43"/>
      <c r="Y109" s="396"/>
      <c r="Z109" s="346"/>
      <c r="AA109" s="72">
        <v>0</v>
      </c>
      <c r="AB109" s="71"/>
      <c r="AC109" s="43"/>
      <c r="AD109" s="396"/>
      <c r="AE109" s="346"/>
      <c r="AF109" s="72">
        <v>0</v>
      </c>
      <c r="AG109" s="71"/>
      <c r="AH109" s="43"/>
      <c r="AI109" s="396"/>
      <c r="AJ109" s="346"/>
      <c r="AK109" s="72">
        <v>0</v>
      </c>
      <c r="AL109" s="71"/>
      <c r="AM109" s="43"/>
      <c r="AN109" s="396"/>
      <c r="AO109" s="346"/>
      <c r="AP109" s="72">
        <v>0</v>
      </c>
      <c r="AQ109" s="71"/>
      <c r="AR109" s="43"/>
      <c r="AS109" s="396"/>
      <c r="AT109" s="346"/>
      <c r="AU109" s="72">
        <v>0</v>
      </c>
      <c r="AV109" s="71"/>
      <c r="AW109" s="43"/>
      <c r="AX109" s="396"/>
      <c r="AY109" s="346"/>
      <c r="AZ109" s="72">
        <v>0</v>
      </c>
      <c r="BA109" s="71"/>
      <c r="BB109" s="43"/>
      <c r="BC109" s="396"/>
      <c r="BD109" s="346"/>
      <c r="BE109" s="72">
        <v>0</v>
      </c>
      <c r="BF109" s="71"/>
      <c r="BG109" s="43"/>
      <c r="BH109" s="396"/>
      <c r="BI109" s="346"/>
      <c r="BJ109" s="72">
        <v>0</v>
      </c>
      <c r="BK109" s="71"/>
      <c r="BL109" s="43"/>
      <c r="BM109" s="396"/>
      <c r="BN109" s="346"/>
      <c r="BO109" s="72">
        <v>0</v>
      </c>
      <c r="BP109" s="71"/>
      <c r="BQ109" s="43"/>
      <c r="BR109" s="396"/>
      <c r="BS109" s="405"/>
      <c r="BT109" s="72">
        <v>0</v>
      </c>
      <c r="BU109" s="71"/>
      <c r="BV109" s="43"/>
      <c r="BW109" s="396"/>
      <c r="BX109" s="405"/>
      <c r="BY109" s="72">
        <v>0</v>
      </c>
      <c r="BZ109" s="71"/>
      <c r="CA109" s="43"/>
      <c r="CB109" s="396"/>
      <c r="CC109" s="405"/>
      <c r="CD109" s="72">
        <v>0</v>
      </c>
      <c r="CE109" s="71"/>
      <c r="CF109" s="43"/>
      <c r="CG109" s="396"/>
      <c r="CH109" s="346"/>
      <c r="CI109" s="72">
        <v>0</v>
      </c>
      <c r="CJ109" s="71"/>
      <c r="CK109" s="43"/>
      <c r="CL109" s="396"/>
      <c r="CM109" s="346"/>
      <c r="CN109" s="72">
        <v>0</v>
      </c>
      <c r="CO109" s="71"/>
      <c r="CP109" s="43"/>
      <c r="CQ109" s="396"/>
      <c r="CR109" s="346"/>
      <c r="CS109" s="72">
        <v>0</v>
      </c>
      <c r="CT109" s="71"/>
      <c r="CU109" s="43"/>
      <c r="CV109" s="396"/>
      <c r="CW109" s="346"/>
      <c r="CX109" s="72">
        <v>0</v>
      </c>
      <c r="CY109" s="71"/>
      <c r="CZ109" s="43"/>
      <c r="DA109" s="396"/>
      <c r="DB109" s="346"/>
      <c r="DC109" s="72">
        <v>0</v>
      </c>
      <c r="DD109" s="71"/>
      <c r="DE109" s="43"/>
      <c r="DF109" s="396"/>
      <c r="DG109" s="346"/>
      <c r="DH109" s="72">
        <v>0</v>
      </c>
      <c r="DI109" s="71"/>
      <c r="DJ109" s="43"/>
      <c r="DK109" s="396"/>
      <c r="DL109" s="346"/>
      <c r="DM109" s="72">
        <v>0</v>
      </c>
      <c r="DN109" s="71"/>
      <c r="DO109" s="43"/>
      <c r="DP109" s="396"/>
      <c r="DQ109" s="346"/>
      <c r="DR109" s="72">
        <v>0</v>
      </c>
      <c r="DS109" s="71"/>
      <c r="DT109" s="43"/>
      <c r="DU109" s="396"/>
      <c r="DV109" s="346"/>
      <c r="DW109" s="72">
        <v>0</v>
      </c>
      <c r="DX109" s="71"/>
      <c r="DY109" s="43"/>
      <c r="DZ109" s="396"/>
      <c r="EA109" s="346"/>
      <c r="EB109" s="72">
        <v>0</v>
      </c>
      <c r="EC109" s="71"/>
      <c r="ED109" s="43"/>
      <c r="EE109" s="396"/>
      <c r="EF109" s="346"/>
      <c r="EG109" s="72">
        <v>0</v>
      </c>
      <c r="EH109" s="71"/>
      <c r="EI109" s="43"/>
      <c r="EJ109" s="396"/>
      <c r="EK109" s="405"/>
      <c r="EL109" s="72">
        <v>0</v>
      </c>
      <c r="EM109" s="71"/>
      <c r="EN109" s="43"/>
      <c r="EO109" s="88"/>
      <c r="EP109" s="33">
        <v>0</v>
      </c>
    </row>
    <row r="110" spans="4:146" ht="12.75" customHeight="1" x14ac:dyDescent="0.3">
      <c r="D110" s="88"/>
      <c r="E110" s="327"/>
      <c r="G110" s="43"/>
      <c r="H110" s="43"/>
      <c r="I110" s="43"/>
      <c r="J110" s="396"/>
      <c r="K110" s="43"/>
      <c r="L110" s="43"/>
      <c r="M110" s="43"/>
      <c r="N110" s="43"/>
      <c r="O110" s="396"/>
      <c r="P110" s="43"/>
      <c r="Q110" s="43"/>
      <c r="R110" s="43"/>
      <c r="S110" s="43"/>
      <c r="T110" s="396"/>
      <c r="U110" s="43"/>
      <c r="V110" s="43"/>
      <c r="W110" s="43"/>
      <c r="X110" s="43"/>
      <c r="Y110" s="396"/>
      <c r="Z110" s="43"/>
      <c r="AA110" s="43"/>
      <c r="AB110" s="43"/>
      <c r="AC110" s="43"/>
      <c r="AD110" s="396"/>
      <c r="AE110" s="43"/>
      <c r="AF110" s="43"/>
      <c r="AG110" s="43"/>
      <c r="AH110" s="43"/>
      <c r="AI110" s="396"/>
      <c r="AJ110" s="43"/>
      <c r="AK110" s="43"/>
      <c r="AL110" s="43"/>
      <c r="AM110" s="43"/>
      <c r="AN110" s="396"/>
      <c r="AO110" s="43"/>
      <c r="AP110" s="43"/>
      <c r="AQ110" s="43"/>
      <c r="AR110" s="43"/>
      <c r="AS110" s="396"/>
      <c r="AT110" s="43"/>
      <c r="AU110" s="43"/>
      <c r="AV110" s="43"/>
      <c r="AW110" s="43"/>
      <c r="AX110" s="396"/>
      <c r="AY110" s="43"/>
      <c r="AZ110" s="43"/>
      <c r="BA110" s="43"/>
      <c r="BB110" s="43"/>
      <c r="BC110" s="396"/>
      <c r="BD110" s="43"/>
      <c r="BE110" s="43"/>
      <c r="BF110" s="43"/>
      <c r="BG110" s="43"/>
      <c r="BH110" s="396"/>
      <c r="BI110" s="43"/>
      <c r="BJ110" s="43"/>
      <c r="BK110" s="43"/>
      <c r="BL110" s="43"/>
      <c r="BM110" s="396"/>
      <c r="BN110" s="43"/>
      <c r="BO110" s="43"/>
      <c r="BP110" s="43"/>
      <c r="BQ110" s="43"/>
      <c r="BR110" s="396"/>
      <c r="BS110" s="43"/>
      <c r="BT110" s="43"/>
      <c r="BU110" s="43"/>
      <c r="BV110" s="43"/>
      <c r="BW110" s="396"/>
      <c r="BX110" s="43"/>
      <c r="BY110" s="43"/>
      <c r="BZ110" s="43"/>
      <c r="CA110" s="43"/>
      <c r="CB110" s="396"/>
      <c r="CC110" s="43"/>
      <c r="CD110" s="43"/>
      <c r="CE110" s="43"/>
      <c r="CF110" s="43"/>
      <c r="CG110" s="396"/>
      <c r="CH110" s="43"/>
      <c r="CI110" s="43"/>
      <c r="CJ110" s="43"/>
      <c r="CK110" s="43"/>
      <c r="CL110" s="396"/>
      <c r="CM110" s="43"/>
      <c r="CN110" s="43"/>
      <c r="CO110" s="43"/>
      <c r="CP110" s="43"/>
      <c r="CQ110" s="396"/>
      <c r="CR110" s="43"/>
      <c r="CS110" s="43"/>
      <c r="CT110" s="43"/>
      <c r="CU110" s="43"/>
      <c r="CV110" s="396"/>
      <c r="CW110" s="43"/>
      <c r="CX110" s="43"/>
      <c r="CY110" s="43"/>
      <c r="CZ110" s="43"/>
      <c r="DA110" s="396"/>
      <c r="DB110" s="43"/>
      <c r="DC110" s="43"/>
      <c r="DD110" s="43"/>
      <c r="DE110" s="43"/>
      <c r="DF110" s="396"/>
      <c r="DG110" s="43"/>
      <c r="DH110" s="43"/>
      <c r="DI110" s="43"/>
      <c r="DJ110" s="43"/>
      <c r="DK110" s="396"/>
      <c r="DL110" s="43"/>
      <c r="DM110" s="43"/>
      <c r="DN110" s="43"/>
      <c r="DO110" s="43"/>
      <c r="DP110" s="396"/>
      <c r="DQ110" s="43"/>
      <c r="DR110" s="43"/>
      <c r="DS110" s="43"/>
      <c r="DT110" s="43"/>
      <c r="DU110" s="396"/>
      <c r="DV110" s="43"/>
      <c r="DW110" s="43"/>
      <c r="DX110" s="43"/>
      <c r="DY110" s="43"/>
      <c r="DZ110" s="396"/>
      <c r="EA110" s="43"/>
      <c r="EB110" s="43"/>
      <c r="EC110" s="43"/>
      <c r="ED110" s="43"/>
      <c r="EE110" s="396"/>
      <c r="EF110" s="43"/>
      <c r="EG110" s="43"/>
      <c r="EH110" s="43"/>
      <c r="EI110" s="43"/>
      <c r="EJ110" s="396"/>
      <c r="EK110" s="43"/>
      <c r="EL110" s="43"/>
      <c r="EO110" s="88"/>
      <c r="EP110" s="33"/>
    </row>
    <row r="111" spans="4:146" ht="12.75" customHeight="1" x14ac:dyDescent="0.3">
      <c r="D111" s="88" t="s">
        <v>335</v>
      </c>
      <c r="E111" s="327"/>
      <c r="G111" s="43">
        <v>2721486</v>
      </c>
      <c r="H111" s="43"/>
      <c r="I111" s="43"/>
      <c r="J111" s="396"/>
      <c r="K111" s="43"/>
      <c r="L111" s="43">
        <v>0</v>
      </c>
      <c r="M111" s="43"/>
      <c r="N111" s="43"/>
      <c r="O111" s="396"/>
      <c r="Q111" s="43">
        <v>0</v>
      </c>
      <c r="R111" s="43"/>
      <c r="S111" s="43"/>
      <c r="T111" s="396"/>
      <c r="V111" s="43">
        <v>0</v>
      </c>
      <c r="W111" s="43"/>
      <c r="X111" s="43"/>
      <c r="Y111" s="396"/>
      <c r="AA111" s="43">
        <v>0</v>
      </c>
      <c r="AB111" s="43"/>
      <c r="AC111" s="43"/>
      <c r="AD111" s="396"/>
      <c r="AF111" s="43">
        <v>951676</v>
      </c>
      <c r="AG111" s="43"/>
      <c r="AH111" s="43"/>
      <c r="AI111" s="396"/>
      <c r="AK111" s="43">
        <v>1769810</v>
      </c>
      <c r="AL111" s="43"/>
      <c r="AM111" s="43"/>
      <c r="AN111" s="396"/>
      <c r="AP111" s="43">
        <v>0</v>
      </c>
      <c r="AQ111" s="43"/>
      <c r="AR111" s="43"/>
      <c r="AS111" s="396"/>
      <c r="AU111" s="43">
        <v>0</v>
      </c>
      <c r="AV111" s="43"/>
      <c r="AW111" s="43"/>
      <c r="AX111" s="396"/>
      <c r="AZ111" s="43">
        <v>2777766</v>
      </c>
      <c r="BA111" s="43"/>
      <c r="BB111" s="43"/>
      <c r="BC111" s="396"/>
      <c r="BE111" s="43">
        <v>0</v>
      </c>
      <c r="BF111" s="43"/>
      <c r="BG111" s="43"/>
      <c r="BH111" s="396"/>
      <c r="BJ111" s="43">
        <v>0</v>
      </c>
      <c r="BK111" s="43"/>
      <c r="BL111" s="43"/>
      <c r="BM111" s="396"/>
      <c r="BO111" s="43">
        <v>0</v>
      </c>
      <c r="BP111" s="43"/>
      <c r="BQ111" s="43"/>
      <c r="BR111" s="396"/>
      <c r="BS111" s="72"/>
      <c r="BT111" s="72">
        <v>5499252</v>
      </c>
      <c r="BU111" s="43"/>
      <c r="BV111" s="43"/>
      <c r="BW111" s="396"/>
      <c r="BX111" s="43"/>
      <c r="BY111" s="43">
        <v>0</v>
      </c>
      <c r="BZ111" s="43"/>
      <c r="CA111" s="43"/>
      <c r="CB111" s="396"/>
      <c r="CC111" s="43"/>
      <c r="CD111" s="43">
        <v>0</v>
      </c>
      <c r="CE111" s="43"/>
      <c r="CF111" s="43"/>
      <c r="CG111" s="396"/>
      <c r="CI111" s="43">
        <v>0</v>
      </c>
      <c r="CJ111" s="43"/>
      <c r="CK111" s="43"/>
      <c r="CL111" s="396"/>
      <c r="CN111" s="43">
        <v>0</v>
      </c>
      <c r="CO111" s="43"/>
      <c r="CP111" s="43"/>
      <c r="CQ111" s="396"/>
      <c r="CS111" s="43">
        <v>0</v>
      </c>
      <c r="CT111" s="43"/>
      <c r="CU111" s="43"/>
      <c r="CV111" s="396"/>
      <c r="CX111" s="43">
        <v>0</v>
      </c>
      <c r="CY111" s="43"/>
      <c r="CZ111" s="43"/>
      <c r="DA111" s="396"/>
      <c r="DC111" s="43">
        <v>0</v>
      </c>
      <c r="DD111" s="43"/>
      <c r="DE111" s="43"/>
      <c r="DF111" s="396"/>
      <c r="DH111" s="43">
        <v>0</v>
      </c>
      <c r="DI111" s="43"/>
      <c r="DJ111" s="43"/>
      <c r="DK111" s="396"/>
      <c r="DM111" s="43">
        <v>0</v>
      </c>
      <c r="DN111" s="43"/>
      <c r="DO111" s="43"/>
      <c r="DP111" s="396"/>
      <c r="DR111" s="43">
        <v>0</v>
      </c>
      <c r="DS111" s="43"/>
      <c r="DT111" s="43"/>
      <c r="DU111" s="396"/>
      <c r="DW111" s="43">
        <v>0</v>
      </c>
      <c r="DX111" s="43"/>
      <c r="DY111" s="43"/>
      <c r="DZ111" s="396"/>
      <c r="EB111" s="43">
        <v>0</v>
      </c>
      <c r="EC111" s="43"/>
      <c r="ED111" s="43"/>
      <c r="EE111" s="396"/>
      <c r="EG111" s="43">
        <v>0</v>
      </c>
      <c r="EH111" s="43"/>
      <c r="EI111" s="42"/>
      <c r="EJ111" s="396"/>
      <c r="EK111" s="43"/>
      <c r="EL111" s="43">
        <v>0</v>
      </c>
      <c r="EM111" s="43"/>
      <c r="EN111" s="43"/>
      <c r="EO111" s="88"/>
      <c r="EP111" s="33">
        <v>0</v>
      </c>
    </row>
    <row r="112" spans="4:146" ht="12.75" customHeight="1" x14ac:dyDescent="0.3">
      <c r="D112" s="88" t="s">
        <v>316</v>
      </c>
      <c r="E112" s="327"/>
      <c r="F112" s="333"/>
      <c r="G112" s="394">
        <v>2721486</v>
      </c>
      <c r="H112" s="395"/>
      <c r="I112" s="43"/>
      <c r="J112" s="396"/>
      <c r="K112" s="397"/>
      <c r="L112" s="394">
        <v>0</v>
      </c>
      <c r="M112" s="395"/>
      <c r="N112" s="43"/>
      <c r="O112" s="396"/>
      <c r="P112" s="333"/>
      <c r="Q112" s="394">
        <v>0</v>
      </c>
      <c r="R112" s="395"/>
      <c r="S112" s="43"/>
      <c r="T112" s="396"/>
      <c r="U112" s="333"/>
      <c r="V112" s="394">
        <v>0</v>
      </c>
      <c r="W112" s="395"/>
      <c r="X112" s="43"/>
      <c r="Y112" s="396"/>
      <c r="Z112" s="333"/>
      <c r="AA112" s="394">
        <v>0</v>
      </c>
      <c r="AB112" s="395"/>
      <c r="AC112" s="43"/>
      <c r="AD112" s="396"/>
      <c r="AE112" s="333"/>
      <c r="AF112" s="394">
        <v>951676</v>
      </c>
      <c r="AG112" s="395"/>
      <c r="AH112" s="43"/>
      <c r="AI112" s="396"/>
      <c r="AJ112" s="333"/>
      <c r="AK112" s="394">
        <v>1769810</v>
      </c>
      <c r="AL112" s="395"/>
      <c r="AM112" s="43"/>
      <c r="AN112" s="396"/>
      <c r="AO112" s="333"/>
      <c r="AP112" s="394">
        <v>0</v>
      </c>
      <c r="AQ112" s="395"/>
      <c r="AR112" s="43"/>
      <c r="AS112" s="396"/>
      <c r="AT112" s="333"/>
      <c r="AU112" s="394">
        <v>0</v>
      </c>
      <c r="AV112" s="395"/>
      <c r="AW112" s="43"/>
      <c r="AX112" s="396"/>
      <c r="AY112" s="333"/>
      <c r="AZ112" s="394">
        <v>2777766</v>
      </c>
      <c r="BA112" s="395"/>
      <c r="BB112" s="43"/>
      <c r="BC112" s="396"/>
      <c r="BD112" s="333"/>
      <c r="BE112" s="394">
        <v>0</v>
      </c>
      <c r="BF112" s="395"/>
      <c r="BG112" s="43"/>
      <c r="BH112" s="396"/>
      <c r="BI112" s="333"/>
      <c r="BJ112" s="394">
        <v>0</v>
      </c>
      <c r="BK112" s="395"/>
      <c r="BL112" s="43"/>
      <c r="BM112" s="396"/>
      <c r="BN112" s="333"/>
      <c r="BO112" s="394">
        <v>0</v>
      </c>
      <c r="BP112" s="395"/>
      <c r="BQ112" s="43"/>
      <c r="BR112" s="396"/>
      <c r="BS112" s="396"/>
      <c r="BT112" s="43">
        <v>5499252</v>
      </c>
      <c r="BU112" s="395"/>
      <c r="BV112" s="43"/>
      <c r="BW112" s="396"/>
      <c r="BX112" s="397"/>
      <c r="BY112" s="394">
        <v>0</v>
      </c>
      <c r="BZ112" s="395"/>
      <c r="CA112" s="43"/>
      <c r="CB112" s="396"/>
      <c r="CC112" s="397"/>
      <c r="CD112" s="394">
        <v>0</v>
      </c>
      <c r="CE112" s="395"/>
      <c r="CF112" s="43"/>
      <c r="CG112" s="396"/>
      <c r="CH112" s="333"/>
      <c r="CI112" s="394">
        <v>0</v>
      </c>
      <c r="CJ112" s="395"/>
      <c r="CK112" s="43"/>
      <c r="CL112" s="396"/>
      <c r="CM112" s="333"/>
      <c r="CN112" s="394">
        <v>0</v>
      </c>
      <c r="CO112" s="395"/>
      <c r="CP112" s="43"/>
      <c r="CQ112" s="396"/>
      <c r="CR112" s="333"/>
      <c r="CS112" s="394">
        <v>0</v>
      </c>
      <c r="CT112" s="395"/>
      <c r="CU112" s="43"/>
      <c r="CV112" s="396"/>
      <c r="CW112" s="333"/>
      <c r="CX112" s="394">
        <v>0</v>
      </c>
      <c r="CY112" s="395"/>
      <c r="CZ112" s="43"/>
      <c r="DA112" s="396"/>
      <c r="DB112" s="333"/>
      <c r="DC112" s="394">
        <v>0</v>
      </c>
      <c r="DD112" s="395"/>
      <c r="DE112" s="43"/>
      <c r="DF112" s="396"/>
      <c r="DG112" s="333"/>
      <c r="DH112" s="394">
        <v>0</v>
      </c>
      <c r="DI112" s="395"/>
      <c r="DJ112" s="43"/>
      <c r="DK112" s="396"/>
      <c r="DL112" s="333"/>
      <c r="DM112" s="394">
        <v>0</v>
      </c>
      <c r="DN112" s="395"/>
      <c r="DO112" s="43"/>
      <c r="DP112" s="396"/>
      <c r="DQ112" s="333"/>
      <c r="DR112" s="394">
        <v>0</v>
      </c>
      <c r="DS112" s="395"/>
      <c r="DT112" s="43"/>
      <c r="DU112" s="396"/>
      <c r="DV112" s="333"/>
      <c r="DW112" s="394">
        <v>0</v>
      </c>
      <c r="DX112" s="395"/>
      <c r="DY112" s="43"/>
      <c r="DZ112" s="396"/>
      <c r="EA112" s="333"/>
      <c r="EB112" s="394">
        <v>0</v>
      </c>
      <c r="EC112" s="395"/>
      <c r="ED112" s="43"/>
      <c r="EE112" s="396"/>
      <c r="EF112" s="333"/>
      <c r="EG112" s="394">
        <v>0</v>
      </c>
      <c r="EH112" s="395"/>
      <c r="EI112" s="42"/>
      <c r="EJ112" s="41"/>
      <c r="EK112" s="397"/>
      <c r="EL112" s="394">
        <v>0</v>
      </c>
      <c r="EM112" s="395"/>
      <c r="EN112" s="43"/>
      <c r="EO112" s="88"/>
      <c r="EP112" s="33">
        <v>0</v>
      </c>
    </row>
    <row r="113" spans="4:146" ht="12.75" customHeight="1" x14ac:dyDescent="0.3">
      <c r="D113" s="88" t="s">
        <v>387</v>
      </c>
      <c r="E113" s="327"/>
      <c r="F113" s="327"/>
      <c r="G113" s="43">
        <v>0</v>
      </c>
      <c r="H113" s="42"/>
      <c r="I113" s="43"/>
      <c r="J113" s="396"/>
      <c r="K113" s="396"/>
      <c r="L113" s="43">
        <v>0</v>
      </c>
      <c r="M113" s="42"/>
      <c r="N113" s="43"/>
      <c r="O113" s="396"/>
      <c r="P113" s="327"/>
      <c r="Q113" s="43">
        <v>0</v>
      </c>
      <c r="R113" s="42"/>
      <c r="S113" s="43"/>
      <c r="T113" s="396"/>
      <c r="U113" s="327"/>
      <c r="V113" s="43">
        <v>0</v>
      </c>
      <c r="W113" s="42"/>
      <c r="X113" s="43"/>
      <c r="Y113" s="396"/>
      <c r="Z113" s="327"/>
      <c r="AA113" s="43">
        <v>0</v>
      </c>
      <c r="AB113" s="42"/>
      <c r="AC113" s="43"/>
      <c r="AD113" s="396"/>
      <c r="AE113" s="327"/>
      <c r="AF113" s="43">
        <v>0</v>
      </c>
      <c r="AG113" s="42"/>
      <c r="AH113" s="43"/>
      <c r="AI113" s="396"/>
      <c r="AJ113" s="327"/>
      <c r="AK113" s="43">
        <v>0</v>
      </c>
      <c r="AL113" s="42"/>
      <c r="AM113" s="43"/>
      <c r="AN113" s="396"/>
      <c r="AO113" s="327"/>
      <c r="AP113" s="43">
        <v>0</v>
      </c>
      <c r="AQ113" s="42"/>
      <c r="AR113" s="43"/>
      <c r="AS113" s="396"/>
      <c r="AT113" s="327"/>
      <c r="AU113" s="43">
        <v>0</v>
      </c>
      <c r="AV113" s="42"/>
      <c r="AW113" s="43"/>
      <c r="AX113" s="396"/>
      <c r="AY113" s="327"/>
      <c r="AZ113" s="43">
        <v>0</v>
      </c>
      <c r="BA113" s="42"/>
      <c r="BB113" s="43"/>
      <c r="BC113" s="396"/>
      <c r="BD113" s="327"/>
      <c r="BE113" s="43">
        <v>0</v>
      </c>
      <c r="BF113" s="42"/>
      <c r="BG113" s="43"/>
      <c r="BH113" s="396"/>
      <c r="BI113" s="327"/>
      <c r="BJ113" s="43">
        <v>0</v>
      </c>
      <c r="BK113" s="42"/>
      <c r="BL113" s="43"/>
      <c r="BM113" s="396"/>
      <c r="BN113" s="327"/>
      <c r="BO113" s="43">
        <v>0</v>
      </c>
      <c r="BP113" s="42"/>
      <c r="BQ113" s="43"/>
      <c r="BR113" s="396"/>
      <c r="BS113" s="396"/>
      <c r="BT113" s="43">
        <v>0</v>
      </c>
      <c r="BU113" s="42"/>
      <c r="BV113" s="43"/>
      <c r="BW113" s="396"/>
      <c r="BX113" s="396"/>
      <c r="BY113" s="43">
        <v>0</v>
      </c>
      <c r="BZ113" s="42"/>
      <c r="CA113" s="43"/>
      <c r="CB113" s="396"/>
      <c r="CC113" s="396"/>
      <c r="CD113" s="43">
        <v>0</v>
      </c>
      <c r="CE113" s="42"/>
      <c r="CF113" s="43"/>
      <c r="CG113" s="396"/>
      <c r="CH113" s="327"/>
      <c r="CI113" s="43">
        <v>0</v>
      </c>
      <c r="CJ113" s="42"/>
      <c r="CK113" s="43"/>
      <c r="CL113" s="396"/>
      <c r="CM113" s="327"/>
      <c r="CN113" s="43">
        <v>0</v>
      </c>
      <c r="CO113" s="42"/>
      <c r="CP113" s="43"/>
      <c r="CQ113" s="396"/>
      <c r="CR113" s="327"/>
      <c r="CS113" s="43">
        <v>0</v>
      </c>
      <c r="CT113" s="42"/>
      <c r="CU113" s="43"/>
      <c r="CV113" s="396"/>
      <c r="CW113" s="327"/>
      <c r="CX113" s="43">
        <v>0</v>
      </c>
      <c r="CY113" s="42"/>
      <c r="CZ113" s="43"/>
      <c r="DA113" s="396"/>
      <c r="DB113" s="327"/>
      <c r="DC113" s="43">
        <v>0</v>
      </c>
      <c r="DD113" s="42"/>
      <c r="DE113" s="43"/>
      <c r="DF113" s="396"/>
      <c r="DG113" s="327"/>
      <c r="DH113" s="43">
        <v>0</v>
      </c>
      <c r="DI113" s="42"/>
      <c r="DJ113" s="43"/>
      <c r="DK113" s="396"/>
      <c r="DL113" s="327"/>
      <c r="DM113" s="43">
        <v>0</v>
      </c>
      <c r="DN113" s="42"/>
      <c r="DO113" s="43"/>
      <c r="DP113" s="396"/>
      <c r="DQ113" s="327"/>
      <c r="DR113" s="43">
        <v>0</v>
      </c>
      <c r="DS113" s="42"/>
      <c r="DT113" s="43"/>
      <c r="DU113" s="396"/>
      <c r="DV113" s="327"/>
      <c r="DW113" s="43">
        <v>0</v>
      </c>
      <c r="DX113" s="42"/>
      <c r="DY113" s="43"/>
      <c r="DZ113" s="396"/>
      <c r="EA113" s="327"/>
      <c r="EB113" s="43">
        <v>0</v>
      </c>
      <c r="EC113" s="42"/>
      <c r="ED113" s="43"/>
      <c r="EE113" s="396"/>
      <c r="EF113" s="327"/>
      <c r="EG113" s="43">
        <v>0</v>
      </c>
      <c r="EH113" s="42"/>
      <c r="EI113" s="43"/>
      <c r="EJ113" s="396"/>
      <c r="EK113" s="396"/>
      <c r="EL113" s="43">
        <v>0</v>
      </c>
      <c r="EM113" s="42"/>
      <c r="EN113" s="43"/>
      <c r="EO113" s="88"/>
      <c r="EP113" s="33">
        <v>0</v>
      </c>
    </row>
    <row r="114" spans="4:146" ht="12.75" customHeight="1" x14ac:dyDescent="0.3">
      <c r="D114" s="88" t="s">
        <v>388</v>
      </c>
      <c r="E114" s="327"/>
      <c r="F114" s="346"/>
      <c r="G114" s="72">
        <v>0</v>
      </c>
      <c r="H114" s="71"/>
      <c r="I114" s="43"/>
      <c r="J114" s="396"/>
      <c r="K114" s="405"/>
      <c r="L114" s="72">
        <v>0</v>
      </c>
      <c r="M114" s="71"/>
      <c r="N114" s="43"/>
      <c r="O114" s="396"/>
      <c r="P114" s="346"/>
      <c r="Q114" s="72">
        <v>0</v>
      </c>
      <c r="R114" s="71"/>
      <c r="S114" s="43"/>
      <c r="T114" s="396"/>
      <c r="U114" s="346"/>
      <c r="V114" s="72">
        <v>0</v>
      </c>
      <c r="W114" s="71"/>
      <c r="X114" s="43"/>
      <c r="Y114" s="396"/>
      <c r="Z114" s="346"/>
      <c r="AA114" s="72">
        <v>0</v>
      </c>
      <c r="AB114" s="71"/>
      <c r="AC114" s="43"/>
      <c r="AD114" s="396"/>
      <c r="AE114" s="346"/>
      <c r="AF114" s="72">
        <v>0</v>
      </c>
      <c r="AG114" s="71"/>
      <c r="AH114" s="43"/>
      <c r="AI114" s="396"/>
      <c r="AJ114" s="346"/>
      <c r="AK114" s="72">
        <v>0</v>
      </c>
      <c r="AL114" s="71"/>
      <c r="AM114" s="43"/>
      <c r="AN114" s="396"/>
      <c r="AO114" s="346"/>
      <c r="AP114" s="72">
        <v>0</v>
      </c>
      <c r="AQ114" s="71"/>
      <c r="AR114" s="43"/>
      <c r="AS114" s="396"/>
      <c r="AT114" s="346"/>
      <c r="AU114" s="72">
        <v>0</v>
      </c>
      <c r="AV114" s="71"/>
      <c r="AW114" s="43"/>
      <c r="AX114" s="396"/>
      <c r="AY114" s="346"/>
      <c r="AZ114" s="72">
        <v>0</v>
      </c>
      <c r="BA114" s="71"/>
      <c r="BB114" s="43"/>
      <c r="BC114" s="396"/>
      <c r="BD114" s="346"/>
      <c r="BE114" s="72">
        <v>0</v>
      </c>
      <c r="BF114" s="71"/>
      <c r="BG114" s="43"/>
      <c r="BH114" s="396"/>
      <c r="BI114" s="346"/>
      <c r="BJ114" s="72">
        <v>0</v>
      </c>
      <c r="BK114" s="71"/>
      <c r="BL114" s="43"/>
      <c r="BM114" s="396"/>
      <c r="BN114" s="346"/>
      <c r="BO114" s="72">
        <v>0</v>
      </c>
      <c r="BP114" s="71"/>
      <c r="BQ114" s="43"/>
      <c r="BR114" s="396"/>
      <c r="BS114" s="405"/>
      <c r="BT114" s="72">
        <v>0</v>
      </c>
      <c r="BU114" s="71"/>
      <c r="BV114" s="43"/>
      <c r="BW114" s="396"/>
      <c r="BX114" s="405"/>
      <c r="BY114" s="72">
        <v>0</v>
      </c>
      <c r="BZ114" s="71"/>
      <c r="CA114" s="43"/>
      <c r="CB114" s="396"/>
      <c r="CC114" s="405"/>
      <c r="CD114" s="72">
        <v>0</v>
      </c>
      <c r="CE114" s="71"/>
      <c r="CF114" s="43"/>
      <c r="CG114" s="396"/>
      <c r="CH114" s="346"/>
      <c r="CI114" s="72">
        <v>0</v>
      </c>
      <c r="CJ114" s="71"/>
      <c r="CK114" s="43"/>
      <c r="CL114" s="396"/>
      <c r="CM114" s="346"/>
      <c r="CN114" s="72">
        <v>0</v>
      </c>
      <c r="CO114" s="71"/>
      <c r="CP114" s="43"/>
      <c r="CQ114" s="396"/>
      <c r="CR114" s="346"/>
      <c r="CS114" s="72">
        <v>0</v>
      </c>
      <c r="CT114" s="71"/>
      <c r="CU114" s="43"/>
      <c r="CV114" s="396"/>
      <c r="CW114" s="346"/>
      <c r="CX114" s="72">
        <v>0</v>
      </c>
      <c r="CY114" s="71"/>
      <c r="CZ114" s="43"/>
      <c r="DA114" s="396"/>
      <c r="DB114" s="346"/>
      <c r="DC114" s="72">
        <v>0</v>
      </c>
      <c r="DD114" s="71"/>
      <c r="DE114" s="43"/>
      <c r="DF114" s="396"/>
      <c r="DG114" s="346"/>
      <c r="DH114" s="72">
        <v>0</v>
      </c>
      <c r="DI114" s="71"/>
      <c r="DJ114" s="43"/>
      <c r="DK114" s="396"/>
      <c r="DL114" s="346"/>
      <c r="DM114" s="72">
        <v>0</v>
      </c>
      <c r="DN114" s="71"/>
      <c r="DO114" s="43"/>
      <c r="DP114" s="396"/>
      <c r="DQ114" s="346"/>
      <c r="DR114" s="72">
        <v>0</v>
      </c>
      <c r="DS114" s="71"/>
      <c r="DT114" s="43"/>
      <c r="DU114" s="396"/>
      <c r="DV114" s="346"/>
      <c r="DW114" s="72">
        <v>0</v>
      </c>
      <c r="DX114" s="71"/>
      <c r="DY114" s="43"/>
      <c r="DZ114" s="396"/>
      <c r="EA114" s="346"/>
      <c r="EB114" s="72">
        <v>0</v>
      </c>
      <c r="EC114" s="71"/>
      <c r="ED114" s="43"/>
      <c r="EE114" s="396"/>
      <c r="EF114" s="346"/>
      <c r="EG114" s="72">
        <v>0</v>
      </c>
      <c r="EH114" s="71"/>
      <c r="EI114" s="43"/>
      <c r="EJ114" s="396"/>
      <c r="EK114" s="405"/>
      <c r="EL114" s="72">
        <v>0</v>
      </c>
      <c r="EM114" s="71"/>
      <c r="EN114" s="43"/>
      <c r="EO114" s="88"/>
      <c r="EP114" s="33">
        <v>0</v>
      </c>
    </row>
    <row r="115" spans="4:146" ht="12.75" customHeight="1" x14ac:dyDescent="0.3">
      <c r="D115" s="88"/>
      <c r="E115" s="327"/>
      <c r="G115" s="43"/>
      <c r="H115" s="43"/>
      <c r="I115" s="43"/>
      <c r="J115" s="396"/>
      <c r="K115" s="43"/>
      <c r="L115" s="43"/>
      <c r="M115" s="43"/>
      <c r="N115" s="43"/>
      <c r="O115" s="396"/>
      <c r="Q115" s="43"/>
      <c r="R115" s="43"/>
      <c r="S115" s="43"/>
      <c r="T115" s="396"/>
      <c r="V115" s="43"/>
      <c r="W115" s="43"/>
      <c r="X115" s="43"/>
      <c r="Y115" s="396"/>
      <c r="AA115" s="43"/>
      <c r="AB115" s="43"/>
      <c r="AC115" s="43"/>
      <c r="AD115" s="396"/>
      <c r="AF115" s="43"/>
      <c r="AG115" s="43"/>
      <c r="AH115" s="43"/>
      <c r="AI115" s="396"/>
      <c r="AK115" s="43"/>
      <c r="AL115" s="43"/>
      <c r="AM115" s="43"/>
      <c r="AN115" s="396"/>
      <c r="AP115" s="43"/>
      <c r="AQ115" s="43"/>
      <c r="AR115" s="43"/>
      <c r="AS115" s="396"/>
      <c r="AU115" s="43"/>
      <c r="AV115" s="43"/>
      <c r="AW115" s="43"/>
      <c r="AX115" s="396"/>
      <c r="AZ115" s="43"/>
      <c r="BA115" s="43"/>
      <c r="BB115" s="43"/>
      <c r="BC115" s="396"/>
      <c r="BE115" s="43"/>
      <c r="BF115" s="43"/>
      <c r="BG115" s="43"/>
      <c r="BH115" s="396"/>
      <c r="BJ115" s="43"/>
      <c r="BK115" s="43"/>
      <c r="BL115" s="43"/>
      <c r="BM115" s="396"/>
      <c r="BO115" s="43"/>
      <c r="BP115" s="43"/>
      <c r="BQ115" s="43"/>
      <c r="BR115" s="396"/>
      <c r="BS115" s="43"/>
      <c r="BT115" s="43"/>
      <c r="BU115" s="43"/>
      <c r="BV115" s="43"/>
      <c r="BW115" s="396"/>
      <c r="BX115" s="43"/>
      <c r="BY115" s="43"/>
      <c r="BZ115" s="43"/>
      <c r="CA115" s="43"/>
      <c r="CB115" s="396"/>
      <c r="CC115" s="43"/>
      <c r="CD115" s="43"/>
      <c r="CE115" s="43"/>
      <c r="CF115" s="43"/>
      <c r="CG115" s="396"/>
      <c r="CI115" s="43"/>
      <c r="CJ115" s="43"/>
      <c r="CK115" s="43"/>
      <c r="CL115" s="396"/>
      <c r="CN115" s="43"/>
      <c r="CO115" s="43"/>
      <c r="CP115" s="43"/>
      <c r="CQ115" s="396"/>
      <c r="CS115" s="43"/>
      <c r="CT115" s="43"/>
      <c r="CU115" s="43"/>
      <c r="CV115" s="396"/>
      <c r="CX115" s="43"/>
      <c r="CY115" s="43"/>
      <c r="CZ115" s="43"/>
      <c r="DA115" s="396"/>
      <c r="DC115" s="43"/>
      <c r="DD115" s="43"/>
      <c r="DE115" s="43"/>
      <c r="DF115" s="396"/>
      <c r="DH115" s="43"/>
      <c r="DI115" s="43"/>
      <c r="DJ115" s="43"/>
      <c r="DK115" s="396"/>
      <c r="DM115" s="43"/>
      <c r="DN115" s="43"/>
      <c r="DO115" s="43"/>
      <c r="DP115" s="396"/>
      <c r="DR115" s="43"/>
      <c r="DS115" s="43"/>
      <c r="DT115" s="43"/>
      <c r="DU115" s="396"/>
      <c r="DW115" s="43"/>
      <c r="DX115" s="43"/>
      <c r="DY115" s="43"/>
      <c r="DZ115" s="396"/>
      <c r="EB115" s="43"/>
      <c r="EC115" s="43"/>
      <c r="ED115" s="43"/>
      <c r="EE115" s="396"/>
      <c r="EG115" s="43"/>
      <c r="EH115" s="43"/>
      <c r="EI115" s="43"/>
      <c r="EJ115" s="396"/>
      <c r="EK115" s="43"/>
      <c r="EL115" s="43"/>
      <c r="EM115" s="43"/>
      <c r="EN115" s="43"/>
      <c r="EO115" s="88"/>
      <c r="EP115" s="33"/>
    </row>
    <row r="116" spans="4:146" ht="12.75" customHeight="1" x14ac:dyDescent="0.3">
      <c r="D116" s="409" t="s">
        <v>333</v>
      </c>
      <c r="E116" s="327"/>
      <c r="G116" s="43">
        <v>2460000</v>
      </c>
      <c r="H116" s="43"/>
      <c r="I116" s="43"/>
      <c r="J116" s="396"/>
      <c r="K116" s="43"/>
      <c r="L116" s="43">
        <v>0</v>
      </c>
      <c r="M116" s="43"/>
      <c r="N116" s="43"/>
      <c r="O116" s="396"/>
      <c r="Q116" s="43">
        <v>0</v>
      </c>
      <c r="R116" s="43"/>
      <c r="S116" s="43"/>
      <c r="T116" s="396"/>
      <c r="V116" s="43">
        <v>0</v>
      </c>
      <c r="W116" s="43"/>
      <c r="X116" s="43"/>
      <c r="Y116" s="396"/>
      <c r="AA116" s="43">
        <v>0</v>
      </c>
      <c r="AB116" s="43"/>
      <c r="AC116" s="43"/>
      <c r="AD116" s="396"/>
      <c r="AF116" s="43">
        <v>0</v>
      </c>
      <c r="AG116" s="43"/>
      <c r="AH116" s="43"/>
      <c r="AI116" s="396"/>
      <c r="AK116" s="43">
        <v>2460000</v>
      </c>
      <c r="AL116" s="43"/>
      <c r="AM116" s="43"/>
      <c r="AN116" s="396"/>
      <c r="AP116" s="43">
        <v>0</v>
      </c>
      <c r="AQ116" s="43"/>
      <c r="AR116" s="43"/>
      <c r="AS116" s="396"/>
      <c r="AU116" s="43">
        <v>0</v>
      </c>
      <c r="AV116" s="43"/>
      <c r="AW116" s="43"/>
      <c r="AX116" s="396"/>
      <c r="AZ116" s="43">
        <v>3025000</v>
      </c>
      <c r="BA116" s="43"/>
      <c r="BB116" s="43"/>
      <c r="BC116" s="396"/>
      <c r="BE116" s="43">
        <v>0</v>
      </c>
      <c r="BF116" s="43"/>
      <c r="BG116" s="43"/>
      <c r="BH116" s="396"/>
      <c r="BJ116" s="43">
        <v>0</v>
      </c>
      <c r="BK116" s="43"/>
      <c r="BL116" s="43"/>
      <c r="BM116" s="396"/>
      <c r="BO116" s="43">
        <v>0</v>
      </c>
      <c r="BP116" s="43"/>
      <c r="BQ116" s="43"/>
      <c r="BR116" s="396"/>
      <c r="BS116" s="72"/>
      <c r="BT116" s="72">
        <v>5485000</v>
      </c>
      <c r="BU116" s="43"/>
      <c r="BV116" s="43"/>
      <c r="BW116" s="396"/>
      <c r="BX116" s="43"/>
      <c r="BY116" s="43">
        <v>0</v>
      </c>
      <c r="BZ116" s="43"/>
      <c r="CA116" s="43"/>
      <c r="CB116" s="396"/>
      <c r="CC116" s="43"/>
      <c r="CD116" s="43">
        <v>0</v>
      </c>
      <c r="CE116" s="43"/>
      <c r="CF116" s="43"/>
      <c r="CG116" s="396"/>
      <c r="CI116" s="43">
        <v>0</v>
      </c>
      <c r="CJ116" s="43"/>
      <c r="CK116" s="43"/>
      <c r="CL116" s="396"/>
      <c r="CN116" s="43">
        <v>0</v>
      </c>
      <c r="CO116" s="43"/>
      <c r="CP116" s="43"/>
      <c r="CQ116" s="396"/>
      <c r="CS116" s="43">
        <v>0</v>
      </c>
      <c r="CT116" s="43"/>
      <c r="CU116" s="43"/>
      <c r="CV116" s="396"/>
      <c r="CX116" s="43">
        <v>0</v>
      </c>
      <c r="CY116" s="43"/>
      <c r="CZ116" s="43"/>
      <c r="DA116" s="396"/>
      <c r="DC116" s="43">
        <v>0</v>
      </c>
      <c r="DD116" s="43"/>
      <c r="DE116" s="43"/>
      <c r="DF116" s="396"/>
      <c r="DH116" s="43">
        <v>0</v>
      </c>
      <c r="DI116" s="43"/>
      <c r="DJ116" s="43"/>
      <c r="DK116" s="396"/>
      <c r="DM116" s="43">
        <v>0</v>
      </c>
      <c r="DN116" s="43"/>
      <c r="DO116" s="43"/>
      <c r="DP116" s="396"/>
      <c r="DR116" s="43">
        <v>0</v>
      </c>
      <c r="DS116" s="43"/>
      <c r="DT116" s="43"/>
      <c r="DU116" s="396"/>
      <c r="DW116" s="43">
        <v>0</v>
      </c>
      <c r="DX116" s="43"/>
      <c r="DY116" s="43"/>
      <c r="DZ116" s="396"/>
      <c r="EB116" s="43">
        <v>0</v>
      </c>
      <c r="EC116" s="43"/>
      <c r="ED116" s="43"/>
      <c r="EE116" s="396"/>
      <c r="EG116" s="43">
        <v>0</v>
      </c>
      <c r="EH116" s="43"/>
      <c r="EI116" s="42"/>
      <c r="EJ116" s="396"/>
      <c r="EK116" s="43"/>
      <c r="EL116" s="43">
        <v>0</v>
      </c>
      <c r="EM116" s="43"/>
      <c r="EN116" s="43"/>
      <c r="EO116" s="88"/>
      <c r="EP116" s="33">
        <v>0</v>
      </c>
    </row>
    <row r="117" spans="4:146" ht="12.75" customHeight="1" x14ac:dyDescent="0.3">
      <c r="D117" s="88" t="s">
        <v>316</v>
      </c>
      <c r="E117" s="327"/>
      <c r="F117" s="333"/>
      <c r="G117" s="394">
        <v>2460000</v>
      </c>
      <c r="H117" s="395"/>
      <c r="I117" s="43"/>
      <c r="J117" s="396"/>
      <c r="K117" s="397"/>
      <c r="L117" s="394">
        <v>0</v>
      </c>
      <c r="M117" s="395"/>
      <c r="N117" s="43"/>
      <c r="O117" s="396"/>
      <c r="P117" s="333"/>
      <c r="Q117" s="394">
        <v>0</v>
      </c>
      <c r="R117" s="395"/>
      <c r="S117" s="43"/>
      <c r="T117" s="396"/>
      <c r="U117" s="333"/>
      <c r="V117" s="394">
        <v>0</v>
      </c>
      <c r="W117" s="395"/>
      <c r="X117" s="43"/>
      <c r="Y117" s="396"/>
      <c r="Z117" s="333"/>
      <c r="AA117" s="394">
        <v>0</v>
      </c>
      <c r="AB117" s="395"/>
      <c r="AC117" s="43"/>
      <c r="AD117" s="396"/>
      <c r="AE117" s="333"/>
      <c r="AF117" s="394">
        <v>0</v>
      </c>
      <c r="AG117" s="395"/>
      <c r="AH117" s="43"/>
      <c r="AI117" s="396"/>
      <c r="AJ117" s="333"/>
      <c r="AK117" s="394">
        <v>2460000</v>
      </c>
      <c r="AL117" s="395"/>
      <c r="AM117" s="43"/>
      <c r="AN117" s="396"/>
      <c r="AO117" s="333"/>
      <c r="AP117" s="394">
        <v>0</v>
      </c>
      <c r="AQ117" s="395"/>
      <c r="AR117" s="43"/>
      <c r="AS117" s="396"/>
      <c r="AT117" s="333"/>
      <c r="AU117" s="394">
        <v>0</v>
      </c>
      <c r="AV117" s="395"/>
      <c r="AW117" s="43"/>
      <c r="AX117" s="396"/>
      <c r="AY117" s="333"/>
      <c r="AZ117" s="394">
        <v>3025000</v>
      </c>
      <c r="BA117" s="395"/>
      <c r="BB117" s="43"/>
      <c r="BC117" s="396"/>
      <c r="BD117" s="333"/>
      <c r="BE117" s="394">
        <v>0</v>
      </c>
      <c r="BF117" s="395"/>
      <c r="BG117" s="43"/>
      <c r="BH117" s="396"/>
      <c r="BI117" s="333"/>
      <c r="BJ117" s="394">
        <v>0</v>
      </c>
      <c r="BK117" s="395"/>
      <c r="BL117" s="43"/>
      <c r="BM117" s="396"/>
      <c r="BN117" s="333"/>
      <c r="BO117" s="394">
        <v>0</v>
      </c>
      <c r="BP117" s="395"/>
      <c r="BQ117" s="43"/>
      <c r="BR117" s="396"/>
      <c r="BS117" s="396"/>
      <c r="BT117" s="43">
        <v>5485000</v>
      </c>
      <c r="BU117" s="395"/>
      <c r="BV117" s="43"/>
      <c r="BW117" s="396"/>
      <c r="BX117" s="397"/>
      <c r="BY117" s="394">
        <v>0</v>
      </c>
      <c r="BZ117" s="395"/>
      <c r="CA117" s="43"/>
      <c r="CB117" s="396"/>
      <c r="CC117" s="397"/>
      <c r="CD117" s="394">
        <v>0</v>
      </c>
      <c r="CE117" s="395"/>
      <c r="CF117" s="43"/>
      <c r="CG117" s="396"/>
      <c r="CH117" s="333"/>
      <c r="CI117" s="394">
        <v>0</v>
      </c>
      <c r="CJ117" s="395"/>
      <c r="CK117" s="43"/>
      <c r="CL117" s="396"/>
      <c r="CM117" s="333"/>
      <c r="CN117" s="394">
        <v>0</v>
      </c>
      <c r="CO117" s="395"/>
      <c r="CP117" s="43"/>
      <c r="CQ117" s="396"/>
      <c r="CR117" s="333"/>
      <c r="CS117" s="394">
        <v>0</v>
      </c>
      <c r="CT117" s="395"/>
      <c r="CU117" s="43"/>
      <c r="CV117" s="396"/>
      <c r="CW117" s="333"/>
      <c r="CX117" s="394">
        <v>0</v>
      </c>
      <c r="CY117" s="395"/>
      <c r="CZ117" s="43"/>
      <c r="DA117" s="396"/>
      <c r="DB117" s="333"/>
      <c r="DC117" s="394">
        <v>0</v>
      </c>
      <c r="DD117" s="395"/>
      <c r="DE117" s="43"/>
      <c r="DF117" s="396"/>
      <c r="DG117" s="333"/>
      <c r="DH117" s="394">
        <v>0</v>
      </c>
      <c r="DI117" s="395"/>
      <c r="DJ117" s="43"/>
      <c r="DK117" s="396"/>
      <c r="DL117" s="333"/>
      <c r="DM117" s="394">
        <v>0</v>
      </c>
      <c r="DN117" s="395"/>
      <c r="DO117" s="43"/>
      <c r="DP117" s="396"/>
      <c r="DQ117" s="333"/>
      <c r="DR117" s="394">
        <v>0</v>
      </c>
      <c r="DS117" s="395"/>
      <c r="DT117" s="43"/>
      <c r="DU117" s="396"/>
      <c r="DV117" s="333"/>
      <c r="DW117" s="394">
        <v>0</v>
      </c>
      <c r="DX117" s="395"/>
      <c r="DY117" s="43"/>
      <c r="DZ117" s="396"/>
      <c r="EA117" s="333"/>
      <c r="EB117" s="394">
        <v>0</v>
      </c>
      <c r="EC117" s="395"/>
      <c r="ED117" s="43"/>
      <c r="EE117" s="396"/>
      <c r="EF117" s="333"/>
      <c r="EG117" s="394">
        <v>0</v>
      </c>
      <c r="EH117" s="395"/>
      <c r="EI117" s="42"/>
      <c r="EJ117" s="41"/>
      <c r="EK117" s="397"/>
      <c r="EL117" s="394">
        <v>0</v>
      </c>
      <c r="EM117" s="395"/>
      <c r="EN117" s="43"/>
      <c r="EO117" s="88"/>
      <c r="EP117" s="33">
        <v>0</v>
      </c>
    </row>
    <row r="118" spans="4:146" ht="12.75" customHeight="1" x14ac:dyDescent="0.3">
      <c r="D118" s="88" t="s">
        <v>387</v>
      </c>
      <c r="E118" s="327"/>
      <c r="F118" s="327"/>
      <c r="G118" s="43">
        <v>0</v>
      </c>
      <c r="H118" s="42"/>
      <c r="I118" s="43"/>
      <c r="J118" s="396"/>
      <c r="K118" s="396"/>
      <c r="L118" s="43">
        <v>0</v>
      </c>
      <c r="M118" s="42"/>
      <c r="N118" s="43"/>
      <c r="O118" s="396"/>
      <c r="P118" s="327"/>
      <c r="Q118" s="43">
        <v>0</v>
      </c>
      <c r="R118" s="42"/>
      <c r="S118" s="43"/>
      <c r="T118" s="396"/>
      <c r="U118" s="327"/>
      <c r="V118" s="43">
        <v>0</v>
      </c>
      <c r="W118" s="42"/>
      <c r="X118" s="43"/>
      <c r="Y118" s="396"/>
      <c r="Z118" s="327"/>
      <c r="AA118" s="43">
        <v>0</v>
      </c>
      <c r="AB118" s="42"/>
      <c r="AC118" s="43"/>
      <c r="AD118" s="396"/>
      <c r="AE118" s="327"/>
      <c r="AF118" s="43">
        <v>0</v>
      </c>
      <c r="AG118" s="42"/>
      <c r="AH118" s="43"/>
      <c r="AI118" s="396"/>
      <c r="AJ118" s="327"/>
      <c r="AK118" s="43">
        <v>0</v>
      </c>
      <c r="AL118" s="42"/>
      <c r="AM118" s="43"/>
      <c r="AN118" s="396"/>
      <c r="AO118" s="327"/>
      <c r="AP118" s="43">
        <v>0</v>
      </c>
      <c r="AQ118" s="42"/>
      <c r="AR118" s="43"/>
      <c r="AS118" s="396"/>
      <c r="AT118" s="327"/>
      <c r="AU118" s="43">
        <v>0</v>
      </c>
      <c r="AV118" s="42"/>
      <c r="AW118" s="43"/>
      <c r="AX118" s="396"/>
      <c r="AY118" s="327"/>
      <c r="AZ118" s="43">
        <v>0</v>
      </c>
      <c r="BA118" s="42"/>
      <c r="BB118" s="43"/>
      <c r="BC118" s="396"/>
      <c r="BD118" s="327"/>
      <c r="BE118" s="43">
        <v>0</v>
      </c>
      <c r="BF118" s="42"/>
      <c r="BG118" s="43"/>
      <c r="BH118" s="396"/>
      <c r="BI118" s="327"/>
      <c r="BJ118" s="43">
        <v>0</v>
      </c>
      <c r="BK118" s="42"/>
      <c r="BL118" s="43"/>
      <c r="BM118" s="396"/>
      <c r="BN118" s="327"/>
      <c r="BO118" s="43">
        <v>0</v>
      </c>
      <c r="BP118" s="42"/>
      <c r="BQ118" s="43"/>
      <c r="BR118" s="396"/>
      <c r="BS118" s="396"/>
      <c r="BT118" s="43">
        <v>0</v>
      </c>
      <c r="BU118" s="42"/>
      <c r="BV118" s="43"/>
      <c r="BW118" s="396"/>
      <c r="BX118" s="396"/>
      <c r="BY118" s="43">
        <v>0</v>
      </c>
      <c r="BZ118" s="42"/>
      <c r="CA118" s="43"/>
      <c r="CB118" s="396"/>
      <c r="CC118" s="396"/>
      <c r="CD118" s="43">
        <v>0</v>
      </c>
      <c r="CE118" s="42"/>
      <c r="CF118" s="43"/>
      <c r="CG118" s="396"/>
      <c r="CH118" s="327"/>
      <c r="CI118" s="43">
        <v>0</v>
      </c>
      <c r="CJ118" s="42"/>
      <c r="CK118" s="43"/>
      <c r="CL118" s="396"/>
      <c r="CM118" s="327"/>
      <c r="CN118" s="43">
        <v>0</v>
      </c>
      <c r="CO118" s="42"/>
      <c r="CP118" s="43"/>
      <c r="CQ118" s="396"/>
      <c r="CR118" s="327"/>
      <c r="CS118" s="43">
        <v>0</v>
      </c>
      <c r="CT118" s="42"/>
      <c r="CU118" s="43"/>
      <c r="CV118" s="396"/>
      <c r="CW118" s="327"/>
      <c r="CX118" s="43">
        <v>0</v>
      </c>
      <c r="CY118" s="42"/>
      <c r="CZ118" s="43"/>
      <c r="DA118" s="396"/>
      <c r="DB118" s="327"/>
      <c r="DC118" s="43">
        <v>0</v>
      </c>
      <c r="DD118" s="42"/>
      <c r="DE118" s="43"/>
      <c r="DF118" s="396"/>
      <c r="DG118" s="327"/>
      <c r="DH118" s="43">
        <v>0</v>
      </c>
      <c r="DI118" s="42"/>
      <c r="DJ118" s="43"/>
      <c r="DK118" s="396"/>
      <c r="DL118" s="327"/>
      <c r="DM118" s="43">
        <v>0</v>
      </c>
      <c r="DN118" s="42"/>
      <c r="DO118" s="43"/>
      <c r="DP118" s="396"/>
      <c r="DQ118" s="327"/>
      <c r="DR118" s="43">
        <v>0</v>
      </c>
      <c r="DS118" s="42"/>
      <c r="DT118" s="43"/>
      <c r="DU118" s="396"/>
      <c r="DV118" s="327"/>
      <c r="DW118" s="43">
        <v>0</v>
      </c>
      <c r="DX118" s="42"/>
      <c r="DY118" s="43"/>
      <c r="DZ118" s="396"/>
      <c r="EA118" s="327"/>
      <c r="EB118" s="43">
        <v>0</v>
      </c>
      <c r="EC118" s="42"/>
      <c r="ED118" s="43"/>
      <c r="EE118" s="396"/>
      <c r="EF118" s="327"/>
      <c r="EG118" s="43">
        <v>0</v>
      </c>
      <c r="EH118" s="42"/>
      <c r="EI118" s="43"/>
      <c r="EJ118" s="396"/>
      <c r="EK118" s="396"/>
      <c r="EL118" s="43">
        <v>0</v>
      </c>
      <c r="EM118" s="42"/>
      <c r="EN118" s="43"/>
      <c r="EO118" s="88"/>
      <c r="EP118" s="33">
        <v>0</v>
      </c>
    </row>
    <row r="119" spans="4:146" ht="12.75" customHeight="1" x14ac:dyDescent="0.3">
      <c r="D119" s="88" t="s">
        <v>388</v>
      </c>
      <c r="E119" s="327"/>
      <c r="F119" s="346"/>
      <c r="G119" s="72">
        <v>0</v>
      </c>
      <c r="H119" s="71"/>
      <c r="I119" s="43"/>
      <c r="J119" s="396"/>
      <c r="K119" s="405"/>
      <c r="L119" s="72">
        <v>0</v>
      </c>
      <c r="M119" s="71"/>
      <c r="N119" s="43"/>
      <c r="O119" s="396"/>
      <c r="P119" s="346"/>
      <c r="Q119" s="72">
        <v>0</v>
      </c>
      <c r="R119" s="71"/>
      <c r="S119" s="43"/>
      <c r="T119" s="396"/>
      <c r="U119" s="346"/>
      <c r="V119" s="72">
        <v>0</v>
      </c>
      <c r="W119" s="71"/>
      <c r="X119" s="43"/>
      <c r="Y119" s="396"/>
      <c r="Z119" s="346"/>
      <c r="AA119" s="72">
        <v>0</v>
      </c>
      <c r="AB119" s="71"/>
      <c r="AC119" s="43"/>
      <c r="AD119" s="396"/>
      <c r="AE119" s="346"/>
      <c r="AF119" s="72">
        <v>0</v>
      </c>
      <c r="AG119" s="71"/>
      <c r="AH119" s="43"/>
      <c r="AI119" s="396"/>
      <c r="AJ119" s="346"/>
      <c r="AK119" s="72">
        <v>0</v>
      </c>
      <c r="AL119" s="71"/>
      <c r="AM119" s="43"/>
      <c r="AN119" s="396"/>
      <c r="AO119" s="346"/>
      <c r="AP119" s="72">
        <v>0</v>
      </c>
      <c r="AQ119" s="71"/>
      <c r="AR119" s="43"/>
      <c r="AS119" s="396"/>
      <c r="AT119" s="346"/>
      <c r="AU119" s="72">
        <v>0</v>
      </c>
      <c r="AV119" s="71"/>
      <c r="AW119" s="43"/>
      <c r="AX119" s="396"/>
      <c r="AY119" s="346"/>
      <c r="AZ119" s="72">
        <v>0</v>
      </c>
      <c r="BA119" s="71"/>
      <c r="BB119" s="43"/>
      <c r="BC119" s="396"/>
      <c r="BD119" s="346"/>
      <c r="BE119" s="72">
        <v>0</v>
      </c>
      <c r="BF119" s="71"/>
      <c r="BG119" s="43"/>
      <c r="BH119" s="396"/>
      <c r="BI119" s="346"/>
      <c r="BJ119" s="72">
        <v>0</v>
      </c>
      <c r="BK119" s="71"/>
      <c r="BL119" s="43"/>
      <c r="BM119" s="396"/>
      <c r="BN119" s="346"/>
      <c r="BO119" s="72">
        <v>0</v>
      </c>
      <c r="BP119" s="71"/>
      <c r="BQ119" s="43"/>
      <c r="BR119" s="396"/>
      <c r="BS119" s="405"/>
      <c r="BT119" s="72">
        <v>0</v>
      </c>
      <c r="BU119" s="71"/>
      <c r="BV119" s="43"/>
      <c r="BW119" s="396"/>
      <c r="BX119" s="405"/>
      <c r="BY119" s="72">
        <v>0</v>
      </c>
      <c r="BZ119" s="71"/>
      <c r="CA119" s="43"/>
      <c r="CB119" s="396"/>
      <c r="CC119" s="405"/>
      <c r="CD119" s="72">
        <v>0</v>
      </c>
      <c r="CE119" s="71"/>
      <c r="CF119" s="43"/>
      <c r="CG119" s="396"/>
      <c r="CH119" s="346"/>
      <c r="CI119" s="72">
        <v>0</v>
      </c>
      <c r="CJ119" s="71"/>
      <c r="CK119" s="43"/>
      <c r="CL119" s="396"/>
      <c r="CM119" s="346"/>
      <c r="CN119" s="72">
        <v>0</v>
      </c>
      <c r="CO119" s="71"/>
      <c r="CP119" s="43"/>
      <c r="CQ119" s="396"/>
      <c r="CR119" s="346"/>
      <c r="CS119" s="72">
        <v>0</v>
      </c>
      <c r="CT119" s="71"/>
      <c r="CU119" s="43"/>
      <c r="CV119" s="396"/>
      <c r="CW119" s="346"/>
      <c r="CX119" s="72">
        <v>0</v>
      </c>
      <c r="CY119" s="71"/>
      <c r="CZ119" s="43"/>
      <c r="DA119" s="396"/>
      <c r="DB119" s="346"/>
      <c r="DC119" s="72">
        <v>0</v>
      </c>
      <c r="DD119" s="71"/>
      <c r="DE119" s="43"/>
      <c r="DF119" s="396"/>
      <c r="DG119" s="346"/>
      <c r="DH119" s="72">
        <v>0</v>
      </c>
      <c r="DI119" s="71"/>
      <c r="DJ119" s="43"/>
      <c r="DK119" s="396"/>
      <c r="DL119" s="346"/>
      <c r="DM119" s="72">
        <v>0</v>
      </c>
      <c r="DN119" s="71"/>
      <c r="DO119" s="43"/>
      <c r="DP119" s="396"/>
      <c r="DQ119" s="346"/>
      <c r="DR119" s="72">
        <v>0</v>
      </c>
      <c r="DS119" s="71"/>
      <c r="DT119" s="43"/>
      <c r="DU119" s="396"/>
      <c r="DV119" s="346"/>
      <c r="DW119" s="72">
        <v>0</v>
      </c>
      <c r="DX119" s="71"/>
      <c r="DY119" s="43"/>
      <c r="DZ119" s="396"/>
      <c r="EA119" s="346"/>
      <c r="EB119" s="72">
        <v>0</v>
      </c>
      <c r="EC119" s="71"/>
      <c r="ED119" s="43"/>
      <c r="EE119" s="396"/>
      <c r="EF119" s="346"/>
      <c r="EG119" s="72">
        <v>0</v>
      </c>
      <c r="EH119" s="71"/>
      <c r="EI119" s="43"/>
      <c r="EJ119" s="396"/>
      <c r="EK119" s="405"/>
      <c r="EL119" s="72">
        <v>0</v>
      </c>
      <c r="EM119" s="71"/>
      <c r="EN119" s="43"/>
      <c r="EO119" s="88"/>
      <c r="EP119" s="33">
        <v>0</v>
      </c>
    </row>
    <row r="120" spans="4:146" ht="12.75" customHeight="1" x14ac:dyDescent="0.3">
      <c r="D120" s="88"/>
      <c r="E120" s="327"/>
      <c r="G120" s="43"/>
      <c r="H120" s="43"/>
      <c r="I120" s="43"/>
      <c r="J120" s="396"/>
      <c r="K120" s="43"/>
      <c r="L120" s="43"/>
      <c r="M120" s="43"/>
      <c r="N120" s="43"/>
      <c r="O120" s="396"/>
      <c r="Q120" s="43"/>
      <c r="R120" s="43"/>
      <c r="S120" s="43"/>
      <c r="T120" s="396"/>
      <c r="V120" s="43"/>
      <c r="W120" s="43"/>
      <c r="X120" s="43"/>
      <c r="Y120" s="396"/>
      <c r="AA120" s="43"/>
      <c r="AB120" s="43"/>
      <c r="AC120" s="43"/>
      <c r="AD120" s="396"/>
      <c r="AF120" s="43"/>
      <c r="AG120" s="43"/>
      <c r="AH120" s="43"/>
      <c r="AI120" s="396"/>
      <c r="AK120" s="43"/>
      <c r="AL120" s="43"/>
      <c r="AM120" s="43"/>
      <c r="AN120" s="396"/>
      <c r="AP120" s="43"/>
      <c r="AQ120" s="43"/>
      <c r="AR120" s="43"/>
      <c r="AS120" s="396"/>
      <c r="AU120" s="43"/>
      <c r="AV120" s="43"/>
      <c r="AW120" s="43"/>
      <c r="AX120" s="396"/>
      <c r="AZ120" s="43"/>
      <c r="BA120" s="43"/>
      <c r="BB120" s="43"/>
      <c r="BC120" s="396"/>
      <c r="BE120" s="43"/>
      <c r="BF120" s="43"/>
      <c r="BG120" s="43"/>
      <c r="BH120" s="396"/>
      <c r="BJ120" s="43"/>
      <c r="BK120" s="43"/>
      <c r="BL120" s="43"/>
      <c r="BM120" s="396"/>
      <c r="BO120" s="43"/>
      <c r="BP120" s="43"/>
      <c r="BQ120" s="43"/>
      <c r="BR120" s="396"/>
      <c r="BS120" s="43"/>
      <c r="BT120" s="43"/>
      <c r="BU120" s="43"/>
      <c r="BV120" s="43"/>
      <c r="BW120" s="396"/>
      <c r="BX120" s="43"/>
      <c r="BY120" s="43"/>
      <c r="BZ120" s="43"/>
      <c r="CA120" s="43"/>
      <c r="CB120" s="396"/>
      <c r="CC120" s="43"/>
      <c r="CD120" s="43"/>
      <c r="CE120" s="43"/>
      <c r="CF120" s="43"/>
      <c r="CG120" s="396"/>
      <c r="CI120" s="43"/>
      <c r="CJ120" s="43"/>
      <c r="CK120" s="43"/>
      <c r="CL120" s="396"/>
      <c r="CN120" s="43"/>
      <c r="CO120" s="43"/>
      <c r="CP120" s="43"/>
      <c r="CQ120" s="396"/>
      <c r="CS120" s="43"/>
      <c r="CT120" s="43"/>
      <c r="CU120" s="43"/>
      <c r="CV120" s="396"/>
      <c r="CX120" s="43"/>
      <c r="CY120" s="43"/>
      <c r="CZ120" s="43"/>
      <c r="DA120" s="396"/>
      <c r="DC120" s="43"/>
      <c r="DD120" s="43"/>
      <c r="DE120" s="43"/>
      <c r="DF120" s="396"/>
      <c r="DH120" s="43"/>
      <c r="DI120" s="43"/>
      <c r="DJ120" s="43"/>
      <c r="DK120" s="396"/>
      <c r="DM120" s="43"/>
      <c r="DN120" s="43"/>
      <c r="DO120" s="43"/>
      <c r="DP120" s="396"/>
      <c r="DR120" s="43"/>
      <c r="DS120" s="43"/>
      <c r="DT120" s="43"/>
      <c r="DU120" s="396"/>
      <c r="DW120" s="43"/>
      <c r="DX120" s="43"/>
      <c r="DY120" s="43"/>
      <c r="DZ120" s="396"/>
      <c r="EB120" s="43"/>
      <c r="EC120" s="43"/>
      <c r="ED120" s="43"/>
      <c r="EE120" s="396"/>
      <c r="EG120" s="43"/>
      <c r="EH120" s="43"/>
      <c r="EI120" s="43"/>
      <c r="EJ120" s="396"/>
      <c r="EK120" s="43"/>
      <c r="EL120" s="43"/>
      <c r="EM120" s="43"/>
      <c r="EN120" s="43"/>
      <c r="EO120" s="88"/>
      <c r="EP120" s="33"/>
    </row>
    <row r="121" spans="4:146" ht="12.75" customHeight="1" x14ac:dyDescent="0.3">
      <c r="D121" s="88" t="s">
        <v>556</v>
      </c>
      <c r="E121" s="327"/>
      <c r="G121" s="43">
        <v>13338338</v>
      </c>
      <c r="H121" s="43"/>
      <c r="I121" s="43"/>
      <c r="J121" s="396"/>
      <c r="K121" s="43"/>
      <c r="L121" s="43">
        <v>0</v>
      </c>
      <c r="M121" s="43"/>
      <c r="N121" s="43"/>
      <c r="O121" s="396"/>
      <c r="Q121" s="43">
        <v>0</v>
      </c>
      <c r="R121" s="43"/>
      <c r="S121" s="43"/>
      <c r="T121" s="396"/>
      <c r="V121" s="43">
        <v>0</v>
      </c>
      <c r="W121" s="43"/>
      <c r="X121" s="43"/>
      <c r="Y121" s="396"/>
      <c r="AA121" s="43">
        <v>0</v>
      </c>
      <c r="AB121" s="43"/>
      <c r="AC121" s="43"/>
      <c r="AD121" s="396"/>
      <c r="AF121" s="43">
        <v>0</v>
      </c>
      <c r="AG121" s="43"/>
      <c r="AH121" s="43"/>
      <c r="AI121" s="396"/>
      <c r="AK121" s="43">
        <v>0</v>
      </c>
      <c r="AL121" s="43"/>
      <c r="AM121" s="43"/>
      <c r="AN121" s="396"/>
      <c r="AP121" s="43">
        <v>13338338</v>
      </c>
      <c r="AQ121" s="43"/>
      <c r="AR121" s="43"/>
      <c r="AS121" s="396"/>
      <c r="AU121" s="43">
        <v>9218152</v>
      </c>
      <c r="AV121" s="43"/>
      <c r="AW121" s="43"/>
      <c r="AX121" s="396"/>
      <c r="AZ121" s="43">
        <v>0</v>
      </c>
      <c r="BA121" s="43"/>
      <c r="BB121" s="43"/>
      <c r="BC121" s="396"/>
      <c r="BE121" s="43">
        <v>0</v>
      </c>
      <c r="BF121" s="43"/>
      <c r="BG121" s="43"/>
      <c r="BH121" s="396"/>
      <c r="BJ121" s="43">
        <v>0</v>
      </c>
      <c r="BK121" s="43"/>
      <c r="BL121" s="43"/>
      <c r="BM121" s="396"/>
      <c r="BO121" s="43">
        <v>0</v>
      </c>
      <c r="BP121" s="43"/>
      <c r="BQ121" s="43"/>
      <c r="BR121" s="396"/>
      <c r="BS121" s="72"/>
      <c r="BT121" s="72">
        <v>22556490</v>
      </c>
      <c r="BU121" s="43"/>
      <c r="BV121" s="43"/>
      <c r="BW121" s="396"/>
      <c r="BX121" s="43"/>
      <c r="BY121" s="43">
        <v>0</v>
      </c>
      <c r="BZ121" s="43"/>
      <c r="CA121" s="43"/>
      <c r="CB121" s="396"/>
      <c r="CC121" s="43"/>
      <c r="CD121" s="43">
        <v>0</v>
      </c>
      <c r="CE121" s="43"/>
      <c r="CF121" s="43"/>
      <c r="CG121" s="396"/>
      <c r="CI121" s="43">
        <v>0</v>
      </c>
      <c r="CJ121" s="43"/>
      <c r="CK121" s="43"/>
      <c r="CL121" s="396"/>
      <c r="CN121" s="43">
        <v>0</v>
      </c>
      <c r="CO121" s="43"/>
      <c r="CP121" s="43"/>
      <c r="CQ121" s="396"/>
      <c r="CS121" s="43">
        <v>0</v>
      </c>
      <c r="CT121" s="43"/>
      <c r="CU121" s="43"/>
      <c r="CV121" s="396"/>
      <c r="CX121" s="43">
        <v>0</v>
      </c>
      <c r="CY121" s="43"/>
      <c r="CZ121" s="43"/>
      <c r="DA121" s="396"/>
      <c r="DC121" s="43">
        <v>0</v>
      </c>
      <c r="DD121" s="43"/>
      <c r="DE121" s="43"/>
      <c r="DF121" s="396"/>
      <c r="DH121" s="43">
        <v>0</v>
      </c>
      <c r="DI121" s="43"/>
      <c r="DJ121" s="43"/>
      <c r="DK121" s="396"/>
      <c r="DM121" s="43">
        <v>0</v>
      </c>
      <c r="DN121" s="43"/>
      <c r="DO121" s="43"/>
      <c r="DP121" s="396"/>
      <c r="DR121" s="43">
        <v>0</v>
      </c>
      <c r="DS121" s="43"/>
      <c r="DT121" s="43"/>
      <c r="DU121" s="396"/>
      <c r="DW121" s="43">
        <v>0</v>
      </c>
      <c r="DX121" s="43"/>
      <c r="DY121" s="43"/>
      <c r="DZ121" s="396"/>
      <c r="EB121" s="43">
        <v>0</v>
      </c>
      <c r="EC121" s="43"/>
      <c r="ED121" s="43"/>
      <c r="EE121" s="396"/>
      <c r="EG121" s="43">
        <v>0</v>
      </c>
      <c r="EH121" s="43"/>
      <c r="EI121" s="42"/>
      <c r="EJ121" s="396"/>
      <c r="EK121" s="43"/>
      <c r="EL121" s="43">
        <v>0</v>
      </c>
      <c r="EM121" s="43"/>
      <c r="EN121" s="43"/>
      <c r="EO121" s="88"/>
      <c r="EP121" s="33">
        <v>0</v>
      </c>
    </row>
    <row r="122" spans="4:146" ht="12.75" customHeight="1" x14ac:dyDescent="0.3">
      <c r="D122" s="88" t="s">
        <v>316</v>
      </c>
      <c r="E122" s="327"/>
      <c r="F122" s="333"/>
      <c r="G122" s="394">
        <v>4000000</v>
      </c>
      <c r="H122" s="395"/>
      <c r="I122" s="43"/>
      <c r="J122" s="396"/>
      <c r="K122" s="397"/>
      <c r="L122" s="394">
        <v>0</v>
      </c>
      <c r="M122" s="395"/>
      <c r="N122" s="43"/>
      <c r="O122" s="396"/>
      <c r="P122" s="333"/>
      <c r="Q122" s="394">
        <v>0</v>
      </c>
      <c r="R122" s="395"/>
      <c r="S122" s="43"/>
      <c r="T122" s="396"/>
      <c r="U122" s="333"/>
      <c r="V122" s="394">
        <v>0</v>
      </c>
      <c r="W122" s="395"/>
      <c r="X122" s="43"/>
      <c r="Y122" s="396"/>
      <c r="Z122" s="333"/>
      <c r="AA122" s="394">
        <v>0</v>
      </c>
      <c r="AB122" s="395"/>
      <c r="AC122" s="43"/>
      <c r="AD122" s="396"/>
      <c r="AE122" s="333"/>
      <c r="AF122" s="394">
        <v>0</v>
      </c>
      <c r="AG122" s="395"/>
      <c r="AH122" s="43"/>
      <c r="AI122" s="396"/>
      <c r="AJ122" s="333"/>
      <c r="AK122" s="394">
        <v>0</v>
      </c>
      <c r="AL122" s="395"/>
      <c r="AM122" s="43"/>
      <c r="AN122" s="396"/>
      <c r="AO122" s="333"/>
      <c r="AP122" s="394">
        <v>4000000</v>
      </c>
      <c r="AQ122" s="395"/>
      <c r="AR122" s="43"/>
      <c r="AS122" s="396"/>
      <c r="AT122" s="333"/>
      <c r="AU122" s="394">
        <v>2753000</v>
      </c>
      <c r="AV122" s="395"/>
      <c r="AW122" s="43"/>
      <c r="AX122" s="396"/>
      <c r="AY122" s="333"/>
      <c r="AZ122" s="394">
        <v>0</v>
      </c>
      <c r="BA122" s="395"/>
      <c r="BB122" s="43"/>
      <c r="BC122" s="396"/>
      <c r="BD122" s="333"/>
      <c r="BE122" s="394">
        <v>0</v>
      </c>
      <c r="BF122" s="395"/>
      <c r="BG122" s="43"/>
      <c r="BH122" s="396"/>
      <c r="BI122" s="333"/>
      <c r="BJ122" s="394">
        <v>0</v>
      </c>
      <c r="BK122" s="395"/>
      <c r="BL122" s="43"/>
      <c r="BM122" s="396"/>
      <c r="BN122" s="333"/>
      <c r="BO122" s="394">
        <v>0</v>
      </c>
      <c r="BP122" s="395"/>
      <c r="BQ122" s="43"/>
      <c r="BR122" s="396"/>
      <c r="BS122" s="396"/>
      <c r="BT122" s="43">
        <v>6753000</v>
      </c>
      <c r="BU122" s="395"/>
      <c r="BV122" s="43"/>
      <c r="BW122" s="396"/>
      <c r="BX122" s="397"/>
      <c r="BY122" s="394">
        <v>0</v>
      </c>
      <c r="BZ122" s="395"/>
      <c r="CA122" s="43"/>
      <c r="CB122" s="396"/>
      <c r="CC122" s="397"/>
      <c r="CD122" s="394">
        <v>0</v>
      </c>
      <c r="CE122" s="395"/>
      <c r="CF122" s="43"/>
      <c r="CG122" s="396"/>
      <c r="CH122" s="333"/>
      <c r="CI122" s="394">
        <v>0</v>
      </c>
      <c r="CJ122" s="395"/>
      <c r="CK122" s="43"/>
      <c r="CL122" s="396"/>
      <c r="CM122" s="333"/>
      <c r="CN122" s="394">
        <v>0</v>
      </c>
      <c r="CO122" s="395"/>
      <c r="CP122" s="43"/>
      <c r="CQ122" s="396"/>
      <c r="CR122" s="333"/>
      <c r="CS122" s="394">
        <v>0</v>
      </c>
      <c r="CT122" s="395"/>
      <c r="CU122" s="43"/>
      <c r="CV122" s="396"/>
      <c r="CW122" s="333"/>
      <c r="CX122" s="394">
        <v>0</v>
      </c>
      <c r="CY122" s="395"/>
      <c r="CZ122" s="43"/>
      <c r="DA122" s="396"/>
      <c r="DB122" s="333"/>
      <c r="DC122" s="394">
        <v>0</v>
      </c>
      <c r="DD122" s="395"/>
      <c r="DE122" s="43"/>
      <c r="DF122" s="396"/>
      <c r="DG122" s="333"/>
      <c r="DH122" s="394">
        <v>0</v>
      </c>
      <c r="DI122" s="395"/>
      <c r="DJ122" s="43"/>
      <c r="DK122" s="396"/>
      <c r="DL122" s="333"/>
      <c r="DM122" s="394">
        <v>0</v>
      </c>
      <c r="DN122" s="395"/>
      <c r="DO122" s="43"/>
      <c r="DP122" s="396"/>
      <c r="DQ122" s="333"/>
      <c r="DR122" s="394">
        <v>0</v>
      </c>
      <c r="DS122" s="395"/>
      <c r="DT122" s="43"/>
      <c r="DU122" s="396"/>
      <c r="DV122" s="333"/>
      <c r="DW122" s="394">
        <v>0</v>
      </c>
      <c r="DX122" s="395"/>
      <c r="DY122" s="43"/>
      <c r="DZ122" s="396"/>
      <c r="EA122" s="333"/>
      <c r="EB122" s="394">
        <v>0</v>
      </c>
      <c r="EC122" s="395"/>
      <c r="ED122" s="43"/>
      <c r="EE122" s="396"/>
      <c r="EF122" s="333"/>
      <c r="EG122" s="394">
        <v>0</v>
      </c>
      <c r="EH122" s="395"/>
      <c r="EI122" s="42"/>
      <c r="EJ122" s="41"/>
      <c r="EK122" s="397"/>
      <c r="EL122" s="394">
        <v>0</v>
      </c>
      <c r="EM122" s="395"/>
      <c r="EN122" s="43"/>
      <c r="EO122" s="88"/>
      <c r="EP122" s="33">
        <v>0</v>
      </c>
    </row>
    <row r="123" spans="4:146" ht="12.75" customHeight="1" x14ac:dyDescent="0.3">
      <c r="D123" s="88" t="s">
        <v>387</v>
      </c>
      <c r="E123" s="327"/>
      <c r="F123" s="327"/>
      <c r="G123" s="43">
        <v>0</v>
      </c>
      <c r="H123" s="42"/>
      <c r="I123" s="43"/>
      <c r="J123" s="396"/>
      <c r="K123" s="396"/>
      <c r="L123" s="43">
        <v>0</v>
      </c>
      <c r="M123" s="42"/>
      <c r="N123" s="43"/>
      <c r="O123" s="396"/>
      <c r="P123" s="327"/>
      <c r="Q123" s="43">
        <v>0</v>
      </c>
      <c r="R123" s="42"/>
      <c r="S123" s="43"/>
      <c r="T123" s="396"/>
      <c r="U123" s="327"/>
      <c r="V123" s="43">
        <v>0</v>
      </c>
      <c r="W123" s="42"/>
      <c r="X123" s="43"/>
      <c r="Y123" s="396"/>
      <c r="Z123" s="327"/>
      <c r="AA123" s="43">
        <v>0</v>
      </c>
      <c r="AB123" s="42"/>
      <c r="AC123" s="43"/>
      <c r="AD123" s="396"/>
      <c r="AE123" s="327"/>
      <c r="AF123" s="43">
        <v>0</v>
      </c>
      <c r="AG123" s="42"/>
      <c r="AH123" s="43"/>
      <c r="AI123" s="396"/>
      <c r="AJ123" s="327"/>
      <c r="AK123" s="43">
        <v>0</v>
      </c>
      <c r="AL123" s="42"/>
      <c r="AM123" s="43"/>
      <c r="AN123" s="396"/>
      <c r="AO123" s="327"/>
      <c r="AP123" s="43">
        <v>0</v>
      </c>
      <c r="AQ123" s="42"/>
      <c r="AR123" s="43"/>
      <c r="AS123" s="396"/>
      <c r="AT123" s="327"/>
      <c r="AU123" s="43">
        <v>0</v>
      </c>
      <c r="AV123" s="42"/>
      <c r="AW123" s="43"/>
      <c r="AX123" s="396"/>
      <c r="AY123" s="327"/>
      <c r="AZ123" s="43">
        <v>0</v>
      </c>
      <c r="BA123" s="42"/>
      <c r="BB123" s="43"/>
      <c r="BC123" s="396"/>
      <c r="BD123" s="327"/>
      <c r="BE123" s="43">
        <v>0</v>
      </c>
      <c r="BF123" s="42"/>
      <c r="BG123" s="43"/>
      <c r="BH123" s="396"/>
      <c r="BI123" s="327"/>
      <c r="BJ123" s="43">
        <v>0</v>
      </c>
      <c r="BK123" s="42"/>
      <c r="BL123" s="43"/>
      <c r="BM123" s="396"/>
      <c r="BN123" s="327"/>
      <c r="BO123" s="43">
        <v>0</v>
      </c>
      <c r="BP123" s="42"/>
      <c r="BQ123" s="43"/>
      <c r="BR123" s="396"/>
      <c r="BS123" s="396"/>
      <c r="BT123" s="43">
        <v>0</v>
      </c>
      <c r="BU123" s="42"/>
      <c r="BV123" s="43"/>
      <c r="BW123" s="396"/>
      <c r="BX123" s="396"/>
      <c r="BY123" s="43">
        <v>0</v>
      </c>
      <c r="BZ123" s="42"/>
      <c r="CA123" s="43"/>
      <c r="CB123" s="396"/>
      <c r="CC123" s="396"/>
      <c r="CD123" s="43">
        <v>0</v>
      </c>
      <c r="CE123" s="42"/>
      <c r="CF123" s="43"/>
      <c r="CG123" s="396"/>
      <c r="CH123" s="327"/>
      <c r="CI123" s="43">
        <v>0</v>
      </c>
      <c r="CJ123" s="42"/>
      <c r="CK123" s="43"/>
      <c r="CL123" s="396"/>
      <c r="CM123" s="327"/>
      <c r="CN123" s="43">
        <v>0</v>
      </c>
      <c r="CO123" s="42"/>
      <c r="CP123" s="43"/>
      <c r="CQ123" s="396"/>
      <c r="CR123" s="327"/>
      <c r="CS123" s="43">
        <v>0</v>
      </c>
      <c r="CT123" s="42"/>
      <c r="CU123" s="43"/>
      <c r="CV123" s="396"/>
      <c r="CW123" s="327"/>
      <c r="CX123" s="43">
        <v>0</v>
      </c>
      <c r="CY123" s="42"/>
      <c r="CZ123" s="43"/>
      <c r="DA123" s="396"/>
      <c r="DB123" s="327"/>
      <c r="DC123" s="43">
        <v>0</v>
      </c>
      <c r="DD123" s="42"/>
      <c r="DE123" s="43"/>
      <c r="DF123" s="396"/>
      <c r="DG123" s="327"/>
      <c r="DH123" s="43">
        <v>0</v>
      </c>
      <c r="DI123" s="42"/>
      <c r="DJ123" s="43"/>
      <c r="DK123" s="396"/>
      <c r="DL123" s="327"/>
      <c r="DM123" s="43">
        <v>0</v>
      </c>
      <c r="DN123" s="42"/>
      <c r="DO123" s="43"/>
      <c r="DP123" s="396"/>
      <c r="DQ123" s="327"/>
      <c r="DR123" s="43">
        <v>0</v>
      </c>
      <c r="DS123" s="42"/>
      <c r="DT123" s="43"/>
      <c r="DU123" s="396"/>
      <c r="DV123" s="327"/>
      <c r="DW123" s="43">
        <v>0</v>
      </c>
      <c r="DX123" s="42"/>
      <c r="DY123" s="43"/>
      <c r="DZ123" s="396"/>
      <c r="EA123" s="327"/>
      <c r="EB123" s="43">
        <v>0</v>
      </c>
      <c r="EC123" s="42"/>
      <c r="ED123" s="43"/>
      <c r="EE123" s="396"/>
      <c r="EF123" s="327"/>
      <c r="EG123" s="43">
        <v>0</v>
      </c>
      <c r="EH123" s="42"/>
      <c r="EI123" s="43"/>
      <c r="EJ123" s="396"/>
      <c r="EK123" s="396"/>
      <c r="EL123" s="43">
        <v>0</v>
      </c>
      <c r="EM123" s="42"/>
      <c r="EN123" s="43"/>
      <c r="EO123" s="88"/>
      <c r="EP123" s="33">
        <v>0</v>
      </c>
    </row>
    <row r="124" spans="4:146" ht="12.75" customHeight="1" x14ac:dyDescent="0.3">
      <c r="D124" s="88" t="s">
        <v>388</v>
      </c>
      <c r="E124" s="327"/>
      <c r="F124" s="346"/>
      <c r="G124" s="72">
        <v>9338338</v>
      </c>
      <c r="H124" s="71"/>
      <c r="I124" s="43"/>
      <c r="J124" s="396"/>
      <c r="K124" s="405"/>
      <c r="L124" s="72">
        <v>0</v>
      </c>
      <c r="M124" s="71"/>
      <c r="N124" s="43"/>
      <c r="O124" s="396"/>
      <c r="P124" s="346"/>
      <c r="Q124" s="72">
        <v>0</v>
      </c>
      <c r="R124" s="71"/>
      <c r="S124" s="43"/>
      <c r="T124" s="396"/>
      <c r="U124" s="346"/>
      <c r="V124" s="72">
        <v>0</v>
      </c>
      <c r="W124" s="71"/>
      <c r="X124" s="43"/>
      <c r="Y124" s="396"/>
      <c r="Z124" s="346"/>
      <c r="AA124" s="72">
        <v>0</v>
      </c>
      <c r="AB124" s="71"/>
      <c r="AC124" s="43"/>
      <c r="AD124" s="396"/>
      <c r="AE124" s="346"/>
      <c r="AF124" s="72">
        <v>0</v>
      </c>
      <c r="AG124" s="71"/>
      <c r="AH124" s="43"/>
      <c r="AI124" s="396"/>
      <c r="AJ124" s="346"/>
      <c r="AK124" s="72">
        <v>0</v>
      </c>
      <c r="AL124" s="71"/>
      <c r="AM124" s="43"/>
      <c r="AN124" s="396"/>
      <c r="AO124" s="346"/>
      <c r="AP124" s="72">
        <v>9338338</v>
      </c>
      <c r="AQ124" s="71"/>
      <c r="AR124" s="43"/>
      <c r="AS124" s="396"/>
      <c r="AT124" s="346"/>
      <c r="AU124" s="72">
        <v>6465152</v>
      </c>
      <c r="AV124" s="71"/>
      <c r="AW124" s="43"/>
      <c r="AX124" s="396"/>
      <c r="AY124" s="346"/>
      <c r="AZ124" s="72">
        <v>0</v>
      </c>
      <c r="BA124" s="71"/>
      <c r="BB124" s="43"/>
      <c r="BC124" s="396"/>
      <c r="BD124" s="346"/>
      <c r="BE124" s="72">
        <v>0</v>
      </c>
      <c r="BF124" s="71"/>
      <c r="BG124" s="43"/>
      <c r="BH124" s="396"/>
      <c r="BI124" s="346"/>
      <c r="BJ124" s="72">
        <v>0</v>
      </c>
      <c r="BK124" s="71"/>
      <c r="BL124" s="43"/>
      <c r="BM124" s="396"/>
      <c r="BN124" s="346"/>
      <c r="BO124" s="72">
        <v>0</v>
      </c>
      <c r="BP124" s="71"/>
      <c r="BQ124" s="43"/>
      <c r="BR124" s="396"/>
      <c r="BS124" s="405"/>
      <c r="BT124" s="72">
        <v>15803490</v>
      </c>
      <c r="BU124" s="71"/>
      <c r="BV124" s="43"/>
      <c r="BW124" s="396"/>
      <c r="BX124" s="405"/>
      <c r="BY124" s="72">
        <v>0</v>
      </c>
      <c r="BZ124" s="71"/>
      <c r="CA124" s="43"/>
      <c r="CB124" s="396"/>
      <c r="CC124" s="405"/>
      <c r="CD124" s="72">
        <v>0</v>
      </c>
      <c r="CE124" s="71"/>
      <c r="CF124" s="43"/>
      <c r="CG124" s="396"/>
      <c r="CH124" s="346"/>
      <c r="CI124" s="72">
        <v>0</v>
      </c>
      <c r="CJ124" s="71"/>
      <c r="CK124" s="43"/>
      <c r="CL124" s="396"/>
      <c r="CM124" s="346"/>
      <c r="CN124" s="72">
        <v>0</v>
      </c>
      <c r="CO124" s="71"/>
      <c r="CP124" s="43"/>
      <c r="CQ124" s="396"/>
      <c r="CR124" s="346"/>
      <c r="CS124" s="72">
        <v>0</v>
      </c>
      <c r="CT124" s="71"/>
      <c r="CU124" s="43"/>
      <c r="CV124" s="396"/>
      <c r="CW124" s="346"/>
      <c r="CX124" s="72">
        <v>0</v>
      </c>
      <c r="CY124" s="71"/>
      <c r="CZ124" s="43"/>
      <c r="DA124" s="396"/>
      <c r="DB124" s="346"/>
      <c r="DC124" s="72">
        <v>0</v>
      </c>
      <c r="DD124" s="71"/>
      <c r="DE124" s="43"/>
      <c r="DF124" s="396"/>
      <c r="DG124" s="346"/>
      <c r="DH124" s="72">
        <v>0</v>
      </c>
      <c r="DI124" s="71"/>
      <c r="DJ124" s="43"/>
      <c r="DK124" s="396"/>
      <c r="DL124" s="346"/>
      <c r="DM124" s="72">
        <v>0</v>
      </c>
      <c r="DN124" s="71"/>
      <c r="DO124" s="43"/>
      <c r="DP124" s="396"/>
      <c r="DQ124" s="346"/>
      <c r="DR124" s="72">
        <v>0</v>
      </c>
      <c r="DS124" s="71"/>
      <c r="DT124" s="43"/>
      <c r="DU124" s="396"/>
      <c r="DV124" s="346"/>
      <c r="DW124" s="72">
        <v>0</v>
      </c>
      <c r="DX124" s="71"/>
      <c r="DY124" s="43"/>
      <c r="DZ124" s="396"/>
      <c r="EA124" s="346"/>
      <c r="EB124" s="72">
        <v>0</v>
      </c>
      <c r="EC124" s="71"/>
      <c r="ED124" s="43"/>
      <c r="EE124" s="396"/>
      <c r="EF124" s="346"/>
      <c r="EG124" s="72">
        <v>0</v>
      </c>
      <c r="EH124" s="71"/>
      <c r="EI124" s="43"/>
      <c r="EJ124" s="396"/>
      <c r="EK124" s="405"/>
      <c r="EL124" s="72">
        <v>0</v>
      </c>
      <c r="EM124" s="71"/>
      <c r="EN124" s="43"/>
      <c r="EO124" s="88"/>
      <c r="EP124" s="33">
        <v>0</v>
      </c>
    </row>
    <row r="125" spans="4:146" ht="12.75" hidden="1" customHeight="1" x14ac:dyDescent="0.3">
      <c r="D125" s="88"/>
      <c r="E125" s="327"/>
      <c r="G125" s="43"/>
      <c r="H125" s="43"/>
      <c r="I125" s="43"/>
      <c r="J125" s="396"/>
      <c r="K125" s="43"/>
      <c r="L125" s="43"/>
      <c r="M125" s="43"/>
      <c r="N125" s="43"/>
      <c r="O125" s="396"/>
      <c r="Q125" s="43"/>
      <c r="R125" s="43"/>
      <c r="S125" s="43"/>
      <c r="T125" s="396"/>
      <c r="V125" s="43"/>
      <c r="W125" s="43"/>
      <c r="X125" s="43"/>
      <c r="Y125" s="396"/>
      <c r="AA125" s="43"/>
      <c r="AB125" s="43"/>
      <c r="AC125" s="43"/>
      <c r="AD125" s="396"/>
      <c r="AF125" s="43"/>
      <c r="AG125" s="43"/>
      <c r="AH125" s="43"/>
      <c r="AI125" s="396"/>
      <c r="AK125" s="43"/>
      <c r="AL125" s="43"/>
      <c r="AM125" s="43"/>
      <c r="AN125" s="396"/>
      <c r="AP125" s="43"/>
      <c r="AQ125" s="43"/>
      <c r="AR125" s="43"/>
      <c r="AS125" s="396"/>
      <c r="AU125" s="43"/>
      <c r="AV125" s="43"/>
      <c r="AW125" s="43"/>
      <c r="AX125" s="396"/>
      <c r="AZ125" s="43"/>
      <c r="BA125" s="43"/>
      <c r="BB125" s="43"/>
      <c r="BC125" s="396"/>
      <c r="BE125" s="43"/>
      <c r="BF125" s="43"/>
      <c r="BG125" s="43"/>
      <c r="BH125" s="396"/>
      <c r="BJ125" s="43"/>
      <c r="BK125" s="43"/>
      <c r="BL125" s="43"/>
      <c r="BM125" s="396"/>
      <c r="BO125" s="43"/>
      <c r="BP125" s="43"/>
      <c r="BQ125" s="43"/>
      <c r="BR125" s="396"/>
      <c r="BS125" s="43"/>
      <c r="BT125" s="43"/>
      <c r="BU125" s="43"/>
      <c r="BV125" s="43"/>
      <c r="BW125" s="396"/>
      <c r="BX125" s="43"/>
      <c r="BY125" s="43"/>
      <c r="BZ125" s="43"/>
      <c r="CA125" s="43"/>
      <c r="CB125" s="396"/>
      <c r="CC125" s="43"/>
      <c r="CD125" s="43"/>
      <c r="CE125" s="43"/>
      <c r="CF125" s="43"/>
      <c r="CG125" s="396"/>
      <c r="CI125" s="43"/>
      <c r="CJ125" s="43"/>
      <c r="CK125" s="43"/>
      <c r="CL125" s="396"/>
      <c r="CN125" s="43"/>
      <c r="CO125" s="43"/>
      <c r="CP125" s="43"/>
      <c r="CQ125" s="396"/>
      <c r="CS125" s="43"/>
      <c r="CT125" s="43"/>
      <c r="CU125" s="43"/>
      <c r="CV125" s="396"/>
      <c r="CX125" s="43"/>
      <c r="CY125" s="43"/>
      <c r="CZ125" s="43"/>
      <c r="DA125" s="396"/>
      <c r="DC125" s="43"/>
      <c r="DD125" s="43"/>
      <c r="DE125" s="43"/>
      <c r="DF125" s="396"/>
      <c r="DH125" s="43"/>
      <c r="DI125" s="43"/>
      <c r="DJ125" s="43"/>
      <c r="DK125" s="396"/>
      <c r="DM125" s="43"/>
      <c r="DN125" s="43"/>
      <c r="DO125" s="43"/>
      <c r="DP125" s="396"/>
      <c r="DR125" s="43"/>
      <c r="DS125" s="43"/>
      <c r="DT125" s="43"/>
      <c r="DU125" s="396"/>
      <c r="DW125" s="43"/>
      <c r="DX125" s="43"/>
      <c r="DY125" s="43"/>
      <c r="DZ125" s="396"/>
      <c r="EB125" s="43"/>
      <c r="EC125" s="43"/>
      <c r="ED125" s="43"/>
      <c r="EE125" s="396"/>
      <c r="EG125" s="43"/>
      <c r="EH125" s="43"/>
      <c r="EI125" s="43"/>
      <c r="EJ125" s="396"/>
      <c r="EK125" s="43"/>
      <c r="EL125" s="43"/>
      <c r="EM125" s="43"/>
      <c r="EN125" s="43"/>
      <c r="EO125" s="88"/>
      <c r="EP125" s="33"/>
    </row>
    <row r="126" spans="4:146" ht="12.75" hidden="1" customHeight="1" x14ac:dyDescent="0.3">
      <c r="D126" s="88" t="s">
        <v>389</v>
      </c>
      <c r="E126" s="327"/>
      <c r="G126" s="43">
        <v>0</v>
      </c>
      <c r="H126" s="43"/>
      <c r="I126" s="43"/>
      <c r="J126" s="396"/>
      <c r="K126" s="43"/>
      <c r="L126" s="43">
        <v>0</v>
      </c>
      <c r="M126" s="43"/>
      <c r="N126" s="43"/>
      <c r="O126" s="396"/>
      <c r="Q126" s="43">
        <v>0</v>
      </c>
      <c r="R126" s="43"/>
      <c r="S126" s="43"/>
      <c r="T126" s="396"/>
      <c r="V126" s="43">
        <v>0</v>
      </c>
      <c r="W126" s="43"/>
      <c r="X126" s="43"/>
      <c r="Y126" s="396"/>
      <c r="AA126" s="43">
        <v>0</v>
      </c>
      <c r="AB126" s="43"/>
      <c r="AC126" s="43"/>
      <c r="AD126" s="396"/>
      <c r="AF126" s="43">
        <v>0</v>
      </c>
      <c r="AG126" s="43"/>
      <c r="AH126" s="43"/>
      <c r="AI126" s="396"/>
      <c r="AK126" s="43">
        <v>0</v>
      </c>
      <c r="AL126" s="43"/>
      <c r="AM126" s="43"/>
      <c r="AN126" s="396"/>
      <c r="AP126" s="43">
        <v>0</v>
      </c>
      <c r="AQ126" s="43"/>
      <c r="AR126" s="43"/>
      <c r="AS126" s="396"/>
      <c r="AU126" s="43">
        <v>0</v>
      </c>
      <c r="AV126" s="43"/>
      <c r="AW126" s="43"/>
      <c r="AX126" s="396"/>
      <c r="AZ126" s="43">
        <v>0</v>
      </c>
      <c r="BA126" s="43"/>
      <c r="BB126" s="43"/>
      <c r="BC126" s="396"/>
      <c r="BE126" s="43">
        <v>0</v>
      </c>
      <c r="BF126" s="43"/>
      <c r="BG126" s="43"/>
      <c r="BH126" s="396"/>
      <c r="BJ126" s="43">
        <v>0</v>
      </c>
      <c r="BK126" s="43"/>
      <c r="BL126" s="43"/>
      <c r="BM126" s="396"/>
      <c r="BO126" s="43">
        <v>0</v>
      </c>
      <c r="BP126" s="43"/>
      <c r="BQ126" s="43"/>
      <c r="BR126" s="396"/>
      <c r="BS126" s="72"/>
      <c r="BT126" s="72">
        <v>0</v>
      </c>
      <c r="BU126" s="43"/>
      <c r="BV126" s="43"/>
      <c r="BW126" s="396"/>
      <c r="BX126" s="43"/>
      <c r="BY126" s="43">
        <v>0</v>
      </c>
      <c r="BZ126" s="43"/>
      <c r="CA126" s="43"/>
      <c r="CB126" s="396"/>
      <c r="CC126" s="43"/>
      <c r="CD126" s="43">
        <v>0</v>
      </c>
      <c r="CE126" s="43"/>
      <c r="CF126" s="43"/>
      <c r="CG126" s="396"/>
      <c r="CI126" s="43">
        <v>0</v>
      </c>
      <c r="CJ126" s="43"/>
      <c r="CK126" s="43"/>
      <c r="CL126" s="396"/>
      <c r="CN126" s="43">
        <v>0</v>
      </c>
      <c r="CO126" s="43"/>
      <c r="CP126" s="43"/>
      <c r="CQ126" s="396"/>
      <c r="CS126" s="43">
        <v>0</v>
      </c>
      <c r="CT126" s="43"/>
      <c r="CU126" s="43"/>
      <c r="CV126" s="396"/>
      <c r="CX126" s="43">
        <v>0</v>
      </c>
      <c r="CY126" s="43"/>
      <c r="CZ126" s="43"/>
      <c r="DA126" s="396"/>
      <c r="DC126" s="43">
        <v>0</v>
      </c>
      <c r="DD126" s="43"/>
      <c r="DE126" s="43"/>
      <c r="DF126" s="396"/>
      <c r="DH126" s="43">
        <v>0</v>
      </c>
      <c r="DI126" s="43"/>
      <c r="DJ126" s="43"/>
      <c r="DK126" s="396"/>
      <c r="DM126" s="43">
        <v>0</v>
      </c>
      <c r="DN126" s="43"/>
      <c r="DO126" s="43"/>
      <c r="DP126" s="396"/>
      <c r="DR126" s="43">
        <v>0</v>
      </c>
      <c r="DS126" s="43"/>
      <c r="DT126" s="43"/>
      <c r="DU126" s="396"/>
      <c r="DW126" s="43">
        <v>0</v>
      </c>
      <c r="DX126" s="43"/>
      <c r="DY126" s="43"/>
      <c r="DZ126" s="396"/>
      <c r="EB126" s="43">
        <v>0</v>
      </c>
      <c r="EC126" s="43"/>
      <c r="ED126" s="43"/>
      <c r="EE126" s="396"/>
      <c r="EG126" s="43">
        <v>0</v>
      </c>
      <c r="EH126" s="43"/>
      <c r="EI126" s="42"/>
      <c r="EJ126" s="396"/>
      <c r="EK126" s="43"/>
      <c r="EL126" s="43">
        <v>0</v>
      </c>
      <c r="EM126" s="43"/>
      <c r="EN126" s="43"/>
      <c r="EO126" s="88"/>
      <c r="EP126" s="33">
        <v>0</v>
      </c>
    </row>
    <row r="127" spans="4:146" ht="12.75" hidden="1" customHeight="1" x14ac:dyDescent="0.3">
      <c r="D127" s="88" t="s">
        <v>316</v>
      </c>
      <c r="E127" s="327"/>
      <c r="F127" s="333"/>
      <c r="G127" s="394">
        <v>0</v>
      </c>
      <c r="H127" s="395"/>
      <c r="I127" s="43"/>
      <c r="J127" s="396"/>
      <c r="K127" s="397"/>
      <c r="L127" s="394">
        <v>0</v>
      </c>
      <c r="M127" s="395"/>
      <c r="N127" s="43"/>
      <c r="O127" s="396"/>
      <c r="P127" s="333"/>
      <c r="Q127" s="394">
        <v>0</v>
      </c>
      <c r="R127" s="395"/>
      <c r="S127" s="43"/>
      <c r="T127" s="396"/>
      <c r="U127" s="333"/>
      <c r="V127" s="394">
        <v>0</v>
      </c>
      <c r="W127" s="395"/>
      <c r="X127" s="43"/>
      <c r="Y127" s="396"/>
      <c r="Z127" s="333"/>
      <c r="AA127" s="394">
        <v>0</v>
      </c>
      <c r="AB127" s="395"/>
      <c r="AC127" s="43"/>
      <c r="AD127" s="396"/>
      <c r="AE127" s="333"/>
      <c r="AF127" s="394">
        <v>0</v>
      </c>
      <c r="AG127" s="395"/>
      <c r="AH127" s="43"/>
      <c r="AI127" s="396"/>
      <c r="AJ127" s="333"/>
      <c r="AK127" s="394">
        <v>0</v>
      </c>
      <c r="AL127" s="395"/>
      <c r="AM127" s="43"/>
      <c r="AN127" s="396"/>
      <c r="AO127" s="333"/>
      <c r="AP127" s="394">
        <v>0</v>
      </c>
      <c r="AQ127" s="395"/>
      <c r="AR127" s="43"/>
      <c r="AS127" s="396"/>
      <c r="AT127" s="333"/>
      <c r="AU127" s="394">
        <v>0</v>
      </c>
      <c r="AV127" s="395"/>
      <c r="AW127" s="43"/>
      <c r="AX127" s="396"/>
      <c r="AY127" s="333"/>
      <c r="AZ127" s="394">
        <v>0</v>
      </c>
      <c r="BA127" s="395"/>
      <c r="BB127" s="43"/>
      <c r="BC127" s="396"/>
      <c r="BD127" s="333"/>
      <c r="BE127" s="394">
        <v>0</v>
      </c>
      <c r="BF127" s="395"/>
      <c r="BG127" s="43"/>
      <c r="BH127" s="396"/>
      <c r="BI127" s="333"/>
      <c r="BJ127" s="394">
        <v>0</v>
      </c>
      <c r="BK127" s="395"/>
      <c r="BL127" s="43"/>
      <c r="BM127" s="396"/>
      <c r="BN127" s="333"/>
      <c r="BO127" s="394">
        <v>0</v>
      </c>
      <c r="BP127" s="395"/>
      <c r="BQ127" s="43"/>
      <c r="BR127" s="396"/>
      <c r="BS127" s="396"/>
      <c r="BT127" s="43">
        <v>0</v>
      </c>
      <c r="BU127" s="395"/>
      <c r="BV127" s="43"/>
      <c r="BW127" s="396"/>
      <c r="BX127" s="397"/>
      <c r="BY127" s="394">
        <v>0</v>
      </c>
      <c r="BZ127" s="395"/>
      <c r="CA127" s="43"/>
      <c r="CB127" s="396"/>
      <c r="CC127" s="397"/>
      <c r="CD127" s="394">
        <v>0</v>
      </c>
      <c r="CE127" s="395"/>
      <c r="CF127" s="43"/>
      <c r="CG127" s="396"/>
      <c r="CH127" s="333"/>
      <c r="CI127" s="394">
        <v>0</v>
      </c>
      <c r="CJ127" s="395"/>
      <c r="CK127" s="43"/>
      <c r="CL127" s="396"/>
      <c r="CM127" s="333"/>
      <c r="CN127" s="394">
        <v>0</v>
      </c>
      <c r="CO127" s="395"/>
      <c r="CP127" s="43"/>
      <c r="CQ127" s="396"/>
      <c r="CR127" s="333"/>
      <c r="CS127" s="394">
        <v>0</v>
      </c>
      <c r="CT127" s="395"/>
      <c r="CU127" s="43"/>
      <c r="CV127" s="396"/>
      <c r="CW127" s="333"/>
      <c r="CX127" s="394">
        <v>0</v>
      </c>
      <c r="CY127" s="395"/>
      <c r="CZ127" s="43"/>
      <c r="DA127" s="396"/>
      <c r="DB127" s="333"/>
      <c r="DC127" s="394">
        <v>0</v>
      </c>
      <c r="DD127" s="395"/>
      <c r="DE127" s="43"/>
      <c r="DF127" s="396"/>
      <c r="DG127" s="333"/>
      <c r="DH127" s="394">
        <v>0</v>
      </c>
      <c r="DI127" s="395"/>
      <c r="DJ127" s="43"/>
      <c r="DK127" s="396"/>
      <c r="DL127" s="333"/>
      <c r="DM127" s="394">
        <v>0</v>
      </c>
      <c r="DN127" s="395"/>
      <c r="DO127" s="43"/>
      <c r="DP127" s="396"/>
      <c r="DQ127" s="333"/>
      <c r="DR127" s="394">
        <v>0</v>
      </c>
      <c r="DS127" s="395"/>
      <c r="DT127" s="43"/>
      <c r="DU127" s="396"/>
      <c r="DV127" s="333"/>
      <c r="DW127" s="394">
        <v>0</v>
      </c>
      <c r="DX127" s="395"/>
      <c r="DY127" s="43"/>
      <c r="DZ127" s="396"/>
      <c r="EA127" s="333"/>
      <c r="EB127" s="394">
        <v>0</v>
      </c>
      <c r="EC127" s="395"/>
      <c r="ED127" s="43"/>
      <c r="EE127" s="396"/>
      <c r="EF127" s="333"/>
      <c r="EG127" s="394">
        <v>0</v>
      </c>
      <c r="EH127" s="395"/>
      <c r="EI127" s="42"/>
      <c r="EJ127" s="41"/>
      <c r="EK127" s="397"/>
      <c r="EL127" s="394">
        <v>0</v>
      </c>
      <c r="EM127" s="395"/>
      <c r="EN127" s="43"/>
      <c r="EO127" s="88"/>
      <c r="EP127" s="33">
        <v>0</v>
      </c>
    </row>
    <row r="128" spans="4:146" ht="12.75" hidden="1" customHeight="1" x14ac:dyDescent="0.3">
      <c r="D128" s="88" t="s">
        <v>387</v>
      </c>
      <c r="E128" s="327"/>
      <c r="F128" s="327"/>
      <c r="G128" s="43">
        <v>0</v>
      </c>
      <c r="H128" s="42"/>
      <c r="I128" s="43"/>
      <c r="J128" s="396"/>
      <c r="K128" s="396"/>
      <c r="L128" s="43">
        <v>0</v>
      </c>
      <c r="M128" s="42"/>
      <c r="N128" s="43"/>
      <c r="O128" s="396"/>
      <c r="P128" s="327"/>
      <c r="Q128" s="43">
        <v>0</v>
      </c>
      <c r="R128" s="42"/>
      <c r="S128" s="43"/>
      <c r="T128" s="396"/>
      <c r="U128" s="327"/>
      <c r="V128" s="43">
        <v>0</v>
      </c>
      <c r="W128" s="42"/>
      <c r="X128" s="43"/>
      <c r="Y128" s="396"/>
      <c r="Z128" s="327"/>
      <c r="AA128" s="43">
        <v>0</v>
      </c>
      <c r="AB128" s="42"/>
      <c r="AC128" s="43"/>
      <c r="AD128" s="396"/>
      <c r="AE128" s="327"/>
      <c r="AF128" s="43">
        <v>0</v>
      </c>
      <c r="AG128" s="42"/>
      <c r="AH128" s="43"/>
      <c r="AI128" s="396"/>
      <c r="AJ128" s="327"/>
      <c r="AK128" s="43">
        <v>0</v>
      </c>
      <c r="AL128" s="42"/>
      <c r="AM128" s="43"/>
      <c r="AN128" s="396"/>
      <c r="AO128" s="327"/>
      <c r="AP128" s="43">
        <v>0</v>
      </c>
      <c r="AQ128" s="42"/>
      <c r="AR128" s="43"/>
      <c r="AS128" s="396"/>
      <c r="AT128" s="327"/>
      <c r="AU128" s="43">
        <v>0</v>
      </c>
      <c r="AV128" s="42"/>
      <c r="AW128" s="43"/>
      <c r="AX128" s="396"/>
      <c r="AY128" s="327"/>
      <c r="AZ128" s="43">
        <v>0</v>
      </c>
      <c r="BA128" s="42"/>
      <c r="BB128" s="43"/>
      <c r="BC128" s="396"/>
      <c r="BD128" s="327"/>
      <c r="BE128" s="43">
        <v>0</v>
      </c>
      <c r="BF128" s="42"/>
      <c r="BG128" s="43"/>
      <c r="BH128" s="396"/>
      <c r="BI128" s="327"/>
      <c r="BJ128" s="43">
        <v>0</v>
      </c>
      <c r="BK128" s="42"/>
      <c r="BL128" s="43"/>
      <c r="BM128" s="396"/>
      <c r="BN128" s="327"/>
      <c r="BO128" s="43">
        <v>0</v>
      </c>
      <c r="BP128" s="42"/>
      <c r="BQ128" s="43"/>
      <c r="BR128" s="396"/>
      <c r="BS128" s="396"/>
      <c r="BT128" s="43">
        <v>0</v>
      </c>
      <c r="BU128" s="42"/>
      <c r="BV128" s="43"/>
      <c r="BW128" s="396"/>
      <c r="BX128" s="396"/>
      <c r="BY128" s="43">
        <v>0</v>
      </c>
      <c r="BZ128" s="42"/>
      <c r="CA128" s="43"/>
      <c r="CB128" s="396"/>
      <c r="CC128" s="396"/>
      <c r="CD128" s="43">
        <v>0</v>
      </c>
      <c r="CE128" s="42"/>
      <c r="CF128" s="43"/>
      <c r="CG128" s="396"/>
      <c r="CH128" s="327"/>
      <c r="CI128" s="43">
        <v>0</v>
      </c>
      <c r="CJ128" s="42"/>
      <c r="CK128" s="43"/>
      <c r="CL128" s="396"/>
      <c r="CM128" s="327"/>
      <c r="CN128" s="43">
        <v>0</v>
      </c>
      <c r="CO128" s="42"/>
      <c r="CP128" s="43"/>
      <c r="CQ128" s="396"/>
      <c r="CR128" s="327"/>
      <c r="CS128" s="43">
        <v>0</v>
      </c>
      <c r="CT128" s="42"/>
      <c r="CU128" s="43"/>
      <c r="CV128" s="396"/>
      <c r="CW128" s="327"/>
      <c r="CX128" s="43">
        <v>0</v>
      </c>
      <c r="CY128" s="42"/>
      <c r="CZ128" s="43"/>
      <c r="DA128" s="396"/>
      <c r="DB128" s="327"/>
      <c r="DC128" s="43">
        <v>0</v>
      </c>
      <c r="DD128" s="42"/>
      <c r="DE128" s="43"/>
      <c r="DF128" s="396"/>
      <c r="DG128" s="327"/>
      <c r="DH128" s="43">
        <v>0</v>
      </c>
      <c r="DI128" s="42"/>
      <c r="DJ128" s="43"/>
      <c r="DK128" s="396"/>
      <c r="DL128" s="327"/>
      <c r="DM128" s="43">
        <v>0</v>
      </c>
      <c r="DN128" s="42"/>
      <c r="DO128" s="43"/>
      <c r="DP128" s="396"/>
      <c r="DQ128" s="327"/>
      <c r="DR128" s="43">
        <v>0</v>
      </c>
      <c r="DS128" s="42"/>
      <c r="DT128" s="43"/>
      <c r="DU128" s="396"/>
      <c r="DV128" s="327"/>
      <c r="DW128" s="43">
        <v>0</v>
      </c>
      <c r="DX128" s="42"/>
      <c r="DY128" s="43"/>
      <c r="DZ128" s="396"/>
      <c r="EA128" s="327"/>
      <c r="EB128" s="43">
        <v>0</v>
      </c>
      <c r="EC128" s="42"/>
      <c r="ED128" s="43"/>
      <c r="EE128" s="396"/>
      <c r="EF128" s="327"/>
      <c r="EG128" s="43">
        <v>0</v>
      </c>
      <c r="EH128" s="42"/>
      <c r="EI128" s="43"/>
      <c r="EJ128" s="396"/>
      <c r="EK128" s="396"/>
      <c r="EL128" s="43">
        <v>0</v>
      </c>
      <c r="EM128" s="42"/>
      <c r="EN128" s="43"/>
      <c r="EO128" s="88"/>
      <c r="EP128" s="33">
        <v>0</v>
      </c>
    </row>
    <row r="129" spans="4:146" ht="12.75" hidden="1" customHeight="1" x14ac:dyDescent="0.3">
      <c r="D129" s="88" t="s">
        <v>388</v>
      </c>
      <c r="E129" s="327"/>
      <c r="F129" s="346"/>
      <c r="G129" s="72">
        <v>0</v>
      </c>
      <c r="H129" s="71"/>
      <c r="I129" s="43"/>
      <c r="J129" s="396"/>
      <c r="K129" s="405"/>
      <c r="L129" s="72">
        <v>0</v>
      </c>
      <c r="M129" s="71"/>
      <c r="N129" s="43"/>
      <c r="O129" s="396"/>
      <c r="P129" s="346"/>
      <c r="Q129" s="72">
        <v>0</v>
      </c>
      <c r="R129" s="71"/>
      <c r="S129" s="43"/>
      <c r="T129" s="396"/>
      <c r="U129" s="346"/>
      <c r="V129" s="72">
        <v>0</v>
      </c>
      <c r="W129" s="71"/>
      <c r="X129" s="43"/>
      <c r="Y129" s="396"/>
      <c r="Z129" s="346"/>
      <c r="AA129" s="72">
        <v>0</v>
      </c>
      <c r="AB129" s="71"/>
      <c r="AC129" s="43"/>
      <c r="AD129" s="396"/>
      <c r="AE129" s="346"/>
      <c r="AF129" s="72">
        <v>0</v>
      </c>
      <c r="AG129" s="71"/>
      <c r="AH129" s="43"/>
      <c r="AI129" s="396"/>
      <c r="AJ129" s="346"/>
      <c r="AK129" s="72">
        <v>0</v>
      </c>
      <c r="AL129" s="71"/>
      <c r="AM129" s="43"/>
      <c r="AN129" s="396"/>
      <c r="AO129" s="346"/>
      <c r="AP129" s="72">
        <v>0</v>
      </c>
      <c r="AQ129" s="71"/>
      <c r="AR129" s="43"/>
      <c r="AS129" s="396"/>
      <c r="AT129" s="346"/>
      <c r="AU129" s="72">
        <v>0</v>
      </c>
      <c r="AV129" s="71"/>
      <c r="AW129" s="43"/>
      <c r="AX129" s="396"/>
      <c r="AY129" s="346"/>
      <c r="AZ129" s="72">
        <v>0</v>
      </c>
      <c r="BA129" s="71"/>
      <c r="BB129" s="43"/>
      <c r="BC129" s="396"/>
      <c r="BD129" s="346"/>
      <c r="BE129" s="72">
        <v>0</v>
      </c>
      <c r="BF129" s="71"/>
      <c r="BG129" s="43"/>
      <c r="BH129" s="396"/>
      <c r="BI129" s="346"/>
      <c r="BJ129" s="72">
        <v>0</v>
      </c>
      <c r="BK129" s="71"/>
      <c r="BL129" s="43"/>
      <c r="BM129" s="396"/>
      <c r="BN129" s="346"/>
      <c r="BO129" s="72">
        <v>0</v>
      </c>
      <c r="BP129" s="71"/>
      <c r="BQ129" s="43"/>
      <c r="BR129" s="396"/>
      <c r="BS129" s="405"/>
      <c r="BT129" s="72">
        <v>0</v>
      </c>
      <c r="BU129" s="71"/>
      <c r="BV129" s="43"/>
      <c r="BW129" s="396"/>
      <c r="BX129" s="405"/>
      <c r="BY129" s="72">
        <v>0</v>
      </c>
      <c r="BZ129" s="71"/>
      <c r="CA129" s="43"/>
      <c r="CB129" s="396"/>
      <c r="CC129" s="405"/>
      <c r="CD129" s="72">
        <v>0</v>
      </c>
      <c r="CE129" s="71"/>
      <c r="CF129" s="43"/>
      <c r="CG129" s="396"/>
      <c r="CH129" s="346"/>
      <c r="CI129" s="72">
        <v>0</v>
      </c>
      <c r="CJ129" s="71"/>
      <c r="CK129" s="43"/>
      <c r="CL129" s="396"/>
      <c r="CM129" s="346"/>
      <c r="CN129" s="72">
        <v>0</v>
      </c>
      <c r="CO129" s="71"/>
      <c r="CP129" s="43"/>
      <c r="CQ129" s="396"/>
      <c r="CR129" s="346"/>
      <c r="CS129" s="72">
        <v>0</v>
      </c>
      <c r="CT129" s="71"/>
      <c r="CU129" s="43"/>
      <c r="CV129" s="396"/>
      <c r="CW129" s="346"/>
      <c r="CX129" s="72">
        <v>0</v>
      </c>
      <c r="CY129" s="71"/>
      <c r="CZ129" s="43"/>
      <c r="DA129" s="396"/>
      <c r="DB129" s="346"/>
      <c r="DC129" s="72">
        <v>0</v>
      </c>
      <c r="DD129" s="71"/>
      <c r="DE129" s="43"/>
      <c r="DF129" s="396"/>
      <c r="DG129" s="346"/>
      <c r="DH129" s="72">
        <v>0</v>
      </c>
      <c r="DI129" s="71"/>
      <c r="DJ129" s="43"/>
      <c r="DK129" s="396"/>
      <c r="DL129" s="346"/>
      <c r="DM129" s="72">
        <v>0</v>
      </c>
      <c r="DN129" s="71"/>
      <c r="DO129" s="43"/>
      <c r="DP129" s="396"/>
      <c r="DQ129" s="346"/>
      <c r="DR129" s="72">
        <v>0</v>
      </c>
      <c r="DS129" s="71"/>
      <c r="DT129" s="43"/>
      <c r="DU129" s="396"/>
      <c r="DV129" s="346"/>
      <c r="DW129" s="72">
        <v>0</v>
      </c>
      <c r="DX129" s="71"/>
      <c r="DY129" s="43"/>
      <c r="DZ129" s="396"/>
      <c r="EA129" s="346"/>
      <c r="EB129" s="72">
        <v>0</v>
      </c>
      <c r="EC129" s="71"/>
      <c r="ED129" s="43"/>
      <c r="EE129" s="396"/>
      <c r="EF129" s="346"/>
      <c r="EG129" s="72">
        <v>0</v>
      </c>
      <c r="EH129" s="71"/>
      <c r="EI129" s="43"/>
      <c r="EJ129" s="396"/>
      <c r="EK129" s="405"/>
      <c r="EL129" s="72">
        <v>0</v>
      </c>
      <c r="EM129" s="71"/>
      <c r="EN129" s="43"/>
      <c r="EO129" s="88"/>
      <c r="EP129" s="33">
        <v>0</v>
      </c>
    </row>
    <row r="130" spans="4:146" ht="12.75" customHeight="1" x14ac:dyDescent="0.3">
      <c r="D130" s="88"/>
      <c r="E130" s="327"/>
      <c r="G130" s="43"/>
      <c r="H130" s="43"/>
      <c r="I130" s="43"/>
      <c r="J130" s="396"/>
      <c r="K130" s="43"/>
      <c r="L130" s="43"/>
      <c r="M130" s="43"/>
      <c r="N130" s="43"/>
      <c r="O130" s="396"/>
      <c r="P130" s="43"/>
      <c r="Q130" s="43"/>
      <c r="R130" s="43"/>
      <c r="S130" s="43"/>
      <c r="T130" s="396"/>
      <c r="U130" s="43"/>
      <c r="V130" s="43"/>
      <c r="W130" s="43"/>
      <c r="X130" s="43"/>
      <c r="Y130" s="396"/>
      <c r="Z130" s="43"/>
      <c r="AA130" s="43"/>
      <c r="AB130" s="43"/>
      <c r="AC130" s="43"/>
      <c r="AD130" s="396"/>
      <c r="AE130" s="43"/>
      <c r="AF130" s="43"/>
      <c r="AG130" s="43"/>
      <c r="AH130" s="43"/>
      <c r="AI130" s="396"/>
      <c r="AJ130" s="43"/>
      <c r="AK130" s="43"/>
      <c r="AL130" s="43"/>
      <c r="AM130" s="43"/>
      <c r="AN130" s="396"/>
      <c r="AO130" s="43"/>
      <c r="AP130" s="43"/>
      <c r="AQ130" s="43"/>
      <c r="AR130" s="43"/>
      <c r="AS130" s="396"/>
      <c r="AT130" s="43"/>
      <c r="AU130" s="43"/>
      <c r="AV130" s="43"/>
      <c r="AW130" s="43"/>
      <c r="AX130" s="396"/>
      <c r="AY130" s="43"/>
      <c r="AZ130" s="43"/>
      <c r="BA130" s="43"/>
      <c r="BB130" s="43"/>
      <c r="BC130" s="396"/>
      <c r="BD130" s="43"/>
      <c r="BE130" s="43"/>
      <c r="BF130" s="43"/>
      <c r="BG130" s="43"/>
      <c r="BH130" s="396"/>
      <c r="BI130" s="43"/>
      <c r="BJ130" s="43"/>
      <c r="BK130" s="43"/>
      <c r="BL130" s="43"/>
      <c r="BM130" s="396"/>
      <c r="BN130" s="43"/>
      <c r="BO130" s="43"/>
      <c r="BP130" s="43"/>
      <c r="BQ130" s="43"/>
      <c r="BR130" s="396"/>
      <c r="BS130" s="43"/>
      <c r="BT130" s="43"/>
      <c r="BU130" s="43"/>
      <c r="BV130" s="43"/>
      <c r="BW130" s="396"/>
      <c r="BX130" s="43"/>
      <c r="BY130" s="43"/>
      <c r="BZ130" s="43"/>
      <c r="CA130" s="43"/>
      <c r="CB130" s="396"/>
      <c r="CC130" s="43"/>
      <c r="CD130" s="43"/>
      <c r="CE130" s="43"/>
      <c r="CF130" s="43"/>
      <c r="CG130" s="396"/>
      <c r="CH130" s="43"/>
      <c r="CI130" s="43"/>
      <c r="CJ130" s="43"/>
      <c r="CK130" s="43"/>
      <c r="CL130" s="396"/>
      <c r="CM130" s="43"/>
      <c r="CN130" s="43"/>
      <c r="CO130" s="43"/>
      <c r="CP130" s="43"/>
      <c r="CQ130" s="396"/>
      <c r="CR130" s="43"/>
      <c r="CS130" s="43"/>
      <c r="CT130" s="43"/>
      <c r="CU130" s="43"/>
      <c r="CV130" s="396"/>
      <c r="CW130" s="43"/>
      <c r="CX130" s="43"/>
      <c r="CY130" s="43"/>
      <c r="CZ130" s="43"/>
      <c r="DA130" s="396"/>
      <c r="DB130" s="43"/>
      <c r="DC130" s="43"/>
      <c r="DD130" s="43"/>
      <c r="DE130" s="43"/>
      <c r="DF130" s="396"/>
      <c r="DG130" s="43"/>
      <c r="DH130" s="43"/>
      <c r="DI130" s="43"/>
      <c r="DJ130" s="43"/>
      <c r="DK130" s="396"/>
      <c r="DL130" s="43"/>
      <c r="DM130" s="43"/>
      <c r="DN130" s="43"/>
      <c r="DO130" s="43"/>
      <c r="DP130" s="396"/>
      <c r="DQ130" s="43"/>
      <c r="DR130" s="43"/>
      <c r="DS130" s="43"/>
      <c r="DT130" s="43"/>
      <c r="DU130" s="396"/>
      <c r="DV130" s="43"/>
      <c r="DW130" s="43"/>
      <c r="DX130" s="43"/>
      <c r="DY130" s="43"/>
      <c r="DZ130" s="396"/>
      <c r="EA130" s="43"/>
      <c r="EB130" s="43"/>
      <c r="EC130" s="43"/>
      <c r="ED130" s="43"/>
      <c r="EE130" s="396"/>
      <c r="EF130" s="43"/>
      <c r="EG130" s="43"/>
      <c r="EH130" s="43"/>
      <c r="EI130" s="43"/>
      <c r="EJ130" s="396"/>
      <c r="EK130" s="43"/>
      <c r="EL130" s="43"/>
      <c r="EO130" s="88"/>
      <c r="EP130" s="33">
        <v>0</v>
      </c>
    </row>
    <row r="131" spans="4:146" s="33" customFormat="1" x14ac:dyDescent="0.3">
      <c r="D131" s="161" t="s">
        <v>390</v>
      </c>
      <c r="E131" s="329"/>
      <c r="G131" s="35">
        <v>0</v>
      </c>
      <c r="H131" s="35"/>
      <c r="I131" s="35"/>
      <c r="J131" s="393"/>
      <c r="K131" s="35"/>
      <c r="L131" s="35">
        <v>2427922</v>
      </c>
      <c r="M131" s="35"/>
      <c r="N131" s="35"/>
      <c r="O131" s="393"/>
      <c r="P131" s="35"/>
      <c r="Q131" s="35">
        <v>1051620</v>
      </c>
      <c r="R131" s="35"/>
      <c r="S131" s="35"/>
      <c r="T131" s="393"/>
      <c r="U131" s="35"/>
      <c r="V131" s="35">
        <v>831875</v>
      </c>
      <c r="W131" s="35"/>
      <c r="X131" s="35"/>
      <c r="Y131" s="393"/>
      <c r="Z131" s="35"/>
      <c r="AA131" s="35">
        <v>733445</v>
      </c>
      <c r="AB131" s="35"/>
      <c r="AC131" s="35"/>
      <c r="AD131" s="393"/>
      <c r="AE131" s="35"/>
      <c r="AF131" s="35">
        <v>186629</v>
      </c>
      <c r="AG131" s="35"/>
      <c r="AH131" s="35"/>
      <c r="AI131" s="393"/>
      <c r="AJ131" s="35"/>
      <c r="AK131" s="35">
        <v>137158</v>
      </c>
      <c r="AL131" s="35"/>
      <c r="AM131" s="35"/>
      <c r="AN131" s="393"/>
      <c r="AO131" s="35"/>
      <c r="AP131" s="35">
        <v>0</v>
      </c>
      <c r="AQ131" s="35"/>
      <c r="AR131" s="35"/>
      <c r="AS131" s="393"/>
      <c r="AT131" s="35"/>
      <c r="AU131" s="35">
        <v>0</v>
      </c>
      <c r="AV131" s="35"/>
      <c r="AW131" s="35"/>
      <c r="AX131" s="393"/>
      <c r="AY131" s="35"/>
      <c r="AZ131" s="35">
        <v>242614</v>
      </c>
      <c r="BA131" s="35"/>
      <c r="BB131" s="35"/>
      <c r="BC131" s="393"/>
      <c r="BD131" s="35"/>
      <c r="BE131" s="35">
        <v>0</v>
      </c>
      <c r="BF131" s="35"/>
      <c r="BG131" s="35"/>
      <c r="BH131" s="393"/>
      <c r="BI131" s="35"/>
      <c r="BJ131" s="35">
        <v>0</v>
      </c>
      <c r="BK131" s="35"/>
      <c r="BL131" s="35"/>
      <c r="BM131" s="393"/>
      <c r="BN131" s="35"/>
      <c r="BO131" s="35">
        <v>0</v>
      </c>
      <c r="BP131" s="35"/>
      <c r="BQ131" s="35"/>
      <c r="BR131" s="393"/>
      <c r="BS131" s="35"/>
      <c r="BT131" s="35">
        <v>5611263</v>
      </c>
      <c r="BU131" s="35"/>
      <c r="BV131" s="35"/>
      <c r="BW131" s="393"/>
      <c r="BX131" s="35"/>
      <c r="BY131" s="35">
        <v>11238251</v>
      </c>
      <c r="BZ131" s="35"/>
      <c r="CA131" s="35"/>
      <c r="CB131" s="393"/>
      <c r="CC131" s="35"/>
      <c r="CD131" s="35">
        <v>827198</v>
      </c>
      <c r="CE131" s="35"/>
      <c r="CF131" s="35"/>
      <c r="CG131" s="393"/>
      <c r="CH131" s="35"/>
      <c r="CI131" s="35">
        <v>3068181</v>
      </c>
      <c r="CJ131" s="35"/>
      <c r="CK131" s="35"/>
      <c r="CL131" s="393"/>
      <c r="CM131" s="35"/>
      <c r="CN131" s="35">
        <v>907194</v>
      </c>
      <c r="CO131" s="35"/>
      <c r="CP131" s="35"/>
      <c r="CQ131" s="393"/>
      <c r="CR131" s="35"/>
      <c r="CS131" s="35">
        <v>95339</v>
      </c>
      <c r="CT131" s="35"/>
      <c r="CU131" s="35"/>
      <c r="CV131" s="393"/>
      <c r="CW131" s="35"/>
      <c r="CX131" s="35">
        <v>2800245</v>
      </c>
      <c r="CY131" s="35"/>
      <c r="CZ131" s="35"/>
      <c r="DA131" s="393"/>
      <c r="DB131" s="35"/>
      <c r="DC131" s="35">
        <v>651516</v>
      </c>
      <c r="DD131" s="35"/>
      <c r="DE131" s="35"/>
      <c r="DF131" s="393"/>
      <c r="DG131" s="35"/>
      <c r="DH131" s="35">
        <v>458033</v>
      </c>
      <c r="DI131" s="35"/>
      <c r="DJ131" s="35"/>
      <c r="DK131" s="393"/>
      <c r="DL131" s="35"/>
      <c r="DM131" s="35">
        <v>587942</v>
      </c>
      <c r="DN131" s="35"/>
      <c r="DO131" s="35"/>
      <c r="DP131" s="393"/>
      <c r="DQ131" s="35"/>
      <c r="DR131" s="35">
        <v>328260</v>
      </c>
      <c r="DS131" s="35"/>
      <c r="DT131" s="35"/>
      <c r="DU131" s="393"/>
      <c r="DV131" s="35"/>
      <c r="DW131" s="35">
        <v>29969</v>
      </c>
      <c r="DX131" s="35"/>
      <c r="DY131" s="35"/>
      <c r="DZ131" s="393"/>
      <c r="EA131" s="35"/>
      <c r="EB131" s="35">
        <v>1241928</v>
      </c>
      <c r="EC131" s="35"/>
      <c r="ED131" s="35"/>
      <c r="EE131" s="393"/>
      <c r="EF131" s="35"/>
      <c r="EG131" s="35">
        <v>242446</v>
      </c>
      <c r="EH131" s="35"/>
      <c r="EI131" s="35"/>
      <c r="EJ131" s="393"/>
      <c r="EK131" s="35"/>
      <c r="EL131" s="35">
        <v>9723908</v>
      </c>
      <c r="EO131" s="161"/>
      <c r="EP131" s="33">
        <v>-1514343</v>
      </c>
    </row>
    <row r="132" spans="4:146" x14ac:dyDescent="0.3">
      <c r="D132" s="409" t="s">
        <v>316</v>
      </c>
      <c r="E132" s="327"/>
      <c r="F132" s="399"/>
      <c r="G132" s="403">
        <v>0</v>
      </c>
      <c r="H132" s="401"/>
      <c r="I132" s="43"/>
      <c r="J132" s="396"/>
      <c r="K132" s="402"/>
      <c r="L132" s="403">
        <v>2427922</v>
      </c>
      <c r="M132" s="401"/>
      <c r="N132" s="43"/>
      <c r="O132" s="396"/>
      <c r="P132" s="402"/>
      <c r="Q132" s="403">
        <v>1051620</v>
      </c>
      <c r="R132" s="401"/>
      <c r="S132" s="43"/>
      <c r="T132" s="396"/>
      <c r="U132" s="402"/>
      <c r="V132" s="403">
        <v>831875</v>
      </c>
      <c r="W132" s="401"/>
      <c r="X132" s="43"/>
      <c r="Y132" s="396"/>
      <c r="Z132" s="402"/>
      <c r="AA132" s="403">
        <v>733445</v>
      </c>
      <c r="AB132" s="401"/>
      <c r="AC132" s="43"/>
      <c r="AD132" s="396"/>
      <c r="AE132" s="402"/>
      <c r="AF132" s="403">
        <v>186629</v>
      </c>
      <c r="AG132" s="401"/>
      <c r="AH132" s="43"/>
      <c r="AI132" s="396"/>
      <c r="AJ132" s="402"/>
      <c r="AK132" s="403">
        <v>137158</v>
      </c>
      <c r="AL132" s="401"/>
      <c r="AM132" s="43"/>
      <c r="AN132" s="396"/>
      <c r="AO132" s="402"/>
      <c r="AP132" s="403">
        <v>0</v>
      </c>
      <c r="AQ132" s="401"/>
      <c r="AR132" s="43"/>
      <c r="AS132" s="396"/>
      <c r="AT132" s="402"/>
      <c r="AU132" s="403">
        <v>0</v>
      </c>
      <c r="AV132" s="401"/>
      <c r="AW132" s="43"/>
      <c r="AX132" s="396"/>
      <c r="AY132" s="402"/>
      <c r="AZ132" s="403">
        <v>242614</v>
      </c>
      <c r="BA132" s="401"/>
      <c r="BB132" s="43"/>
      <c r="BC132" s="396"/>
      <c r="BD132" s="402"/>
      <c r="BE132" s="403">
        <v>0</v>
      </c>
      <c r="BF132" s="401"/>
      <c r="BG132" s="43"/>
      <c r="BH132" s="396"/>
      <c r="BI132" s="402"/>
      <c r="BJ132" s="403">
        <v>0</v>
      </c>
      <c r="BK132" s="401"/>
      <c r="BL132" s="43"/>
      <c r="BM132" s="396"/>
      <c r="BN132" s="402"/>
      <c r="BO132" s="403">
        <v>0</v>
      </c>
      <c r="BP132" s="401"/>
      <c r="BQ132" s="43"/>
      <c r="BR132" s="396"/>
      <c r="BS132" s="402"/>
      <c r="BT132" s="403">
        <v>5611263</v>
      </c>
      <c r="BU132" s="401"/>
      <c r="BV132" s="43"/>
      <c r="BW132" s="396"/>
      <c r="BX132" s="402"/>
      <c r="BY132" s="403">
        <v>11238251</v>
      </c>
      <c r="BZ132" s="401"/>
      <c r="CA132" s="43"/>
      <c r="CB132" s="396"/>
      <c r="CC132" s="402"/>
      <c r="CD132" s="403">
        <v>827198</v>
      </c>
      <c r="CE132" s="401"/>
      <c r="CF132" s="43"/>
      <c r="CG132" s="396"/>
      <c r="CH132" s="402"/>
      <c r="CI132" s="403">
        <v>3068181</v>
      </c>
      <c r="CJ132" s="401"/>
      <c r="CK132" s="43"/>
      <c r="CL132" s="396"/>
      <c r="CM132" s="402"/>
      <c r="CN132" s="403">
        <v>907194</v>
      </c>
      <c r="CO132" s="401"/>
      <c r="CP132" s="43"/>
      <c r="CQ132" s="396"/>
      <c r="CR132" s="402"/>
      <c r="CS132" s="403">
        <v>95339</v>
      </c>
      <c r="CT132" s="401"/>
      <c r="CU132" s="43"/>
      <c r="CV132" s="396"/>
      <c r="CW132" s="402"/>
      <c r="CX132" s="403">
        <v>2800245</v>
      </c>
      <c r="CY132" s="401"/>
      <c r="CZ132" s="43"/>
      <c r="DA132" s="396"/>
      <c r="DB132" s="402"/>
      <c r="DC132" s="403">
        <v>651516</v>
      </c>
      <c r="DD132" s="401"/>
      <c r="DE132" s="43"/>
      <c r="DF132" s="396"/>
      <c r="DG132" s="402"/>
      <c r="DH132" s="403">
        <v>458033</v>
      </c>
      <c r="DI132" s="401"/>
      <c r="DJ132" s="43"/>
      <c r="DK132" s="396"/>
      <c r="DL132" s="402"/>
      <c r="DM132" s="403">
        <v>587942</v>
      </c>
      <c r="DN132" s="401"/>
      <c r="DO132" s="43"/>
      <c r="DP132" s="396"/>
      <c r="DQ132" s="402"/>
      <c r="DR132" s="403">
        <v>328260</v>
      </c>
      <c r="DS132" s="401"/>
      <c r="DT132" s="43"/>
      <c r="DU132" s="396"/>
      <c r="DV132" s="402"/>
      <c r="DW132" s="403">
        <v>29969</v>
      </c>
      <c r="DX132" s="401"/>
      <c r="DY132" s="43"/>
      <c r="DZ132" s="396"/>
      <c r="EA132" s="402"/>
      <c r="EB132" s="403">
        <v>1241928</v>
      </c>
      <c r="EC132" s="401"/>
      <c r="ED132" s="43"/>
      <c r="EE132" s="396"/>
      <c r="EF132" s="402"/>
      <c r="EG132" s="403">
        <v>242446</v>
      </c>
      <c r="EH132" s="401"/>
      <c r="EI132" s="43"/>
      <c r="EJ132" s="396"/>
      <c r="EK132" s="402"/>
      <c r="EL132" s="403">
        <v>9723908</v>
      </c>
      <c r="EM132" s="419"/>
      <c r="EO132" s="88"/>
      <c r="EP132" s="33">
        <v>-1514343</v>
      </c>
    </row>
    <row r="133" spans="4:146" x14ac:dyDescent="0.3">
      <c r="D133" s="409"/>
      <c r="E133" s="327"/>
      <c r="G133" s="43"/>
      <c r="H133" s="43"/>
      <c r="I133" s="43"/>
      <c r="J133" s="396"/>
      <c r="K133" s="43"/>
      <c r="L133" s="43"/>
      <c r="M133" s="43"/>
      <c r="N133" s="43"/>
      <c r="O133" s="396"/>
      <c r="P133" s="43"/>
      <c r="Q133" s="43"/>
      <c r="R133" s="43"/>
      <c r="S133" s="43"/>
      <c r="T133" s="396"/>
      <c r="U133" s="43"/>
      <c r="V133" s="43"/>
      <c r="W133" s="43"/>
      <c r="X133" s="43"/>
      <c r="Y133" s="396"/>
      <c r="Z133" s="43"/>
      <c r="AA133" s="43"/>
      <c r="AB133" s="43"/>
      <c r="AC133" s="43"/>
      <c r="AD133" s="396"/>
      <c r="AE133" s="43"/>
      <c r="AF133" s="43"/>
      <c r="AG133" s="43"/>
      <c r="AH133" s="43"/>
      <c r="AI133" s="396"/>
      <c r="AJ133" s="43"/>
      <c r="AK133" s="43"/>
      <c r="AL133" s="43"/>
      <c r="AM133" s="43"/>
      <c r="AN133" s="396"/>
      <c r="AO133" s="43"/>
      <c r="AP133" s="43"/>
      <c r="AQ133" s="43"/>
      <c r="AR133" s="43"/>
      <c r="AS133" s="396"/>
      <c r="AT133" s="43"/>
      <c r="AU133" s="43"/>
      <c r="AV133" s="43"/>
      <c r="AW133" s="43"/>
      <c r="AX133" s="396"/>
      <c r="AY133" s="43"/>
      <c r="AZ133" s="43"/>
      <c r="BA133" s="43"/>
      <c r="BB133" s="43"/>
      <c r="BC133" s="396"/>
      <c r="BD133" s="43"/>
      <c r="BE133" s="43"/>
      <c r="BF133" s="43"/>
      <c r="BG133" s="43"/>
      <c r="BH133" s="396"/>
      <c r="BI133" s="43"/>
      <c r="BJ133" s="43"/>
      <c r="BK133" s="43"/>
      <c r="BL133" s="43"/>
      <c r="BM133" s="396"/>
      <c r="BN133" s="43"/>
      <c r="BO133" s="43"/>
      <c r="BP133" s="43"/>
      <c r="BQ133" s="43"/>
      <c r="BR133" s="396"/>
      <c r="BS133" s="43"/>
      <c r="BT133" s="43"/>
      <c r="BU133" s="43"/>
      <c r="BV133" s="43"/>
      <c r="BW133" s="396"/>
      <c r="BX133" s="43"/>
      <c r="BY133" s="43"/>
      <c r="BZ133" s="43"/>
      <c r="CA133" s="43"/>
      <c r="CB133" s="396"/>
      <c r="CC133" s="43"/>
      <c r="CD133" s="43"/>
      <c r="CE133" s="43"/>
      <c r="CF133" s="43"/>
      <c r="CG133" s="396"/>
      <c r="CH133" s="43"/>
      <c r="CI133" s="43"/>
      <c r="CJ133" s="43"/>
      <c r="CK133" s="43"/>
      <c r="CL133" s="396"/>
      <c r="CM133" s="43"/>
      <c r="CN133" s="43"/>
      <c r="CO133" s="43"/>
      <c r="CP133" s="43"/>
      <c r="CQ133" s="396"/>
      <c r="CR133" s="43"/>
      <c r="CS133" s="43"/>
      <c r="CT133" s="43"/>
      <c r="CU133" s="43"/>
      <c r="CV133" s="396"/>
      <c r="CW133" s="43"/>
      <c r="CX133" s="43"/>
      <c r="CY133" s="43"/>
      <c r="CZ133" s="43"/>
      <c r="DA133" s="396"/>
      <c r="DB133" s="43"/>
      <c r="DC133" s="43"/>
      <c r="DD133" s="43"/>
      <c r="DE133" s="43"/>
      <c r="DF133" s="396"/>
      <c r="DG133" s="43"/>
      <c r="DH133" s="43"/>
      <c r="DI133" s="43"/>
      <c r="DJ133" s="43"/>
      <c r="DK133" s="396"/>
      <c r="DL133" s="43"/>
      <c r="DM133" s="43"/>
      <c r="DN133" s="43"/>
      <c r="DO133" s="43"/>
      <c r="DP133" s="396"/>
      <c r="DQ133" s="43"/>
      <c r="DR133" s="43"/>
      <c r="DS133" s="43"/>
      <c r="DT133" s="43"/>
      <c r="DU133" s="396"/>
      <c r="DV133" s="43"/>
      <c r="DW133" s="43"/>
      <c r="DX133" s="43"/>
      <c r="DY133" s="43"/>
      <c r="DZ133" s="396"/>
      <c r="EA133" s="43"/>
      <c r="EB133" s="43"/>
      <c r="EC133" s="43"/>
      <c r="ED133" s="43"/>
      <c r="EE133" s="396"/>
      <c r="EF133" s="43"/>
      <c r="EG133" s="43"/>
      <c r="EH133" s="43"/>
      <c r="EI133" s="43"/>
      <c r="EJ133" s="396"/>
      <c r="EK133" s="43"/>
      <c r="EL133" s="43"/>
      <c r="EO133" s="88"/>
      <c r="EP133" s="33"/>
    </row>
    <row r="134" spans="4:146" x14ac:dyDescent="0.3">
      <c r="D134" s="409" t="s">
        <v>556</v>
      </c>
      <c r="E134" s="327"/>
      <c r="G134" s="43">
        <v>0</v>
      </c>
      <c r="H134" s="43"/>
      <c r="I134" s="43"/>
      <c r="J134" s="396"/>
      <c r="K134" s="43"/>
      <c r="L134" s="43">
        <v>0</v>
      </c>
      <c r="M134" s="43"/>
      <c r="N134" s="43"/>
      <c r="O134" s="396"/>
      <c r="P134" s="43"/>
      <c r="Q134" s="43">
        <v>0</v>
      </c>
      <c r="R134" s="43"/>
      <c r="S134" s="43"/>
      <c r="T134" s="396"/>
      <c r="U134" s="43"/>
      <c r="V134" s="43">
        <v>0</v>
      </c>
      <c r="W134" s="43"/>
      <c r="X134" s="43"/>
      <c r="Y134" s="396"/>
      <c r="Z134" s="43"/>
      <c r="AA134" s="43">
        <v>0</v>
      </c>
      <c r="AB134" s="43"/>
      <c r="AC134" s="43"/>
      <c r="AD134" s="396"/>
      <c r="AE134" s="43"/>
      <c r="AF134" s="43">
        <v>0</v>
      </c>
      <c r="AG134" s="43"/>
      <c r="AH134" s="43"/>
      <c r="AI134" s="396"/>
      <c r="AJ134" s="43"/>
      <c r="AK134" s="43">
        <v>0</v>
      </c>
      <c r="AL134" s="43"/>
      <c r="AM134" s="43"/>
      <c r="AN134" s="396"/>
      <c r="AO134" s="43"/>
      <c r="AP134" s="43">
        <v>0</v>
      </c>
      <c r="AQ134" s="43"/>
      <c r="AR134" s="43"/>
      <c r="AS134" s="396"/>
      <c r="AT134" s="43"/>
      <c r="AU134" s="43">
        <v>0</v>
      </c>
      <c r="AV134" s="43"/>
      <c r="AW134" s="43"/>
      <c r="AX134" s="396"/>
      <c r="AY134" s="43"/>
      <c r="AZ134" s="43">
        <v>0</v>
      </c>
      <c r="BA134" s="43"/>
      <c r="BB134" s="43"/>
      <c r="BC134" s="396"/>
      <c r="BD134" s="43"/>
      <c r="BE134" s="43">
        <v>0</v>
      </c>
      <c r="BF134" s="43"/>
      <c r="BG134" s="43"/>
      <c r="BH134" s="396"/>
      <c r="BI134" s="43"/>
      <c r="BJ134" s="43">
        <v>0</v>
      </c>
      <c r="BK134" s="43"/>
      <c r="BL134" s="43"/>
      <c r="BM134" s="396"/>
      <c r="BN134" s="43"/>
      <c r="BO134" s="43">
        <v>0</v>
      </c>
      <c r="BP134" s="43"/>
      <c r="BQ134" s="43"/>
      <c r="BR134" s="396"/>
      <c r="BS134" s="43"/>
      <c r="BT134" s="43">
        <v>0</v>
      </c>
      <c r="BU134" s="43"/>
      <c r="BV134" s="43"/>
      <c r="BW134" s="396"/>
      <c r="BX134" s="43"/>
      <c r="BY134" s="43">
        <v>0</v>
      </c>
      <c r="BZ134" s="43"/>
      <c r="CA134" s="43"/>
      <c r="CB134" s="396"/>
      <c r="CC134" s="43"/>
      <c r="CD134" s="43">
        <v>0</v>
      </c>
      <c r="CE134" s="43"/>
      <c r="CF134" s="43"/>
      <c r="CG134" s="396"/>
      <c r="CH134" s="43"/>
      <c r="CI134" s="43">
        <v>0</v>
      </c>
      <c r="CJ134" s="43"/>
      <c r="CK134" s="43"/>
      <c r="CL134" s="396"/>
      <c r="CM134" s="43"/>
      <c r="CN134" s="43">
        <v>0</v>
      </c>
      <c r="CO134" s="43"/>
      <c r="CP134" s="43"/>
      <c r="CQ134" s="396"/>
      <c r="CR134" s="43"/>
      <c r="CS134" s="43">
        <v>0</v>
      </c>
      <c r="CT134" s="43"/>
      <c r="CU134" s="43"/>
      <c r="CV134" s="396"/>
      <c r="CW134" s="43"/>
      <c r="CX134" s="43">
        <v>0</v>
      </c>
      <c r="CY134" s="43"/>
      <c r="CZ134" s="43"/>
      <c r="DA134" s="396"/>
      <c r="DB134" s="43"/>
      <c r="DC134" s="43">
        <v>0</v>
      </c>
      <c r="DD134" s="43"/>
      <c r="DE134" s="43"/>
      <c r="DF134" s="396"/>
      <c r="DG134" s="43"/>
      <c r="DH134" s="43">
        <v>0</v>
      </c>
      <c r="DI134" s="43"/>
      <c r="DJ134" s="43"/>
      <c r="DK134" s="396"/>
      <c r="DL134" s="43"/>
      <c r="DM134" s="43">
        <v>0</v>
      </c>
      <c r="DN134" s="43"/>
      <c r="DO134" s="43"/>
      <c r="DP134" s="396"/>
      <c r="DQ134" s="43"/>
      <c r="DR134" s="43">
        <v>0</v>
      </c>
      <c r="DS134" s="43"/>
      <c r="DT134" s="43"/>
      <c r="DU134" s="396"/>
      <c r="DV134" s="43"/>
      <c r="DW134" s="43">
        <v>0</v>
      </c>
      <c r="DX134" s="43"/>
      <c r="DY134" s="43"/>
      <c r="DZ134" s="396"/>
      <c r="EA134" s="43"/>
      <c r="EB134" s="43">
        <v>0</v>
      </c>
      <c r="EC134" s="43"/>
      <c r="ED134" s="43"/>
      <c r="EE134" s="396"/>
      <c r="EF134" s="43"/>
      <c r="EG134" s="43">
        <v>0</v>
      </c>
      <c r="EH134" s="43"/>
      <c r="EI134" s="43"/>
      <c r="EJ134" s="396"/>
      <c r="EK134" s="43"/>
      <c r="EL134" s="43">
        <v>0</v>
      </c>
      <c r="EO134" s="88"/>
      <c r="EP134" s="33">
        <v>0</v>
      </c>
    </row>
    <row r="135" spans="4:146" x14ac:dyDescent="0.3">
      <c r="D135" s="409" t="s">
        <v>316</v>
      </c>
      <c r="E135" s="327"/>
      <c r="F135" s="399"/>
      <c r="G135" s="403">
        <v>0</v>
      </c>
      <c r="H135" s="401"/>
      <c r="I135" s="43"/>
      <c r="J135" s="396"/>
      <c r="K135" s="402"/>
      <c r="L135" s="403">
        <v>0</v>
      </c>
      <c r="M135" s="401"/>
      <c r="N135" s="43"/>
      <c r="O135" s="396"/>
      <c r="P135" s="402"/>
      <c r="Q135" s="403">
        <v>0</v>
      </c>
      <c r="R135" s="401"/>
      <c r="S135" s="43"/>
      <c r="T135" s="396"/>
      <c r="U135" s="402"/>
      <c r="V135" s="403">
        <v>0</v>
      </c>
      <c r="W135" s="401"/>
      <c r="X135" s="43"/>
      <c r="Y135" s="396"/>
      <c r="Z135" s="402"/>
      <c r="AA135" s="403">
        <v>0</v>
      </c>
      <c r="AB135" s="401"/>
      <c r="AC135" s="43"/>
      <c r="AD135" s="396"/>
      <c r="AE135" s="402"/>
      <c r="AF135" s="403">
        <v>0</v>
      </c>
      <c r="AG135" s="401"/>
      <c r="AH135" s="43"/>
      <c r="AI135" s="396"/>
      <c r="AJ135" s="402"/>
      <c r="AK135" s="403">
        <v>0</v>
      </c>
      <c r="AL135" s="401"/>
      <c r="AM135" s="43"/>
      <c r="AN135" s="396"/>
      <c r="AO135" s="402"/>
      <c r="AP135" s="403">
        <v>0</v>
      </c>
      <c r="AQ135" s="401"/>
      <c r="AR135" s="43"/>
      <c r="AS135" s="396"/>
      <c r="AT135" s="402"/>
      <c r="AU135" s="403">
        <v>0</v>
      </c>
      <c r="AV135" s="401"/>
      <c r="AW135" s="43"/>
      <c r="AX135" s="396"/>
      <c r="AY135" s="402"/>
      <c r="AZ135" s="403">
        <v>0</v>
      </c>
      <c r="BA135" s="401"/>
      <c r="BB135" s="43"/>
      <c r="BC135" s="396"/>
      <c r="BD135" s="402"/>
      <c r="BE135" s="403">
        <v>0</v>
      </c>
      <c r="BF135" s="401"/>
      <c r="BG135" s="43"/>
      <c r="BH135" s="396"/>
      <c r="BI135" s="402"/>
      <c r="BJ135" s="403">
        <v>0</v>
      </c>
      <c r="BK135" s="401"/>
      <c r="BL135" s="43"/>
      <c r="BM135" s="396"/>
      <c r="BN135" s="402"/>
      <c r="BO135" s="403">
        <v>0</v>
      </c>
      <c r="BP135" s="401"/>
      <c r="BQ135" s="43"/>
      <c r="BR135" s="396"/>
      <c r="BS135" s="402"/>
      <c r="BT135" s="403">
        <v>0</v>
      </c>
      <c r="BU135" s="401"/>
      <c r="BV135" s="43"/>
      <c r="BW135" s="396"/>
      <c r="BX135" s="402"/>
      <c r="BY135" s="403">
        <v>0</v>
      </c>
      <c r="BZ135" s="401"/>
      <c r="CA135" s="43"/>
      <c r="CB135" s="396"/>
      <c r="CC135" s="402"/>
      <c r="CD135" s="403">
        <v>0</v>
      </c>
      <c r="CE135" s="401"/>
      <c r="CF135" s="43"/>
      <c r="CG135" s="396"/>
      <c r="CH135" s="402"/>
      <c r="CI135" s="403">
        <v>0</v>
      </c>
      <c r="CJ135" s="401"/>
      <c r="CK135" s="43"/>
      <c r="CL135" s="396"/>
      <c r="CM135" s="402"/>
      <c r="CN135" s="403">
        <v>0</v>
      </c>
      <c r="CO135" s="401"/>
      <c r="CP135" s="43"/>
      <c r="CQ135" s="396"/>
      <c r="CR135" s="402"/>
      <c r="CS135" s="403">
        <v>0</v>
      </c>
      <c r="CT135" s="401"/>
      <c r="CU135" s="43"/>
      <c r="CV135" s="396"/>
      <c r="CW135" s="402"/>
      <c r="CX135" s="403">
        <v>0</v>
      </c>
      <c r="CY135" s="401"/>
      <c r="CZ135" s="43"/>
      <c r="DA135" s="396"/>
      <c r="DB135" s="402"/>
      <c r="DC135" s="403">
        <v>0</v>
      </c>
      <c r="DD135" s="401"/>
      <c r="DE135" s="43"/>
      <c r="DF135" s="396"/>
      <c r="DG135" s="402"/>
      <c r="DH135" s="403">
        <v>0</v>
      </c>
      <c r="DI135" s="401"/>
      <c r="DJ135" s="43"/>
      <c r="DK135" s="396"/>
      <c r="DL135" s="402"/>
      <c r="DM135" s="403">
        <v>0</v>
      </c>
      <c r="DN135" s="401"/>
      <c r="DO135" s="43"/>
      <c r="DP135" s="396"/>
      <c r="DQ135" s="402"/>
      <c r="DR135" s="403">
        <v>0</v>
      </c>
      <c r="DS135" s="401"/>
      <c r="DT135" s="43"/>
      <c r="DU135" s="396"/>
      <c r="DV135" s="402"/>
      <c r="DW135" s="403">
        <v>0</v>
      </c>
      <c r="DX135" s="401"/>
      <c r="DY135" s="43"/>
      <c r="DZ135" s="396"/>
      <c r="EA135" s="402"/>
      <c r="EB135" s="403">
        <v>0</v>
      </c>
      <c r="EC135" s="401"/>
      <c r="ED135" s="43"/>
      <c r="EE135" s="396"/>
      <c r="EF135" s="402"/>
      <c r="EG135" s="403">
        <v>0</v>
      </c>
      <c r="EH135" s="401"/>
      <c r="EI135" s="43"/>
      <c r="EJ135" s="396"/>
      <c r="EK135" s="402"/>
      <c r="EL135" s="403">
        <v>0</v>
      </c>
      <c r="EM135" s="419"/>
      <c r="EO135" s="88"/>
      <c r="EP135" s="33">
        <v>0</v>
      </c>
    </row>
    <row r="136" spans="4:146" hidden="1" x14ac:dyDescent="0.3">
      <c r="D136" s="409"/>
      <c r="E136" s="327"/>
      <c r="G136" s="416"/>
      <c r="H136" s="416"/>
      <c r="I136" s="416"/>
      <c r="J136" s="417"/>
      <c r="K136" s="416"/>
      <c r="L136" s="416"/>
      <c r="M136" s="416"/>
      <c r="N136" s="416"/>
      <c r="O136" s="417"/>
      <c r="P136" s="416"/>
      <c r="Q136" s="416"/>
      <c r="R136" s="416"/>
      <c r="S136" s="416"/>
      <c r="T136" s="417"/>
      <c r="U136" s="416"/>
      <c r="V136" s="416"/>
      <c r="W136" s="416"/>
      <c r="X136" s="416"/>
      <c r="Y136" s="417"/>
      <c r="Z136" s="416"/>
      <c r="AA136" s="416"/>
      <c r="AB136" s="416"/>
      <c r="AC136" s="416"/>
      <c r="AD136" s="417"/>
      <c r="AE136" s="416"/>
      <c r="AF136" s="416"/>
      <c r="AG136" s="416"/>
      <c r="AH136" s="416"/>
      <c r="AI136" s="417"/>
      <c r="AJ136" s="416"/>
      <c r="AK136" s="416"/>
      <c r="AL136" s="416"/>
      <c r="AM136" s="416"/>
      <c r="AN136" s="417"/>
      <c r="AO136" s="416"/>
      <c r="AP136" s="416"/>
      <c r="AQ136" s="416"/>
      <c r="AR136" s="416"/>
      <c r="AS136" s="417"/>
      <c r="AT136" s="416"/>
      <c r="AU136" s="416"/>
      <c r="AV136" s="416"/>
      <c r="AW136" s="416"/>
      <c r="AX136" s="417"/>
      <c r="AY136" s="416"/>
      <c r="AZ136" s="416"/>
      <c r="BA136" s="416"/>
      <c r="BB136" s="416"/>
      <c r="BC136" s="417"/>
      <c r="BD136" s="416"/>
      <c r="BE136" s="416"/>
      <c r="BF136" s="416"/>
      <c r="BG136" s="416"/>
      <c r="BH136" s="417"/>
      <c r="BI136" s="416"/>
      <c r="BJ136" s="416"/>
      <c r="BK136" s="416"/>
      <c r="BL136" s="416"/>
      <c r="BM136" s="417"/>
      <c r="BN136" s="416"/>
      <c r="BO136" s="416"/>
      <c r="BP136" s="416"/>
      <c r="BQ136" s="416"/>
      <c r="BR136" s="417"/>
      <c r="BS136" s="416"/>
      <c r="BT136" s="43"/>
      <c r="BU136" s="43"/>
      <c r="BV136" s="43"/>
      <c r="BW136" s="396"/>
      <c r="BX136" s="43"/>
      <c r="BY136" s="43"/>
      <c r="BZ136" s="416"/>
      <c r="CA136" s="416"/>
      <c r="CB136" s="417"/>
      <c r="CC136" s="416"/>
      <c r="CD136" s="416"/>
      <c r="CE136" s="416"/>
      <c r="CF136" s="416"/>
      <c r="CG136" s="417"/>
      <c r="CH136" s="416"/>
      <c r="CI136" s="416"/>
      <c r="CJ136" s="416"/>
      <c r="CK136" s="416"/>
      <c r="CL136" s="417"/>
      <c r="CM136" s="416"/>
      <c r="CN136" s="416"/>
      <c r="CO136" s="416"/>
      <c r="CP136" s="416"/>
      <c r="CQ136" s="417"/>
      <c r="CR136" s="416"/>
      <c r="CS136" s="416"/>
      <c r="CT136" s="416"/>
      <c r="CU136" s="416"/>
      <c r="CV136" s="417"/>
      <c r="CW136" s="416"/>
      <c r="CX136" s="416"/>
      <c r="CY136" s="416"/>
      <c r="CZ136" s="416"/>
      <c r="DA136" s="417"/>
      <c r="DB136" s="416"/>
      <c r="DC136" s="416"/>
      <c r="DD136" s="416"/>
      <c r="DE136" s="416"/>
      <c r="DF136" s="417"/>
      <c r="DG136" s="416"/>
      <c r="DH136" s="416"/>
      <c r="DI136" s="416"/>
      <c r="DJ136" s="416"/>
      <c r="DK136" s="417"/>
      <c r="DL136" s="416"/>
      <c r="DM136" s="416"/>
      <c r="DN136" s="416"/>
      <c r="DO136" s="416"/>
      <c r="DP136" s="417"/>
      <c r="DQ136" s="416"/>
      <c r="DR136" s="416"/>
      <c r="DS136" s="416"/>
      <c r="DT136" s="416"/>
      <c r="DU136" s="417"/>
      <c r="DV136" s="416"/>
      <c r="DW136" s="416"/>
      <c r="DX136" s="416"/>
      <c r="DY136" s="416"/>
      <c r="DZ136" s="417"/>
      <c r="EA136" s="416"/>
      <c r="EB136" s="416"/>
      <c r="EC136" s="416"/>
      <c r="ED136" s="416"/>
      <c r="EE136" s="417"/>
      <c r="EF136" s="416"/>
      <c r="EG136" s="416"/>
      <c r="EH136" s="416"/>
      <c r="EI136" s="416"/>
      <c r="EJ136" s="417"/>
      <c r="EK136" s="416"/>
      <c r="EL136" s="43"/>
      <c r="EO136" s="88"/>
      <c r="EP136" s="33"/>
    </row>
    <row r="137" spans="4:146" hidden="1" x14ac:dyDescent="0.3">
      <c r="D137" s="409" t="s">
        <v>322</v>
      </c>
      <c r="E137" s="327"/>
      <c r="G137" s="43">
        <v>0</v>
      </c>
      <c r="H137" s="43"/>
      <c r="I137" s="43"/>
      <c r="J137" s="396"/>
      <c r="K137" s="43"/>
      <c r="L137" s="43">
        <v>0</v>
      </c>
      <c r="M137" s="43"/>
      <c r="N137" s="43"/>
      <c r="O137" s="396"/>
      <c r="P137" s="43"/>
      <c r="Q137" s="43">
        <v>0</v>
      </c>
      <c r="R137" s="43"/>
      <c r="S137" s="43"/>
      <c r="T137" s="396"/>
      <c r="U137" s="43"/>
      <c r="V137" s="43">
        <v>0</v>
      </c>
      <c r="W137" s="43"/>
      <c r="X137" s="43"/>
      <c r="Y137" s="396"/>
      <c r="Z137" s="43"/>
      <c r="AA137" s="43">
        <v>0</v>
      </c>
      <c r="AB137" s="43"/>
      <c r="AC137" s="43"/>
      <c r="AD137" s="396"/>
      <c r="AE137" s="43"/>
      <c r="AF137" s="43">
        <v>0</v>
      </c>
      <c r="AG137" s="43"/>
      <c r="AH137" s="43"/>
      <c r="AI137" s="396"/>
      <c r="AJ137" s="43"/>
      <c r="AK137" s="43">
        <v>0</v>
      </c>
      <c r="AL137" s="43"/>
      <c r="AM137" s="43"/>
      <c r="AN137" s="396"/>
      <c r="AO137" s="43"/>
      <c r="AP137" s="43">
        <v>0</v>
      </c>
      <c r="AQ137" s="43"/>
      <c r="AR137" s="43"/>
      <c r="AS137" s="396"/>
      <c r="AT137" s="43"/>
      <c r="AU137" s="43">
        <v>0</v>
      </c>
      <c r="AV137" s="43"/>
      <c r="AW137" s="43"/>
      <c r="AX137" s="396"/>
      <c r="AY137" s="43"/>
      <c r="AZ137" s="43">
        <v>0</v>
      </c>
      <c r="BA137" s="43"/>
      <c r="BB137" s="43"/>
      <c r="BC137" s="396"/>
      <c r="BD137" s="43"/>
      <c r="BE137" s="43">
        <v>0</v>
      </c>
      <c r="BF137" s="43"/>
      <c r="BG137" s="43"/>
      <c r="BH137" s="396"/>
      <c r="BI137" s="43"/>
      <c r="BJ137" s="43">
        <v>0</v>
      </c>
      <c r="BK137" s="43"/>
      <c r="BL137" s="43"/>
      <c r="BM137" s="396"/>
      <c r="BN137" s="43"/>
      <c r="BO137" s="43">
        <v>0</v>
      </c>
      <c r="BP137" s="43"/>
      <c r="BQ137" s="43"/>
      <c r="BR137" s="396"/>
      <c r="BS137" s="43"/>
      <c r="BT137" s="43">
        <v>0</v>
      </c>
      <c r="BU137" s="43"/>
      <c r="BV137" s="43"/>
      <c r="BW137" s="396"/>
      <c r="BX137" s="43"/>
      <c r="BY137" s="43">
        <v>0</v>
      </c>
      <c r="BZ137" s="43"/>
      <c r="CA137" s="43"/>
      <c r="CB137" s="396"/>
      <c r="CC137" s="43"/>
      <c r="CD137" s="43">
        <v>0</v>
      </c>
      <c r="CE137" s="43"/>
      <c r="CF137" s="43"/>
      <c r="CG137" s="396"/>
      <c r="CH137" s="43"/>
      <c r="CI137" s="43">
        <v>0</v>
      </c>
      <c r="CJ137" s="43"/>
      <c r="CK137" s="43"/>
      <c r="CL137" s="396"/>
      <c r="CM137" s="43"/>
      <c r="CN137" s="43">
        <v>0</v>
      </c>
      <c r="CO137" s="43"/>
      <c r="CP137" s="43"/>
      <c r="CQ137" s="396"/>
      <c r="CR137" s="43"/>
      <c r="CS137" s="43">
        <v>0</v>
      </c>
      <c r="CT137" s="43"/>
      <c r="CU137" s="43"/>
      <c r="CV137" s="396"/>
      <c r="CW137" s="43"/>
      <c r="CX137" s="43">
        <v>0</v>
      </c>
      <c r="CY137" s="43"/>
      <c r="CZ137" s="43"/>
      <c r="DA137" s="396"/>
      <c r="DB137" s="43"/>
      <c r="DC137" s="43">
        <v>0</v>
      </c>
      <c r="DD137" s="43"/>
      <c r="DE137" s="43"/>
      <c r="DF137" s="396"/>
      <c r="DG137" s="43"/>
      <c r="DH137" s="43">
        <v>0</v>
      </c>
      <c r="DI137" s="43"/>
      <c r="DJ137" s="43"/>
      <c r="DK137" s="396"/>
      <c r="DL137" s="43"/>
      <c r="DM137" s="43">
        <v>0</v>
      </c>
      <c r="DN137" s="43"/>
      <c r="DO137" s="43"/>
      <c r="DP137" s="396"/>
      <c r="DQ137" s="43"/>
      <c r="DR137" s="43">
        <v>0</v>
      </c>
      <c r="DS137" s="43"/>
      <c r="DT137" s="43"/>
      <c r="DU137" s="396"/>
      <c r="DV137" s="43"/>
      <c r="DW137" s="43">
        <v>0</v>
      </c>
      <c r="DX137" s="43"/>
      <c r="DY137" s="43"/>
      <c r="DZ137" s="396"/>
      <c r="EA137" s="43"/>
      <c r="EB137" s="43">
        <v>0</v>
      </c>
      <c r="EC137" s="43"/>
      <c r="ED137" s="43"/>
      <c r="EE137" s="396"/>
      <c r="EF137" s="43"/>
      <c r="EG137" s="43">
        <v>0</v>
      </c>
      <c r="EH137" s="43"/>
      <c r="EI137" s="43"/>
      <c r="EJ137" s="396"/>
      <c r="EK137" s="43"/>
      <c r="EL137" s="43">
        <v>0</v>
      </c>
      <c r="EO137" s="88"/>
      <c r="EP137" s="33">
        <v>0</v>
      </c>
    </row>
    <row r="138" spans="4:146" hidden="1" x14ac:dyDescent="0.3">
      <c r="D138" s="409" t="s">
        <v>316</v>
      </c>
      <c r="E138" s="327"/>
      <c r="F138" s="399"/>
      <c r="G138" s="403">
        <v>0</v>
      </c>
      <c r="H138" s="401"/>
      <c r="I138" s="43"/>
      <c r="J138" s="396"/>
      <c r="K138" s="402"/>
      <c r="L138" s="403">
        <v>0</v>
      </c>
      <c r="M138" s="401"/>
      <c r="N138" s="43"/>
      <c r="O138" s="396"/>
      <c r="P138" s="402"/>
      <c r="Q138" s="403">
        <v>0</v>
      </c>
      <c r="R138" s="401"/>
      <c r="S138" s="43"/>
      <c r="T138" s="396"/>
      <c r="U138" s="402"/>
      <c r="V138" s="403">
        <v>0</v>
      </c>
      <c r="W138" s="401"/>
      <c r="X138" s="43"/>
      <c r="Y138" s="396"/>
      <c r="Z138" s="402"/>
      <c r="AA138" s="403">
        <v>0</v>
      </c>
      <c r="AB138" s="401"/>
      <c r="AC138" s="43"/>
      <c r="AD138" s="396"/>
      <c r="AE138" s="402"/>
      <c r="AF138" s="403">
        <v>0</v>
      </c>
      <c r="AG138" s="401"/>
      <c r="AH138" s="43"/>
      <c r="AI138" s="396"/>
      <c r="AJ138" s="402"/>
      <c r="AK138" s="403">
        <v>0</v>
      </c>
      <c r="AL138" s="401"/>
      <c r="AM138" s="43"/>
      <c r="AN138" s="396"/>
      <c r="AO138" s="402"/>
      <c r="AP138" s="403">
        <v>0</v>
      </c>
      <c r="AQ138" s="401"/>
      <c r="AR138" s="43"/>
      <c r="AS138" s="396"/>
      <c r="AT138" s="402"/>
      <c r="AU138" s="403">
        <v>0</v>
      </c>
      <c r="AV138" s="401"/>
      <c r="AW138" s="43"/>
      <c r="AX138" s="396"/>
      <c r="AY138" s="402"/>
      <c r="AZ138" s="403">
        <v>0</v>
      </c>
      <c r="BA138" s="401"/>
      <c r="BB138" s="43"/>
      <c r="BC138" s="396"/>
      <c r="BD138" s="402"/>
      <c r="BE138" s="403">
        <v>0</v>
      </c>
      <c r="BF138" s="401"/>
      <c r="BG138" s="43"/>
      <c r="BH138" s="396"/>
      <c r="BI138" s="402"/>
      <c r="BJ138" s="403">
        <v>0</v>
      </c>
      <c r="BK138" s="401"/>
      <c r="BL138" s="43"/>
      <c r="BM138" s="396"/>
      <c r="BN138" s="402"/>
      <c r="BO138" s="403">
        <v>0</v>
      </c>
      <c r="BP138" s="401"/>
      <c r="BQ138" s="43"/>
      <c r="BR138" s="396"/>
      <c r="BS138" s="402"/>
      <c r="BT138" s="403">
        <v>0</v>
      </c>
      <c r="BU138" s="401"/>
      <c r="BV138" s="43"/>
      <c r="BW138" s="396"/>
      <c r="BX138" s="402"/>
      <c r="BY138" s="403">
        <v>0</v>
      </c>
      <c r="BZ138" s="401"/>
      <c r="CA138" s="43"/>
      <c r="CB138" s="396"/>
      <c r="CC138" s="402"/>
      <c r="CD138" s="403">
        <v>0</v>
      </c>
      <c r="CE138" s="401"/>
      <c r="CF138" s="43"/>
      <c r="CG138" s="396"/>
      <c r="CH138" s="402"/>
      <c r="CI138" s="403">
        <v>0</v>
      </c>
      <c r="CJ138" s="401"/>
      <c r="CK138" s="43"/>
      <c r="CL138" s="396"/>
      <c r="CM138" s="402"/>
      <c r="CN138" s="403">
        <v>0</v>
      </c>
      <c r="CO138" s="401"/>
      <c r="CP138" s="43"/>
      <c r="CQ138" s="396"/>
      <c r="CR138" s="402"/>
      <c r="CS138" s="403">
        <v>0</v>
      </c>
      <c r="CT138" s="401"/>
      <c r="CU138" s="43"/>
      <c r="CV138" s="396"/>
      <c r="CW138" s="402"/>
      <c r="CX138" s="403">
        <v>0</v>
      </c>
      <c r="CY138" s="401"/>
      <c r="CZ138" s="43"/>
      <c r="DA138" s="396"/>
      <c r="DB138" s="402"/>
      <c r="DC138" s="403">
        <v>0</v>
      </c>
      <c r="DD138" s="401"/>
      <c r="DE138" s="43"/>
      <c r="DF138" s="396"/>
      <c r="DG138" s="402"/>
      <c r="DH138" s="403">
        <v>0</v>
      </c>
      <c r="DI138" s="401"/>
      <c r="DJ138" s="43"/>
      <c r="DK138" s="396"/>
      <c r="DL138" s="402"/>
      <c r="DM138" s="403">
        <v>0</v>
      </c>
      <c r="DN138" s="401"/>
      <c r="DO138" s="43"/>
      <c r="DP138" s="396"/>
      <c r="DQ138" s="402"/>
      <c r="DR138" s="403">
        <v>0</v>
      </c>
      <c r="DS138" s="401"/>
      <c r="DT138" s="43"/>
      <c r="DU138" s="396"/>
      <c r="DV138" s="402"/>
      <c r="DW138" s="403">
        <v>0</v>
      </c>
      <c r="DX138" s="401"/>
      <c r="DY138" s="43"/>
      <c r="DZ138" s="396"/>
      <c r="EA138" s="402"/>
      <c r="EB138" s="403">
        <v>0</v>
      </c>
      <c r="EC138" s="401"/>
      <c r="ED138" s="43"/>
      <c r="EE138" s="396"/>
      <c r="EF138" s="402"/>
      <c r="EG138" s="403">
        <v>0</v>
      </c>
      <c r="EH138" s="401"/>
      <c r="EI138" s="43"/>
      <c r="EJ138" s="396"/>
      <c r="EK138" s="402"/>
      <c r="EL138" s="403">
        <v>0</v>
      </c>
      <c r="EM138" s="419"/>
      <c r="EO138" s="88"/>
      <c r="EP138" s="33">
        <v>0</v>
      </c>
    </row>
    <row r="139" spans="4:146" x14ac:dyDescent="0.3">
      <c r="D139" s="409"/>
      <c r="E139" s="327"/>
      <c r="G139" s="416"/>
      <c r="H139" s="416"/>
      <c r="I139" s="416"/>
      <c r="J139" s="417"/>
      <c r="K139" s="416"/>
      <c r="L139" s="416"/>
      <c r="M139" s="416"/>
      <c r="N139" s="416"/>
      <c r="O139" s="417"/>
      <c r="P139" s="416"/>
      <c r="Q139" s="416"/>
      <c r="R139" s="416"/>
      <c r="S139" s="416"/>
      <c r="T139" s="417"/>
      <c r="U139" s="416"/>
      <c r="V139" s="416"/>
      <c r="W139" s="416"/>
      <c r="X139" s="416"/>
      <c r="Y139" s="417"/>
      <c r="Z139" s="416"/>
      <c r="AA139" s="416"/>
      <c r="AB139" s="416"/>
      <c r="AC139" s="416"/>
      <c r="AD139" s="417"/>
      <c r="AE139" s="416"/>
      <c r="AF139" s="416"/>
      <c r="AG139" s="416"/>
      <c r="AH139" s="416"/>
      <c r="AI139" s="417"/>
      <c r="AJ139" s="416"/>
      <c r="AK139" s="416"/>
      <c r="AL139" s="416"/>
      <c r="AM139" s="416"/>
      <c r="AN139" s="417"/>
      <c r="AO139" s="416"/>
      <c r="AP139" s="416"/>
      <c r="AQ139" s="416"/>
      <c r="AR139" s="416"/>
      <c r="AS139" s="417"/>
      <c r="AT139" s="416"/>
      <c r="AU139" s="416"/>
      <c r="AV139" s="416"/>
      <c r="AW139" s="416"/>
      <c r="AX139" s="417"/>
      <c r="AY139" s="416"/>
      <c r="AZ139" s="416"/>
      <c r="BA139" s="416"/>
      <c r="BB139" s="416"/>
      <c r="BC139" s="417"/>
      <c r="BD139" s="416"/>
      <c r="BE139" s="416"/>
      <c r="BF139" s="416"/>
      <c r="BG139" s="416"/>
      <c r="BH139" s="417"/>
      <c r="BI139" s="416"/>
      <c r="BJ139" s="416"/>
      <c r="BK139" s="416"/>
      <c r="BL139" s="416"/>
      <c r="BM139" s="417"/>
      <c r="BN139" s="416"/>
      <c r="BO139" s="416"/>
      <c r="BP139" s="416"/>
      <c r="BQ139" s="416"/>
      <c r="BR139" s="417"/>
      <c r="BS139" s="416"/>
      <c r="BT139" s="43"/>
      <c r="BU139" s="43"/>
      <c r="BV139" s="43"/>
      <c r="BW139" s="396"/>
      <c r="BX139" s="43"/>
      <c r="BY139" s="43"/>
      <c r="BZ139" s="416"/>
      <c r="CA139" s="416"/>
      <c r="CB139" s="417"/>
      <c r="CC139" s="416"/>
      <c r="CD139" s="416"/>
      <c r="CE139" s="416"/>
      <c r="CF139" s="416"/>
      <c r="CG139" s="417"/>
      <c r="CH139" s="416"/>
      <c r="CI139" s="416"/>
      <c r="CJ139" s="416"/>
      <c r="CK139" s="416"/>
      <c r="CL139" s="417"/>
      <c r="CM139" s="416"/>
      <c r="CN139" s="416"/>
      <c r="CO139" s="416"/>
      <c r="CP139" s="416"/>
      <c r="CQ139" s="417"/>
      <c r="CR139" s="416"/>
      <c r="CS139" s="416"/>
      <c r="CT139" s="416"/>
      <c r="CU139" s="416"/>
      <c r="CV139" s="417"/>
      <c r="CW139" s="416"/>
      <c r="CX139" s="416"/>
      <c r="CY139" s="416"/>
      <c r="CZ139" s="416"/>
      <c r="DA139" s="417"/>
      <c r="DB139" s="416"/>
      <c r="DC139" s="416"/>
      <c r="DD139" s="416"/>
      <c r="DE139" s="416"/>
      <c r="DF139" s="417"/>
      <c r="DG139" s="416"/>
      <c r="DH139" s="416"/>
      <c r="DI139" s="416"/>
      <c r="DJ139" s="416"/>
      <c r="DK139" s="417"/>
      <c r="DL139" s="416"/>
      <c r="DM139" s="416"/>
      <c r="DN139" s="416"/>
      <c r="DO139" s="416"/>
      <c r="DP139" s="417"/>
      <c r="DQ139" s="416"/>
      <c r="DR139" s="416"/>
      <c r="DS139" s="416"/>
      <c r="DT139" s="416"/>
      <c r="DU139" s="417"/>
      <c r="DV139" s="416"/>
      <c r="DW139" s="416"/>
      <c r="DX139" s="416"/>
      <c r="DY139" s="416"/>
      <c r="DZ139" s="417"/>
      <c r="EA139" s="416"/>
      <c r="EB139" s="416"/>
      <c r="EC139" s="416"/>
      <c r="ED139" s="416"/>
      <c r="EE139" s="417"/>
      <c r="EF139" s="416"/>
      <c r="EG139" s="416"/>
      <c r="EH139" s="416"/>
      <c r="EI139" s="416"/>
      <c r="EJ139" s="417"/>
      <c r="EK139" s="416"/>
      <c r="EL139" s="43"/>
      <c r="EO139" s="88"/>
      <c r="EP139" s="33"/>
    </row>
    <row r="140" spans="4:146" x14ac:dyDescent="0.3">
      <c r="D140" s="409" t="s">
        <v>557</v>
      </c>
      <c r="E140" s="327"/>
      <c r="G140" s="43">
        <v>0</v>
      </c>
      <c r="H140" s="43"/>
      <c r="I140" s="43"/>
      <c r="J140" s="396"/>
      <c r="K140" s="43"/>
      <c r="L140" s="43">
        <v>0</v>
      </c>
      <c r="M140" s="43"/>
      <c r="N140" s="43"/>
      <c r="O140" s="396"/>
      <c r="P140" s="43"/>
      <c r="Q140" s="43">
        <v>0</v>
      </c>
      <c r="R140" s="43"/>
      <c r="S140" s="43"/>
      <c r="T140" s="396"/>
      <c r="U140" s="43"/>
      <c r="V140" s="43">
        <v>0</v>
      </c>
      <c r="W140" s="43"/>
      <c r="X140" s="43"/>
      <c r="Y140" s="396"/>
      <c r="Z140" s="43"/>
      <c r="AA140" s="43">
        <v>0</v>
      </c>
      <c r="AB140" s="43"/>
      <c r="AC140" s="43"/>
      <c r="AD140" s="396"/>
      <c r="AE140" s="43"/>
      <c r="AF140" s="43">
        <v>0</v>
      </c>
      <c r="AG140" s="43"/>
      <c r="AH140" s="43"/>
      <c r="AI140" s="396"/>
      <c r="AJ140" s="43"/>
      <c r="AK140" s="43">
        <v>0</v>
      </c>
      <c r="AL140" s="43"/>
      <c r="AM140" s="43"/>
      <c r="AN140" s="396"/>
      <c r="AO140" s="43"/>
      <c r="AP140" s="43">
        <v>0</v>
      </c>
      <c r="AQ140" s="43"/>
      <c r="AR140" s="43"/>
      <c r="AS140" s="396"/>
      <c r="AT140" s="43"/>
      <c r="AU140" s="43">
        <v>0</v>
      </c>
      <c r="AV140" s="43"/>
      <c r="AW140" s="43"/>
      <c r="AX140" s="396"/>
      <c r="AY140" s="43"/>
      <c r="AZ140" s="43">
        <v>0</v>
      </c>
      <c r="BA140" s="43"/>
      <c r="BB140" s="43"/>
      <c r="BC140" s="396"/>
      <c r="BD140" s="43"/>
      <c r="BE140" s="43">
        <v>0</v>
      </c>
      <c r="BF140" s="43"/>
      <c r="BG140" s="43"/>
      <c r="BH140" s="396"/>
      <c r="BI140" s="43"/>
      <c r="BJ140" s="43">
        <v>0</v>
      </c>
      <c r="BK140" s="43"/>
      <c r="BL140" s="43"/>
      <c r="BM140" s="396"/>
      <c r="BN140" s="43"/>
      <c r="BO140" s="43">
        <v>0</v>
      </c>
      <c r="BP140" s="43"/>
      <c r="BQ140" s="43"/>
      <c r="BR140" s="396"/>
      <c r="BS140" s="43"/>
      <c r="BT140" s="43">
        <v>0</v>
      </c>
      <c r="BU140" s="43"/>
      <c r="BV140" s="43"/>
      <c r="BW140" s="396"/>
      <c r="BX140" s="43"/>
      <c r="BY140" s="43">
        <v>1195262</v>
      </c>
      <c r="BZ140" s="43"/>
      <c r="CA140" s="43"/>
      <c r="CB140" s="396"/>
      <c r="CC140" s="43"/>
      <c r="CD140" s="43">
        <v>0</v>
      </c>
      <c r="CE140" s="43"/>
      <c r="CF140" s="43"/>
      <c r="CG140" s="396"/>
      <c r="CH140" s="43"/>
      <c r="CI140" s="43">
        <v>0</v>
      </c>
      <c r="CJ140" s="43"/>
      <c r="CK140" s="43"/>
      <c r="CL140" s="396"/>
      <c r="CM140" s="43"/>
      <c r="CN140" s="43">
        <v>0</v>
      </c>
      <c r="CO140" s="43"/>
      <c r="CP140" s="43"/>
      <c r="CQ140" s="396"/>
      <c r="CR140" s="43"/>
      <c r="CS140" s="43">
        <v>0</v>
      </c>
      <c r="CT140" s="43"/>
      <c r="CU140" s="43"/>
      <c r="CV140" s="396"/>
      <c r="CW140" s="43"/>
      <c r="CX140" s="43">
        <v>994679</v>
      </c>
      <c r="CY140" s="43"/>
      <c r="CZ140" s="43"/>
      <c r="DA140" s="396"/>
      <c r="DB140" s="43"/>
      <c r="DC140" s="43">
        <v>0</v>
      </c>
      <c r="DD140" s="43"/>
      <c r="DE140" s="43"/>
      <c r="DF140" s="396"/>
      <c r="DG140" s="43"/>
      <c r="DH140" s="43">
        <v>0</v>
      </c>
      <c r="DI140" s="43"/>
      <c r="DJ140" s="43"/>
      <c r="DK140" s="396"/>
      <c r="DL140" s="43"/>
      <c r="DM140" s="43">
        <v>200583</v>
      </c>
      <c r="DN140" s="43"/>
      <c r="DO140" s="43"/>
      <c r="DP140" s="396"/>
      <c r="DQ140" s="43"/>
      <c r="DR140" s="43">
        <v>0</v>
      </c>
      <c r="DS140" s="43"/>
      <c r="DT140" s="43"/>
      <c r="DU140" s="396"/>
      <c r="DV140" s="43"/>
      <c r="DW140" s="43">
        <v>0</v>
      </c>
      <c r="DX140" s="43"/>
      <c r="DY140" s="43"/>
      <c r="DZ140" s="396"/>
      <c r="EA140" s="43"/>
      <c r="EB140" s="43">
        <v>0</v>
      </c>
      <c r="EC140" s="43"/>
      <c r="ED140" s="43"/>
      <c r="EE140" s="396"/>
      <c r="EF140" s="43"/>
      <c r="EG140" s="43">
        <v>0</v>
      </c>
      <c r="EH140" s="43"/>
      <c r="EI140" s="43"/>
      <c r="EJ140" s="396"/>
      <c r="EK140" s="43"/>
      <c r="EL140" s="43">
        <v>1195262</v>
      </c>
      <c r="EO140" s="88"/>
      <c r="EP140" s="33">
        <v>0</v>
      </c>
    </row>
    <row r="141" spans="4:146" x14ac:dyDescent="0.3">
      <c r="D141" s="409" t="s">
        <v>316</v>
      </c>
      <c r="E141" s="327"/>
      <c r="F141" s="399"/>
      <c r="G141" s="403">
        <v>0</v>
      </c>
      <c r="H141" s="401"/>
      <c r="I141" s="43"/>
      <c r="J141" s="396"/>
      <c r="K141" s="402"/>
      <c r="L141" s="403">
        <v>0</v>
      </c>
      <c r="M141" s="401"/>
      <c r="N141" s="43"/>
      <c r="O141" s="396"/>
      <c r="P141" s="402"/>
      <c r="Q141" s="403">
        <v>0</v>
      </c>
      <c r="R141" s="401"/>
      <c r="S141" s="43"/>
      <c r="T141" s="396"/>
      <c r="U141" s="402"/>
      <c r="V141" s="403">
        <v>0</v>
      </c>
      <c r="W141" s="401"/>
      <c r="X141" s="43"/>
      <c r="Y141" s="396"/>
      <c r="Z141" s="402"/>
      <c r="AA141" s="403">
        <v>0</v>
      </c>
      <c r="AB141" s="401"/>
      <c r="AC141" s="43"/>
      <c r="AD141" s="396"/>
      <c r="AE141" s="402"/>
      <c r="AF141" s="403">
        <v>0</v>
      </c>
      <c r="AG141" s="401"/>
      <c r="AH141" s="43"/>
      <c r="AI141" s="396"/>
      <c r="AJ141" s="402"/>
      <c r="AK141" s="403">
        <v>0</v>
      </c>
      <c r="AL141" s="401"/>
      <c r="AM141" s="43"/>
      <c r="AN141" s="396"/>
      <c r="AO141" s="402"/>
      <c r="AP141" s="403">
        <v>0</v>
      </c>
      <c r="AQ141" s="401"/>
      <c r="AR141" s="43"/>
      <c r="AS141" s="396"/>
      <c r="AT141" s="402"/>
      <c r="AU141" s="403">
        <v>0</v>
      </c>
      <c r="AV141" s="401"/>
      <c r="AW141" s="43"/>
      <c r="AX141" s="396"/>
      <c r="AY141" s="402"/>
      <c r="AZ141" s="403">
        <v>0</v>
      </c>
      <c r="BA141" s="401"/>
      <c r="BB141" s="43"/>
      <c r="BC141" s="396"/>
      <c r="BD141" s="402"/>
      <c r="BE141" s="403">
        <v>0</v>
      </c>
      <c r="BF141" s="401"/>
      <c r="BG141" s="43"/>
      <c r="BH141" s="396"/>
      <c r="BI141" s="402"/>
      <c r="BJ141" s="403">
        <v>0</v>
      </c>
      <c r="BK141" s="401"/>
      <c r="BL141" s="43"/>
      <c r="BM141" s="396"/>
      <c r="BN141" s="402"/>
      <c r="BO141" s="403">
        <v>0</v>
      </c>
      <c r="BP141" s="401"/>
      <c r="BQ141" s="43"/>
      <c r="BR141" s="396"/>
      <c r="BS141" s="402"/>
      <c r="BT141" s="403">
        <v>0</v>
      </c>
      <c r="BU141" s="401"/>
      <c r="BV141" s="43"/>
      <c r="BW141" s="396"/>
      <c r="BX141" s="402"/>
      <c r="BY141" s="403">
        <v>1195262</v>
      </c>
      <c r="BZ141" s="401"/>
      <c r="CA141" s="43"/>
      <c r="CB141" s="396"/>
      <c r="CC141" s="402"/>
      <c r="CD141" s="403">
        <v>0</v>
      </c>
      <c r="CE141" s="401"/>
      <c r="CF141" s="43"/>
      <c r="CG141" s="396"/>
      <c r="CH141" s="402"/>
      <c r="CI141" s="403">
        <v>0</v>
      </c>
      <c r="CJ141" s="401"/>
      <c r="CK141" s="43"/>
      <c r="CL141" s="396"/>
      <c r="CM141" s="402"/>
      <c r="CN141" s="403">
        <v>0</v>
      </c>
      <c r="CO141" s="401"/>
      <c r="CP141" s="43"/>
      <c r="CQ141" s="396"/>
      <c r="CR141" s="402"/>
      <c r="CS141" s="403">
        <v>0</v>
      </c>
      <c r="CT141" s="401"/>
      <c r="CU141" s="43"/>
      <c r="CV141" s="396"/>
      <c r="CW141" s="402"/>
      <c r="CX141" s="403">
        <v>994679</v>
      </c>
      <c r="CY141" s="401"/>
      <c r="CZ141" s="43"/>
      <c r="DA141" s="396"/>
      <c r="DB141" s="402"/>
      <c r="DC141" s="403">
        <v>0</v>
      </c>
      <c r="DD141" s="401"/>
      <c r="DE141" s="43"/>
      <c r="DF141" s="396"/>
      <c r="DG141" s="402"/>
      <c r="DH141" s="403">
        <v>0</v>
      </c>
      <c r="DI141" s="401"/>
      <c r="DJ141" s="43"/>
      <c r="DK141" s="396"/>
      <c r="DL141" s="402"/>
      <c r="DM141" s="403">
        <v>200583</v>
      </c>
      <c r="DN141" s="401"/>
      <c r="DO141" s="43"/>
      <c r="DP141" s="396"/>
      <c r="DQ141" s="402"/>
      <c r="DR141" s="403">
        <v>0</v>
      </c>
      <c r="DS141" s="401"/>
      <c r="DT141" s="43"/>
      <c r="DU141" s="396"/>
      <c r="DV141" s="402"/>
      <c r="DW141" s="403">
        <v>0</v>
      </c>
      <c r="DX141" s="401"/>
      <c r="DY141" s="43"/>
      <c r="DZ141" s="396"/>
      <c r="EA141" s="402"/>
      <c r="EB141" s="403">
        <v>0</v>
      </c>
      <c r="EC141" s="401"/>
      <c r="ED141" s="43"/>
      <c r="EE141" s="396"/>
      <c r="EF141" s="402"/>
      <c r="EG141" s="403">
        <v>0</v>
      </c>
      <c r="EH141" s="401"/>
      <c r="EI141" s="43"/>
      <c r="EJ141" s="396"/>
      <c r="EK141" s="402"/>
      <c r="EL141" s="403">
        <v>1195262</v>
      </c>
      <c r="EM141" s="419"/>
      <c r="EO141" s="88"/>
      <c r="EP141" s="33">
        <v>0</v>
      </c>
    </row>
    <row r="142" spans="4:146" x14ac:dyDescent="0.3">
      <c r="D142" s="409"/>
      <c r="E142" s="327"/>
      <c r="G142" s="416"/>
      <c r="H142" s="416"/>
      <c r="I142" s="416"/>
      <c r="J142" s="417"/>
      <c r="K142" s="416"/>
      <c r="L142" s="416"/>
      <c r="M142" s="416"/>
      <c r="N142" s="416"/>
      <c r="O142" s="417"/>
      <c r="P142" s="416"/>
      <c r="Q142" s="416"/>
      <c r="R142" s="416"/>
      <c r="S142" s="416"/>
      <c r="T142" s="417"/>
      <c r="U142" s="416"/>
      <c r="V142" s="416"/>
      <c r="W142" s="416"/>
      <c r="X142" s="416"/>
      <c r="Y142" s="417"/>
      <c r="Z142" s="416"/>
      <c r="AA142" s="416"/>
      <c r="AB142" s="416"/>
      <c r="AC142" s="416"/>
      <c r="AD142" s="417"/>
      <c r="AE142" s="416"/>
      <c r="AF142" s="416"/>
      <c r="AG142" s="416"/>
      <c r="AH142" s="416"/>
      <c r="AI142" s="417"/>
      <c r="AJ142" s="416"/>
      <c r="AK142" s="416"/>
      <c r="AL142" s="416"/>
      <c r="AM142" s="416"/>
      <c r="AN142" s="417"/>
      <c r="AO142" s="416"/>
      <c r="AP142" s="416"/>
      <c r="AQ142" s="416"/>
      <c r="AR142" s="416"/>
      <c r="AS142" s="417"/>
      <c r="AT142" s="416"/>
      <c r="AU142" s="416"/>
      <c r="AV142" s="416"/>
      <c r="AW142" s="416"/>
      <c r="AX142" s="417"/>
      <c r="AY142" s="416"/>
      <c r="AZ142" s="416"/>
      <c r="BA142" s="416"/>
      <c r="BB142" s="416"/>
      <c r="BC142" s="417"/>
      <c r="BD142" s="416"/>
      <c r="BE142" s="416"/>
      <c r="BF142" s="416"/>
      <c r="BG142" s="416"/>
      <c r="BH142" s="417"/>
      <c r="BI142" s="416"/>
      <c r="BJ142" s="416"/>
      <c r="BK142" s="416"/>
      <c r="BL142" s="416"/>
      <c r="BM142" s="417"/>
      <c r="BN142" s="416"/>
      <c r="BO142" s="416"/>
      <c r="BP142" s="416"/>
      <c r="BQ142" s="416"/>
      <c r="BR142" s="417"/>
      <c r="BS142" s="416"/>
      <c r="BT142" s="43"/>
      <c r="BU142" s="43"/>
      <c r="BV142" s="43"/>
      <c r="BW142" s="396"/>
      <c r="BX142" s="43"/>
      <c r="BY142" s="43"/>
      <c r="BZ142" s="416"/>
      <c r="CA142" s="416"/>
      <c r="CB142" s="417"/>
      <c r="CC142" s="416"/>
      <c r="CD142" s="416"/>
      <c r="CE142" s="416"/>
      <c r="CF142" s="416"/>
      <c r="CG142" s="417"/>
      <c r="CH142" s="416"/>
      <c r="CI142" s="416"/>
      <c r="CJ142" s="416"/>
      <c r="CK142" s="416"/>
      <c r="CL142" s="417"/>
      <c r="CM142" s="416"/>
      <c r="CN142" s="416"/>
      <c r="CO142" s="416"/>
      <c r="CP142" s="416"/>
      <c r="CQ142" s="417"/>
      <c r="CR142" s="416"/>
      <c r="CS142" s="416"/>
      <c r="CT142" s="416"/>
      <c r="CU142" s="416"/>
      <c r="CV142" s="417"/>
      <c r="CW142" s="416"/>
      <c r="CX142" s="416"/>
      <c r="CY142" s="416"/>
      <c r="CZ142" s="416"/>
      <c r="DA142" s="417"/>
      <c r="DB142" s="416"/>
      <c r="DC142" s="416"/>
      <c r="DD142" s="416"/>
      <c r="DE142" s="416"/>
      <c r="DF142" s="417"/>
      <c r="DG142" s="416"/>
      <c r="DH142" s="416"/>
      <c r="DI142" s="416"/>
      <c r="DJ142" s="416"/>
      <c r="DK142" s="417"/>
      <c r="DL142" s="416"/>
      <c r="DM142" s="416"/>
      <c r="DN142" s="416"/>
      <c r="DO142" s="416"/>
      <c r="DP142" s="417"/>
      <c r="DQ142" s="416"/>
      <c r="DR142" s="416"/>
      <c r="DS142" s="416"/>
      <c r="DT142" s="416"/>
      <c r="DU142" s="417"/>
      <c r="DV142" s="416"/>
      <c r="DW142" s="416"/>
      <c r="DX142" s="416"/>
      <c r="DY142" s="416"/>
      <c r="DZ142" s="417"/>
      <c r="EA142" s="416"/>
      <c r="EB142" s="416"/>
      <c r="EC142" s="416"/>
      <c r="ED142" s="416"/>
      <c r="EE142" s="417"/>
      <c r="EF142" s="416"/>
      <c r="EG142" s="416"/>
      <c r="EH142" s="416"/>
      <c r="EI142" s="416"/>
      <c r="EJ142" s="417"/>
      <c r="EK142" s="416"/>
      <c r="EL142" s="43"/>
      <c r="EO142" s="88"/>
      <c r="EP142" s="33"/>
    </row>
    <row r="143" spans="4:146" x14ac:dyDescent="0.3">
      <c r="D143" s="409" t="s">
        <v>324</v>
      </c>
      <c r="E143" s="327"/>
      <c r="G143" s="43">
        <v>0</v>
      </c>
      <c r="H143" s="43"/>
      <c r="I143" s="43"/>
      <c r="J143" s="396"/>
      <c r="K143" s="43"/>
      <c r="L143" s="43">
        <v>0</v>
      </c>
      <c r="M143" s="43"/>
      <c r="N143" s="43"/>
      <c r="O143" s="396"/>
      <c r="P143" s="43"/>
      <c r="Q143" s="43">
        <v>0</v>
      </c>
      <c r="R143" s="43"/>
      <c r="S143" s="43"/>
      <c r="T143" s="396"/>
      <c r="U143" s="43"/>
      <c r="V143" s="43">
        <v>0</v>
      </c>
      <c r="W143" s="43"/>
      <c r="X143" s="43"/>
      <c r="Y143" s="396"/>
      <c r="Z143" s="43"/>
      <c r="AA143" s="43">
        <v>0</v>
      </c>
      <c r="AB143" s="43"/>
      <c r="AC143" s="43"/>
      <c r="AD143" s="396"/>
      <c r="AE143" s="43"/>
      <c r="AF143" s="43">
        <v>0</v>
      </c>
      <c r="AG143" s="43"/>
      <c r="AH143" s="43"/>
      <c r="AI143" s="396"/>
      <c r="AJ143" s="43"/>
      <c r="AK143" s="43">
        <v>0</v>
      </c>
      <c r="AL143" s="43"/>
      <c r="AM143" s="43"/>
      <c r="AN143" s="396"/>
      <c r="AO143" s="43"/>
      <c r="AP143" s="43">
        <v>0</v>
      </c>
      <c r="AQ143" s="43"/>
      <c r="AR143" s="43"/>
      <c r="AS143" s="396"/>
      <c r="AT143" s="43"/>
      <c r="AU143" s="43">
        <v>0</v>
      </c>
      <c r="AV143" s="43"/>
      <c r="AW143" s="43"/>
      <c r="AX143" s="396"/>
      <c r="AY143" s="43"/>
      <c r="AZ143" s="43">
        <v>0</v>
      </c>
      <c r="BA143" s="43"/>
      <c r="BB143" s="43"/>
      <c r="BC143" s="396"/>
      <c r="BD143" s="43"/>
      <c r="BE143" s="43">
        <v>0</v>
      </c>
      <c r="BF143" s="43"/>
      <c r="BG143" s="43"/>
      <c r="BH143" s="396"/>
      <c r="BI143" s="43"/>
      <c r="BJ143" s="43">
        <v>0</v>
      </c>
      <c r="BK143" s="43"/>
      <c r="BL143" s="43"/>
      <c r="BM143" s="396"/>
      <c r="BN143" s="43"/>
      <c r="BO143" s="43">
        <v>0</v>
      </c>
      <c r="BP143" s="43"/>
      <c r="BQ143" s="43"/>
      <c r="BR143" s="396"/>
      <c r="BS143" s="43"/>
      <c r="BT143" s="43">
        <v>0</v>
      </c>
      <c r="BU143" s="43"/>
      <c r="BV143" s="43"/>
      <c r="BW143" s="396"/>
      <c r="BX143" s="43"/>
      <c r="BY143" s="43">
        <v>125308</v>
      </c>
      <c r="BZ143" s="43"/>
      <c r="CA143" s="43"/>
      <c r="CB143" s="396"/>
      <c r="CC143" s="43"/>
      <c r="CD143" s="43">
        <v>0</v>
      </c>
      <c r="CE143" s="43"/>
      <c r="CF143" s="43"/>
      <c r="CG143" s="396"/>
      <c r="CH143" s="43"/>
      <c r="CI143" s="43">
        <v>0</v>
      </c>
      <c r="CJ143" s="43"/>
      <c r="CK143" s="43"/>
      <c r="CL143" s="396"/>
      <c r="CM143" s="43"/>
      <c r="CN143" s="43">
        <v>0</v>
      </c>
      <c r="CO143" s="43"/>
      <c r="CP143" s="43"/>
      <c r="CQ143" s="396"/>
      <c r="CR143" s="43"/>
      <c r="CS143" s="43">
        <v>95339</v>
      </c>
      <c r="CT143" s="43"/>
      <c r="CU143" s="43"/>
      <c r="CV143" s="396"/>
      <c r="CW143" s="43"/>
      <c r="CX143" s="43">
        <v>0</v>
      </c>
      <c r="CY143" s="43"/>
      <c r="CZ143" s="43"/>
      <c r="DA143" s="396"/>
      <c r="DB143" s="43"/>
      <c r="DC143" s="43">
        <v>0</v>
      </c>
      <c r="DD143" s="43"/>
      <c r="DE143" s="43"/>
      <c r="DF143" s="396"/>
      <c r="DG143" s="43"/>
      <c r="DH143" s="43">
        <v>0</v>
      </c>
      <c r="DI143" s="43"/>
      <c r="DJ143" s="43"/>
      <c r="DK143" s="396"/>
      <c r="DL143" s="43"/>
      <c r="DM143" s="43">
        <v>0</v>
      </c>
      <c r="DN143" s="43"/>
      <c r="DO143" s="43"/>
      <c r="DP143" s="396"/>
      <c r="DQ143" s="43"/>
      <c r="DR143" s="43">
        <v>0</v>
      </c>
      <c r="DS143" s="43"/>
      <c r="DT143" s="43"/>
      <c r="DU143" s="396"/>
      <c r="DV143" s="43"/>
      <c r="DW143" s="43">
        <v>29969</v>
      </c>
      <c r="DX143" s="43"/>
      <c r="DY143" s="43"/>
      <c r="DZ143" s="396"/>
      <c r="EA143" s="43"/>
      <c r="EB143" s="43">
        <v>0</v>
      </c>
      <c r="EC143" s="43"/>
      <c r="ED143" s="43"/>
      <c r="EE143" s="396"/>
      <c r="EF143" s="43"/>
      <c r="EG143" s="43">
        <v>0</v>
      </c>
      <c r="EH143" s="43"/>
      <c r="EI143" s="43"/>
      <c r="EJ143" s="396"/>
      <c r="EK143" s="43"/>
      <c r="EL143" s="43">
        <v>95339</v>
      </c>
      <c r="EO143" s="88"/>
      <c r="EP143" s="33">
        <v>-29969</v>
      </c>
    </row>
    <row r="144" spans="4:146" x14ac:dyDescent="0.3">
      <c r="D144" s="409" t="s">
        <v>316</v>
      </c>
      <c r="E144" s="327"/>
      <c r="F144" s="399"/>
      <c r="G144" s="403">
        <v>0</v>
      </c>
      <c r="H144" s="401"/>
      <c r="I144" s="43"/>
      <c r="J144" s="396"/>
      <c r="K144" s="402"/>
      <c r="L144" s="403">
        <v>0</v>
      </c>
      <c r="M144" s="401"/>
      <c r="N144" s="43"/>
      <c r="O144" s="396"/>
      <c r="P144" s="402"/>
      <c r="Q144" s="403">
        <v>0</v>
      </c>
      <c r="R144" s="401"/>
      <c r="S144" s="43"/>
      <c r="T144" s="396"/>
      <c r="U144" s="402"/>
      <c r="V144" s="403">
        <v>0</v>
      </c>
      <c r="W144" s="401"/>
      <c r="X144" s="43"/>
      <c r="Y144" s="396"/>
      <c r="Z144" s="402"/>
      <c r="AA144" s="403">
        <v>0</v>
      </c>
      <c r="AB144" s="401"/>
      <c r="AC144" s="43"/>
      <c r="AD144" s="396"/>
      <c r="AE144" s="402"/>
      <c r="AF144" s="403">
        <v>0</v>
      </c>
      <c r="AG144" s="401"/>
      <c r="AH144" s="43"/>
      <c r="AI144" s="396"/>
      <c r="AJ144" s="402"/>
      <c r="AK144" s="403">
        <v>0</v>
      </c>
      <c r="AL144" s="401"/>
      <c r="AM144" s="43"/>
      <c r="AN144" s="396"/>
      <c r="AO144" s="402"/>
      <c r="AP144" s="403">
        <v>0</v>
      </c>
      <c r="AQ144" s="401"/>
      <c r="AR144" s="43"/>
      <c r="AS144" s="396"/>
      <c r="AT144" s="402"/>
      <c r="AU144" s="403">
        <v>0</v>
      </c>
      <c r="AV144" s="401"/>
      <c r="AW144" s="43"/>
      <c r="AX144" s="396"/>
      <c r="AY144" s="402"/>
      <c r="AZ144" s="403">
        <v>0</v>
      </c>
      <c r="BA144" s="401"/>
      <c r="BB144" s="43"/>
      <c r="BC144" s="396"/>
      <c r="BD144" s="402"/>
      <c r="BE144" s="403">
        <v>0</v>
      </c>
      <c r="BF144" s="401"/>
      <c r="BG144" s="43"/>
      <c r="BH144" s="396"/>
      <c r="BI144" s="402"/>
      <c r="BJ144" s="403">
        <v>0</v>
      </c>
      <c r="BK144" s="401"/>
      <c r="BL144" s="43"/>
      <c r="BM144" s="396"/>
      <c r="BN144" s="402"/>
      <c r="BO144" s="403">
        <v>0</v>
      </c>
      <c r="BP144" s="401"/>
      <c r="BQ144" s="43"/>
      <c r="BR144" s="396"/>
      <c r="BS144" s="402"/>
      <c r="BT144" s="403">
        <v>0</v>
      </c>
      <c r="BU144" s="401"/>
      <c r="BV144" s="43"/>
      <c r="BW144" s="396"/>
      <c r="BX144" s="402"/>
      <c r="BY144" s="403">
        <v>125308</v>
      </c>
      <c r="BZ144" s="401"/>
      <c r="CA144" s="43"/>
      <c r="CB144" s="396"/>
      <c r="CC144" s="402"/>
      <c r="CD144" s="403">
        <v>0</v>
      </c>
      <c r="CE144" s="401"/>
      <c r="CF144" s="43"/>
      <c r="CG144" s="396"/>
      <c r="CH144" s="402"/>
      <c r="CI144" s="403">
        <v>0</v>
      </c>
      <c r="CJ144" s="401"/>
      <c r="CK144" s="43"/>
      <c r="CL144" s="396"/>
      <c r="CM144" s="402"/>
      <c r="CN144" s="403">
        <v>0</v>
      </c>
      <c r="CO144" s="401"/>
      <c r="CP144" s="43"/>
      <c r="CQ144" s="396"/>
      <c r="CR144" s="402"/>
      <c r="CS144" s="403">
        <v>95339</v>
      </c>
      <c r="CT144" s="401"/>
      <c r="CU144" s="43"/>
      <c r="CV144" s="396"/>
      <c r="CW144" s="402"/>
      <c r="CX144" s="403">
        <v>0</v>
      </c>
      <c r="CY144" s="401"/>
      <c r="CZ144" s="43"/>
      <c r="DA144" s="396"/>
      <c r="DB144" s="402"/>
      <c r="DC144" s="403">
        <v>0</v>
      </c>
      <c r="DD144" s="401"/>
      <c r="DE144" s="43"/>
      <c r="DF144" s="396"/>
      <c r="DG144" s="402"/>
      <c r="DH144" s="403">
        <v>0</v>
      </c>
      <c r="DI144" s="401"/>
      <c r="DJ144" s="43"/>
      <c r="DK144" s="396"/>
      <c r="DL144" s="402"/>
      <c r="DM144" s="403">
        <v>0</v>
      </c>
      <c r="DN144" s="401"/>
      <c r="DO144" s="43"/>
      <c r="DP144" s="396"/>
      <c r="DQ144" s="402"/>
      <c r="DR144" s="403">
        <v>0</v>
      </c>
      <c r="DS144" s="401"/>
      <c r="DT144" s="43"/>
      <c r="DU144" s="396"/>
      <c r="DV144" s="402"/>
      <c r="DW144" s="403">
        <v>29969</v>
      </c>
      <c r="DX144" s="401"/>
      <c r="DY144" s="43"/>
      <c r="DZ144" s="396"/>
      <c r="EA144" s="402"/>
      <c r="EB144" s="403">
        <v>0</v>
      </c>
      <c r="EC144" s="401"/>
      <c r="ED144" s="43"/>
      <c r="EE144" s="396"/>
      <c r="EF144" s="402"/>
      <c r="EG144" s="403">
        <v>0</v>
      </c>
      <c r="EH144" s="401"/>
      <c r="EI144" s="43"/>
      <c r="EJ144" s="396"/>
      <c r="EK144" s="402"/>
      <c r="EL144" s="403">
        <v>95339</v>
      </c>
      <c r="EM144" s="419"/>
      <c r="EO144" s="88"/>
      <c r="EP144" s="33">
        <v>-29969</v>
      </c>
    </row>
    <row r="145" spans="4:146" x14ac:dyDescent="0.3">
      <c r="D145" s="409"/>
      <c r="E145" s="327"/>
      <c r="G145" s="43"/>
      <c r="H145" s="43"/>
      <c r="I145" s="43"/>
      <c r="J145" s="396"/>
      <c r="K145" s="43"/>
      <c r="L145" s="43"/>
      <c r="M145" s="43"/>
      <c r="N145" s="43"/>
      <c r="O145" s="396"/>
      <c r="P145" s="43"/>
      <c r="Q145" s="43"/>
      <c r="R145" s="43"/>
      <c r="S145" s="43"/>
      <c r="T145" s="396"/>
      <c r="U145" s="43"/>
      <c r="V145" s="43"/>
      <c r="W145" s="43"/>
      <c r="X145" s="43"/>
      <c r="Y145" s="396"/>
      <c r="Z145" s="43"/>
      <c r="AA145" s="43"/>
      <c r="AB145" s="43"/>
      <c r="AC145" s="43"/>
      <c r="AD145" s="396"/>
      <c r="AE145" s="43"/>
      <c r="AF145" s="43"/>
      <c r="AG145" s="43"/>
      <c r="AH145" s="43"/>
      <c r="AI145" s="396"/>
      <c r="AJ145" s="43"/>
      <c r="AK145" s="43"/>
      <c r="AL145" s="43"/>
      <c r="AM145" s="43"/>
      <c r="AN145" s="396"/>
      <c r="AO145" s="43"/>
      <c r="AP145" s="43"/>
      <c r="AQ145" s="43"/>
      <c r="AR145" s="43"/>
      <c r="AS145" s="396"/>
      <c r="AT145" s="43"/>
      <c r="AU145" s="43"/>
      <c r="AV145" s="43"/>
      <c r="AW145" s="43"/>
      <c r="AX145" s="396"/>
      <c r="AY145" s="43"/>
      <c r="AZ145" s="43"/>
      <c r="BA145" s="43"/>
      <c r="BB145" s="43"/>
      <c r="BC145" s="396"/>
      <c r="BD145" s="43"/>
      <c r="BE145" s="43"/>
      <c r="BF145" s="43"/>
      <c r="BG145" s="43"/>
      <c r="BH145" s="396"/>
      <c r="BI145" s="43"/>
      <c r="BJ145" s="43"/>
      <c r="BK145" s="43"/>
      <c r="BL145" s="43"/>
      <c r="BM145" s="396"/>
      <c r="BN145" s="43"/>
      <c r="BO145" s="43"/>
      <c r="BP145" s="43"/>
      <c r="BQ145" s="43"/>
      <c r="BR145" s="396"/>
      <c r="BS145" s="43"/>
      <c r="BT145" s="43"/>
      <c r="BU145" s="43"/>
      <c r="BV145" s="43"/>
      <c r="BW145" s="396"/>
      <c r="BX145" s="43"/>
      <c r="BY145" s="43"/>
      <c r="BZ145" s="43"/>
      <c r="CA145" s="43"/>
      <c r="CB145" s="396"/>
      <c r="CC145" s="43"/>
      <c r="CD145" s="43"/>
      <c r="CE145" s="43"/>
      <c r="CF145" s="43"/>
      <c r="CG145" s="396"/>
      <c r="CH145" s="43"/>
      <c r="CI145" s="43"/>
      <c r="CJ145" s="43"/>
      <c r="CK145" s="43"/>
      <c r="CL145" s="396"/>
      <c r="CM145" s="43"/>
      <c r="CN145" s="43"/>
      <c r="CO145" s="43"/>
      <c r="CP145" s="43"/>
      <c r="CQ145" s="396"/>
      <c r="CR145" s="43"/>
      <c r="CS145" s="43"/>
      <c r="CT145" s="43"/>
      <c r="CU145" s="43"/>
      <c r="CV145" s="396"/>
      <c r="CW145" s="43"/>
      <c r="CX145" s="43"/>
      <c r="CY145" s="43"/>
      <c r="CZ145" s="43"/>
      <c r="DA145" s="396"/>
      <c r="DB145" s="43"/>
      <c r="DC145" s="43"/>
      <c r="DD145" s="43"/>
      <c r="DE145" s="43"/>
      <c r="DF145" s="396"/>
      <c r="DG145" s="43"/>
      <c r="DH145" s="43"/>
      <c r="DI145" s="43"/>
      <c r="DJ145" s="43"/>
      <c r="DK145" s="396"/>
      <c r="DL145" s="43"/>
      <c r="DM145" s="43"/>
      <c r="DN145" s="43"/>
      <c r="DO145" s="43"/>
      <c r="DP145" s="396"/>
      <c r="DQ145" s="43"/>
      <c r="DR145" s="43"/>
      <c r="DS145" s="43"/>
      <c r="DT145" s="43"/>
      <c r="DU145" s="396"/>
      <c r="DV145" s="43"/>
      <c r="DW145" s="43"/>
      <c r="DX145" s="43"/>
      <c r="DY145" s="43"/>
      <c r="DZ145" s="396"/>
      <c r="EA145" s="43"/>
      <c r="EB145" s="43"/>
      <c r="EC145" s="43"/>
      <c r="ED145" s="43"/>
      <c r="EE145" s="396"/>
      <c r="EF145" s="43"/>
      <c r="EG145" s="43"/>
      <c r="EH145" s="43"/>
      <c r="EI145" s="43"/>
      <c r="EJ145" s="396"/>
      <c r="EK145" s="43"/>
      <c r="EL145" s="43"/>
      <c r="EO145" s="88"/>
      <c r="EP145" s="33"/>
    </row>
    <row r="146" spans="4:146" x14ac:dyDescent="0.3">
      <c r="D146" s="409" t="s">
        <v>558</v>
      </c>
      <c r="E146" s="327"/>
      <c r="G146" s="43">
        <v>0</v>
      </c>
      <c r="H146" s="43"/>
      <c r="I146" s="43"/>
      <c r="J146" s="396"/>
      <c r="K146" s="43"/>
      <c r="L146" s="43">
        <v>0</v>
      </c>
      <c r="M146" s="43"/>
      <c r="N146" s="43"/>
      <c r="O146" s="396"/>
      <c r="P146" s="43"/>
      <c r="Q146" s="43">
        <v>0</v>
      </c>
      <c r="R146" s="43"/>
      <c r="S146" s="43"/>
      <c r="T146" s="396"/>
      <c r="U146" s="43"/>
      <c r="V146" s="43">
        <v>0</v>
      </c>
      <c r="W146" s="43"/>
      <c r="X146" s="43"/>
      <c r="Y146" s="396"/>
      <c r="Z146" s="43"/>
      <c r="AA146" s="43">
        <v>29101</v>
      </c>
      <c r="AB146" s="43"/>
      <c r="AC146" s="43"/>
      <c r="AD146" s="396"/>
      <c r="AE146" s="43"/>
      <c r="AF146" s="43">
        <v>0</v>
      </c>
      <c r="AG146" s="43"/>
      <c r="AH146" s="43"/>
      <c r="AI146" s="396"/>
      <c r="AJ146" s="43"/>
      <c r="AK146" s="43">
        <v>0</v>
      </c>
      <c r="AL146" s="43"/>
      <c r="AM146" s="43"/>
      <c r="AN146" s="396"/>
      <c r="AO146" s="43"/>
      <c r="AP146" s="43">
        <v>0</v>
      </c>
      <c r="AQ146" s="43"/>
      <c r="AR146" s="43"/>
      <c r="AS146" s="396"/>
      <c r="AT146" s="43"/>
      <c r="AU146" s="43">
        <v>0</v>
      </c>
      <c r="AV146" s="43"/>
      <c r="AW146" s="43"/>
      <c r="AX146" s="396"/>
      <c r="AY146" s="43"/>
      <c r="AZ146" s="43">
        <v>0</v>
      </c>
      <c r="BA146" s="43"/>
      <c r="BB146" s="43"/>
      <c r="BC146" s="396"/>
      <c r="BD146" s="43"/>
      <c r="BE146" s="43">
        <v>0</v>
      </c>
      <c r="BF146" s="43"/>
      <c r="BG146" s="43"/>
      <c r="BH146" s="396"/>
      <c r="BI146" s="43"/>
      <c r="BJ146" s="43">
        <v>0</v>
      </c>
      <c r="BK146" s="43"/>
      <c r="BL146" s="43"/>
      <c r="BM146" s="396"/>
      <c r="BN146" s="43"/>
      <c r="BO146" s="43">
        <v>0</v>
      </c>
      <c r="BP146" s="43"/>
      <c r="BQ146" s="43"/>
      <c r="BR146" s="396"/>
      <c r="BS146" s="43"/>
      <c r="BT146" s="43">
        <v>29101</v>
      </c>
      <c r="BU146" s="43"/>
      <c r="BV146" s="43"/>
      <c r="BW146" s="396"/>
      <c r="BX146" s="43"/>
      <c r="BY146" s="43">
        <v>0</v>
      </c>
      <c r="BZ146" s="43"/>
      <c r="CA146" s="43"/>
      <c r="CB146" s="396"/>
      <c r="CC146" s="43"/>
      <c r="CD146" s="43">
        <v>0</v>
      </c>
      <c r="CE146" s="43"/>
      <c r="CF146" s="43"/>
      <c r="CG146" s="396"/>
      <c r="CH146" s="43"/>
      <c r="CI146" s="43">
        <v>0</v>
      </c>
      <c r="CJ146" s="43"/>
      <c r="CK146" s="43"/>
      <c r="CL146" s="396"/>
      <c r="CM146" s="43"/>
      <c r="CN146" s="43">
        <v>0</v>
      </c>
      <c r="CO146" s="43"/>
      <c r="CP146" s="43"/>
      <c r="CQ146" s="396"/>
      <c r="CR146" s="43"/>
      <c r="CS146" s="43">
        <v>0</v>
      </c>
      <c r="CT146" s="43"/>
      <c r="CU146" s="43"/>
      <c r="CV146" s="396"/>
      <c r="CW146" s="43"/>
      <c r="CX146" s="43">
        <v>0</v>
      </c>
      <c r="CY146" s="43"/>
      <c r="CZ146" s="43"/>
      <c r="DA146" s="396"/>
      <c r="DB146" s="43"/>
      <c r="DC146" s="43">
        <v>0</v>
      </c>
      <c r="DD146" s="43"/>
      <c r="DE146" s="43"/>
      <c r="DF146" s="396"/>
      <c r="DG146" s="43"/>
      <c r="DH146" s="43">
        <v>0</v>
      </c>
      <c r="DI146" s="43"/>
      <c r="DJ146" s="43"/>
      <c r="DK146" s="396"/>
      <c r="DL146" s="43"/>
      <c r="DM146" s="43">
        <v>0</v>
      </c>
      <c r="DN146" s="43"/>
      <c r="DO146" s="43"/>
      <c r="DP146" s="396"/>
      <c r="DQ146" s="43"/>
      <c r="DR146" s="43">
        <v>0</v>
      </c>
      <c r="DS146" s="43"/>
      <c r="DT146" s="43"/>
      <c r="DU146" s="396"/>
      <c r="DV146" s="43"/>
      <c r="DW146" s="43">
        <v>0</v>
      </c>
      <c r="DX146" s="43"/>
      <c r="DY146" s="43"/>
      <c r="DZ146" s="396"/>
      <c r="EA146" s="43"/>
      <c r="EB146" s="43">
        <v>0</v>
      </c>
      <c r="EC146" s="43"/>
      <c r="ED146" s="43"/>
      <c r="EE146" s="396"/>
      <c r="EF146" s="43"/>
      <c r="EG146" s="43">
        <v>0</v>
      </c>
      <c r="EH146" s="43"/>
      <c r="EI146" s="43"/>
      <c r="EJ146" s="396"/>
      <c r="EK146" s="43"/>
      <c r="EL146" s="43">
        <v>0</v>
      </c>
      <c r="EO146" s="88"/>
      <c r="EP146" s="33">
        <v>0</v>
      </c>
    </row>
    <row r="147" spans="4:146" x14ac:dyDescent="0.3">
      <c r="D147" s="409" t="s">
        <v>316</v>
      </c>
      <c r="E147" s="327"/>
      <c r="F147" s="399"/>
      <c r="G147" s="403">
        <v>0</v>
      </c>
      <c r="H147" s="401"/>
      <c r="I147" s="43"/>
      <c r="J147" s="396"/>
      <c r="K147" s="402"/>
      <c r="L147" s="403">
        <v>0</v>
      </c>
      <c r="M147" s="401"/>
      <c r="N147" s="43"/>
      <c r="O147" s="396"/>
      <c r="P147" s="402"/>
      <c r="Q147" s="403">
        <v>0</v>
      </c>
      <c r="R147" s="401"/>
      <c r="S147" s="43"/>
      <c r="T147" s="396"/>
      <c r="U147" s="402"/>
      <c r="V147" s="403">
        <v>0</v>
      </c>
      <c r="W147" s="401"/>
      <c r="X147" s="43"/>
      <c r="Y147" s="396"/>
      <c r="Z147" s="402"/>
      <c r="AA147" s="403">
        <v>29101</v>
      </c>
      <c r="AB147" s="401"/>
      <c r="AC147" s="43"/>
      <c r="AD147" s="396"/>
      <c r="AE147" s="402"/>
      <c r="AF147" s="403">
        <v>0</v>
      </c>
      <c r="AG147" s="401"/>
      <c r="AH147" s="43"/>
      <c r="AI147" s="396"/>
      <c r="AJ147" s="402"/>
      <c r="AK147" s="403">
        <v>0</v>
      </c>
      <c r="AL147" s="401"/>
      <c r="AM147" s="43"/>
      <c r="AN147" s="396"/>
      <c r="AO147" s="402"/>
      <c r="AP147" s="403">
        <v>0</v>
      </c>
      <c r="AQ147" s="401"/>
      <c r="AR147" s="43"/>
      <c r="AS147" s="396"/>
      <c r="AT147" s="402"/>
      <c r="AU147" s="403">
        <v>0</v>
      </c>
      <c r="AV147" s="401"/>
      <c r="AW147" s="43"/>
      <c r="AX147" s="396"/>
      <c r="AY147" s="402"/>
      <c r="AZ147" s="403">
        <v>0</v>
      </c>
      <c r="BA147" s="401"/>
      <c r="BB147" s="43"/>
      <c r="BC147" s="396"/>
      <c r="BD147" s="402"/>
      <c r="BE147" s="403">
        <v>0</v>
      </c>
      <c r="BF147" s="401"/>
      <c r="BG147" s="43"/>
      <c r="BH147" s="396"/>
      <c r="BI147" s="402"/>
      <c r="BJ147" s="403">
        <v>0</v>
      </c>
      <c r="BK147" s="401"/>
      <c r="BL147" s="43"/>
      <c r="BM147" s="396"/>
      <c r="BN147" s="402"/>
      <c r="BO147" s="403">
        <v>0</v>
      </c>
      <c r="BP147" s="401"/>
      <c r="BQ147" s="43"/>
      <c r="BR147" s="396"/>
      <c r="BS147" s="402"/>
      <c r="BT147" s="403">
        <v>29101</v>
      </c>
      <c r="BU147" s="401"/>
      <c r="BV147" s="43"/>
      <c r="BW147" s="396"/>
      <c r="BX147" s="402"/>
      <c r="BY147" s="403">
        <v>0</v>
      </c>
      <c r="BZ147" s="401"/>
      <c r="CA147" s="43"/>
      <c r="CB147" s="396"/>
      <c r="CC147" s="402"/>
      <c r="CD147" s="403">
        <v>0</v>
      </c>
      <c r="CE147" s="401"/>
      <c r="CF147" s="43"/>
      <c r="CG147" s="396"/>
      <c r="CH147" s="402"/>
      <c r="CI147" s="403">
        <v>0</v>
      </c>
      <c r="CJ147" s="401"/>
      <c r="CK147" s="43"/>
      <c r="CL147" s="396"/>
      <c r="CM147" s="402"/>
      <c r="CN147" s="403">
        <v>0</v>
      </c>
      <c r="CO147" s="401"/>
      <c r="CP147" s="43"/>
      <c r="CQ147" s="396"/>
      <c r="CR147" s="402"/>
      <c r="CS147" s="403">
        <v>0</v>
      </c>
      <c r="CT147" s="401"/>
      <c r="CU147" s="43"/>
      <c r="CV147" s="396"/>
      <c r="CW147" s="402"/>
      <c r="CX147" s="403">
        <v>0</v>
      </c>
      <c r="CY147" s="401"/>
      <c r="CZ147" s="43"/>
      <c r="DA147" s="396"/>
      <c r="DB147" s="402"/>
      <c r="DC147" s="403">
        <v>0</v>
      </c>
      <c r="DD147" s="401"/>
      <c r="DE147" s="43"/>
      <c r="DF147" s="396"/>
      <c r="DG147" s="402"/>
      <c r="DH147" s="403">
        <v>0</v>
      </c>
      <c r="DI147" s="401"/>
      <c r="DJ147" s="43"/>
      <c r="DK147" s="396"/>
      <c r="DL147" s="402"/>
      <c r="DM147" s="403">
        <v>0</v>
      </c>
      <c r="DN147" s="401"/>
      <c r="DO147" s="43"/>
      <c r="DP147" s="396"/>
      <c r="DQ147" s="402"/>
      <c r="DR147" s="403">
        <v>0</v>
      </c>
      <c r="DS147" s="401"/>
      <c r="DT147" s="43"/>
      <c r="DU147" s="396"/>
      <c r="DV147" s="402"/>
      <c r="DW147" s="403">
        <v>0</v>
      </c>
      <c r="DX147" s="401"/>
      <c r="DY147" s="43"/>
      <c r="DZ147" s="396"/>
      <c r="EA147" s="402"/>
      <c r="EB147" s="403">
        <v>0</v>
      </c>
      <c r="EC147" s="401"/>
      <c r="ED147" s="43"/>
      <c r="EE147" s="396"/>
      <c r="EF147" s="402"/>
      <c r="EG147" s="403">
        <v>0</v>
      </c>
      <c r="EH147" s="401"/>
      <c r="EI147" s="43"/>
      <c r="EJ147" s="396"/>
      <c r="EK147" s="402"/>
      <c r="EL147" s="403">
        <v>0</v>
      </c>
      <c r="EM147" s="419"/>
      <c r="EO147" s="88"/>
      <c r="EP147" s="33">
        <v>0</v>
      </c>
    </row>
    <row r="148" spans="4:146" x14ac:dyDescent="0.3">
      <c r="D148" s="409"/>
      <c r="E148" s="327"/>
      <c r="G148" s="43"/>
      <c r="H148" s="43"/>
      <c r="I148" s="43"/>
      <c r="J148" s="396"/>
      <c r="K148" s="43"/>
      <c r="L148" s="43"/>
      <c r="M148" s="43"/>
      <c r="N148" s="43"/>
      <c r="O148" s="396"/>
      <c r="P148" s="43"/>
      <c r="Q148" s="43"/>
      <c r="R148" s="43"/>
      <c r="S148" s="43"/>
      <c r="T148" s="396"/>
      <c r="U148" s="43"/>
      <c r="V148" s="43"/>
      <c r="W148" s="43"/>
      <c r="X148" s="43"/>
      <c r="Y148" s="396"/>
      <c r="Z148" s="43"/>
      <c r="AA148" s="43"/>
      <c r="AB148" s="43"/>
      <c r="AC148" s="43"/>
      <c r="AD148" s="396"/>
      <c r="AE148" s="43"/>
      <c r="AF148" s="43"/>
      <c r="AG148" s="43"/>
      <c r="AH148" s="43"/>
      <c r="AI148" s="396"/>
      <c r="AJ148" s="43"/>
      <c r="AK148" s="43"/>
      <c r="AL148" s="43"/>
      <c r="AM148" s="43"/>
      <c r="AN148" s="396"/>
      <c r="AO148" s="43"/>
      <c r="AP148" s="43"/>
      <c r="AQ148" s="43"/>
      <c r="AR148" s="43"/>
      <c r="AS148" s="396"/>
      <c r="AT148" s="43"/>
      <c r="AU148" s="43"/>
      <c r="AV148" s="43"/>
      <c r="AW148" s="43"/>
      <c r="AX148" s="396"/>
      <c r="AY148" s="43"/>
      <c r="AZ148" s="43"/>
      <c r="BA148" s="43"/>
      <c r="BB148" s="43"/>
      <c r="BC148" s="396"/>
      <c r="BD148" s="43"/>
      <c r="BE148" s="43"/>
      <c r="BF148" s="43"/>
      <c r="BG148" s="43"/>
      <c r="BH148" s="396"/>
      <c r="BI148" s="43"/>
      <c r="BJ148" s="43"/>
      <c r="BK148" s="43"/>
      <c r="BL148" s="43"/>
      <c r="BM148" s="396"/>
      <c r="BN148" s="43"/>
      <c r="BO148" s="43"/>
      <c r="BP148" s="43"/>
      <c r="BQ148" s="43"/>
      <c r="BR148" s="396"/>
      <c r="BS148" s="43"/>
      <c r="BT148" s="43"/>
      <c r="BU148" s="43"/>
      <c r="BV148" s="43"/>
      <c r="BW148" s="396"/>
      <c r="BX148" s="43"/>
      <c r="BY148" s="43"/>
      <c r="BZ148" s="43"/>
      <c r="CA148" s="43"/>
      <c r="CB148" s="396"/>
      <c r="CC148" s="43"/>
      <c r="CD148" s="43"/>
      <c r="CE148" s="43"/>
      <c r="CF148" s="43"/>
      <c r="CG148" s="396"/>
      <c r="CH148" s="43"/>
      <c r="CI148" s="43"/>
      <c r="CJ148" s="43"/>
      <c r="CK148" s="43"/>
      <c r="CL148" s="396"/>
      <c r="CM148" s="43"/>
      <c r="CN148" s="43"/>
      <c r="CO148" s="43"/>
      <c r="CP148" s="43"/>
      <c r="CQ148" s="396"/>
      <c r="CR148" s="43"/>
      <c r="CS148" s="43"/>
      <c r="CT148" s="43"/>
      <c r="CU148" s="43"/>
      <c r="CV148" s="396"/>
      <c r="CW148" s="43"/>
      <c r="CX148" s="43"/>
      <c r="CY148" s="43"/>
      <c r="CZ148" s="43"/>
      <c r="DA148" s="396"/>
      <c r="DB148" s="43"/>
      <c r="DC148" s="43"/>
      <c r="DD148" s="43"/>
      <c r="DE148" s="43"/>
      <c r="DF148" s="396"/>
      <c r="DG148" s="43"/>
      <c r="DH148" s="43"/>
      <c r="DI148" s="43"/>
      <c r="DJ148" s="43"/>
      <c r="DK148" s="396"/>
      <c r="DL148" s="43"/>
      <c r="DM148" s="43"/>
      <c r="DN148" s="43"/>
      <c r="DO148" s="43"/>
      <c r="DP148" s="396"/>
      <c r="DQ148" s="43"/>
      <c r="DR148" s="43"/>
      <c r="DS148" s="43"/>
      <c r="DT148" s="43"/>
      <c r="DU148" s="396"/>
      <c r="DV148" s="43"/>
      <c r="DW148" s="43"/>
      <c r="DX148" s="43"/>
      <c r="DY148" s="43"/>
      <c r="DZ148" s="396"/>
      <c r="EA148" s="43"/>
      <c r="EB148" s="43"/>
      <c r="EC148" s="43"/>
      <c r="ED148" s="43"/>
      <c r="EE148" s="396"/>
      <c r="EF148" s="43"/>
      <c r="EG148" s="43"/>
      <c r="EH148" s="43"/>
      <c r="EI148" s="43"/>
      <c r="EJ148" s="396"/>
      <c r="EK148" s="43"/>
      <c r="EL148" s="43"/>
      <c r="EO148" s="88"/>
      <c r="EP148" s="33"/>
    </row>
    <row r="149" spans="4:146" x14ac:dyDescent="0.3">
      <c r="D149" s="409" t="s">
        <v>559</v>
      </c>
      <c r="E149" s="327"/>
      <c r="G149" s="43">
        <v>0</v>
      </c>
      <c r="H149" s="43"/>
      <c r="I149" s="43"/>
      <c r="J149" s="396"/>
      <c r="K149" s="43"/>
      <c r="L149" s="43">
        <v>0</v>
      </c>
      <c r="M149" s="43">
        <v>0</v>
      </c>
      <c r="N149" s="43"/>
      <c r="O149" s="396"/>
      <c r="Q149" s="43">
        <v>0</v>
      </c>
      <c r="R149" s="43"/>
      <c r="S149" s="43"/>
      <c r="T149" s="396"/>
      <c r="V149" s="43">
        <v>0</v>
      </c>
      <c r="W149" s="43"/>
      <c r="X149" s="43"/>
      <c r="Y149" s="396"/>
      <c r="AA149" s="43">
        <v>0</v>
      </c>
      <c r="AB149" s="43"/>
      <c r="AC149" s="43"/>
      <c r="AD149" s="396"/>
      <c r="AF149" s="43">
        <v>0</v>
      </c>
      <c r="AG149" s="43"/>
      <c r="AH149" s="43"/>
      <c r="AI149" s="396"/>
      <c r="AK149" s="43">
        <v>0</v>
      </c>
      <c r="AL149" s="43"/>
      <c r="AM149" s="43"/>
      <c r="AN149" s="396"/>
      <c r="AP149" s="43">
        <v>0</v>
      </c>
      <c r="AQ149" s="43"/>
      <c r="AR149" s="43"/>
      <c r="AS149" s="396"/>
      <c r="AU149" s="43">
        <v>0</v>
      </c>
      <c r="AV149" s="43"/>
      <c r="AW149" s="43"/>
      <c r="AX149" s="396"/>
      <c r="AZ149" s="43">
        <v>0</v>
      </c>
      <c r="BA149" s="43"/>
      <c r="BB149" s="43"/>
      <c r="BC149" s="396"/>
      <c r="BE149" s="43">
        <v>0</v>
      </c>
      <c r="BF149" s="43"/>
      <c r="BG149" s="43"/>
      <c r="BH149" s="396"/>
      <c r="BJ149" s="43">
        <v>0</v>
      </c>
      <c r="BK149" s="43"/>
      <c r="BL149" s="43"/>
      <c r="BM149" s="396"/>
      <c r="BO149" s="43">
        <v>0</v>
      </c>
      <c r="BP149" s="43"/>
      <c r="BQ149" s="43"/>
      <c r="BR149" s="396"/>
      <c r="BT149" s="43">
        <v>0</v>
      </c>
      <c r="BU149" s="43"/>
      <c r="BV149" s="43"/>
      <c r="BW149" s="396"/>
      <c r="BY149" s="43">
        <v>443177</v>
      </c>
      <c r="BZ149" s="43"/>
      <c r="CA149" s="43"/>
      <c r="CB149" s="396"/>
      <c r="CC149" s="43"/>
      <c r="CD149" s="80">
        <v>161641</v>
      </c>
      <c r="CE149" s="43">
        <v>0</v>
      </c>
      <c r="CF149" s="43"/>
      <c r="CG149" s="396"/>
      <c r="CI149" s="80">
        <v>0</v>
      </c>
      <c r="CJ149" s="43"/>
      <c r="CK149" s="43"/>
      <c r="CL149" s="396"/>
      <c r="CN149" s="80">
        <v>0</v>
      </c>
      <c r="CO149" s="43"/>
      <c r="CP149" s="43"/>
      <c r="CQ149" s="396"/>
      <c r="CS149" s="80">
        <v>0</v>
      </c>
      <c r="CT149" s="43"/>
      <c r="CU149" s="43"/>
      <c r="CV149" s="396"/>
      <c r="CX149" s="80">
        <v>0</v>
      </c>
      <c r="CY149" s="43"/>
      <c r="CZ149" s="43"/>
      <c r="DA149" s="396"/>
      <c r="DC149" s="80">
        <v>0</v>
      </c>
      <c r="DD149" s="43"/>
      <c r="DE149" s="43"/>
      <c r="DF149" s="396"/>
      <c r="DH149" s="80">
        <v>281536</v>
      </c>
      <c r="DI149" s="43"/>
      <c r="DJ149" s="43"/>
      <c r="DK149" s="396"/>
      <c r="DM149" s="80">
        <v>0</v>
      </c>
      <c r="DN149" s="43"/>
      <c r="DO149" s="43"/>
      <c r="DP149" s="396"/>
      <c r="DR149" s="80">
        <v>0</v>
      </c>
      <c r="DS149" s="43"/>
      <c r="DT149" s="43"/>
      <c r="DU149" s="396"/>
      <c r="DW149" s="80">
        <v>0</v>
      </c>
      <c r="DX149" s="43"/>
      <c r="DY149" s="43"/>
      <c r="DZ149" s="396"/>
      <c r="EB149" s="80">
        <v>0</v>
      </c>
      <c r="EC149" s="43"/>
      <c r="ED149" s="43"/>
      <c r="EE149" s="396"/>
      <c r="EG149" s="43">
        <v>0</v>
      </c>
      <c r="EH149" s="43"/>
      <c r="EI149" s="43"/>
      <c r="EJ149" s="396"/>
      <c r="EL149" s="43">
        <v>443177</v>
      </c>
      <c r="EM149" s="43"/>
      <c r="EO149" s="88"/>
      <c r="EP149" s="33">
        <v>0</v>
      </c>
    </row>
    <row r="150" spans="4:146" x14ac:dyDescent="0.3">
      <c r="D150" s="409" t="s">
        <v>316</v>
      </c>
      <c r="E150" s="327"/>
      <c r="F150" s="399"/>
      <c r="G150" s="403">
        <v>0</v>
      </c>
      <c r="H150" s="401"/>
      <c r="I150" s="43"/>
      <c r="J150" s="396"/>
      <c r="K150" s="402"/>
      <c r="L150" s="403">
        <v>0</v>
      </c>
      <c r="M150" s="401"/>
      <c r="N150" s="41"/>
      <c r="O150" s="396"/>
      <c r="P150" s="399"/>
      <c r="Q150" s="403">
        <v>0</v>
      </c>
      <c r="R150" s="401"/>
      <c r="S150" s="43"/>
      <c r="T150" s="396"/>
      <c r="U150" s="399"/>
      <c r="V150" s="403">
        <v>0</v>
      </c>
      <c r="W150" s="401"/>
      <c r="X150" s="43"/>
      <c r="Y150" s="396"/>
      <c r="Z150" s="399"/>
      <c r="AA150" s="403">
        <v>0</v>
      </c>
      <c r="AB150" s="401"/>
      <c r="AC150" s="43"/>
      <c r="AD150" s="396"/>
      <c r="AE150" s="399"/>
      <c r="AF150" s="403">
        <v>0</v>
      </c>
      <c r="AG150" s="401"/>
      <c r="AH150" s="43"/>
      <c r="AI150" s="396"/>
      <c r="AJ150" s="399"/>
      <c r="AK150" s="403">
        <v>0</v>
      </c>
      <c r="AL150" s="401"/>
      <c r="AM150" s="43"/>
      <c r="AN150" s="396"/>
      <c r="AO150" s="399"/>
      <c r="AP150" s="403">
        <v>0</v>
      </c>
      <c r="AQ150" s="401"/>
      <c r="AR150" s="43"/>
      <c r="AS150" s="396"/>
      <c r="AT150" s="399"/>
      <c r="AU150" s="403">
        <v>0</v>
      </c>
      <c r="AV150" s="401"/>
      <c r="AW150" s="43"/>
      <c r="AX150" s="396"/>
      <c r="AY150" s="399"/>
      <c r="AZ150" s="403">
        <v>0</v>
      </c>
      <c r="BA150" s="401"/>
      <c r="BB150" s="43"/>
      <c r="BC150" s="396"/>
      <c r="BD150" s="399"/>
      <c r="BE150" s="403">
        <v>0</v>
      </c>
      <c r="BF150" s="401"/>
      <c r="BG150" s="43"/>
      <c r="BH150" s="396"/>
      <c r="BI150" s="399"/>
      <c r="BJ150" s="403">
        <v>0</v>
      </c>
      <c r="BK150" s="401"/>
      <c r="BL150" s="43"/>
      <c r="BM150" s="396"/>
      <c r="BN150" s="399"/>
      <c r="BO150" s="403">
        <v>0</v>
      </c>
      <c r="BP150" s="401"/>
      <c r="BQ150" s="43"/>
      <c r="BR150" s="396"/>
      <c r="BS150" s="399"/>
      <c r="BT150" s="403">
        <v>0</v>
      </c>
      <c r="BU150" s="401"/>
      <c r="BV150" s="43"/>
      <c r="BW150" s="396"/>
      <c r="BX150" s="399"/>
      <c r="BY150" s="403">
        <v>443177</v>
      </c>
      <c r="BZ150" s="401"/>
      <c r="CA150" s="43"/>
      <c r="CB150" s="396"/>
      <c r="CC150" s="402"/>
      <c r="CD150" s="403">
        <v>161641</v>
      </c>
      <c r="CE150" s="401"/>
      <c r="CF150" s="41"/>
      <c r="CG150" s="396"/>
      <c r="CH150" s="399"/>
      <c r="CI150" s="403">
        <v>0</v>
      </c>
      <c r="CJ150" s="401"/>
      <c r="CK150" s="43"/>
      <c r="CL150" s="396"/>
      <c r="CM150" s="399"/>
      <c r="CN150" s="403">
        <v>0</v>
      </c>
      <c r="CO150" s="401"/>
      <c r="CP150" s="43"/>
      <c r="CQ150" s="396"/>
      <c r="CR150" s="399"/>
      <c r="CS150" s="403">
        <v>0</v>
      </c>
      <c r="CT150" s="401"/>
      <c r="CU150" s="43"/>
      <c r="CV150" s="396"/>
      <c r="CW150" s="399"/>
      <c r="CX150" s="403">
        <v>0</v>
      </c>
      <c r="CY150" s="401"/>
      <c r="CZ150" s="43"/>
      <c r="DA150" s="396"/>
      <c r="DB150" s="399"/>
      <c r="DC150" s="403">
        <v>0</v>
      </c>
      <c r="DD150" s="401"/>
      <c r="DE150" s="43"/>
      <c r="DF150" s="396"/>
      <c r="DG150" s="399"/>
      <c r="DH150" s="403">
        <v>281536</v>
      </c>
      <c r="DI150" s="401"/>
      <c r="DJ150" s="43"/>
      <c r="DK150" s="396"/>
      <c r="DL150" s="399"/>
      <c r="DM150" s="403">
        <v>0</v>
      </c>
      <c r="DN150" s="401"/>
      <c r="DO150" s="43"/>
      <c r="DP150" s="396"/>
      <c r="DQ150" s="399"/>
      <c r="DR150" s="403">
        <v>0</v>
      </c>
      <c r="DS150" s="401"/>
      <c r="DT150" s="43"/>
      <c r="DU150" s="396"/>
      <c r="DV150" s="399"/>
      <c r="DW150" s="403">
        <v>0</v>
      </c>
      <c r="DX150" s="401"/>
      <c r="DY150" s="43"/>
      <c r="DZ150" s="396"/>
      <c r="EA150" s="399"/>
      <c r="EB150" s="403">
        <v>0</v>
      </c>
      <c r="EC150" s="401"/>
      <c r="ED150" s="43"/>
      <c r="EE150" s="396"/>
      <c r="EF150" s="399"/>
      <c r="EG150" s="403">
        <v>0</v>
      </c>
      <c r="EH150" s="401"/>
      <c r="EI150" s="43"/>
      <c r="EJ150" s="396"/>
      <c r="EK150" s="399"/>
      <c r="EL150" s="403">
        <v>443177</v>
      </c>
      <c r="EM150" s="401"/>
      <c r="EO150" s="88"/>
      <c r="EP150" s="33">
        <v>0</v>
      </c>
    </row>
    <row r="151" spans="4:146" x14ac:dyDescent="0.3">
      <c r="D151" s="409"/>
      <c r="E151" s="327"/>
      <c r="G151" s="43"/>
      <c r="H151" s="43"/>
      <c r="I151" s="43"/>
      <c r="J151" s="396"/>
      <c r="K151" s="43"/>
      <c r="L151" s="43"/>
      <c r="M151" s="43"/>
      <c r="N151" s="43"/>
      <c r="O151" s="396"/>
      <c r="P151" s="43"/>
      <c r="Q151" s="43"/>
      <c r="R151" s="43"/>
      <c r="S151" s="43"/>
      <c r="T151" s="396"/>
      <c r="U151" s="43"/>
      <c r="V151" s="43"/>
      <c r="W151" s="43"/>
      <c r="X151" s="43"/>
      <c r="Y151" s="396"/>
      <c r="Z151" s="43"/>
      <c r="AA151" s="43"/>
      <c r="AB151" s="43"/>
      <c r="AC151" s="43"/>
      <c r="AD151" s="396"/>
      <c r="AE151" s="43"/>
      <c r="AF151" s="43"/>
      <c r="AG151" s="43"/>
      <c r="AH151" s="43"/>
      <c r="AI151" s="396"/>
      <c r="AJ151" s="43"/>
      <c r="AK151" s="43"/>
      <c r="AL151" s="43"/>
      <c r="AM151" s="43"/>
      <c r="AN151" s="396"/>
      <c r="AO151" s="43"/>
      <c r="AP151" s="43"/>
      <c r="AQ151" s="43"/>
      <c r="AR151" s="43"/>
      <c r="AS151" s="396"/>
      <c r="AT151" s="43"/>
      <c r="AU151" s="43"/>
      <c r="AV151" s="43"/>
      <c r="AW151" s="43"/>
      <c r="AX151" s="396"/>
      <c r="AY151" s="43"/>
      <c r="AZ151" s="43"/>
      <c r="BA151" s="43"/>
      <c r="BB151" s="43"/>
      <c r="BC151" s="396"/>
      <c r="BD151" s="43"/>
      <c r="BE151" s="43"/>
      <c r="BF151" s="43"/>
      <c r="BG151" s="43"/>
      <c r="BH151" s="396"/>
      <c r="BI151" s="43"/>
      <c r="BJ151" s="43"/>
      <c r="BK151" s="43"/>
      <c r="BL151" s="43"/>
      <c r="BM151" s="396"/>
      <c r="BN151" s="43"/>
      <c r="BO151" s="43"/>
      <c r="BP151" s="43"/>
      <c r="BQ151" s="43"/>
      <c r="BR151" s="396"/>
      <c r="BS151" s="43"/>
      <c r="BT151" s="43"/>
      <c r="BU151" s="43"/>
      <c r="BV151" s="43"/>
      <c r="BW151" s="396"/>
      <c r="BX151" s="43"/>
      <c r="BY151" s="43"/>
      <c r="BZ151" s="43"/>
      <c r="CA151" s="43"/>
      <c r="CB151" s="396"/>
      <c r="CC151" s="43"/>
      <c r="CD151" s="43"/>
      <c r="CE151" s="43"/>
      <c r="CF151" s="43"/>
      <c r="CG151" s="396"/>
      <c r="CH151" s="43"/>
      <c r="CI151" s="43"/>
      <c r="CJ151" s="43"/>
      <c r="CK151" s="43"/>
      <c r="CL151" s="396"/>
      <c r="CM151" s="43"/>
      <c r="CN151" s="43"/>
      <c r="CO151" s="43"/>
      <c r="CP151" s="43"/>
      <c r="CQ151" s="396"/>
      <c r="CR151" s="43"/>
      <c r="CS151" s="43"/>
      <c r="CT151" s="43"/>
      <c r="CU151" s="43"/>
      <c r="CV151" s="396"/>
      <c r="CW151" s="43"/>
      <c r="CX151" s="43"/>
      <c r="CY151" s="43"/>
      <c r="CZ151" s="43"/>
      <c r="DA151" s="396"/>
      <c r="DB151" s="43"/>
      <c r="DC151" s="43"/>
      <c r="DD151" s="43"/>
      <c r="DE151" s="43"/>
      <c r="DF151" s="396"/>
      <c r="DG151" s="43"/>
      <c r="DH151" s="43"/>
      <c r="DI151" s="43"/>
      <c r="DJ151" s="43"/>
      <c r="DK151" s="396"/>
      <c r="DL151" s="43"/>
      <c r="DM151" s="43"/>
      <c r="DN151" s="43"/>
      <c r="DO151" s="43"/>
      <c r="DP151" s="396"/>
      <c r="DQ151" s="43"/>
      <c r="DR151" s="43"/>
      <c r="DS151" s="43"/>
      <c r="DT151" s="43"/>
      <c r="DU151" s="396"/>
      <c r="DV151" s="43"/>
      <c r="DW151" s="43"/>
      <c r="DX151" s="43"/>
      <c r="DY151" s="43"/>
      <c r="DZ151" s="396"/>
      <c r="EA151" s="43"/>
      <c r="EB151" s="43"/>
      <c r="EC151" s="43"/>
      <c r="ED151" s="43"/>
      <c r="EE151" s="396"/>
      <c r="EF151" s="43"/>
      <c r="EG151" s="43"/>
      <c r="EH151" s="43"/>
      <c r="EI151" s="43"/>
      <c r="EJ151" s="396"/>
      <c r="EK151" s="43"/>
      <c r="EL151" s="43"/>
      <c r="EO151" s="88"/>
      <c r="EP151" s="33"/>
    </row>
    <row r="152" spans="4:146" hidden="1" x14ac:dyDescent="0.3">
      <c r="D152" s="409" t="s">
        <v>327</v>
      </c>
      <c r="E152" s="327"/>
      <c r="G152" s="43">
        <v>0</v>
      </c>
      <c r="H152" s="43"/>
      <c r="I152" s="43"/>
      <c r="J152" s="396"/>
      <c r="K152" s="43"/>
      <c r="L152" s="43">
        <v>0</v>
      </c>
      <c r="M152" s="43">
        <v>0</v>
      </c>
      <c r="N152" s="43"/>
      <c r="O152" s="396"/>
      <c r="Q152" s="43">
        <v>0</v>
      </c>
      <c r="R152" s="43"/>
      <c r="S152" s="43"/>
      <c r="T152" s="396"/>
      <c r="V152" s="43">
        <v>0</v>
      </c>
      <c r="W152" s="43"/>
      <c r="X152" s="43"/>
      <c r="Y152" s="396"/>
      <c r="AA152" s="43">
        <v>0</v>
      </c>
      <c r="AB152" s="43"/>
      <c r="AC152" s="43"/>
      <c r="AD152" s="396"/>
      <c r="AF152" s="43">
        <v>0</v>
      </c>
      <c r="AG152" s="43"/>
      <c r="AH152" s="43"/>
      <c r="AI152" s="396"/>
      <c r="AK152" s="43">
        <v>0</v>
      </c>
      <c r="AL152" s="43"/>
      <c r="AM152" s="43"/>
      <c r="AN152" s="396"/>
      <c r="AP152" s="43">
        <v>0</v>
      </c>
      <c r="AQ152" s="43"/>
      <c r="AR152" s="43"/>
      <c r="AS152" s="396"/>
      <c r="AU152" s="43">
        <v>0</v>
      </c>
      <c r="AV152" s="43"/>
      <c r="AW152" s="43"/>
      <c r="AX152" s="396"/>
      <c r="AZ152" s="43">
        <v>0</v>
      </c>
      <c r="BA152" s="43"/>
      <c r="BB152" s="43"/>
      <c r="BC152" s="396"/>
      <c r="BE152" s="43">
        <v>0</v>
      </c>
      <c r="BF152" s="43"/>
      <c r="BG152" s="43"/>
      <c r="BH152" s="396"/>
      <c r="BJ152" s="43">
        <v>0</v>
      </c>
      <c r="BK152" s="43"/>
      <c r="BL152" s="43"/>
      <c r="BM152" s="396"/>
      <c r="BO152" s="43">
        <v>0</v>
      </c>
      <c r="BP152" s="43"/>
      <c r="BQ152" s="43"/>
      <c r="BR152" s="396"/>
      <c r="BT152" s="43">
        <v>0</v>
      </c>
      <c r="BU152" s="43"/>
      <c r="BV152" s="43"/>
      <c r="BW152" s="396"/>
      <c r="BY152" s="43">
        <v>0</v>
      </c>
      <c r="BZ152" s="43"/>
      <c r="CA152" s="43"/>
      <c r="CB152" s="396"/>
      <c r="CC152" s="43"/>
      <c r="CD152" s="80">
        <v>0</v>
      </c>
      <c r="CE152" s="43">
        <v>0</v>
      </c>
      <c r="CF152" s="43"/>
      <c r="CG152" s="396"/>
      <c r="CI152" s="80">
        <v>0</v>
      </c>
      <c r="CJ152" s="43"/>
      <c r="CK152" s="43"/>
      <c r="CL152" s="396"/>
      <c r="CN152" s="80">
        <v>0</v>
      </c>
      <c r="CO152" s="43"/>
      <c r="CP152" s="43"/>
      <c r="CQ152" s="396"/>
      <c r="CS152" s="80">
        <v>0</v>
      </c>
      <c r="CT152" s="43"/>
      <c r="CU152" s="43"/>
      <c r="CV152" s="396"/>
      <c r="CX152" s="80">
        <v>0</v>
      </c>
      <c r="CY152" s="43"/>
      <c r="CZ152" s="43"/>
      <c r="DA152" s="396"/>
      <c r="DC152" s="80">
        <v>0</v>
      </c>
      <c r="DD152" s="43"/>
      <c r="DE152" s="43"/>
      <c r="DF152" s="396"/>
      <c r="DH152" s="80">
        <v>0</v>
      </c>
      <c r="DI152" s="43"/>
      <c r="DJ152" s="43"/>
      <c r="DK152" s="396"/>
      <c r="DM152" s="80">
        <v>0</v>
      </c>
      <c r="DN152" s="43"/>
      <c r="DO152" s="43"/>
      <c r="DP152" s="396"/>
      <c r="DR152" s="80">
        <v>0</v>
      </c>
      <c r="DS152" s="43"/>
      <c r="DT152" s="43"/>
      <c r="DU152" s="396"/>
      <c r="DW152" s="80">
        <v>0</v>
      </c>
      <c r="DX152" s="43"/>
      <c r="DY152" s="43"/>
      <c r="DZ152" s="396"/>
      <c r="EB152" s="80">
        <v>0</v>
      </c>
      <c r="EC152" s="43"/>
      <c r="ED152" s="43"/>
      <c r="EE152" s="396"/>
      <c r="EG152" s="43">
        <v>0</v>
      </c>
      <c r="EH152" s="43"/>
      <c r="EI152" s="43"/>
      <c r="EJ152" s="396"/>
      <c r="EL152" s="43">
        <v>0</v>
      </c>
      <c r="EM152" s="43"/>
      <c r="EO152" s="88"/>
      <c r="EP152" s="33">
        <v>0</v>
      </c>
    </row>
    <row r="153" spans="4:146" hidden="1" x14ac:dyDescent="0.3">
      <c r="D153" s="409" t="s">
        <v>316</v>
      </c>
      <c r="E153" s="327"/>
      <c r="F153" s="399"/>
      <c r="G153" s="403">
        <v>0</v>
      </c>
      <c r="H153" s="401"/>
      <c r="I153" s="43"/>
      <c r="J153" s="396"/>
      <c r="K153" s="402"/>
      <c r="L153" s="403">
        <v>0</v>
      </c>
      <c r="M153" s="401"/>
      <c r="N153" s="41"/>
      <c r="O153" s="396"/>
      <c r="P153" s="399"/>
      <c r="Q153" s="403">
        <v>0</v>
      </c>
      <c r="R153" s="401"/>
      <c r="S153" s="43"/>
      <c r="T153" s="396"/>
      <c r="U153" s="399"/>
      <c r="V153" s="403">
        <v>0</v>
      </c>
      <c r="W153" s="401"/>
      <c r="X153" s="43"/>
      <c r="Y153" s="396"/>
      <c r="Z153" s="399"/>
      <c r="AA153" s="403">
        <v>0</v>
      </c>
      <c r="AB153" s="401"/>
      <c r="AC153" s="43"/>
      <c r="AD153" s="396"/>
      <c r="AE153" s="399"/>
      <c r="AF153" s="403">
        <v>0</v>
      </c>
      <c r="AG153" s="401"/>
      <c r="AH153" s="43"/>
      <c r="AI153" s="396"/>
      <c r="AJ153" s="399"/>
      <c r="AK153" s="403">
        <v>0</v>
      </c>
      <c r="AL153" s="401"/>
      <c r="AM153" s="43"/>
      <c r="AN153" s="396"/>
      <c r="AO153" s="399"/>
      <c r="AP153" s="403">
        <v>0</v>
      </c>
      <c r="AQ153" s="401"/>
      <c r="AR153" s="43"/>
      <c r="AS153" s="396"/>
      <c r="AT153" s="399"/>
      <c r="AU153" s="403">
        <v>0</v>
      </c>
      <c r="AV153" s="401"/>
      <c r="AW153" s="43"/>
      <c r="AX153" s="396"/>
      <c r="AY153" s="399"/>
      <c r="AZ153" s="403">
        <v>0</v>
      </c>
      <c r="BA153" s="401"/>
      <c r="BB153" s="43"/>
      <c r="BC153" s="396"/>
      <c r="BD153" s="399"/>
      <c r="BE153" s="403">
        <v>0</v>
      </c>
      <c r="BF153" s="401"/>
      <c r="BG153" s="43"/>
      <c r="BH153" s="396"/>
      <c r="BI153" s="399"/>
      <c r="BJ153" s="403">
        <v>0</v>
      </c>
      <c r="BK153" s="401"/>
      <c r="BL153" s="43"/>
      <c r="BM153" s="396"/>
      <c r="BN153" s="399"/>
      <c r="BO153" s="403">
        <v>0</v>
      </c>
      <c r="BP153" s="401"/>
      <c r="BQ153" s="43"/>
      <c r="BR153" s="396"/>
      <c r="BS153" s="399"/>
      <c r="BT153" s="403">
        <v>0</v>
      </c>
      <c r="BU153" s="401"/>
      <c r="BV153" s="43"/>
      <c r="BW153" s="396"/>
      <c r="BX153" s="399"/>
      <c r="BY153" s="403">
        <v>0</v>
      </c>
      <c r="BZ153" s="401"/>
      <c r="CA153" s="43"/>
      <c r="CB153" s="396"/>
      <c r="CC153" s="402"/>
      <c r="CD153" s="403">
        <v>0</v>
      </c>
      <c r="CE153" s="401"/>
      <c r="CF153" s="41"/>
      <c r="CG153" s="396"/>
      <c r="CH153" s="399"/>
      <c r="CI153" s="403">
        <v>0</v>
      </c>
      <c r="CJ153" s="401"/>
      <c r="CK153" s="43"/>
      <c r="CL153" s="396"/>
      <c r="CM153" s="399"/>
      <c r="CN153" s="403">
        <v>0</v>
      </c>
      <c r="CO153" s="401"/>
      <c r="CP153" s="43"/>
      <c r="CQ153" s="396"/>
      <c r="CR153" s="399"/>
      <c r="CS153" s="403">
        <v>0</v>
      </c>
      <c r="CT153" s="401"/>
      <c r="CU153" s="43"/>
      <c r="CV153" s="396"/>
      <c r="CW153" s="399"/>
      <c r="CX153" s="403">
        <v>0</v>
      </c>
      <c r="CY153" s="401"/>
      <c r="CZ153" s="43"/>
      <c r="DA153" s="396"/>
      <c r="DB153" s="399"/>
      <c r="DC153" s="403">
        <v>0</v>
      </c>
      <c r="DD153" s="401"/>
      <c r="DE153" s="43"/>
      <c r="DF153" s="396"/>
      <c r="DG153" s="399"/>
      <c r="DH153" s="403">
        <v>0</v>
      </c>
      <c r="DI153" s="401"/>
      <c r="DJ153" s="43"/>
      <c r="DK153" s="396"/>
      <c r="DL153" s="399"/>
      <c r="DM153" s="403">
        <v>0</v>
      </c>
      <c r="DN153" s="401"/>
      <c r="DO153" s="43"/>
      <c r="DP153" s="396"/>
      <c r="DQ153" s="399"/>
      <c r="DR153" s="403">
        <v>0</v>
      </c>
      <c r="DS153" s="401"/>
      <c r="DT153" s="43"/>
      <c r="DU153" s="396"/>
      <c r="DV153" s="399"/>
      <c r="DW153" s="403">
        <v>0</v>
      </c>
      <c r="DX153" s="401"/>
      <c r="DY153" s="43"/>
      <c r="DZ153" s="396"/>
      <c r="EA153" s="399"/>
      <c r="EB153" s="403">
        <v>0</v>
      </c>
      <c r="EC153" s="401"/>
      <c r="ED153" s="43"/>
      <c r="EE153" s="396"/>
      <c r="EF153" s="399"/>
      <c r="EG153" s="403">
        <v>0</v>
      </c>
      <c r="EH153" s="401"/>
      <c r="EI153" s="43"/>
      <c r="EJ153" s="396"/>
      <c r="EK153" s="399"/>
      <c r="EL153" s="403">
        <v>0</v>
      </c>
      <c r="EM153" s="401"/>
      <c r="EO153" s="88"/>
      <c r="EP153" s="33">
        <v>0</v>
      </c>
    </row>
    <row r="154" spans="4:146" hidden="1" x14ac:dyDescent="0.3">
      <c r="D154" s="409"/>
      <c r="E154" s="327"/>
      <c r="G154" s="43"/>
      <c r="H154" s="43"/>
      <c r="I154" s="43"/>
      <c r="J154" s="396"/>
      <c r="K154" s="43"/>
      <c r="L154" s="43"/>
      <c r="M154" s="43"/>
      <c r="N154" s="43"/>
      <c r="O154" s="396"/>
      <c r="P154" s="43"/>
      <c r="Q154" s="43"/>
      <c r="R154" s="43"/>
      <c r="S154" s="43"/>
      <c r="T154" s="396"/>
      <c r="U154" s="43"/>
      <c r="V154" s="43"/>
      <c r="W154" s="43"/>
      <c r="X154" s="43"/>
      <c r="Y154" s="396"/>
      <c r="Z154" s="43"/>
      <c r="AA154" s="43"/>
      <c r="AB154" s="43"/>
      <c r="AC154" s="43"/>
      <c r="AD154" s="396"/>
      <c r="AE154" s="43"/>
      <c r="AF154" s="43"/>
      <c r="AG154" s="43"/>
      <c r="AH154" s="43"/>
      <c r="AI154" s="396"/>
      <c r="AJ154" s="43"/>
      <c r="AK154" s="43"/>
      <c r="AL154" s="43"/>
      <c r="AM154" s="43"/>
      <c r="AN154" s="396"/>
      <c r="AO154" s="43"/>
      <c r="AP154" s="43"/>
      <c r="AQ154" s="43"/>
      <c r="AR154" s="43"/>
      <c r="AS154" s="396"/>
      <c r="AT154" s="43"/>
      <c r="AU154" s="43"/>
      <c r="AV154" s="43"/>
      <c r="AW154" s="43"/>
      <c r="AX154" s="396"/>
      <c r="AY154" s="43"/>
      <c r="AZ154" s="43"/>
      <c r="BA154" s="43"/>
      <c r="BB154" s="43"/>
      <c r="BC154" s="396"/>
      <c r="BD154" s="43"/>
      <c r="BE154" s="43"/>
      <c r="BF154" s="43"/>
      <c r="BG154" s="43"/>
      <c r="BH154" s="396"/>
      <c r="BI154" s="43"/>
      <c r="BJ154" s="43"/>
      <c r="BK154" s="43"/>
      <c r="BL154" s="43"/>
      <c r="BM154" s="396"/>
      <c r="BN154" s="43"/>
      <c r="BO154" s="43"/>
      <c r="BP154" s="43"/>
      <c r="BQ154" s="43"/>
      <c r="BR154" s="396"/>
      <c r="BS154" s="43"/>
      <c r="BT154" s="43"/>
      <c r="BU154" s="43"/>
      <c r="BV154" s="43"/>
      <c r="BW154" s="396"/>
      <c r="BX154" s="43"/>
      <c r="BY154" s="43"/>
      <c r="BZ154" s="43"/>
      <c r="CA154" s="43"/>
      <c r="CB154" s="396"/>
      <c r="CC154" s="43"/>
      <c r="CD154" s="43"/>
      <c r="CE154" s="43"/>
      <c r="CF154" s="43"/>
      <c r="CG154" s="396"/>
      <c r="CH154" s="43"/>
      <c r="CI154" s="43"/>
      <c r="CJ154" s="43"/>
      <c r="CK154" s="43"/>
      <c r="CL154" s="396"/>
      <c r="CM154" s="43"/>
      <c r="CN154" s="43"/>
      <c r="CO154" s="43"/>
      <c r="CP154" s="43"/>
      <c r="CQ154" s="396"/>
      <c r="CR154" s="43"/>
      <c r="CS154" s="43"/>
      <c r="CT154" s="43"/>
      <c r="CU154" s="43"/>
      <c r="CV154" s="396"/>
      <c r="CW154" s="43"/>
      <c r="CX154" s="43"/>
      <c r="CY154" s="43"/>
      <c r="CZ154" s="43"/>
      <c r="DA154" s="396"/>
      <c r="DB154" s="43"/>
      <c r="DC154" s="43"/>
      <c r="DD154" s="43"/>
      <c r="DE154" s="43"/>
      <c r="DF154" s="396"/>
      <c r="DG154" s="43"/>
      <c r="DH154" s="43"/>
      <c r="DI154" s="43"/>
      <c r="DJ154" s="43"/>
      <c r="DK154" s="396"/>
      <c r="DL154" s="43"/>
      <c r="DM154" s="43"/>
      <c r="DN154" s="43"/>
      <c r="DO154" s="43"/>
      <c r="DP154" s="396"/>
      <c r="DQ154" s="43"/>
      <c r="DR154" s="43"/>
      <c r="DS154" s="43"/>
      <c r="DT154" s="43"/>
      <c r="DU154" s="396"/>
      <c r="DV154" s="43"/>
      <c r="DW154" s="43"/>
      <c r="DX154" s="43"/>
      <c r="DY154" s="43"/>
      <c r="DZ154" s="396"/>
      <c r="EA154" s="43"/>
      <c r="EB154" s="43"/>
      <c r="EC154" s="43"/>
      <c r="ED154" s="43"/>
      <c r="EE154" s="396"/>
      <c r="EF154" s="43"/>
      <c r="EG154" s="43"/>
      <c r="EH154" s="43"/>
      <c r="EI154" s="43"/>
      <c r="EJ154" s="396"/>
      <c r="EK154" s="43"/>
      <c r="EL154" s="43"/>
      <c r="EO154" s="88"/>
      <c r="EP154" s="33"/>
    </row>
    <row r="155" spans="4:146" x14ac:dyDescent="0.3">
      <c r="D155" s="409" t="s">
        <v>560</v>
      </c>
      <c r="E155" s="327"/>
      <c r="G155" s="43">
        <v>0</v>
      </c>
      <c r="H155" s="43"/>
      <c r="I155" s="43"/>
      <c r="J155" s="396"/>
      <c r="K155" s="43"/>
      <c r="L155" s="43">
        <v>0</v>
      </c>
      <c r="M155" s="43"/>
      <c r="N155" s="43"/>
      <c r="O155" s="396"/>
      <c r="P155" s="43"/>
      <c r="Q155" s="43">
        <v>0</v>
      </c>
      <c r="R155" s="43"/>
      <c r="S155" s="43"/>
      <c r="T155" s="396"/>
      <c r="U155" s="43"/>
      <c r="V155" s="43">
        <v>0</v>
      </c>
      <c r="W155" s="43"/>
      <c r="X155" s="43"/>
      <c r="Y155" s="396"/>
      <c r="Z155" s="43"/>
      <c r="AA155" s="43">
        <v>0</v>
      </c>
      <c r="AB155" s="43"/>
      <c r="AC155" s="43"/>
      <c r="AD155" s="396"/>
      <c r="AE155" s="43"/>
      <c r="AF155" s="43">
        <v>0</v>
      </c>
      <c r="AG155" s="43"/>
      <c r="AH155" s="43"/>
      <c r="AI155" s="396"/>
      <c r="AJ155" s="43"/>
      <c r="AK155" s="43">
        <v>0</v>
      </c>
      <c r="AL155" s="43"/>
      <c r="AM155" s="43"/>
      <c r="AN155" s="396"/>
      <c r="AO155" s="43"/>
      <c r="AP155" s="43">
        <v>0</v>
      </c>
      <c r="AQ155" s="43"/>
      <c r="AR155" s="43"/>
      <c r="AS155" s="396"/>
      <c r="AT155" s="43"/>
      <c r="AU155" s="43">
        <v>0</v>
      </c>
      <c r="AV155" s="43"/>
      <c r="AW155" s="43"/>
      <c r="AX155" s="396"/>
      <c r="AY155" s="43"/>
      <c r="AZ155" s="43">
        <v>0</v>
      </c>
      <c r="BA155" s="43"/>
      <c r="BB155" s="43"/>
      <c r="BC155" s="396"/>
      <c r="BD155" s="43"/>
      <c r="BE155" s="43">
        <v>0</v>
      </c>
      <c r="BF155" s="43"/>
      <c r="BG155" s="43"/>
      <c r="BH155" s="396"/>
      <c r="BI155" s="43"/>
      <c r="BJ155" s="43">
        <v>0</v>
      </c>
      <c r="BK155" s="43"/>
      <c r="BL155" s="43"/>
      <c r="BM155" s="396"/>
      <c r="BN155" s="43"/>
      <c r="BO155" s="43">
        <v>0</v>
      </c>
      <c r="BP155" s="43"/>
      <c r="BQ155" s="43"/>
      <c r="BR155" s="396"/>
      <c r="BS155" s="43"/>
      <c r="BT155" s="43">
        <v>0</v>
      </c>
      <c r="BU155" s="43"/>
      <c r="BV155" s="43"/>
      <c r="BW155" s="396"/>
      <c r="BX155" s="43"/>
      <c r="BY155" s="43">
        <v>0</v>
      </c>
      <c r="BZ155" s="43"/>
      <c r="CA155" s="43"/>
      <c r="CB155" s="396"/>
      <c r="CC155" s="43"/>
      <c r="CD155" s="43">
        <v>0</v>
      </c>
      <c r="CE155" s="43"/>
      <c r="CF155" s="43"/>
      <c r="CG155" s="396"/>
      <c r="CH155" s="43"/>
      <c r="CI155" s="43">
        <v>0</v>
      </c>
      <c r="CJ155" s="43"/>
      <c r="CK155" s="43"/>
      <c r="CL155" s="396"/>
      <c r="CM155" s="43"/>
      <c r="CN155" s="43">
        <v>0</v>
      </c>
      <c r="CO155" s="43"/>
      <c r="CP155" s="43"/>
      <c r="CQ155" s="396"/>
      <c r="CR155" s="43"/>
      <c r="CS155" s="43">
        <v>0</v>
      </c>
      <c r="CT155" s="43"/>
      <c r="CU155" s="43"/>
      <c r="CV155" s="396"/>
      <c r="CW155" s="43"/>
      <c r="CX155" s="43">
        <v>0</v>
      </c>
      <c r="CY155" s="43"/>
      <c r="CZ155" s="43"/>
      <c r="DA155" s="396"/>
      <c r="DB155" s="43"/>
      <c r="DC155" s="43">
        <v>0</v>
      </c>
      <c r="DD155" s="43"/>
      <c r="DE155" s="43"/>
      <c r="DF155" s="396"/>
      <c r="DG155" s="43"/>
      <c r="DH155" s="43">
        <v>0</v>
      </c>
      <c r="DI155" s="43"/>
      <c r="DJ155" s="43"/>
      <c r="DK155" s="396"/>
      <c r="DL155" s="43"/>
      <c r="DM155" s="43">
        <v>0</v>
      </c>
      <c r="DN155" s="43"/>
      <c r="DO155" s="43"/>
      <c r="DP155" s="396"/>
      <c r="DQ155" s="43"/>
      <c r="DR155" s="43">
        <v>0</v>
      </c>
      <c r="DS155" s="43"/>
      <c r="DT155" s="43"/>
      <c r="DU155" s="396"/>
      <c r="DV155" s="43"/>
      <c r="DW155" s="43">
        <v>0</v>
      </c>
      <c r="DX155" s="43"/>
      <c r="DY155" s="43"/>
      <c r="DZ155" s="396"/>
      <c r="EA155" s="43"/>
      <c r="EB155" s="43">
        <v>0</v>
      </c>
      <c r="EC155" s="43"/>
      <c r="ED155" s="43"/>
      <c r="EE155" s="396"/>
      <c r="EF155" s="43"/>
      <c r="EG155" s="43">
        <v>0</v>
      </c>
      <c r="EH155" s="43"/>
      <c r="EI155" s="43"/>
      <c r="EJ155" s="396"/>
      <c r="EK155" s="43"/>
      <c r="EL155" s="43">
        <v>0</v>
      </c>
      <c r="EO155" s="88"/>
      <c r="EP155" s="33">
        <v>0</v>
      </c>
    </row>
    <row r="156" spans="4:146" x14ac:dyDescent="0.3">
      <c r="D156" s="409" t="s">
        <v>316</v>
      </c>
      <c r="E156" s="327"/>
      <c r="F156" s="399"/>
      <c r="G156" s="403">
        <v>0</v>
      </c>
      <c r="H156" s="401"/>
      <c r="I156" s="43"/>
      <c r="J156" s="396"/>
      <c r="K156" s="402"/>
      <c r="L156" s="403">
        <v>0</v>
      </c>
      <c r="M156" s="401"/>
      <c r="N156" s="43"/>
      <c r="O156" s="396"/>
      <c r="P156" s="402"/>
      <c r="Q156" s="403">
        <v>0</v>
      </c>
      <c r="R156" s="401"/>
      <c r="S156" s="43"/>
      <c r="T156" s="396"/>
      <c r="U156" s="402"/>
      <c r="V156" s="403">
        <v>0</v>
      </c>
      <c r="W156" s="401"/>
      <c r="X156" s="43"/>
      <c r="Y156" s="396"/>
      <c r="Z156" s="402"/>
      <c r="AA156" s="403">
        <v>0</v>
      </c>
      <c r="AB156" s="401"/>
      <c r="AC156" s="43"/>
      <c r="AD156" s="396"/>
      <c r="AE156" s="402"/>
      <c r="AF156" s="403">
        <v>0</v>
      </c>
      <c r="AG156" s="401"/>
      <c r="AH156" s="43"/>
      <c r="AI156" s="396"/>
      <c r="AJ156" s="402"/>
      <c r="AK156" s="403">
        <v>0</v>
      </c>
      <c r="AL156" s="401"/>
      <c r="AM156" s="43"/>
      <c r="AN156" s="396"/>
      <c r="AO156" s="402"/>
      <c r="AP156" s="403">
        <v>0</v>
      </c>
      <c r="AQ156" s="401"/>
      <c r="AR156" s="43"/>
      <c r="AS156" s="396"/>
      <c r="AT156" s="402"/>
      <c r="AU156" s="403">
        <v>0</v>
      </c>
      <c r="AV156" s="401"/>
      <c r="AW156" s="43"/>
      <c r="AX156" s="396"/>
      <c r="AY156" s="402"/>
      <c r="AZ156" s="403">
        <v>0</v>
      </c>
      <c r="BA156" s="401"/>
      <c r="BB156" s="43"/>
      <c r="BC156" s="396"/>
      <c r="BD156" s="402"/>
      <c r="BE156" s="403">
        <v>0</v>
      </c>
      <c r="BF156" s="401"/>
      <c r="BG156" s="43"/>
      <c r="BH156" s="396"/>
      <c r="BI156" s="402"/>
      <c r="BJ156" s="403">
        <v>0</v>
      </c>
      <c r="BK156" s="401"/>
      <c r="BL156" s="43"/>
      <c r="BM156" s="396"/>
      <c r="BN156" s="402"/>
      <c r="BO156" s="403">
        <v>0</v>
      </c>
      <c r="BP156" s="401"/>
      <c r="BQ156" s="43"/>
      <c r="BR156" s="396"/>
      <c r="BS156" s="402"/>
      <c r="BT156" s="403">
        <v>0</v>
      </c>
      <c r="BU156" s="401"/>
      <c r="BV156" s="43"/>
      <c r="BW156" s="396"/>
      <c r="BX156" s="402"/>
      <c r="BY156" s="403">
        <v>0</v>
      </c>
      <c r="BZ156" s="401"/>
      <c r="CA156" s="43"/>
      <c r="CB156" s="396"/>
      <c r="CC156" s="402"/>
      <c r="CD156" s="403">
        <v>0</v>
      </c>
      <c r="CE156" s="401"/>
      <c r="CF156" s="43"/>
      <c r="CG156" s="396"/>
      <c r="CH156" s="402"/>
      <c r="CI156" s="403">
        <v>0</v>
      </c>
      <c r="CJ156" s="401"/>
      <c r="CK156" s="43"/>
      <c r="CL156" s="396"/>
      <c r="CM156" s="402"/>
      <c r="CN156" s="403">
        <v>0</v>
      </c>
      <c r="CO156" s="401"/>
      <c r="CP156" s="43"/>
      <c r="CQ156" s="396"/>
      <c r="CR156" s="402"/>
      <c r="CS156" s="403">
        <v>0</v>
      </c>
      <c r="CT156" s="401"/>
      <c r="CU156" s="43"/>
      <c r="CV156" s="396"/>
      <c r="CW156" s="402"/>
      <c r="CX156" s="403">
        <v>0</v>
      </c>
      <c r="CY156" s="401"/>
      <c r="CZ156" s="43"/>
      <c r="DA156" s="396"/>
      <c r="DB156" s="402"/>
      <c r="DC156" s="403">
        <v>0</v>
      </c>
      <c r="DD156" s="401"/>
      <c r="DE156" s="43"/>
      <c r="DF156" s="396"/>
      <c r="DG156" s="402"/>
      <c r="DH156" s="403">
        <v>0</v>
      </c>
      <c r="DI156" s="401"/>
      <c r="DJ156" s="43"/>
      <c r="DK156" s="396"/>
      <c r="DL156" s="402"/>
      <c r="DM156" s="403">
        <v>0</v>
      </c>
      <c r="DN156" s="401"/>
      <c r="DO156" s="43"/>
      <c r="DP156" s="396"/>
      <c r="DQ156" s="402"/>
      <c r="DR156" s="403">
        <v>0</v>
      </c>
      <c r="DS156" s="401"/>
      <c r="DT156" s="43"/>
      <c r="DU156" s="396"/>
      <c r="DV156" s="402"/>
      <c r="DW156" s="403">
        <v>0</v>
      </c>
      <c r="DX156" s="401"/>
      <c r="DY156" s="43"/>
      <c r="DZ156" s="396"/>
      <c r="EA156" s="402"/>
      <c r="EB156" s="403">
        <v>0</v>
      </c>
      <c r="EC156" s="401"/>
      <c r="ED156" s="43"/>
      <c r="EE156" s="396"/>
      <c r="EF156" s="402"/>
      <c r="EG156" s="403">
        <v>0</v>
      </c>
      <c r="EH156" s="401"/>
      <c r="EI156" s="43"/>
      <c r="EJ156" s="396"/>
      <c r="EK156" s="402"/>
      <c r="EL156" s="403">
        <v>0</v>
      </c>
      <c r="EM156" s="419"/>
      <c r="EO156" s="88"/>
      <c r="EP156" s="33">
        <v>0</v>
      </c>
    </row>
    <row r="157" spans="4:146" x14ac:dyDescent="0.3">
      <c r="D157" s="409"/>
      <c r="E157" s="327"/>
      <c r="G157" s="416"/>
      <c r="H157" s="416"/>
      <c r="I157" s="416"/>
      <c r="J157" s="417"/>
      <c r="K157" s="416"/>
      <c r="L157" s="416"/>
      <c r="M157" s="416"/>
      <c r="N157" s="416"/>
      <c r="O157" s="417"/>
      <c r="P157" s="416"/>
      <c r="Q157" s="416"/>
      <c r="R157" s="416"/>
      <c r="S157" s="416"/>
      <c r="T157" s="417"/>
      <c r="U157" s="416"/>
      <c r="V157" s="416"/>
      <c r="W157" s="416"/>
      <c r="X157" s="416"/>
      <c r="Y157" s="417"/>
      <c r="Z157" s="416"/>
      <c r="AA157" s="416"/>
      <c r="AB157" s="416"/>
      <c r="AC157" s="416"/>
      <c r="AD157" s="417"/>
      <c r="AE157" s="416"/>
      <c r="AF157" s="416"/>
      <c r="AG157" s="416"/>
      <c r="AH157" s="416"/>
      <c r="AI157" s="417"/>
      <c r="AJ157" s="416"/>
      <c r="AK157" s="416"/>
      <c r="AL157" s="416"/>
      <c r="AM157" s="416"/>
      <c r="AN157" s="417"/>
      <c r="AO157" s="416"/>
      <c r="AP157" s="416"/>
      <c r="AQ157" s="416"/>
      <c r="AR157" s="416"/>
      <c r="AS157" s="417"/>
      <c r="AT157" s="416"/>
      <c r="AU157" s="416"/>
      <c r="AV157" s="416"/>
      <c r="AW157" s="416"/>
      <c r="AX157" s="417"/>
      <c r="AY157" s="416"/>
      <c r="AZ157" s="416"/>
      <c r="BA157" s="416"/>
      <c r="BB157" s="416"/>
      <c r="BC157" s="417"/>
      <c r="BD157" s="416"/>
      <c r="BE157" s="416"/>
      <c r="BF157" s="416"/>
      <c r="BG157" s="416"/>
      <c r="BH157" s="417"/>
      <c r="BI157" s="416"/>
      <c r="BJ157" s="416"/>
      <c r="BK157" s="416"/>
      <c r="BL157" s="416"/>
      <c r="BM157" s="417"/>
      <c r="BN157" s="416"/>
      <c r="BO157" s="416"/>
      <c r="BP157" s="416"/>
      <c r="BQ157" s="416"/>
      <c r="BR157" s="417"/>
      <c r="BS157" s="416"/>
      <c r="BT157" s="43"/>
      <c r="BU157" s="43"/>
      <c r="BV157" s="43"/>
      <c r="BW157" s="396"/>
      <c r="BX157" s="43"/>
      <c r="BY157" s="43"/>
      <c r="BZ157" s="416"/>
      <c r="CA157" s="416"/>
      <c r="CB157" s="417"/>
      <c r="CC157" s="416"/>
      <c r="CD157" s="416"/>
      <c r="CE157" s="416"/>
      <c r="CF157" s="416"/>
      <c r="CG157" s="417"/>
      <c r="CH157" s="416"/>
      <c r="CI157" s="416"/>
      <c r="CJ157" s="416"/>
      <c r="CK157" s="416"/>
      <c r="CL157" s="417"/>
      <c r="CM157" s="416"/>
      <c r="CN157" s="416"/>
      <c r="CO157" s="416"/>
      <c r="CP157" s="416"/>
      <c r="CQ157" s="417"/>
      <c r="CR157" s="416"/>
      <c r="CS157" s="416"/>
      <c r="CT157" s="416"/>
      <c r="CU157" s="416"/>
      <c r="CV157" s="417"/>
      <c r="CW157" s="416"/>
      <c r="CX157" s="416"/>
      <c r="CY157" s="416"/>
      <c r="CZ157" s="416"/>
      <c r="DA157" s="417"/>
      <c r="DB157" s="416"/>
      <c r="DC157" s="416"/>
      <c r="DD157" s="416"/>
      <c r="DE157" s="416"/>
      <c r="DF157" s="417"/>
      <c r="DG157" s="416"/>
      <c r="DH157" s="416"/>
      <c r="DI157" s="416"/>
      <c r="DJ157" s="416"/>
      <c r="DK157" s="417"/>
      <c r="DL157" s="416"/>
      <c r="DM157" s="416"/>
      <c r="DN157" s="416"/>
      <c r="DO157" s="416"/>
      <c r="DP157" s="417"/>
      <c r="DQ157" s="416"/>
      <c r="DR157" s="416"/>
      <c r="DS157" s="416"/>
      <c r="DT157" s="416"/>
      <c r="DU157" s="417"/>
      <c r="DV157" s="416"/>
      <c r="DW157" s="416"/>
      <c r="DX157" s="416"/>
      <c r="DY157" s="416"/>
      <c r="DZ157" s="417"/>
      <c r="EA157" s="416"/>
      <c r="EB157" s="416"/>
      <c r="EC157" s="416"/>
      <c r="ED157" s="416"/>
      <c r="EE157" s="417"/>
      <c r="EF157" s="416"/>
      <c r="EG157" s="416"/>
      <c r="EH157" s="416"/>
      <c r="EI157" s="416"/>
      <c r="EJ157" s="417"/>
      <c r="EK157" s="416"/>
      <c r="EL157" s="43"/>
      <c r="EO157" s="88"/>
      <c r="EP157" s="33"/>
    </row>
    <row r="158" spans="4:146" hidden="1" x14ac:dyDescent="0.3">
      <c r="D158" s="409" t="s">
        <v>329</v>
      </c>
      <c r="E158" s="327"/>
      <c r="G158" s="43">
        <v>0</v>
      </c>
      <c r="H158" s="43"/>
      <c r="I158" s="43"/>
      <c r="J158" s="396"/>
      <c r="K158" s="43"/>
      <c r="L158" s="43">
        <v>0</v>
      </c>
      <c r="M158" s="43"/>
      <c r="N158" s="43"/>
      <c r="O158" s="396"/>
      <c r="P158" s="43"/>
      <c r="Q158" s="43">
        <v>0</v>
      </c>
      <c r="R158" s="43"/>
      <c r="S158" s="43"/>
      <c r="T158" s="396"/>
      <c r="U158" s="43"/>
      <c r="V158" s="43">
        <v>0</v>
      </c>
      <c r="W158" s="43"/>
      <c r="X158" s="43"/>
      <c r="Y158" s="396"/>
      <c r="Z158" s="43"/>
      <c r="AA158" s="43">
        <v>0</v>
      </c>
      <c r="AB158" s="43"/>
      <c r="AC158" s="43"/>
      <c r="AD158" s="396"/>
      <c r="AE158" s="43"/>
      <c r="AF158" s="43">
        <v>0</v>
      </c>
      <c r="AG158" s="43"/>
      <c r="AH158" s="43"/>
      <c r="AI158" s="396"/>
      <c r="AJ158" s="43"/>
      <c r="AK158" s="43">
        <v>0</v>
      </c>
      <c r="AL158" s="43"/>
      <c r="AM158" s="43"/>
      <c r="AN158" s="396"/>
      <c r="AO158" s="43"/>
      <c r="AP158" s="43">
        <v>0</v>
      </c>
      <c r="AQ158" s="43"/>
      <c r="AR158" s="43"/>
      <c r="AS158" s="396"/>
      <c r="AT158" s="43"/>
      <c r="AU158" s="43">
        <v>0</v>
      </c>
      <c r="AV158" s="43"/>
      <c r="AW158" s="43"/>
      <c r="AX158" s="396"/>
      <c r="AY158" s="43"/>
      <c r="AZ158" s="43">
        <v>0</v>
      </c>
      <c r="BA158" s="43"/>
      <c r="BB158" s="43"/>
      <c r="BC158" s="396"/>
      <c r="BD158" s="43"/>
      <c r="BE158" s="43">
        <v>0</v>
      </c>
      <c r="BF158" s="43"/>
      <c r="BG158" s="43"/>
      <c r="BH158" s="396"/>
      <c r="BI158" s="43"/>
      <c r="BJ158" s="43">
        <v>0</v>
      </c>
      <c r="BK158" s="43"/>
      <c r="BL158" s="43"/>
      <c r="BM158" s="396"/>
      <c r="BN158" s="43"/>
      <c r="BO158" s="43">
        <v>0</v>
      </c>
      <c r="BP158" s="43"/>
      <c r="BQ158" s="43"/>
      <c r="BR158" s="396"/>
      <c r="BS158" s="43"/>
      <c r="BT158" s="43">
        <v>0</v>
      </c>
      <c r="BU158" s="43"/>
      <c r="BV158" s="43"/>
      <c r="BW158" s="396"/>
      <c r="BX158" s="43"/>
      <c r="BY158" s="43">
        <v>0</v>
      </c>
      <c r="BZ158" s="43"/>
      <c r="CA158" s="43"/>
      <c r="CB158" s="396"/>
      <c r="CC158" s="43"/>
      <c r="CD158" s="43">
        <v>0</v>
      </c>
      <c r="CE158" s="43"/>
      <c r="CF158" s="43"/>
      <c r="CG158" s="396"/>
      <c r="CH158" s="43"/>
      <c r="CI158" s="43">
        <v>0</v>
      </c>
      <c r="CJ158" s="43"/>
      <c r="CK158" s="43"/>
      <c r="CL158" s="396"/>
      <c r="CM158" s="43"/>
      <c r="CN158" s="43">
        <v>0</v>
      </c>
      <c r="CO158" s="43"/>
      <c r="CP158" s="43"/>
      <c r="CQ158" s="396"/>
      <c r="CR158" s="43"/>
      <c r="CS158" s="43">
        <v>0</v>
      </c>
      <c r="CT158" s="43"/>
      <c r="CU158" s="43"/>
      <c r="CV158" s="396"/>
      <c r="CW158" s="43"/>
      <c r="CX158" s="43">
        <v>0</v>
      </c>
      <c r="CY158" s="43"/>
      <c r="CZ158" s="43"/>
      <c r="DA158" s="396"/>
      <c r="DB158" s="43"/>
      <c r="DC158" s="43">
        <v>0</v>
      </c>
      <c r="DD158" s="43"/>
      <c r="DE158" s="43"/>
      <c r="DF158" s="396"/>
      <c r="DG158" s="43"/>
      <c r="DH158" s="43">
        <v>0</v>
      </c>
      <c r="DI158" s="43"/>
      <c r="DJ158" s="43"/>
      <c r="DK158" s="396"/>
      <c r="DL158" s="43"/>
      <c r="DM158" s="43">
        <v>0</v>
      </c>
      <c r="DN158" s="43"/>
      <c r="DO158" s="43"/>
      <c r="DP158" s="396"/>
      <c r="DQ158" s="43"/>
      <c r="DR158" s="43">
        <v>0</v>
      </c>
      <c r="DS158" s="43"/>
      <c r="DT158" s="43"/>
      <c r="DU158" s="396"/>
      <c r="DV158" s="43"/>
      <c r="DW158" s="43">
        <v>0</v>
      </c>
      <c r="DX158" s="43"/>
      <c r="DY158" s="43"/>
      <c r="DZ158" s="396"/>
      <c r="EA158" s="43"/>
      <c r="EB158" s="43">
        <v>0</v>
      </c>
      <c r="EC158" s="43"/>
      <c r="ED158" s="43"/>
      <c r="EE158" s="396"/>
      <c r="EF158" s="43"/>
      <c r="EG158" s="43">
        <v>0</v>
      </c>
      <c r="EH158" s="43"/>
      <c r="EI158" s="43"/>
      <c r="EJ158" s="396"/>
      <c r="EK158" s="43"/>
      <c r="EL158" s="43">
        <v>0</v>
      </c>
      <c r="EO158" s="88"/>
      <c r="EP158" s="33">
        <v>0</v>
      </c>
    </row>
    <row r="159" spans="4:146" hidden="1" x14ac:dyDescent="0.3">
      <c r="D159" s="409" t="s">
        <v>316</v>
      </c>
      <c r="E159" s="327"/>
      <c r="F159" s="399"/>
      <c r="G159" s="403">
        <v>0</v>
      </c>
      <c r="H159" s="401"/>
      <c r="I159" s="43"/>
      <c r="J159" s="396"/>
      <c r="K159" s="402"/>
      <c r="L159" s="403">
        <v>0</v>
      </c>
      <c r="M159" s="401"/>
      <c r="N159" s="43"/>
      <c r="O159" s="396"/>
      <c r="P159" s="402"/>
      <c r="Q159" s="403">
        <v>0</v>
      </c>
      <c r="R159" s="401"/>
      <c r="S159" s="43"/>
      <c r="T159" s="396"/>
      <c r="U159" s="402"/>
      <c r="V159" s="403">
        <v>0</v>
      </c>
      <c r="W159" s="401"/>
      <c r="X159" s="43"/>
      <c r="Y159" s="396"/>
      <c r="Z159" s="402"/>
      <c r="AA159" s="403">
        <v>0</v>
      </c>
      <c r="AB159" s="401"/>
      <c r="AC159" s="43"/>
      <c r="AD159" s="396"/>
      <c r="AE159" s="402"/>
      <c r="AF159" s="403">
        <v>0</v>
      </c>
      <c r="AG159" s="401"/>
      <c r="AH159" s="43"/>
      <c r="AI159" s="396"/>
      <c r="AJ159" s="402"/>
      <c r="AK159" s="403">
        <v>0</v>
      </c>
      <c r="AL159" s="401"/>
      <c r="AM159" s="43"/>
      <c r="AN159" s="396"/>
      <c r="AO159" s="402"/>
      <c r="AP159" s="403">
        <v>0</v>
      </c>
      <c r="AQ159" s="401"/>
      <c r="AR159" s="43"/>
      <c r="AS159" s="396"/>
      <c r="AT159" s="402"/>
      <c r="AU159" s="403">
        <v>0</v>
      </c>
      <c r="AV159" s="401"/>
      <c r="AW159" s="43"/>
      <c r="AX159" s="396"/>
      <c r="AY159" s="402"/>
      <c r="AZ159" s="403">
        <v>0</v>
      </c>
      <c r="BA159" s="401"/>
      <c r="BB159" s="43"/>
      <c r="BC159" s="396"/>
      <c r="BD159" s="402"/>
      <c r="BE159" s="403">
        <v>0</v>
      </c>
      <c r="BF159" s="401"/>
      <c r="BG159" s="43"/>
      <c r="BH159" s="396"/>
      <c r="BI159" s="402"/>
      <c r="BJ159" s="403">
        <v>0</v>
      </c>
      <c r="BK159" s="401"/>
      <c r="BL159" s="43"/>
      <c r="BM159" s="396"/>
      <c r="BN159" s="402"/>
      <c r="BO159" s="403">
        <v>0</v>
      </c>
      <c r="BP159" s="401"/>
      <c r="BQ159" s="43"/>
      <c r="BR159" s="396"/>
      <c r="BS159" s="402"/>
      <c r="BT159" s="403">
        <v>0</v>
      </c>
      <c r="BU159" s="401"/>
      <c r="BV159" s="43"/>
      <c r="BW159" s="396"/>
      <c r="BX159" s="402"/>
      <c r="BY159" s="403">
        <v>0</v>
      </c>
      <c r="BZ159" s="401"/>
      <c r="CA159" s="43"/>
      <c r="CB159" s="396"/>
      <c r="CC159" s="402"/>
      <c r="CD159" s="403">
        <v>0</v>
      </c>
      <c r="CE159" s="401"/>
      <c r="CF159" s="43"/>
      <c r="CG159" s="396"/>
      <c r="CH159" s="402"/>
      <c r="CI159" s="403">
        <v>0</v>
      </c>
      <c r="CJ159" s="401"/>
      <c r="CK159" s="43"/>
      <c r="CL159" s="396"/>
      <c r="CM159" s="402"/>
      <c r="CN159" s="403">
        <v>0</v>
      </c>
      <c r="CO159" s="401"/>
      <c r="CP159" s="43"/>
      <c r="CQ159" s="396"/>
      <c r="CR159" s="402"/>
      <c r="CS159" s="403">
        <v>0</v>
      </c>
      <c r="CT159" s="401"/>
      <c r="CU159" s="43"/>
      <c r="CV159" s="396"/>
      <c r="CW159" s="402"/>
      <c r="CX159" s="403">
        <v>0</v>
      </c>
      <c r="CY159" s="401"/>
      <c r="CZ159" s="43"/>
      <c r="DA159" s="396"/>
      <c r="DB159" s="402"/>
      <c r="DC159" s="403">
        <v>0</v>
      </c>
      <c r="DD159" s="401"/>
      <c r="DE159" s="43"/>
      <c r="DF159" s="396"/>
      <c r="DG159" s="402"/>
      <c r="DH159" s="403">
        <v>0</v>
      </c>
      <c r="DI159" s="401"/>
      <c r="DJ159" s="43"/>
      <c r="DK159" s="396"/>
      <c r="DL159" s="402"/>
      <c r="DM159" s="403">
        <v>0</v>
      </c>
      <c r="DN159" s="401"/>
      <c r="DO159" s="43"/>
      <c r="DP159" s="396"/>
      <c r="DQ159" s="402"/>
      <c r="DR159" s="403">
        <v>0</v>
      </c>
      <c r="DS159" s="401"/>
      <c r="DT159" s="43"/>
      <c r="DU159" s="396"/>
      <c r="DV159" s="402"/>
      <c r="DW159" s="403">
        <v>0</v>
      </c>
      <c r="DX159" s="401"/>
      <c r="DY159" s="43"/>
      <c r="DZ159" s="396"/>
      <c r="EA159" s="402"/>
      <c r="EB159" s="403">
        <v>0</v>
      </c>
      <c r="EC159" s="401"/>
      <c r="ED159" s="43"/>
      <c r="EE159" s="396"/>
      <c r="EF159" s="402"/>
      <c r="EG159" s="403">
        <v>0</v>
      </c>
      <c r="EH159" s="401"/>
      <c r="EI159" s="43"/>
      <c r="EJ159" s="396"/>
      <c r="EK159" s="402"/>
      <c r="EL159" s="403">
        <v>0</v>
      </c>
      <c r="EM159" s="419"/>
      <c r="EO159" s="88"/>
      <c r="EP159" s="33">
        <v>0</v>
      </c>
    </row>
    <row r="160" spans="4:146" hidden="1" x14ac:dyDescent="0.3">
      <c r="D160" s="409"/>
      <c r="E160" s="327"/>
      <c r="G160" s="416"/>
      <c r="H160" s="416"/>
      <c r="I160" s="416"/>
      <c r="J160" s="417"/>
      <c r="K160" s="416"/>
      <c r="L160" s="416"/>
      <c r="M160" s="416"/>
      <c r="N160" s="416"/>
      <c r="O160" s="417"/>
      <c r="P160" s="416"/>
      <c r="Q160" s="416"/>
      <c r="R160" s="416"/>
      <c r="S160" s="416"/>
      <c r="T160" s="417"/>
      <c r="U160" s="416"/>
      <c r="V160" s="416"/>
      <c r="W160" s="416"/>
      <c r="X160" s="416"/>
      <c r="Y160" s="417"/>
      <c r="Z160" s="416"/>
      <c r="AA160" s="416"/>
      <c r="AB160" s="416"/>
      <c r="AC160" s="416"/>
      <c r="AD160" s="417"/>
      <c r="AE160" s="416"/>
      <c r="AF160" s="416"/>
      <c r="AG160" s="416"/>
      <c r="AH160" s="416"/>
      <c r="AI160" s="417"/>
      <c r="AJ160" s="416"/>
      <c r="AK160" s="416"/>
      <c r="AL160" s="416"/>
      <c r="AM160" s="416"/>
      <c r="AN160" s="417"/>
      <c r="AO160" s="416"/>
      <c r="AP160" s="416"/>
      <c r="AQ160" s="416"/>
      <c r="AR160" s="416"/>
      <c r="AS160" s="417"/>
      <c r="AT160" s="416"/>
      <c r="AU160" s="416"/>
      <c r="AV160" s="416"/>
      <c r="AW160" s="416"/>
      <c r="AX160" s="417"/>
      <c r="AY160" s="416"/>
      <c r="AZ160" s="416"/>
      <c r="BA160" s="416"/>
      <c r="BB160" s="416"/>
      <c r="BC160" s="417"/>
      <c r="BD160" s="416"/>
      <c r="BE160" s="416"/>
      <c r="BF160" s="416"/>
      <c r="BG160" s="416"/>
      <c r="BH160" s="417"/>
      <c r="BI160" s="416"/>
      <c r="BJ160" s="416"/>
      <c r="BK160" s="416"/>
      <c r="BL160" s="416"/>
      <c r="BM160" s="417"/>
      <c r="BN160" s="416"/>
      <c r="BO160" s="416"/>
      <c r="BP160" s="416"/>
      <c r="BQ160" s="416"/>
      <c r="BR160" s="417"/>
      <c r="BS160" s="416"/>
      <c r="BT160" s="43"/>
      <c r="BU160" s="43"/>
      <c r="BV160" s="43"/>
      <c r="BW160" s="396"/>
      <c r="BX160" s="43"/>
      <c r="BY160" s="43"/>
      <c r="BZ160" s="416"/>
      <c r="CA160" s="416"/>
      <c r="CB160" s="417"/>
      <c r="CC160" s="416"/>
      <c r="CD160" s="416"/>
      <c r="CE160" s="416"/>
      <c r="CF160" s="416"/>
      <c r="CG160" s="417"/>
      <c r="CH160" s="416"/>
      <c r="CI160" s="416"/>
      <c r="CJ160" s="416"/>
      <c r="CK160" s="416"/>
      <c r="CL160" s="417"/>
      <c r="CM160" s="416"/>
      <c r="CN160" s="416"/>
      <c r="CO160" s="416"/>
      <c r="CP160" s="416"/>
      <c r="CQ160" s="417"/>
      <c r="CR160" s="416"/>
      <c r="CS160" s="416"/>
      <c r="CT160" s="416"/>
      <c r="CU160" s="416"/>
      <c r="CV160" s="417"/>
      <c r="CW160" s="416"/>
      <c r="CX160" s="416"/>
      <c r="CY160" s="416"/>
      <c r="CZ160" s="416"/>
      <c r="DA160" s="417"/>
      <c r="DB160" s="416"/>
      <c r="DC160" s="416"/>
      <c r="DD160" s="416"/>
      <c r="DE160" s="416"/>
      <c r="DF160" s="417"/>
      <c r="DG160" s="416"/>
      <c r="DH160" s="416"/>
      <c r="DI160" s="416"/>
      <c r="DJ160" s="416"/>
      <c r="DK160" s="417"/>
      <c r="DL160" s="416"/>
      <c r="DM160" s="416"/>
      <c r="DN160" s="416"/>
      <c r="DO160" s="416"/>
      <c r="DP160" s="417"/>
      <c r="DQ160" s="416"/>
      <c r="DR160" s="416"/>
      <c r="DS160" s="416"/>
      <c r="DT160" s="416"/>
      <c r="DU160" s="417"/>
      <c r="DV160" s="416"/>
      <c r="DW160" s="416"/>
      <c r="DX160" s="416"/>
      <c r="DY160" s="416"/>
      <c r="DZ160" s="417"/>
      <c r="EA160" s="416"/>
      <c r="EB160" s="416"/>
      <c r="EC160" s="416"/>
      <c r="ED160" s="416"/>
      <c r="EE160" s="417"/>
      <c r="EF160" s="416"/>
      <c r="EG160" s="416"/>
      <c r="EH160" s="416"/>
      <c r="EI160" s="416"/>
      <c r="EJ160" s="417"/>
      <c r="EK160" s="416"/>
      <c r="EL160" s="43"/>
      <c r="EO160" s="88"/>
      <c r="EP160" s="33"/>
    </row>
    <row r="161" spans="4:146" hidden="1" x14ac:dyDescent="0.3">
      <c r="D161" s="409" t="s">
        <v>330</v>
      </c>
      <c r="E161" s="327"/>
      <c r="G161" s="43">
        <v>0</v>
      </c>
      <c r="H161" s="43"/>
      <c r="I161" s="43"/>
      <c r="J161" s="396"/>
      <c r="K161" s="43"/>
      <c r="L161" s="43">
        <v>0</v>
      </c>
      <c r="M161" s="43"/>
      <c r="N161" s="43"/>
      <c r="O161" s="396"/>
      <c r="P161" s="43"/>
      <c r="Q161" s="43">
        <v>0</v>
      </c>
      <c r="R161" s="43"/>
      <c r="S161" s="43"/>
      <c r="T161" s="396"/>
      <c r="U161" s="43"/>
      <c r="V161" s="43">
        <v>0</v>
      </c>
      <c r="W161" s="43"/>
      <c r="X161" s="43"/>
      <c r="Y161" s="396"/>
      <c r="Z161" s="43"/>
      <c r="AA161" s="43">
        <v>0</v>
      </c>
      <c r="AB161" s="43"/>
      <c r="AC161" s="43"/>
      <c r="AD161" s="396"/>
      <c r="AE161" s="43"/>
      <c r="AF161" s="43">
        <v>0</v>
      </c>
      <c r="AG161" s="43"/>
      <c r="AH161" s="43"/>
      <c r="AI161" s="396"/>
      <c r="AJ161" s="43"/>
      <c r="AK161" s="43">
        <v>0</v>
      </c>
      <c r="AL161" s="43"/>
      <c r="AM161" s="43"/>
      <c r="AN161" s="396"/>
      <c r="AO161" s="43"/>
      <c r="AP161" s="43">
        <v>0</v>
      </c>
      <c r="AQ161" s="43"/>
      <c r="AR161" s="43"/>
      <c r="AS161" s="396"/>
      <c r="AT161" s="43"/>
      <c r="AU161" s="43">
        <v>0</v>
      </c>
      <c r="AV161" s="43"/>
      <c r="AW161" s="43"/>
      <c r="AX161" s="396"/>
      <c r="AY161" s="43"/>
      <c r="AZ161" s="43">
        <v>0</v>
      </c>
      <c r="BA161" s="43"/>
      <c r="BB161" s="43"/>
      <c r="BC161" s="396"/>
      <c r="BD161" s="43"/>
      <c r="BE161" s="43">
        <v>0</v>
      </c>
      <c r="BF161" s="43"/>
      <c r="BG161" s="43"/>
      <c r="BH161" s="396"/>
      <c r="BI161" s="43"/>
      <c r="BJ161" s="43">
        <v>0</v>
      </c>
      <c r="BK161" s="43"/>
      <c r="BL161" s="43"/>
      <c r="BM161" s="396"/>
      <c r="BN161" s="43"/>
      <c r="BO161" s="43">
        <v>0</v>
      </c>
      <c r="BP161" s="43"/>
      <c r="BQ161" s="43"/>
      <c r="BR161" s="396"/>
      <c r="BS161" s="43"/>
      <c r="BT161" s="43">
        <v>0</v>
      </c>
      <c r="BU161" s="43"/>
      <c r="BV161" s="43"/>
      <c r="BW161" s="396"/>
      <c r="BX161" s="43"/>
      <c r="BY161" s="43">
        <v>0</v>
      </c>
      <c r="BZ161" s="43"/>
      <c r="CA161" s="43"/>
      <c r="CB161" s="396"/>
      <c r="CC161" s="43"/>
      <c r="CD161" s="43">
        <v>0</v>
      </c>
      <c r="CE161" s="43"/>
      <c r="CF161" s="43"/>
      <c r="CG161" s="396"/>
      <c r="CH161" s="43"/>
      <c r="CI161" s="43">
        <v>0</v>
      </c>
      <c r="CJ161" s="43"/>
      <c r="CK161" s="43"/>
      <c r="CL161" s="396"/>
      <c r="CM161" s="43"/>
      <c r="CN161" s="43">
        <v>0</v>
      </c>
      <c r="CO161" s="43"/>
      <c r="CP161" s="43"/>
      <c r="CQ161" s="396"/>
      <c r="CR161" s="43"/>
      <c r="CS161" s="43">
        <v>0</v>
      </c>
      <c r="CT161" s="43"/>
      <c r="CU161" s="43"/>
      <c r="CV161" s="396"/>
      <c r="CW161" s="43"/>
      <c r="CX161" s="43">
        <v>0</v>
      </c>
      <c r="CY161" s="43"/>
      <c r="CZ161" s="43"/>
      <c r="DA161" s="396"/>
      <c r="DB161" s="43"/>
      <c r="DC161" s="43">
        <v>0</v>
      </c>
      <c r="DD161" s="43"/>
      <c r="DE161" s="43"/>
      <c r="DF161" s="396"/>
      <c r="DG161" s="43"/>
      <c r="DH161" s="43">
        <v>0</v>
      </c>
      <c r="DI161" s="43"/>
      <c r="DJ161" s="43"/>
      <c r="DK161" s="396"/>
      <c r="DL161" s="43"/>
      <c r="DM161" s="43">
        <v>0</v>
      </c>
      <c r="DN161" s="43"/>
      <c r="DO161" s="43"/>
      <c r="DP161" s="396"/>
      <c r="DQ161" s="43"/>
      <c r="DR161" s="43">
        <v>0</v>
      </c>
      <c r="DS161" s="43"/>
      <c r="DT161" s="43"/>
      <c r="DU161" s="396"/>
      <c r="DV161" s="43"/>
      <c r="DW161" s="43">
        <v>0</v>
      </c>
      <c r="DX161" s="43"/>
      <c r="DY161" s="43"/>
      <c r="DZ161" s="396"/>
      <c r="EA161" s="43"/>
      <c r="EB161" s="43">
        <v>0</v>
      </c>
      <c r="EC161" s="43"/>
      <c r="ED161" s="43"/>
      <c r="EE161" s="396"/>
      <c r="EF161" s="43"/>
      <c r="EG161" s="43">
        <v>0</v>
      </c>
      <c r="EH161" s="43"/>
      <c r="EI161" s="43"/>
      <c r="EJ161" s="396"/>
      <c r="EK161" s="43"/>
      <c r="EL161" s="43">
        <v>0</v>
      </c>
      <c r="EO161" s="88"/>
      <c r="EP161" s="33">
        <v>0</v>
      </c>
    </row>
    <row r="162" spans="4:146" hidden="1" x14ac:dyDescent="0.3">
      <c r="D162" s="409" t="s">
        <v>316</v>
      </c>
      <c r="E162" s="327"/>
      <c r="F162" s="399"/>
      <c r="G162" s="403">
        <v>0</v>
      </c>
      <c r="H162" s="401"/>
      <c r="I162" s="43"/>
      <c r="J162" s="396"/>
      <c r="K162" s="402"/>
      <c r="L162" s="403">
        <v>0</v>
      </c>
      <c r="M162" s="401"/>
      <c r="N162" s="43"/>
      <c r="O162" s="396"/>
      <c r="P162" s="402"/>
      <c r="Q162" s="403">
        <v>0</v>
      </c>
      <c r="R162" s="401"/>
      <c r="S162" s="43"/>
      <c r="T162" s="396"/>
      <c r="U162" s="402"/>
      <c r="V162" s="403">
        <v>0</v>
      </c>
      <c r="W162" s="401"/>
      <c r="X162" s="43"/>
      <c r="Y162" s="396"/>
      <c r="Z162" s="402"/>
      <c r="AA162" s="403">
        <v>0</v>
      </c>
      <c r="AB162" s="401"/>
      <c r="AC162" s="43"/>
      <c r="AD162" s="396"/>
      <c r="AE162" s="402"/>
      <c r="AF162" s="403">
        <v>0</v>
      </c>
      <c r="AG162" s="401"/>
      <c r="AH162" s="43"/>
      <c r="AI162" s="396"/>
      <c r="AJ162" s="402"/>
      <c r="AK162" s="403">
        <v>0</v>
      </c>
      <c r="AL162" s="401"/>
      <c r="AM162" s="43"/>
      <c r="AN162" s="396"/>
      <c r="AO162" s="402"/>
      <c r="AP162" s="403">
        <v>0</v>
      </c>
      <c r="AQ162" s="401"/>
      <c r="AR162" s="43"/>
      <c r="AS162" s="396"/>
      <c r="AT162" s="402"/>
      <c r="AU162" s="403">
        <v>0</v>
      </c>
      <c r="AV162" s="401"/>
      <c r="AW162" s="43"/>
      <c r="AX162" s="396"/>
      <c r="AY162" s="402"/>
      <c r="AZ162" s="403">
        <v>0</v>
      </c>
      <c r="BA162" s="401"/>
      <c r="BB162" s="43"/>
      <c r="BC162" s="396"/>
      <c r="BD162" s="402"/>
      <c r="BE162" s="403">
        <v>0</v>
      </c>
      <c r="BF162" s="401"/>
      <c r="BG162" s="43"/>
      <c r="BH162" s="396"/>
      <c r="BI162" s="402"/>
      <c r="BJ162" s="403">
        <v>0</v>
      </c>
      <c r="BK162" s="401"/>
      <c r="BL162" s="43"/>
      <c r="BM162" s="396"/>
      <c r="BN162" s="402"/>
      <c r="BO162" s="403">
        <v>0</v>
      </c>
      <c r="BP162" s="401"/>
      <c r="BQ162" s="43"/>
      <c r="BR162" s="396"/>
      <c r="BS162" s="402"/>
      <c r="BT162" s="403">
        <v>0</v>
      </c>
      <c r="BU162" s="401"/>
      <c r="BV162" s="43"/>
      <c r="BW162" s="396"/>
      <c r="BX162" s="402"/>
      <c r="BY162" s="403">
        <v>0</v>
      </c>
      <c r="BZ162" s="401"/>
      <c r="CA162" s="43"/>
      <c r="CB162" s="396"/>
      <c r="CC162" s="402"/>
      <c r="CD162" s="403">
        <v>0</v>
      </c>
      <c r="CE162" s="401"/>
      <c r="CF162" s="43"/>
      <c r="CG162" s="396"/>
      <c r="CH162" s="402"/>
      <c r="CI162" s="403">
        <v>0</v>
      </c>
      <c r="CJ162" s="401"/>
      <c r="CK162" s="43"/>
      <c r="CL162" s="396"/>
      <c r="CM162" s="402"/>
      <c r="CN162" s="403">
        <v>0</v>
      </c>
      <c r="CO162" s="401"/>
      <c r="CP162" s="43"/>
      <c r="CQ162" s="396"/>
      <c r="CR162" s="402"/>
      <c r="CS162" s="403">
        <v>0</v>
      </c>
      <c r="CT162" s="401"/>
      <c r="CU162" s="43"/>
      <c r="CV162" s="396"/>
      <c r="CW162" s="402"/>
      <c r="CX162" s="403">
        <v>0</v>
      </c>
      <c r="CY162" s="401"/>
      <c r="CZ162" s="43"/>
      <c r="DA162" s="396"/>
      <c r="DB162" s="402"/>
      <c r="DC162" s="403">
        <v>0</v>
      </c>
      <c r="DD162" s="401"/>
      <c r="DE162" s="43"/>
      <c r="DF162" s="396"/>
      <c r="DG162" s="402"/>
      <c r="DH162" s="403">
        <v>0</v>
      </c>
      <c r="DI162" s="401"/>
      <c r="DJ162" s="43"/>
      <c r="DK162" s="396"/>
      <c r="DL162" s="402"/>
      <c r="DM162" s="403">
        <v>0</v>
      </c>
      <c r="DN162" s="401"/>
      <c r="DO162" s="43"/>
      <c r="DP162" s="396"/>
      <c r="DQ162" s="402"/>
      <c r="DR162" s="403">
        <v>0</v>
      </c>
      <c r="DS162" s="401"/>
      <c r="DT162" s="43"/>
      <c r="DU162" s="396"/>
      <c r="DV162" s="402"/>
      <c r="DW162" s="403">
        <v>0</v>
      </c>
      <c r="DX162" s="401"/>
      <c r="DY162" s="43"/>
      <c r="DZ162" s="396"/>
      <c r="EA162" s="402"/>
      <c r="EB162" s="403">
        <v>0</v>
      </c>
      <c r="EC162" s="401"/>
      <c r="ED162" s="43"/>
      <c r="EE162" s="396"/>
      <c r="EF162" s="402"/>
      <c r="EG162" s="403">
        <v>0</v>
      </c>
      <c r="EH162" s="401"/>
      <c r="EI162" s="43"/>
      <c r="EJ162" s="396"/>
      <c r="EK162" s="402"/>
      <c r="EL162" s="403">
        <v>0</v>
      </c>
      <c r="EM162" s="419"/>
      <c r="EO162" s="88"/>
      <c r="EP162" s="33">
        <v>0</v>
      </c>
    </row>
    <row r="163" spans="4:146" hidden="1" x14ac:dyDescent="0.3">
      <c r="D163" s="409"/>
      <c r="E163" s="327"/>
      <c r="G163" s="416"/>
      <c r="H163" s="416"/>
      <c r="I163" s="416"/>
      <c r="J163" s="417"/>
      <c r="K163" s="416"/>
      <c r="L163" s="416"/>
      <c r="M163" s="416"/>
      <c r="N163" s="416"/>
      <c r="O163" s="417"/>
      <c r="P163" s="416"/>
      <c r="Q163" s="416"/>
      <c r="R163" s="416"/>
      <c r="S163" s="416"/>
      <c r="T163" s="417"/>
      <c r="U163" s="416"/>
      <c r="V163" s="416"/>
      <c r="W163" s="416"/>
      <c r="X163" s="416"/>
      <c r="Y163" s="417"/>
      <c r="Z163" s="416"/>
      <c r="AA163" s="416"/>
      <c r="AB163" s="416"/>
      <c r="AC163" s="416"/>
      <c r="AD163" s="417"/>
      <c r="AE163" s="416"/>
      <c r="AF163" s="416"/>
      <c r="AG163" s="416"/>
      <c r="AH163" s="416"/>
      <c r="AI163" s="417"/>
      <c r="AJ163" s="416"/>
      <c r="AK163" s="416"/>
      <c r="AL163" s="416"/>
      <c r="AM163" s="416"/>
      <c r="AN163" s="417"/>
      <c r="AO163" s="416"/>
      <c r="AP163" s="416"/>
      <c r="AQ163" s="416"/>
      <c r="AR163" s="416"/>
      <c r="AS163" s="417"/>
      <c r="AT163" s="416"/>
      <c r="AU163" s="416"/>
      <c r="AV163" s="416"/>
      <c r="AW163" s="416"/>
      <c r="AX163" s="417"/>
      <c r="AY163" s="416"/>
      <c r="AZ163" s="416"/>
      <c r="BA163" s="416"/>
      <c r="BB163" s="416"/>
      <c r="BC163" s="417"/>
      <c r="BD163" s="416"/>
      <c r="BE163" s="416"/>
      <c r="BF163" s="416"/>
      <c r="BG163" s="416"/>
      <c r="BH163" s="417"/>
      <c r="BI163" s="416"/>
      <c r="BJ163" s="416"/>
      <c r="BK163" s="416"/>
      <c r="BL163" s="416"/>
      <c r="BM163" s="417"/>
      <c r="BN163" s="416"/>
      <c r="BO163" s="416"/>
      <c r="BP163" s="416"/>
      <c r="BQ163" s="416"/>
      <c r="BR163" s="417"/>
      <c r="BS163" s="416"/>
      <c r="BT163" s="43"/>
      <c r="BU163" s="43"/>
      <c r="BV163" s="43"/>
      <c r="BW163" s="396"/>
      <c r="BX163" s="43"/>
      <c r="BY163" s="43"/>
      <c r="BZ163" s="416"/>
      <c r="CA163" s="416"/>
      <c r="CB163" s="417"/>
      <c r="CC163" s="416"/>
      <c r="CD163" s="416"/>
      <c r="CE163" s="416"/>
      <c r="CF163" s="416"/>
      <c r="CG163" s="417"/>
      <c r="CH163" s="416"/>
      <c r="CI163" s="416"/>
      <c r="CJ163" s="416"/>
      <c r="CK163" s="416"/>
      <c r="CL163" s="417"/>
      <c r="CM163" s="416"/>
      <c r="CN163" s="416"/>
      <c r="CO163" s="416"/>
      <c r="CP163" s="416"/>
      <c r="CQ163" s="417"/>
      <c r="CR163" s="416"/>
      <c r="CS163" s="416"/>
      <c r="CT163" s="416"/>
      <c r="CU163" s="416"/>
      <c r="CV163" s="417"/>
      <c r="CW163" s="416"/>
      <c r="CX163" s="416"/>
      <c r="CY163" s="416"/>
      <c r="CZ163" s="416"/>
      <c r="DA163" s="417"/>
      <c r="DB163" s="416"/>
      <c r="DC163" s="416"/>
      <c r="DD163" s="416"/>
      <c r="DE163" s="416"/>
      <c r="DF163" s="417"/>
      <c r="DG163" s="416"/>
      <c r="DH163" s="416"/>
      <c r="DI163" s="416"/>
      <c r="DJ163" s="416"/>
      <c r="DK163" s="417"/>
      <c r="DL163" s="416"/>
      <c r="DM163" s="416"/>
      <c r="DN163" s="416"/>
      <c r="DO163" s="416"/>
      <c r="DP163" s="417"/>
      <c r="DQ163" s="416"/>
      <c r="DR163" s="416"/>
      <c r="DS163" s="416"/>
      <c r="DT163" s="416"/>
      <c r="DU163" s="417"/>
      <c r="DV163" s="416"/>
      <c r="DW163" s="416"/>
      <c r="DX163" s="416"/>
      <c r="DY163" s="416"/>
      <c r="DZ163" s="417"/>
      <c r="EA163" s="416"/>
      <c r="EB163" s="416"/>
      <c r="EC163" s="416"/>
      <c r="ED163" s="416"/>
      <c r="EE163" s="417"/>
      <c r="EF163" s="416"/>
      <c r="EG163" s="416"/>
      <c r="EH163" s="416"/>
      <c r="EI163" s="416"/>
      <c r="EJ163" s="417"/>
      <c r="EK163" s="416"/>
      <c r="EL163" s="43"/>
      <c r="EO163" s="88"/>
      <c r="EP163" s="33"/>
    </row>
    <row r="164" spans="4:146" hidden="1" x14ac:dyDescent="0.3">
      <c r="D164" s="409" t="s">
        <v>361</v>
      </c>
      <c r="E164" s="327"/>
      <c r="G164" s="43">
        <v>0</v>
      </c>
      <c r="H164" s="43"/>
      <c r="I164" s="43"/>
      <c r="J164" s="396"/>
      <c r="K164" s="43"/>
      <c r="L164" s="43">
        <v>0</v>
      </c>
      <c r="M164" s="43"/>
      <c r="N164" s="43"/>
      <c r="O164" s="396"/>
      <c r="P164" s="43"/>
      <c r="Q164" s="43">
        <v>0</v>
      </c>
      <c r="R164" s="43"/>
      <c r="S164" s="43"/>
      <c r="T164" s="396"/>
      <c r="U164" s="43"/>
      <c r="V164" s="43">
        <v>0</v>
      </c>
      <c r="W164" s="43"/>
      <c r="X164" s="43"/>
      <c r="Y164" s="396"/>
      <c r="Z164" s="43"/>
      <c r="AA164" s="43">
        <v>0</v>
      </c>
      <c r="AB164" s="43"/>
      <c r="AC164" s="43"/>
      <c r="AD164" s="396"/>
      <c r="AE164" s="43"/>
      <c r="AF164" s="43">
        <v>0</v>
      </c>
      <c r="AG164" s="43"/>
      <c r="AH164" s="43"/>
      <c r="AI164" s="396"/>
      <c r="AJ164" s="43"/>
      <c r="AK164" s="43">
        <v>0</v>
      </c>
      <c r="AL164" s="43"/>
      <c r="AM164" s="43"/>
      <c r="AN164" s="396"/>
      <c r="AO164" s="43"/>
      <c r="AP164" s="43">
        <v>0</v>
      </c>
      <c r="AQ164" s="43"/>
      <c r="AR164" s="43"/>
      <c r="AS164" s="396"/>
      <c r="AT164" s="43"/>
      <c r="AU164" s="43">
        <v>0</v>
      </c>
      <c r="AV164" s="43"/>
      <c r="AW164" s="43"/>
      <c r="AX164" s="396"/>
      <c r="AY164" s="43"/>
      <c r="AZ164" s="43">
        <v>0</v>
      </c>
      <c r="BA164" s="43"/>
      <c r="BB164" s="43"/>
      <c r="BC164" s="396"/>
      <c r="BD164" s="43"/>
      <c r="BE164" s="43">
        <v>0</v>
      </c>
      <c r="BF164" s="43"/>
      <c r="BG164" s="43"/>
      <c r="BH164" s="396"/>
      <c r="BI164" s="43"/>
      <c r="BJ164" s="43">
        <v>0</v>
      </c>
      <c r="BK164" s="43"/>
      <c r="BL164" s="43"/>
      <c r="BM164" s="396"/>
      <c r="BN164" s="43"/>
      <c r="BO164" s="43">
        <v>0</v>
      </c>
      <c r="BP164" s="43"/>
      <c r="BQ164" s="43"/>
      <c r="BR164" s="396"/>
      <c r="BS164" s="43"/>
      <c r="BT164" s="43">
        <v>0</v>
      </c>
      <c r="BU164" s="43"/>
      <c r="BV164" s="43"/>
      <c r="BW164" s="396"/>
      <c r="BX164" s="43"/>
      <c r="BY164" s="43">
        <v>0</v>
      </c>
      <c r="BZ164" s="43"/>
      <c r="CA164" s="43"/>
      <c r="CB164" s="396"/>
      <c r="CC164" s="43"/>
      <c r="CD164" s="43">
        <v>0</v>
      </c>
      <c r="CE164" s="43"/>
      <c r="CF164" s="43"/>
      <c r="CG164" s="396"/>
      <c r="CH164" s="43"/>
      <c r="CI164" s="43">
        <v>0</v>
      </c>
      <c r="CJ164" s="43"/>
      <c r="CK164" s="43"/>
      <c r="CL164" s="396"/>
      <c r="CM164" s="43"/>
      <c r="CN164" s="43">
        <v>0</v>
      </c>
      <c r="CO164" s="43"/>
      <c r="CP164" s="43"/>
      <c r="CQ164" s="396"/>
      <c r="CR164" s="43"/>
      <c r="CS164" s="43">
        <v>0</v>
      </c>
      <c r="CT164" s="43"/>
      <c r="CU164" s="43"/>
      <c r="CV164" s="396"/>
      <c r="CW164" s="43"/>
      <c r="CX164" s="43">
        <v>0</v>
      </c>
      <c r="CY164" s="43"/>
      <c r="CZ164" s="43"/>
      <c r="DA164" s="396"/>
      <c r="DB164" s="43"/>
      <c r="DC164" s="43">
        <v>0</v>
      </c>
      <c r="DD164" s="43"/>
      <c r="DE164" s="43"/>
      <c r="DF164" s="396"/>
      <c r="DG164" s="43"/>
      <c r="DH164" s="43">
        <v>0</v>
      </c>
      <c r="DI164" s="43"/>
      <c r="DJ164" s="43"/>
      <c r="DK164" s="396"/>
      <c r="DL164" s="43"/>
      <c r="DM164" s="43">
        <v>0</v>
      </c>
      <c r="DN164" s="43"/>
      <c r="DO164" s="43"/>
      <c r="DP164" s="396"/>
      <c r="DQ164" s="43"/>
      <c r="DR164" s="43">
        <v>0</v>
      </c>
      <c r="DS164" s="43"/>
      <c r="DT164" s="43"/>
      <c r="DU164" s="396"/>
      <c r="DV164" s="43"/>
      <c r="DW164" s="43">
        <v>0</v>
      </c>
      <c r="DX164" s="43"/>
      <c r="DY164" s="43"/>
      <c r="DZ164" s="396"/>
      <c r="EA164" s="43"/>
      <c r="EB164" s="43">
        <v>0</v>
      </c>
      <c r="EC164" s="43"/>
      <c r="ED164" s="43"/>
      <c r="EE164" s="396"/>
      <c r="EF164" s="43"/>
      <c r="EG164" s="43">
        <v>0</v>
      </c>
      <c r="EH164" s="43"/>
      <c r="EI164" s="43"/>
      <c r="EJ164" s="396"/>
      <c r="EK164" s="43"/>
      <c r="EL164" s="43">
        <v>0</v>
      </c>
      <c r="EO164" s="88"/>
      <c r="EP164" s="33">
        <v>0</v>
      </c>
    </row>
    <row r="165" spans="4:146" hidden="1" x14ac:dyDescent="0.3">
      <c r="D165" s="409" t="s">
        <v>316</v>
      </c>
      <c r="E165" s="327"/>
      <c r="F165" s="399"/>
      <c r="G165" s="403">
        <v>0</v>
      </c>
      <c r="H165" s="401"/>
      <c r="I165" s="43"/>
      <c r="J165" s="396"/>
      <c r="K165" s="402"/>
      <c r="L165" s="403">
        <v>0</v>
      </c>
      <c r="M165" s="401"/>
      <c r="N165" s="43"/>
      <c r="O165" s="396"/>
      <c r="P165" s="402"/>
      <c r="Q165" s="403">
        <v>0</v>
      </c>
      <c r="R165" s="401"/>
      <c r="S165" s="43"/>
      <c r="T165" s="396"/>
      <c r="U165" s="402"/>
      <c r="V165" s="403">
        <v>0</v>
      </c>
      <c r="W165" s="401"/>
      <c r="X165" s="43"/>
      <c r="Y165" s="396"/>
      <c r="Z165" s="402"/>
      <c r="AA165" s="403">
        <v>0</v>
      </c>
      <c r="AB165" s="401"/>
      <c r="AC165" s="43"/>
      <c r="AD165" s="396"/>
      <c r="AE165" s="402"/>
      <c r="AF165" s="403">
        <v>0</v>
      </c>
      <c r="AG165" s="401"/>
      <c r="AH165" s="43"/>
      <c r="AI165" s="396"/>
      <c r="AJ165" s="402"/>
      <c r="AK165" s="403">
        <v>0</v>
      </c>
      <c r="AL165" s="401"/>
      <c r="AM165" s="43"/>
      <c r="AN165" s="396"/>
      <c r="AO165" s="402"/>
      <c r="AP165" s="403">
        <v>0</v>
      </c>
      <c r="AQ165" s="401"/>
      <c r="AR165" s="43"/>
      <c r="AS165" s="396"/>
      <c r="AT165" s="402"/>
      <c r="AU165" s="403">
        <v>0</v>
      </c>
      <c r="AV165" s="401"/>
      <c r="AW165" s="43"/>
      <c r="AX165" s="396"/>
      <c r="AY165" s="402"/>
      <c r="AZ165" s="403">
        <v>0</v>
      </c>
      <c r="BA165" s="401"/>
      <c r="BB165" s="43"/>
      <c r="BC165" s="396"/>
      <c r="BD165" s="402"/>
      <c r="BE165" s="403">
        <v>0</v>
      </c>
      <c r="BF165" s="401"/>
      <c r="BG165" s="43"/>
      <c r="BH165" s="396"/>
      <c r="BI165" s="402"/>
      <c r="BJ165" s="403">
        <v>0</v>
      </c>
      <c r="BK165" s="401"/>
      <c r="BL165" s="43"/>
      <c r="BM165" s="396"/>
      <c r="BN165" s="402"/>
      <c r="BO165" s="403">
        <v>0</v>
      </c>
      <c r="BP165" s="401"/>
      <c r="BQ165" s="43"/>
      <c r="BR165" s="396"/>
      <c r="BS165" s="402"/>
      <c r="BT165" s="403">
        <v>0</v>
      </c>
      <c r="BU165" s="401"/>
      <c r="BV165" s="43"/>
      <c r="BW165" s="396"/>
      <c r="BX165" s="402"/>
      <c r="BY165" s="403">
        <v>0</v>
      </c>
      <c r="BZ165" s="401"/>
      <c r="CA165" s="43"/>
      <c r="CB165" s="396"/>
      <c r="CC165" s="402"/>
      <c r="CD165" s="403">
        <v>0</v>
      </c>
      <c r="CE165" s="401"/>
      <c r="CF165" s="43"/>
      <c r="CG165" s="396"/>
      <c r="CH165" s="402"/>
      <c r="CI165" s="403">
        <v>0</v>
      </c>
      <c r="CJ165" s="401"/>
      <c r="CK165" s="43"/>
      <c r="CL165" s="396"/>
      <c r="CM165" s="402"/>
      <c r="CN165" s="403">
        <v>0</v>
      </c>
      <c r="CO165" s="401"/>
      <c r="CP165" s="43"/>
      <c r="CQ165" s="396"/>
      <c r="CR165" s="402"/>
      <c r="CS165" s="403">
        <v>0</v>
      </c>
      <c r="CT165" s="401"/>
      <c r="CU165" s="43"/>
      <c r="CV165" s="396"/>
      <c r="CW165" s="402"/>
      <c r="CX165" s="403">
        <v>0</v>
      </c>
      <c r="CY165" s="401"/>
      <c r="CZ165" s="43"/>
      <c r="DA165" s="396"/>
      <c r="DB165" s="402"/>
      <c r="DC165" s="403">
        <v>0</v>
      </c>
      <c r="DD165" s="401"/>
      <c r="DE165" s="43"/>
      <c r="DF165" s="396"/>
      <c r="DG165" s="402"/>
      <c r="DH165" s="403">
        <v>0</v>
      </c>
      <c r="DI165" s="401"/>
      <c r="DJ165" s="43"/>
      <c r="DK165" s="396"/>
      <c r="DL165" s="402"/>
      <c r="DM165" s="403">
        <v>0</v>
      </c>
      <c r="DN165" s="401"/>
      <c r="DO165" s="43"/>
      <c r="DP165" s="396"/>
      <c r="DQ165" s="402"/>
      <c r="DR165" s="403">
        <v>0</v>
      </c>
      <c r="DS165" s="401"/>
      <c r="DT165" s="43"/>
      <c r="DU165" s="396"/>
      <c r="DV165" s="402"/>
      <c r="DW165" s="403">
        <v>0</v>
      </c>
      <c r="DX165" s="401"/>
      <c r="DY165" s="43"/>
      <c r="DZ165" s="396"/>
      <c r="EA165" s="402"/>
      <c r="EB165" s="403">
        <v>0</v>
      </c>
      <c r="EC165" s="401"/>
      <c r="ED165" s="43"/>
      <c r="EE165" s="396"/>
      <c r="EF165" s="402"/>
      <c r="EG165" s="403">
        <v>0</v>
      </c>
      <c r="EH165" s="401"/>
      <c r="EI165" s="43"/>
      <c r="EJ165" s="396"/>
      <c r="EK165" s="402"/>
      <c r="EL165" s="403">
        <v>0</v>
      </c>
      <c r="EM165" s="419"/>
      <c r="EO165" s="88"/>
      <c r="EP165" s="33">
        <v>0</v>
      </c>
    </row>
    <row r="166" spans="4:146" ht="12.75" hidden="1" customHeight="1" x14ac:dyDescent="0.3">
      <c r="D166" s="409"/>
      <c r="E166" s="327"/>
      <c r="G166" s="43"/>
      <c r="H166" s="43"/>
      <c r="I166" s="43"/>
      <c r="J166" s="396"/>
      <c r="K166" s="43"/>
      <c r="L166" s="43"/>
      <c r="M166" s="43"/>
      <c r="N166" s="43"/>
      <c r="O166" s="396"/>
      <c r="P166" s="43"/>
      <c r="Q166" s="43"/>
      <c r="R166" s="43"/>
      <c r="S166" s="43"/>
      <c r="T166" s="396"/>
      <c r="U166" s="43"/>
      <c r="V166" s="43"/>
      <c r="W166" s="43"/>
      <c r="X166" s="43"/>
      <c r="Y166" s="396"/>
      <c r="Z166" s="43"/>
      <c r="AA166" s="43"/>
      <c r="AB166" s="43"/>
      <c r="AC166" s="43"/>
      <c r="AD166" s="396"/>
      <c r="AE166" s="43"/>
      <c r="AF166" s="43"/>
      <c r="AG166" s="43"/>
      <c r="AH166" s="43"/>
      <c r="AI166" s="396"/>
      <c r="AJ166" s="43"/>
      <c r="AK166" s="43"/>
      <c r="AL166" s="43"/>
      <c r="AM166" s="43"/>
      <c r="AN166" s="396"/>
      <c r="AO166" s="43"/>
      <c r="AP166" s="43"/>
      <c r="AQ166" s="43"/>
      <c r="AR166" s="43"/>
      <c r="AS166" s="396"/>
      <c r="AT166" s="43"/>
      <c r="AU166" s="43"/>
      <c r="AV166" s="43"/>
      <c r="AW166" s="43"/>
      <c r="AX166" s="396"/>
      <c r="AY166" s="43"/>
      <c r="AZ166" s="43"/>
      <c r="BA166" s="43"/>
      <c r="BB166" s="43"/>
      <c r="BC166" s="396"/>
      <c r="BD166" s="43"/>
      <c r="BE166" s="43"/>
      <c r="BF166" s="43"/>
      <c r="BG166" s="43"/>
      <c r="BH166" s="396"/>
      <c r="BI166" s="43"/>
      <c r="BJ166" s="43"/>
      <c r="BK166" s="43"/>
      <c r="BL166" s="43"/>
      <c r="BM166" s="396"/>
      <c r="BN166" s="43"/>
      <c r="BO166" s="43"/>
      <c r="BP166" s="43"/>
      <c r="BQ166" s="43"/>
      <c r="BR166" s="396"/>
      <c r="BS166" s="43"/>
      <c r="BT166" s="43"/>
      <c r="BU166" s="43"/>
      <c r="BV166" s="43"/>
      <c r="BW166" s="396"/>
      <c r="BX166" s="43"/>
      <c r="BY166" s="43"/>
      <c r="BZ166" s="43"/>
      <c r="CA166" s="43"/>
      <c r="CB166" s="396"/>
      <c r="CC166" s="43"/>
      <c r="CD166" s="43"/>
      <c r="CE166" s="43"/>
      <c r="CF166" s="43"/>
      <c r="CG166" s="396"/>
      <c r="CH166" s="43"/>
      <c r="CI166" s="43"/>
      <c r="CJ166" s="43"/>
      <c r="CK166" s="43"/>
      <c r="CL166" s="396"/>
      <c r="CM166" s="43"/>
      <c r="CN166" s="43"/>
      <c r="CO166" s="43"/>
      <c r="CP166" s="43"/>
      <c r="CQ166" s="396"/>
      <c r="CR166" s="43"/>
      <c r="CS166" s="43"/>
      <c r="CT166" s="43"/>
      <c r="CU166" s="43"/>
      <c r="CV166" s="396"/>
      <c r="CW166" s="43"/>
      <c r="CX166" s="43"/>
      <c r="CY166" s="43"/>
      <c r="CZ166" s="43"/>
      <c r="DA166" s="396"/>
      <c r="DB166" s="43"/>
      <c r="DC166" s="43"/>
      <c r="DD166" s="43"/>
      <c r="DE166" s="43"/>
      <c r="DF166" s="396"/>
      <c r="DG166" s="43"/>
      <c r="DH166" s="43"/>
      <c r="DI166" s="43"/>
      <c r="DJ166" s="43"/>
      <c r="DK166" s="396"/>
      <c r="DL166" s="43"/>
      <c r="DM166" s="43"/>
      <c r="DN166" s="43"/>
      <c r="DO166" s="43"/>
      <c r="DP166" s="396"/>
      <c r="DQ166" s="43"/>
      <c r="DR166" s="43"/>
      <c r="DS166" s="43"/>
      <c r="DT166" s="43"/>
      <c r="DU166" s="396"/>
      <c r="DV166" s="43"/>
      <c r="DW166" s="43"/>
      <c r="DX166" s="43"/>
      <c r="DY166" s="43"/>
      <c r="DZ166" s="396"/>
      <c r="EA166" s="43"/>
      <c r="EB166" s="43"/>
      <c r="EC166" s="43"/>
      <c r="ED166" s="43"/>
      <c r="EE166" s="396"/>
      <c r="EF166" s="43"/>
      <c r="EG166" s="43"/>
      <c r="EH166" s="43"/>
      <c r="EI166" s="43"/>
      <c r="EJ166" s="396"/>
      <c r="EK166" s="43"/>
      <c r="EL166" s="43"/>
      <c r="EO166" s="88"/>
      <c r="EP166" s="33"/>
    </row>
    <row r="167" spans="4:146" ht="12.75" hidden="1" customHeight="1" x14ac:dyDescent="0.3">
      <c r="D167" s="409" t="s">
        <v>361</v>
      </c>
      <c r="E167" s="327"/>
      <c r="G167" s="43">
        <v>0</v>
      </c>
      <c r="H167" s="43"/>
      <c r="I167" s="43"/>
      <c r="J167" s="396"/>
      <c r="K167" s="43"/>
      <c r="L167" s="43">
        <v>0</v>
      </c>
      <c r="M167" s="43">
        <v>0</v>
      </c>
      <c r="N167" s="43"/>
      <c r="O167" s="396"/>
      <c r="Q167" s="43">
        <v>0</v>
      </c>
      <c r="R167" s="43"/>
      <c r="S167" s="43"/>
      <c r="T167" s="396"/>
      <c r="V167" s="43">
        <v>0</v>
      </c>
      <c r="W167" s="43"/>
      <c r="X167" s="43"/>
      <c r="Y167" s="396"/>
      <c r="AA167" s="43">
        <v>0</v>
      </c>
      <c r="AB167" s="43"/>
      <c r="AC167" s="43"/>
      <c r="AD167" s="396"/>
      <c r="AF167" s="43">
        <v>0</v>
      </c>
      <c r="AG167" s="43"/>
      <c r="AH167" s="43"/>
      <c r="AI167" s="396"/>
      <c r="AK167" s="43">
        <v>0</v>
      </c>
      <c r="AL167" s="43"/>
      <c r="AM167" s="43"/>
      <c r="AN167" s="396"/>
      <c r="AP167" s="43">
        <v>0</v>
      </c>
      <c r="AQ167" s="43"/>
      <c r="AR167" s="43"/>
      <c r="AS167" s="396"/>
      <c r="AU167" s="43">
        <v>0</v>
      </c>
      <c r="AV167" s="43"/>
      <c r="AW167" s="43"/>
      <c r="AX167" s="396"/>
      <c r="AZ167" s="43">
        <v>0</v>
      </c>
      <c r="BA167" s="43"/>
      <c r="BB167" s="43"/>
      <c r="BC167" s="396"/>
      <c r="BE167" s="43">
        <v>0</v>
      </c>
      <c r="BF167" s="43"/>
      <c r="BG167" s="43"/>
      <c r="BH167" s="396"/>
      <c r="BJ167" s="43">
        <v>0</v>
      </c>
      <c r="BK167" s="43"/>
      <c r="BL167" s="43"/>
      <c r="BM167" s="396"/>
      <c r="BO167" s="43">
        <v>0</v>
      </c>
      <c r="BP167" s="43"/>
      <c r="BQ167" s="43"/>
      <c r="BR167" s="396"/>
      <c r="BT167" s="43">
        <v>0</v>
      </c>
      <c r="BU167" s="43"/>
      <c r="BV167" s="43"/>
      <c r="BW167" s="396"/>
      <c r="BY167" s="43">
        <v>0</v>
      </c>
      <c r="BZ167" s="43"/>
      <c r="CA167" s="43"/>
      <c r="CB167" s="396"/>
      <c r="CC167" s="43"/>
      <c r="CD167" s="80">
        <v>0</v>
      </c>
      <c r="CE167" s="43">
        <v>0</v>
      </c>
      <c r="CF167" s="43"/>
      <c r="CG167" s="396"/>
      <c r="CI167" s="80">
        <v>0</v>
      </c>
      <c r="CJ167" s="43"/>
      <c r="CK167" s="43"/>
      <c r="CL167" s="396"/>
      <c r="CN167" s="80">
        <v>0</v>
      </c>
      <c r="CO167" s="43"/>
      <c r="CP167" s="43"/>
      <c r="CQ167" s="396"/>
      <c r="CS167" s="80">
        <v>0</v>
      </c>
      <c r="CT167" s="43"/>
      <c r="CU167" s="43"/>
      <c r="CV167" s="396"/>
      <c r="CX167" s="80">
        <v>0</v>
      </c>
      <c r="CY167" s="43"/>
      <c r="CZ167" s="43"/>
      <c r="DA167" s="396"/>
      <c r="DC167" s="80">
        <v>0</v>
      </c>
      <c r="DD167" s="43"/>
      <c r="DE167" s="43"/>
      <c r="DF167" s="396"/>
      <c r="DH167" s="80">
        <v>0</v>
      </c>
      <c r="DI167" s="43"/>
      <c r="DJ167" s="43"/>
      <c r="DK167" s="396"/>
      <c r="DM167" s="80">
        <v>0</v>
      </c>
      <c r="DN167" s="43"/>
      <c r="DO167" s="43"/>
      <c r="DP167" s="396"/>
      <c r="DR167" s="80">
        <v>0</v>
      </c>
      <c r="DS167" s="43"/>
      <c r="DT167" s="43"/>
      <c r="DU167" s="396"/>
      <c r="DW167" s="80">
        <v>0</v>
      </c>
      <c r="DX167" s="43"/>
      <c r="DY167" s="43"/>
      <c r="DZ167" s="396"/>
      <c r="EB167" s="80">
        <v>0</v>
      </c>
      <c r="EC167" s="43"/>
      <c r="ED167" s="43"/>
      <c r="EE167" s="396"/>
      <c r="EG167" s="43">
        <v>0</v>
      </c>
      <c r="EH167" s="43"/>
      <c r="EI167" s="43"/>
      <c r="EJ167" s="396"/>
      <c r="EL167" s="43">
        <v>0</v>
      </c>
      <c r="EM167" s="43"/>
      <c r="EO167" s="88"/>
      <c r="EP167" s="33">
        <v>0</v>
      </c>
    </row>
    <row r="168" spans="4:146" ht="12.75" hidden="1" customHeight="1" x14ac:dyDescent="0.3">
      <c r="D168" s="409" t="s">
        <v>316</v>
      </c>
      <c r="E168" s="327"/>
      <c r="F168" s="399"/>
      <c r="G168" s="403">
        <v>0</v>
      </c>
      <c r="H168" s="401"/>
      <c r="I168" s="43"/>
      <c r="J168" s="396"/>
      <c r="K168" s="402"/>
      <c r="L168" s="403">
        <v>0</v>
      </c>
      <c r="M168" s="401"/>
      <c r="N168" s="41"/>
      <c r="O168" s="396"/>
      <c r="P168" s="399"/>
      <c r="Q168" s="403">
        <v>0</v>
      </c>
      <c r="R168" s="401"/>
      <c r="S168" s="43"/>
      <c r="T168" s="396"/>
      <c r="U168" s="399"/>
      <c r="V168" s="403">
        <v>0</v>
      </c>
      <c r="W168" s="401"/>
      <c r="X168" s="43"/>
      <c r="Y168" s="396"/>
      <c r="Z168" s="399"/>
      <c r="AA168" s="403">
        <v>0</v>
      </c>
      <c r="AB168" s="401"/>
      <c r="AC168" s="43"/>
      <c r="AD168" s="396"/>
      <c r="AE168" s="399"/>
      <c r="AF168" s="403">
        <v>0</v>
      </c>
      <c r="AG168" s="401"/>
      <c r="AH168" s="43"/>
      <c r="AI168" s="396"/>
      <c r="AJ168" s="399"/>
      <c r="AK168" s="403">
        <v>0</v>
      </c>
      <c r="AL168" s="401"/>
      <c r="AM168" s="43"/>
      <c r="AN168" s="396"/>
      <c r="AO168" s="399"/>
      <c r="AP168" s="403">
        <v>0</v>
      </c>
      <c r="AQ168" s="401"/>
      <c r="AR168" s="43"/>
      <c r="AS168" s="396"/>
      <c r="AT168" s="399"/>
      <c r="AU168" s="403">
        <v>0</v>
      </c>
      <c r="AV168" s="401"/>
      <c r="AW168" s="43"/>
      <c r="AX168" s="396"/>
      <c r="AY168" s="399"/>
      <c r="AZ168" s="403">
        <v>0</v>
      </c>
      <c r="BA168" s="401"/>
      <c r="BB168" s="43"/>
      <c r="BC168" s="396"/>
      <c r="BD168" s="399"/>
      <c r="BE168" s="403">
        <v>0</v>
      </c>
      <c r="BF168" s="401"/>
      <c r="BG168" s="43"/>
      <c r="BH168" s="396"/>
      <c r="BI168" s="399"/>
      <c r="BJ168" s="403">
        <v>0</v>
      </c>
      <c r="BK168" s="401"/>
      <c r="BL168" s="43"/>
      <c r="BM168" s="396"/>
      <c r="BN168" s="399"/>
      <c r="BO168" s="403">
        <v>0</v>
      </c>
      <c r="BP168" s="401"/>
      <c r="BQ168" s="43"/>
      <c r="BR168" s="396"/>
      <c r="BS168" s="399"/>
      <c r="BT168" s="403">
        <v>0</v>
      </c>
      <c r="BU168" s="401"/>
      <c r="BV168" s="43"/>
      <c r="BW168" s="396"/>
      <c r="BX168" s="399"/>
      <c r="BY168" s="403">
        <v>0</v>
      </c>
      <c r="BZ168" s="401"/>
      <c r="CA168" s="43"/>
      <c r="CB168" s="396"/>
      <c r="CC168" s="402"/>
      <c r="CD168" s="403">
        <v>0</v>
      </c>
      <c r="CE168" s="401"/>
      <c r="CF168" s="41"/>
      <c r="CG168" s="396"/>
      <c r="CH168" s="399"/>
      <c r="CI168" s="403">
        <v>0</v>
      </c>
      <c r="CJ168" s="401"/>
      <c r="CK168" s="43"/>
      <c r="CL168" s="396"/>
      <c r="CM168" s="399"/>
      <c r="CN168" s="403">
        <v>0</v>
      </c>
      <c r="CO168" s="401"/>
      <c r="CP168" s="43"/>
      <c r="CQ168" s="396"/>
      <c r="CR168" s="399"/>
      <c r="CS168" s="403">
        <v>0</v>
      </c>
      <c r="CT168" s="401"/>
      <c r="CU168" s="43"/>
      <c r="CV168" s="396"/>
      <c r="CW168" s="399"/>
      <c r="CX168" s="403">
        <v>0</v>
      </c>
      <c r="CY168" s="401"/>
      <c r="CZ168" s="43"/>
      <c r="DA168" s="396"/>
      <c r="DB168" s="399"/>
      <c r="DC168" s="403">
        <v>0</v>
      </c>
      <c r="DD168" s="401"/>
      <c r="DE168" s="43"/>
      <c r="DF168" s="396"/>
      <c r="DG168" s="399"/>
      <c r="DH168" s="403">
        <v>0</v>
      </c>
      <c r="DI168" s="401"/>
      <c r="DJ168" s="43"/>
      <c r="DK168" s="396"/>
      <c r="DL168" s="399"/>
      <c r="DM168" s="403">
        <v>0</v>
      </c>
      <c r="DN168" s="401"/>
      <c r="DO168" s="43"/>
      <c r="DP168" s="396"/>
      <c r="DQ168" s="399"/>
      <c r="DR168" s="403">
        <v>0</v>
      </c>
      <c r="DS168" s="401"/>
      <c r="DT168" s="43"/>
      <c r="DU168" s="396"/>
      <c r="DV168" s="399"/>
      <c r="DW168" s="403">
        <v>0</v>
      </c>
      <c r="DX168" s="401"/>
      <c r="DY168" s="43"/>
      <c r="DZ168" s="396"/>
      <c r="EA168" s="399"/>
      <c r="EB168" s="403">
        <v>0</v>
      </c>
      <c r="EC168" s="401"/>
      <c r="ED168" s="43"/>
      <c r="EE168" s="396"/>
      <c r="EF168" s="399"/>
      <c r="EG168" s="403">
        <v>0</v>
      </c>
      <c r="EH168" s="401"/>
      <c r="EI168" s="43"/>
      <c r="EJ168" s="396"/>
      <c r="EK168" s="399"/>
      <c r="EL168" s="403">
        <v>0</v>
      </c>
      <c r="EM168" s="401"/>
      <c r="EO168" s="88"/>
      <c r="EP168" s="33">
        <v>0</v>
      </c>
    </row>
    <row r="169" spans="4:146" ht="12.75" hidden="1" customHeight="1" x14ac:dyDescent="0.3">
      <c r="D169" s="409"/>
      <c r="E169" s="327"/>
      <c r="G169" s="416"/>
      <c r="H169" s="416"/>
      <c r="I169" s="416"/>
      <c r="J169" s="417"/>
      <c r="K169" s="416"/>
      <c r="L169" s="416"/>
      <c r="M169" s="416"/>
      <c r="N169" s="416"/>
      <c r="O169" s="417"/>
      <c r="P169" s="416"/>
      <c r="Q169" s="416"/>
      <c r="R169" s="416"/>
      <c r="S169" s="416"/>
      <c r="T169" s="417"/>
      <c r="U169" s="416"/>
      <c r="V169" s="416"/>
      <c r="W169" s="416"/>
      <c r="X169" s="416"/>
      <c r="Y169" s="417"/>
      <c r="Z169" s="416"/>
      <c r="AA169" s="416"/>
      <c r="AB169" s="416"/>
      <c r="AC169" s="416"/>
      <c r="AD169" s="417"/>
      <c r="AE169" s="416"/>
      <c r="AF169" s="416"/>
      <c r="AG169" s="416"/>
      <c r="AH169" s="416"/>
      <c r="AI169" s="417"/>
      <c r="AJ169" s="416"/>
      <c r="AK169" s="416"/>
      <c r="AL169" s="416"/>
      <c r="AM169" s="416"/>
      <c r="AN169" s="417"/>
      <c r="AO169" s="416"/>
      <c r="AP169" s="416"/>
      <c r="AQ169" s="416"/>
      <c r="AR169" s="416"/>
      <c r="AS169" s="417"/>
      <c r="AT169" s="416"/>
      <c r="AU169" s="416"/>
      <c r="AV169" s="416"/>
      <c r="AW169" s="416"/>
      <c r="AX169" s="417"/>
      <c r="AY169" s="416"/>
      <c r="AZ169" s="416"/>
      <c r="BA169" s="416"/>
      <c r="BB169" s="416"/>
      <c r="BC169" s="417"/>
      <c r="BD169" s="416"/>
      <c r="BE169" s="416"/>
      <c r="BF169" s="416"/>
      <c r="BG169" s="416"/>
      <c r="BH169" s="417"/>
      <c r="BI169" s="416"/>
      <c r="BJ169" s="416"/>
      <c r="BK169" s="416"/>
      <c r="BL169" s="416"/>
      <c r="BM169" s="417"/>
      <c r="BN169" s="416"/>
      <c r="BO169" s="416"/>
      <c r="BP169" s="416"/>
      <c r="BQ169" s="416"/>
      <c r="BR169" s="417"/>
      <c r="BS169" s="416"/>
      <c r="BT169" s="43"/>
      <c r="BU169" s="43"/>
      <c r="BV169" s="43"/>
      <c r="BW169" s="396"/>
      <c r="BX169" s="43"/>
      <c r="BY169" s="43"/>
      <c r="BZ169" s="416"/>
      <c r="CA169" s="416"/>
      <c r="CB169" s="417"/>
      <c r="CC169" s="416"/>
      <c r="CD169" s="416"/>
      <c r="CE169" s="416"/>
      <c r="CF169" s="416"/>
      <c r="CG169" s="417"/>
      <c r="CH169" s="416"/>
      <c r="CI169" s="416"/>
      <c r="CJ169" s="416"/>
      <c r="CK169" s="416"/>
      <c r="CL169" s="417"/>
      <c r="CM169" s="416"/>
      <c r="CN169" s="416"/>
      <c r="CO169" s="416"/>
      <c r="CP169" s="416"/>
      <c r="CQ169" s="417"/>
      <c r="CR169" s="416"/>
      <c r="CS169" s="416"/>
      <c r="CT169" s="416"/>
      <c r="CU169" s="416"/>
      <c r="CV169" s="417"/>
      <c r="CW169" s="416"/>
      <c r="CX169" s="416"/>
      <c r="CY169" s="416"/>
      <c r="CZ169" s="416"/>
      <c r="DA169" s="417"/>
      <c r="DB169" s="416"/>
      <c r="DC169" s="416"/>
      <c r="DD169" s="416"/>
      <c r="DE169" s="416"/>
      <c r="DF169" s="417"/>
      <c r="DG169" s="416"/>
      <c r="DH169" s="416"/>
      <c r="DI169" s="416"/>
      <c r="DJ169" s="416"/>
      <c r="DK169" s="417"/>
      <c r="DL169" s="416"/>
      <c r="DM169" s="416"/>
      <c r="DN169" s="416"/>
      <c r="DO169" s="416"/>
      <c r="DP169" s="417"/>
      <c r="DQ169" s="416"/>
      <c r="DR169" s="416"/>
      <c r="DS169" s="416"/>
      <c r="DT169" s="416"/>
      <c r="DU169" s="417"/>
      <c r="DV169" s="416"/>
      <c r="DW169" s="416"/>
      <c r="DX169" s="416"/>
      <c r="DY169" s="416"/>
      <c r="DZ169" s="417"/>
      <c r="EA169" s="416"/>
      <c r="EB169" s="416"/>
      <c r="EC169" s="416"/>
      <c r="ED169" s="416"/>
      <c r="EE169" s="417"/>
      <c r="EF169" s="416"/>
      <c r="EG169" s="416"/>
      <c r="EH169" s="416"/>
      <c r="EI169" s="416"/>
      <c r="EJ169" s="417"/>
      <c r="EK169" s="416"/>
      <c r="EL169" s="43"/>
      <c r="EO169" s="88"/>
      <c r="EP169" s="33"/>
    </row>
    <row r="170" spans="4:146" ht="12.75" customHeight="1" x14ac:dyDescent="0.3">
      <c r="D170" s="409" t="s">
        <v>364</v>
      </c>
      <c r="E170" s="327"/>
      <c r="G170" s="43">
        <v>0</v>
      </c>
      <c r="H170" s="43"/>
      <c r="I170" s="43"/>
      <c r="J170" s="396"/>
      <c r="K170" s="43"/>
      <c r="L170" s="43">
        <v>0</v>
      </c>
      <c r="M170" s="43"/>
      <c r="N170" s="43"/>
      <c r="O170" s="396"/>
      <c r="P170" s="43"/>
      <c r="Q170" s="43">
        <v>0</v>
      </c>
      <c r="R170" s="43"/>
      <c r="S170" s="43"/>
      <c r="T170" s="396"/>
      <c r="U170" s="43"/>
      <c r="V170" s="43">
        <v>0</v>
      </c>
      <c r="W170" s="43"/>
      <c r="X170" s="43"/>
      <c r="Y170" s="396"/>
      <c r="Z170" s="43"/>
      <c r="AA170" s="43">
        <v>0</v>
      </c>
      <c r="AB170" s="43"/>
      <c r="AC170" s="43"/>
      <c r="AD170" s="396"/>
      <c r="AE170" s="43"/>
      <c r="AF170" s="43">
        <v>0</v>
      </c>
      <c r="AG170" s="43"/>
      <c r="AH170" s="43"/>
      <c r="AI170" s="396"/>
      <c r="AJ170" s="43"/>
      <c r="AK170" s="43">
        <v>0</v>
      </c>
      <c r="AL170" s="43"/>
      <c r="AM170" s="43"/>
      <c r="AN170" s="396"/>
      <c r="AO170" s="43"/>
      <c r="AP170" s="43">
        <v>0</v>
      </c>
      <c r="AQ170" s="43"/>
      <c r="AR170" s="43"/>
      <c r="AS170" s="396"/>
      <c r="AT170" s="43"/>
      <c r="AU170" s="43">
        <v>0</v>
      </c>
      <c r="AV170" s="43"/>
      <c r="AW170" s="43"/>
      <c r="AX170" s="396"/>
      <c r="AY170" s="43"/>
      <c r="AZ170" s="43">
        <v>0</v>
      </c>
      <c r="BA170" s="43"/>
      <c r="BB170" s="43"/>
      <c r="BC170" s="396"/>
      <c r="BD170" s="43"/>
      <c r="BE170" s="43">
        <v>0</v>
      </c>
      <c r="BF170" s="43"/>
      <c r="BG170" s="43"/>
      <c r="BH170" s="396"/>
      <c r="BI170" s="43"/>
      <c r="BJ170" s="43">
        <v>0</v>
      </c>
      <c r="BK170" s="43"/>
      <c r="BL170" s="43"/>
      <c r="BM170" s="396"/>
      <c r="BN170" s="43"/>
      <c r="BO170" s="43">
        <v>0</v>
      </c>
      <c r="BP170" s="43"/>
      <c r="BQ170" s="43"/>
      <c r="BR170" s="396"/>
      <c r="BS170" s="43"/>
      <c r="BT170" s="43">
        <v>0</v>
      </c>
      <c r="BU170" s="43"/>
      <c r="BV170" s="43"/>
      <c r="BW170" s="396"/>
      <c r="BX170" s="43"/>
      <c r="BY170" s="43">
        <v>1705406</v>
      </c>
      <c r="BZ170" s="43"/>
      <c r="CA170" s="43"/>
      <c r="CB170" s="396"/>
      <c r="CC170" s="43"/>
      <c r="CD170" s="43">
        <v>51405</v>
      </c>
      <c r="CE170" s="43"/>
      <c r="CF170" s="43"/>
      <c r="CG170" s="396"/>
      <c r="CH170" s="43"/>
      <c r="CI170" s="43">
        <v>1238921</v>
      </c>
      <c r="CJ170" s="43"/>
      <c r="CK170" s="43"/>
      <c r="CL170" s="396"/>
      <c r="CM170" s="43"/>
      <c r="CN170" s="43">
        <v>93254</v>
      </c>
      <c r="CO170" s="43"/>
      <c r="CP170" s="43"/>
      <c r="CQ170" s="396"/>
      <c r="CR170" s="43"/>
      <c r="CS170" s="43">
        <v>0</v>
      </c>
      <c r="CT170" s="43"/>
      <c r="CU170" s="43"/>
      <c r="CV170" s="396"/>
      <c r="CW170" s="43"/>
      <c r="CX170" s="43">
        <v>171183</v>
      </c>
      <c r="CY170" s="43"/>
      <c r="CZ170" s="43"/>
      <c r="DA170" s="396"/>
      <c r="DB170" s="43"/>
      <c r="DC170" s="43">
        <v>150643</v>
      </c>
      <c r="DD170" s="43"/>
      <c r="DE170" s="43"/>
      <c r="DF170" s="396"/>
      <c r="DG170" s="43"/>
      <c r="DH170" s="43">
        <v>0</v>
      </c>
      <c r="DI170" s="43"/>
      <c r="DJ170" s="43"/>
      <c r="DK170" s="396"/>
      <c r="DL170" s="43"/>
      <c r="DM170" s="43">
        <v>0</v>
      </c>
      <c r="DN170" s="43"/>
      <c r="DO170" s="43"/>
      <c r="DP170" s="396"/>
      <c r="DQ170" s="43"/>
      <c r="DR170" s="43">
        <v>0</v>
      </c>
      <c r="DS170" s="43"/>
      <c r="DT170" s="43"/>
      <c r="DU170" s="396"/>
      <c r="DV170" s="43"/>
      <c r="DW170" s="43">
        <v>0</v>
      </c>
      <c r="DX170" s="43"/>
      <c r="DY170" s="43"/>
      <c r="DZ170" s="396"/>
      <c r="EA170" s="43"/>
      <c r="EB170" s="43">
        <v>0</v>
      </c>
      <c r="EC170" s="43"/>
      <c r="ED170" s="43"/>
      <c r="EE170" s="396"/>
      <c r="EF170" s="43"/>
      <c r="EG170" s="43">
        <v>0</v>
      </c>
      <c r="EH170" s="43"/>
      <c r="EI170" s="43"/>
      <c r="EJ170" s="396"/>
      <c r="EK170" s="43"/>
      <c r="EL170" s="43">
        <v>1705406</v>
      </c>
      <c r="EN170" s="410"/>
      <c r="EO170" s="88"/>
      <c r="EP170" s="33">
        <v>0</v>
      </c>
    </row>
    <row r="171" spans="4:146" ht="12.75" customHeight="1" x14ac:dyDescent="0.3">
      <c r="D171" s="409" t="s">
        <v>316</v>
      </c>
      <c r="E171" s="327"/>
      <c r="F171" s="399"/>
      <c r="G171" s="403">
        <v>0</v>
      </c>
      <c r="H171" s="401"/>
      <c r="I171" s="43"/>
      <c r="J171" s="396"/>
      <c r="K171" s="402"/>
      <c r="L171" s="403">
        <v>0</v>
      </c>
      <c r="M171" s="401"/>
      <c r="N171" s="43"/>
      <c r="O171" s="396"/>
      <c r="P171" s="402"/>
      <c r="Q171" s="403">
        <v>0</v>
      </c>
      <c r="R171" s="401"/>
      <c r="S171" s="43"/>
      <c r="T171" s="396"/>
      <c r="U171" s="402"/>
      <c r="V171" s="403">
        <v>0</v>
      </c>
      <c r="W171" s="401"/>
      <c r="X171" s="43"/>
      <c r="Y171" s="396"/>
      <c r="Z171" s="402"/>
      <c r="AA171" s="403">
        <v>0</v>
      </c>
      <c r="AB171" s="401"/>
      <c r="AC171" s="43"/>
      <c r="AD171" s="396"/>
      <c r="AE171" s="402"/>
      <c r="AF171" s="403">
        <v>0</v>
      </c>
      <c r="AG171" s="401"/>
      <c r="AH171" s="43"/>
      <c r="AI171" s="396"/>
      <c r="AJ171" s="402"/>
      <c r="AK171" s="403">
        <v>0</v>
      </c>
      <c r="AL171" s="401"/>
      <c r="AM171" s="43"/>
      <c r="AN171" s="396"/>
      <c r="AO171" s="402"/>
      <c r="AP171" s="403">
        <v>0</v>
      </c>
      <c r="AQ171" s="401"/>
      <c r="AR171" s="43"/>
      <c r="AS171" s="396"/>
      <c r="AT171" s="402"/>
      <c r="AU171" s="403">
        <v>0</v>
      </c>
      <c r="AV171" s="401"/>
      <c r="AW171" s="43"/>
      <c r="AX171" s="396"/>
      <c r="AY171" s="402"/>
      <c r="AZ171" s="403">
        <v>0</v>
      </c>
      <c r="BA171" s="401"/>
      <c r="BB171" s="43"/>
      <c r="BC171" s="396"/>
      <c r="BD171" s="402"/>
      <c r="BE171" s="403">
        <v>0</v>
      </c>
      <c r="BF171" s="401"/>
      <c r="BG171" s="43"/>
      <c r="BH171" s="396"/>
      <c r="BI171" s="402"/>
      <c r="BJ171" s="403">
        <v>0</v>
      </c>
      <c r="BK171" s="401"/>
      <c r="BL171" s="43"/>
      <c r="BM171" s="396"/>
      <c r="BN171" s="402"/>
      <c r="BO171" s="403">
        <v>0</v>
      </c>
      <c r="BP171" s="401"/>
      <c r="BQ171" s="43"/>
      <c r="BR171" s="396"/>
      <c r="BS171" s="402"/>
      <c r="BT171" s="403">
        <v>0</v>
      </c>
      <c r="BU171" s="401"/>
      <c r="BV171" s="43"/>
      <c r="BW171" s="396"/>
      <c r="BX171" s="402"/>
      <c r="BY171" s="403">
        <v>1705406</v>
      </c>
      <c r="BZ171" s="401"/>
      <c r="CA171" s="43"/>
      <c r="CB171" s="396"/>
      <c r="CC171" s="402"/>
      <c r="CD171" s="403">
        <v>51405</v>
      </c>
      <c r="CE171" s="401"/>
      <c r="CF171" s="43"/>
      <c r="CG171" s="396"/>
      <c r="CH171" s="402"/>
      <c r="CI171" s="403">
        <v>1238921</v>
      </c>
      <c r="CJ171" s="401"/>
      <c r="CK171" s="43"/>
      <c r="CL171" s="396"/>
      <c r="CM171" s="402"/>
      <c r="CN171" s="403">
        <v>93254</v>
      </c>
      <c r="CO171" s="401"/>
      <c r="CP171" s="43"/>
      <c r="CQ171" s="396"/>
      <c r="CR171" s="402"/>
      <c r="CS171" s="403">
        <v>0</v>
      </c>
      <c r="CT171" s="401"/>
      <c r="CU171" s="43"/>
      <c r="CV171" s="396"/>
      <c r="CW171" s="402"/>
      <c r="CX171" s="403">
        <v>171183</v>
      </c>
      <c r="CY171" s="401"/>
      <c r="CZ171" s="43"/>
      <c r="DA171" s="396"/>
      <c r="DB171" s="402"/>
      <c r="DC171" s="403">
        <v>150643</v>
      </c>
      <c r="DD171" s="401"/>
      <c r="DE171" s="43"/>
      <c r="DF171" s="396"/>
      <c r="DG171" s="402"/>
      <c r="DH171" s="403">
        <v>0</v>
      </c>
      <c r="DI171" s="401"/>
      <c r="DJ171" s="43"/>
      <c r="DK171" s="396"/>
      <c r="DL171" s="402"/>
      <c r="DM171" s="403">
        <v>0</v>
      </c>
      <c r="DN171" s="401"/>
      <c r="DO171" s="43"/>
      <c r="DP171" s="396"/>
      <c r="DQ171" s="402"/>
      <c r="DR171" s="403">
        <v>0</v>
      </c>
      <c r="DS171" s="401"/>
      <c r="DT171" s="43"/>
      <c r="DU171" s="396"/>
      <c r="DV171" s="402"/>
      <c r="DW171" s="403">
        <v>0</v>
      </c>
      <c r="DX171" s="401"/>
      <c r="DY171" s="43"/>
      <c r="DZ171" s="396"/>
      <c r="EA171" s="402"/>
      <c r="EB171" s="403">
        <v>0</v>
      </c>
      <c r="EC171" s="401"/>
      <c r="ED171" s="43"/>
      <c r="EE171" s="396"/>
      <c r="EF171" s="402"/>
      <c r="EG171" s="403">
        <v>0</v>
      </c>
      <c r="EH171" s="401"/>
      <c r="EI171" s="43"/>
      <c r="EJ171" s="396"/>
      <c r="EK171" s="402"/>
      <c r="EL171" s="403">
        <v>1705406</v>
      </c>
      <c r="EM171" s="419"/>
      <c r="EO171" s="88"/>
      <c r="EP171" s="33">
        <v>0</v>
      </c>
    </row>
    <row r="172" spans="4:146" ht="12.75" customHeight="1" x14ac:dyDescent="0.3">
      <c r="D172" s="409"/>
      <c r="E172" s="327"/>
      <c r="G172" s="416"/>
      <c r="H172" s="416"/>
      <c r="I172" s="416"/>
      <c r="J172" s="417"/>
      <c r="K172" s="416"/>
      <c r="L172" s="416"/>
      <c r="M172" s="416"/>
      <c r="N172" s="416"/>
      <c r="O172" s="417"/>
      <c r="P172" s="416"/>
      <c r="Q172" s="416"/>
      <c r="R172" s="416"/>
      <c r="S172" s="416"/>
      <c r="T172" s="417"/>
      <c r="U172" s="416"/>
      <c r="V172" s="416"/>
      <c r="W172" s="416"/>
      <c r="X172" s="416"/>
      <c r="Y172" s="417"/>
      <c r="Z172" s="416"/>
      <c r="AA172" s="416"/>
      <c r="AB172" s="416"/>
      <c r="AC172" s="416"/>
      <c r="AD172" s="417"/>
      <c r="AE172" s="416"/>
      <c r="AF172" s="416"/>
      <c r="AG172" s="416"/>
      <c r="AH172" s="416"/>
      <c r="AI172" s="417"/>
      <c r="AJ172" s="416"/>
      <c r="AK172" s="416"/>
      <c r="AL172" s="416"/>
      <c r="AM172" s="416"/>
      <c r="AN172" s="417"/>
      <c r="AO172" s="416"/>
      <c r="AP172" s="416"/>
      <c r="AQ172" s="416"/>
      <c r="AR172" s="416"/>
      <c r="AS172" s="417"/>
      <c r="AT172" s="416"/>
      <c r="AU172" s="416"/>
      <c r="AV172" s="416"/>
      <c r="AW172" s="416"/>
      <c r="AX172" s="417"/>
      <c r="AY172" s="416"/>
      <c r="AZ172" s="416"/>
      <c r="BA172" s="416"/>
      <c r="BB172" s="416"/>
      <c r="BC172" s="417"/>
      <c r="BD172" s="416"/>
      <c r="BE172" s="416"/>
      <c r="BF172" s="416"/>
      <c r="BG172" s="416"/>
      <c r="BH172" s="417"/>
      <c r="BI172" s="416"/>
      <c r="BJ172" s="416"/>
      <c r="BK172" s="416"/>
      <c r="BL172" s="416"/>
      <c r="BM172" s="417"/>
      <c r="BN172" s="416"/>
      <c r="BO172" s="416"/>
      <c r="BP172" s="416"/>
      <c r="BQ172" s="416"/>
      <c r="BR172" s="417"/>
      <c r="BS172" s="416"/>
      <c r="BT172" s="43"/>
      <c r="BU172" s="43"/>
      <c r="BV172" s="43"/>
      <c r="BW172" s="396"/>
      <c r="BX172" s="43"/>
      <c r="BY172" s="43"/>
      <c r="BZ172" s="416"/>
      <c r="CA172" s="416"/>
      <c r="CB172" s="417"/>
      <c r="CC172" s="416"/>
      <c r="CD172" s="416"/>
      <c r="CE172" s="416"/>
      <c r="CF172" s="416"/>
      <c r="CG172" s="417"/>
      <c r="CH172" s="416"/>
      <c r="CI172" s="416"/>
      <c r="CJ172" s="416"/>
      <c r="CK172" s="416"/>
      <c r="CL172" s="417"/>
      <c r="CM172" s="416"/>
      <c r="CN172" s="416"/>
      <c r="CO172" s="416"/>
      <c r="CP172" s="416"/>
      <c r="CQ172" s="417"/>
      <c r="CR172" s="416"/>
      <c r="CS172" s="416"/>
      <c r="CT172" s="416"/>
      <c r="CU172" s="416"/>
      <c r="CV172" s="417"/>
      <c r="CW172" s="416"/>
      <c r="CX172" s="416"/>
      <c r="CY172" s="416"/>
      <c r="CZ172" s="416"/>
      <c r="DA172" s="417"/>
      <c r="DB172" s="416"/>
      <c r="DC172" s="416"/>
      <c r="DD172" s="416"/>
      <c r="DE172" s="416"/>
      <c r="DF172" s="417"/>
      <c r="DG172" s="416"/>
      <c r="DH172" s="416"/>
      <c r="DI172" s="416"/>
      <c r="DJ172" s="416"/>
      <c r="DK172" s="417"/>
      <c r="DL172" s="416"/>
      <c r="DM172" s="416"/>
      <c r="DN172" s="416"/>
      <c r="DO172" s="416"/>
      <c r="DP172" s="417"/>
      <c r="DQ172" s="416"/>
      <c r="DR172" s="416"/>
      <c r="DS172" s="416"/>
      <c r="DT172" s="416"/>
      <c r="DU172" s="417"/>
      <c r="DV172" s="416"/>
      <c r="DW172" s="416"/>
      <c r="DX172" s="416"/>
      <c r="DY172" s="416"/>
      <c r="DZ172" s="417"/>
      <c r="EA172" s="416"/>
      <c r="EB172" s="416"/>
      <c r="EC172" s="416"/>
      <c r="ED172" s="416"/>
      <c r="EE172" s="417"/>
      <c r="EF172" s="416"/>
      <c r="EG172" s="416"/>
      <c r="EH172" s="416"/>
      <c r="EI172" s="416"/>
      <c r="EJ172" s="417"/>
      <c r="EK172" s="416"/>
      <c r="EL172" s="43"/>
      <c r="EO172" s="88"/>
      <c r="EP172" s="33"/>
    </row>
    <row r="173" spans="4:146" ht="12.75" customHeight="1" x14ac:dyDescent="0.3">
      <c r="D173" s="409" t="s">
        <v>333</v>
      </c>
      <c r="E173" s="327"/>
      <c r="G173" s="43">
        <v>0</v>
      </c>
      <c r="H173" s="43"/>
      <c r="I173" s="43"/>
      <c r="J173" s="396"/>
      <c r="K173" s="43"/>
      <c r="L173" s="43">
        <v>0</v>
      </c>
      <c r="M173" s="43"/>
      <c r="N173" s="43"/>
      <c r="O173" s="396"/>
      <c r="P173" s="43"/>
      <c r="Q173" s="43">
        <v>212673</v>
      </c>
      <c r="R173" s="43"/>
      <c r="S173" s="43"/>
      <c r="T173" s="396"/>
      <c r="U173" s="43"/>
      <c r="V173" s="43">
        <v>370801</v>
      </c>
      <c r="W173" s="43"/>
      <c r="X173" s="43"/>
      <c r="Y173" s="396"/>
      <c r="Z173" s="43"/>
      <c r="AA173" s="43">
        <v>0</v>
      </c>
      <c r="AB173" s="43"/>
      <c r="AC173" s="43"/>
      <c r="AD173" s="396"/>
      <c r="AE173" s="43"/>
      <c r="AF173" s="43">
        <v>0</v>
      </c>
      <c r="AG173" s="43"/>
      <c r="AH173" s="43"/>
      <c r="AI173" s="396"/>
      <c r="AJ173" s="43"/>
      <c r="AK173" s="43">
        <v>0</v>
      </c>
      <c r="AL173" s="43"/>
      <c r="AM173" s="43"/>
      <c r="AN173" s="396"/>
      <c r="AO173" s="43"/>
      <c r="AP173" s="43">
        <v>0</v>
      </c>
      <c r="AQ173" s="43"/>
      <c r="AR173" s="43"/>
      <c r="AS173" s="396"/>
      <c r="AT173" s="43"/>
      <c r="AU173" s="43">
        <v>0</v>
      </c>
      <c r="AV173" s="43"/>
      <c r="AW173" s="43"/>
      <c r="AX173" s="396"/>
      <c r="AY173" s="43"/>
      <c r="AZ173" s="43">
        <v>0</v>
      </c>
      <c r="BA173" s="43"/>
      <c r="BB173" s="43"/>
      <c r="BC173" s="396"/>
      <c r="BD173" s="43"/>
      <c r="BE173" s="43">
        <v>0</v>
      </c>
      <c r="BF173" s="43"/>
      <c r="BG173" s="43"/>
      <c r="BH173" s="396"/>
      <c r="BI173" s="43"/>
      <c r="BJ173" s="43">
        <v>0</v>
      </c>
      <c r="BK173" s="43"/>
      <c r="BL173" s="43"/>
      <c r="BM173" s="396"/>
      <c r="BN173" s="43"/>
      <c r="BO173" s="43">
        <v>0</v>
      </c>
      <c r="BP173" s="43"/>
      <c r="BQ173" s="43"/>
      <c r="BR173" s="396"/>
      <c r="BS173" s="43"/>
      <c r="BT173" s="43">
        <v>583474</v>
      </c>
      <c r="BU173" s="43"/>
      <c r="BV173" s="43"/>
      <c r="BW173" s="396"/>
      <c r="BX173" s="43"/>
      <c r="BY173" s="43">
        <v>3176267</v>
      </c>
      <c r="BZ173" s="43"/>
      <c r="CA173" s="43"/>
      <c r="CB173" s="396"/>
      <c r="CC173" s="43"/>
      <c r="CD173" s="43">
        <v>354961</v>
      </c>
      <c r="CE173" s="43"/>
      <c r="CF173" s="43"/>
      <c r="CG173" s="396"/>
      <c r="CH173" s="43"/>
      <c r="CI173" s="43">
        <v>1469964</v>
      </c>
      <c r="CJ173" s="43"/>
      <c r="CK173" s="43"/>
      <c r="CL173" s="396"/>
      <c r="CM173" s="43"/>
      <c r="CN173" s="43">
        <v>362091</v>
      </c>
      <c r="CO173" s="43"/>
      <c r="CP173" s="43"/>
      <c r="CQ173" s="396"/>
      <c r="CR173" s="43"/>
      <c r="CS173" s="43">
        <v>0</v>
      </c>
      <c r="CT173" s="43"/>
      <c r="CU173" s="43"/>
      <c r="CV173" s="396"/>
      <c r="CW173" s="43"/>
      <c r="CX173" s="43">
        <v>107401</v>
      </c>
      <c r="CY173" s="43"/>
      <c r="CZ173" s="43"/>
      <c r="DA173" s="396"/>
      <c r="DB173" s="43"/>
      <c r="DC173" s="43">
        <v>46213</v>
      </c>
      <c r="DD173" s="43"/>
      <c r="DE173" s="43"/>
      <c r="DF173" s="396"/>
      <c r="DG173" s="43"/>
      <c r="DH173" s="43">
        <v>0</v>
      </c>
      <c r="DI173" s="43"/>
      <c r="DJ173" s="43"/>
      <c r="DK173" s="396"/>
      <c r="DL173" s="43"/>
      <c r="DM173" s="43">
        <v>0</v>
      </c>
      <c r="DN173" s="43"/>
      <c r="DO173" s="43"/>
      <c r="DP173" s="396"/>
      <c r="DQ173" s="43"/>
      <c r="DR173" s="43">
        <v>328260</v>
      </c>
      <c r="DS173" s="43"/>
      <c r="DT173" s="43"/>
      <c r="DU173" s="396"/>
      <c r="DV173" s="43"/>
      <c r="DW173" s="43">
        <v>0</v>
      </c>
      <c r="DX173" s="43"/>
      <c r="DY173" s="43"/>
      <c r="DZ173" s="396"/>
      <c r="EA173" s="43"/>
      <c r="EB173" s="43">
        <v>507377</v>
      </c>
      <c r="EC173" s="43"/>
      <c r="ED173" s="43"/>
      <c r="EE173" s="396"/>
      <c r="EF173" s="43"/>
      <c r="EG173" s="43">
        <v>0</v>
      </c>
      <c r="EH173" s="43"/>
      <c r="EI173" s="43"/>
      <c r="EJ173" s="396"/>
      <c r="EK173" s="43"/>
      <c r="EL173" s="43">
        <v>2668890</v>
      </c>
      <c r="EN173" s="410"/>
      <c r="EO173" s="88"/>
      <c r="EP173" s="33">
        <v>-507377</v>
      </c>
    </row>
    <row r="174" spans="4:146" ht="12.75" customHeight="1" x14ac:dyDescent="0.3">
      <c r="D174" s="88" t="s">
        <v>316</v>
      </c>
      <c r="E174" s="327"/>
      <c r="F174" s="399"/>
      <c r="G174" s="403">
        <v>0</v>
      </c>
      <c r="H174" s="401"/>
      <c r="I174" s="43"/>
      <c r="J174" s="396"/>
      <c r="K174" s="402"/>
      <c r="L174" s="403">
        <v>0</v>
      </c>
      <c r="M174" s="401"/>
      <c r="N174" s="43"/>
      <c r="O174" s="396"/>
      <c r="P174" s="402"/>
      <c r="Q174" s="403">
        <v>212673</v>
      </c>
      <c r="R174" s="401"/>
      <c r="S174" s="43"/>
      <c r="T174" s="396"/>
      <c r="U174" s="402"/>
      <c r="V174" s="403">
        <v>370801</v>
      </c>
      <c r="W174" s="401"/>
      <c r="X174" s="43"/>
      <c r="Y174" s="396"/>
      <c r="Z174" s="402"/>
      <c r="AA174" s="403">
        <v>0</v>
      </c>
      <c r="AB174" s="401"/>
      <c r="AC174" s="43"/>
      <c r="AD174" s="396"/>
      <c r="AE174" s="402"/>
      <c r="AF174" s="403">
        <v>0</v>
      </c>
      <c r="AG174" s="401"/>
      <c r="AH174" s="43"/>
      <c r="AI174" s="396"/>
      <c r="AJ174" s="402"/>
      <c r="AK174" s="403">
        <v>0</v>
      </c>
      <c r="AL174" s="401"/>
      <c r="AM174" s="43"/>
      <c r="AN174" s="396"/>
      <c r="AO174" s="402"/>
      <c r="AP174" s="403">
        <v>0</v>
      </c>
      <c r="AQ174" s="401"/>
      <c r="AR174" s="43"/>
      <c r="AS174" s="396"/>
      <c r="AT174" s="402"/>
      <c r="AU174" s="403">
        <v>0</v>
      </c>
      <c r="AV174" s="401"/>
      <c r="AW174" s="43"/>
      <c r="AX174" s="396"/>
      <c r="AY174" s="402"/>
      <c r="AZ174" s="403">
        <v>0</v>
      </c>
      <c r="BA174" s="401"/>
      <c r="BB174" s="43"/>
      <c r="BC174" s="396"/>
      <c r="BD174" s="402"/>
      <c r="BE174" s="403">
        <v>0</v>
      </c>
      <c r="BF174" s="401"/>
      <c r="BG174" s="43"/>
      <c r="BH174" s="396"/>
      <c r="BI174" s="402"/>
      <c r="BJ174" s="403">
        <v>0</v>
      </c>
      <c r="BK174" s="401"/>
      <c r="BL174" s="43"/>
      <c r="BM174" s="396"/>
      <c r="BN174" s="402"/>
      <c r="BO174" s="403">
        <v>0</v>
      </c>
      <c r="BP174" s="401"/>
      <c r="BQ174" s="43"/>
      <c r="BR174" s="396"/>
      <c r="BS174" s="402"/>
      <c r="BT174" s="403">
        <v>583474</v>
      </c>
      <c r="BU174" s="401"/>
      <c r="BV174" s="43"/>
      <c r="BW174" s="396"/>
      <c r="BX174" s="402"/>
      <c r="BY174" s="403">
        <v>3176267</v>
      </c>
      <c r="BZ174" s="401"/>
      <c r="CA174" s="43"/>
      <c r="CB174" s="396"/>
      <c r="CC174" s="402"/>
      <c r="CD174" s="403">
        <v>354961</v>
      </c>
      <c r="CE174" s="401"/>
      <c r="CF174" s="43"/>
      <c r="CG174" s="396"/>
      <c r="CH174" s="402"/>
      <c r="CI174" s="403">
        <v>1469964</v>
      </c>
      <c r="CJ174" s="401"/>
      <c r="CK174" s="43"/>
      <c r="CL174" s="396"/>
      <c r="CM174" s="402"/>
      <c r="CN174" s="403">
        <v>362091</v>
      </c>
      <c r="CO174" s="401"/>
      <c r="CP174" s="43"/>
      <c r="CQ174" s="396"/>
      <c r="CR174" s="402"/>
      <c r="CS174" s="403">
        <v>0</v>
      </c>
      <c r="CT174" s="401"/>
      <c r="CU174" s="43"/>
      <c r="CV174" s="396"/>
      <c r="CW174" s="402"/>
      <c r="CX174" s="403">
        <v>107401</v>
      </c>
      <c r="CY174" s="401"/>
      <c r="CZ174" s="43"/>
      <c r="DA174" s="396"/>
      <c r="DB174" s="402"/>
      <c r="DC174" s="403">
        <v>46213</v>
      </c>
      <c r="DD174" s="401"/>
      <c r="DE174" s="43"/>
      <c r="DF174" s="396"/>
      <c r="DG174" s="402"/>
      <c r="DH174" s="403">
        <v>0</v>
      </c>
      <c r="DI174" s="401"/>
      <c r="DJ174" s="43"/>
      <c r="DK174" s="396"/>
      <c r="DL174" s="402"/>
      <c r="DM174" s="403">
        <v>0</v>
      </c>
      <c r="DN174" s="401"/>
      <c r="DO174" s="43"/>
      <c r="DP174" s="396"/>
      <c r="DQ174" s="402"/>
      <c r="DR174" s="403">
        <v>328260</v>
      </c>
      <c r="DS174" s="401"/>
      <c r="DT174" s="43"/>
      <c r="DU174" s="396"/>
      <c r="DV174" s="402"/>
      <c r="DW174" s="403">
        <v>0</v>
      </c>
      <c r="DX174" s="401"/>
      <c r="DY174" s="43"/>
      <c r="DZ174" s="396"/>
      <c r="EA174" s="402"/>
      <c r="EB174" s="403">
        <v>507377</v>
      </c>
      <c r="EC174" s="401"/>
      <c r="ED174" s="43"/>
      <c r="EE174" s="396"/>
      <c r="EF174" s="402"/>
      <c r="EG174" s="403">
        <v>0</v>
      </c>
      <c r="EH174" s="401"/>
      <c r="EI174" s="43"/>
      <c r="EJ174" s="396"/>
      <c r="EK174" s="402"/>
      <c r="EL174" s="403">
        <v>2668890</v>
      </c>
      <c r="EM174" s="419"/>
      <c r="EO174" s="88"/>
      <c r="EP174" s="33">
        <v>-507377</v>
      </c>
    </row>
    <row r="175" spans="4:146" x14ac:dyDescent="0.3">
      <c r="D175" s="88"/>
      <c r="E175" s="327"/>
      <c r="G175" s="43"/>
      <c r="H175" s="43"/>
      <c r="I175" s="43"/>
      <c r="J175" s="396"/>
      <c r="K175" s="43"/>
      <c r="L175" s="43"/>
      <c r="M175" s="43"/>
      <c r="N175" s="43"/>
      <c r="O175" s="396"/>
      <c r="P175" s="43"/>
      <c r="Q175" s="43"/>
      <c r="R175" s="43"/>
      <c r="S175" s="43"/>
      <c r="T175" s="396"/>
      <c r="U175" s="43"/>
      <c r="V175" s="43"/>
      <c r="W175" s="43"/>
      <c r="X175" s="43"/>
      <c r="Y175" s="396"/>
      <c r="Z175" s="43"/>
      <c r="AA175" s="43"/>
      <c r="AB175" s="43"/>
      <c r="AC175" s="43"/>
      <c r="AD175" s="396"/>
      <c r="AE175" s="43"/>
      <c r="AF175" s="43"/>
      <c r="AG175" s="43"/>
      <c r="AH175" s="43"/>
      <c r="AI175" s="396"/>
      <c r="AJ175" s="43"/>
      <c r="AK175" s="43"/>
      <c r="AL175" s="43"/>
      <c r="AM175" s="43"/>
      <c r="AN175" s="396"/>
      <c r="AO175" s="43"/>
      <c r="AP175" s="43"/>
      <c r="AQ175" s="43"/>
      <c r="AR175" s="43"/>
      <c r="AS175" s="396"/>
      <c r="AT175" s="43"/>
      <c r="AU175" s="43"/>
      <c r="AV175" s="43"/>
      <c r="AW175" s="43"/>
      <c r="AX175" s="396"/>
      <c r="AY175" s="43"/>
      <c r="AZ175" s="43"/>
      <c r="BA175" s="43"/>
      <c r="BB175" s="43"/>
      <c r="BC175" s="396"/>
      <c r="BD175" s="43"/>
      <c r="BE175" s="43"/>
      <c r="BF175" s="43"/>
      <c r="BG175" s="43"/>
      <c r="BH175" s="396"/>
      <c r="BI175" s="43"/>
      <c r="BJ175" s="43"/>
      <c r="BK175" s="43"/>
      <c r="BL175" s="43"/>
      <c r="BM175" s="396"/>
      <c r="BN175" s="43"/>
      <c r="BO175" s="43"/>
      <c r="BP175" s="43"/>
      <c r="BQ175" s="43"/>
      <c r="BR175" s="396"/>
      <c r="BS175" s="43"/>
      <c r="BT175" s="43"/>
      <c r="BU175" s="43"/>
      <c r="BV175" s="43"/>
      <c r="BW175" s="396"/>
      <c r="BX175" s="43"/>
      <c r="BY175" s="43"/>
      <c r="BZ175" s="43"/>
      <c r="CA175" s="43"/>
      <c r="CB175" s="396"/>
      <c r="CC175" s="43"/>
      <c r="CD175" s="43"/>
      <c r="CE175" s="43"/>
      <c r="CF175" s="43"/>
      <c r="CG175" s="396"/>
      <c r="CH175" s="43"/>
      <c r="CI175" s="43"/>
      <c r="CJ175" s="43"/>
      <c r="CK175" s="43"/>
      <c r="CL175" s="396"/>
      <c r="CM175" s="43"/>
      <c r="CN175" s="43"/>
      <c r="CO175" s="43"/>
      <c r="CP175" s="43"/>
      <c r="CQ175" s="396"/>
      <c r="CR175" s="43"/>
      <c r="CS175" s="43"/>
      <c r="CT175" s="43"/>
      <c r="CU175" s="43"/>
      <c r="CV175" s="396"/>
      <c r="CW175" s="43"/>
      <c r="CX175" s="43"/>
      <c r="CY175" s="43"/>
      <c r="CZ175" s="43"/>
      <c r="DA175" s="396"/>
      <c r="DB175" s="43"/>
      <c r="DC175" s="43"/>
      <c r="DD175" s="43"/>
      <c r="DE175" s="43"/>
      <c r="DF175" s="396"/>
      <c r="DG175" s="43"/>
      <c r="DH175" s="43"/>
      <c r="DI175" s="43"/>
      <c r="DJ175" s="43"/>
      <c r="DK175" s="396"/>
      <c r="DL175" s="43"/>
      <c r="DM175" s="43"/>
      <c r="DN175" s="43"/>
      <c r="DO175" s="43"/>
      <c r="DP175" s="396"/>
      <c r="DQ175" s="43"/>
      <c r="DR175" s="43"/>
      <c r="DS175" s="43"/>
      <c r="DT175" s="43"/>
      <c r="DU175" s="396"/>
      <c r="DV175" s="43"/>
      <c r="DW175" s="43"/>
      <c r="DX175" s="43"/>
      <c r="DY175" s="43"/>
      <c r="DZ175" s="396"/>
      <c r="EA175" s="43"/>
      <c r="EB175" s="43"/>
      <c r="EC175" s="43"/>
      <c r="ED175" s="43"/>
      <c r="EE175" s="396"/>
      <c r="EF175" s="43"/>
      <c r="EG175" s="43"/>
      <c r="EH175" s="43"/>
      <c r="EI175" s="43"/>
      <c r="EJ175" s="396"/>
      <c r="EK175" s="43"/>
      <c r="EL175" s="43"/>
      <c r="EO175" s="88"/>
      <c r="EP175" s="33"/>
    </row>
    <row r="176" spans="4:146" x14ac:dyDescent="0.3">
      <c r="D176" s="88" t="s">
        <v>335</v>
      </c>
      <c r="E176" s="327"/>
      <c r="G176" s="43">
        <v>0</v>
      </c>
      <c r="H176" s="43"/>
      <c r="I176" s="43"/>
      <c r="J176" s="396"/>
      <c r="L176" s="43">
        <v>451669</v>
      </c>
      <c r="M176" s="43"/>
      <c r="N176" s="43"/>
      <c r="O176" s="396"/>
      <c r="P176" s="43"/>
      <c r="Q176" s="43">
        <v>43714</v>
      </c>
      <c r="R176" s="43"/>
      <c r="S176" s="43"/>
      <c r="T176" s="396"/>
      <c r="U176" s="43"/>
      <c r="V176" s="43">
        <v>0</v>
      </c>
      <c r="W176" s="43"/>
      <c r="X176" s="43"/>
      <c r="Y176" s="396"/>
      <c r="Z176" s="43"/>
      <c r="AA176" s="43">
        <v>0</v>
      </c>
      <c r="AB176" s="43"/>
      <c r="AC176" s="43"/>
      <c r="AD176" s="396"/>
      <c r="AE176" s="43"/>
      <c r="AF176" s="43">
        <v>0</v>
      </c>
      <c r="AG176" s="43"/>
      <c r="AH176" s="43"/>
      <c r="AI176" s="396"/>
      <c r="AJ176" s="43"/>
      <c r="AK176" s="43">
        <v>0</v>
      </c>
      <c r="AL176" s="43"/>
      <c r="AM176" s="43"/>
      <c r="AN176" s="396"/>
      <c r="AO176" s="43"/>
      <c r="AP176" s="43">
        <v>0</v>
      </c>
      <c r="AQ176" s="43"/>
      <c r="AR176" s="43"/>
      <c r="AS176" s="396"/>
      <c r="AT176" s="43"/>
      <c r="AU176" s="43">
        <v>0</v>
      </c>
      <c r="AV176" s="43"/>
      <c r="AW176" s="43"/>
      <c r="AX176" s="396"/>
      <c r="AY176" s="43"/>
      <c r="AZ176" s="43">
        <v>0</v>
      </c>
      <c r="BA176" s="43"/>
      <c r="BB176" s="43"/>
      <c r="BC176" s="396"/>
      <c r="BD176" s="43"/>
      <c r="BE176" s="43">
        <v>0</v>
      </c>
      <c r="BF176" s="43"/>
      <c r="BG176" s="43"/>
      <c r="BH176" s="396"/>
      <c r="BI176" s="43"/>
      <c r="BJ176" s="43">
        <v>0</v>
      </c>
      <c r="BK176" s="43"/>
      <c r="BL176" s="43"/>
      <c r="BM176" s="396"/>
      <c r="BN176" s="43"/>
      <c r="BO176" s="43">
        <v>0</v>
      </c>
      <c r="BP176" s="43"/>
      <c r="BQ176" s="43"/>
      <c r="BR176" s="396"/>
      <c r="BT176" s="43">
        <v>495383</v>
      </c>
      <c r="BU176" s="43"/>
      <c r="BV176" s="43"/>
      <c r="BW176" s="396"/>
      <c r="BY176" s="43">
        <v>1364289</v>
      </c>
      <c r="BZ176" s="43"/>
      <c r="CA176" s="43"/>
      <c r="CB176" s="396"/>
      <c r="CD176" s="43">
        <v>0</v>
      </c>
      <c r="CE176" s="43"/>
      <c r="CF176" s="43"/>
      <c r="CG176" s="396"/>
      <c r="CH176" s="43"/>
      <c r="CI176" s="43">
        <v>55166</v>
      </c>
      <c r="CJ176" s="43"/>
      <c r="CK176" s="43"/>
      <c r="CL176" s="396"/>
      <c r="CM176" s="43"/>
      <c r="CN176" s="43">
        <v>230067</v>
      </c>
      <c r="CO176" s="43"/>
      <c r="CP176" s="43"/>
      <c r="CQ176" s="396"/>
      <c r="CR176" s="43"/>
      <c r="CS176" s="43">
        <v>0</v>
      </c>
      <c r="CT176" s="43"/>
      <c r="CU176" s="43"/>
      <c r="CV176" s="396"/>
      <c r="CW176" s="43"/>
      <c r="CX176" s="43">
        <v>106768</v>
      </c>
      <c r="CY176" s="43"/>
      <c r="CZ176" s="43"/>
      <c r="DA176" s="396"/>
      <c r="DB176" s="43"/>
      <c r="DC176" s="43">
        <v>0</v>
      </c>
      <c r="DD176" s="43"/>
      <c r="DE176" s="43"/>
      <c r="DF176" s="396"/>
      <c r="DG176" s="43"/>
      <c r="DH176" s="43">
        <v>176497</v>
      </c>
      <c r="DI176" s="43"/>
      <c r="DJ176" s="43"/>
      <c r="DK176" s="396"/>
      <c r="DL176" s="43"/>
      <c r="DM176" s="43">
        <v>211593</v>
      </c>
      <c r="DN176" s="43"/>
      <c r="DO176" s="43"/>
      <c r="DP176" s="396"/>
      <c r="DQ176" s="43"/>
      <c r="DR176" s="43">
        <v>0</v>
      </c>
      <c r="DS176" s="43"/>
      <c r="DT176" s="43"/>
      <c r="DU176" s="396"/>
      <c r="DV176" s="43"/>
      <c r="DW176" s="43">
        <v>0</v>
      </c>
      <c r="DX176" s="43"/>
      <c r="DY176" s="43"/>
      <c r="DZ176" s="396"/>
      <c r="EA176" s="43"/>
      <c r="EB176" s="43">
        <v>398374</v>
      </c>
      <c r="EC176" s="43"/>
      <c r="ED176" s="43"/>
      <c r="EE176" s="396"/>
      <c r="EF176" s="43"/>
      <c r="EG176" s="43">
        <v>185824</v>
      </c>
      <c r="EH176" s="43"/>
      <c r="EI176" s="43"/>
      <c r="EJ176" s="396"/>
      <c r="EL176" s="43">
        <v>780091</v>
      </c>
      <c r="EM176" s="43"/>
      <c r="EO176" s="88"/>
      <c r="EP176" s="33">
        <v>-584198</v>
      </c>
    </row>
    <row r="177" spans="4:146" x14ac:dyDescent="0.3">
      <c r="D177" s="88" t="s">
        <v>316</v>
      </c>
      <c r="E177" s="327"/>
      <c r="F177" s="399"/>
      <c r="G177" s="403">
        <v>0</v>
      </c>
      <c r="H177" s="401"/>
      <c r="I177" s="43"/>
      <c r="J177" s="396"/>
      <c r="K177" s="399"/>
      <c r="L177" s="403">
        <v>451669</v>
      </c>
      <c r="M177" s="401"/>
      <c r="N177" s="43"/>
      <c r="O177" s="396"/>
      <c r="P177" s="402"/>
      <c r="Q177" s="403">
        <v>43714</v>
      </c>
      <c r="R177" s="401"/>
      <c r="S177" s="43"/>
      <c r="T177" s="396"/>
      <c r="U177" s="402"/>
      <c r="V177" s="403">
        <v>0</v>
      </c>
      <c r="W177" s="401"/>
      <c r="X177" s="43"/>
      <c r="Y177" s="396"/>
      <c r="Z177" s="402"/>
      <c r="AA177" s="403">
        <v>0</v>
      </c>
      <c r="AB177" s="401"/>
      <c r="AC177" s="43"/>
      <c r="AD177" s="396"/>
      <c r="AE177" s="402"/>
      <c r="AF177" s="403">
        <v>0</v>
      </c>
      <c r="AG177" s="401"/>
      <c r="AH177" s="43"/>
      <c r="AI177" s="396"/>
      <c r="AJ177" s="402"/>
      <c r="AK177" s="403">
        <v>0</v>
      </c>
      <c r="AL177" s="401"/>
      <c r="AM177" s="43"/>
      <c r="AN177" s="396"/>
      <c r="AO177" s="402"/>
      <c r="AP177" s="403">
        <v>0</v>
      </c>
      <c r="AQ177" s="401"/>
      <c r="AR177" s="43"/>
      <c r="AS177" s="396"/>
      <c r="AT177" s="402"/>
      <c r="AU177" s="403">
        <v>0</v>
      </c>
      <c r="AV177" s="401"/>
      <c r="AW177" s="43"/>
      <c r="AX177" s="396"/>
      <c r="AY177" s="402"/>
      <c r="AZ177" s="403">
        <v>0</v>
      </c>
      <c r="BA177" s="401"/>
      <c r="BB177" s="43"/>
      <c r="BC177" s="396"/>
      <c r="BD177" s="402"/>
      <c r="BE177" s="403">
        <v>0</v>
      </c>
      <c r="BF177" s="401"/>
      <c r="BG177" s="43"/>
      <c r="BH177" s="396"/>
      <c r="BI177" s="402"/>
      <c r="BJ177" s="403">
        <v>0</v>
      </c>
      <c r="BK177" s="401"/>
      <c r="BL177" s="43"/>
      <c r="BM177" s="396"/>
      <c r="BN177" s="402"/>
      <c r="BO177" s="403">
        <v>0</v>
      </c>
      <c r="BP177" s="401"/>
      <c r="BQ177" s="43"/>
      <c r="BR177" s="396"/>
      <c r="BS177" s="402"/>
      <c r="BT177" s="403">
        <v>495383</v>
      </c>
      <c r="BU177" s="401"/>
      <c r="BV177" s="43"/>
      <c r="BW177" s="396"/>
      <c r="BX177" s="399"/>
      <c r="BY177" s="403">
        <v>1364289</v>
      </c>
      <c r="BZ177" s="401"/>
      <c r="CA177" s="43"/>
      <c r="CB177" s="396"/>
      <c r="CC177" s="399"/>
      <c r="CD177" s="403">
        <v>0</v>
      </c>
      <c r="CE177" s="401"/>
      <c r="CF177" s="43"/>
      <c r="CG177" s="396"/>
      <c r="CH177" s="402"/>
      <c r="CI177" s="403">
        <v>55166</v>
      </c>
      <c r="CJ177" s="401"/>
      <c r="CK177" s="43"/>
      <c r="CL177" s="396"/>
      <c r="CM177" s="402"/>
      <c r="CN177" s="403">
        <v>230067</v>
      </c>
      <c r="CO177" s="401"/>
      <c r="CP177" s="43"/>
      <c r="CQ177" s="396"/>
      <c r="CR177" s="402"/>
      <c r="CS177" s="403">
        <v>0</v>
      </c>
      <c r="CT177" s="401"/>
      <c r="CU177" s="43"/>
      <c r="CV177" s="396"/>
      <c r="CW177" s="402"/>
      <c r="CX177" s="403">
        <v>106768</v>
      </c>
      <c r="CY177" s="401"/>
      <c r="CZ177" s="43"/>
      <c r="DA177" s="396"/>
      <c r="DB177" s="402"/>
      <c r="DC177" s="403">
        <v>0</v>
      </c>
      <c r="DD177" s="401"/>
      <c r="DE177" s="43"/>
      <c r="DF177" s="396"/>
      <c r="DG177" s="402"/>
      <c r="DH177" s="403">
        <v>176497</v>
      </c>
      <c r="DI177" s="401"/>
      <c r="DJ177" s="43"/>
      <c r="DK177" s="396"/>
      <c r="DL177" s="402"/>
      <c r="DM177" s="403">
        <v>211593</v>
      </c>
      <c r="DN177" s="401"/>
      <c r="DO177" s="43"/>
      <c r="DP177" s="396"/>
      <c r="DQ177" s="402"/>
      <c r="DR177" s="403">
        <v>0</v>
      </c>
      <c r="DS177" s="401"/>
      <c r="DT177" s="43"/>
      <c r="DU177" s="396"/>
      <c r="DV177" s="402"/>
      <c r="DW177" s="403">
        <v>0</v>
      </c>
      <c r="DX177" s="401"/>
      <c r="DY177" s="43"/>
      <c r="DZ177" s="396"/>
      <c r="EA177" s="402"/>
      <c r="EB177" s="403">
        <v>398374</v>
      </c>
      <c r="EC177" s="401"/>
      <c r="ED177" s="43"/>
      <c r="EE177" s="396"/>
      <c r="EF177" s="402"/>
      <c r="EG177" s="403">
        <v>185824</v>
      </c>
      <c r="EH177" s="401"/>
      <c r="EI177" s="43"/>
      <c r="EJ177" s="396"/>
      <c r="EK177" s="399"/>
      <c r="EL177" s="403">
        <v>780091</v>
      </c>
      <c r="EM177" s="401"/>
      <c r="EO177" s="88"/>
      <c r="EP177" s="33">
        <v>-584198</v>
      </c>
    </row>
    <row r="178" spans="4:146" x14ac:dyDescent="0.3">
      <c r="D178" s="88"/>
      <c r="E178" s="327"/>
      <c r="G178" s="43"/>
      <c r="H178" s="43"/>
      <c r="I178" s="43"/>
      <c r="J178" s="396"/>
      <c r="K178" s="43"/>
      <c r="L178" s="43"/>
      <c r="M178" s="43"/>
      <c r="N178" s="43"/>
      <c r="O178" s="396"/>
      <c r="P178" s="43"/>
      <c r="Q178" s="43"/>
      <c r="R178" s="43"/>
      <c r="S178" s="43"/>
      <c r="T178" s="396"/>
      <c r="U178" s="43"/>
      <c r="V178" s="43"/>
      <c r="W178" s="43"/>
      <c r="X178" s="43"/>
      <c r="Y178" s="396"/>
      <c r="Z178" s="43"/>
      <c r="AA178" s="43"/>
      <c r="AB178" s="43"/>
      <c r="AC178" s="43"/>
      <c r="AD178" s="396"/>
      <c r="AE178" s="43"/>
      <c r="AF178" s="43"/>
      <c r="AG178" s="43"/>
      <c r="AH178" s="43"/>
      <c r="AI178" s="396"/>
      <c r="AJ178" s="43"/>
      <c r="AK178" s="43"/>
      <c r="AL178" s="43"/>
      <c r="AM178" s="43"/>
      <c r="AN178" s="396"/>
      <c r="AO178" s="43"/>
      <c r="AP178" s="43"/>
      <c r="AQ178" s="43"/>
      <c r="AR178" s="43"/>
      <c r="AS178" s="396"/>
      <c r="AT178" s="43"/>
      <c r="AU178" s="43"/>
      <c r="AV178" s="43"/>
      <c r="AW178" s="43"/>
      <c r="AX178" s="396"/>
      <c r="AY178" s="43"/>
      <c r="AZ178" s="43"/>
      <c r="BA178" s="43"/>
      <c r="BB178" s="43"/>
      <c r="BC178" s="396"/>
      <c r="BD178" s="43"/>
      <c r="BE178" s="43"/>
      <c r="BF178" s="43"/>
      <c r="BG178" s="43"/>
      <c r="BH178" s="396"/>
      <c r="BI178" s="43"/>
      <c r="BJ178" s="43"/>
      <c r="BK178" s="43"/>
      <c r="BL178" s="43"/>
      <c r="BM178" s="396"/>
      <c r="BN178" s="43"/>
      <c r="BO178" s="43"/>
      <c r="BP178" s="43"/>
      <c r="BQ178" s="43"/>
      <c r="BR178" s="396"/>
      <c r="BS178" s="43"/>
      <c r="BT178" s="43"/>
      <c r="BU178" s="43"/>
      <c r="BV178" s="43"/>
      <c r="BW178" s="396"/>
      <c r="BX178" s="43"/>
      <c r="BY178" s="43"/>
      <c r="BZ178" s="43"/>
      <c r="CA178" s="43"/>
      <c r="CB178" s="396"/>
      <c r="CC178" s="43"/>
      <c r="CD178" s="43"/>
      <c r="CE178" s="43"/>
      <c r="CF178" s="43"/>
      <c r="CG178" s="396"/>
      <c r="CH178" s="43"/>
      <c r="CI178" s="43"/>
      <c r="CJ178" s="43"/>
      <c r="CK178" s="43"/>
      <c r="CL178" s="396"/>
      <c r="CM178" s="43"/>
      <c r="CN178" s="43"/>
      <c r="CO178" s="43"/>
      <c r="CP178" s="43"/>
      <c r="CQ178" s="396"/>
      <c r="CR178" s="43"/>
      <c r="CS178" s="43"/>
      <c r="CT178" s="43"/>
      <c r="CU178" s="43"/>
      <c r="CV178" s="396"/>
      <c r="CW178" s="43"/>
      <c r="CX178" s="43"/>
      <c r="CY178" s="43"/>
      <c r="CZ178" s="43"/>
      <c r="DA178" s="396"/>
      <c r="DB178" s="43"/>
      <c r="DC178" s="43"/>
      <c r="DD178" s="43"/>
      <c r="DE178" s="43"/>
      <c r="DF178" s="396"/>
      <c r="DG178" s="43"/>
      <c r="DH178" s="43"/>
      <c r="DI178" s="43"/>
      <c r="DJ178" s="43"/>
      <c r="DK178" s="396"/>
      <c r="DL178" s="43"/>
      <c r="DM178" s="43"/>
      <c r="DN178" s="43"/>
      <c r="DO178" s="43"/>
      <c r="DP178" s="396"/>
      <c r="DQ178" s="43"/>
      <c r="DR178" s="43"/>
      <c r="DS178" s="43"/>
      <c r="DT178" s="43"/>
      <c r="DU178" s="396"/>
      <c r="DV178" s="43"/>
      <c r="DW178" s="43"/>
      <c r="DX178" s="43"/>
      <c r="DY178" s="43"/>
      <c r="DZ178" s="396"/>
      <c r="EA178" s="43"/>
      <c r="EB178" s="43"/>
      <c r="EC178" s="43"/>
      <c r="ED178" s="43"/>
      <c r="EE178" s="396"/>
      <c r="EF178" s="43"/>
      <c r="EG178" s="43"/>
      <c r="EH178" s="43"/>
      <c r="EI178" s="43"/>
      <c r="EJ178" s="396"/>
      <c r="EK178" s="43"/>
      <c r="EL178" s="43"/>
      <c r="EO178" s="88"/>
      <c r="EP178" s="33"/>
    </row>
    <row r="179" spans="4:146" x14ac:dyDescent="0.3">
      <c r="D179" s="88" t="s">
        <v>336</v>
      </c>
      <c r="E179" s="327"/>
      <c r="G179" s="43">
        <v>0</v>
      </c>
      <c r="H179" s="43"/>
      <c r="I179" s="43"/>
      <c r="J179" s="396"/>
      <c r="K179" s="43"/>
      <c r="L179" s="43">
        <v>423769</v>
      </c>
      <c r="M179" s="43"/>
      <c r="N179" s="43"/>
      <c r="O179" s="396"/>
      <c r="P179" s="43"/>
      <c r="Q179" s="43">
        <v>37869</v>
      </c>
      <c r="R179" s="43"/>
      <c r="S179" s="43"/>
      <c r="T179" s="396"/>
      <c r="U179" s="43"/>
      <c r="V179" s="43">
        <v>0</v>
      </c>
      <c r="W179" s="43"/>
      <c r="X179" s="43"/>
      <c r="Y179" s="396"/>
      <c r="Z179" s="43"/>
      <c r="AA179" s="43">
        <v>0</v>
      </c>
      <c r="AB179" s="43"/>
      <c r="AC179" s="43"/>
      <c r="AD179" s="396"/>
      <c r="AE179" s="43"/>
      <c r="AF179" s="43">
        <v>0</v>
      </c>
      <c r="AG179" s="43"/>
      <c r="AH179" s="43"/>
      <c r="AI179" s="396"/>
      <c r="AJ179" s="43"/>
      <c r="AK179" s="43">
        <v>0</v>
      </c>
      <c r="AL179" s="43"/>
      <c r="AM179" s="43"/>
      <c r="AN179" s="396"/>
      <c r="AO179" s="43"/>
      <c r="AP179" s="43">
        <v>0</v>
      </c>
      <c r="AQ179" s="43"/>
      <c r="AR179" s="43"/>
      <c r="AS179" s="396"/>
      <c r="AT179" s="43"/>
      <c r="AU179" s="43">
        <v>0</v>
      </c>
      <c r="AV179" s="43"/>
      <c r="AW179" s="43"/>
      <c r="AX179" s="396"/>
      <c r="AY179" s="43"/>
      <c r="AZ179" s="43">
        <v>16311</v>
      </c>
      <c r="BA179" s="43"/>
      <c r="BB179" s="43"/>
      <c r="BC179" s="396"/>
      <c r="BD179" s="43"/>
      <c r="BE179" s="43">
        <v>0</v>
      </c>
      <c r="BF179" s="43"/>
      <c r="BG179" s="43"/>
      <c r="BH179" s="396"/>
      <c r="BI179" s="43"/>
      <c r="BJ179" s="43">
        <v>0</v>
      </c>
      <c r="BK179" s="43"/>
      <c r="BL179" s="43"/>
      <c r="BM179" s="396"/>
      <c r="BN179" s="43"/>
      <c r="BO179" s="43">
        <v>0</v>
      </c>
      <c r="BP179" s="43"/>
      <c r="BQ179" s="43"/>
      <c r="BR179" s="396"/>
      <c r="BS179" s="43"/>
      <c r="BT179" s="43">
        <v>477949</v>
      </c>
      <c r="BU179" s="43"/>
      <c r="BV179" s="43"/>
      <c r="BW179" s="396"/>
      <c r="BX179" s="43"/>
      <c r="BY179" s="43">
        <v>0</v>
      </c>
      <c r="BZ179" s="43"/>
      <c r="CA179" s="43"/>
      <c r="CB179" s="396"/>
      <c r="CC179" s="43"/>
      <c r="CD179" s="43">
        <v>0</v>
      </c>
      <c r="CE179" s="43"/>
      <c r="CF179" s="43"/>
      <c r="CG179" s="396"/>
      <c r="CH179" s="43"/>
      <c r="CI179" s="43">
        <v>0</v>
      </c>
      <c r="CJ179" s="43"/>
      <c r="CK179" s="43"/>
      <c r="CL179" s="396"/>
      <c r="CM179" s="43"/>
      <c r="CN179" s="43">
        <v>0</v>
      </c>
      <c r="CO179" s="43"/>
      <c r="CP179" s="43"/>
      <c r="CQ179" s="396"/>
      <c r="CR179" s="43"/>
      <c r="CS179" s="43">
        <v>0</v>
      </c>
      <c r="CT179" s="43"/>
      <c r="CU179" s="43"/>
      <c r="CV179" s="396"/>
      <c r="CW179" s="43"/>
      <c r="CX179" s="43">
        <v>0</v>
      </c>
      <c r="CY179" s="43"/>
      <c r="CZ179" s="43"/>
      <c r="DA179" s="396"/>
      <c r="DB179" s="43"/>
      <c r="DC179" s="43">
        <v>0</v>
      </c>
      <c r="DD179" s="43"/>
      <c r="DE179" s="43"/>
      <c r="DF179" s="396"/>
      <c r="DG179" s="43"/>
      <c r="DH179" s="43">
        <v>0</v>
      </c>
      <c r="DI179" s="43"/>
      <c r="DJ179" s="43"/>
      <c r="DK179" s="396"/>
      <c r="DL179" s="43"/>
      <c r="DM179" s="43">
        <v>0</v>
      </c>
      <c r="DN179" s="43"/>
      <c r="DO179" s="43"/>
      <c r="DP179" s="396"/>
      <c r="DQ179" s="43"/>
      <c r="DR179" s="43">
        <v>0</v>
      </c>
      <c r="DS179" s="43"/>
      <c r="DT179" s="43"/>
      <c r="DU179" s="396"/>
      <c r="DV179" s="43"/>
      <c r="DW179" s="43">
        <v>0</v>
      </c>
      <c r="DX179" s="43"/>
      <c r="DY179" s="43"/>
      <c r="DZ179" s="396"/>
      <c r="EA179" s="43"/>
      <c r="EB179" s="43">
        <v>0</v>
      </c>
      <c r="EC179" s="43"/>
      <c r="ED179" s="43"/>
      <c r="EE179" s="396"/>
      <c r="EF179" s="43"/>
      <c r="EG179" s="43">
        <v>0</v>
      </c>
      <c r="EH179" s="43"/>
      <c r="EI179" s="43"/>
      <c r="EJ179" s="396"/>
      <c r="EK179" s="43"/>
      <c r="EL179" s="43">
        <v>0</v>
      </c>
      <c r="EO179" s="88"/>
      <c r="EP179" s="33">
        <v>0</v>
      </c>
    </row>
    <row r="180" spans="4:146" x14ac:dyDescent="0.3">
      <c r="D180" s="88" t="s">
        <v>316</v>
      </c>
      <c r="E180" s="327"/>
      <c r="F180" s="399"/>
      <c r="G180" s="403">
        <v>0</v>
      </c>
      <c r="H180" s="401"/>
      <c r="I180" s="43"/>
      <c r="J180" s="396"/>
      <c r="K180" s="402"/>
      <c r="L180" s="403">
        <v>423769</v>
      </c>
      <c r="M180" s="401"/>
      <c r="N180" s="43"/>
      <c r="O180" s="396"/>
      <c r="P180" s="402"/>
      <c r="Q180" s="403">
        <v>37869</v>
      </c>
      <c r="R180" s="401"/>
      <c r="S180" s="43"/>
      <c r="T180" s="396"/>
      <c r="U180" s="402"/>
      <c r="V180" s="403">
        <v>0</v>
      </c>
      <c r="W180" s="401"/>
      <c r="X180" s="43"/>
      <c r="Y180" s="396"/>
      <c r="Z180" s="402"/>
      <c r="AA180" s="403">
        <v>0</v>
      </c>
      <c r="AB180" s="401"/>
      <c r="AC180" s="43"/>
      <c r="AD180" s="396"/>
      <c r="AE180" s="402"/>
      <c r="AF180" s="403">
        <v>0</v>
      </c>
      <c r="AG180" s="401"/>
      <c r="AH180" s="43"/>
      <c r="AI180" s="396"/>
      <c r="AJ180" s="402"/>
      <c r="AK180" s="403">
        <v>0</v>
      </c>
      <c r="AL180" s="401"/>
      <c r="AM180" s="43"/>
      <c r="AN180" s="396"/>
      <c r="AO180" s="402"/>
      <c r="AP180" s="403">
        <v>0</v>
      </c>
      <c r="AQ180" s="401"/>
      <c r="AR180" s="43"/>
      <c r="AS180" s="396"/>
      <c r="AT180" s="402"/>
      <c r="AU180" s="403">
        <v>0</v>
      </c>
      <c r="AV180" s="401"/>
      <c r="AW180" s="43"/>
      <c r="AX180" s="396"/>
      <c r="AY180" s="402"/>
      <c r="AZ180" s="403">
        <v>16311</v>
      </c>
      <c r="BA180" s="401"/>
      <c r="BB180" s="43"/>
      <c r="BC180" s="396"/>
      <c r="BD180" s="402"/>
      <c r="BE180" s="403">
        <v>0</v>
      </c>
      <c r="BF180" s="401"/>
      <c r="BG180" s="43"/>
      <c r="BH180" s="396"/>
      <c r="BI180" s="402"/>
      <c r="BJ180" s="403">
        <v>0</v>
      </c>
      <c r="BK180" s="401"/>
      <c r="BL180" s="43"/>
      <c r="BM180" s="396"/>
      <c r="BN180" s="402"/>
      <c r="BO180" s="403">
        <v>0</v>
      </c>
      <c r="BP180" s="401"/>
      <c r="BQ180" s="43"/>
      <c r="BR180" s="396"/>
      <c r="BS180" s="402"/>
      <c r="BT180" s="403">
        <v>477949</v>
      </c>
      <c r="BU180" s="401"/>
      <c r="BV180" s="43"/>
      <c r="BW180" s="396"/>
      <c r="BX180" s="402"/>
      <c r="BY180" s="403">
        <v>0</v>
      </c>
      <c r="BZ180" s="401"/>
      <c r="CA180" s="43"/>
      <c r="CB180" s="396"/>
      <c r="CC180" s="402"/>
      <c r="CD180" s="403">
        <v>0</v>
      </c>
      <c r="CE180" s="401"/>
      <c r="CF180" s="43"/>
      <c r="CG180" s="396"/>
      <c r="CH180" s="402"/>
      <c r="CI180" s="403">
        <v>0</v>
      </c>
      <c r="CJ180" s="401"/>
      <c r="CK180" s="43"/>
      <c r="CL180" s="396"/>
      <c r="CM180" s="402"/>
      <c r="CN180" s="403">
        <v>0</v>
      </c>
      <c r="CO180" s="401"/>
      <c r="CP180" s="43"/>
      <c r="CQ180" s="396"/>
      <c r="CR180" s="402"/>
      <c r="CS180" s="403">
        <v>0</v>
      </c>
      <c r="CT180" s="401"/>
      <c r="CU180" s="43"/>
      <c r="CV180" s="396"/>
      <c r="CW180" s="402"/>
      <c r="CX180" s="403">
        <v>0</v>
      </c>
      <c r="CY180" s="401"/>
      <c r="CZ180" s="43"/>
      <c r="DA180" s="396"/>
      <c r="DB180" s="402"/>
      <c r="DC180" s="403">
        <v>0</v>
      </c>
      <c r="DD180" s="401"/>
      <c r="DE180" s="43"/>
      <c r="DF180" s="396"/>
      <c r="DG180" s="402"/>
      <c r="DH180" s="403">
        <v>0</v>
      </c>
      <c r="DI180" s="401"/>
      <c r="DJ180" s="43"/>
      <c r="DK180" s="396"/>
      <c r="DL180" s="402"/>
      <c r="DM180" s="403">
        <v>0</v>
      </c>
      <c r="DN180" s="401"/>
      <c r="DO180" s="43"/>
      <c r="DP180" s="396"/>
      <c r="DQ180" s="402"/>
      <c r="DR180" s="403">
        <v>0</v>
      </c>
      <c r="DS180" s="401"/>
      <c r="DT180" s="43"/>
      <c r="DU180" s="396"/>
      <c r="DV180" s="402"/>
      <c r="DW180" s="403">
        <v>0</v>
      </c>
      <c r="DX180" s="401"/>
      <c r="DY180" s="43"/>
      <c r="DZ180" s="396"/>
      <c r="EA180" s="402"/>
      <c r="EB180" s="403">
        <v>0</v>
      </c>
      <c r="EC180" s="401"/>
      <c r="ED180" s="43"/>
      <c r="EE180" s="396"/>
      <c r="EF180" s="402"/>
      <c r="EG180" s="403">
        <v>0</v>
      </c>
      <c r="EH180" s="401"/>
      <c r="EI180" s="43"/>
      <c r="EJ180" s="396"/>
      <c r="EK180" s="402"/>
      <c r="EL180" s="403">
        <v>0</v>
      </c>
      <c r="EM180" s="419"/>
      <c r="EO180" s="88"/>
      <c r="EP180" s="33">
        <v>0</v>
      </c>
    </row>
    <row r="181" spans="4:146" x14ac:dyDescent="0.3">
      <c r="D181" s="88"/>
      <c r="E181" s="327"/>
      <c r="G181" s="43"/>
      <c r="H181" s="43"/>
      <c r="I181" s="43"/>
      <c r="J181" s="396"/>
      <c r="K181" s="43"/>
      <c r="L181" s="43"/>
      <c r="M181" s="43"/>
      <c r="N181" s="43"/>
      <c r="O181" s="396"/>
      <c r="P181" s="43"/>
      <c r="Q181" s="43"/>
      <c r="R181" s="43"/>
      <c r="S181" s="43"/>
      <c r="T181" s="396"/>
      <c r="U181" s="43"/>
      <c r="V181" s="43"/>
      <c r="W181" s="43"/>
      <c r="X181" s="43"/>
      <c r="Y181" s="396"/>
      <c r="Z181" s="43"/>
      <c r="AA181" s="43"/>
      <c r="AB181" s="43"/>
      <c r="AC181" s="43"/>
      <c r="AD181" s="396"/>
      <c r="AE181" s="43"/>
      <c r="AF181" s="43"/>
      <c r="AG181" s="43"/>
      <c r="AH181" s="43"/>
      <c r="AI181" s="396"/>
      <c r="AJ181" s="43"/>
      <c r="AK181" s="43"/>
      <c r="AL181" s="43"/>
      <c r="AM181" s="43"/>
      <c r="AN181" s="396"/>
      <c r="AO181" s="43"/>
      <c r="AP181" s="43"/>
      <c r="AQ181" s="43"/>
      <c r="AR181" s="43"/>
      <c r="AS181" s="396"/>
      <c r="AT181" s="43"/>
      <c r="AU181" s="43"/>
      <c r="AV181" s="43"/>
      <c r="AW181" s="43"/>
      <c r="AX181" s="396"/>
      <c r="AY181" s="43"/>
      <c r="AZ181" s="43"/>
      <c r="BA181" s="43"/>
      <c r="BB181" s="43"/>
      <c r="BC181" s="396"/>
      <c r="BD181" s="43"/>
      <c r="BE181" s="43"/>
      <c r="BF181" s="43"/>
      <c r="BG181" s="43"/>
      <c r="BH181" s="396"/>
      <c r="BI181" s="43"/>
      <c r="BJ181" s="43"/>
      <c r="BK181" s="43"/>
      <c r="BL181" s="43"/>
      <c r="BM181" s="396"/>
      <c r="BN181" s="43"/>
      <c r="BO181" s="43"/>
      <c r="BP181" s="43"/>
      <c r="BQ181" s="43"/>
      <c r="BR181" s="396"/>
      <c r="BS181" s="43"/>
      <c r="BT181" s="43"/>
      <c r="BU181" s="43"/>
      <c r="BV181" s="43"/>
      <c r="BW181" s="396"/>
      <c r="BX181" s="43"/>
      <c r="BY181" s="43"/>
      <c r="BZ181" s="43"/>
      <c r="CA181" s="43"/>
      <c r="CB181" s="396"/>
      <c r="CC181" s="43"/>
      <c r="CD181" s="43"/>
      <c r="CE181" s="43"/>
      <c r="CF181" s="43"/>
      <c r="CG181" s="396"/>
      <c r="CH181" s="43"/>
      <c r="CI181" s="43"/>
      <c r="CJ181" s="43"/>
      <c r="CK181" s="43"/>
      <c r="CL181" s="396"/>
      <c r="CM181" s="43"/>
      <c r="CN181" s="43"/>
      <c r="CO181" s="43"/>
      <c r="CP181" s="43"/>
      <c r="CQ181" s="396"/>
      <c r="CR181" s="43"/>
      <c r="CS181" s="43"/>
      <c r="CT181" s="43"/>
      <c r="CU181" s="43"/>
      <c r="CV181" s="396"/>
      <c r="CW181" s="43"/>
      <c r="CX181" s="43"/>
      <c r="CY181" s="43"/>
      <c r="CZ181" s="43"/>
      <c r="DA181" s="396"/>
      <c r="DB181" s="43"/>
      <c r="DC181" s="43"/>
      <c r="DD181" s="43"/>
      <c r="DE181" s="43"/>
      <c r="DF181" s="396"/>
      <c r="DG181" s="43"/>
      <c r="DH181" s="43"/>
      <c r="DI181" s="43"/>
      <c r="DJ181" s="43"/>
      <c r="DK181" s="396"/>
      <c r="DL181" s="43"/>
      <c r="DM181" s="43"/>
      <c r="DN181" s="43"/>
      <c r="DO181" s="43"/>
      <c r="DP181" s="396"/>
      <c r="DQ181" s="43"/>
      <c r="DR181" s="43"/>
      <c r="DS181" s="43"/>
      <c r="DT181" s="43"/>
      <c r="DU181" s="396"/>
      <c r="DV181" s="43"/>
      <c r="DW181" s="43"/>
      <c r="DX181" s="43"/>
      <c r="DY181" s="43"/>
      <c r="DZ181" s="396"/>
      <c r="EA181" s="43"/>
      <c r="EB181" s="43"/>
      <c r="EC181" s="43"/>
      <c r="ED181" s="43"/>
      <c r="EE181" s="396"/>
      <c r="EF181" s="43"/>
      <c r="EG181" s="43"/>
      <c r="EH181" s="43"/>
      <c r="EI181" s="43"/>
      <c r="EJ181" s="396"/>
      <c r="EK181" s="43"/>
      <c r="EL181" s="43"/>
      <c r="EO181" s="88"/>
      <c r="EP181" s="33"/>
    </row>
    <row r="182" spans="4:146" x14ac:dyDescent="0.3">
      <c r="D182" s="88" t="s">
        <v>337</v>
      </c>
      <c r="E182" s="327"/>
      <c r="G182" s="43">
        <v>0</v>
      </c>
      <c r="H182" s="43"/>
      <c r="I182" s="43"/>
      <c r="J182" s="396"/>
      <c r="K182" s="43"/>
      <c r="L182" s="43">
        <v>0</v>
      </c>
      <c r="M182" s="43"/>
      <c r="N182" s="43"/>
      <c r="O182" s="396"/>
      <c r="P182" s="43"/>
      <c r="Q182" s="43">
        <v>680627</v>
      </c>
      <c r="R182" s="43"/>
      <c r="S182" s="43"/>
      <c r="T182" s="396"/>
      <c r="U182" s="43"/>
      <c r="V182" s="43">
        <v>0</v>
      </c>
      <c r="W182" s="43"/>
      <c r="X182" s="43"/>
      <c r="Y182" s="396"/>
      <c r="Z182" s="43"/>
      <c r="AA182" s="43">
        <v>0</v>
      </c>
      <c r="AB182" s="43"/>
      <c r="AC182" s="43"/>
      <c r="AD182" s="396"/>
      <c r="AE182" s="43"/>
      <c r="AF182" s="43">
        <v>0</v>
      </c>
      <c r="AG182" s="43"/>
      <c r="AH182" s="43"/>
      <c r="AI182" s="396"/>
      <c r="AJ182" s="43"/>
      <c r="AK182" s="43">
        <v>0</v>
      </c>
      <c r="AL182" s="43"/>
      <c r="AM182" s="43"/>
      <c r="AN182" s="396"/>
      <c r="AO182" s="43"/>
      <c r="AP182" s="43">
        <v>0</v>
      </c>
      <c r="AQ182" s="43"/>
      <c r="AR182" s="43"/>
      <c r="AS182" s="396"/>
      <c r="AT182" s="43"/>
      <c r="AU182" s="43">
        <v>0</v>
      </c>
      <c r="AV182" s="43"/>
      <c r="AW182" s="43"/>
      <c r="AX182" s="396"/>
      <c r="AY182" s="43"/>
      <c r="AZ182" s="43">
        <v>107970</v>
      </c>
      <c r="BA182" s="43"/>
      <c r="BB182" s="43"/>
      <c r="BC182" s="396"/>
      <c r="BD182" s="43"/>
      <c r="BE182" s="43">
        <v>0</v>
      </c>
      <c r="BF182" s="43"/>
      <c r="BG182" s="43"/>
      <c r="BH182" s="396"/>
      <c r="BI182" s="43"/>
      <c r="BJ182" s="43">
        <v>0</v>
      </c>
      <c r="BK182" s="43"/>
      <c r="BL182" s="43"/>
      <c r="BM182" s="396"/>
      <c r="BN182" s="43"/>
      <c r="BO182" s="43">
        <v>0</v>
      </c>
      <c r="BP182" s="43"/>
      <c r="BQ182" s="43"/>
      <c r="BR182" s="396"/>
      <c r="BS182" s="43"/>
      <c r="BT182" s="43">
        <v>788597</v>
      </c>
      <c r="BU182" s="43"/>
      <c r="BV182" s="43"/>
      <c r="BW182" s="396"/>
      <c r="BX182" s="43"/>
      <c r="BY182" s="43">
        <v>163496</v>
      </c>
      <c r="BZ182" s="43"/>
      <c r="CA182" s="43"/>
      <c r="CB182" s="396"/>
      <c r="CC182" s="43"/>
      <c r="CD182" s="43">
        <v>0</v>
      </c>
      <c r="CE182" s="43"/>
      <c r="CF182" s="43"/>
      <c r="CG182" s="396"/>
      <c r="CH182" s="43"/>
      <c r="CI182" s="43">
        <v>87218</v>
      </c>
      <c r="CJ182" s="43"/>
      <c r="CK182" s="43"/>
      <c r="CL182" s="396"/>
      <c r="CM182" s="43"/>
      <c r="CN182" s="43">
        <v>0</v>
      </c>
      <c r="CO182" s="43"/>
      <c r="CP182" s="43"/>
      <c r="CQ182" s="396"/>
      <c r="CR182" s="43"/>
      <c r="CS182" s="43">
        <v>0</v>
      </c>
      <c r="CT182" s="43"/>
      <c r="CU182" s="43"/>
      <c r="CV182" s="396"/>
      <c r="CW182" s="43"/>
      <c r="CX182" s="43">
        <v>0</v>
      </c>
      <c r="CY182" s="43"/>
      <c r="CZ182" s="43"/>
      <c r="DA182" s="396"/>
      <c r="DB182" s="43"/>
      <c r="DC182" s="43">
        <v>0</v>
      </c>
      <c r="DD182" s="43"/>
      <c r="DE182" s="43"/>
      <c r="DF182" s="396"/>
      <c r="DG182" s="43"/>
      <c r="DH182" s="43">
        <v>0</v>
      </c>
      <c r="DI182" s="43"/>
      <c r="DJ182" s="43"/>
      <c r="DK182" s="396"/>
      <c r="DL182" s="43"/>
      <c r="DM182" s="43">
        <v>0</v>
      </c>
      <c r="DN182" s="43"/>
      <c r="DO182" s="43"/>
      <c r="DP182" s="396"/>
      <c r="DQ182" s="43"/>
      <c r="DR182" s="43">
        <v>0</v>
      </c>
      <c r="DS182" s="43"/>
      <c r="DT182" s="43"/>
      <c r="DU182" s="396"/>
      <c r="DV182" s="43"/>
      <c r="DW182" s="43">
        <v>0</v>
      </c>
      <c r="DX182" s="43"/>
      <c r="DY182" s="43"/>
      <c r="DZ182" s="396"/>
      <c r="EA182" s="43"/>
      <c r="EB182" s="43">
        <v>76278</v>
      </c>
      <c r="EC182" s="43"/>
      <c r="ED182" s="43"/>
      <c r="EE182" s="396"/>
      <c r="EF182" s="43"/>
      <c r="EG182" s="43">
        <v>0</v>
      </c>
      <c r="EH182" s="43"/>
      <c r="EI182" s="43"/>
      <c r="EJ182" s="396"/>
      <c r="EK182" s="43"/>
      <c r="EL182" s="43">
        <v>87218</v>
      </c>
      <c r="EO182" s="88"/>
      <c r="EP182" s="33">
        <v>-76278</v>
      </c>
    </row>
    <row r="183" spans="4:146" x14ac:dyDescent="0.3">
      <c r="D183" s="88" t="s">
        <v>316</v>
      </c>
      <c r="E183" s="327"/>
      <c r="F183" s="399"/>
      <c r="G183" s="403">
        <v>0</v>
      </c>
      <c r="H183" s="401"/>
      <c r="I183" s="43"/>
      <c r="J183" s="396"/>
      <c r="K183" s="402"/>
      <c r="L183" s="403">
        <v>0</v>
      </c>
      <c r="M183" s="401"/>
      <c r="N183" s="43"/>
      <c r="O183" s="396"/>
      <c r="P183" s="402"/>
      <c r="Q183" s="403">
        <v>680627</v>
      </c>
      <c r="R183" s="401"/>
      <c r="S183" s="43"/>
      <c r="T183" s="396"/>
      <c r="U183" s="402"/>
      <c r="V183" s="403">
        <v>0</v>
      </c>
      <c r="W183" s="401"/>
      <c r="X183" s="43"/>
      <c r="Y183" s="396"/>
      <c r="Z183" s="402"/>
      <c r="AA183" s="403">
        <v>0</v>
      </c>
      <c r="AB183" s="401"/>
      <c r="AC183" s="43"/>
      <c r="AD183" s="396"/>
      <c r="AE183" s="402"/>
      <c r="AF183" s="403">
        <v>0</v>
      </c>
      <c r="AG183" s="401"/>
      <c r="AH183" s="43"/>
      <c r="AI183" s="396"/>
      <c r="AJ183" s="402"/>
      <c r="AK183" s="403">
        <v>0</v>
      </c>
      <c r="AL183" s="401"/>
      <c r="AM183" s="43"/>
      <c r="AN183" s="396"/>
      <c r="AO183" s="402"/>
      <c r="AP183" s="403">
        <v>0</v>
      </c>
      <c r="AQ183" s="401"/>
      <c r="AR183" s="43"/>
      <c r="AS183" s="396"/>
      <c r="AT183" s="402"/>
      <c r="AU183" s="403">
        <v>0</v>
      </c>
      <c r="AV183" s="401"/>
      <c r="AW183" s="43"/>
      <c r="AX183" s="396"/>
      <c r="AY183" s="402"/>
      <c r="AZ183" s="403">
        <v>107970</v>
      </c>
      <c r="BA183" s="401"/>
      <c r="BB183" s="43"/>
      <c r="BC183" s="396"/>
      <c r="BD183" s="402"/>
      <c r="BE183" s="403">
        <v>0</v>
      </c>
      <c r="BF183" s="401"/>
      <c r="BG183" s="43"/>
      <c r="BH183" s="396"/>
      <c r="BI183" s="402"/>
      <c r="BJ183" s="403">
        <v>0</v>
      </c>
      <c r="BK183" s="401"/>
      <c r="BL183" s="43"/>
      <c r="BM183" s="396"/>
      <c r="BN183" s="402"/>
      <c r="BO183" s="403">
        <v>0</v>
      </c>
      <c r="BP183" s="401"/>
      <c r="BQ183" s="43"/>
      <c r="BR183" s="396"/>
      <c r="BS183" s="402"/>
      <c r="BT183" s="403">
        <v>788597</v>
      </c>
      <c r="BU183" s="401"/>
      <c r="BV183" s="43"/>
      <c r="BW183" s="396"/>
      <c r="BX183" s="402"/>
      <c r="BY183" s="403">
        <v>163496</v>
      </c>
      <c r="BZ183" s="401"/>
      <c r="CA183" s="43"/>
      <c r="CB183" s="396"/>
      <c r="CC183" s="402"/>
      <c r="CD183" s="403">
        <v>0</v>
      </c>
      <c r="CE183" s="401"/>
      <c r="CF183" s="43"/>
      <c r="CG183" s="396"/>
      <c r="CH183" s="402"/>
      <c r="CI183" s="403">
        <v>87218</v>
      </c>
      <c r="CJ183" s="401"/>
      <c r="CK183" s="43"/>
      <c r="CL183" s="396"/>
      <c r="CM183" s="402"/>
      <c r="CN183" s="403">
        <v>0</v>
      </c>
      <c r="CO183" s="401"/>
      <c r="CP183" s="43"/>
      <c r="CQ183" s="396"/>
      <c r="CR183" s="402"/>
      <c r="CS183" s="403">
        <v>0</v>
      </c>
      <c r="CT183" s="401"/>
      <c r="CU183" s="43"/>
      <c r="CV183" s="396"/>
      <c r="CW183" s="402"/>
      <c r="CX183" s="403">
        <v>0</v>
      </c>
      <c r="CY183" s="401"/>
      <c r="CZ183" s="43"/>
      <c r="DA183" s="396"/>
      <c r="DB183" s="402"/>
      <c r="DC183" s="403">
        <v>0</v>
      </c>
      <c r="DD183" s="401"/>
      <c r="DE183" s="43"/>
      <c r="DF183" s="396"/>
      <c r="DG183" s="402"/>
      <c r="DH183" s="403">
        <v>0</v>
      </c>
      <c r="DI183" s="401"/>
      <c r="DJ183" s="43"/>
      <c r="DK183" s="396"/>
      <c r="DL183" s="402"/>
      <c r="DM183" s="403">
        <v>0</v>
      </c>
      <c r="DN183" s="401"/>
      <c r="DO183" s="43"/>
      <c r="DP183" s="396"/>
      <c r="DQ183" s="402"/>
      <c r="DR183" s="403">
        <v>0</v>
      </c>
      <c r="DS183" s="401"/>
      <c r="DT183" s="43"/>
      <c r="DU183" s="396"/>
      <c r="DV183" s="402"/>
      <c r="DW183" s="403">
        <v>0</v>
      </c>
      <c r="DX183" s="401"/>
      <c r="DY183" s="43"/>
      <c r="DZ183" s="396"/>
      <c r="EA183" s="402"/>
      <c r="EB183" s="403">
        <v>76278</v>
      </c>
      <c r="EC183" s="401"/>
      <c r="ED183" s="43"/>
      <c r="EE183" s="396"/>
      <c r="EF183" s="402"/>
      <c r="EG183" s="403">
        <v>0</v>
      </c>
      <c r="EH183" s="401"/>
      <c r="EI183" s="43"/>
      <c r="EJ183" s="396"/>
      <c r="EK183" s="402"/>
      <c r="EL183" s="403">
        <v>87218</v>
      </c>
      <c r="EM183" s="419"/>
      <c r="EO183" s="88"/>
      <c r="EP183" s="33">
        <v>-76278</v>
      </c>
    </row>
    <row r="184" spans="4:146" x14ac:dyDescent="0.3">
      <c r="D184" s="88"/>
      <c r="E184" s="327"/>
      <c r="G184" s="43"/>
      <c r="H184" s="43"/>
      <c r="I184" s="43"/>
      <c r="J184" s="396"/>
      <c r="K184" s="43"/>
      <c r="L184" s="43"/>
      <c r="M184" s="43"/>
      <c r="N184" s="43"/>
      <c r="O184" s="396"/>
      <c r="P184" s="43"/>
      <c r="Q184" s="43"/>
      <c r="R184" s="43"/>
      <c r="S184" s="43"/>
      <c r="T184" s="396"/>
      <c r="U184" s="43"/>
      <c r="V184" s="43"/>
      <c r="W184" s="43"/>
      <c r="X184" s="43"/>
      <c r="Y184" s="396"/>
      <c r="Z184" s="43"/>
      <c r="AA184" s="43"/>
      <c r="AB184" s="43"/>
      <c r="AC184" s="43"/>
      <c r="AD184" s="396"/>
      <c r="AE184" s="43"/>
      <c r="AF184" s="43"/>
      <c r="AG184" s="43"/>
      <c r="AH184" s="43"/>
      <c r="AI184" s="396"/>
      <c r="AJ184" s="43"/>
      <c r="AK184" s="43"/>
      <c r="AL184" s="43"/>
      <c r="AM184" s="43"/>
      <c r="AN184" s="396"/>
      <c r="AO184" s="43"/>
      <c r="AP184" s="43"/>
      <c r="AQ184" s="43"/>
      <c r="AR184" s="43"/>
      <c r="AS184" s="396"/>
      <c r="AT184" s="43"/>
      <c r="AU184" s="43"/>
      <c r="AV184" s="43"/>
      <c r="AW184" s="43"/>
      <c r="AX184" s="396"/>
      <c r="AY184" s="43"/>
      <c r="AZ184" s="43"/>
      <c r="BA184" s="43"/>
      <c r="BB184" s="43"/>
      <c r="BC184" s="396"/>
      <c r="BD184" s="43"/>
      <c r="BE184" s="43"/>
      <c r="BF184" s="43"/>
      <c r="BG184" s="43"/>
      <c r="BH184" s="396"/>
      <c r="BI184" s="43"/>
      <c r="BJ184" s="43"/>
      <c r="BK184" s="43"/>
      <c r="BL184" s="43"/>
      <c r="BM184" s="396"/>
      <c r="BN184" s="43"/>
      <c r="BO184" s="43"/>
      <c r="BP184" s="43"/>
      <c r="BQ184" s="43"/>
      <c r="BR184" s="396"/>
      <c r="BS184" s="43"/>
      <c r="BT184" s="43"/>
      <c r="BU184" s="43"/>
      <c r="BV184" s="43"/>
      <c r="BW184" s="396"/>
      <c r="BX184" s="43"/>
      <c r="BY184" s="43"/>
      <c r="BZ184" s="43"/>
      <c r="CA184" s="43"/>
      <c r="CB184" s="396"/>
      <c r="CC184" s="43"/>
      <c r="CD184" s="43"/>
      <c r="CE184" s="43"/>
      <c r="CF184" s="43"/>
      <c r="CG184" s="396"/>
      <c r="CH184" s="43"/>
      <c r="CI184" s="43"/>
      <c r="CJ184" s="43"/>
      <c r="CK184" s="43"/>
      <c r="CL184" s="396"/>
      <c r="CM184" s="43"/>
      <c r="CN184" s="43"/>
      <c r="CO184" s="43"/>
      <c r="CP184" s="43"/>
      <c r="CQ184" s="396"/>
      <c r="CR184" s="43"/>
      <c r="CS184" s="43"/>
      <c r="CT184" s="43"/>
      <c r="CU184" s="43"/>
      <c r="CV184" s="396"/>
      <c r="CW184" s="43"/>
      <c r="CX184" s="43"/>
      <c r="CY184" s="43"/>
      <c r="CZ184" s="43"/>
      <c r="DA184" s="396"/>
      <c r="DB184" s="43"/>
      <c r="DC184" s="43"/>
      <c r="DD184" s="43"/>
      <c r="DE184" s="43"/>
      <c r="DF184" s="396"/>
      <c r="DG184" s="43"/>
      <c r="DH184" s="43"/>
      <c r="DI184" s="43"/>
      <c r="DJ184" s="43"/>
      <c r="DK184" s="396"/>
      <c r="DL184" s="43"/>
      <c r="DM184" s="43"/>
      <c r="DN184" s="43"/>
      <c r="DO184" s="43"/>
      <c r="DP184" s="396"/>
      <c r="DQ184" s="43"/>
      <c r="DR184" s="43"/>
      <c r="DS184" s="43"/>
      <c r="DT184" s="43"/>
      <c r="DU184" s="396"/>
      <c r="DV184" s="43"/>
      <c r="DW184" s="43"/>
      <c r="DX184" s="43"/>
      <c r="DY184" s="43"/>
      <c r="DZ184" s="396"/>
      <c r="EA184" s="43"/>
      <c r="EB184" s="43"/>
      <c r="EC184" s="43"/>
      <c r="ED184" s="43"/>
      <c r="EE184" s="396"/>
      <c r="EF184" s="43"/>
      <c r="EG184" s="43"/>
      <c r="EH184" s="43"/>
      <c r="EI184" s="43"/>
      <c r="EJ184" s="396"/>
      <c r="EK184" s="43"/>
      <c r="EL184" s="43"/>
      <c r="EO184" s="88"/>
      <c r="EP184" s="33">
        <v>0</v>
      </c>
    </row>
    <row r="185" spans="4:146" ht="12.75" customHeight="1" x14ac:dyDescent="0.3">
      <c r="D185" s="409" t="s">
        <v>338</v>
      </c>
      <c r="E185" s="327"/>
      <c r="G185" s="43">
        <v>0</v>
      </c>
      <c r="H185" s="35"/>
      <c r="I185" s="35"/>
      <c r="J185" s="393"/>
      <c r="K185" s="35"/>
      <c r="L185" s="43">
        <v>713942</v>
      </c>
      <c r="M185" s="43"/>
      <c r="N185" s="43"/>
      <c r="O185" s="396"/>
      <c r="P185" s="43"/>
      <c r="Q185" s="43">
        <v>0</v>
      </c>
      <c r="R185" s="43"/>
      <c r="S185" s="43"/>
      <c r="T185" s="396"/>
      <c r="U185" s="43"/>
      <c r="V185" s="43">
        <v>0</v>
      </c>
      <c r="W185" s="43"/>
      <c r="X185" s="43"/>
      <c r="Y185" s="396"/>
      <c r="Z185" s="43"/>
      <c r="AA185" s="43">
        <v>505488</v>
      </c>
      <c r="AB185" s="43"/>
      <c r="AC185" s="43"/>
      <c r="AD185" s="396"/>
      <c r="AE185" s="43"/>
      <c r="AF185" s="43">
        <v>86318</v>
      </c>
      <c r="AG185" s="43"/>
      <c r="AH185" s="43"/>
      <c r="AI185" s="396"/>
      <c r="AJ185" s="43"/>
      <c r="AK185" s="43">
        <v>0</v>
      </c>
      <c r="AL185" s="43"/>
      <c r="AM185" s="43"/>
      <c r="AN185" s="396"/>
      <c r="AO185" s="43"/>
      <c r="AP185" s="43">
        <v>0</v>
      </c>
      <c r="AQ185" s="43"/>
      <c r="AR185" s="43"/>
      <c r="AS185" s="396"/>
      <c r="AT185" s="43"/>
      <c r="AU185" s="43">
        <v>0</v>
      </c>
      <c r="AV185" s="43"/>
      <c r="AW185" s="43"/>
      <c r="AX185" s="396"/>
      <c r="AY185" s="43"/>
      <c r="AZ185" s="43">
        <v>0</v>
      </c>
      <c r="BA185" s="43"/>
      <c r="BB185" s="43"/>
      <c r="BC185" s="396"/>
      <c r="BD185" s="43"/>
      <c r="BE185" s="43">
        <v>0</v>
      </c>
      <c r="BF185" s="43"/>
      <c r="BG185" s="43"/>
      <c r="BH185" s="396"/>
      <c r="BI185" s="43"/>
      <c r="BJ185" s="43">
        <v>0</v>
      </c>
      <c r="BK185" s="43"/>
      <c r="BL185" s="43"/>
      <c r="BM185" s="396"/>
      <c r="BN185" s="43"/>
      <c r="BO185" s="43">
        <v>0</v>
      </c>
      <c r="BP185" s="43"/>
      <c r="BQ185" s="43"/>
      <c r="BR185" s="396"/>
      <c r="BS185" s="43"/>
      <c r="BT185" s="43">
        <v>1305748</v>
      </c>
      <c r="BU185" s="43"/>
      <c r="BV185" s="43"/>
      <c r="BW185" s="396"/>
      <c r="BX185" s="43"/>
      <c r="BY185" s="43">
        <v>409545</v>
      </c>
      <c r="BZ185" s="35"/>
      <c r="CA185" s="35"/>
      <c r="CB185" s="393"/>
      <c r="CC185" s="35"/>
      <c r="CD185" s="43">
        <v>0</v>
      </c>
      <c r="CE185" s="43"/>
      <c r="CF185" s="43"/>
      <c r="CG185" s="396"/>
      <c r="CH185" s="43"/>
      <c r="CI185" s="43">
        <v>88771</v>
      </c>
      <c r="CJ185" s="43"/>
      <c r="CK185" s="43"/>
      <c r="CL185" s="396"/>
      <c r="CM185" s="43"/>
      <c r="CN185" s="43">
        <v>0</v>
      </c>
      <c r="CO185" s="43"/>
      <c r="CP185" s="43"/>
      <c r="CQ185" s="396"/>
      <c r="CR185" s="43"/>
      <c r="CS185" s="43">
        <v>0</v>
      </c>
      <c r="CT185" s="43"/>
      <c r="CU185" s="43"/>
      <c r="CV185" s="396"/>
      <c r="CW185" s="43"/>
      <c r="CX185" s="43">
        <v>0</v>
      </c>
      <c r="CY185" s="43"/>
      <c r="CZ185" s="43"/>
      <c r="DA185" s="396"/>
      <c r="DB185" s="43"/>
      <c r="DC185" s="43">
        <v>258046</v>
      </c>
      <c r="DD185" s="43"/>
      <c r="DE185" s="43"/>
      <c r="DF185" s="396"/>
      <c r="DG185" s="43"/>
      <c r="DH185" s="43">
        <v>0</v>
      </c>
      <c r="DI185" s="43"/>
      <c r="DJ185" s="43"/>
      <c r="DK185" s="396"/>
      <c r="DL185" s="43"/>
      <c r="DM185" s="43">
        <v>0</v>
      </c>
      <c r="DN185" s="43"/>
      <c r="DO185" s="43"/>
      <c r="DP185" s="396"/>
      <c r="DQ185" s="43"/>
      <c r="DR185" s="43">
        <v>0</v>
      </c>
      <c r="DS185" s="43"/>
      <c r="DT185" s="43"/>
      <c r="DU185" s="396"/>
      <c r="DV185" s="43"/>
      <c r="DW185" s="43">
        <v>0</v>
      </c>
      <c r="DX185" s="43"/>
      <c r="DY185" s="43"/>
      <c r="DZ185" s="396"/>
      <c r="EA185" s="43"/>
      <c r="EB185" s="43">
        <v>62728</v>
      </c>
      <c r="EC185" s="43"/>
      <c r="ED185" s="43"/>
      <c r="EE185" s="396"/>
      <c r="EF185" s="43"/>
      <c r="EG185" s="43">
        <v>0</v>
      </c>
      <c r="EH185" s="43"/>
      <c r="EI185" s="43"/>
      <c r="EJ185" s="396"/>
      <c r="EK185" s="43"/>
      <c r="EL185" s="43">
        <v>346817</v>
      </c>
      <c r="EM185" s="43"/>
      <c r="EN185" s="43"/>
      <c r="EO185" s="88"/>
      <c r="EP185" s="33">
        <v>-62728</v>
      </c>
    </row>
    <row r="186" spans="4:146" ht="12.75" customHeight="1" x14ac:dyDescent="0.3">
      <c r="D186" s="88" t="s">
        <v>316</v>
      </c>
      <c r="E186" s="327"/>
      <c r="F186" s="399"/>
      <c r="G186" s="403">
        <v>0</v>
      </c>
      <c r="H186" s="401"/>
      <c r="I186" s="43"/>
      <c r="J186" s="396"/>
      <c r="K186" s="402"/>
      <c r="L186" s="403">
        <v>713942</v>
      </c>
      <c r="M186" s="401"/>
      <c r="N186" s="43"/>
      <c r="O186" s="396"/>
      <c r="P186" s="402"/>
      <c r="Q186" s="403">
        <v>0</v>
      </c>
      <c r="R186" s="401"/>
      <c r="S186" s="43"/>
      <c r="T186" s="396"/>
      <c r="U186" s="402"/>
      <c r="V186" s="403">
        <v>0</v>
      </c>
      <c r="W186" s="401"/>
      <c r="X186" s="43"/>
      <c r="Y186" s="396"/>
      <c r="Z186" s="402"/>
      <c r="AA186" s="403">
        <v>505488</v>
      </c>
      <c r="AB186" s="401"/>
      <c r="AC186" s="43"/>
      <c r="AD186" s="396"/>
      <c r="AE186" s="402"/>
      <c r="AF186" s="403">
        <v>86318</v>
      </c>
      <c r="AG186" s="401"/>
      <c r="AH186" s="43"/>
      <c r="AI186" s="396"/>
      <c r="AJ186" s="402"/>
      <c r="AK186" s="403">
        <v>0</v>
      </c>
      <c r="AL186" s="401"/>
      <c r="AM186" s="43"/>
      <c r="AN186" s="396"/>
      <c r="AO186" s="402"/>
      <c r="AP186" s="403">
        <v>0</v>
      </c>
      <c r="AQ186" s="401"/>
      <c r="AR186" s="43"/>
      <c r="AS186" s="396"/>
      <c r="AT186" s="402"/>
      <c r="AU186" s="403">
        <v>0</v>
      </c>
      <c r="AV186" s="401"/>
      <c r="AW186" s="43"/>
      <c r="AX186" s="396"/>
      <c r="AY186" s="402"/>
      <c r="AZ186" s="403">
        <v>0</v>
      </c>
      <c r="BA186" s="401"/>
      <c r="BB186" s="43"/>
      <c r="BC186" s="396"/>
      <c r="BD186" s="402"/>
      <c r="BE186" s="403">
        <v>0</v>
      </c>
      <c r="BF186" s="401"/>
      <c r="BG186" s="43"/>
      <c r="BH186" s="396"/>
      <c r="BI186" s="402"/>
      <c r="BJ186" s="403">
        <v>0</v>
      </c>
      <c r="BK186" s="401"/>
      <c r="BL186" s="43"/>
      <c r="BM186" s="396"/>
      <c r="BN186" s="402"/>
      <c r="BO186" s="403">
        <v>0</v>
      </c>
      <c r="BP186" s="401"/>
      <c r="BQ186" s="43"/>
      <c r="BR186" s="396"/>
      <c r="BS186" s="402"/>
      <c r="BT186" s="403">
        <v>1305748</v>
      </c>
      <c r="BU186" s="401"/>
      <c r="BV186" s="43"/>
      <c r="BW186" s="396"/>
      <c r="BX186" s="402"/>
      <c r="BY186" s="403">
        <v>409545</v>
      </c>
      <c r="BZ186" s="401"/>
      <c r="CA186" s="43"/>
      <c r="CB186" s="396"/>
      <c r="CC186" s="402"/>
      <c r="CD186" s="403">
        <v>0</v>
      </c>
      <c r="CE186" s="401"/>
      <c r="CF186" s="43"/>
      <c r="CG186" s="396"/>
      <c r="CH186" s="402"/>
      <c r="CI186" s="403">
        <v>88771</v>
      </c>
      <c r="CJ186" s="401"/>
      <c r="CK186" s="43"/>
      <c r="CL186" s="396"/>
      <c r="CM186" s="402"/>
      <c r="CN186" s="403">
        <v>0</v>
      </c>
      <c r="CO186" s="401"/>
      <c r="CP186" s="43"/>
      <c r="CQ186" s="396"/>
      <c r="CR186" s="402"/>
      <c r="CS186" s="403">
        <v>0</v>
      </c>
      <c r="CT186" s="401"/>
      <c r="CU186" s="43"/>
      <c r="CV186" s="396"/>
      <c r="CW186" s="402"/>
      <c r="CX186" s="403">
        <v>0</v>
      </c>
      <c r="CY186" s="401"/>
      <c r="CZ186" s="43"/>
      <c r="DA186" s="396"/>
      <c r="DB186" s="402"/>
      <c r="DC186" s="403">
        <v>258046</v>
      </c>
      <c r="DD186" s="401"/>
      <c r="DE186" s="43"/>
      <c r="DF186" s="396"/>
      <c r="DG186" s="402"/>
      <c r="DH186" s="403">
        <v>0</v>
      </c>
      <c r="DI186" s="401"/>
      <c r="DJ186" s="43"/>
      <c r="DK186" s="396"/>
      <c r="DL186" s="402"/>
      <c r="DM186" s="403">
        <v>0</v>
      </c>
      <c r="DN186" s="401"/>
      <c r="DO186" s="43"/>
      <c r="DP186" s="396"/>
      <c r="DQ186" s="402"/>
      <c r="DR186" s="403">
        <v>0</v>
      </c>
      <c r="DS186" s="401"/>
      <c r="DT186" s="43"/>
      <c r="DU186" s="396"/>
      <c r="DV186" s="402"/>
      <c r="DW186" s="403">
        <v>0</v>
      </c>
      <c r="DX186" s="401"/>
      <c r="DY186" s="43"/>
      <c r="DZ186" s="396"/>
      <c r="EA186" s="402"/>
      <c r="EB186" s="403">
        <v>62728</v>
      </c>
      <c r="EC186" s="401"/>
      <c r="ED186" s="43"/>
      <c r="EE186" s="396"/>
      <c r="EF186" s="402"/>
      <c r="EG186" s="403">
        <v>0</v>
      </c>
      <c r="EH186" s="401"/>
      <c r="EI186" s="43"/>
      <c r="EJ186" s="396"/>
      <c r="EK186" s="402"/>
      <c r="EL186" s="403">
        <v>346817</v>
      </c>
      <c r="EM186" s="401"/>
      <c r="EN186" s="43"/>
      <c r="EO186" s="88"/>
      <c r="EP186" s="33">
        <v>-62728</v>
      </c>
    </row>
    <row r="187" spans="4:146" ht="12.75" customHeight="1" x14ac:dyDescent="0.3">
      <c r="D187" s="88"/>
      <c r="E187" s="327"/>
      <c r="G187" s="43"/>
      <c r="H187" s="43"/>
      <c r="I187" s="43"/>
      <c r="J187" s="396"/>
      <c r="K187" s="43"/>
      <c r="L187" s="43"/>
      <c r="M187" s="43"/>
      <c r="N187" s="43"/>
      <c r="O187" s="396"/>
      <c r="P187" s="43"/>
      <c r="Q187" s="43"/>
      <c r="R187" s="43"/>
      <c r="S187" s="43"/>
      <c r="T187" s="396"/>
      <c r="U187" s="43"/>
      <c r="V187" s="43"/>
      <c r="W187" s="43"/>
      <c r="X187" s="43"/>
      <c r="Y187" s="396"/>
      <c r="Z187" s="43"/>
      <c r="AA187" s="43"/>
      <c r="AB187" s="43"/>
      <c r="AC187" s="43"/>
      <c r="AD187" s="396"/>
      <c r="AE187" s="43"/>
      <c r="AF187" s="43"/>
      <c r="AG187" s="43"/>
      <c r="AH187" s="43"/>
      <c r="AI187" s="396"/>
      <c r="AJ187" s="43"/>
      <c r="AK187" s="43"/>
      <c r="AL187" s="43"/>
      <c r="AM187" s="43"/>
      <c r="AN187" s="396"/>
      <c r="AO187" s="43"/>
      <c r="AP187" s="43"/>
      <c r="AQ187" s="43"/>
      <c r="AR187" s="43"/>
      <c r="AS187" s="396"/>
      <c r="AT187" s="43"/>
      <c r="AU187" s="43"/>
      <c r="AV187" s="43"/>
      <c r="AW187" s="43"/>
      <c r="AX187" s="396"/>
      <c r="AY187" s="43"/>
      <c r="AZ187" s="43"/>
      <c r="BA187" s="43"/>
      <c r="BB187" s="43"/>
      <c r="BC187" s="396"/>
      <c r="BD187" s="43"/>
      <c r="BE187" s="43"/>
      <c r="BF187" s="43"/>
      <c r="BG187" s="43"/>
      <c r="BH187" s="396"/>
      <c r="BI187" s="43"/>
      <c r="BJ187" s="43"/>
      <c r="BK187" s="43"/>
      <c r="BL187" s="43"/>
      <c r="BM187" s="396"/>
      <c r="BN187" s="43"/>
      <c r="BO187" s="43"/>
      <c r="BP187" s="43"/>
      <c r="BQ187" s="43"/>
      <c r="BR187" s="396"/>
      <c r="BS187" s="43"/>
      <c r="BT187" s="43"/>
      <c r="BU187" s="43"/>
      <c r="BV187" s="43"/>
      <c r="BW187" s="396"/>
      <c r="BX187" s="43"/>
      <c r="BY187" s="43"/>
      <c r="BZ187" s="43"/>
      <c r="CA187" s="43"/>
      <c r="CB187" s="396"/>
      <c r="CC187" s="43"/>
      <c r="CD187" s="43"/>
      <c r="CE187" s="43"/>
      <c r="CF187" s="43"/>
      <c r="CG187" s="396"/>
      <c r="CH187" s="43"/>
      <c r="CI187" s="43"/>
      <c r="CJ187" s="43"/>
      <c r="CK187" s="43"/>
      <c r="CL187" s="396"/>
      <c r="CM187" s="43"/>
      <c r="CN187" s="43"/>
      <c r="CO187" s="43"/>
      <c r="CP187" s="43"/>
      <c r="CQ187" s="396"/>
      <c r="CR187" s="43"/>
      <c r="CS187" s="43"/>
      <c r="CT187" s="43"/>
      <c r="CU187" s="43"/>
      <c r="CV187" s="396"/>
      <c r="CW187" s="43"/>
      <c r="CX187" s="43"/>
      <c r="CY187" s="43"/>
      <c r="CZ187" s="43"/>
      <c r="DA187" s="396"/>
      <c r="DB187" s="43"/>
      <c r="DC187" s="43"/>
      <c r="DD187" s="43"/>
      <c r="DE187" s="43"/>
      <c r="DF187" s="396"/>
      <c r="DG187" s="43"/>
      <c r="DH187" s="43"/>
      <c r="DI187" s="43"/>
      <c r="DJ187" s="43"/>
      <c r="DK187" s="396"/>
      <c r="DL187" s="43"/>
      <c r="DM187" s="43"/>
      <c r="DN187" s="43"/>
      <c r="DO187" s="43"/>
      <c r="DP187" s="396"/>
      <c r="DQ187" s="43"/>
      <c r="DR187" s="43"/>
      <c r="DS187" s="43"/>
      <c r="DT187" s="43"/>
      <c r="DU187" s="396"/>
      <c r="DV187" s="43"/>
      <c r="DW187" s="43"/>
      <c r="DX187" s="43"/>
      <c r="DY187" s="43"/>
      <c r="DZ187" s="396"/>
      <c r="EA187" s="43"/>
      <c r="EB187" s="43"/>
      <c r="EC187" s="43"/>
      <c r="ED187" s="43"/>
      <c r="EE187" s="396"/>
      <c r="EF187" s="43"/>
      <c r="EG187" s="43"/>
      <c r="EH187" s="43"/>
      <c r="EI187" s="43"/>
      <c r="EJ187" s="396"/>
      <c r="EK187" s="43"/>
      <c r="EL187" s="43"/>
      <c r="EM187" s="43"/>
      <c r="EN187" s="43"/>
      <c r="EO187" s="88"/>
      <c r="EP187" s="33"/>
    </row>
    <row r="188" spans="4:146" ht="12.75" customHeight="1" x14ac:dyDescent="0.3">
      <c r="D188" s="409" t="s">
        <v>339</v>
      </c>
      <c r="E188" s="327"/>
      <c r="G188" s="43">
        <v>0</v>
      </c>
      <c r="H188" s="43"/>
      <c r="I188" s="43"/>
      <c r="J188" s="396"/>
      <c r="K188" s="43"/>
      <c r="L188" s="43">
        <v>0</v>
      </c>
      <c r="M188" s="43"/>
      <c r="N188" s="43"/>
      <c r="O188" s="396"/>
      <c r="P188" s="43"/>
      <c r="Q188" s="43">
        <v>0</v>
      </c>
      <c r="R188" s="43"/>
      <c r="S188" s="43"/>
      <c r="T188" s="396"/>
      <c r="U188" s="43"/>
      <c r="V188" s="43">
        <v>0</v>
      </c>
      <c r="W188" s="43"/>
      <c r="X188" s="43"/>
      <c r="Y188" s="396"/>
      <c r="Z188" s="43"/>
      <c r="AA188" s="43">
        <v>0</v>
      </c>
      <c r="AB188" s="43"/>
      <c r="AC188" s="43"/>
      <c r="AD188" s="396"/>
      <c r="AE188" s="43"/>
      <c r="AF188" s="43">
        <v>100311</v>
      </c>
      <c r="AG188" s="43"/>
      <c r="AH188" s="43"/>
      <c r="AI188" s="396"/>
      <c r="AJ188" s="43"/>
      <c r="AK188" s="43">
        <v>0</v>
      </c>
      <c r="AL188" s="43"/>
      <c r="AM188" s="43"/>
      <c r="AN188" s="396"/>
      <c r="AO188" s="43"/>
      <c r="AP188" s="43">
        <v>0</v>
      </c>
      <c r="AQ188" s="43"/>
      <c r="AR188" s="43"/>
      <c r="AS188" s="396"/>
      <c r="AT188" s="43"/>
      <c r="AU188" s="43">
        <v>0</v>
      </c>
      <c r="AV188" s="43"/>
      <c r="AW188" s="43"/>
      <c r="AX188" s="396"/>
      <c r="AY188" s="43"/>
      <c r="AZ188" s="43">
        <v>0</v>
      </c>
      <c r="BA188" s="43"/>
      <c r="BB188" s="43"/>
      <c r="BC188" s="396"/>
      <c r="BD188" s="43"/>
      <c r="BE188" s="43">
        <v>0</v>
      </c>
      <c r="BF188" s="43"/>
      <c r="BG188" s="43"/>
      <c r="BH188" s="396"/>
      <c r="BI188" s="43"/>
      <c r="BJ188" s="43">
        <v>0</v>
      </c>
      <c r="BK188" s="43"/>
      <c r="BL188" s="43"/>
      <c r="BM188" s="396"/>
      <c r="BN188" s="43"/>
      <c r="BO188" s="43">
        <v>0</v>
      </c>
      <c r="BP188" s="43"/>
      <c r="BQ188" s="43"/>
      <c r="BR188" s="396"/>
      <c r="BS188" s="43"/>
      <c r="BT188" s="43">
        <v>100311</v>
      </c>
      <c r="BU188" s="43"/>
      <c r="BV188" s="43"/>
      <c r="BW188" s="396"/>
      <c r="BX188" s="43"/>
      <c r="BY188" s="43">
        <v>104772</v>
      </c>
      <c r="BZ188" s="43"/>
      <c r="CA188" s="43"/>
      <c r="CB188" s="396"/>
      <c r="CC188" s="43"/>
      <c r="CD188" s="43">
        <v>0</v>
      </c>
      <c r="CE188" s="43"/>
      <c r="CF188" s="43"/>
      <c r="CG188" s="396"/>
      <c r="CH188" s="43"/>
      <c r="CI188" s="43">
        <v>0</v>
      </c>
      <c r="CJ188" s="43"/>
      <c r="CK188" s="43"/>
      <c r="CL188" s="396"/>
      <c r="CM188" s="43"/>
      <c r="CN188" s="43">
        <v>0</v>
      </c>
      <c r="CO188" s="43"/>
      <c r="CP188" s="43"/>
      <c r="CQ188" s="396"/>
      <c r="CR188" s="43"/>
      <c r="CS188" s="43">
        <v>0</v>
      </c>
      <c r="CT188" s="43"/>
      <c r="CU188" s="43"/>
      <c r="CV188" s="396"/>
      <c r="CW188" s="43"/>
      <c r="CX188" s="43">
        <v>0</v>
      </c>
      <c r="CY188" s="43"/>
      <c r="CZ188" s="43"/>
      <c r="DA188" s="396"/>
      <c r="DB188" s="43"/>
      <c r="DC188" s="43">
        <v>0</v>
      </c>
      <c r="DD188" s="43"/>
      <c r="DE188" s="43"/>
      <c r="DF188" s="396"/>
      <c r="DG188" s="43"/>
      <c r="DH188" s="43">
        <v>0</v>
      </c>
      <c r="DI188" s="43"/>
      <c r="DJ188" s="43"/>
      <c r="DK188" s="396"/>
      <c r="DL188" s="43"/>
      <c r="DM188" s="43">
        <v>0</v>
      </c>
      <c r="DN188" s="43"/>
      <c r="DO188" s="43"/>
      <c r="DP188" s="396"/>
      <c r="DQ188" s="43"/>
      <c r="DR188" s="43">
        <v>0</v>
      </c>
      <c r="DS188" s="43"/>
      <c r="DT188" s="43"/>
      <c r="DU188" s="396"/>
      <c r="DV188" s="43"/>
      <c r="DW188" s="43">
        <v>0</v>
      </c>
      <c r="DX188" s="43"/>
      <c r="DY188" s="43"/>
      <c r="DZ188" s="396"/>
      <c r="EA188" s="43"/>
      <c r="EB188" s="43">
        <v>104772</v>
      </c>
      <c r="EC188" s="43"/>
      <c r="ED188" s="43"/>
      <c r="EE188" s="396"/>
      <c r="EF188" s="43"/>
      <c r="EG188" s="43">
        <v>0</v>
      </c>
      <c r="EH188" s="43"/>
      <c r="EI188" s="43"/>
      <c r="EJ188" s="396"/>
      <c r="EK188" s="43"/>
      <c r="EL188" s="43">
        <v>0</v>
      </c>
      <c r="EM188" s="43"/>
      <c r="EN188" s="43"/>
      <c r="EO188" s="88"/>
      <c r="EP188" s="33">
        <v>-104772</v>
      </c>
    </row>
    <row r="189" spans="4:146" ht="12.75" customHeight="1" x14ac:dyDescent="0.3">
      <c r="D189" s="88" t="s">
        <v>316</v>
      </c>
      <c r="E189" s="327"/>
      <c r="F189" s="399"/>
      <c r="G189" s="403">
        <v>0</v>
      </c>
      <c r="H189" s="401"/>
      <c r="I189" s="43"/>
      <c r="J189" s="396"/>
      <c r="K189" s="402"/>
      <c r="L189" s="403">
        <v>0</v>
      </c>
      <c r="M189" s="401"/>
      <c r="N189" s="43"/>
      <c r="O189" s="396"/>
      <c r="P189" s="402"/>
      <c r="Q189" s="403">
        <v>0</v>
      </c>
      <c r="R189" s="401"/>
      <c r="S189" s="43"/>
      <c r="T189" s="396"/>
      <c r="U189" s="402"/>
      <c r="V189" s="403">
        <v>0</v>
      </c>
      <c r="W189" s="401"/>
      <c r="X189" s="43"/>
      <c r="Y189" s="396"/>
      <c r="Z189" s="402"/>
      <c r="AA189" s="403">
        <v>0</v>
      </c>
      <c r="AB189" s="401"/>
      <c r="AC189" s="43"/>
      <c r="AD189" s="396"/>
      <c r="AE189" s="402"/>
      <c r="AF189" s="403">
        <v>100311</v>
      </c>
      <c r="AG189" s="401"/>
      <c r="AH189" s="43"/>
      <c r="AI189" s="396"/>
      <c r="AJ189" s="402"/>
      <c r="AK189" s="403">
        <v>0</v>
      </c>
      <c r="AL189" s="401"/>
      <c r="AM189" s="43"/>
      <c r="AN189" s="396"/>
      <c r="AO189" s="402"/>
      <c r="AP189" s="403">
        <v>0</v>
      </c>
      <c r="AQ189" s="401"/>
      <c r="AR189" s="43"/>
      <c r="AS189" s="396"/>
      <c r="AT189" s="402"/>
      <c r="AU189" s="403">
        <v>0</v>
      </c>
      <c r="AV189" s="401"/>
      <c r="AW189" s="43"/>
      <c r="AX189" s="396"/>
      <c r="AY189" s="402"/>
      <c r="AZ189" s="403">
        <v>0</v>
      </c>
      <c r="BA189" s="401"/>
      <c r="BB189" s="43"/>
      <c r="BC189" s="396"/>
      <c r="BD189" s="402"/>
      <c r="BE189" s="403">
        <v>0</v>
      </c>
      <c r="BF189" s="401"/>
      <c r="BG189" s="43"/>
      <c r="BH189" s="396"/>
      <c r="BI189" s="402"/>
      <c r="BJ189" s="403">
        <v>0</v>
      </c>
      <c r="BK189" s="401"/>
      <c r="BL189" s="43"/>
      <c r="BM189" s="396"/>
      <c r="BN189" s="402"/>
      <c r="BO189" s="403">
        <v>0</v>
      </c>
      <c r="BP189" s="401"/>
      <c r="BQ189" s="43"/>
      <c r="BR189" s="396"/>
      <c r="BS189" s="402"/>
      <c r="BT189" s="403">
        <v>100311</v>
      </c>
      <c r="BU189" s="401"/>
      <c r="BV189" s="43"/>
      <c r="BW189" s="396"/>
      <c r="BX189" s="402"/>
      <c r="BY189" s="403">
        <v>104772</v>
      </c>
      <c r="BZ189" s="401"/>
      <c r="CA189" s="43"/>
      <c r="CB189" s="396"/>
      <c r="CC189" s="402"/>
      <c r="CD189" s="403">
        <v>0</v>
      </c>
      <c r="CE189" s="401"/>
      <c r="CF189" s="43"/>
      <c r="CG189" s="396"/>
      <c r="CH189" s="402"/>
      <c r="CI189" s="403">
        <v>0</v>
      </c>
      <c r="CJ189" s="401"/>
      <c r="CK189" s="43"/>
      <c r="CL189" s="396"/>
      <c r="CM189" s="402"/>
      <c r="CN189" s="403">
        <v>0</v>
      </c>
      <c r="CO189" s="401"/>
      <c r="CP189" s="43"/>
      <c r="CQ189" s="396"/>
      <c r="CR189" s="402"/>
      <c r="CS189" s="403">
        <v>0</v>
      </c>
      <c r="CT189" s="401"/>
      <c r="CU189" s="43"/>
      <c r="CV189" s="396"/>
      <c r="CW189" s="402"/>
      <c r="CX189" s="403">
        <v>0</v>
      </c>
      <c r="CY189" s="401"/>
      <c r="CZ189" s="43"/>
      <c r="DA189" s="396"/>
      <c r="DB189" s="402"/>
      <c r="DC189" s="403">
        <v>0</v>
      </c>
      <c r="DD189" s="401"/>
      <c r="DE189" s="43"/>
      <c r="DF189" s="396"/>
      <c r="DG189" s="402"/>
      <c r="DH189" s="403">
        <v>0</v>
      </c>
      <c r="DI189" s="401"/>
      <c r="DJ189" s="43"/>
      <c r="DK189" s="396"/>
      <c r="DL189" s="402"/>
      <c r="DM189" s="403">
        <v>0</v>
      </c>
      <c r="DN189" s="401"/>
      <c r="DO189" s="43"/>
      <c r="DP189" s="396"/>
      <c r="DQ189" s="402"/>
      <c r="DR189" s="403">
        <v>0</v>
      </c>
      <c r="DS189" s="401"/>
      <c r="DT189" s="43"/>
      <c r="DU189" s="396"/>
      <c r="DV189" s="402"/>
      <c r="DW189" s="403">
        <v>0</v>
      </c>
      <c r="DX189" s="401"/>
      <c r="DY189" s="43"/>
      <c r="DZ189" s="396"/>
      <c r="EA189" s="402"/>
      <c r="EB189" s="403">
        <v>104772</v>
      </c>
      <c r="EC189" s="401"/>
      <c r="ED189" s="43"/>
      <c r="EE189" s="396"/>
      <c r="EF189" s="402"/>
      <c r="EG189" s="403">
        <v>0</v>
      </c>
      <c r="EH189" s="401"/>
      <c r="EI189" s="43"/>
      <c r="EJ189" s="396"/>
      <c r="EK189" s="402"/>
      <c r="EL189" s="403">
        <v>0</v>
      </c>
      <c r="EM189" s="401"/>
      <c r="EN189" s="43"/>
      <c r="EO189" s="88"/>
      <c r="EP189" s="33">
        <v>-104772</v>
      </c>
    </row>
    <row r="190" spans="4:146" ht="12.75" customHeight="1" x14ac:dyDescent="0.3">
      <c r="D190" s="88"/>
      <c r="E190" s="327"/>
      <c r="G190" s="43"/>
      <c r="H190" s="43"/>
      <c r="I190" s="43"/>
      <c r="J190" s="396"/>
      <c r="K190" s="43"/>
      <c r="L190" s="43"/>
      <c r="M190" s="43"/>
      <c r="N190" s="43"/>
      <c r="O190" s="396"/>
      <c r="P190" s="43"/>
      <c r="Q190" s="43"/>
      <c r="R190" s="43"/>
      <c r="S190" s="43"/>
      <c r="T190" s="396"/>
      <c r="U190" s="43"/>
      <c r="V190" s="43"/>
      <c r="W190" s="43"/>
      <c r="X190" s="43"/>
      <c r="Y190" s="396"/>
      <c r="Z190" s="43"/>
      <c r="AA190" s="43"/>
      <c r="AB190" s="43"/>
      <c r="AC190" s="43"/>
      <c r="AD190" s="396"/>
      <c r="AE190" s="43"/>
      <c r="AF190" s="43"/>
      <c r="AG190" s="43"/>
      <c r="AH190" s="43"/>
      <c r="AI190" s="396"/>
      <c r="AJ190" s="43"/>
      <c r="AK190" s="43"/>
      <c r="AL190" s="43"/>
      <c r="AM190" s="43"/>
      <c r="AN190" s="396"/>
      <c r="AO190" s="43"/>
      <c r="AP190" s="43"/>
      <c r="AQ190" s="43"/>
      <c r="AR190" s="43"/>
      <c r="AS190" s="396"/>
      <c r="AT190" s="43"/>
      <c r="AU190" s="43"/>
      <c r="AV190" s="43"/>
      <c r="AW190" s="43"/>
      <c r="AX190" s="396"/>
      <c r="AY190" s="43"/>
      <c r="AZ190" s="43"/>
      <c r="BA190" s="43"/>
      <c r="BB190" s="43"/>
      <c r="BC190" s="396"/>
      <c r="BD190" s="43"/>
      <c r="BE190" s="43"/>
      <c r="BF190" s="43"/>
      <c r="BG190" s="43"/>
      <c r="BH190" s="396"/>
      <c r="BI190" s="43"/>
      <c r="BJ190" s="43"/>
      <c r="BK190" s="43"/>
      <c r="BL190" s="43"/>
      <c r="BM190" s="396"/>
      <c r="BN190" s="43"/>
      <c r="BO190" s="43"/>
      <c r="BP190" s="43"/>
      <c r="BQ190" s="43"/>
      <c r="BR190" s="396"/>
      <c r="BS190" s="43"/>
      <c r="BT190" s="43"/>
      <c r="BU190" s="43"/>
      <c r="BV190" s="43"/>
      <c r="BW190" s="396"/>
      <c r="BX190" s="43"/>
      <c r="BY190" s="43"/>
      <c r="BZ190" s="43"/>
      <c r="CA190" s="43"/>
      <c r="CB190" s="396"/>
      <c r="CC190" s="43"/>
      <c r="CD190" s="43"/>
      <c r="CE190" s="43"/>
      <c r="CF190" s="43"/>
      <c r="CG190" s="396"/>
      <c r="CH190" s="43"/>
      <c r="CI190" s="43"/>
      <c r="CJ190" s="43"/>
      <c r="CK190" s="43"/>
      <c r="CL190" s="396"/>
      <c r="CM190" s="43"/>
      <c r="CN190" s="43"/>
      <c r="CO190" s="43"/>
      <c r="CP190" s="43"/>
      <c r="CQ190" s="396"/>
      <c r="CR190" s="43"/>
      <c r="CS190" s="43"/>
      <c r="CT190" s="43"/>
      <c r="CU190" s="43"/>
      <c r="CV190" s="396"/>
      <c r="CW190" s="43"/>
      <c r="CX190" s="43"/>
      <c r="CY190" s="43"/>
      <c r="CZ190" s="43"/>
      <c r="DA190" s="396"/>
      <c r="DB190" s="43"/>
      <c r="DC190" s="43"/>
      <c r="DD190" s="43"/>
      <c r="DE190" s="43"/>
      <c r="DF190" s="396"/>
      <c r="DG190" s="43"/>
      <c r="DH190" s="43"/>
      <c r="DI190" s="43"/>
      <c r="DJ190" s="43"/>
      <c r="DK190" s="396"/>
      <c r="DL190" s="43"/>
      <c r="DM190" s="43"/>
      <c r="DN190" s="43"/>
      <c r="DO190" s="43"/>
      <c r="DP190" s="396"/>
      <c r="DQ190" s="43"/>
      <c r="DR190" s="43"/>
      <c r="DS190" s="43"/>
      <c r="DT190" s="43"/>
      <c r="DU190" s="396"/>
      <c r="DV190" s="43"/>
      <c r="DW190" s="43"/>
      <c r="DX190" s="43"/>
      <c r="DY190" s="43"/>
      <c r="DZ190" s="396"/>
      <c r="EA190" s="43"/>
      <c r="EB190" s="43"/>
      <c r="EC190" s="43"/>
      <c r="ED190" s="43"/>
      <c r="EE190" s="396"/>
      <c r="EF190" s="43"/>
      <c r="EG190" s="43"/>
      <c r="EH190" s="43"/>
      <c r="EI190" s="43"/>
      <c r="EJ190" s="396"/>
      <c r="EK190" s="43"/>
      <c r="EL190" s="43"/>
      <c r="EM190" s="43"/>
      <c r="EN190" s="43"/>
      <c r="EO190" s="88"/>
      <c r="EP190" s="33"/>
    </row>
    <row r="191" spans="4:146" ht="12.75" customHeight="1" x14ac:dyDescent="0.3">
      <c r="D191" s="409" t="s">
        <v>340</v>
      </c>
      <c r="E191" s="327"/>
      <c r="G191" s="43">
        <v>0</v>
      </c>
      <c r="H191" s="43"/>
      <c r="I191" s="43"/>
      <c r="J191" s="396"/>
      <c r="K191" s="43"/>
      <c r="L191" s="43">
        <v>0</v>
      </c>
      <c r="M191" s="43"/>
      <c r="N191" s="43"/>
      <c r="O191" s="396"/>
      <c r="P191" s="43"/>
      <c r="Q191" s="43">
        <v>76737</v>
      </c>
      <c r="R191" s="43"/>
      <c r="S191" s="43"/>
      <c r="T191" s="396"/>
      <c r="U191" s="43"/>
      <c r="V191" s="43">
        <v>0</v>
      </c>
      <c r="W191" s="43"/>
      <c r="X191" s="43"/>
      <c r="Y191" s="396"/>
      <c r="Z191" s="43"/>
      <c r="AA191" s="43">
        <v>0</v>
      </c>
      <c r="AB191" s="43"/>
      <c r="AC191" s="43"/>
      <c r="AD191" s="396"/>
      <c r="AE191" s="43"/>
      <c r="AF191" s="43">
        <v>0</v>
      </c>
      <c r="AG191" s="43"/>
      <c r="AH191" s="43"/>
      <c r="AI191" s="396"/>
      <c r="AJ191" s="43"/>
      <c r="AK191" s="43">
        <v>0</v>
      </c>
      <c r="AL191" s="43"/>
      <c r="AM191" s="43"/>
      <c r="AN191" s="396"/>
      <c r="AO191" s="43"/>
      <c r="AP191" s="43">
        <v>0</v>
      </c>
      <c r="AQ191" s="43"/>
      <c r="AR191" s="43"/>
      <c r="AS191" s="396"/>
      <c r="AT191" s="43"/>
      <c r="AU191" s="43">
        <v>0</v>
      </c>
      <c r="AV191" s="43"/>
      <c r="AW191" s="43"/>
      <c r="AX191" s="396"/>
      <c r="AY191" s="43"/>
      <c r="AZ191" s="43">
        <v>0</v>
      </c>
      <c r="BA191" s="43"/>
      <c r="BB191" s="43"/>
      <c r="BC191" s="396"/>
      <c r="BD191" s="43"/>
      <c r="BE191" s="43">
        <v>0</v>
      </c>
      <c r="BF191" s="43"/>
      <c r="BG191" s="43"/>
      <c r="BH191" s="396"/>
      <c r="BI191" s="43"/>
      <c r="BJ191" s="43">
        <v>0</v>
      </c>
      <c r="BK191" s="43"/>
      <c r="BL191" s="43"/>
      <c r="BM191" s="396"/>
      <c r="BN191" s="43"/>
      <c r="BO191" s="43">
        <v>0</v>
      </c>
      <c r="BP191" s="43"/>
      <c r="BQ191" s="43"/>
      <c r="BR191" s="396"/>
      <c r="BS191" s="43"/>
      <c r="BT191" s="43">
        <v>76737</v>
      </c>
      <c r="BU191" s="43"/>
      <c r="BV191" s="43"/>
      <c r="BW191" s="396"/>
      <c r="BX191" s="43"/>
      <c r="BY191" s="43">
        <v>125522</v>
      </c>
      <c r="BZ191" s="43"/>
      <c r="CA191" s="43"/>
      <c r="CB191" s="396"/>
      <c r="CC191" s="43"/>
      <c r="CD191" s="43">
        <v>0</v>
      </c>
      <c r="CE191" s="43"/>
      <c r="CF191" s="43"/>
      <c r="CG191" s="396"/>
      <c r="CH191" s="43"/>
      <c r="CI191" s="43">
        <v>0</v>
      </c>
      <c r="CJ191" s="43"/>
      <c r="CK191" s="43"/>
      <c r="CL191" s="396"/>
      <c r="CM191" s="43"/>
      <c r="CN191" s="43">
        <v>92637</v>
      </c>
      <c r="CO191" s="43"/>
      <c r="CP191" s="43"/>
      <c r="CQ191" s="396"/>
      <c r="CR191" s="43"/>
      <c r="CS191" s="43">
        <v>0</v>
      </c>
      <c r="CT191" s="43"/>
      <c r="CU191" s="43"/>
      <c r="CV191" s="396"/>
      <c r="CW191" s="43"/>
      <c r="CX191" s="43">
        <v>0</v>
      </c>
      <c r="CY191" s="43"/>
      <c r="CZ191" s="43"/>
      <c r="DA191" s="396"/>
      <c r="DB191" s="43"/>
      <c r="DC191" s="43">
        <v>0</v>
      </c>
      <c r="DD191" s="43"/>
      <c r="DE191" s="43"/>
      <c r="DF191" s="396"/>
      <c r="DG191" s="43"/>
      <c r="DH191" s="43">
        <v>0</v>
      </c>
      <c r="DI191" s="43"/>
      <c r="DJ191" s="43"/>
      <c r="DK191" s="396"/>
      <c r="DL191" s="43"/>
      <c r="DM191" s="43">
        <v>0</v>
      </c>
      <c r="DN191" s="43"/>
      <c r="DO191" s="43"/>
      <c r="DP191" s="396"/>
      <c r="DQ191" s="43"/>
      <c r="DR191" s="43">
        <v>0</v>
      </c>
      <c r="DS191" s="43"/>
      <c r="DT191" s="43"/>
      <c r="DU191" s="396"/>
      <c r="DV191" s="43"/>
      <c r="DW191" s="43">
        <v>0</v>
      </c>
      <c r="DX191" s="43"/>
      <c r="DY191" s="43"/>
      <c r="DZ191" s="396"/>
      <c r="EA191" s="43"/>
      <c r="EB191" s="43">
        <v>32885</v>
      </c>
      <c r="EC191" s="43"/>
      <c r="ED191" s="43"/>
      <c r="EE191" s="396"/>
      <c r="EF191" s="43"/>
      <c r="EG191" s="43">
        <v>0</v>
      </c>
      <c r="EH191" s="43"/>
      <c r="EI191" s="43"/>
      <c r="EJ191" s="396"/>
      <c r="EK191" s="43"/>
      <c r="EL191" s="43">
        <v>92637</v>
      </c>
      <c r="EM191" s="43"/>
      <c r="EN191" s="43"/>
      <c r="EO191" s="88"/>
      <c r="EP191" s="33">
        <v>-32885</v>
      </c>
    </row>
    <row r="192" spans="4:146" ht="12.75" customHeight="1" x14ac:dyDescent="0.3">
      <c r="D192" s="88" t="s">
        <v>316</v>
      </c>
      <c r="E192" s="327"/>
      <c r="F192" s="399"/>
      <c r="G192" s="403">
        <v>0</v>
      </c>
      <c r="H192" s="401"/>
      <c r="I192" s="43"/>
      <c r="J192" s="396"/>
      <c r="K192" s="402"/>
      <c r="L192" s="403">
        <v>0</v>
      </c>
      <c r="M192" s="401"/>
      <c r="N192" s="43"/>
      <c r="O192" s="396"/>
      <c r="P192" s="402"/>
      <c r="Q192" s="403">
        <v>76737</v>
      </c>
      <c r="R192" s="401"/>
      <c r="S192" s="43"/>
      <c r="T192" s="396"/>
      <c r="U192" s="402"/>
      <c r="V192" s="403">
        <v>0</v>
      </c>
      <c r="W192" s="401"/>
      <c r="X192" s="43"/>
      <c r="Y192" s="396"/>
      <c r="Z192" s="402"/>
      <c r="AA192" s="403">
        <v>0</v>
      </c>
      <c r="AB192" s="401"/>
      <c r="AC192" s="43"/>
      <c r="AD192" s="396"/>
      <c r="AE192" s="402"/>
      <c r="AF192" s="403">
        <v>0</v>
      </c>
      <c r="AG192" s="401"/>
      <c r="AH192" s="43"/>
      <c r="AI192" s="396"/>
      <c r="AJ192" s="402"/>
      <c r="AK192" s="403">
        <v>0</v>
      </c>
      <c r="AL192" s="401"/>
      <c r="AM192" s="43"/>
      <c r="AN192" s="396"/>
      <c r="AO192" s="402"/>
      <c r="AP192" s="403">
        <v>0</v>
      </c>
      <c r="AQ192" s="401"/>
      <c r="AR192" s="43"/>
      <c r="AS192" s="396"/>
      <c r="AT192" s="402"/>
      <c r="AU192" s="403">
        <v>0</v>
      </c>
      <c r="AV192" s="401"/>
      <c r="AW192" s="43"/>
      <c r="AX192" s="396"/>
      <c r="AY192" s="402"/>
      <c r="AZ192" s="403">
        <v>0</v>
      </c>
      <c r="BA192" s="401"/>
      <c r="BB192" s="43"/>
      <c r="BC192" s="396"/>
      <c r="BD192" s="402"/>
      <c r="BE192" s="403">
        <v>0</v>
      </c>
      <c r="BF192" s="401"/>
      <c r="BG192" s="43"/>
      <c r="BH192" s="396"/>
      <c r="BI192" s="402"/>
      <c r="BJ192" s="403">
        <v>0</v>
      </c>
      <c r="BK192" s="401"/>
      <c r="BL192" s="43"/>
      <c r="BM192" s="396"/>
      <c r="BN192" s="402"/>
      <c r="BO192" s="403">
        <v>0</v>
      </c>
      <c r="BP192" s="401"/>
      <c r="BQ192" s="43"/>
      <c r="BR192" s="396"/>
      <c r="BS192" s="402"/>
      <c r="BT192" s="403">
        <v>76737</v>
      </c>
      <c r="BU192" s="401"/>
      <c r="BV192" s="43"/>
      <c r="BW192" s="396"/>
      <c r="BX192" s="402"/>
      <c r="BY192" s="403">
        <v>125522</v>
      </c>
      <c r="BZ192" s="401"/>
      <c r="CA192" s="43"/>
      <c r="CB192" s="396"/>
      <c r="CC192" s="402"/>
      <c r="CD192" s="403">
        <v>0</v>
      </c>
      <c r="CE192" s="401"/>
      <c r="CF192" s="43"/>
      <c r="CG192" s="396"/>
      <c r="CH192" s="402"/>
      <c r="CI192" s="403">
        <v>0</v>
      </c>
      <c r="CJ192" s="401"/>
      <c r="CK192" s="43"/>
      <c r="CL192" s="396"/>
      <c r="CM192" s="402"/>
      <c r="CN192" s="403">
        <v>92637</v>
      </c>
      <c r="CO192" s="401"/>
      <c r="CP192" s="43"/>
      <c r="CQ192" s="396"/>
      <c r="CR192" s="402"/>
      <c r="CS192" s="403">
        <v>0</v>
      </c>
      <c r="CT192" s="401"/>
      <c r="CU192" s="43"/>
      <c r="CV192" s="396"/>
      <c r="CW192" s="402"/>
      <c r="CX192" s="403">
        <v>0</v>
      </c>
      <c r="CY192" s="401"/>
      <c r="CZ192" s="43"/>
      <c r="DA192" s="396"/>
      <c r="DB192" s="402"/>
      <c r="DC192" s="403">
        <v>0</v>
      </c>
      <c r="DD192" s="401"/>
      <c r="DE192" s="43"/>
      <c r="DF192" s="396"/>
      <c r="DG192" s="402"/>
      <c r="DH192" s="403">
        <v>0</v>
      </c>
      <c r="DI192" s="401"/>
      <c r="DJ192" s="43"/>
      <c r="DK192" s="396"/>
      <c r="DL192" s="402"/>
      <c r="DM192" s="403">
        <v>0</v>
      </c>
      <c r="DN192" s="401"/>
      <c r="DO192" s="43"/>
      <c r="DP192" s="396"/>
      <c r="DQ192" s="402"/>
      <c r="DR192" s="403">
        <v>0</v>
      </c>
      <c r="DS192" s="401"/>
      <c r="DT192" s="43"/>
      <c r="DU192" s="396"/>
      <c r="DV192" s="402"/>
      <c r="DW192" s="403">
        <v>0</v>
      </c>
      <c r="DX192" s="401"/>
      <c r="DY192" s="43"/>
      <c r="DZ192" s="396"/>
      <c r="EA192" s="402"/>
      <c r="EB192" s="403">
        <v>32885</v>
      </c>
      <c r="EC192" s="401"/>
      <c r="ED192" s="43"/>
      <c r="EE192" s="396"/>
      <c r="EF192" s="402"/>
      <c r="EG192" s="403">
        <v>0</v>
      </c>
      <c r="EH192" s="401"/>
      <c r="EI192" s="43"/>
      <c r="EJ192" s="396"/>
      <c r="EK192" s="402"/>
      <c r="EL192" s="403">
        <v>92637</v>
      </c>
      <c r="EM192" s="401"/>
      <c r="EN192" s="43"/>
      <c r="EO192" s="88"/>
      <c r="EP192" s="33">
        <v>-32885</v>
      </c>
    </row>
    <row r="193" spans="4:146" ht="12.75" customHeight="1" x14ac:dyDescent="0.3">
      <c r="D193" s="88"/>
      <c r="E193" s="327"/>
      <c r="G193" s="43"/>
      <c r="H193" s="43"/>
      <c r="I193" s="43"/>
      <c r="J193" s="396"/>
      <c r="K193" s="43"/>
      <c r="L193" s="43"/>
      <c r="M193" s="43"/>
      <c r="N193" s="43"/>
      <c r="O193" s="396"/>
      <c r="P193" s="43"/>
      <c r="Q193" s="43"/>
      <c r="R193" s="43"/>
      <c r="S193" s="43"/>
      <c r="T193" s="396"/>
      <c r="U193" s="43"/>
      <c r="V193" s="43"/>
      <c r="W193" s="43"/>
      <c r="X193" s="43"/>
      <c r="Y193" s="396"/>
      <c r="Z193" s="43"/>
      <c r="AA193" s="43"/>
      <c r="AB193" s="43"/>
      <c r="AC193" s="43"/>
      <c r="AD193" s="396"/>
      <c r="AE193" s="43"/>
      <c r="AF193" s="43"/>
      <c r="AG193" s="43"/>
      <c r="AH193" s="43"/>
      <c r="AI193" s="396"/>
      <c r="AJ193" s="43"/>
      <c r="AK193" s="43"/>
      <c r="AL193" s="43"/>
      <c r="AM193" s="43"/>
      <c r="AN193" s="396"/>
      <c r="AO193" s="43"/>
      <c r="AP193" s="43"/>
      <c r="AQ193" s="43"/>
      <c r="AR193" s="43"/>
      <c r="AS193" s="396"/>
      <c r="AT193" s="43"/>
      <c r="AU193" s="43"/>
      <c r="AV193" s="43"/>
      <c r="AW193" s="43"/>
      <c r="AX193" s="396"/>
      <c r="AY193" s="43"/>
      <c r="AZ193" s="43"/>
      <c r="BA193" s="43"/>
      <c r="BB193" s="43"/>
      <c r="BC193" s="396"/>
      <c r="BD193" s="43"/>
      <c r="BE193" s="43"/>
      <c r="BF193" s="43"/>
      <c r="BG193" s="43"/>
      <c r="BH193" s="396"/>
      <c r="BI193" s="43"/>
      <c r="BJ193" s="43"/>
      <c r="BK193" s="43"/>
      <c r="BL193" s="43"/>
      <c r="BM193" s="396"/>
      <c r="BN193" s="43"/>
      <c r="BO193" s="43"/>
      <c r="BP193" s="43"/>
      <c r="BQ193" s="43"/>
      <c r="BR193" s="396"/>
      <c r="BS193" s="43"/>
      <c r="BT193" s="43"/>
      <c r="BU193" s="43"/>
      <c r="BV193" s="43"/>
      <c r="BW193" s="396"/>
      <c r="BX193" s="43"/>
      <c r="BY193" s="43"/>
      <c r="BZ193" s="43"/>
      <c r="CA193" s="43"/>
      <c r="CB193" s="396"/>
      <c r="CC193" s="43"/>
      <c r="CD193" s="43"/>
      <c r="CE193" s="43"/>
      <c r="CF193" s="43"/>
      <c r="CG193" s="396"/>
      <c r="CH193" s="43"/>
      <c r="CI193" s="43"/>
      <c r="CJ193" s="43"/>
      <c r="CK193" s="43"/>
      <c r="CL193" s="396"/>
      <c r="CM193" s="43"/>
      <c r="CN193" s="43"/>
      <c r="CO193" s="43"/>
      <c r="CP193" s="43"/>
      <c r="CQ193" s="396"/>
      <c r="CR193" s="43"/>
      <c r="CS193" s="43"/>
      <c r="CT193" s="43"/>
      <c r="CU193" s="43"/>
      <c r="CV193" s="396"/>
      <c r="CW193" s="43"/>
      <c r="CX193" s="43"/>
      <c r="CY193" s="43"/>
      <c r="CZ193" s="43"/>
      <c r="DA193" s="396"/>
      <c r="DB193" s="43"/>
      <c r="DC193" s="43"/>
      <c r="DD193" s="43"/>
      <c r="DE193" s="43"/>
      <c r="DF193" s="396"/>
      <c r="DG193" s="43"/>
      <c r="DH193" s="43"/>
      <c r="DI193" s="43"/>
      <c r="DJ193" s="43"/>
      <c r="DK193" s="396"/>
      <c r="DL193" s="43"/>
      <c r="DM193" s="43"/>
      <c r="DN193" s="43"/>
      <c r="DO193" s="43"/>
      <c r="DP193" s="396"/>
      <c r="DQ193" s="43"/>
      <c r="DR193" s="43"/>
      <c r="DS193" s="43"/>
      <c r="DT193" s="43"/>
      <c r="DU193" s="396"/>
      <c r="DV193" s="43"/>
      <c r="DW193" s="43"/>
      <c r="DX193" s="43"/>
      <c r="DY193" s="43"/>
      <c r="DZ193" s="396"/>
      <c r="EA193" s="43"/>
      <c r="EB193" s="43"/>
      <c r="EC193" s="43"/>
      <c r="ED193" s="43"/>
      <c r="EE193" s="396"/>
      <c r="EF193" s="43"/>
      <c r="EG193" s="43"/>
      <c r="EH193" s="43"/>
      <c r="EI193" s="43"/>
      <c r="EJ193" s="396"/>
      <c r="EK193" s="43"/>
      <c r="EL193" s="43"/>
      <c r="EM193" s="43"/>
      <c r="EN193" s="43"/>
      <c r="EO193" s="88"/>
      <c r="EP193" s="33"/>
    </row>
    <row r="194" spans="4:146" x14ac:dyDescent="0.3">
      <c r="D194" s="88" t="s">
        <v>341</v>
      </c>
      <c r="E194" s="327"/>
      <c r="G194" s="43">
        <v>0</v>
      </c>
      <c r="H194" s="43"/>
      <c r="I194" s="43"/>
      <c r="J194" s="396"/>
      <c r="L194" s="43">
        <v>172352</v>
      </c>
      <c r="M194" s="43"/>
      <c r="N194" s="43"/>
      <c r="O194" s="396"/>
      <c r="P194" s="43"/>
      <c r="Q194" s="43">
        <v>0</v>
      </c>
      <c r="R194" s="43"/>
      <c r="S194" s="43"/>
      <c r="T194" s="396"/>
      <c r="U194" s="43"/>
      <c r="V194" s="43">
        <v>400643</v>
      </c>
      <c r="W194" s="43"/>
      <c r="X194" s="43"/>
      <c r="Y194" s="396"/>
      <c r="Z194" s="43"/>
      <c r="AA194" s="43">
        <v>0</v>
      </c>
      <c r="AB194" s="43"/>
      <c r="AC194" s="43"/>
      <c r="AD194" s="396"/>
      <c r="AE194" s="43"/>
      <c r="AF194" s="43">
        <v>0</v>
      </c>
      <c r="AG194" s="43"/>
      <c r="AH194" s="43"/>
      <c r="AI194" s="396"/>
      <c r="AJ194" s="43"/>
      <c r="AK194" s="43">
        <v>0</v>
      </c>
      <c r="AL194" s="43"/>
      <c r="AM194" s="43"/>
      <c r="AN194" s="396"/>
      <c r="AO194" s="43"/>
      <c r="AP194" s="43">
        <v>0</v>
      </c>
      <c r="AQ194" s="43"/>
      <c r="AR194" s="43"/>
      <c r="AS194" s="396"/>
      <c r="AT194" s="43"/>
      <c r="AU194" s="43">
        <v>0</v>
      </c>
      <c r="AV194" s="43"/>
      <c r="AW194" s="43"/>
      <c r="AX194" s="396"/>
      <c r="AY194" s="43"/>
      <c r="AZ194" s="43">
        <v>0</v>
      </c>
      <c r="BA194" s="43"/>
      <c r="BB194" s="43"/>
      <c r="BC194" s="396"/>
      <c r="BD194" s="43"/>
      <c r="BE194" s="43">
        <v>0</v>
      </c>
      <c r="BF194" s="43"/>
      <c r="BG194" s="43"/>
      <c r="BH194" s="396"/>
      <c r="BI194" s="43"/>
      <c r="BJ194" s="43">
        <v>0</v>
      </c>
      <c r="BK194" s="43"/>
      <c r="BL194" s="43"/>
      <c r="BM194" s="396"/>
      <c r="BN194" s="43"/>
      <c r="BO194" s="43">
        <v>0</v>
      </c>
      <c r="BP194" s="43"/>
      <c r="BQ194" s="43"/>
      <c r="BR194" s="396"/>
      <c r="BT194" s="43">
        <v>572995</v>
      </c>
      <c r="BU194" s="43"/>
      <c r="BV194" s="43"/>
      <c r="BW194" s="396"/>
      <c r="BY194" s="43">
        <v>457706</v>
      </c>
      <c r="BZ194" s="43"/>
      <c r="CA194" s="43"/>
      <c r="CB194" s="396"/>
      <c r="CD194" s="43">
        <v>259191</v>
      </c>
      <c r="CE194" s="43"/>
      <c r="CF194" s="43"/>
      <c r="CG194" s="396"/>
      <c r="CH194" s="43"/>
      <c r="CI194" s="43">
        <v>0</v>
      </c>
      <c r="CJ194" s="43"/>
      <c r="CK194" s="43"/>
      <c r="CL194" s="396"/>
      <c r="CM194" s="43"/>
      <c r="CN194" s="43">
        <v>0</v>
      </c>
      <c r="CO194" s="43"/>
      <c r="CP194" s="43"/>
      <c r="CQ194" s="396"/>
      <c r="CR194" s="43"/>
      <c r="CS194" s="43">
        <v>0</v>
      </c>
      <c r="CT194" s="43"/>
      <c r="CU194" s="43"/>
      <c r="CV194" s="396"/>
      <c r="CW194" s="43"/>
      <c r="CX194" s="43">
        <v>0</v>
      </c>
      <c r="CY194" s="43"/>
      <c r="CZ194" s="43"/>
      <c r="DA194" s="396"/>
      <c r="DB194" s="43"/>
      <c r="DC194" s="43">
        <v>126747</v>
      </c>
      <c r="DD194" s="43"/>
      <c r="DE194" s="43"/>
      <c r="DF194" s="396"/>
      <c r="DG194" s="43"/>
      <c r="DH194" s="43">
        <v>0</v>
      </c>
      <c r="DI194" s="43"/>
      <c r="DJ194" s="43"/>
      <c r="DK194" s="396"/>
      <c r="DL194" s="43"/>
      <c r="DM194" s="43">
        <v>55193</v>
      </c>
      <c r="DN194" s="43"/>
      <c r="DO194" s="43"/>
      <c r="DP194" s="396"/>
      <c r="DQ194" s="43"/>
      <c r="DR194" s="43">
        <v>0</v>
      </c>
      <c r="DS194" s="43"/>
      <c r="DT194" s="43"/>
      <c r="DU194" s="396"/>
      <c r="DV194" s="43"/>
      <c r="DW194" s="43">
        <v>0</v>
      </c>
      <c r="DX194" s="43"/>
      <c r="DY194" s="43"/>
      <c r="DZ194" s="396"/>
      <c r="EA194" s="43"/>
      <c r="EB194" s="43">
        <v>16575</v>
      </c>
      <c r="EC194" s="43"/>
      <c r="ED194" s="43"/>
      <c r="EE194" s="396"/>
      <c r="EF194" s="43"/>
      <c r="EG194" s="43">
        <v>0</v>
      </c>
      <c r="EH194" s="43"/>
      <c r="EI194" s="43"/>
      <c r="EJ194" s="396"/>
      <c r="EL194" s="43">
        <v>441131</v>
      </c>
      <c r="EM194" s="43"/>
      <c r="EO194" s="88"/>
      <c r="EP194" s="33">
        <v>-16575</v>
      </c>
    </row>
    <row r="195" spans="4:146" x14ac:dyDescent="0.3">
      <c r="D195" s="88" t="s">
        <v>316</v>
      </c>
      <c r="E195" s="327"/>
      <c r="F195" s="399"/>
      <c r="G195" s="403">
        <v>0</v>
      </c>
      <c r="H195" s="401"/>
      <c r="I195" s="43"/>
      <c r="J195" s="396"/>
      <c r="K195" s="399"/>
      <c r="L195" s="403">
        <v>172352</v>
      </c>
      <c r="M195" s="401"/>
      <c r="N195" s="43"/>
      <c r="O195" s="396"/>
      <c r="P195" s="402"/>
      <c r="Q195" s="403">
        <v>0</v>
      </c>
      <c r="R195" s="401"/>
      <c r="S195" s="43"/>
      <c r="T195" s="396"/>
      <c r="U195" s="402"/>
      <c r="V195" s="403">
        <v>400643</v>
      </c>
      <c r="W195" s="401"/>
      <c r="X195" s="43"/>
      <c r="Y195" s="396"/>
      <c r="Z195" s="402"/>
      <c r="AA195" s="403">
        <v>0</v>
      </c>
      <c r="AB195" s="401"/>
      <c r="AC195" s="43"/>
      <c r="AD195" s="396"/>
      <c r="AE195" s="402"/>
      <c r="AF195" s="403">
        <v>0</v>
      </c>
      <c r="AG195" s="401"/>
      <c r="AH195" s="43"/>
      <c r="AI195" s="396"/>
      <c r="AJ195" s="402"/>
      <c r="AK195" s="403">
        <v>0</v>
      </c>
      <c r="AL195" s="401"/>
      <c r="AM195" s="43"/>
      <c r="AN195" s="396"/>
      <c r="AO195" s="402"/>
      <c r="AP195" s="403">
        <v>0</v>
      </c>
      <c r="AQ195" s="401"/>
      <c r="AR195" s="43"/>
      <c r="AS195" s="396"/>
      <c r="AT195" s="402"/>
      <c r="AU195" s="403">
        <v>0</v>
      </c>
      <c r="AV195" s="401"/>
      <c r="AW195" s="43"/>
      <c r="AX195" s="396"/>
      <c r="AY195" s="402"/>
      <c r="AZ195" s="403">
        <v>0</v>
      </c>
      <c r="BA195" s="401"/>
      <c r="BB195" s="43"/>
      <c r="BC195" s="396"/>
      <c r="BD195" s="402"/>
      <c r="BE195" s="403">
        <v>0</v>
      </c>
      <c r="BF195" s="401"/>
      <c r="BG195" s="43"/>
      <c r="BH195" s="396"/>
      <c r="BI195" s="402"/>
      <c r="BJ195" s="403">
        <v>0</v>
      </c>
      <c r="BK195" s="401"/>
      <c r="BL195" s="43"/>
      <c r="BM195" s="396"/>
      <c r="BN195" s="402"/>
      <c r="BO195" s="403">
        <v>0</v>
      </c>
      <c r="BP195" s="401"/>
      <c r="BQ195" s="43"/>
      <c r="BR195" s="396"/>
      <c r="BS195" s="402"/>
      <c r="BT195" s="403">
        <v>572995</v>
      </c>
      <c r="BU195" s="401"/>
      <c r="BV195" s="43"/>
      <c r="BW195" s="396"/>
      <c r="BX195" s="399"/>
      <c r="BY195" s="403">
        <v>457706</v>
      </c>
      <c r="BZ195" s="401"/>
      <c r="CA195" s="43"/>
      <c r="CB195" s="396"/>
      <c r="CC195" s="399"/>
      <c r="CD195" s="403">
        <v>259191</v>
      </c>
      <c r="CE195" s="401"/>
      <c r="CF195" s="43"/>
      <c r="CG195" s="396"/>
      <c r="CH195" s="402"/>
      <c r="CI195" s="403">
        <v>0</v>
      </c>
      <c r="CJ195" s="401"/>
      <c r="CK195" s="43"/>
      <c r="CL195" s="396"/>
      <c r="CM195" s="402"/>
      <c r="CN195" s="403">
        <v>0</v>
      </c>
      <c r="CO195" s="401"/>
      <c r="CP195" s="43"/>
      <c r="CQ195" s="396"/>
      <c r="CR195" s="402"/>
      <c r="CS195" s="403">
        <v>0</v>
      </c>
      <c r="CT195" s="401"/>
      <c r="CU195" s="43"/>
      <c r="CV195" s="396"/>
      <c r="CW195" s="402"/>
      <c r="CX195" s="403">
        <v>0</v>
      </c>
      <c r="CY195" s="401"/>
      <c r="CZ195" s="43"/>
      <c r="DA195" s="396"/>
      <c r="DB195" s="402"/>
      <c r="DC195" s="403">
        <v>126747</v>
      </c>
      <c r="DD195" s="401"/>
      <c r="DE195" s="43"/>
      <c r="DF195" s="396"/>
      <c r="DG195" s="402"/>
      <c r="DH195" s="403">
        <v>0</v>
      </c>
      <c r="DI195" s="401"/>
      <c r="DJ195" s="43"/>
      <c r="DK195" s="396"/>
      <c r="DL195" s="402"/>
      <c r="DM195" s="403">
        <v>55193</v>
      </c>
      <c r="DN195" s="401"/>
      <c r="DO195" s="43"/>
      <c r="DP195" s="396"/>
      <c r="DQ195" s="402"/>
      <c r="DR195" s="403">
        <v>0</v>
      </c>
      <c r="DS195" s="401"/>
      <c r="DT195" s="43"/>
      <c r="DU195" s="396"/>
      <c r="DV195" s="402"/>
      <c r="DW195" s="403">
        <v>0</v>
      </c>
      <c r="DX195" s="401"/>
      <c r="DY195" s="43"/>
      <c r="DZ195" s="396"/>
      <c r="EA195" s="402"/>
      <c r="EB195" s="403">
        <v>16575</v>
      </c>
      <c r="EC195" s="401"/>
      <c r="ED195" s="43"/>
      <c r="EE195" s="396"/>
      <c r="EF195" s="402"/>
      <c r="EG195" s="403">
        <v>0</v>
      </c>
      <c r="EH195" s="401"/>
      <c r="EI195" s="43"/>
      <c r="EJ195" s="396"/>
      <c r="EK195" s="399"/>
      <c r="EL195" s="403">
        <v>441131</v>
      </c>
      <c r="EM195" s="401"/>
      <c r="EO195" s="88"/>
      <c r="EP195" s="33">
        <v>-16575</v>
      </c>
    </row>
    <row r="196" spans="4:146" ht="12.75" customHeight="1" x14ac:dyDescent="0.3">
      <c r="D196" s="88"/>
      <c r="E196" s="327"/>
      <c r="G196" s="43"/>
      <c r="H196" s="43"/>
      <c r="I196" s="43"/>
      <c r="J196" s="396"/>
      <c r="K196" s="43"/>
      <c r="L196" s="43"/>
      <c r="M196" s="43"/>
      <c r="N196" s="43"/>
      <c r="O196" s="396"/>
      <c r="P196" s="43"/>
      <c r="Q196" s="43"/>
      <c r="R196" s="43"/>
      <c r="S196" s="43"/>
      <c r="T196" s="396"/>
      <c r="U196" s="43"/>
      <c r="V196" s="43"/>
      <c r="W196" s="43"/>
      <c r="X196" s="43"/>
      <c r="Y196" s="396"/>
      <c r="Z196" s="43"/>
      <c r="AA196" s="43"/>
      <c r="AB196" s="43"/>
      <c r="AC196" s="43"/>
      <c r="AD196" s="396"/>
      <c r="AE196" s="43"/>
      <c r="AF196" s="43"/>
      <c r="AG196" s="43"/>
      <c r="AH196" s="43"/>
      <c r="AI196" s="396"/>
      <c r="AJ196" s="43"/>
      <c r="AK196" s="43"/>
      <c r="AL196" s="43"/>
      <c r="AM196" s="43"/>
      <c r="AN196" s="396"/>
      <c r="AO196" s="43"/>
      <c r="AP196" s="43"/>
      <c r="AQ196" s="43"/>
      <c r="AR196" s="43"/>
      <c r="AS196" s="396"/>
      <c r="AT196" s="43"/>
      <c r="AU196" s="43"/>
      <c r="AV196" s="43"/>
      <c r="AW196" s="43"/>
      <c r="AX196" s="396"/>
      <c r="AY196" s="43"/>
      <c r="AZ196" s="43"/>
      <c r="BA196" s="43"/>
      <c r="BB196" s="43"/>
      <c r="BC196" s="396"/>
      <c r="BD196" s="43"/>
      <c r="BE196" s="43"/>
      <c r="BF196" s="43"/>
      <c r="BG196" s="43"/>
      <c r="BH196" s="396"/>
      <c r="BI196" s="43"/>
      <c r="BJ196" s="43"/>
      <c r="BK196" s="43"/>
      <c r="BL196" s="43"/>
      <c r="BM196" s="396"/>
      <c r="BN196" s="43"/>
      <c r="BO196" s="43"/>
      <c r="BP196" s="43"/>
      <c r="BQ196" s="43"/>
      <c r="BR196" s="396"/>
      <c r="BS196" s="43"/>
      <c r="BT196" s="43"/>
      <c r="BU196" s="43"/>
      <c r="BV196" s="43"/>
      <c r="BW196" s="396"/>
      <c r="BX196" s="43"/>
      <c r="BY196" s="43"/>
      <c r="BZ196" s="43"/>
      <c r="CA196" s="43"/>
      <c r="CB196" s="396"/>
      <c r="CC196" s="43"/>
      <c r="CD196" s="43"/>
      <c r="CE196" s="43"/>
      <c r="CF196" s="43"/>
      <c r="CG196" s="396"/>
      <c r="CH196" s="43"/>
      <c r="CI196" s="43"/>
      <c r="CJ196" s="43"/>
      <c r="CK196" s="43"/>
      <c r="CL196" s="396"/>
      <c r="CM196" s="43"/>
      <c r="CN196" s="43"/>
      <c r="CO196" s="43"/>
      <c r="CP196" s="43"/>
      <c r="CQ196" s="396"/>
      <c r="CR196" s="43"/>
      <c r="CS196" s="43"/>
      <c r="CT196" s="43"/>
      <c r="CU196" s="43"/>
      <c r="CV196" s="396"/>
      <c r="CW196" s="43"/>
      <c r="CX196" s="43"/>
      <c r="CY196" s="43"/>
      <c r="CZ196" s="43"/>
      <c r="DA196" s="396"/>
      <c r="DB196" s="43"/>
      <c r="DC196" s="43"/>
      <c r="DD196" s="43"/>
      <c r="DE196" s="43"/>
      <c r="DF196" s="396"/>
      <c r="DG196" s="43"/>
      <c r="DH196" s="43"/>
      <c r="DI196" s="43"/>
      <c r="DJ196" s="43"/>
      <c r="DK196" s="396"/>
      <c r="DL196" s="43"/>
      <c r="DM196" s="43"/>
      <c r="DN196" s="43"/>
      <c r="DO196" s="43"/>
      <c r="DP196" s="396"/>
      <c r="DQ196" s="43"/>
      <c r="DR196" s="43"/>
      <c r="DS196" s="43"/>
      <c r="DT196" s="43"/>
      <c r="DU196" s="396"/>
      <c r="DV196" s="43"/>
      <c r="DW196" s="43"/>
      <c r="DX196" s="43"/>
      <c r="DY196" s="43"/>
      <c r="DZ196" s="396"/>
      <c r="EA196" s="43"/>
      <c r="EB196" s="43"/>
      <c r="EC196" s="43"/>
      <c r="ED196" s="43"/>
      <c r="EE196" s="396"/>
      <c r="EF196" s="43"/>
      <c r="EG196" s="43"/>
      <c r="EH196" s="43"/>
      <c r="EI196" s="43"/>
      <c r="EJ196" s="396"/>
      <c r="EK196" s="43"/>
      <c r="EL196" s="43"/>
      <c r="EO196" s="88"/>
      <c r="EP196" s="33"/>
    </row>
    <row r="197" spans="4:146" ht="12.75" customHeight="1" x14ac:dyDescent="0.3">
      <c r="D197" s="88" t="s">
        <v>342</v>
      </c>
      <c r="E197" s="327"/>
      <c r="G197" s="43">
        <v>0</v>
      </c>
      <c r="H197" s="43"/>
      <c r="I197" s="43"/>
      <c r="J197" s="396"/>
      <c r="K197" s="43"/>
      <c r="L197" s="43">
        <v>0</v>
      </c>
      <c r="M197" s="43"/>
      <c r="N197" s="43"/>
      <c r="O197" s="396"/>
      <c r="P197" s="43"/>
      <c r="Q197" s="43">
        <v>0</v>
      </c>
      <c r="R197" s="43"/>
      <c r="S197" s="43"/>
      <c r="T197" s="396"/>
      <c r="U197" s="43"/>
      <c r="V197" s="43">
        <v>60431</v>
      </c>
      <c r="W197" s="43"/>
      <c r="X197" s="43"/>
      <c r="Y197" s="396"/>
      <c r="Z197" s="43"/>
      <c r="AA197" s="43">
        <v>0</v>
      </c>
      <c r="AB197" s="43"/>
      <c r="AC197" s="43"/>
      <c r="AD197" s="396"/>
      <c r="AE197" s="43"/>
      <c r="AF197" s="43">
        <v>0</v>
      </c>
      <c r="AG197" s="43"/>
      <c r="AH197" s="43"/>
      <c r="AI197" s="396"/>
      <c r="AJ197" s="43"/>
      <c r="AK197" s="43">
        <v>0</v>
      </c>
      <c r="AL197" s="43"/>
      <c r="AM197" s="43"/>
      <c r="AN197" s="396"/>
      <c r="AO197" s="43"/>
      <c r="AP197" s="43">
        <v>0</v>
      </c>
      <c r="AQ197" s="43"/>
      <c r="AR197" s="43"/>
      <c r="AS197" s="396"/>
      <c r="AT197" s="43"/>
      <c r="AU197" s="43">
        <v>0</v>
      </c>
      <c r="AV197" s="43"/>
      <c r="AW197" s="43"/>
      <c r="AX197" s="396"/>
      <c r="AY197" s="43"/>
      <c r="AZ197" s="43">
        <v>0</v>
      </c>
      <c r="BA197" s="43"/>
      <c r="BB197" s="43"/>
      <c r="BC197" s="396"/>
      <c r="BD197" s="43"/>
      <c r="BE197" s="43">
        <v>0</v>
      </c>
      <c r="BF197" s="43"/>
      <c r="BG197" s="43"/>
      <c r="BH197" s="396"/>
      <c r="BI197" s="43"/>
      <c r="BJ197" s="43">
        <v>0</v>
      </c>
      <c r="BK197" s="43"/>
      <c r="BL197" s="43"/>
      <c r="BM197" s="396"/>
      <c r="BN197" s="43"/>
      <c r="BO197" s="43">
        <v>0</v>
      </c>
      <c r="BP197" s="43"/>
      <c r="BQ197" s="43"/>
      <c r="BR197" s="396"/>
      <c r="BS197" s="43"/>
      <c r="BT197" s="43">
        <v>60431</v>
      </c>
      <c r="BU197" s="43"/>
      <c r="BV197" s="43"/>
      <c r="BW197" s="396"/>
      <c r="BX197" s="43"/>
      <c r="BY197" s="43">
        <v>1839360</v>
      </c>
      <c r="BZ197" s="43"/>
      <c r="CA197" s="43"/>
      <c r="CB197" s="396"/>
      <c r="CC197" s="43"/>
      <c r="CD197" s="43">
        <v>0</v>
      </c>
      <c r="CE197" s="43"/>
      <c r="CF197" s="43"/>
      <c r="CG197" s="396"/>
      <c r="CH197" s="43"/>
      <c r="CI197" s="43">
        <v>0</v>
      </c>
      <c r="CJ197" s="43"/>
      <c r="CK197" s="43"/>
      <c r="CL197" s="396"/>
      <c r="CM197" s="43"/>
      <c r="CN197" s="43">
        <v>129145</v>
      </c>
      <c r="CO197" s="43"/>
      <c r="CP197" s="43"/>
      <c r="CQ197" s="396"/>
      <c r="CR197" s="43"/>
      <c r="CS197" s="43">
        <v>0</v>
      </c>
      <c r="CT197" s="43"/>
      <c r="CU197" s="43"/>
      <c r="CV197" s="396"/>
      <c r="CW197" s="43"/>
      <c r="CX197" s="43">
        <v>1420214</v>
      </c>
      <c r="CY197" s="43"/>
      <c r="CZ197" s="43"/>
      <c r="DA197" s="396"/>
      <c r="DB197" s="43"/>
      <c r="DC197" s="43">
        <v>69867</v>
      </c>
      <c r="DD197" s="43"/>
      <c r="DE197" s="43"/>
      <c r="DF197" s="396"/>
      <c r="DG197" s="43"/>
      <c r="DH197" s="43">
        <v>0</v>
      </c>
      <c r="DI197" s="43"/>
      <c r="DJ197" s="43"/>
      <c r="DK197" s="396"/>
      <c r="DL197" s="43"/>
      <c r="DM197" s="43">
        <v>120573</v>
      </c>
      <c r="DN197" s="43"/>
      <c r="DO197" s="43"/>
      <c r="DP197" s="396"/>
      <c r="DQ197" s="43"/>
      <c r="DR197" s="43">
        <v>0</v>
      </c>
      <c r="DS197" s="43"/>
      <c r="DT197" s="43"/>
      <c r="DU197" s="396"/>
      <c r="DV197" s="43"/>
      <c r="DW197" s="43">
        <v>0</v>
      </c>
      <c r="DX197" s="43"/>
      <c r="DY197" s="43"/>
      <c r="DZ197" s="396"/>
      <c r="EA197" s="43"/>
      <c r="EB197" s="43">
        <v>42939</v>
      </c>
      <c r="EC197" s="43"/>
      <c r="ED197" s="43"/>
      <c r="EE197" s="396"/>
      <c r="EF197" s="43"/>
      <c r="EG197" s="43">
        <v>56622</v>
      </c>
      <c r="EH197" s="43"/>
      <c r="EI197" s="43"/>
      <c r="EJ197" s="396"/>
      <c r="EK197" s="43"/>
      <c r="EL197" s="43">
        <v>1739799</v>
      </c>
      <c r="EO197" s="88"/>
      <c r="EP197" s="33">
        <v>-99561</v>
      </c>
    </row>
    <row r="198" spans="4:146" ht="12.75" customHeight="1" x14ac:dyDescent="0.3">
      <c r="D198" s="88" t="s">
        <v>316</v>
      </c>
      <c r="E198" s="327"/>
      <c r="F198" s="399"/>
      <c r="G198" s="403">
        <v>0</v>
      </c>
      <c r="H198" s="401"/>
      <c r="I198" s="43"/>
      <c r="J198" s="396"/>
      <c r="K198" s="399"/>
      <c r="L198" s="403">
        <v>0</v>
      </c>
      <c r="M198" s="401"/>
      <c r="N198" s="43"/>
      <c r="O198" s="396"/>
      <c r="P198" s="399"/>
      <c r="Q198" s="403">
        <v>0</v>
      </c>
      <c r="R198" s="401"/>
      <c r="S198" s="43"/>
      <c r="T198" s="396"/>
      <c r="U198" s="399"/>
      <c r="V198" s="403">
        <v>60431</v>
      </c>
      <c r="W198" s="401"/>
      <c r="X198" s="43"/>
      <c r="Y198" s="396"/>
      <c r="Z198" s="399"/>
      <c r="AA198" s="403">
        <v>0</v>
      </c>
      <c r="AB198" s="401"/>
      <c r="AC198" s="43"/>
      <c r="AD198" s="396"/>
      <c r="AE198" s="399"/>
      <c r="AF198" s="403">
        <v>0</v>
      </c>
      <c r="AG198" s="401"/>
      <c r="AH198" s="43"/>
      <c r="AI198" s="396"/>
      <c r="AJ198" s="399"/>
      <c r="AK198" s="403">
        <v>0</v>
      </c>
      <c r="AL198" s="401"/>
      <c r="AM198" s="42"/>
      <c r="AN198" s="41"/>
      <c r="AO198" s="399"/>
      <c r="AP198" s="403">
        <v>0</v>
      </c>
      <c r="AQ198" s="401"/>
      <c r="AR198" s="43"/>
      <c r="AS198" s="396"/>
      <c r="AT198" s="399"/>
      <c r="AU198" s="403">
        <v>0</v>
      </c>
      <c r="AV198" s="401"/>
      <c r="AW198" s="43"/>
      <c r="AX198" s="396"/>
      <c r="AY198" s="399"/>
      <c r="AZ198" s="403">
        <v>0</v>
      </c>
      <c r="BA198" s="401"/>
      <c r="BB198" s="43"/>
      <c r="BC198" s="396"/>
      <c r="BD198" s="399"/>
      <c r="BE198" s="403">
        <v>0</v>
      </c>
      <c r="BF198" s="401"/>
      <c r="BG198" s="43"/>
      <c r="BH198" s="396"/>
      <c r="BI198" s="399"/>
      <c r="BJ198" s="403">
        <v>0</v>
      </c>
      <c r="BK198" s="401"/>
      <c r="BL198" s="43"/>
      <c r="BM198" s="396"/>
      <c r="BN198" s="399"/>
      <c r="BO198" s="403">
        <v>0</v>
      </c>
      <c r="BP198" s="401"/>
      <c r="BQ198" s="43"/>
      <c r="BR198" s="396"/>
      <c r="BS198" s="399"/>
      <c r="BT198" s="403">
        <v>60431</v>
      </c>
      <c r="BU198" s="401"/>
      <c r="BV198" s="43"/>
      <c r="BW198" s="396"/>
      <c r="BX198" s="399"/>
      <c r="BY198" s="403">
        <v>1839360</v>
      </c>
      <c r="BZ198" s="401"/>
      <c r="CA198" s="43"/>
      <c r="CB198" s="396"/>
      <c r="CC198" s="399"/>
      <c r="CD198" s="403">
        <v>0</v>
      </c>
      <c r="CE198" s="401"/>
      <c r="CF198" s="43"/>
      <c r="CG198" s="396"/>
      <c r="CH198" s="399"/>
      <c r="CI198" s="403">
        <v>0</v>
      </c>
      <c r="CJ198" s="401"/>
      <c r="CK198" s="43"/>
      <c r="CL198" s="396"/>
      <c r="CM198" s="399"/>
      <c r="CN198" s="403">
        <v>129145</v>
      </c>
      <c r="CO198" s="401"/>
      <c r="CP198" s="43"/>
      <c r="CQ198" s="396"/>
      <c r="CR198" s="399"/>
      <c r="CS198" s="403">
        <v>0</v>
      </c>
      <c r="CT198" s="401"/>
      <c r="CU198" s="43"/>
      <c r="CV198" s="396"/>
      <c r="CW198" s="399"/>
      <c r="CX198" s="403">
        <v>1420214</v>
      </c>
      <c r="CY198" s="401"/>
      <c r="CZ198" s="43"/>
      <c r="DA198" s="396"/>
      <c r="DB198" s="399"/>
      <c r="DC198" s="403">
        <v>69867</v>
      </c>
      <c r="DD198" s="401"/>
      <c r="DE198" s="42"/>
      <c r="DF198" s="41"/>
      <c r="DG198" s="399"/>
      <c r="DH198" s="403">
        <v>0</v>
      </c>
      <c r="DI198" s="401"/>
      <c r="DJ198" s="43"/>
      <c r="DK198" s="396"/>
      <c r="DL198" s="399"/>
      <c r="DM198" s="403">
        <v>120573</v>
      </c>
      <c r="DN198" s="401"/>
      <c r="DO198" s="43"/>
      <c r="DP198" s="396"/>
      <c r="DQ198" s="399"/>
      <c r="DR198" s="403">
        <v>0</v>
      </c>
      <c r="DS198" s="401"/>
      <c r="DT198" s="43"/>
      <c r="DU198" s="396"/>
      <c r="DV198" s="399"/>
      <c r="DW198" s="403">
        <v>0</v>
      </c>
      <c r="DX198" s="401"/>
      <c r="DY198" s="43"/>
      <c r="DZ198" s="396"/>
      <c r="EA198" s="399"/>
      <c r="EB198" s="403">
        <v>42939</v>
      </c>
      <c r="EC198" s="401"/>
      <c r="ED198" s="43"/>
      <c r="EE198" s="396"/>
      <c r="EF198" s="399"/>
      <c r="EG198" s="403">
        <v>56622</v>
      </c>
      <c r="EH198" s="401"/>
      <c r="EI198" s="43"/>
      <c r="EJ198" s="396"/>
      <c r="EK198" s="399"/>
      <c r="EL198" s="403">
        <v>1739799</v>
      </c>
      <c r="EM198" s="401"/>
      <c r="EO198" s="88"/>
      <c r="EP198" s="33">
        <v>-99561</v>
      </c>
    </row>
    <row r="199" spans="4:146" x14ac:dyDescent="0.3">
      <c r="D199" s="88"/>
      <c r="E199" s="327"/>
      <c r="G199" s="43"/>
      <c r="H199" s="43"/>
      <c r="I199" s="43"/>
      <c r="J199" s="396"/>
      <c r="L199" s="43"/>
      <c r="M199" s="43"/>
      <c r="N199" s="43"/>
      <c r="O199" s="396"/>
      <c r="Q199" s="43"/>
      <c r="R199" s="43"/>
      <c r="S199" s="43"/>
      <c r="T199" s="396"/>
      <c r="V199" s="43"/>
      <c r="W199" s="43"/>
      <c r="X199" s="43"/>
      <c r="Y199" s="396"/>
      <c r="AA199" s="43"/>
      <c r="AB199" s="43"/>
      <c r="AC199" s="43"/>
      <c r="AD199" s="396"/>
      <c r="AF199" s="43"/>
      <c r="AG199" s="43"/>
      <c r="AH199" s="43"/>
      <c r="AI199" s="396"/>
      <c r="AK199" s="43"/>
      <c r="AL199" s="43"/>
      <c r="AM199" s="43"/>
      <c r="AN199" s="396"/>
      <c r="AP199" s="43"/>
      <c r="AQ199" s="43"/>
      <c r="AR199" s="43"/>
      <c r="AS199" s="396"/>
      <c r="AU199" s="43"/>
      <c r="AV199" s="43"/>
      <c r="AW199" s="43"/>
      <c r="AX199" s="396"/>
      <c r="AZ199" s="43"/>
      <c r="BA199" s="43"/>
      <c r="BB199" s="43"/>
      <c r="BC199" s="396"/>
      <c r="BE199" s="43"/>
      <c r="BF199" s="43"/>
      <c r="BG199" s="43"/>
      <c r="BH199" s="396"/>
      <c r="BJ199" s="43"/>
      <c r="BK199" s="43"/>
      <c r="BL199" s="43"/>
      <c r="BM199" s="396"/>
      <c r="BO199" s="43"/>
      <c r="BP199" s="43"/>
      <c r="BQ199" s="43"/>
      <c r="BR199" s="396"/>
      <c r="BT199" s="43"/>
      <c r="BU199" s="43"/>
      <c r="BV199" s="43"/>
      <c r="BW199" s="396"/>
      <c r="BY199" s="43"/>
      <c r="BZ199" s="43"/>
      <c r="CA199" s="43"/>
      <c r="CB199" s="396"/>
      <c r="CD199" s="43"/>
      <c r="CE199" s="43"/>
      <c r="CF199" s="43"/>
      <c r="CG199" s="396"/>
      <c r="CI199" s="43"/>
      <c r="CJ199" s="43"/>
      <c r="CK199" s="43"/>
      <c r="CL199" s="396"/>
      <c r="CN199" s="43"/>
      <c r="CO199" s="43"/>
      <c r="CP199" s="43"/>
      <c r="CQ199" s="396"/>
      <c r="CS199" s="43"/>
      <c r="CT199" s="43"/>
      <c r="CU199" s="43"/>
      <c r="CV199" s="396"/>
      <c r="CX199" s="43"/>
      <c r="CY199" s="43"/>
      <c r="CZ199" s="43"/>
      <c r="DA199" s="396"/>
      <c r="DC199" s="43"/>
      <c r="DD199" s="43"/>
      <c r="DE199" s="43"/>
      <c r="DF199" s="396"/>
      <c r="DH199" s="43"/>
      <c r="DI199" s="43"/>
      <c r="DJ199" s="43"/>
      <c r="DK199" s="396"/>
      <c r="DM199" s="43"/>
      <c r="DN199" s="43"/>
      <c r="DO199" s="43"/>
      <c r="DP199" s="396"/>
      <c r="DR199" s="43"/>
      <c r="DS199" s="43"/>
      <c r="DT199" s="43"/>
      <c r="DU199" s="396"/>
      <c r="DW199" s="43"/>
      <c r="DX199" s="43"/>
      <c r="DY199" s="43"/>
      <c r="DZ199" s="396"/>
      <c r="EB199" s="43"/>
      <c r="EC199" s="43"/>
      <c r="ED199" s="43"/>
      <c r="EE199" s="396"/>
      <c r="EG199" s="43"/>
      <c r="EH199" s="43"/>
      <c r="EI199" s="43"/>
      <c r="EJ199" s="396"/>
      <c r="EL199" s="43"/>
      <c r="EM199" s="43"/>
      <c r="EO199" s="88"/>
      <c r="EP199" s="33"/>
    </row>
    <row r="200" spans="4:146" x14ac:dyDescent="0.3">
      <c r="D200" s="88" t="s">
        <v>343</v>
      </c>
      <c r="E200" s="327"/>
      <c r="G200" s="43">
        <v>0</v>
      </c>
      <c r="H200" s="43"/>
      <c r="I200" s="43"/>
      <c r="J200" s="396"/>
      <c r="K200" s="43"/>
      <c r="L200" s="43">
        <v>666190</v>
      </c>
      <c r="M200" s="43"/>
      <c r="N200" s="43"/>
      <c r="O200" s="396"/>
      <c r="P200" s="43"/>
      <c r="Q200" s="43">
        <v>0</v>
      </c>
      <c r="R200" s="43"/>
      <c r="S200" s="43"/>
      <c r="T200" s="396"/>
      <c r="U200" s="43"/>
      <c r="V200" s="43">
        <v>0</v>
      </c>
      <c r="W200" s="43"/>
      <c r="X200" s="43"/>
      <c r="Y200" s="396"/>
      <c r="Z200" s="43"/>
      <c r="AA200" s="43">
        <v>0</v>
      </c>
      <c r="AB200" s="43"/>
      <c r="AC200" s="43"/>
      <c r="AD200" s="396"/>
      <c r="AE200" s="43"/>
      <c r="AF200" s="43">
        <v>0</v>
      </c>
      <c r="AG200" s="43"/>
      <c r="AH200" s="43"/>
      <c r="AI200" s="396"/>
      <c r="AJ200" s="43"/>
      <c r="AK200" s="43">
        <v>0</v>
      </c>
      <c r="AL200" s="43"/>
      <c r="AM200" s="43"/>
      <c r="AN200" s="396"/>
      <c r="AO200" s="43"/>
      <c r="AP200" s="43">
        <v>0</v>
      </c>
      <c r="AQ200" s="43"/>
      <c r="AR200" s="43"/>
      <c r="AS200" s="396"/>
      <c r="AT200" s="43"/>
      <c r="AU200" s="43">
        <v>0</v>
      </c>
      <c r="AV200" s="43"/>
      <c r="AW200" s="43"/>
      <c r="AX200" s="396"/>
      <c r="AY200" s="43"/>
      <c r="AZ200" s="43">
        <v>0</v>
      </c>
      <c r="BA200" s="43"/>
      <c r="BB200" s="43"/>
      <c r="BC200" s="396"/>
      <c r="BD200" s="43"/>
      <c r="BE200" s="43">
        <v>0</v>
      </c>
      <c r="BF200" s="43"/>
      <c r="BG200" s="43"/>
      <c r="BH200" s="396"/>
      <c r="BI200" s="43"/>
      <c r="BJ200" s="43">
        <v>0</v>
      </c>
      <c r="BK200" s="43"/>
      <c r="BL200" s="43"/>
      <c r="BM200" s="396"/>
      <c r="BN200" s="43"/>
      <c r="BO200" s="43">
        <v>0</v>
      </c>
      <c r="BP200" s="43"/>
      <c r="BQ200" s="43"/>
      <c r="BR200" s="396"/>
      <c r="BT200" s="43">
        <v>666190</v>
      </c>
      <c r="BU200" s="43"/>
      <c r="BV200" s="43"/>
      <c r="BW200" s="396"/>
      <c r="BY200" s="43">
        <v>39629</v>
      </c>
      <c r="BZ200" s="43"/>
      <c r="CA200" s="43"/>
      <c r="CB200" s="396"/>
      <c r="CC200" s="43"/>
      <c r="CD200" s="43">
        <v>0</v>
      </c>
      <c r="CE200" s="43"/>
      <c r="CF200" s="43"/>
      <c r="CG200" s="396"/>
      <c r="CH200" s="43"/>
      <c r="CI200" s="43">
        <v>39629</v>
      </c>
      <c r="CJ200" s="43"/>
      <c r="CK200" s="43"/>
      <c r="CL200" s="396"/>
      <c r="CM200" s="43"/>
      <c r="CN200" s="43">
        <v>0</v>
      </c>
      <c r="CO200" s="43"/>
      <c r="CP200" s="43"/>
      <c r="CQ200" s="396"/>
      <c r="CR200" s="43"/>
      <c r="CS200" s="43">
        <v>0</v>
      </c>
      <c r="CT200" s="43"/>
      <c r="CU200" s="43"/>
      <c r="CV200" s="396"/>
      <c r="CW200" s="43"/>
      <c r="CX200" s="43">
        <v>0</v>
      </c>
      <c r="CY200" s="43"/>
      <c r="CZ200" s="43"/>
      <c r="DA200" s="396"/>
      <c r="DB200" s="43"/>
      <c r="DC200" s="43">
        <v>0</v>
      </c>
      <c r="DD200" s="43"/>
      <c r="DE200" s="43"/>
      <c r="DF200" s="396"/>
      <c r="DG200" s="43"/>
      <c r="DH200" s="43">
        <v>0</v>
      </c>
      <c r="DI200" s="43"/>
      <c r="DJ200" s="43"/>
      <c r="DK200" s="396"/>
      <c r="DL200" s="43"/>
      <c r="DM200" s="43">
        <v>0</v>
      </c>
      <c r="DN200" s="43"/>
      <c r="DO200" s="43"/>
      <c r="DP200" s="396"/>
      <c r="DQ200" s="43"/>
      <c r="DR200" s="43">
        <v>0</v>
      </c>
      <c r="DS200" s="43"/>
      <c r="DT200" s="43"/>
      <c r="DU200" s="396"/>
      <c r="DV200" s="43"/>
      <c r="DW200" s="43">
        <v>0</v>
      </c>
      <c r="DX200" s="43"/>
      <c r="DY200" s="43"/>
      <c r="DZ200" s="396"/>
      <c r="EA200" s="43"/>
      <c r="EB200" s="43">
        <v>0</v>
      </c>
      <c r="EC200" s="43"/>
      <c r="ED200" s="43"/>
      <c r="EE200" s="396"/>
      <c r="EF200" s="43"/>
      <c r="EG200" s="43">
        <v>0</v>
      </c>
      <c r="EH200" s="43"/>
      <c r="EI200" s="43"/>
      <c r="EJ200" s="396"/>
      <c r="EL200" s="43">
        <v>39629</v>
      </c>
      <c r="EM200" s="43"/>
      <c r="EO200" s="88"/>
      <c r="EP200" s="33">
        <v>0</v>
      </c>
    </row>
    <row r="201" spans="4:146" x14ac:dyDescent="0.3">
      <c r="D201" s="88" t="s">
        <v>316</v>
      </c>
      <c r="E201" s="327"/>
      <c r="F201" s="399"/>
      <c r="G201" s="403">
        <v>0</v>
      </c>
      <c r="H201" s="401"/>
      <c r="I201" s="43"/>
      <c r="J201" s="396"/>
      <c r="K201" s="399"/>
      <c r="L201" s="403">
        <v>666190</v>
      </c>
      <c r="M201" s="401"/>
      <c r="N201" s="43"/>
      <c r="O201" s="396"/>
      <c r="P201" s="402"/>
      <c r="Q201" s="403">
        <v>0</v>
      </c>
      <c r="R201" s="401"/>
      <c r="S201" s="43"/>
      <c r="T201" s="396"/>
      <c r="U201" s="402"/>
      <c r="V201" s="403">
        <v>0</v>
      </c>
      <c r="W201" s="401"/>
      <c r="X201" s="43"/>
      <c r="Y201" s="396"/>
      <c r="Z201" s="402"/>
      <c r="AA201" s="403">
        <v>0</v>
      </c>
      <c r="AB201" s="401"/>
      <c r="AC201" s="43"/>
      <c r="AD201" s="396"/>
      <c r="AE201" s="402"/>
      <c r="AF201" s="403">
        <v>0</v>
      </c>
      <c r="AG201" s="401"/>
      <c r="AH201" s="43"/>
      <c r="AI201" s="396"/>
      <c r="AJ201" s="402"/>
      <c r="AK201" s="403">
        <v>0</v>
      </c>
      <c r="AL201" s="401"/>
      <c r="AM201" s="43"/>
      <c r="AN201" s="396"/>
      <c r="AO201" s="402"/>
      <c r="AP201" s="403">
        <v>0</v>
      </c>
      <c r="AQ201" s="401"/>
      <c r="AR201" s="43"/>
      <c r="AS201" s="396"/>
      <c r="AT201" s="402"/>
      <c r="AU201" s="403">
        <v>0</v>
      </c>
      <c r="AV201" s="401"/>
      <c r="AW201" s="43"/>
      <c r="AX201" s="396"/>
      <c r="AY201" s="402"/>
      <c r="AZ201" s="403">
        <v>0</v>
      </c>
      <c r="BA201" s="401"/>
      <c r="BB201" s="43"/>
      <c r="BC201" s="396"/>
      <c r="BD201" s="402"/>
      <c r="BE201" s="403">
        <v>0</v>
      </c>
      <c r="BF201" s="401"/>
      <c r="BG201" s="43"/>
      <c r="BH201" s="396"/>
      <c r="BI201" s="402"/>
      <c r="BJ201" s="403">
        <v>0</v>
      </c>
      <c r="BK201" s="401"/>
      <c r="BL201" s="43"/>
      <c r="BM201" s="396"/>
      <c r="BN201" s="402"/>
      <c r="BO201" s="403">
        <v>0</v>
      </c>
      <c r="BP201" s="401"/>
      <c r="BQ201" s="43"/>
      <c r="BR201" s="396"/>
      <c r="BS201" s="399"/>
      <c r="BT201" s="403">
        <v>666190</v>
      </c>
      <c r="BU201" s="401"/>
      <c r="BV201" s="43"/>
      <c r="BW201" s="396"/>
      <c r="BX201" s="399"/>
      <c r="BY201" s="403">
        <v>39629</v>
      </c>
      <c r="BZ201" s="401"/>
      <c r="CA201" s="43"/>
      <c r="CB201" s="396"/>
      <c r="CC201" s="399"/>
      <c r="CD201" s="403">
        <v>0</v>
      </c>
      <c r="CE201" s="401"/>
      <c r="CF201" s="43"/>
      <c r="CG201" s="396"/>
      <c r="CH201" s="402"/>
      <c r="CI201" s="403">
        <v>39629</v>
      </c>
      <c r="CJ201" s="401"/>
      <c r="CK201" s="43"/>
      <c r="CL201" s="396"/>
      <c r="CM201" s="402"/>
      <c r="CN201" s="403">
        <v>0</v>
      </c>
      <c r="CO201" s="401"/>
      <c r="CP201" s="43"/>
      <c r="CQ201" s="396"/>
      <c r="CR201" s="402"/>
      <c r="CS201" s="403">
        <v>0</v>
      </c>
      <c r="CT201" s="401"/>
      <c r="CU201" s="43"/>
      <c r="CV201" s="396"/>
      <c r="CW201" s="402"/>
      <c r="CX201" s="403">
        <v>0</v>
      </c>
      <c r="CY201" s="401"/>
      <c r="CZ201" s="43"/>
      <c r="DA201" s="396"/>
      <c r="DB201" s="402"/>
      <c r="DC201" s="403">
        <v>0</v>
      </c>
      <c r="DD201" s="401"/>
      <c r="DE201" s="43"/>
      <c r="DF201" s="396"/>
      <c r="DG201" s="402"/>
      <c r="DH201" s="403">
        <v>0</v>
      </c>
      <c r="DI201" s="401"/>
      <c r="DJ201" s="43"/>
      <c r="DK201" s="396"/>
      <c r="DL201" s="402"/>
      <c r="DM201" s="403">
        <v>0</v>
      </c>
      <c r="DN201" s="401"/>
      <c r="DO201" s="43"/>
      <c r="DP201" s="396"/>
      <c r="DQ201" s="402"/>
      <c r="DR201" s="403">
        <v>0</v>
      </c>
      <c r="DS201" s="401"/>
      <c r="DT201" s="43"/>
      <c r="DU201" s="396"/>
      <c r="DV201" s="402"/>
      <c r="DW201" s="403">
        <v>0</v>
      </c>
      <c r="DX201" s="401"/>
      <c r="DY201" s="43"/>
      <c r="DZ201" s="396"/>
      <c r="EA201" s="402"/>
      <c r="EB201" s="403">
        <v>0</v>
      </c>
      <c r="EC201" s="401"/>
      <c r="ED201" s="43"/>
      <c r="EE201" s="396"/>
      <c r="EF201" s="402"/>
      <c r="EG201" s="403">
        <v>0</v>
      </c>
      <c r="EH201" s="401"/>
      <c r="EI201" s="43"/>
      <c r="EJ201" s="396"/>
      <c r="EK201" s="399"/>
      <c r="EL201" s="403">
        <v>39629</v>
      </c>
      <c r="EM201" s="401"/>
      <c r="EO201" s="88"/>
      <c r="EP201" s="33">
        <v>0</v>
      </c>
    </row>
    <row r="202" spans="4:146" x14ac:dyDescent="0.3">
      <c r="D202" s="88"/>
      <c r="E202" s="327"/>
      <c r="G202" s="43"/>
      <c r="H202" s="43"/>
      <c r="I202" s="43"/>
      <c r="J202" s="396"/>
      <c r="L202" s="43"/>
      <c r="M202" s="43"/>
      <c r="N202" s="43"/>
      <c r="O202" s="396"/>
      <c r="Q202" s="43"/>
      <c r="R202" s="43"/>
      <c r="S202" s="43"/>
      <c r="T202" s="396"/>
      <c r="V202" s="43"/>
      <c r="W202" s="43"/>
      <c r="X202" s="43"/>
      <c r="Y202" s="396"/>
      <c r="AA202" s="43"/>
      <c r="AB202" s="43"/>
      <c r="AC202" s="43"/>
      <c r="AD202" s="396"/>
      <c r="AF202" s="43"/>
      <c r="AG202" s="43"/>
      <c r="AH202" s="43"/>
      <c r="AI202" s="396"/>
      <c r="AK202" s="43"/>
      <c r="AL202" s="43"/>
      <c r="AM202" s="43"/>
      <c r="AN202" s="396"/>
      <c r="AP202" s="43"/>
      <c r="AQ202" s="43"/>
      <c r="AR202" s="43"/>
      <c r="AS202" s="396"/>
      <c r="AU202" s="43"/>
      <c r="AV202" s="43"/>
      <c r="AW202" s="43"/>
      <c r="AX202" s="396"/>
      <c r="AZ202" s="43"/>
      <c r="BA202" s="43"/>
      <c r="BB202" s="43"/>
      <c r="BC202" s="396"/>
      <c r="BE202" s="43"/>
      <c r="BF202" s="43"/>
      <c r="BG202" s="43"/>
      <c r="BH202" s="396"/>
      <c r="BJ202" s="43"/>
      <c r="BK202" s="43"/>
      <c r="BL202" s="43"/>
      <c r="BM202" s="396"/>
      <c r="BO202" s="43"/>
      <c r="BP202" s="43"/>
      <c r="BQ202" s="43"/>
      <c r="BR202" s="396"/>
      <c r="BT202" s="43"/>
      <c r="BU202" s="43"/>
      <c r="BV202" s="43"/>
      <c r="BW202" s="396"/>
      <c r="BY202" s="43"/>
      <c r="BZ202" s="43"/>
      <c r="CA202" s="43"/>
      <c r="CB202" s="396"/>
      <c r="CD202" s="43"/>
      <c r="CE202" s="43"/>
      <c r="CF202" s="43"/>
      <c r="CG202" s="396"/>
      <c r="CI202" s="43"/>
      <c r="CJ202" s="43"/>
      <c r="CK202" s="43"/>
      <c r="CL202" s="396"/>
      <c r="CN202" s="43"/>
      <c r="CO202" s="43"/>
      <c r="CP202" s="43"/>
      <c r="CQ202" s="396"/>
      <c r="CS202" s="43"/>
      <c r="CT202" s="43"/>
      <c r="CU202" s="43"/>
      <c r="CV202" s="396"/>
      <c r="CX202" s="43"/>
      <c r="CY202" s="43"/>
      <c r="CZ202" s="43"/>
      <c r="DA202" s="396"/>
      <c r="DC202" s="43"/>
      <c r="DD202" s="43"/>
      <c r="DE202" s="43"/>
      <c r="DF202" s="396"/>
      <c r="DH202" s="43"/>
      <c r="DI202" s="43"/>
      <c r="DJ202" s="43"/>
      <c r="DK202" s="396"/>
      <c r="DM202" s="43"/>
      <c r="DN202" s="43"/>
      <c r="DO202" s="43"/>
      <c r="DP202" s="396"/>
      <c r="DR202" s="43"/>
      <c r="DS202" s="43"/>
      <c r="DT202" s="43"/>
      <c r="DU202" s="396"/>
      <c r="DW202" s="43"/>
      <c r="DX202" s="43"/>
      <c r="DY202" s="43"/>
      <c r="DZ202" s="396"/>
      <c r="EB202" s="43"/>
      <c r="EC202" s="43"/>
      <c r="ED202" s="43"/>
      <c r="EE202" s="396"/>
      <c r="EG202" s="43"/>
      <c r="EH202" s="43"/>
      <c r="EI202" s="43"/>
      <c r="EJ202" s="396"/>
      <c r="EL202" s="43"/>
      <c r="EM202" s="43"/>
      <c r="EO202" s="88"/>
      <c r="EP202" s="33"/>
    </row>
    <row r="203" spans="4:146" x14ac:dyDescent="0.3">
      <c r="D203" s="88" t="s">
        <v>344</v>
      </c>
      <c r="E203" s="327"/>
      <c r="G203" s="43">
        <v>0</v>
      </c>
      <c r="H203" s="43"/>
      <c r="I203" s="43"/>
      <c r="J203" s="396"/>
      <c r="K203" s="43"/>
      <c r="L203" s="43">
        <v>0</v>
      </c>
      <c r="M203" s="43"/>
      <c r="N203" s="43"/>
      <c r="O203" s="396"/>
      <c r="P203" s="43"/>
      <c r="Q203" s="43">
        <v>0</v>
      </c>
      <c r="R203" s="43"/>
      <c r="S203" s="43"/>
      <c r="T203" s="396"/>
      <c r="U203" s="43"/>
      <c r="V203" s="43">
        <v>0</v>
      </c>
      <c r="W203" s="43"/>
      <c r="X203" s="43"/>
      <c r="Y203" s="396"/>
      <c r="Z203" s="43"/>
      <c r="AA203" s="43">
        <v>0</v>
      </c>
      <c r="AB203" s="43"/>
      <c r="AC203" s="43"/>
      <c r="AD203" s="396"/>
      <c r="AE203" s="43"/>
      <c r="AF203" s="43">
        <v>0</v>
      </c>
      <c r="AG203" s="43"/>
      <c r="AH203" s="43"/>
      <c r="AI203" s="396"/>
      <c r="AJ203" s="43"/>
      <c r="AK203" s="43">
        <v>0</v>
      </c>
      <c r="AL203" s="43"/>
      <c r="AM203" s="43"/>
      <c r="AN203" s="396"/>
      <c r="AO203" s="43"/>
      <c r="AP203" s="43">
        <v>0</v>
      </c>
      <c r="AQ203" s="43"/>
      <c r="AR203" s="43"/>
      <c r="AS203" s="396"/>
      <c r="AT203" s="43"/>
      <c r="AU203" s="43">
        <v>0</v>
      </c>
      <c r="AV203" s="43"/>
      <c r="AW203" s="43"/>
      <c r="AX203" s="396"/>
      <c r="AY203" s="43"/>
      <c r="AZ203" s="43">
        <v>118333</v>
      </c>
      <c r="BA203" s="43"/>
      <c r="BB203" s="43"/>
      <c r="BC203" s="396"/>
      <c r="BD203" s="43"/>
      <c r="BE203" s="43">
        <v>0</v>
      </c>
      <c r="BF203" s="43"/>
      <c r="BG203" s="43"/>
      <c r="BH203" s="396"/>
      <c r="BI203" s="43"/>
      <c r="BJ203" s="43">
        <v>0</v>
      </c>
      <c r="BK203" s="43"/>
      <c r="BL203" s="43"/>
      <c r="BM203" s="396"/>
      <c r="BN203" s="43"/>
      <c r="BO203" s="43">
        <v>0</v>
      </c>
      <c r="BP203" s="43"/>
      <c r="BQ203" s="43"/>
      <c r="BR203" s="396"/>
      <c r="BT203" s="43">
        <v>118333</v>
      </c>
      <c r="BU203" s="43"/>
      <c r="BV203" s="43"/>
      <c r="BW203" s="396"/>
      <c r="BY203" s="43">
        <v>88512</v>
      </c>
      <c r="BZ203" s="43"/>
      <c r="CA203" s="43"/>
      <c r="CB203" s="396"/>
      <c r="CC203" s="43"/>
      <c r="CD203" s="43">
        <v>0</v>
      </c>
      <c r="CE203" s="43"/>
      <c r="CF203" s="43"/>
      <c r="CG203" s="396"/>
      <c r="CH203" s="43"/>
      <c r="CI203" s="43">
        <v>88512</v>
      </c>
      <c r="CJ203" s="43"/>
      <c r="CK203" s="43"/>
      <c r="CL203" s="396"/>
      <c r="CM203" s="43"/>
      <c r="CN203" s="43">
        <v>0</v>
      </c>
      <c r="CO203" s="43"/>
      <c r="CP203" s="43"/>
      <c r="CQ203" s="396"/>
      <c r="CR203" s="43"/>
      <c r="CS203" s="43">
        <v>0</v>
      </c>
      <c r="CT203" s="43"/>
      <c r="CU203" s="43"/>
      <c r="CV203" s="396"/>
      <c r="CW203" s="43"/>
      <c r="CX203" s="43">
        <v>0</v>
      </c>
      <c r="CY203" s="43"/>
      <c r="CZ203" s="43"/>
      <c r="DA203" s="396"/>
      <c r="DB203" s="43"/>
      <c r="DC203" s="43">
        <v>0</v>
      </c>
      <c r="DD203" s="43"/>
      <c r="DE203" s="43"/>
      <c r="DF203" s="396"/>
      <c r="DG203" s="43"/>
      <c r="DH203" s="43">
        <v>0</v>
      </c>
      <c r="DI203" s="43"/>
      <c r="DJ203" s="43"/>
      <c r="DK203" s="396"/>
      <c r="DL203" s="43"/>
      <c r="DM203" s="43">
        <v>0</v>
      </c>
      <c r="DN203" s="43"/>
      <c r="DO203" s="43"/>
      <c r="DP203" s="396"/>
      <c r="DQ203" s="43"/>
      <c r="DR203" s="43">
        <v>0</v>
      </c>
      <c r="DS203" s="43"/>
      <c r="DT203" s="43"/>
      <c r="DU203" s="396"/>
      <c r="DV203" s="43"/>
      <c r="DW203" s="43">
        <v>0</v>
      </c>
      <c r="DX203" s="43"/>
      <c r="DY203" s="43"/>
      <c r="DZ203" s="396"/>
      <c r="EA203" s="43"/>
      <c r="EB203" s="43">
        <v>0</v>
      </c>
      <c r="EC203" s="43"/>
      <c r="ED203" s="43"/>
      <c r="EE203" s="396"/>
      <c r="EF203" s="43"/>
      <c r="EG203" s="43">
        <v>0</v>
      </c>
      <c r="EH203" s="43"/>
      <c r="EI203" s="43"/>
      <c r="EJ203" s="396"/>
      <c r="EL203" s="43">
        <v>88512</v>
      </c>
      <c r="EM203" s="43"/>
      <c r="EO203" s="88"/>
      <c r="EP203" s="33">
        <v>0</v>
      </c>
    </row>
    <row r="204" spans="4:146" x14ac:dyDescent="0.3">
      <c r="D204" s="88" t="s">
        <v>316</v>
      </c>
      <c r="E204" s="327"/>
      <c r="F204" s="399"/>
      <c r="G204" s="403">
        <v>0</v>
      </c>
      <c r="H204" s="401"/>
      <c r="I204" s="43"/>
      <c r="J204" s="396"/>
      <c r="K204" s="399"/>
      <c r="L204" s="403">
        <v>0</v>
      </c>
      <c r="M204" s="401"/>
      <c r="N204" s="43"/>
      <c r="O204" s="396"/>
      <c r="P204" s="402"/>
      <c r="Q204" s="403">
        <v>0</v>
      </c>
      <c r="R204" s="401"/>
      <c r="S204" s="43"/>
      <c r="T204" s="396"/>
      <c r="U204" s="402"/>
      <c r="V204" s="403">
        <v>0</v>
      </c>
      <c r="W204" s="401"/>
      <c r="X204" s="43"/>
      <c r="Y204" s="396"/>
      <c r="Z204" s="402"/>
      <c r="AA204" s="403">
        <v>0</v>
      </c>
      <c r="AB204" s="401"/>
      <c r="AC204" s="43"/>
      <c r="AD204" s="396"/>
      <c r="AE204" s="402"/>
      <c r="AF204" s="403">
        <v>0</v>
      </c>
      <c r="AG204" s="401"/>
      <c r="AH204" s="43"/>
      <c r="AI204" s="396"/>
      <c r="AJ204" s="402"/>
      <c r="AK204" s="403">
        <v>0</v>
      </c>
      <c r="AL204" s="401"/>
      <c r="AM204" s="43"/>
      <c r="AN204" s="396"/>
      <c r="AO204" s="402"/>
      <c r="AP204" s="403">
        <v>0</v>
      </c>
      <c r="AQ204" s="401"/>
      <c r="AR204" s="43"/>
      <c r="AS204" s="396"/>
      <c r="AT204" s="402"/>
      <c r="AU204" s="403">
        <v>0</v>
      </c>
      <c r="AV204" s="401"/>
      <c r="AW204" s="43"/>
      <c r="AX204" s="396"/>
      <c r="AY204" s="402"/>
      <c r="AZ204" s="403">
        <v>118333</v>
      </c>
      <c r="BA204" s="401"/>
      <c r="BB204" s="43"/>
      <c r="BC204" s="396"/>
      <c r="BD204" s="402"/>
      <c r="BE204" s="403">
        <v>0</v>
      </c>
      <c r="BF204" s="401"/>
      <c r="BG204" s="43"/>
      <c r="BH204" s="396"/>
      <c r="BI204" s="402"/>
      <c r="BJ204" s="403">
        <v>0</v>
      </c>
      <c r="BK204" s="401"/>
      <c r="BL204" s="43"/>
      <c r="BM204" s="396"/>
      <c r="BN204" s="402"/>
      <c r="BO204" s="403">
        <v>0</v>
      </c>
      <c r="BP204" s="401"/>
      <c r="BQ204" s="43"/>
      <c r="BR204" s="396"/>
      <c r="BS204" s="399"/>
      <c r="BT204" s="403">
        <v>118333</v>
      </c>
      <c r="BU204" s="401"/>
      <c r="BV204" s="43"/>
      <c r="BW204" s="396"/>
      <c r="BX204" s="399"/>
      <c r="BY204" s="403">
        <v>88512</v>
      </c>
      <c r="BZ204" s="401"/>
      <c r="CA204" s="43"/>
      <c r="CB204" s="396"/>
      <c r="CC204" s="399"/>
      <c r="CD204" s="403">
        <v>0</v>
      </c>
      <c r="CE204" s="401"/>
      <c r="CF204" s="43"/>
      <c r="CG204" s="396"/>
      <c r="CH204" s="402"/>
      <c r="CI204" s="403">
        <v>88512</v>
      </c>
      <c r="CJ204" s="401"/>
      <c r="CK204" s="43"/>
      <c r="CL204" s="396"/>
      <c r="CM204" s="402"/>
      <c r="CN204" s="403">
        <v>0</v>
      </c>
      <c r="CO204" s="401"/>
      <c r="CP204" s="43"/>
      <c r="CQ204" s="396"/>
      <c r="CR204" s="402"/>
      <c r="CS204" s="403">
        <v>0</v>
      </c>
      <c r="CT204" s="401"/>
      <c r="CU204" s="43"/>
      <c r="CV204" s="396"/>
      <c r="CW204" s="402"/>
      <c r="CX204" s="403">
        <v>0</v>
      </c>
      <c r="CY204" s="401"/>
      <c r="CZ204" s="43"/>
      <c r="DA204" s="396"/>
      <c r="DB204" s="402"/>
      <c r="DC204" s="403">
        <v>0</v>
      </c>
      <c r="DD204" s="401"/>
      <c r="DE204" s="43"/>
      <c r="DF204" s="396"/>
      <c r="DG204" s="402"/>
      <c r="DH204" s="403">
        <v>0</v>
      </c>
      <c r="DI204" s="401"/>
      <c r="DJ204" s="43"/>
      <c r="DK204" s="396"/>
      <c r="DL204" s="402"/>
      <c r="DM204" s="403">
        <v>0</v>
      </c>
      <c r="DN204" s="401"/>
      <c r="DO204" s="43"/>
      <c r="DP204" s="396"/>
      <c r="DQ204" s="402"/>
      <c r="DR204" s="403">
        <v>0</v>
      </c>
      <c r="DS204" s="401"/>
      <c r="DT204" s="43"/>
      <c r="DU204" s="396"/>
      <c r="DV204" s="402"/>
      <c r="DW204" s="403">
        <v>0</v>
      </c>
      <c r="DX204" s="401"/>
      <c r="DY204" s="43"/>
      <c r="DZ204" s="396"/>
      <c r="EA204" s="402"/>
      <c r="EB204" s="403">
        <v>0</v>
      </c>
      <c r="EC204" s="401"/>
      <c r="ED204" s="43"/>
      <c r="EE204" s="396"/>
      <c r="EF204" s="402"/>
      <c r="EG204" s="403">
        <v>0</v>
      </c>
      <c r="EH204" s="401"/>
      <c r="EI204" s="43"/>
      <c r="EJ204" s="396"/>
      <c r="EK204" s="399"/>
      <c r="EL204" s="403">
        <v>88512</v>
      </c>
      <c r="EM204" s="401"/>
      <c r="EO204" s="88"/>
      <c r="EP204" s="33">
        <v>0</v>
      </c>
    </row>
    <row r="205" spans="4:146" x14ac:dyDescent="0.3">
      <c r="D205" s="88"/>
      <c r="E205" s="327"/>
      <c r="G205" s="43"/>
      <c r="H205" s="43"/>
      <c r="I205" s="43"/>
      <c r="J205" s="396"/>
      <c r="L205" s="43"/>
      <c r="M205" s="43"/>
      <c r="N205" s="43"/>
      <c r="O205" s="396"/>
      <c r="Q205" s="43"/>
      <c r="R205" s="43"/>
      <c r="S205" s="43"/>
      <c r="T205" s="396"/>
      <c r="V205" s="43"/>
      <c r="W205" s="43"/>
      <c r="X205" s="43"/>
      <c r="Y205" s="396"/>
      <c r="AA205" s="43"/>
      <c r="AB205" s="43"/>
      <c r="AC205" s="43"/>
      <c r="AD205" s="396"/>
      <c r="AF205" s="43"/>
      <c r="AG205" s="43"/>
      <c r="AH205" s="43"/>
      <c r="AI205" s="396"/>
      <c r="AK205" s="43"/>
      <c r="AL205" s="43"/>
      <c r="AM205" s="43"/>
      <c r="AN205" s="396"/>
      <c r="AP205" s="43"/>
      <c r="AQ205" s="43"/>
      <c r="AR205" s="43"/>
      <c r="AS205" s="396"/>
      <c r="AU205" s="43"/>
      <c r="AV205" s="43"/>
      <c r="AW205" s="43"/>
      <c r="AX205" s="396"/>
      <c r="AZ205" s="43"/>
      <c r="BA205" s="43"/>
      <c r="BB205" s="43"/>
      <c r="BC205" s="396"/>
      <c r="BE205" s="43"/>
      <c r="BF205" s="43"/>
      <c r="BG205" s="43"/>
      <c r="BH205" s="396"/>
      <c r="BJ205" s="43"/>
      <c r="BK205" s="43"/>
      <c r="BL205" s="43"/>
      <c r="BM205" s="396"/>
      <c r="BO205" s="43"/>
      <c r="BP205" s="43"/>
      <c r="BQ205" s="43"/>
      <c r="BR205" s="396"/>
      <c r="BT205" s="43"/>
      <c r="BU205" s="43"/>
      <c r="BV205" s="43"/>
      <c r="BW205" s="396"/>
      <c r="BY205" s="43"/>
      <c r="BZ205" s="43"/>
      <c r="CA205" s="43"/>
      <c r="CB205" s="396"/>
      <c r="CD205" s="43"/>
      <c r="CE205" s="43"/>
      <c r="CF205" s="43"/>
      <c r="CG205" s="396"/>
      <c r="CI205" s="43"/>
      <c r="CJ205" s="43"/>
      <c r="CK205" s="43"/>
      <c r="CL205" s="396"/>
      <c r="CN205" s="43"/>
      <c r="CO205" s="43"/>
      <c r="CP205" s="43"/>
      <c r="CQ205" s="396"/>
      <c r="CS205" s="43"/>
      <c r="CT205" s="43"/>
      <c r="CU205" s="43"/>
      <c r="CV205" s="396"/>
      <c r="CX205" s="43"/>
      <c r="CY205" s="43"/>
      <c r="CZ205" s="43"/>
      <c r="DA205" s="396"/>
      <c r="DC205" s="43"/>
      <c r="DD205" s="43"/>
      <c r="DE205" s="43"/>
      <c r="DF205" s="396"/>
      <c r="DH205" s="43"/>
      <c r="DI205" s="43"/>
      <c r="DJ205" s="43"/>
      <c r="DK205" s="396"/>
      <c r="DM205" s="43"/>
      <c r="DN205" s="43"/>
      <c r="DO205" s="43"/>
      <c r="DP205" s="396"/>
      <c r="DR205" s="43"/>
      <c r="DS205" s="43"/>
      <c r="DT205" s="43"/>
      <c r="DU205" s="396"/>
      <c r="DW205" s="43"/>
      <c r="DX205" s="43"/>
      <c r="DY205" s="43"/>
      <c r="DZ205" s="396"/>
      <c r="EB205" s="43"/>
      <c r="EC205" s="43"/>
      <c r="ED205" s="43"/>
      <c r="EE205" s="396"/>
      <c r="EG205" s="43"/>
      <c r="EH205" s="43"/>
      <c r="EI205" s="43"/>
      <c r="EJ205" s="396"/>
      <c r="EL205" s="43"/>
      <c r="EM205" s="43"/>
      <c r="EO205" s="88"/>
      <c r="EP205" s="33">
        <v>0</v>
      </c>
    </row>
    <row r="206" spans="4:146" x14ac:dyDescent="0.3">
      <c r="D206" s="88" t="s">
        <v>345</v>
      </c>
      <c r="E206" s="327"/>
      <c r="G206" s="43">
        <v>0</v>
      </c>
      <c r="H206" s="43"/>
      <c r="I206" s="43"/>
      <c r="J206" s="396"/>
      <c r="K206" s="43"/>
      <c r="L206" s="43">
        <v>0</v>
      </c>
      <c r="M206" s="43"/>
      <c r="N206" s="43"/>
      <c r="O206" s="396"/>
      <c r="P206" s="43"/>
      <c r="Q206" s="43">
        <v>0</v>
      </c>
      <c r="R206" s="43"/>
      <c r="S206" s="43"/>
      <c r="T206" s="396"/>
      <c r="U206" s="43"/>
      <c r="V206" s="43">
        <v>0</v>
      </c>
      <c r="W206" s="43"/>
      <c r="X206" s="43"/>
      <c r="Y206" s="396"/>
      <c r="Z206" s="43"/>
      <c r="AA206" s="43">
        <v>198856</v>
      </c>
      <c r="AB206" s="43"/>
      <c r="AC206" s="43"/>
      <c r="AD206" s="396"/>
      <c r="AE206" s="43"/>
      <c r="AF206" s="43">
        <v>0</v>
      </c>
      <c r="AG206" s="43"/>
      <c r="AH206" s="43"/>
      <c r="AI206" s="396"/>
      <c r="AJ206" s="43"/>
      <c r="AK206" s="43">
        <v>137158</v>
      </c>
      <c r="AL206" s="43"/>
      <c r="AM206" s="43"/>
      <c r="AN206" s="396"/>
      <c r="AO206" s="43"/>
      <c r="AP206" s="43">
        <v>0</v>
      </c>
      <c r="AQ206" s="43"/>
      <c r="AR206" s="43"/>
      <c r="AS206" s="396"/>
      <c r="AT206" s="43"/>
      <c r="AU206" s="43">
        <v>0</v>
      </c>
      <c r="AV206" s="43"/>
      <c r="AW206" s="43"/>
      <c r="AX206" s="396"/>
      <c r="AY206" s="43"/>
      <c r="AZ206" s="43">
        <v>0</v>
      </c>
      <c r="BA206" s="43"/>
      <c r="BB206" s="43"/>
      <c r="BC206" s="396"/>
      <c r="BD206" s="43"/>
      <c r="BE206" s="43">
        <v>0</v>
      </c>
      <c r="BF206" s="43"/>
      <c r="BG206" s="43"/>
      <c r="BH206" s="396"/>
      <c r="BI206" s="43"/>
      <c r="BJ206" s="43">
        <v>0</v>
      </c>
      <c r="BK206" s="43"/>
      <c r="BL206" s="43"/>
      <c r="BM206" s="396"/>
      <c r="BN206" s="43"/>
      <c r="BO206" s="43">
        <v>0</v>
      </c>
      <c r="BP206" s="43"/>
      <c r="BQ206" s="43"/>
      <c r="BR206" s="396"/>
      <c r="BT206" s="43">
        <v>336014</v>
      </c>
      <c r="BU206" s="43"/>
      <c r="BV206" s="43"/>
      <c r="BW206" s="396"/>
      <c r="BY206" s="43">
        <v>0</v>
      </c>
      <c r="BZ206" s="43"/>
      <c r="CA206" s="43"/>
      <c r="CB206" s="396"/>
      <c r="CC206" s="43"/>
      <c r="CD206" s="43">
        <v>0</v>
      </c>
      <c r="CE206" s="43"/>
      <c r="CF206" s="43"/>
      <c r="CG206" s="396"/>
      <c r="CH206" s="43"/>
      <c r="CI206" s="43">
        <v>0</v>
      </c>
      <c r="CJ206" s="43"/>
      <c r="CK206" s="43"/>
      <c r="CL206" s="396"/>
      <c r="CM206" s="43"/>
      <c r="CN206" s="43">
        <v>0</v>
      </c>
      <c r="CO206" s="43"/>
      <c r="CP206" s="43"/>
      <c r="CQ206" s="396"/>
      <c r="CR206" s="43"/>
      <c r="CS206" s="43">
        <v>0</v>
      </c>
      <c r="CT206" s="43"/>
      <c r="CU206" s="43"/>
      <c r="CV206" s="396"/>
      <c r="CW206" s="43"/>
      <c r="CX206" s="43">
        <v>0</v>
      </c>
      <c r="CY206" s="43"/>
      <c r="CZ206" s="43"/>
      <c r="DA206" s="396"/>
      <c r="DB206" s="43"/>
      <c r="DC206" s="43">
        <v>0</v>
      </c>
      <c r="DD206" s="43"/>
      <c r="DE206" s="43"/>
      <c r="DF206" s="396"/>
      <c r="DG206" s="43"/>
      <c r="DH206" s="43">
        <v>0</v>
      </c>
      <c r="DI206" s="43"/>
      <c r="DJ206" s="43"/>
      <c r="DK206" s="396"/>
      <c r="DL206" s="43"/>
      <c r="DM206" s="43">
        <v>0</v>
      </c>
      <c r="DN206" s="43"/>
      <c r="DO206" s="43"/>
      <c r="DP206" s="396"/>
      <c r="DQ206" s="43"/>
      <c r="DR206" s="43">
        <v>0</v>
      </c>
      <c r="DS206" s="43"/>
      <c r="DT206" s="43"/>
      <c r="DU206" s="396"/>
      <c r="DV206" s="43"/>
      <c r="DW206" s="43">
        <v>0</v>
      </c>
      <c r="DX206" s="43"/>
      <c r="DY206" s="43"/>
      <c r="DZ206" s="396"/>
      <c r="EA206" s="43"/>
      <c r="EB206" s="43">
        <v>0</v>
      </c>
      <c r="EC206" s="43"/>
      <c r="ED206" s="43"/>
      <c r="EE206" s="396"/>
      <c r="EF206" s="43"/>
      <c r="EG206" s="43">
        <v>0</v>
      </c>
      <c r="EH206" s="43"/>
      <c r="EI206" s="43"/>
      <c r="EJ206" s="396"/>
      <c r="EL206" s="43">
        <v>0</v>
      </c>
      <c r="EM206" s="43"/>
      <c r="EO206" s="88"/>
      <c r="EP206" s="33">
        <v>0</v>
      </c>
    </row>
    <row r="207" spans="4:146" x14ac:dyDescent="0.3">
      <c r="D207" s="88" t="s">
        <v>316</v>
      </c>
      <c r="E207" s="327"/>
      <c r="F207" s="399"/>
      <c r="G207" s="403">
        <v>0</v>
      </c>
      <c r="H207" s="401"/>
      <c r="I207" s="43"/>
      <c r="J207" s="396"/>
      <c r="K207" s="399"/>
      <c r="L207" s="403">
        <v>0</v>
      </c>
      <c r="M207" s="401"/>
      <c r="N207" s="43"/>
      <c r="O207" s="396"/>
      <c r="P207" s="402"/>
      <c r="Q207" s="403">
        <v>0</v>
      </c>
      <c r="R207" s="401"/>
      <c r="S207" s="43"/>
      <c r="T207" s="396"/>
      <c r="U207" s="402"/>
      <c r="V207" s="403">
        <v>0</v>
      </c>
      <c r="W207" s="401"/>
      <c r="X207" s="43"/>
      <c r="Y207" s="396"/>
      <c r="Z207" s="402"/>
      <c r="AA207" s="403">
        <v>198856</v>
      </c>
      <c r="AB207" s="401"/>
      <c r="AC207" s="43"/>
      <c r="AD207" s="396"/>
      <c r="AE207" s="402"/>
      <c r="AF207" s="403">
        <v>0</v>
      </c>
      <c r="AG207" s="401"/>
      <c r="AH207" s="43"/>
      <c r="AI207" s="396"/>
      <c r="AJ207" s="402"/>
      <c r="AK207" s="403">
        <v>137158</v>
      </c>
      <c r="AL207" s="401"/>
      <c r="AM207" s="43"/>
      <c r="AN207" s="396"/>
      <c r="AO207" s="402"/>
      <c r="AP207" s="403">
        <v>0</v>
      </c>
      <c r="AQ207" s="401"/>
      <c r="AR207" s="43"/>
      <c r="AS207" s="396"/>
      <c r="AT207" s="402"/>
      <c r="AU207" s="403">
        <v>0</v>
      </c>
      <c r="AV207" s="401"/>
      <c r="AW207" s="43"/>
      <c r="AX207" s="396"/>
      <c r="AY207" s="402"/>
      <c r="AZ207" s="403">
        <v>0</v>
      </c>
      <c r="BA207" s="401"/>
      <c r="BB207" s="43"/>
      <c r="BC207" s="396"/>
      <c r="BD207" s="402"/>
      <c r="BE207" s="403">
        <v>0</v>
      </c>
      <c r="BF207" s="401"/>
      <c r="BG207" s="43"/>
      <c r="BH207" s="396"/>
      <c r="BI207" s="402"/>
      <c r="BJ207" s="403">
        <v>0</v>
      </c>
      <c r="BK207" s="401"/>
      <c r="BL207" s="43"/>
      <c r="BM207" s="396"/>
      <c r="BN207" s="402"/>
      <c r="BO207" s="403">
        <v>0</v>
      </c>
      <c r="BP207" s="401"/>
      <c r="BQ207" s="43"/>
      <c r="BR207" s="396"/>
      <c r="BS207" s="399"/>
      <c r="BT207" s="403">
        <v>336014</v>
      </c>
      <c r="BU207" s="401"/>
      <c r="BV207" s="43"/>
      <c r="BW207" s="396"/>
      <c r="BX207" s="399"/>
      <c r="BY207" s="403">
        <v>0</v>
      </c>
      <c r="BZ207" s="401"/>
      <c r="CA207" s="43"/>
      <c r="CB207" s="396"/>
      <c r="CC207" s="399"/>
      <c r="CD207" s="403">
        <v>0</v>
      </c>
      <c r="CE207" s="401"/>
      <c r="CF207" s="43"/>
      <c r="CG207" s="396"/>
      <c r="CH207" s="402"/>
      <c r="CI207" s="403">
        <v>0</v>
      </c>
      <c r="CJ207" s="401"/>
      <c r="CK207" s="43"/>
      <c r="CL207" s="396"/>
      <c r="CM207" s="402"/>
      <c r="CN207" s="403">
        <v>0</v>
      </c>
      <c r="CO207" s="401"/>
      <c r="CP207" s="43"/>
      <c r="CQ207" s="396"/>
      <c r="CR207" s="402"/>
      <c r="CS207" s="403">
        <v>0</v>
      </c>
      <c r="CT207" s="401"/>
      <c r="CU207" s="43"/>
      <c r="CV207" s="396"/>
      <c r="CW207" s="402"/>
      <c r="CX207" s="403">
        <v>0</v>
      </c>
      <c r="CY207" s="401"/>
      <c r="CZ207" s="43"/>
      <c r="DA207" s="396"/>
      <c r="DB207" s="402"/>
      <c r="DC207" s="403">
        <v>0</v>
      </c>
      <c r="DD207" s="401"/>
      <c r="DE207" s="43"/>
      <c r="DF207" s="396"/>
      <c r="DG207" s="402"/>
      <c r="DH207" s="403">
        <v>0</v>
      </c>
      <c r="DI207" s="401"/>
      <c r="DJ207" s="43"/>
      <c r="DK207" s="396"/>
      <c r="DL207" s="402"/>
      <c r="DM207" s="403">
        <v>0</v>
      </c>
      <c r="DN207" s="401"/>
      <c r="DO207" s="43"/>
      <c r="DP207" s="396"/>
      <c r="DQ207" s="402"/>
      <c r="DR207" s="403">
        <v>0</v>
      </c>
      <c r="DS207" s="401"/>
      <c r="DT207" s="43"/>
      <c r="DU207" s="396"/>
      <c r="DV207" s="402"/>
      <c r="DW207" s="403">
        <v>0</v>
      </c>
      <c r="DX207" s="401"/>
      <c r="DY207" s="43"/>
      <c r="DZ207" s="396"/>
      <c r="EA207" s="402"/>
      <c r="EB207" s="403">
        <v>0</v>
      </c>
      <c r="EC207" s="401"/>
      <c r="ED207" s="43"/>
      <c r="EE207" s="396"/>
      <c r="EF207" s="402"/>
      <c r="EG207" s="403">
        <v>0</v>
      </c>
      <c r="EH207" s="401"/>
      <c r="EI207" s="43"/>
      <c r="EJ207" s="396"/>
      <c r="EK207" s="399"/>
      <c r="EL207" s="403">
        <v>0</v>
      </c>
      <c r="EM207" s="401"/>
      <c r="EO207" s="88"/>
      <c r="EP207" s="33">
        <v>0</v>
      </c>
    </row>
    <row r="208" spans="4:146" hidden="1" x14ac:dyDescent="0.3">
      <c r="D208" s="88"/>
      <c r="E208" s="327"/>
      <c r="G208" s="43"/>
      <c r="H208" s="43"/>
      <c r="I208" s="43"/>
      <c r="J208" s="396"/>
      <c r="L208" s="43"/>
      <c r="M208" s="43"/>
      <c r="N208" s="43"/>
      <c r="O208" s="396"/>
      <c r="P208" s="43"/>
      <c r="Q208" s="43"/>
      <c r="R208" s="43"/>
      <c r="S208" s="43"/>
      <c r="T208" s="396"/>
      <c r="U208" s="43"/>
      <c r="V208" s="43"/>
      <c r="W208" s="43"/>
      <c r="X208" s="43"/>
      <c r="Y208" s="396"/>
      <c r="Z208" s="43"/>
      <c r="AA208" s="43"/>
      <c r="AB208" s="43"/>
      <c r="AC208" s="43"/>
      <c r="AD208" s="396"/>
      <c r="AE208" s="43"/>
      <c r="AF208" s="43"/>
      <c r="AG208" s="43"/>
      <c r="AH208" s="43"/>
      <c r="AI208" s="396"/>
      <c r="AJ208" s="43"/>
      <c r="AK208" s="43"/>
      <c r="AL208" s="43"/>
      <c r="AM208" s="43"/>
      <c r="AN208" s="396"/>
      <c r="AO208" s="43"/>
      <c r="AP208" s="43"/>
      <c r="AQ208" s="43"/>
      <c r="AR208" s="43"/>
      <c r="AS208" s="396"/>
      <c r="AT208" s="43"/>
      <c r="AU208" s="43"/>
      <c r="AV208" s="43"/>
      <c r="AW208" s="43"/>
      <c r="AX208" s="396"/>
      <c r="AY208" s="43"/>
      <c r="AZ208" s="43"/>
      <c r="BA208" s="43"/>
      <c r="BB208" s="43"/>
      <c r="BC208" s="396"/>
      <c r="BD208" s="43"/>
      <c r="BE208" s="43"/>
      <c r="BF208" s="43"/>
      <c r="BG208" s="43"/>
      <c r="BH208" s="396"/>
      <c r="BI208" s="43"/>
      <c r="BJ208" s="43"/>
      <c r="BK208" s="43"/>
      <c r="BL208" s="43"/>
      <c r="BM208" s="396"/>
      <c r="BN208" s="43"/>
      <c r="BO208" s="43"/>
      <c r="BP208" s="43"/>
      <c r="BQ208" s="43"/>
      <c r="BR208" s="396"/>
      <c r="BT208" s="43"/>
      <c r="BU208" s="43"/>
      <c r="BV208" s="43"/>
      <c r="BW208" s="396"/>
      <c r="BY208" s="43"/>
      <c r="BZ208" s="43"/>
      <c r="CA208" s="43"/>
      <c r="CB208" s="396"/>
      <c r="CD208" s="43"/>
      <c r="CE208" s="43"/>
      <c r="CF208" s="43"/>
      <c r="CG208" s="396"/>
      <c r="CH208" s="43"/>
      <c r="CI208" s="43"/>
      <c r="CJ208" s="43"/>
      <c r="CK208" s="43"/>
      <c r="CL208" s="396"/>
      <c r="CM208" s="43"/>
      <c r="CN208" s="43"/>
      <c r="CO208" s="43"/>
      <c r="CP208" s="43"/>
      <c r="CQ208" s="396"/>
      <c r="CR208" s="43"/>
      <c r="CS208" s="43"/>
      <c r="CT208" s="43"/>
      <c r="CU208" s="43"/>
      <c r="CV208" s="396"/>
      <c r="CW208" s="43"/>
      <c r="CX208" s="43"/>
      <c r="CY208" s="43"/>
      <c r="CZ208" s="43"/>
      <c r="DA208" s="396"/>
      <c r="DB208" s="43"/>
      <c r="DC208" s="43"/>
      <c r="DD208" s="43"/>
      <c r="DE208" s="43"/>
      <c r="DF208" s="396"/>
      <c r="DG208" s="43"/>
      <c r="DH208" s="43"/>
      <c r="DI208" s="43"/>
      <c r="DJ208" s="43"/>
      <c r="DK208" s="396"/>
      <c r="DL208" s="43"/>
      <c r="DM208" s="43"/>
      <c r="DN208" s="43"/>
      <c r="DO208" s="43"/>
      <c r="DP208" s="396"/>
      <c r="DQ208" s="43"/>
      <c r="DR208" s="43"/>
      <c r="DS208" s="43"/>
      <c r="DT208" s="43"/>
      <c r="DU208" s="396"/>
      <c r="DV208" s="43"/>
      <c r="DW208" s="43"/>
      <c r="DX208" s="43"/>
      <c r="DY208" s="43"/>
      <c r="DZ208" s="396"/>
      <c r="EA208" s="43"/>
      <c r="EB208" s="43"/>
      <c r="EC208" s="43"/>
      <c r="ED208" s="43"/>
      <c r="EE208" s="396"/>
      <c r="EF208" s="43"/>
      <c r="EG208" s="43"/>
      <c r="EH208" s="43"/>
      <c r="EI208" s="43"/>
      <c r="EJ208" s="396"/>
      <c r="EL208" s="43"/>
      <c r="EM208" s="43"/>
      <c r="EO208" s="88"/>
      <c r="EP208" s="33"/>
    </row>
    <row r="209" spans="4:146" hidden="1" x14ac:dyDescent="0.3">
      <c r="D209" s="88" t="s">
        <v>362</v>
      </c>
      <c r="E209" s="327"/>
      <c r="G209" s="43">
        <v>0</v>
      </c>
      <c r="H209" s="43"/>
      <c r="I209" s="43"/>
      <c r="J209" s="396"/>
      <c r="K209" s="43"/>
      <c r="L209" s="43">
        <v>0</v>
      </c>
      <c r="M209" s="43"/>
      <c r="N209" s="43"/>
      <c r="O209" s="396"/>
      <c r="P209" s="43"/>
      <c r="Q209" s="43">
        <v>0</v>
      </c>
      <c r="R209" s="43"/>
      <c r="S209" s="43"/>
      <c r="T209" s="396"/>
      <c r="U209" s="43"/>
      <c r="V209" s="43">
        <v>0</v>
      </c>
      <c r="W209" s="43"/>
      <c r="X209" s="43"/>
      <c r="Y209" s="396"/>
      <c r="Z209" s="43"/>
      <c r="AA209" s="43">
        <v>0</v>
      </c>
      <c r="AB209" s="43"/>
      <c r="AC209" s="43"/>
      <c r="AD209" s="396"/>
      <c r="AE209" s="43"/>
      <c r="AF209" s="43">
        <v>0</v>
      </c>
      <c r="AG209" s="43"/>
      <c r="AH209" s="43"/>
      <c r="AI209" s="396"/>
      <c r="AJ209" s="43"/>
      <c r="AK209" s="43">
        <v>0</v>
      </c>
      <c r="AL209" s="43"/>
      <c r="AM209" s="43"/>
      <c r="AN209" s="396"/>
      <c r="AO209" s="43"/>
      <c r="AP209" s="43">
        <v>0</v>
      </c>
      <c r="AQ209" s="43"/>
      <c r="AR209" s="43"/>
      <c r="AS209" s="396"/>
      <c r="AT209" s="43"/>
      <c r="AU209" s="43">
        <v>0</v>
      </c>
      <c r="AV209" s="43"/>
      <c r="AW209" s="43"/>
      <c r="AX209" s="396"/>
      <c r="AY209" s="43"/>
      <c r="AZ209" s="43">
        <v>0</v>
      </c>
      <c r="BA209" s="43"/>
      <c r="BB209" s="43"/>
      <c r="BC209" s="396"/>
      <c r="BD209" s="43"/>
      <c r="BE209" s="43">
        <v>0</v>
      </c>
      <c r="BF209" s="43"/>
      <c r="BG209" s="43"/>
      <c r="BH209" s="396"/>
      <c r="BI209" s="43"/>
      <c r="BJ209" s="43">
        <v>0</v>
      </c>
      <c r="BK209" s="43"/>
      <c r="BL209" s="43"/>
      <c r="BM209" s="396"/>
      <c r="BN209" s="43"/>
      <c r="BO209" s="43">
        <v>0</v>
      </c>
      <c r="BP209" s="43"/>
      <c r="BQ209" s="43"/>
      <c r="BR209" s="396"/>
      <c r="BT209" s="43">
        <v>0</v>
      </c>
      <c r="BU209" s="43"/>
      <c r="BV209" s="43"/>
      <c r="BW209" s="396"/>
      <c r="BY209" s="43">
        <v>0</v>
      </c>
      <c r="BZ209" s="43"/>
      <c r="CA209" s="43"/>
      <c r="CB209" s="396"/>
      <c r="CC209" s="43"/>
      <c r="CD209" s="43">
        <v>0</v>
      </c>
      <c r="CE209" s="43"/>
      <c r="CF209" s="43"/>
      <c r="CG209" s="396"/>
      <c r="CH209" s="43"/>
      <c r="CI209" s="43">
        <v>0</v>
      </c>
      <c r="CJ209" s="43"/>
      <c r="CK209" s="43"/>
      <c r="CL209" s="396"/>
      <c r="CM209" s="43"/>
      <c r="CN209" s="43">
        <v>0</v>
      </c>
      <c r="CO209" s="43"/>
      <c r="CP209" s="43"/>
      <c r="CQ209" s="396"/>
      <c r="CR209" s="43"/>
      <c r="CS209" s="43">
        <v>0</v>
      </c>
      <c r="CT209" s="43"/>
      <c r="CU209" s="43"/>
      <c r="CV209" s="396"/>
      <c r="CW209" s="43"/>
      <c r="CX209" s="43">
        <v>0</v>
      </c>
      <c r="CY209" s="43"/>
      <c r="CZ209" s="43"/>
      <c r="DA209" s="396"/>
      <c r="DB209" s="43"/>
      <c r="DC209" s="43">
        <v>0</v>
      </c>
      <c r="DD209" s="43"/>
      <c r="DE209" s="43"/>
      <c r="DF209" s="396"/>
      <c r="DG209" s="43"/>
      <c r="DH209" s="43">
        <v>0</v>
      </c>
      <c r="DI209" s="43"/>
      <c r="DJ209" s="43"/>
      <c r="DK209" s="396"/>
      <c r="DL209" s="43"/>
      <c r="DM209" s="43">
        <v>0</v>
      </c>
      <c r="DN209" s="43"/>
      <c r="DO209" s="43"/>
      <c r="DP209" s="396"/>
      <c r="DQ209" s="43"/>
      <c r="DR209" s="43">
        <v>0</v>
      </c>
      <c r="DS209" s="43"/>
      <c r="DT209" s="43"/>
      <c r="DU209" s="396"/>
      <c r="DV209" s="43"/>
      <c r="DW209" s="43">
        <v>0</v>
      </c>
      <c r="DX209" s="43"/>
      <c r="DY209" s="43"/>
      <c r="DZ209" s="396"/>
      <c r="EA209" s="43"/>
      <c r="EB209" s="43">
        <v>0</v>
      </c>
      <c r="EC209" s="43"/>
      <c r="ED209" s="43"/>
      <c r="EE209" s="396"/>
      <c r="EF209" s="43"/>
      <c r="EG209" s="43">
        <v>0</v>
      </c>
      <c r="EH209" s="43"/>
      <c r="EI209" s="43"/>
      <c r="EJ209" s="396"/>
      <c r="EL209" s="43">
        <v>0</v>
      </c>
      <c r="EM209" s="43"/>
      <c r="EO209" s="88"/>
      <c r="EP209" s="33">
        <v>0</v>
      </c>
    </row>
    <row r="210" spans="4:146" hidden="1" x14ac:dyDescent="0.3">
      <c r="D210" s="88" t="s">
        <v>316</v>
      </c>
      <c r="E210" s="327"/>
      <c r="F210" s="399"/>
      <c r="G210" s="403">
        <v>0</v>
      </c>
      <c r="H210" s="401"/>
      <c r="I210" s="43"/>
      <c r="J210" s="396"/>
      <c r="K210" s="399"/>
      <c r="L210" s="403">
        <v>0</v>
      </c>
      <c r="M210" s="401"/>
      <c r="N210" s="43"/>
      <c r="O210" s="396"/>
      <c r="P210" s="402"/>
      <c r="Q210" s="403">
        <v>0</v>
      </c>
      <c r="R210" s="401"/>
      <c r="S210" s="43"/>
      <c r="T210" s="396"/>
      <c r="U210" s="402"/>
      <c r="V210" s="403">
        <v>0</v>
      </c>
      <c r="W210" s="401"/>
      <c r="X210" s="43"/>
      <c r="Y210" s="396"/>
      <c r="Z210" s="402"/>
      <c r="AA210" s="403">
        <v>0</v>
      </c>
      <c r="AB210" s="401"/>
      <c r="AC210" s="43"/>
      <c r="AD210" s="396"/>
      <c r="AE210" s="402"/>
      <c r="AF210" s="403">
        <v>0</v>
      </c>
      <c r="AG210" s="401"/>
      <c r="AH210" s="43"/>
      <c r="AI210" s="396"/>
      <c r="AJ210" s="402"/>
      <c r="AK210" s="403">
        <v>0</v>
      </c>
      <c r="AL210" s="401"/>
      <c r="AM210" s="43"/>
      <c r="AN210" s="396"/>
      <c r="AO210" s="402"/>
      <c r="AP210" s="403">
        <v>0</v>
      </c>
      <c r="AQ210" s="401"/>
      <c r="AR210" s="43"/>
      <c r="AS210" s="396"/>
      <c r="AT210" s="402"/>
      <c r="AU210" s="403">
        <v>0</v>
      </c>
      <c r="AV210" s="401"/>
      <c r="AW210" s="43"/>
      <c r="AX210" s="396"/>
      <c r="AY210" s="402"/>
      <c r="AZ210" s="403">
        <v>0</v>
      </c>
      <c r="BA210" s="401"/>
      <c r="BB210" s="43"/>
      <c r="BC210" s="396"/>
      <c r="BD210" s="402"/>
      <c r="BE210" s="403">
        <v>0</v>
      </c>
      <c r="BF210" s="401"/>
      <c r="BG210" s="43"/>
      <c r="BH210" s="396"/>
      <c r="BI210" s="402"/>
      <c r="BJ210" s="403">
        <v>0</v>
      </c>
      <c r="BK210" s="401"/>
      <c r="BL210" s="43"/>
      <c r="BM210" s="396"/>
      <c r="BN210" s="402"/>
      <c r="BO210" s="403">
        <v>0</v>
      </c>
      <c r="BP210" s="401"/>
      <c r="BQ210" s="43"/>
      <c r="BR210" s="396"/>
      <c r="BS210" s="399"/>
      <c r="BT210" s="403">
        <v>0</v>
      </c>
      <c r="BU210" s="401"/>
      <c r="BV210" s="43"/>
      <c r="BW210" s="396"/>
      <c r="BX210" s="399"/>
      <c r="BY210" s="403">
        <v>0</v>
      </c>
      <c r="BZ210" s="401"/>
      <c r="CA210" s="43"/>
      <c r="CB210" s="396"/>
      <c r="CC210" s="399"/>
      <c r="CD210" s="403">
        <v>0</v>
      </c>
      <c r="CE210" s="401"/>
      <c r="CF210" s="43"/>
      <c r="CG210" s="396"/>
      <c r="CH210" s="402"/>
      <c r="CI210" s="403">
        <v>0</v>
      </c>
      <c r="CJ210" s="401"/>
      <c r="CK210" s="43"/>
      <c r="CL210" s="396"/>
      <c r="CM210" s="402"/>
      <c r="CN210" s="403">
        <v>0</v>
      </c>
      <c r="CO210" s="401"/>
      <c r="CP210" s="43"/>
      <c r="CQ210" s="396"/>
      <c r="CR210" s="402"/>
      <c r="CS210" s="403">
        <v>0</v>
      </c>
      <c r="CT210" s="401"/>
      <c r="CU210" s="43"/>
      <c r="CV210" s="396"/>
      <c r="CW210" s="402"/>
      <c r="CX210" s="403">
        <v>0</v>
      </c>
      <c r="CY210" s="401"/>
      <c r="CZ210" s="43"/>
      <c r="DA210" s="396"/>
      <c r="DB210" s="402"/>
      <c r="DC210" s="403">
        <v>0</v>
      </c>
      <c r="DD210" s="401"/>
      <c r="DE210" s="43"/>
      <c r="DF210" s="396"/>
      <c r="DG210" s="402"/>
      <c r="DH210" s="403">
        <v>0</v>
      </c>
      <c r="DI210" s="401"/>
      <c r="DJ210" s="43"/>
      <c r="DK210" s="396"/>
      <c r="DL210" s="402"/>
      <c r="DM210" s="403">
        <v>0</v>
      </c>
      <c r="DN210" s="401"/>
      <c r="DO210" s="43"/>
      <c r="DP210" s="396"/>
      <c r="DQ210" s="402"/>
      <c r="DR210" s="403">
        <v>0</v>
      </c>
      <c r="DS210" s="401"/>
      <c r="DT210" s="43"/>
      <c r="DU210" s="396"/>
      <c r="DV210" s="402"/>
      <c r="DW210" s="403">
        <v>0</v>
      </c>
      <c r="DX210" s="401"/>
      <c r="DY210" s="43"/>
      <c r="DZ210" s="396"/>
      <c r="EA210" s="402"/>
      <c r="EB210" s="403">
        <v>0</v>
      </c>
      <c r="EC210" s="401"/>
      <c r="ED210" s="43"/>
      <c r="EE210" s="396"/>
      <c r="EF210" s="402"/>
      <c r="EG210" s="403">
        <v>0</v>
      </c>
      <c r="EH210" s="401"/>
      <c r="EI210" s="43"/>
      <c r="EJ210" s="396"/>
      <c r="EK210" s="399"/>
      <c r="EL210" s="403">
        <v>0</v>
      </c>
      <c r="EM210" s="401"/>
      <c r="EO210" s="88"/>
      <c r="EP210" s="33">
        <v>0</v>
      </c>
    </row>
    <row r="211" spans="4:146" hidden="1" x14ac:dyDescent="0.3">
      <c r="D211" s="88"/>
      <c r="E211" s="327"/>
      <c r="G211" s="43"/>
      <c r="H211" s="43"/>
      <c r="I211" s="43"/>
      <c r="J211" s="396"/>
      <c r="L211" s="43"/>
      <c r="M211" s="43"/>
      <c r="N211" s="43"/>
      <c r="O211" s="396"/>
      <c r="Q211" s="43"/>
      <c r="R211" s="43"/>
      <c r="S211" s="43"/>
      <c r="T211" s="396"/>
      <c r="V211" s="43"/>
      <c r="W211" s="43"/>
      <c r="X211" s="43"/>
      <c r="Y211" s="396"/>
      <c r="AA211" s="43"/>
      <c r="AB211" s="43"/>
      <c r="AC211" s="43"/>
      <c r="AD211" s="396"/>
      <c r="AF211" s="43"/>
      <c r="AG211" s="43"/>
      <c r="AH211" s="43"/>
      <c r="AI211" s="396"/>
      <c r="AK211" s="43"/>
      <c r="AL211" s="43"/>
      <c r="AM211" s="43"/>
      <c r="AN211" s="396"/>
      <c r="AP211" s="43"/>
      <c r="AQ211" s="43"/>
      <c r="AR211" s="43"/>
      <c r="AS211" s="396"/>
      <c r="AU211" s="43"/>
      <c r="AV211" s="43"/>
      <c r="AW211" s="43"/>
      <c r="AX211" s="396"/>
      <c r="AZ211" s="43"/>
      <c r="BA211" s="43"/>
      <c r="BB211" s="43"/>
      <c r="BC211" s="396"/>
      <c r="BE211" s="43"/>
      <c r="BF211" s="43"/>
      <c r="BG211" s="43"/>
      <c r="BH211" s="396"/>
      <c r="BJ211" s="43"/>
      <c r="BK211" s="43"/>
      <c r="BL211" s="43"/>
      <c r="BM211" s="396"/>
      <c r="BO211" s="43"/>
      <c r="BP211" s="43"/>
      <c r="BQ211" s="43"/>
      <c r="BR211" s="396"/>
      <c r="BT211" s="43"/>
      <c r="BU211" s="43"/>
      <c r="BV211" s="43"/>
      <c r="BW211" s="396"/>
      <c r="BY211" s="43"/>
      <c r="BZ211" s="43"/>
      <c r="CA211" s="43"/>
      <c r="CB211" s="396"/>
      <c r="CD211" s="43"/>
      <c r="CE211" s="43"/>
      <c r="CF211" s="43"/>
      <c r="CG211" s="396"/>
      <c r="CI211" s="43"/>
      <c r="CJ211" s="43"/>
      <c r="CK211" s="43"/>
      <c r="CL211" s="396"/>
      <c r="CN211" s="43"/>
      <c r="CO211" s="43"/>
      <c r="CP211" s="43"/>
      <c r="CQ211" s="396"/>
      <c r="CS211" s="43"/>
      <c r="CT211" s="43"/>
      <c r="CU211" s="43"/>
      <c r="CV211" s="396"/>
      <c r="CX211" s="43"/>
      <c r="CY211" s="43"/>
      <c r="CZ211" s="43"/>
      <c r="DA211" s="396"/>
      <c r="DC211" s="43"/>
      <c r="DD211" s="43"/>
      <c r="DE211" s="43"/>
      <c r="DF211" s="396"/>
      <c r="DH211" s="43"/>
      <c r="DI211" s="43"/>
      <c r="DJ211" s="43"/>
      <c r="DK211" s="396"/>
      <c r="DM211" s="43"/>
      <c r="DN211" s="43"/>
      <c r="DO211" s="43"/>
      <c r="DP211" s="396"/>
      <c r="DR211" s="43"/>
      <c r="DS211" s="43"/>
      <c r="DT211" s="43"/>
      <c r="DU211" s="396"/>
      <c r="DW211" s="43"/>
      <c r="DX211" s="43"/>
      <c r="DY211" s="43"/>
      <c r="DZ211" s="396"/>
      <c r="EB211" s="43"/>
      <c r="EC211" s="43"/>
      <c r="ED211" s="43"/>
      <c r="EE211" s="396"/>
      <c r="EG211" s="43"/>
      <c r="EH211" s="43"/>
      <c r="EI211" s="43"/>
      <c r="EJ211" s="396"/>
      <c r="EL211" s="43"/>
      <c r="EM211" s="43"/>
      <c r="EO211" s="88"/>
      <c r="EP211" s="33"/>
    </row>
    <row r="212" spans="4:146" hidden="1" x14ac:dyDescent="0.3">
      <c r="D212" s="88" t="s">
        <v>362</v>
      </c>
      <c r="E212" s="327"/>
      <c r="G212" s="43">
        <v>0</v>
      </c>
      <c r="H212" s="43"/>
      <c r="I212" s="43"/>
      <c r="J212" s="396"/>
      <c r="K212" s="43"/>
      <c r="L212" s="43">
        <v>0</v>
      </c>
      <c r="M212" s="43"/>
      <c r="N212" s="43"/>
      <c r="O212" s="396"/>
      <c r="P212" s="43"/>
      <c r="Q212" s="43">
        <v>0</v>
      </c>
      <c r="R212" s="43"/>
      <c r="S212" s="43"/>
      <c r="T212" s="396"/>
      <c r="U212" s="43"/>
      <c r="V212" s="43">
        <v>0</v>
      </c>
      <c r="W212" s="43"/>
      <c r="X212" s="43"/>
      <c r="Y212" s="396"/>
      <c r="Z212" s="43"/>
      <c r="AA212" s="43">
        <v>0</v>
      </c>
      <c r="AB212" s="43"/>
      <c r="AC212" s="43"/>
      <c r="AD212" s="396"/>
      <c r="AE212" s="43"/>
      <c r="AF212" s="43">
        <v>0</v>
      </c>
      <c r="AG212" s="43"/>
      <c r="AH212" s="43"/>
      <c r="AI212" s="396"/>
      <c r="AJ212" s="43"/>
      <c r="AK212" s="43">
        <v>0</v>
      </c>
      <c r="AL212" s="43"/>
      <c r="AM212" s="43"/>
      <c r="AN212" s="396"/>
      <c r="AO212" s="43"/>
      <c r="AP212" s="43">
        <v>0</v>
      </c>
      <c r="AQ212" s="43"/>
      <c r="AR212" s="43"/>
      <c r="AS212" s="396"/>
      <c r="AT212" s="43"/>
      <c r="AU212" s="43">
        <v>0</v>
      </c>
      <c r="AV212" s="43"/>
      <c r="AW212" s="43"/>
      <c r="AX212" s="396"/>
      <c r="AY212" s="43"/>
      <c r="AZ212" s="43">
        <v>0</v>
      </c>
      <c r="BA212" s="43"/>
      <c r="BB212" s="43"/>
      <c r="BC212" s="396"/>
      <c r="BD212" s="43"/>
      <c r="BE212" s="43">
        <v>0</v>
      </c>
      <c r="BF212" s="43"/>
      <c r="BG212" s="43"/>
      <c r="BH212" s="396"/>
      <c r="BI212" s="43"/>
      <c r="BJ212" s="43">
        <v>0</v>
      </c>
      <c r="BK212" s="43"/>
      <c r="BL212" s="43"/>
      <c r="BM212" s="396"/>
      <c r="BN212" s="43"/>
      <c r="BO212" s="43">
        <v>0</v>
      </c>
      <c r="BP212" s="43"/>
      <c r="BQ212" s="43"/>
      <c r="BR212" s="396"/>
      <c r="BT212" s="43">
        <v>0</v>
      </c>
      <c r="BU212" s="43"/>
      <c r="BV212" s="43"/>
      <c r="BW212" s="396"/>
      <c r="BY212" s="43">
        <v>0</v>
      </c>
      <c r="BZ212" s="43"/>
      <c r="CA212" s="43"/>
      <c r="CB212" s="396"/>
      <c r="CC212" s="43"/>
      <c r="CD212" s="43">
        <v>0</v>
      </c>
      <c r="CE212" s="43"/>
      <c r="CF212" s="43"/>
      <c r="CG212" s="396"/>
      <c r="CH212" s="43"/>
      <c r="CI212" s="43">
        <v>0</v>
      </c>
      <c r="CJ212" s="43"/>
      <c r="CK212" s="43"/>
      <c r="CL212" s="396"/>
      <c r="CM212" s="43"/>
      <c r="CN212" s="43">
        <v>0</v>
      </c>
      <c r="CO212" s="43"/>
      <c r="CP212" s="43"/>
      <c r="CQ212" s="396"/>
      <c r="CR212" s="43"/>
      <c r="CS212" s="43">
        <v>0</v>
      </c>
      <c r="CT212" s="43"/>
      <c r="CU212" s="43"/>
      <c r="CV212" s="396"/>
      <c r="CW212" s="43"/>
      <c r="CX212" s="43">
        <v>0</v>
      </c>
      <c r="CY212" s="43"/>
      <c r="CZ212" s="43"/>
      <c r="DA212" s="396"/>
      <c r="DB212" s="43"/>
      <c r="DC212" s="43">
        <v>0</v>
      </c>
      <c r="DD212" s="43"/>
      <c r="DE212" s="43"/>
      <c r="DF212" s="396"/>
      <c r="DG212" s="43"/>
      <c r="DH212" s="43">
        <v>0</v>
      </c>
      <c r="DI212" s="43"/>
      <c r="DJ212" s="43"/>
      <c r="DK212" s="396"/>
      <c r="DL212" s="43"/>
      <c r="DM212" s="43">
        <v>0</v>
      </c>
      <c r="DN212" s="43"/>
      <c r="DO212" s="43"/>
      <c r="DP212" s="396"/>
      <c r="DQ212" s="43"/>
      <c r="DR212" s="43">
        <v>0</v>
      </c>
      <c r="DS212" s="43"/>
      <c r="DT212" s="43"/>
      <c r="DU212" s="396"/>
      <c r="DV212" s="43"/>
      <c r="DW212" s="43">
        <v>0</v>
      </c>
      <c r="DX212" s="43"/>
      <c r="DY212" s="43"/>
      <c r="DZ212" s="396"/>
      <c r="EA212" s="43"/>
      <c r="EB212" s="43">
        <v>0</v>
      </c>
      <c r="EC212" s="43"/>
      <c r="ED212" s="43"/>
      <c r="EE212" s="396"/>
      <c r="EF212" s="43"/>
      <c r="EG212" s="43">
        <v>0</v>
      </c>
      <c r="EH212" s="43"/>
      <c r="EI212" s="43"/>
      <c r="EJ212" s="396"/>
      <c r="EL212" s="43">
        <v>0</v>
      </c>
      <c r="EM212" s="43"/>
      <c r="EO212" s="88"/>
      <c r="EP212" s="33">
        <v>0</v>
      </c>
    </row>
    <row r="213" spans="4:146" hidden="1" x14ac:dyDescent="0.3">
      <c r="D213" s="88" t="s">
        <v>316</v>
      </c>
      <c r="E213" s="327"/>
      <c r="F213" s="399"/>
      <c r="G213" s="403">
        <v>0</v>
      </c>
      <c r="H213" s="401"/>
      <c r="I213" s="43"/>
      <c r="J213" s="396"/>
      <c r="K213" s="399"/>
      <c r="L213" s="403">
        <v>0</v>
      </c>
      <c r="M213" s="401"/>
      <c r="N213" s="43"/>
      <c r="O213" s="396"/>
      <c r="P213" s="402"/>
      <c r="Q213" s="403">
        <v>0</v>
      </c>
      <c r="R213" s="401"/>
      <c r="S213" s="43"/>
      <c r="T213" s="396"/>
      <c r="U213" s="402"/>
      <c r="V213" s="403">
        <v>0</v>
      </c>
      <c r="W213" s="401"/>
      <c r="X213" s="43"/>
      <c r="Y213" s="396"/>
      <c r="Z213" s="402"/>
      <c r="AA213" s="403">
        <v>0</v>
      </c>
      <c r="AB213" s="401"/>
      <c r="AC213" s="43"/>
      <c r="AD213" s="396"/>
      <c r="AE213" s="402"/>
      <c r="AF213" s="403">
        <v>0</v>
      </c>
      <c r="AG213" s="401"/>
      <c r="AH213" s="43"/>
      <c r="AI213" s="396"/>
      <c r="AJ213" s="402"/>
      <c r="AK213" s="403">
        <v>0</v>
      </c>
      <c r="AL213" s="401"/>
      <c r="AM213" s="43"/>
      <c r="AN213" s="396"/>
      <c r="AO213" s="402"/>
      <c r="AP213" s="403">
        <v>0</v>
      </c>
      <c r="AQ213" s="401"/>
      <c r="AR213" s="43"/>
      <c r="AS213" s="396"/>
      <c r="AT213" s="402"/>
      <c r="AU213" s="403">
        <v>0</v>
      </c>
      <c r="AV213" s="401"/>
      <c r="AW213" s="43"/>
      <c r="AX213" s="396"/>
      <c r="AY213" s="402"/>
      <c r="AZ213" s="403">
        <v>0</v>
      </c>
      <c r="BA213" s="401"/>
      <c r="BB213" s="43"/>
      <c r="BC213" s="396"/>
      <c r="BD213" s="402"/>
      <c r="BE213" s="403">
        <v>0</v>
      </c>
      <c r="BF213" s="401"/>
      <c r="BG213" s="43"/>
      <c r="BH213" s="396"/>
      <c r="BI213" s="402"/>
      <c r="BJ213" s="403">
        <v>0</v>
      </c>
      <c r="BK213" s="401"/>
      <c r="BL213" s="43"/>
      <c r="BM213" s="396"/>
      <c r="BN213" s="402"/>
      <c r="BO213" s="403">
        <v>0</v>
      </c>
      <c r="BP213" s="401"/>
      <c r="BQ213" s="43"/>
      <c r="BR213" s="396"/>
      <c r="BS213" s="399"/>
      <c r="BT213" s="403">
        <v>0</v>
      </c>
      <c r="BU213" s="401"/>
      <c r="BV213" s="43"/>
      <c r="BW213" s="396"/>
      <c r="BX213" s="399"/>
      <c r="BY213" s="403">
        <v>0</v>
      </c>
      <c r="BZ213" s="401"/>
      <c r="CA213" s="43"/>
      <c r="CB213" s="396"/>
      <c r="CC213" s="399"/>
      <c r="CD213" s="403">
        <v>0</v>
      </c>
      <c r="CE213" s="401"/>
      <c r="CF213" s="43"/>
      <c r="CG213" s="396"/>
      <c r="CH213" s="402"/>
      <c r="CI213" s="403">
        <v>0</v>
      </c>
      <c r="CJ213" s="401"/>
      <c r="CK213" s="43"/>
      <c r="CL213" s="396"/>
      <c r="CM213" s="402"/>
      <c r="CN213" s="403">
        <v>0</v>
      </c>
      <c r="CO213" s="401"/>
      <c r="CP213" s="43"/>
      <c r="CQ213" s="396"/>
      <c r="CR213" s="402"/>
      <c r="CS213" s="403">
        <v>0</v>
      </c>
      <c r="CT213" s="401"/>
      <c r="CU213" s="43"/>
      <c r="CV213" s="396"/>
      <c r="CW213" s="402"/>
      <c r="CX213" s="403">
        <v>0</v>
      </c>
      <c r="CY213" s="401"/>
      <c r="CZ213" s="43"/>
      <c r="DA213" s="396"/>
      <c r="DB213" s="402"/>
      <c r="DC213" s="403">
        <v>0</v>
      </c>
      <c r="DD213" s="401"/>
      <c r="DE213" s="43"/>
      <c r="DF213" s="396"/>
      <c r="DG213" s="402"/>
      <c r="DH213" s="403">
        <v>0</v>
      </c>
      <c r="DI213" s="401"/>
      <c r="DJ213" s="43"/>
      <c r="DK213" s="396"/>
      <c r="DL213" s="402"/>
      <c r="DM213" s="403">
        <v>0</v>
      </c>
      <c r="DN213" s="401"/>
      <c r="DO213" s="43"/>
      <c r="DP213" s="396"/>
      <c r="DQ213" s="402"/>
      <c r="DR213" s="403">
        <v>0</v>
      </c>
      <c r="DS213" s="401"/>
      <c r="DT213" s="43"/>
      <c r="DU213" s="396"/>
      <c r="DV213" s="402"/>
      <c r="DW213" s="403">
        <v>0</v>
      </c>
      <c r="DX213" s="401"/>
      <c r="DY213" s="43"/>
      <c r="DZ213" s="396"/>
      <c r="EA213" s="402"/>
      <c r="EB213" s="403">
        <v>0</v>
      </c>
      <c r="EC213" s="401"/>
      <c r="ED213" s="43"/>
      <c r="EE213" s="396"/>
      <c r="EF213" s="402"/>
      <c r="EG213" s="403">
        <v>0</v>
      </c>
      <c r="EH213" s="401"/>
      <c r="EI213" s="43"/>
      <c r="EJ213" s="396"/>
      <c r="EK213" s="399"/>
      <c r="EL213" s="403">
        <v>0</v>
      </c>
      <c r="EM213" s="401"/>
      <c r="EO213" s="88"/>
      <c r="EP213" s="33">
        <v>0</v>
      </c>
    </row>
    <row r="214" spans="4:146" hidden="1" x14ac:dyDescent="0.3">
      <c r="D214" s="409"/>
      <c r="E214" s="327"/>
      <c r="G214" s="43"/>
      <c r="H214" s="43"/>
      <c r="I214" s="43"/>
      <c r="J214" s="396"/>
      <c r="K214" s="43"/>
      <c r="L214" s="43"/>
      <c r="M214" s="43"/>
      <c r="N214" s="43"/>
      <c r="O214" s="396"/>
      <c r="P214" s="43"/>
      <c r="Q214" s="43"/>
      <c r="R214" s="43"/>
      <c r="S214" s="43"/>
      <c r="T214" s="396"/>
      <c r="U214" s="43"/>
      <c r="V214" s="43"/>
      <c r="W214" s="43"/>
      <c r="X214" s="43"/>
      <c r="Y214" s="396"/>
      <c r="Z214" s="43"/>
      <c r="AA214" s="43"/>
      <c r="AB214" s="43"/>
      <c r="AC214" s="43"/>
      <c r="AD214" s="396"/>
      <c r="AE214" s="43"/>
      <c r="AF214" s="43"/>
      <c r="AG214" s="43"/>
      <c r="AH214" s="43"/>
      <c r="AI214" s="396"/>
      <c r="AJ214" s="43"/>
      <c r="AK214" s="43"/>
      <c r="AL214" s="43"/>
      <c r="AM214" s="43"/>
      <c r="AN214" s="396"/>
      <c r="AO214" s="43"/>
      <c r="AP214" s="43"/>
      <c r="AQ214" s="43"/>
      <c r="AR214" s="43"/>
      <c r="AS214" s="396"/>
      <c r="AT214" s="43"/>
      <c r="AU214" s="43"/>
      <c r="AV214" s="43"/>
      <c r="AW214" s="43"/>
      <c r="AX214" s="396"/>
      <c r="AY214" s="43"/>
      <c r="AZ214" s="43"/>
      <c r="BA214" s="43"/>
      <c r="BB214" s="43"/>
      <c r="BC214" s="396"/>
      <c r="BD214" s="43"/>
      <c r="BE214" s="43"/>
      <c r="BF214" s="43"/>
      <c r="BG214" s="43"/>
      <c r="BH214" s="396"/>
      <c r="BI214" s="43"/>
      <c r="BJ214" s="43"/>
      <c r="BK214" s="43"/>
      <c r="BL214" s="43"/>
      <c r="BM214" s="396"/>
      <c r="BN214" s="43"/>
      <c r="BO214" s="43"/>
      <c r="BP214" s="43"/>
      <c r="BQ214" s="43"/>
      <c r="BR214" s="396"/>
      <c r="BS214" s="43"/>
      <c r="BT214" s="43"/>
      <c r="BU214" s="43"/>
      <c r="BV214" s="43"/>
      <c r="BW214" s="396"/>
      <c r="BX214" s="43"/>
      <c r="BY214" s="43"/>
      <c r="BZ214" s="43"/>
      <c r="CA214" s="43"/>
      <c r="CB214" s="396"/>
      <c r="CC214" s="43"/>
      <c r="CD214" s="43"/>
      <c r="CE214" s="43"/>
      <c r="CF214" s="43"/>
      <c r="CG214" s="396"/>
      <c r="CH214" s="43"/>
      <c r="CI214" s="43"/>
      <c r="CJ214" s="43"/>
      <c r="CK214" s="43"/>
      <c r="CL214" s="396"/>
      <c r="CM214" s="43"/>
      <c r="CN214" s="43"/>
      <c r="CO214" s="43"/>
      <c r="CP214" s="43"/>
      <c r="CQ214" s="396"/>
      <c r="CR214" s="43"/>
      <c r="CS214" s="43"/>
      <c r="CT214" s="43"/>
      <c r="CU214" s="43"/>
      <c r="CV214" s="396"/>
      <c r="CW214" s="43"/>
      <c r="CX214" s="43"/>
      <c r="CY214" s="43"/>
      <c r="CZ214" s="43"/>
      <c r="DA214" s="396"/>
      <c r="DB214" s="43"/>
      <c r="DC214" s="43"/>
      <c r="DD214" s="43"/>
      <c r="DE214" s="43"/>
      <c r="DF214" s="396"/>
      <c r="DG214" s="43"/>
      <c r="DH214" s="43"/>
      <c r="DI214" s="43"/>
      <c r="DJ214" s="43"/>
      <c r="DK214" s="396"/>
      <c r="DL214" s="43"/>
      <c r="DM214" s="43"/>
      <c r="DN214" s="43"/>
      <c r="DO214" s="43"/>
      <c r="DP214" s="396"/>
      <c r="DQ214" s="43"/>
      <c r="DR214" s="43"/>
      <c r="DS214" s="43"/>
      <c r="DT214" s="43"/>
      <c r="DU214" s="396"/>
      <c r="DV214" s="43"/>
      <c r="DW214" s="43"/>
      <c r="DX214" s="43"/>
      <c r="DY214" s="43"/>
      <c r="DZ214" s="396"/>
      <c r="EA214" s="43"/>
      <c r="EB214" s="43"/>
      <c r="EC214" s="43"/>
      <c r="ED214" s="43"/>
      <c r="EE214" s="396"/>
      <c r="EF214" s="43"/>
      <c r="EG214" s="43"/>
      <c r="EH214" s="43"/>
      <c r="EI214" s="43"/>
      <c r="EJ214" s="396"/>
      <c r="EK214" s="43"/>
      <c r="EL214" s="43"/>
      <c r="EN214" s="410"/>
      <c r="EO214" s="88"/>
      <c r="EP214" s="33">
        <v>0</v>
      </c>
    </row>
    <row r="215" spans="4:146" s="33" customFormat="1" hidden="1" x14ac:dyDescent="0.3">
      <c r="D215" s="161" t="s">
        <v>391</v>
      </c>
      <c r="E215" s="329"/>
      <c r="G215" s="35">
        <v>0</v>
      </c>
      <c r="H215" s="35"/>
      <c r="I215" s="35"/>
      <c r="J215" s="393"/>
      <c r="K215" s="35"/>
      <c r="L215" s="35">
        <v>0</v>
      </c>
      <c r="M215" s="35"/>
      <c r="N215" s="35"/>
      <c r="O215" s="393"/>
      <c r="P215" s="35"/>
      <c r="Q215" s="35">
        <v>0</v>
      </c>
      <c r="R215" s="35"/>
      <c r="S215" s="35"/>
      <c r="T215" s="393"/>
      <c r="U215" s="35"/>
      <c r="V215" s="35">
        <v>0</v>
      </c>
      <c r="W215" s="35"/>
      <c r="X215" s="35"/>
      <c r="Y215" s="393"/>
      <c r="Z215" s="35"/>
      <c r="AA215" s="35">
        <v>0</v>
      </c>
      <c r="AB215" s="35"/>
      <c r="AC215" s="35"/>
      <c r="AD215" s="393"/>
      <c r="AE215" s="35"/>
      <c r="AF215" s="35">
        <v>0</v>
      </c>
      <c r="AG215" s="35"/>
      <c r="AH215" s="35"/>
      <c r="AI215" s="393"/>
      <c r="AJ215" s="35"/>
      <c r="AK215" s="35">
        <v>0</v>
      </c>
      <c r="AL215" s="35"/>
      <c r="AM215" s="35"/>
      <c r="AN215" s="393"/>
      <c r="AO215" s="35"/>
      <c r="AP215" s="35">
        <v>0</v>
      </c>
      <c r="AQ215" s="35"/>
      <c r="AR215" s="35"/>
      <c r="AS215" s="393"/>
      <c r="AT215" s="35"/>
      <c r="AU215" s="35">
        <v>0</v>
      </c>
      <c r="AV215" s="35"/>
      <c r="AW215" s="35"/>
      <c r="AX215" s="393"/>
      <c r="AY215" s="35"/>
      <c r="AZ215" s="35">
        <v>0</v>
      </c>
      <c r="BA215" s="35"/>
      <c r="BB215" s="35"/>
      <c r="BC215" s="393"/>
      <c r="BD215" s="35"/>
      <c r="BE215" s="35">
        <v>0</v>
      </c>
      <c r="BF215" s="35"/>
      <c r="BG215" s="35"/>
      <c r="BH215" s="393"/>
      <c r="BI215" s="35"/>
      <c r="BJ215" s="35">
        <v>0</v>
      </c>
      <c r="BK215" s="35"/>
      <c r="BL215" s="35"/>
      <c r="BM215" s="393"/>
      <c r="BN215" s="35"/>
      <c r="BO215" s="35">
        <v>0</v>
      </c>
      <c r="BP215" s="35"/>
      <c r="BQ215" s="35"/>
      <c r="BR215" s="393"/>
      <c r="BS215" s="35"/>
      <c r="BT215" s="35">
        <v>0</v>
      </c>
      <c r="BU215" s="35"/>
      <c r="BV215" s="35"/>
      <c r="BW215" s="393"/>
      <c r="BX215" s="35"/>
      <c r="BY215" s="35">
        <v>0</v>
      </c>
      <c r="BZ215" s="35"/>
      <c r="CA215" s="35"/>
      <c r="CB215" s="393"/>
      <c r="CC215" s="35"/>
      <c r="CD215" s="35">
        <v>0</v>
      </c>
      <c r="CE215" s="35"/>
      <c r="CF215" s="35"/>
      <c r="CG215" s="393"/>
      <c r="CH215" s="35"/>
      <c r="CI215" s="35">
        <v>0</v>
      </c>
      <c r="CJ215" s="35"/>
      <c r="CK215" s="35"/>
      <c r="CL215" s="393"/>
      <c r="CM215" s="35"/>
      <c r="CN215" s="35">
        <v>0</v>
      </c>
      <c r="CO215" s="35"/>
      <c r="CP215" s="35"/>
      <c r="CQ215" s="393"/>
      <c r="CR215" s="35"/>
      <c r="CS215" s="35">
        <v>0</v>
      </c>
      <c r="CT215" s="35"/>
      <c r="CU215" s="35"/>
      <c r="CV215" s="393"/>
      <c r="CW215" s="35"/>
      <c r="CX215" s="35">
        <v>0</v>
      </c>
      <c r="CY215" s="35"/>
      <c r="CZ215" s="35"/>
      <c r="DA215" s="393"/>
      <c r="DB215" s="35"/>
      <c r="DC215" s="35">
        <v>0</v>
      </c>
      <c r="DD215" s="35"/>
      <c r="DE215" s="35"/>
      <c r="DF215" s="393"/>
      <c r="DG215" s="35"/>
      <c r="DH215" s="35">
        <v>0</v>
      </c>
      <c r="DI215" s="35"/>
      <c r="DJ215" s="35"/>
      <c r="DK215" s="393"/>
      <c r="DL215" s="35"/>
      <c r="DM215" s="35">
        <v>0</v>
      </c>
      <c r="DN215" s="35"/>
      <c r="DO215" s="35"/>
      <c r="DP215" s="393"/>
      <c r="DQ215" s="35"/>
      <c r="DR215" s="35">
        <v>0</v>
      </c>
      <c r="DS215" s="35"/>
      <c r="DT215" s="35"/>
      <c r="DU215" s="393"/>
      <c r="DV215" s="35"/>
      <c r="DW215" s="35">
        <v>0</v>
      </c>
      <c r="DX215" s="35"/>
      <c r="DY215" s="35"/>
      <c r="DZ215" s="393"/>
      <c r="EA215" s="35"/>
      <c r="EB215" s="35">
        <v>0</v>
      </c>
      <c r="EC215" s="35"/>
      <c r="ED215" s="35"/>
      <c r="EE215" s="393"/>
      <c r="EF215" s="35"/>
      <c r="EG215" s="35">
        <v>0</v>
      </c>
      <c r="EH215" s="35"/>
      <c r="EI215" s="43"/>
      <c r="EJ215" s="396"/>
      <c r="EK215" s="35"/>
      <c r="EL215" s="35">
        <v>0</v>
      </c>
      <c r="EO215" s="161"/>
      <c r="EP215" s="33">
        <v>0</v>
      </c>
    </row>
    <row r="216" spans="4:146" hidden="1" x14ac:dyDescent="0.3">
      <c r="D216" s="88" t="s">
        <v>316</v>
      </c>
      <c r="E216" s="327"/>
      <c r="F216" s="333"/>
      <c r="G216" s="394">
        <v>0</v>
      </c>
      <c r="H216" s="395"/>
      <c r="I216" s="43"/>
      <c r="J216" s="396"/>
      <c r="K216" s="397"/>
      <c r="L216" s="394">
        <v>0</v>
      </c>
      <c r="M216" s="395"/>
      <c r="N216" s="43"/>
      <c r="O216" s="396"/>
      <c r="P216" s="397"/>
      <c r="Q216" s="394">
        <v>0</v>
      </c>
      <c r="R216" s="395"/>
      <c r="S216" s="43"/>
      <c r="T216" s="396"/>
      <c r="U216" s="397"/>
      <c r="V216" s="394">
        <v>0</v>
      </c>
      <c r="W216" s="395"/>
      <c r="X216" s="43"/>
      <c r="Y216" s="396"/>
      <c r="Z216" s="397"/>
      <c r="AA216" s="394">
        <v>0</v>
      </c>
      <c r="AB216" s="395"/>
      <c r="AC216" s="43"/>
      <c r="AD216" s="396"/>
      <c r="AE216" s="397"/>
      <c r="AF216" s="394">
        <v>0</v>
      </c>
      <c r="AG216" s="395"/>
      <c r="AH216" s="43"/>
      <c r="AI216" s="396"/>
      <c r="AJ216" s="397"/>
      <c r="AK216" s="394">
        <v>0</v>
      </c>
      <c r="AL216" s="395"/>
      <c r="AM216" s="43"/>
      <c r="AN216" s="396"/>
      <c r="AO216" s="397"/>
      <c r="AP216" s="394">
        <v>0</v>
      </c>
      <c r="AQ216" s="395"/>
      <c r="AR216" s="43"/>
      <c r="AS216" s="396"/>
      <c r="AT216" s="397"/>
      <c r="AU216" s="394">
        <v>0</v>
      </c>
      <c r="AV216" s="395"/>
      <c r="AW216" s="43"/>
      <c r="AX216" s="396"/>
      <c r="AY216" s="397"/>
      <c r="AZ216" s="394">
        <v>0</v>
      </c>
      <c r="BA216" s="395"/>
      <c r="BB216" s="43"/>
      <c r="BC216" s="396"/>
      <c r="BD216" s="397"/>
      <c r="BE216" s="394">
        <v>0</v>
      </c>
      <c r="BF216" s="395"/>
      <c r="BG216" s="43"/>
      <c r="BH216" s="396"/>
      <c r="BI216" s="397"/>
      <c r="BJ216" s="394">
        <v>0</v>
      </c>
      <c r="BK216" s="395"/>
      <c r="BL216" s="43"/>
      <c r="BM216" s="396"/>
      <c r="BN216" s="397"/>
      <c r="BO216" s="394">
        <v>0</v>
      </c>
      <c r="BP216" s="395"/>
      <c r="BQ216" s="43"/>
      <c r="BR216" s="396"/>
      <c r="BS216" s="397"/>
      <c r="BT216" s="394">
        <v>0</v>
      </c>
      <c r="BU216" s="395"/>
      <c r="BV216" s="43"/>
      <c r="BW216" s="396"/>
      <c r="BX216" s="397"/>
      <c r="BY216" s="394">
        <v>0</v>
      </c>
      <c r="BZ216" s="395"/>
      <c r="CA216" s="43"/>
      <c r="CB216" s="396"/>
      <c r="CC216" s="397"/>
      <c r="CD216" s="394">
        <v>0</v>
      </c>
      <c r="CE216" s="395"/>
      <c r="CF216" s="43"/>
      <c r="CG216" s="396"/>
      <c r="CH216" s="397"/>
      <c r="CI216" s="394">
        <v>0</v>
      </c>
      <c r="CJ216" s="395"/>
      <c r="CK216" s="43"/>
      <c r="CL216" s="396"/>
      <c r="CM216" s="397"/>
      <c r="CN216" s="394">
        <v>0</v>
      </c>
      <c r="CO216" s="395"/>
      <c r="CP216" s="43"/>
      <c r="CQ216" s="396"/>
      <c r="CR216" s="397"/>
      <c r="CS216" s="394">
        <v>0</v>
      </c>
      <c r="CT216" s="395"/>
      <c r="CU216" s="43"/>
      <c r="CV216" s="396"/>
      <c r="CW216" s="397"/>
      <c r="CX216" s="394">
        <v>0</v>
      </c>
      <c r="CY216" s="395"/>
      <c r="CZ216" s="43"/>
      <c r="DA216" s="396"/>
      <c r="DB216" s="397"/>
      <c r="DC216" s="394">
        <v>0</v>
      </c>
      <c r="DD216" s="395"/>
      <c r="DE216" s="43"/>
      <c r="DF216" s="396"/>
      <c r="DG216" s="397"/>
      <c r="DH216" s="394">
        <v>0</v>
      </c>
      <c r="DI216" s="395"/>
      <c r="DJ216" s="43"/>
      <c r="DK216" s="396"/>
      <c r="DL216" s="397"/>
      <c r="DM216" s="394">
        <v>0</v>
      </c>
      <c r="DN216" s="395"/>
      <c r="DO216" s="43"/>
      <c r="DP216" s="396"/>
      <c r="DQ216" s="397"/>
      <c r="DR216" s="394">
        <v>0</v>
      </c>
      <c r="DS216" s="395"/>
      <c r="DT216" s="43"/>
      <c r="DU216" s="396"/>
      <c r="DV216" s="397"/>
      <c r="DW216" s="394">
        <v>0</v>
      </c>
      <c r="DX216" s="395"/>
      <c r="DY216" s="43"/>
      <c r="DZ216" s="396"/>
      <c r="EA216" s="397"/>
      <c r="EB216" s="394">
        <v>0</v>
      </c>
      <c r="EC216" s="395"/>
      <c r="ED216" s="43"/>
      <c r="EE216" s="396"/>
      <c r="EF216" s="397"/>
      <c r="EG216" s="394">
        <v>0</v>
      </c>
      <c r="EH216" s="395"/>
      <c r="EI216" s="43"/>
      <c r="EJ216" s="396"/>
      <c r="EK216" s="397"/>
      <c r="EL216" s="394">
        <v>0</v>
      </c>
      <c r="EM216" s="395"/>
      <c r="EO216" s="88"/>
      <c r="EP216" s="33">
        <v>0</v>
      </c>
    </row>
    <row r="217" spans="4:146" hidden="1" x14ac:dyDescent="0.3">
      <c r="D217" s="88" t="s">
        <v>392</v>
      </c>
      <c r="E217" s="327"/>
      <c r="F217" s="327"/>
      <c r="G217" s="43">
        <v>0</v>
      </c>
      <c r="H217" s="42"/>
      <c r="I217" s="43"/>
      <c r="J217" s="396"/>
      <c r="K217" s="396"/>
      <c r="L217" s="43">
        <v>0</v>
      </c>
      <c r="M217" s="42"/>
      <c r="N217" s="43"/>
      <c r="O217" s="396"/>
      <c r="P217" s="396"/>
      <c r="Q217" s="43">
        <v>0</v>
      </c>
      <c r="R217" s="42"/>
      <c r="S217" s="43"/>
      <c r="T217" s="396"/>
      <c r="U217" s="396"/>
      <c r="V217" s="43">
        <v>0</v>
      </c>
      <c r="W217" s="42"/>
      <c r="X217" s="43"/>
      <c r="Y217" s="396"/>
      <c r="Z217" s="396"/>
      <c r="AA217" s="43">
        <v>0</v>
      </c>
      <c r="AB217" s="42"/>
      <c r="AC217" s="43"/>
      <c r="AD217" s="396"/>
      <c r="AE217" s="396"/>
      <c r="AF217" s="43">
        <v>0</v>
      </c>
      <c r="AG217" s="42"/>
      <c r="AH217" s="43"/>
      <c r="AI217" s="396"/>
      <c r="AJ217" s="396"/>
      <c r="AK217" s="43">
        <v>0</v>
      </c>
      <c r="AL217" s="42"/>
      <c r="AM217" s="43"/>
      <c r="AN217" s="396"/>
      <c r="AO217" s="396"/>
      <c r="AP217" s="43">
        <v>0</v>
      </c>
      <c r="AQ217" s="42"/>
      <c r="AR217" s="43"/>
      <c r="AS217" s="396"/>
      <c r="AT217" s="396"/>
      <c r="AU217" s="43">
        <v>0</v>
      </c>
      <c r="AV217" s="42"/>
      <c r="AW217" s="43"/>
      <c r="AX217" s="396"/>
      <c r="AY217" s="396"/>
      <c r="AZ217" s="43">
        <v>0</v>
      </c>
      <c r="BA217" s="42"/>
      <c r="BB217" s="43"/>
      <c r="BC217" s="396"/>
      <c r="BD217" s="396"/>
      <c r="BE217" s="43">
        <v>0</v>
      </c>
      <c r="BF217" s="42"/>
      <c r="BG217" s="43"/>
      <c r="BH217" s="396"/>
      <c r="BI217" s="396"/>
      <c r="BJ217" s="43">
        <v>0</v>
      </c>
      <c r="BK217" s="42"/>
      <c r="BL217" s="43"/>
      <c r="BM217" s="396"/>
      <c r="BN217" s="396"/>
      <c r="BO217" s="43">
        <v>0</v>
      </c>
      <c r="BP217" s="42"/>
      <c r="BQ217" s="43"/>
      <c r="BR217" s="396"/>
      <c r="BS217" s="396"/>
      <c r="BT217" s="43">
        <v>0</v>
      </c>
      <c r="BU217" s="42"/>
      <c r="BV217" s="43"/>
      <c r="BW217" s="396"/>
      <c r="BX217" s="396"/>
      <c r="BY217" s="43">
        <v>0</v>
      </c>
      <c r="BZ217" s="42"/>
      <c r="CA217" s="43"/>
      <c r="CB217" s="396"/>
      <c r="CC217" s="396"/>
      <c r="CD217" s="43">
        <v>0</v>
      </c>
      <c r="CE217" s="42"/>
      <c r="CF217" s="43"/>
      <c r="CG217" s="396"/>
      <c r="CH217" s="396"/>
      <c r="CI217" s="43">
        <v>0</v>
      </c>
      <c r="CJ217" s="42"/>
      <c r="CK217" s="43"/>
      <c r="CL217" s="396"/>
      <c r="CM217" s="396"/>
      <c r="CN217" s="43">
        <v>0</v>
      </c>
      <c r="CO217" s="42"/>
      <c r="CP217" s="43"/>
      <c r="CQ217" s="396"/>
      <c r="CR217" s="396"/>
      <c r="CS217" s="43">
        <v>0</v>
      </c>
      <c r="CT217" s="42"/>
      <c r="CU217" s="43"/>
      <c r="CV217" s="396"/>
      <c r="CW217" s="396"/>
      <c r="CX217" s="43">
        <v>0</v>
      </c>
      <c r="CY217" s="42"/>
      <c r="CZ217" s="43"/>
      <c r="DA217" s="396"/>
      <c r="DB217" s="396"/>
      <c r="DC217" s="43">
        <v>0</v>
      </c>
      <c r="DD217" s="42"/>
      <c r="DE217" s="43"/>
      <c r="DF217" s="396"/>
      <c r="DG217" s="396"/>
      <c r="DH217" s="43">
        <v>0</v>
      </c>
      <c r="DI217" s="42"/>
      <c r="DJ217" s="43"/>
      <c r="DK217" s="396"/>
      <c r="DL217" s="396"/>
      <c r="DM217" s="43">
        <v>0</v>
      </c>
      <c r="DN217" s="42"/>
      <c r="DO217" s="43"/>
      <c r="DP217" s="396"/>
      <c r="DQ217" s="396"/>
      <c r="DR217" s="43">
        <v>0</v>
      </c>
      <c r="DS217" s="42"/>
      <c r="DT217" s="43"/>
      <c r="DU217" s="396"/>
      <c r="DV217" s="396"/>
      <c r="DW217" s="43">
        <v>0</v>
      </c>
      <c r="DX217" s="42"/>
      <c r="DY217" s="43"/>
      <c r="DZ217" s="396"/>
      <c r="EA217" s="396"/>
      <c r="EB217" s="43">
        <v>0</v>
      </c>
      <c r="EC217" s="42"/>
      <c r="ED217" s="43"/>
      <c r="EE217" s="396"/>
      <c r="EF217" s="396"/>
      <c r="EG217" s="43">
        <v>0</v>
      </c>
      <c r="EH217" s="42"/>
      <c r="EI217" s="43"/>
      <c r="EJ217" s="396"/>
      <c r="EK217" s="396"/>
      <c r="EL217" s="43">
        <v>0</v>
      </c>
      <c r="EM217" s="42"/>
      <c r="EO217" s="88"/>
      <c r="EP217" s="33">
        <v>0</v>
      </c>
    </row>
    <row r="218" spans="4:146" hidden="1" x14ac:dyDescent="0.3">
      <c r="D218" s="88" t="s">
        <v>393</v>
      </c>
      <c r="E218" s="327"/>
      <c r="F218" s="346"/>
      <c r="G218" s="72">
        <v>0</v>
      </c>
      <c r="H218" s="71"/>
      <c r="I218" s="43"/>
      <c r="J218" s="396"/>
      <c r="K218" s="405"/>
      <c r="L218" s="72">
        <v>0</v>
      </c>
      <c r="M218" s="71"/>
      <c r="N218" s="43"/>
      <c r="O218" s="396"/>
      <c r="P218" s="405"/>
      <c r="Q218" s="72">
        <v>0</v>
      </c>
      <c r="R218" s="71"/>
      <c r="S218" s="43"/>
      <c r="T218" s="396"/>
      <c r="U218" s="405"/>
      <c r="V218" s="72">
        <v>0</v>
      </c>
      <c r="W218" s="71"/>
      <c r="X218" s="43"/>
      <c r="Y218" s="396"/>
      <c r="Z218" s="405"/>
      <c r="AA218" s="72">
        <v>0</v>
      </c>
      <c r="AB218" s="71"/>
      <c r="AC218" s="43"/>
      <c r="AD218" s="396"/>
      <c r="AE218" s="405"/>
      <c r="AF218" s="72">
        <v>0</v>
      </c>
      <c r="AG218" s="71"/>
      <c r="AH218" s="43"/>
      <c r="AI218" s="396"/>
      <c r="AJ218" s="405"/>
      <c r="AK218" s="72">
        <v>0</v>
      </c>
      <c r="AL218" s="71"/>
      <c r="AM218" s="43"/>
      <c r="AN218" s="396"/>
      <c r="AO218" s="405"/>
      <c r="AP218" s="72">
        <v>0</v>
      </c>
      <c r="AQ218" s="71"/>
      <c r="AR218" s="43"/>
      <c r="AS218" s="396"/>
      <c r="AT218" s="405"/>
      <c r="AU218" s="72">
        <v>0</v>
      </c>
      <c r="AV218" s="71"/>
      <c r="AW218" s="43"/>
      <c r="AX218" s="396"/>
      <c r="AY218" s="405"/>
      <c r="AZ218" s="72">
        <v>0</v>
      </c>
      <c r="BA218" s="71"/>
      <c r="BB218" s="43"/>
      <c r="BC218" s="396"/>
      <c r="BD218" s="405"/>
      <c r="BE218" s="72">
        <v>0</v>
      </c>
      <c r="BF218" s="71"/>
      <c r="BG218" s="43"/>
      <c r="BH218" s="396"/>
      <c r="BI218" s="405"/>
      <c r="BJ218" s="72">
        <v>0</v>
      </c>
      <c r="BK218" s="71"/>
      <c r="BL218" s="43"/>
      <c r="BM218" s="396"/>
      <c r="BN218" s="405"/>
      <c r="BO218" s="72">
        <v>0</v>
      </c>
      <c r="BP218" s="71"/>
      <c r="BQ218" s="43"/>
      <c r="BR218" s="396"/>
      <c r="BS218" s="405"/>
      <c r="BT218" s="72">
        <v>0</v>
      </c>
      <c r="BU218" s="71"/>
      <c r="BV218" s="43"/>
      <c r="BW218" s="396"/>
      <c r="BX218" s="405"/>
      <c r="BY218" s="72">
        <v>0</v>
      </c>
      <c r="BZ218" s="71"/>
      <c r="CA218" s="43"/>
      <c r="CB218" s="396"/>
      <c r="CC218" s="405"/>
      <c r="CD218" s="72">
        <v>0</v>
      </c>
      <c r="CE218" s="71"/>
      <c r="CF218" s="43"/>
      <c r="CG218" s="396"/>
      <c r="CH218" s="405"/>
      <c r="CI218" s="72">
        <v>0</v>
      </c>
      <c r="CJ218" s="71"/>
      <c r="CK218" s="43"/>
      <c r="CL218" s="396"/>
      <c r="CM218" s="405"/>
      <c r="CN218" s="72">
        <v>0</v>
      </c>
      <c r="CO218" s="71"/>
      <c r="CP218" s="43"/>
      <c r="CQ218" s="396"/>
      <c r="CR218" s="405"/>
      <c r="CS218" s="72">
        <v>0</v>
      </c>
      <c r="CT218" s="71"/>
      <c r="CU218" s="43"/>
      <c r="CV218" s="396"/>
      <c r="CW218" s="405"/>
      <c r="CX218" s="72">
        <v>0</v>
      </c>
      <c r="CY218" s="71"/>
      <c r="CZ218" s="43"/>
      <c r="DA218" s="396"/>
      <c r="DB218" s="405"/>
      <c r="DC218" s="72">
        <v>0</v>
      </c>
      <c r="DD218" s="71"/>
      <c r="DE218" s="43"/>
      <c r="DF218" s="396"/>
      <c r="DG218" s="405"/>
      <c r="DH218" s="72">
        <v>0</v>
      </c>
      <c r="DI218" s="71"/>
      <c r="DJ218" s="43"/>
      <c r="DK218" s="396"/>
      <c r="DL218" s="405"/>
      <c r="DM218" s="72">
        <v>0</v>
      </c>
      <c r="DN218" s="71"/>
      <c r="DO218" s="43"/>
      <c r="DP218" s="396"/>
      <c r="DQ218" s="405"/>
      <c r="DR218" s="72">
        <v>0</v>
      </c>
      <c r="DS218" s="71"/>
      <c r="DT218" s="43"/>
      <c r="DU218" s="396"/>
      <c r="DV218" s="405"/>
      <c r="DW218" s="72">
        <v>0</v>
      </c>
      <c r="DX218" s="71"/>
      <c r="DY218" s="43"/>
      <c r="DZ218" s="396"/>
      <c r="EA218" s="405"/>
      <c r="EB218" s="72">
        <v>0</v>
      </c>
      <c r="EC218" s="71"/>
      <c r="ED218" s="43"/>
      <c r="EE218" s="396"/>
      <c r="EF218" s="405"/>
      <c r="EG218" s="72">
        <v>0</v>
      </c>
      <c r="EH218" s="71"/>
      <c r="EI218" s="43"/>
      <c r="EJ218" s="396"/>
      <c r="EK218" s="405"/>
      <c r="EL218" s="72">
        <v>0</v>
      </c>
      <c r="EM218" s="71"/>
      <c r="EO218" s="88"/>
      <c r="EP218" s="33">
        <v>0</v>
      </c>
    </row>
    <row r="219" spans="4:146" hidden="1" x14ac:dyDescent="0.3">
      <c r="D219" s="88"/>
      <c r="E219" s="327"/>
      <c r="G219" s="43"/>
      <c r="H219" s="43"/>
      <c r="I219" s="43"/>
      <c r="J219" s="396"/>
      <c r="K219" s="43"/>
      <c r="L219" s="43"/>
      <c r="M219" s="43"/>
      <c r="N219" s="43"/>
      <c r="O219" s="396"/>
      <c r="P219" s="43"/>
      <c r="Q219" s="43"/>
      <c r="R219" s="43"/>
      <c r="S219" s="43"/>
      <c r="T219" s="396"/>
      <c r="U219" s="43"/>
      <c r="V219" s="43"/>
      <c r="W219" s="43"/>
      <c r="X219" s="43"/>
      <c r="Y219" s="396"/>
      <c r="Z219" s="43"/>
      <c r="AA219" s="43"/>
      <c r="AB219" s="43"/>
      <c r="AC219" s="43"/>
      <c r="AD219" s="396"/>
      <c r="AE219" s="43"/>
      <c r="AF219" s="43"/>
      <c r="AG219" s="43"/>
      <c r="AH219" s="43"/>
      <c r="AI219" s="396"/>
      <c r="AJ219" s="43"/>
      <c r="AK219" s="43"/>
      <c r="AL219" s="43"/>
      <c r="AM219" s="43"/>
      <c r="AN219" s="396"/>
      <c r="AO219" s="43"/>
      <c r="AP219" s="43"/>
      <c r="AQ219" s="43"/>
      <c r="AR219" s="43"/>
      <c r="AS219" s="396"/>
      <c r="AT219" s="43"/>
      <c r="AU219" s="43"/>
      <c r="AV219" s="43"/>
      <c r="AW219" s="43"/>
      <c r="AX219" s="396"/>
      <c r="AY219" s="43"/>
      <c r="AZ219" s="43"/>
      <c r="BA219" s="43"/>
      <c r="BB219" s="43"/>
      <c r="BC219" s="396"/>
      <c r="BD219" s="43"/>
      <c r="BE219" s="43"/>
      <c r="BF219" s="43"/>
      <c r="BG219" s="43"/>
      <c r="BH219" s="396"/>
      <c r="BI219" s="43"/>
      <c r="BJ219" s="43"/>
      <c r="BK219" s="43"/>
      <c r="BL219" s="43"/>
      <c r="BM219" s="396"/>
      <c r="BN219" s="43"/>
      <c r="BO219" s="43"/>
      <c r="BP219" s="43"/>
      <c r="BQ219" s="43"/>
      <c r="BR219" s="396"/>
      <c r="BS219" s="43"/>
      <c r="BT219" s="43"/>
      <c r="BU219" s="43"/>
      <c r="BV219" s="43"/>
      <c r="BW219" s="396"/>
      <c r="BX219" s="43"/>
      <c r="BY219" s="43"/>
      <c r="BZ219" s="43"/>
      <c r="CA219" s="43"/>
      <c r="CB219" s="396"/>
      <c r="CC219" s="43"/>
      <c r="CD219" s="43"/>
      <c r="CE219" s="43"/>
      <c r="CF219" s="43"/>
      <c r="CG219" s="396"/>
      <c r="CH219" s="43"/>
      <c r="CI219" s="43"/>
      <c r="CJ219" s="43"/>
      <c r="CK219" s="43"/>
      <c r="CL219" s="396"/>
      <c r="CM219" s="43"/>
      <c r="CN219" s="43"/>
      <c r="CO219" s="43"/>
      <c r="CP219" s="43"/>
      <c r="CQ219" s="396"/>
      <c r="CR219" s="43"/>
      <c r="CS219" s="43"/>
      <c r="CT219" s="43"/>
      <c r="CU219" s="43"/>
      <c r="CV219" s="396"/>
      <c r="CW219" s="43"/>
      <c r="CX219" s="43"/>
      <c r="CY219" s="43"/>
      <c r="CZ219" s="43"/>
      <c r="DA219" s="396"/>
      <c r="DB219" s="43"/>
      <c r="DC219" s="43"/>
      <c r="DD219" s="43"/>
      <c r="DE219" s="43"/>
      <c r="DF219" s="396"/>
      <c r="DG219" s="43"/>
      <c r="DH219" s="43"/>
      <c r="DI219" s="43"/>
      <c r="DJ219" s="43"/>
      <c r="DK219" s="396"/>
      <c r="DL219" s="43"/>
      <c r="DM219" s="43"/>
      <c r="DN219" s="43"/>
      <c r="DO219" s="43"/>
      <c r="DP219" s="396"/>
      <c r="DQ219" s="43"/>
      <c r="DR219" s="43"/>
      <c r="DS219" s="43"/>
      <c r="DT219" s="43"/>
      <c r="DU219" s="396"/>
      <c r="DV219" s="43"/>
      <c r="DW219" s="43"/>
      <c r="DX219" s="43"/>
      <c r="DY219" s="43"/>
      <c r="DZ219" s="396"/>
      <c r="EA219" s="43"/>
      <c r="EB219" s="43"/>
      <c r="EC219" s="43"/>
      <c r="ED219" s="43"/>
      <c r="EE219" s="396"/>
      <c r="EF219" s="43"/>
      <c r="EG219" s="43"/>
      <c r="EH219" s="43"/>
      <c r="EI219" s="43"/>
      <c r="EJ219" s="396"/>
      <c r="EK219" s="43"/>
      <c r="EL219" s="43"/>
      <c r="EO219" s="88"/>
      <c r="EP219" s="33">
        <v>0</v>
      </c>
    </row>
    <row r="220" spans="4:146" hidden="1" x14ac:dyDescent="0.3">
      <c r="D220" s="88" t="s">
        <v>394</v>
      </c>
      <c r="E220" s="327"/>
      <c r="G220" s="43">
        <v>0</v>
      </c>
      <c r="H220" s="43"/>
      <c r="I220" s="43"/>
      <c r="J220" s="396"/>
      <c r="K220" s="43"/>
      <c r="L220" s="43">
        <v>0</v>
      </c>
      <c r="M220" s="43"/>
      <c r="N220" s="43"/>
      <c r="O220" s="396"/>
      <c r="P220" s="43"/>
      <c r="Q220" s="43">
        <v>0</v>
      </c>
      <c r="R220" s="43"/>
      <c r="S220" s="43"/>
      <c r="T220" s="396"/>
      <c r="U220" s="43"/>
      <c r="V220" s="43">
        <v>0</v>
      </c>
      <c r="W220" s="43"/>
      <c r="X220" s="43"/>
      <c r="Y220" s="396"/>
      <c r="Z220" s="43"/>
      <c r="AA220" s="43">
        <v>0</v>
      </c>
      <c r="AB220" s="43"/>
      <c r="AC220" s="43"/>
      <c r="AD220" s="396"/>
      <c r="AE220" s="43"/>
      <c r="AF220" s="43">
        <v>0</v>
      </c>
      <c r="AG220" s="43"/>
      <c r="AH220" s="43"/>
      <c r="AI220" s="396"/>
      <c r="AJ220" s="43"/>
      <c r="AK220" s="43">
        <v>0</v>
      </c>
      <c r="AL220" s="43"/>
      <c r="AM220" s="43"/>
      <c r="AN220" s="396"/>
      <c r="AO220" s="43"/>
      <c r="AP220" s="43">
        <v>0</v>
      </c>
      <c r="AQ220" s="43"/>
      <c r="AR220" s="43"/>
      <c r="AS220" s="396"/>
      <c r="AT220" s="43"/>
      <c r="AU220" s="43">
        <v>0</v>
      </c>
      <c r="AV220" s="43"/>
      <c r="AW220" s="43"/>
      <c r="AX220" s="396"/>
      <c r="AY220" s="43"/>
      <c r="AZ220" s="43">
        <v>0</v>
      </c>
      <c r="BA220" s="43"/>
      <c r="BB220" s="43"/>
      <c r="BC220" s="396"/>
      <c r="BD220" s="43"/>
      <c r="BE220" s="43">
        <v>0</v>
      </c>
      <c r="BF220" s="43"/>
      <c r="BG220" s="43"/>
      <c r="BH220" s="396"/>
      <c r="BI220" s="43"/>
      <c r="BJ220" s="43">
        <v>0</v>
      </c>
      <c r="BK220" s="43"/>
      <c r="BL220" s="43"/>
      <c r="BM220" s="396"/>
      <c r="BN220" s="43"/>
      <c r="BO220" s="43">
        <v>0</v>
      </c>
      <c r="BP220" s="43"/>
      <c r="BQ220" s="43"/>
      <c r="BR220" s="396"/>
      <c r="BS220" s="43"/>
      <c r="BT220" s="43">
        <v>0</v>
      </c>
      <c r="BU220" s="43"/>
      <c r="BV220" s="43"/>
      <c r="BW220" s="396"/>
      <c r="BX220" s="43"/>
      <c r="BY220" s="43">
        <v>0</v>
      </c>
      <c r="BZ220" s="43"/>
      <c r="CA220" s="43"/>
      <c r="CB220" s="396"/>
      <c r="CC220" s="43"/>
      <c r="CD220" s="43">
        <v>0</v>
      </c>
      <c r="CE220" s="43"/>
      <c r="CF220" s="43"/>
      <c r="CG220" s="396"/>
      <c r="CH220" s="43"/>
      <c r="CI220" s="43">
        <v>0</v>
      </c>
      <c r="CJ220" s="43"/>
      <c r="CK220" s="43"/>
      <c r="CL220" s="396"/>
      <c r="CM220" s="43"/>
      <c r="CN220" s="43">
        <v>0</v>
      </c>
      <c r="CO220" s="43"/>
      <c r="CP220" s="43"/>
      <c r="CQ220" s="396"/>
      <c r="CR220" s="43"/>
      <c r="CS220" s="43">
        <v>0</v>
      </c>
      <c r="CT220" s="43"/>
      <c r="CU220" s="43"/>
      <c r="CV220" s="396"/>
      <c r="CW220" s="43"/>
      <c r="CX220" s="43">
        <v>0</v>
      </c>
      <c r="CY220" s="43"/>
      <c r="CZ220" s="43"/>
      <c r="DA220" s="396"/>
      <c r="DB220" s="43"/>
      <c r="DC220" s="43">
        <v>0</v>
      </c>
      <c r="DD220" s="43"/>
      <c r="DE220" s="43"/>
      <c r="DF220" s="396"/>
      <c r="DG220" s="43"/>
      <c r="DH220" s="43">
        <v>0</v>
      </c>
      <c r="DI220" s="43"/>
      <c r="DJ220" s="43"/>
      <c r="DK220" s="396"/>
      <c r="DL220" s="43"/>
      <c r="DM220" s="43">
        <v>0</v>
      </c>
      <c r="DN220" s="43"/>
      <c r="DO220" s="43"/>
      <c r="DP220" s="396"/>
      <c r="DQ220" s="43"/>
      <c r="DR220" s="43">
        <v>0</v>
      </c>
      <c r="DS220" s="43"/>
      <c r="DT220" s="43"/>
      <c r="DU220" s="396"/>
      <c r="DV220" s="43"/>
      <c r="DW220" s="43">
        <v>0</v>
      </c>
      <c r="DX220" s="43"/>
      <c r="DY220" s="43"/>
      <c r="DZ220" s="396"/>
      <c r="EA220" s="43"/>
      <c r="EB220" s="43">
        <v>0</v>
      </c>
      <c r="EC220" s="43"/>
      <c r="ED220" s="43"/>
      <c r="EE220" s="396"/>
      <c r="EF220" s="43"/>
      <c r="EG220" s="43">
        <v>0</v>
      </c>
      <c r="EH220" s="43"/>
      <c r="EI220" s="43"/>
      <c r="EJ220" s="396"/>
      <c r="EK220" s="43"/>
      <c r="EL220" s="43">
        <v>0</v>
      </c>
      <c r="EO220" s="88"/>
      <c r="EP220" s="33">
        <v>0</v>
      </c>
    </row>
    <row r="221" spans="4:146" hidden="1" x14ac:dyDescent="0.3">
      <c r="D221" s="88" t="s">
        <v>316</v>
      </c>
      <c r="E221" s="327"/>
      <c r="F221" s="333"/>
      <c r="G221" s="394">
        <v>0</v>
      </c>
      <c r="H221" s="395"/>
      <c r="I221" s="43"/>
      <c r="J221" s="396"/>
      <c r="K221" s="397"/>
      <c r="L221" s="394">
        <v>0</v>
      </c>
      <c r="M221" s="395"/>
      <c r="N221" s="43"/>
      <c r="O221" s="396"/>
      <c r="P221" s="397"/>
      <c r="Q221" s="394">
        <v>0</v>
      </c>
      <c r="R221" s="395"/>
      <c r="S221" s="43"/>
      <c r="T221" s="396"/>
      <c r="U221" s="397"/>
      <c r="V221" s="394">
        <v>0</v>
      </c>
      <c r="W221" s="395"/>
      <c r="X221" s="43"/>
      <c r="Y221" s="396"/>
      <c r="Z221" s="397"/>
      <c r="AA221" s="394">
        <v>0</v>
      </c>
      <c r="AB221" s="395"/>
      <c r="AC221" s="43"/>
      <c r="AD221" s="396"/>
      <c r="AE221" s="397"/>
      <c r="AF221" s="394">
        <v>0</v>
      </c>
      <c r="AG221" s="395"/>
      <c r="AH221" s="43"/>
      <c r="AI221" s="396"/>
      <c r="AJ221" s="397"/>
      <c r="AK221" s="394">
        <v>0</v>
      </c>
      <c r="AL221" s="395"/>
      <c r="AM221" s="43"/>
      <c r="AN221" s="396"/>
      <c r="AO221" s="397"/>
      <c r="AP221" s="394">
        <v>0</v>
      </c>
      <c r="AQ221" s="395"/>
      <c r="AR221" s="43"/>
      <c r="AS221" s="396"/>
      <c r="AT221" s="397"/>
      <c r="AU221" s="394">
        <v>0</v>
      </c>
      <c r="AV221" s="395"/>
      <c r="AW221" s="43"/>
      <c r="AX221" s="396"/>
      <c r="AY221" s="397"/>
      <c r="AZ221" s="394">
        <v>0</v>
      </c>
      <c r="BA221" s="395"/>
      <c r="BB221" s="43"/>
      <c r="BC221" s="396"/>
      <c r="BD221" s="397"/>
      <c r="BE221" s="394">
        <v>0</v>
      </c>
      <c r="BF221" s="395"/>
      <c r="BG221" s="43"/>
      <c r="BH221" s="396"/>
      <c r="BI221" s="397"/>
      <c r="BJ221" s="394">
        <v>0</v>
      </c>
      <c r="BK221" s="395"/>
      <c r="BL221" s="43"/>
      <c r="BM221" s="396"/>
      <c r="BN221" s="397"/>
      <c r="BO221" s="394">
        <v>0</v>
      </c>
      <c r="BP221" s="395"/>
      <c r="BQ221" s="43"/>
      <c r="BR221" s="396"/>
      <c r="BS221" s="397"/>
      <c r="BT221" s="394">
        <v>0</v>
      </c>
      <c r="BU221" s="395"/>
      <c r="BV221" s="43"/>
      <c r="BW221" s="396"/>
      <c r="BX221" s="397"/>
      <c r="BY221" s="394">
        <v>0</v>
      </c>
      <c r="BZ221" s="395"/>
      <c r="CA221" s="43"/>
      <c r="CB221" s="396"/>
      <c r="CC221" s="397"/>
      <c r="CD221" s="394">
        <v>0</v>
      </c>
      <c r="CE221" s="395"/>
      <c r="CF221" s="43"/>
      <c r="CG221" s="396"/>
      <c r="CH221" s="397"/>
      <c r="CI221" s="394">
        <v>0</v>
      </c>
      <c r="CJ221" s="395"/>
      <c r="CK221" s="43"/>
      <c r="CL221" s="396"/>
      <c r="CM221" s="397"/>
      <c r="CN221" s="394">
        <v>0</v>
      </c>
      <c r="CO221" s="395"/>
      <c r="CP221" s="43"/>
      <c r="CQ221" s="396"/>
      <c r="CR221" s="397"/>
      <c r="CS221" s="394">
        <v>0</v>
      </c>
      <c r="CT221" s="395"/>
      <c r="CU221" s="43"/>
      <c r="CV221" s="396"/>
      <c r="CW221" s="397"/>
      <c r="CX221" s="394">
        <v>0</v>
      </c>
      <c r="CY221" s="395"/>
      <c r="CZ221" s="43"/>
      <c r="DA221" s="396"/>
      <c r="DB221" s="397"/>
      <c r="DC221" s="394">
        <v>0</v>
      </c>
      <c r="DD221" s="395"/>
      <c r="DE221" s="43"/>
      <c r="DF221" s="396"/>
      <c r="DG221" s="397"/>
      <c r="DH221" s="394">
        <v>0</v>
      </c>
      <c r="DI221" s="395"/>
      <c r="DJ221" s="43"/>
      <c r="DK221" s="396"/>
      <c r="DL221" s="397"/>
      <c r="DM221" s="394">
        <v>0</v>
      </c>
      <c r="DN221" s="395"/>
      <c r="DO221" s="43"/>
      <c r="DP221" s="396"/>
      <c r="DQ221" s="397"/>
      <c r="DR221" s="394">
        <v>0</v>
      </c>
      <c r="DS221" s="395"/>
      <c r="DT221" s="43"/>
      <c r="DU221" s="396"/>
      <c r="DV221" s="397"/>
      <c r="DW221" s="394">
        <v>0</v>
      </c>
      <c r="DX221" s="395"/>
      <c r="DY221" s="43"/>
      <c r="DZ221" s="396"/>
      <c r="EA221" s="397"/>
      <c r="EB221" s="394">
        <v>0</v>
      </c>
      <c r="EC221" s="395"/>
      <c r="ED221" s="43"/>
      <c r="EE221" s="396"/>
      <c r="EF221" s="397"/>
      <c r="EG221" s="394">
        <v>0</v>
      </c>
      <c r="EH221" s="395"/>
      <c r="EI221" s="43"/>
      <c r="EJ221" s="396"/>
      <c r="EK221" s="397"/>
      <c r="EL221" s="394">
        <v>0</v>
      </c>
      <c r="EM221" s="334"/>
      <c r="EO221" s="88"/>
      <c r="EP221" s="33">
        <v>0</v>
      </c>
    </row>
    <row r="222" spans="4:146" hidden="1" x14ac:dyDescent="0.3">
      <c r="D222" s="88" t="s">
        <v>392</v>
      </c>
      <c r="E222" s="327"/>
      <c r="F222" s="327"/>
      <c r="G222" s="43">
        <v>0</v>
      </c>
      <c r="H222" s="42"/>
      <c r="I222" s="43"/>
      <c r="J222" s="396"/>
      <c r="K222" s="396"/>
      <c r="L222" s="43">
        <v>0</v>
      </c>
      <c r="M222" s="42"/>
      <c r="N222" s="43"/>
      <c r="O222" s="396"/>
      <c r="P222" s="396"/>
      <c r="Q222" s="43">
        <v>0</v>
      </c>
      <c r="R222" s="42"/>
      <c r="S222" s="43"/>
      <c r="T222" s="396"/>
      <c r="U222" s="396"/>
      <c r="V222" s="43">
        <v>0</v>
      </c>
      <c r="W222" s="42"/>
      <c r="X222" s="43"/>
      <c r="Y222" s="396"/>
      <c r="Z222" s="396"/>
      <c r="AA222" s="43">
        <v>0</v>
      </c>
      <c r="AB222" s="42"/>
      <c r="AC222" s="43"/>
      <c r="AD222" s="396"/>
      <c r="AE222" s="396"/>
      <c r="AF222" s="43">
        <v>0</v>
      </c>
      <c r="AG222" s="42"/>
      <c r="AH222" s="43"/>
      <c r="AI222" s="396"/>
      <c r="AJ222" s="396"/>
      <c r="AK222" s="43">
        <v>0</v>
      </c>
      <c r="AL222" s="42"/>
      <c r="AM222" s="43"/>
      <c r="AN222" s="396"/>
      <c r="AO222" s="396"/>
      <c r="AP222" s="43">
        <v>0</v>
      </c>
      <c r="AQ222" s="42"/>
      <c r="AR222" s="43"/>
      <c r="AS222" s="396"/>
      <c r="AT222" s="396"/>
      <c r="AU222" s="43">
        <v>0</v>
      </c>
      <c r="AV222" s="42"/>
      <c r="AW222" s="43"/>
      <c r="AX222" s="396"/>
      <c r="AY222" s="396"/>
      <c r="AZ222" s="43">
        <v>0</v>
      </c>
      <c r="BA222" s="42"/>
      <c r="BB222" s="43"/>
      <c r="BC222" s="396"/>
      <c r="BD222" s="396"/>
      <c r="BE222" s="43">
        <v>0</v>
      </c>
      <c r="BF222" s="42"/>
      <c r="BG222" s="43"/>
      <c r="BH222" s="396"/>
      <c r="BI222" s="396"/>
      <c r="BJ222" s="43">
        <v>0</v>
      </c>
      <c r="BK222" s="42"/>
      <c r="BL222" s="43"/>
      <c r="BM222" s="396"/>
      <c r="BN222" s="396"/>
      <c r="BO222" s="43">
        <v>0</v>
      </c>
      <c r="BP222" s="42"/>
      <c r="BQ222" s="43"/>
      <c r="BR222" s="396"/>
      <c r="BS222" s="396"/>
      <c r="BT222" s="43">
        <v>0</v>
      </c>
      <c r="BU222" s="42"/>
      <c r="BV222" s="43"/>
      <c r="BW222" s="396"/>
      <c r="BX222" s="396"/>
      <c r="BY222" s="43">
        <v>0</v>
      </c>
      <c r="BZ222" s="42"/>
      <c r="CA222" s="43"/>
      <c r="CB222" s="396"/>
      <c r="CC222" s="396"/>
      <c r="CD222" s="43">
        <v>0</v>
      </c>
      <c r="CE222" s="42"/>
      <c r="CF222" s="43"/>
      <c r="CG222" s="396"/>
      <c r="CH222" s="396"/>
      <c r="CI222" s="43">
        <v>0</v>
      </c>
      <c r="CJ222" s="42"/>
      <c r="CK222" s="43"/>
      <c r="CL222" s="396"/>
      <c r="CM222" s="396"/>
      <c r="CN222" s="43">
        <v>0</v>
      </c>
      <c r="CO222" s="42"/>
      <c r="CP222" s="43"/>
      <c r="CQ222" s="396"/>
      <c r="CR222" s="396"/>
      <c r="CS222" s="43">
        <v>0</v>
      </c>
      <c r="CT222" s="42"/>
      <c r="CU222" s="43"/>
      <c r="CV222" s="396"/>
      <c r="CW222" s="396"/>
      <c r="CX222" s="43">
        <v>0</v>
      </c>
      <c r="CY222" s="42"/>
      <c r="CZ222" s="43"/>
      <c r="DA222" s="396"/>
      <c r="DB222" s="396"/>
      <c r="DC222" s="43">
        <v>0</v>
      </c>
      <c r="DD222" s="42"/>
      <c r="DE222" s="43"/>
      <c r="DF222" s="396"/>
      <c r="DG222" s="396"/>
      <c r="DH222" s="43">
        <v>0</v>
      </c>
      <c r="DI222" s="42"/>
      <c r="DJ222" s="43"/>
      <c r="DK222" s="396"/>
      <c r="DL222" s="396"/>
      <c r="DM222" s="43">
        <v>0</v>
      </c>
      <c r="DN222" s="42"/>
      <c r="DO222" s="43"/>
      <c r="DP222" s="396"/>
      <c r="DQ222" s="396"/>
      <c r="DR222" s="43">
        <v>0</v>
      </c>
      <c r="DS222" s="42"/>
      <c r="DT222" s="43"/>
      <c r="DU222" s="396"/>
      <c r="DV222" s="396"/>
      <c r="DW222" s="43">
        <v>0</v>
      </c>
      <c r="DX222" s="42"/>
      <c r="DY222" s="43"/>
      <c r="DZ222" s="396"/>
      <c r="EA222" s="396"/>
      <c r="EB222" s="43">
        <v>0</v>
      </c>
      <c r="EC222" s="42"/>
      <c r="ED222" s="43"/>
      <c r="EE222" s="396"/>
      <c r="EF222" s="396"/>
      <c r="EG222" s="43">
        <v>0</v>
      </c>
      <c r="EH222" s="42"/>
      <c r="EI222" s="43"/>
      <c r="EJ222" s="396"/>
      <c r="EK222" s="396"/>
      <c r="EL222" s="43">
        <v>0</v>
      </c>
      <c r="EM222" s="339"/>
      <c r="EO222" s="88"/>
      <c r="EP222" s="33">
        <v>0</v>
      </c>
    </row>
    <row r="223" spans="4:146" hidden="1" x14ac:dyDescent="0.3">
      <c r="D223" s="88" t="s">
        <v>393</v>
      </c>
      <c r="E223" s="327"/>
      <c r="F223" s="346"/>
      <c r="G223" s="72">
        <v>0</v>
      </c>
      <c r="H223" s="71"/>
      <c r="I223" s="43"/>
      <c r="J223" s="396"/>
      <c r="K223" s="405"/>
      <c r="L223" s="72">
        <v>0</v>
      </c>
      <c r="M223" s="71"/>
      <c r="N223" s="43"/>
      <c r="O223" s="396"/>
      <c r="P223" s="405"/>
      <c r="Q223" s="72">
        <v>0</v>
      </c>
      <c r="R223" s="71"/>
      <c r="S223" s="43"/>
      <c r="T223" s="396"/>
      <c r="U223" s="405"/>
      <c r="V223" s="72">
        <v>0</v>
      </c>
      <c r="W223" s="71"/>
      <c r="X223" s="43"/>
      <c r="Y223" s="396"/>
      <c r="Z223" s="405"/>
      <c r="AA223" s="72">
        <v>0</v>
      </c>
      <c r="AB223" s="71"/>
      <c r="AC223" s="43"/>
      <c r="AD223" s="396"/>
      <c r="AE223" s="405"/>
      <c r="AF223" s="72">
        <v>0</v>
      </c>
      <c r="AG223" s="71"/>
      <c r="AH223" s="43"/>
      <c r="AI223" s="396"/>
      <c r="AJ223" s="405"/>
      <c r="AK223" s="72">
        <v>0</v>
      </c>
      <c r="AL223" s="71"/>
      <c r="AM223" s="43"/>
      <c r="AN223" s="396"/>
      <c r="AO223" s="405"/>
      <c r="AP223" s="72">
        <v>0</v>
      </c>
      <c r="AQ223" s="71"/>
      <c r="AR223" s="43"/>
      <c r="AS223" s="396"/>
      <c r="AT223" s="405"/>
      <c r="AU223" s="72">
        <v>0</v>
      </c>
      <c r="AV223" s="71"/>
      <c r="AW223" s="43"/>
      <c r="AX223" s="396"/>
      <c r="AY223" s="405"/>
      <c r="AZ223" s="72">
        <v>0</v>
      </c>
      <c r="BA223" s="71"/>
      <c r="BB223" s="43"/>
      <c r="BC223" s="396"/>
      <c r="BD223" s="405"/>
      <c r="BE223" s="72">
        <v>0</v>
      </c>
      <c r="BF223" s="71"/>
      <c r="BG223" s="43"/>
      <c r="BH223" s="396"/>
      <c r="BI223" s="405"/>
      <c r="BJ223" s="72">
        <v>0</v>
      </c>
      <c r="BK223" s="71"/>
      <c r="BL223" s="43"/>
      <c r="BM223" s="396"/>
      <c r="BN223" s="405"/>
      <c r="BO223" s="72">
        <v>0</v>
      </c>
      <c r="BP223" s="71"/>
      <c r="BQ223" s="43"/>
      <c r="BR223" s="396"/>
      <c r="BS223" s="405"/>
      <c r="BT223" s="72">
        <v>0</v>
      </c>
      <c r="BU223" s="71"/>
      <c r="BV223" s="43"/>
      <c r="BW223" s="396"/>
      <c r="BX223" s="405"/>
      <c r="BY223" s="72">
        <v>0</v>
      </c>
      <c r="BZ223" s="71"/>
      <c r="CA223" s="43"/>
      <c r="CB223" s="396"/>
      <c r="CC223" s="405"/>
      <c r="CD223" s="72">
        <v>0</v>
      </c>
      <c r="CE223" s="71"/>
      <c r="CF223" s="43"/>
      <c r="CG223" s="396"/>
      <c r="CH223" s="405"/>
      <c r="CI223" s="72">
        <v>0</v>
      </c>
      <c r="CJ223" s="71"/>
      <c r="CK223" s="43"/>
      <c r="CL223" s="396"/>
      <c r="CM223" s="405"/>
      <c r="CN223" s="72">
        <v>0</v>
      </c>
      <c r="CO223" s="71"/>
      <c r="CP223" s="43"/>
      <c r="CQ223" s="396"/>
      <c r="CR223" s="405"/>
      <c r="CS223" s="72">
        <v>0</v>
      </c>
      <c r="CT223" s="71"/>
      <c r="CU223" s="43"/>
      <c r="CV223" s="396"/>
      <c r="CW223" s="405"/>
      <c r="CX223" s="72">
        <v>0</v>
      </c>
      <c r="CY223" s="71"/>
      <c r="CZ223" s="43"/>
      <c r="DA223" s="396"/>
      <c r="DB223" s="405"/>
      <c r="DC223" s="72">
        <v>0</v>
      </c>
      <c r="DD223" s="71"/>
      <c r="DE223" s="43"/>
      <c r="DF223" s="396"/>
      <c r="DG223" s="405"/>
      <c r="DH223" s="72">
        <v>0</v>
      </c>
      <c r="DI223" s="71"/>
      <c r="DJ223" s="43"/>
      <c r="DK223" s="396"/>
      <c r="DL223" s="405"/>
      <c r="DM223" s="72">
        <v>0</v>
      </c>
      <c r="DN223" s="71"/>
      <c r="DO223" s="43"/>
      <c r="DP223" s="396"/>
      <c r="DQ223" s="405"/>
      <c r="DR223" s="72">
        <v>0</v>
      </c>
      <c r="DS223" s="71"/>
      <c r="DT223" s="43"/>
      <c r="DU223" s="396"/>
      <c r="DV223" s="405"/>
      <c r="DW223" s="72">
        <v>0</v>
      </c>
      <c r="DX223" s="71"/>
      <c r="DY223" s="43"/>
      <c r="DZ223" s="396"/>
      <c r="EA223" s="405"/>
      <c r="EB223" s="72">
        <v>0</v>
      </c>
      <c r="EC223" s="71"/>
      <c r="ED223" s="43"/>
      <c r="EE223" s="396"/>
      <c r="EF223" s="405"/>
      <c r="EG223" s="72">
        <v>0</v>
      </c>
      <c r="EH223" s="71"/>
      <c r="EI223" s="43"/>
      <c r="EJ223" s="396"/>
      <c r="EK223" s="405"/>
      <c r="EL223" s="72">
        <v>0</v>
      </c>
      <c r="EM223" s="348"/>
      <c r="EO223" s="88"/>
      <c r="EP223" s="33">
        <v>0</v>
      </c>
    </row>
    <row r="224" spans="4:146" hidden="1" x14ac:dyDescent="0.3">
      <c r="D224" s="88"/>
      <c r="E224" s="327"/>
      <c r="G224" s="43"/>
      <c r="H224" s="43"/>
      <c r="I224" s="43"/>
      <c r="J224" s="396"/>
      <c r="K224" s="43"/>
      <c r="L224" s="43"/>
      <c r="M224" s="43"/>
      <c r="N224" s="43"/>
      <c r="O224" s="396"/>
      <c r="P224" s="43"/>
      <c r="Q224" s="43"/>
      <c r="R224" s="43"/>
      <c r="S224" s="43"/>
      <c r="T224" s="396"/>
      <c r="U224" s="43"/>
      <c r="V224" s="43"/>
      <c r="W224" s="43"/>
      <c r="X224" s="43"/>
      <c r="Y224" s="396"/>
      <c r="Z224" s="43"/>
      <c r="AA224" s="43"/>
      <c r="AB224" s="43"/>
      <c r="AC224" s="43"/>
      <c r="AD224" s="396"/>
      <c r="AE224" s="43"/>
      <c r="AF224" s="43"/>
      <c r="AG224" s="43"/>
      <c r="AH224" s="43"/>
      <c r="AI224" s="396"/>
      <c r="AJ224" s="43"/>
      <c r="AK224" s="43"/>
      <c r="AL224" s="43"/>
      <c r="AM224" s="43"/>
      <c r="AN224" s="396"/>
      <c r="AO224" s="43"/>
      <c r="AP224" s="43"/>
      <c r="AQ224" s="43"/>
      <c r="AR224" s="43"/>
      <c r="AS224" s="396"/>
      <c r="AT224" s="43"/>
      <c r="AU224" s="43"/>
      <c r="AV224" s="43"/>
      <c r="AW224" s="43"/>
      <c r="AX224" s="396"/>
      <c r="AY224" s="43"/>
      <c r="AZ224" s="43"/>
      <c r="BA224" s="43"/>
      <c r="BB224" s="43"/>
      <c r="BC224" s="396"/>
      <c r="BD224" s="43"/>
      <c r="BE224" s="43"/>
      <c r="BF224" s="43"/>
      <c r="BG224" s="43"/>
      <c r="BH224" s="396"/>
      <c r="BI224" s="43"/>
      <c r="BJ224" s="43"/>
      <c r="BK224" s="43"/>
      <c r="BL224" s="43"/>
      <c r="BM224" s="396"/>
      <c r="BN224" s="43"/>
      <c r="BO224" s="43"/>
      <c r="BP224" s="43"/>
      <c r="BQ224" s="43"/>
      <c r="BR224" s="396"/>
      <c r="BS224" s="43"/>
      <c r="BT224" s="43"/>
      <c r="BU224" s="43"/>
      <c r="BV224" s="43"/>
      <c r="BW224" s="396"/>
      <c r="BX224" s="43"/>
      <c r="BY224" s="43"/>
      <c r="BZ224" s="43"/>
      <c r="CA224" s="43"/>
      <c r="CB224" s="396"/>
      <c r="CC224" s="43"/>
      <c r="CD224" s="43"/>
      <c r="CE224" s="43"/>
      <c r="CF224" s="43"/>
      <c r="CG224" s="396"/>
      <c r="CH224" s="43"/>
      <c r="CI224" s="43"/>
      <c r="CJ224" s="43"/>
      <c r="CK224" s="43"/>
      <c r="CL224" s="396"/>
      <c r="CM224" s="43"/>
      <c r="CN224" s="43"/>
      <c r="CO224" s="43"/>
      <c r="CP224" s="43"/>
      <c r="CQ224" s="396"/>
      <c r="CR224" s="43"/>
      <c r="CS224" s="43"/>
      <c r="CT224" s="43"/>
      <c r="CU224" s="43"/>
      <c r="CV224" s="396"/>
      <c r="CW224" s="43"/>
      <c r="CX224" s="43"/>
      <c r="CY224" s="43"/>
      <c r="CZ224" s="43"/>
      <c r="DA224" s="396"/>
      <c r="DB224" s="43"/>
      <c r="DC224" s="43"/>
      <c r="DD224" s="43"/>
      <c r="DE224" s="43"/>
      <c r="DF224" s="396"/>
      <c r="DG224" s="43"/>
      <c r="DH224" s="43"/>
      <c r="DI224" s="43"/>
      <c r="DJ224" s="43"/>
      <c r="DK224" s="396"/>
      <c r="DL224" s="43"/>
      <c r="DM224" s="43"/>
      <c r="DN224" s="43"/>
      <c r="DO224" s="43"/>
      <c r="DP224" s="396"/>
      <c r="DQ224" s="43"/>
      <c r="DR224" s="43"/>
      <c r="DS224" s="43"/>
      <c r="DT224" s="43"/>
      <c r="DU224" s="396"/>
      <c r="DV224" s="43"/>
      <c r="DW224" s="43"/>
      <c r="DX224" s="43"/>
      <c r="DY224" s="43"/>
      <c r="DZ224" s="396"/>
      <c r="EA224" s="43"/>
      <c r="EB224" s="43"/>
      <c r="EC224" s="43"/>
      <c r="ED224" s="43"/>
      <c r="EE224" s="396"/>
      <c r="EF224" s="43"/>
      <c r="EG224" s="43"/>
      <c r="EH224" s="43"/>
      <c r="EI224" s="43"/>
      <c r="EJ224" s="396"/>
      <c r="EK224" s="43"/>
      <c r="EL224" s="43"/>
      <c r="EO224" s="88"/>
      <c r="EP224" s="33">
        <v>0</v>
      </c>
    </row>
    <row r="225" spans="4:146" hidden="1" x14ac:dyDescent="0.3">
      <c r="D225" s="88" t="s">
        <v>395</v>
      </c>
      <c r="E225" s="327"/>
      <c r="G225" s="43">
        <v>0</v>
      </c>
      <c r="H225" s="43"/>
      <c r="I225" s="43"/>
      <c r="J225" s="396"/>
      <c r="K225" s="43"/>
      <c r="L225" s="43">
        <v>0</v>
      </c>
      <c r="M225" s="43"/>
      <c r="N225" s="43"/>
      <c r="O225" s="396"/>
      <c r="P225" s="43"/>
      <c r="Q225" s="43">
        <v>0</v>
      </c>
      <c r="R225" s="43"/>
      <c r="S225" s="43"/>
      <c r="T225" s="396"/>
      <c r="U225" s="43"/>
      <c r="V225" s="43">
        <v>0</v>
      </c>
      <c r="W225" s="43"/>
      <c r="X225" s="43"/>
      <c r="Y225" s="396"/>
      <c r="Z225" s="43"/>
      <c r="AA225" s="43">
        <v>0</v>
      </c>
      <c r="AB225" s="43"/>
      <c r="AC225" s="43"/>
      <c r="AD225" s="396"/>
      <c r="AE225" s="43"/>
      <c r="AF225" s="43">
        <v>0</v>
      </c>
      <c r="AG225" s="43"/>
      <c r="AH225" s="43"/>
      <c r="AI225" s="396"/>
      <c r="AJ225" s="43"/>
      <c r="AK225" s="43">
        <v>0</v>
      </c>
      <c r="AL225" s="43"/>
      <c r="AM225" s="43"/>
      <c r="AN225" s="396"/>
      <c r="AO225" s="43"/>
      <c r="AP225" s="43">
        <v>0</v>
      </c>
      <c r="AQ225" s="43"/>
      <c r="AR225" s="43"/>
      <c r="AS225" s="396"/>
      <c r="AT225" s="43"/>
      <c r="AU225" s="43">
        <v>0</v>
      </c>
      <c r="AV225" s="43"/>
      <c r="AW225" s="43"/>
      <c r="AX225" s="396"/>
      <c r="AY225" s="43"/>
      <c r="AZ225" s="43">
        <v>0</v>
      </c>
      <c r="BA225" s="43"/>
      <c r="BB225" s="43"/>
      <c r="BC225" s="396"/>
      <c r="BD225" s="43"/>
      <c r="BE225" s="43">
        <v>0</v>
      </c>
      <c r="BF225" s="43"/>
      <c r="BG225" s="43"/>
      <c r="BH225" s="396"/>
      <c r="BI225" s="43"/>
      <c r="BJ225" s="43">
        <v>0</v>
      </c>
      <c r="BK225" s="43"/>
      <c r="BL225" s="43"/>
      <c r="BM225" s="396"/>
      <c r="BN225" s="43"/>
      <c r="BO225" s="43">
        <v>0</v>
      </c>
      <c r="BP225" s="43"/>
      <c r="BQ225" s="43"/>
      <c r="BR225" s="396"/>
      <c r="BS225" s="43"/>
      <c r="BT225" s="43">
        <v>0</v>
      </c>
      <c r="BU225" s="43"/>
      <c r="BV225" s="43"/>
      <c r="BW225" s="396"/>
      <c r="BX225" s="43"/>
      <c r="BY225" s="43">
        <v>0</v>
      </c>
      <c r="BZ225" s="43"/>
      <c r="CA225" s="43"/>
      <c r="CB225" s="396"/>
      <c r="CC225" s="43"/>
      <c r="CD225" s="43">
        <v>0</v>
      </c>
      <c r="CE225" s="43"/>
      <c r="CF225" s="43"/>
      <c r="CG225" s="396"/>
      <c r="CH225" s="43"/>
      <c r="CI225" s="43">
        <v>0</v>
      </c>
      <c r="CJ225" s="43"/>
      <c r="CK225" s="43"/>
      <c r="CL225" s="396"/>
      <c r="CM225" s="43"/>
      <c r="CN225" s="43">
        <v>0</v>
      </c>
      <c r="CO225" s="43"/>
      <c r="CP225" s="43"/>
      <c r="CQ225" s="396"/>
      <c r="CR225" s="43"/>
      <c r="CS225" s="43">
        <v>0</v>
      </c>
      <c r="CT225" s="43"/>
      <c r="CU225" s="43"/>
      <c r="CV225" s="396"/>
      <c r="CW225" s="43"/>
      <c r="CX225" s="43">
        <v>0</v>
      </c>
      <c r="CY225" s="43"/>
      <c r="CZ225" s="43"/>
      <c r="DA225" s="396"/>
      <c r="DB225" s="43"/>
      <c r="DC225" s="43">
        <v>0</v>
      </c>
      <c r="DD225" s="43"/>
      <c r="DE225" s="43"/>
      <c r="DF225" s="396"/>
      <c r="DG225" s="43"/>
      <c r="DH225" s="43">
        <v>0</v>
      </c>
      <c r="DI225" s="43"/>
      <c r="DJ225" s="43"/>
      <c r="DK225" s="396"/>
      <c r="DL225" s="43"/>
      <c r="DM225" s="43">
        <v>0</v>
      </c>
      <c r="DN225" s="43"/>
      <c r="DO225" s="43"/>
      <c r="DP225" s="396"/>
      <c r="DQ225" s="43"/>
      <c r="DR225" s="43">
        <v>0</v>
      </c>
      <c r="DS225" s="43"/>
      <c r="DT225" s="43"/>
      <c r="DU225" s="396"/>
      <c r="DV225" s="43"/>
      <c r="DW225" s="43">
        <v>0</v>
      </c>
      <c r="DX225" s="43"/>
      <c r="DY225" s="43"/>
      <c r="DZ225" s="396"/>
      <c r="EA225" s="43"/>
      <c r="EB225" s="43">
        <v>0</v>
      </c>
      <c r="EC225" s="43"/>
      <c r="ED225" s="43"/>
      <c r="EE225" s="396"/>
      <c r="EF225" s="43"/>
      <c r="EG225" s="43">
        <v>0</v>
      </c>
      <c r="EH225" s="43"/>
      <c r="EI225" s="43"/>
      <c r="EJ225" s="396"/>
      <c r="EK225" s="43"/>
      <c r="EL225" s="43">
        <v>0</v>
      </c>
      <c r="EO225" s="88"/>
      <c r="EP225" s="33">
        <v>0</v>
      </c>
    </row>
    <row r="226" spans="4:146" hidden="1" x14ac:dyDescent="0.3">
      <c r="D226" s="88" t="s">
        <v>316</v>
      </c>
      <c r="E226" s="327"/>
      <c r="F226" s="333"/>
      <c r="G226" s="394">
        <v>0</v>
      </c>
      <c r="H226" s="395"/>
      <c r="I226" s="43"/>
      <c r="J226" s="396"/>
      <c r="K226" s="397"/>
      <c r="L226" s="394">
        <v>0</v>
      </c>
      <c r="M226" s="395"/>
      <c r="N226" s="43"/>
      <c r="O226" s="396"/>
      <c r="P226" s="397"/>
      <c r="Q226" s="394">
        <v>0</v>
      </c>
      <c r="R226" s="395"/>
      <c r="S226" s="43"/>
      <c r="T226" s="396"/>
      <c r="U226" s="397"/>
      <c r="V226" s="394">
        <v>0</v>
      </c>
      <c r="W226" s="395"/>
      <c r="X226" s="43"/>
      <c r="Y226" s="396"/>
      <c r="Z226" s="397"/>
      <c r="AA226" s="394">
        <v>0</v>
      </c>
      <c r="AB226" s="395"/>
      <c r="AC226" s="43"/>
      <c r="AD226" s="396"/>
      <c r="AE226" s="397"/>
      <c r="AF226" s="394">
        <v>0</v>
      </c>
      <c r="AG226" s="395"/>
      <c r="AH226" s="43"/>
      <c r="AI226" s="396"/>
      <c r="AJ226" s="397"/>
      <c r="AK226" s="394">
        <v>0</v>
      </c>
      <c r="AL226" s="395"/>
      <c r="AM226" s="43"/>
      <c r="AN226" s="396"/>
      <c r="AO226" s="397"/>
      <c r="AP226" s="394">
        <v>0</v>
      </c>
      <c r="AQ226" s="395"/>
      <c r="AR226" s="43"/>
      <c r="AS226" s="396"/>
      <c r="AT226" s="397"/>
      <c r="AU226" s="394">
        <v>0</v>
      </c>
      <c r="AV226" s="395"/>
      <c r="AW226" s="43"/>
      <c r="AX226" s="396"/>
      <c r="AY226" s="397"/>
      <c r="AZ226" s="394">
        <v>0</v>
      </c>
      <c r="BA226" s="395"/>
      <c r="BB226" s="43"/>
      <c r="BC226" s="396"/>
      <c r="BD226" s="397"/>
      <c r="BE226" s="394">
        <v>0</v>
      </c>
      <c r="BF226" s="395"/>
      <c r="BG226" s="43"/>
      <c r="BH226" s="396"/>
      <c r="BI226" s="397"/>
      <c r="BJ226" s="394">
        <v>0</v>
      </c>
      <c r="BK226" s="395"/>
      <c r="BL226" s="43"/>
      <c r="BM226" s="396"/>
      <c r="BN226" s="397"/>
      <c r="BO226" s="394">
        <v>0</v>
      </c>
      <c r="BP226" s="395"/>
      <c r="BQ226" s="43"/>
      <c r="BR226" s="396"/>
      <c r="BS226" s="397"/>
      <c r="BT226" s="394">
        <v>0</v>
      </c>
      <c r="BU226" s="395"/>
      <c r="BV226" s="43"/>
      <c r="BW226" s="396"/>
      <c r="BX226" s="397"/>
      <c r="BY226" s="394">
        <v>0</v>
      </c>
      <c r="BZ226" s="395"/>
      <c r="CA226" s="43"/>
      <c r="CB226" s="396"/>
      <c r="CC226" s="397"/>
      <c r="CD226" s="394">
        <v>0</v>
      </c>
      <c r="CE226" s="395"/>
      <c r="CF226" s="43"/>
      <c r="CG226" s="396"/>
      <c r="CH226" s="397"/>
      <c r="CI226" s="394">
        <v>0</v>
      </c>
      <c r="CJ226" s="395"/>
      <c r="CK226" s="43"/>
      <c r="CL226" s="396"/>
      <c r="CM226" s="397"/>
      <c r="CN226" s="394">
        <v>0</v>
      </c>
      <c r="CO226" s="395"/>
      <c r="CP226" s="43"/>
      <c r="CQ226" s="396"/>
      <c r="CR226" s="397"/>
      <c r="CS226" s="394">
        <v>0</v>
      </c>
      <c r="CT226" s="395"/>
      <c r="CU226" s="43"/>
      <c r="CV226" s="396"/>
      <c r="CW226" s="397"/>
      <c r="CX226" s="394">
        <v>0</v>
      </c>
      <c r="CY226" s="395"/>
      <c r="CZ226" s="43"/>
      <c r="DA226" s="396"/>
      <c r="DB226" s="397"/>
      <c r="DC226" s="394">
        <v>0</v>
      </c>
      <c r="DD226" s="395"/>
      <c r="DE226" s="43"/>
      <c r="DF226" s="396"/>
      <c r="DG226" s="397"/>
      <c r="DH226" s="394">
        <v>0</v>
      </c>
      <c r="DI226" s="395"/>
      <c r="DJ226" s="43"/>
      <c r="DK226" s="396"/>
      <c r="DL226" s="397"/>
      <c r="DM226" s="394">
        <v>0</v>
      </c>
      <c r="DN226" s="395"/>
      <c r="DO226" s="43"/>
      <c r="DP226" s="396"/>
      <c r="DQ226" s="397"/>
      <c r="DR226" s="394">
        <v>0</v>
      </c>
      <c r="DS226" s="395"/>
      <c r="DT226" s="43"/>
      <c r="DU226" s="396"/>
      <c r="DV226" s="397"/>
      <c r="DW226" s="394">
        <v>0</v>
      </c>
      <c r="DX226" s="395"/>
      <c r="DY226" s="43"/>
      <c r="DZ226" s="396"/>
      <c r="EA226" s="397"/>
      <c r="EB226" s="394">
        <v>0</v>
      </c>
      <c r="EC226" s="395"/>
      <c r="ED226" s="43"/>
      <c r="EE226" s="396"/>
      <c r="EF226" s="397"/>
      <c r="EG226" s="394">
        <v>0</v>
      </c>
      <c r="EH226" s="395"/>
      <c r="EI226" s="43"/>
      <c r="EJ226" s="396"/>
      <c r="EK226" s="397"/>
      <c r="EL226" s="394">
        <v>0</v>
      </c>
      <c r="EM226" s="334"/>
      <c r="EO226" s="88"/>
      <c r="EP226" s="33">
        <v>0</v>
      </c>
    </row>
    <row r="227" spans="4:146" hidden="1" x14ac:dyDescent="0.3">
      <c r="D227" s="88" t="s">
        <v>392</v>
      </c>
      <c r="E227" s="327"/>
      <c r="F227" s="327"/>
      <c r="G227" s="43">
        <v>0</v>
      </c>
      <c r="H227" s="42"/>
      <c r="I227" s="43"/>
      <c r="J227" s="396"/>
      <c r="K227" s="396"/>
      <c r="L227" s="43">
        <v>0</v>
      </c>
      <c r="M227" s="42"/>
      <c r="N227" s="43"/>
      <c r="O227" s="396"/>
      <c r="P227" s="396"/>
      <c r="Q227" s="43">
        <v>0</v>
      </c>
      <c r="R227" s="42"/>
      <c r="S227" s="43"/>
      <c r="T227" s="396"/>
      <c r="U227" s="396"/>
      <c r="V227" s="43">
        <v>0</v>
      </c>
      <c r="W227" s="42"/>
      <c r="X227" s="43"/>
      <c r="Y227" s="396"/>
      <c r="Z227" s="396"/>
      <c r="AA227" s="43">
        <v>0</v>
      </c>
      <c r="AB227" s="42"/>
      <c r="AC227" s="43"/>
      <c r="AD227" s="396"/>
      <c r="AE227" s="396"/>
      <c r="AF227" s="43">
        <v>0</v>
      </c>
      <c r="AG227" s="42"/>
      <c r="AH227" s="43"/>
      <c r="AI227" s="396"/>
      <c r="AJ227" s="396"/>
      <c r="AK227" s="43">
        <v>0</v>
      </c>
      <c r="AL227" s="42"/>
      <c r="AM227" s="43"/>
      <c r="AN227" s="396"/>
      <c r="AO227" s="396"/>
      <c r="AP227" s="43">
        <v>0</v>
      </c>
      <c r="AQ227" s="42"/>
      <c r="AR227" s="43"/>
      <c r="AS227" s="396"/>
      <c r="AT227" s="396"/>
      <c r="AU227" s="43">
        <v>0</v>
      </c>
      <c r="AV227" s="42"/>
      <c r="AW227" s="43"/>
      <c r="AX227" s="396"/>
      <c r="AY227" s="396"/>
      <c r="AZ227" s="43">
        <v>0</v>
      </c>
      <c r="BA227" s="42"/>
      <c r="BB227" s="43"/>
      <c r="BC227" s="396"/>
      <c r="BD227" s="396"/>
      <c r="BE227" s="43">
        <v>0</v>
      </c>
      <c r="BF227" s="42"/>
      <c r="BG227" s="43"/>
      <c r="BH227" s="396"/>
      <c r="BI227" s="396"/>
      <c r="BJ227" s="43">
        <v>0</v>
      </c>
      <c r="BK227" s="42"/>
      <c r="BL227" s="43"/>
      <c r="BM227" s="396"/>
      <c r="BN227" s="396"/>
      <c r="BO227" s="43">
        <v>0</v>
      </c>
      <c r="BP227" s="42"/>
      <c r="BQ227" s="43"/>
      <c r="BR227" s="396"/>
      <c r="BS227" s="396"/>
      <c r="BT227" s="43">
        <v>0</v>
      </c>
      <c r="BU227" s="42"/>
      <c r="BV227" s="43"/>
      <c r="BW227" s="396"/>
      <c r="BX227" s="396"/>
      <c r="BY227" s="43">
        <v>0</v>
      </c>
      <c r="BZ227" s="42"/>
      <c r="CA227" s="43"/>
      <c r="CB227" s="396"/>
      <c r="CC227" s="396"/>
      <c r="CD227" s="43">
        <v>0</v>
      </c>
      <c r="CE227" s="42"/>
      <c r="CF227" s="43"/>
      <c r="CG227" s="396"/>
      <c r="CH227" s="396"/>
      <c r="CI227" s="43">
        <v>0</v>
      </c>
      <c r="CJ227" s="42"/>
      <c r="CK227" s="43"/>
      <c r="CL227" s="396"/>
      <c r="CM227" s="396"/>
      <c r="CN227" s="43">
        <v>0</v>
      </c>
      <c r="CO227" s="42"/>
      <c r="CP227" s="43"/>
      <c r="CQ227" s="396"/>
      <c r="CR227" s="396"/>
      <c r="CS227" s="43">
        <v>0</v>
      </c>
      <c r="CT227" s="42"/>
      <c r="CU227" s="43"/>
      <c r="CV227" s="396"/>
      <c r="CW227" s="396"/>
      <c r="CX227" s="43">
        <v>0</v>
      </c>
      <c r="CY227" s="42"/>
      <c r="CZ227" s="43"/>
      <c r="DA227" s="396"/>
      <c r="DB227" s="396"/>
      <c r="DC227" s="43">
        <v>0</v>
      </c>
      <c r="DD227" s="42"/>
      <c r="DE227" s="43"/>
      <c r="DF227" s="396"/>
      <c r="DG227" s="396"/>
      <c r="DH227" s="43">
        <v>0</v>
      </c>
      <c r="DI227" s="42"/>
      <c r="DJ227" s="43"/>
      <c r="DK227" s="396"/>
      <c r="DL227" s="396"/>
      <c r="DM227" s="43">
        <v>0</v>
      </c>
      <c r="DN227" s="42"/>
      <c r="DO227" s="43"/>
      <c r="DP227" s="396"/>
      <c r="DQ227" s="396"/>
      <c r="DR227" s="43">
        <v>0</v>
      </c>
      <c r="DS227" s="42"/>
      <c r="DT227" s="43"/>
      <c r="DU227" s="396"/>
      <c r="DV227" s="396"/>
      <c r="DW227" s="43">
        <v>0</v>
      </c>
      <c r="DX227" s="42"/>
      <c r="DY227" s="43"/>
      <c r="DZ227" s="396"/>
      <c r="EA227" s="396"/>
      <c r="EB227" s="43">
        <v>0</v>
      </c>
      <c r="EC227" s="42"/>
      <c r="ED227" s="43"/>
      <c r="EE227" s="396"/>
      <c r="EF227" s="396"/>
      <c r="EG227" s="43">
        <v>0</v>
      </c>
      <c r="EH227" s="42"/>
      <c r="EI227" s="43"/>
      <c r="EJ227" s="396"/>
      <c r="EK227" s="396"/>
      <c r="EL227" s="43">
        <v>0</v>
      </c>
      <c r="EM227" s="339"/>
      <c r="EO227" s="88"/>
      <c r="EP227" s="33">
        <v>0</v>
      </c>
    </row>
    <row r="228" spans="4:146" hidden="1" x14ac:dyDescent="0.3">
      <c r="D228" s="88" t="s">
        <v>393</v>
      </c>
      <c r="E228" s="327"/>
      <c r="F228" s="346"/>
      <c r="G228" s="72">
        <v>0</v>
      </c>
      <c r="H228" s="71"/>
      <c r="I228" s="43"/>
      <c r="J228" s="396"/>
      <c r="K228" s="405"/>
      <c r="L228" s="72">
        <v>0</v>
      </c>
      <c r="M228" s="71"/>
      <c r="N228" s="43"/>
      <c r="O228" s="396"/>
      <c r="P228" s="405"/>
      <c r="Q228" s="72">
        <v>0</v>
      </c>
      <c r="R228" s="71"/>
      <c r="S228" s="43"/>
      <c r="T228" s="396"/>
      <c r="U228" s="405"/>
      <c r="V228" s="72">
        <v>0</v>
      </c>
      <c r="W228" s="71"/>
      <c r="X228" s="43"/>
      <c r="Y228" s="396"/>
      <c r="Z228" s="405"/>
      <c r="AA228" s="72">
        <v>0</v>
      </c>
      <c r="AB228" s="71"/>
      <c r="AC228" s="43"/>
      <c r="AD228" s="396"/>
      <c r="AE228" s="405"/>
      <c r="AF228" s="72">
        <v>0</v>
      </c>
      <c r="AG228" s="71"/>
      <c r="AH228" s="43"/>
      <c r="AI228" s="396"/>
      <c r="AJ228" s="405"/>
      <c r="AK228" s="72">
        <v>0</v>
      </c>
      <c r="AL228" s="71"/>
      <c r="AM228" s="43"/>
      <c r="AN228" s="396"/>
      <c r="AO228" s="405"/>
      <c r="AP228" s="72">
        <v>0</v>
      </c>
      <c r="AQ228" s="71"/>
      <c r="AR228" s="43"/>
      <c r="AS228" s="396"/>
      <c r="AT228" s="405"/>
      <c r="AU228" s="72">
        <v>0</v>
      </c>
      <c r="AV228" s="71"/>
      <c r="AW228" s="43"/>
      <c r="AX228" s="396"/>
      <c r="AY228" s="405"/>
      <c r="AZ228" s="72">
        <v>0</v>
      </c>
      <c r="BA228" s="71"/>
      <c r="BB228" s="43"/>
      <c r="BC228" s="396"/>
      <c r="BD228" s="405"/>
      <c r="BE228" s="72">
        <v>0</v>
      </c>
      <c r="BF228" s="71"/>
      <c r="BG228" s="43"/>
      <c r="BH228" s="396"/>
      <c r="BI228" s="405"/>
      <c r="BJ228" s="72">
        <v>0</v>
      </c>
      <c r="BK228" s="71"/>
      <c r="BL228" s="43"/>
      <c r="BM228" s="396"/>
      <c r="BN228" s="405"/>
      <c r="BO228" s="72">
        <v>0</v>
      </c>
      <c r="BP228" s="71"/>
      <c r="BQ228" s="43"/>
      <c r="BR228" s="396"/>
      <c r="BS228" s="405"/>
      <c r="BT228" s="72">
        <v>0</v>
      </c>
      <c r="BU228" s="71"/>
      <c r="BV228" s="43"/>
      <c r="BW228" s="396"/>
      <c r="BX228" s="405"/>
      <c r="BY228" s="72">
        <v>0</v>
      </c>
      <c r="BZ228" s="71"/>
      <c r="CA228" s="43"/>
      <c r="CB228" s="396"/>
      <c r="CC228" s="405"/>
      <c r="CD228" s="72">
        <v>0</v>
      </c>
      <c r="CE228" s="71"/>
      <c r="CF228" s="43"/>
      <c r="CG228" s="396"/>
      <c r="CH228" s="405"/>
      <c r="CI228" s="72">
        <v>0</v>
      </c>
      <c r="CJ228" s="71"/>
      <c r="CK228" s="43"/>
      <c r="CL228" s="396"/>
      <c r="CM228" s="405"/>
      <c r="CN228" s="72">
        <v>0</v>
      </c>
      <c r="CO228" s="71"/>
      <c r="CP228" s="43"/>
      <c r="CQ228" s="396"/>
      <c r="CR228" s="405"/>
      <c r="CS228" s="72">
        <v>0</v>
      </c>
      <c r="CT228" s="71"/>
      <c r="CU228" s="43"/>
      <c r="CV228" s="396"/>
      <c r="CW228" s="405"/>
      <c r="CX228" s="72">
        <v>0</v>
      </c>
      <c r="CY228" s="71"/>
      <c r="CZ228" s="43"/>
      <c r="DA228" s="396"/>
      <c r="DB228" s="405"/>
      <c r="DC228" s="72">
        <v>0</v>
      </c>
      <c r="DD228" s="71"/>
      <c r="DE228" s="43"/>
      <c r="DF228" s="396"/>
      <c r="DG228" s="405"/>
      <c r="DH228" s="72">
        <v>0</v>
      </c>
      <c r="DI228" s="71"/>
      <c r="DJ228" s="43"/>
      <c r="DK228" s="396"/>
      <c r="DL228" s="405"/>
      <c r="DM228" s="72">
        <v>0</v>
      </c>
      <c r="DN228" s="71"/>
      <c r="DO228" s="43"/>
      <c r="DP228" s="396"/>
      <c r="DQ228" s="405"/>
      <c r="DR228" s="72">
        <v>0</v>
      </c>
      <c r="DS228" s="71"/>
      <c r="DT228" s="43"/>
      <c r="DU228" s="396"/>
      <c r="DV228" s="405"/>
      <c r="DW228" s="72">
        <v>0</v>
      </c>
      <c r="DX228" s="71"/>
      <c r="DY228" s="43"/>
      <c r="DZ228" s="396"/>
      <c r="EA228" s="405"/>
      <c r="EB228" s="72">
        <v>0</v>
      </c>
      <c r="EC228" s="71"/>
      <c r="ED228" s="43"/>
      <c r="EE228" s="396"/>
      <c r="EF228" s="405"/>
      <c r="EG228" s="72">
        <v>0</v>
      </c>
      <c r="EH228" s="71"/>
      <c r="EI228" s="43"/>
      <c r="EJ228" s="396"/>
      <c r="EK228" s="405"/>
      <c r="EL228" s="72">
        <v>0</v>
      </c>
      <c r="EM228" s="348"/>
      <c r="EO228" s="88"/>
      <c r="EP228" s="33">
        <v>0</v>
      </c>
    </row>
    <row r="229" spans="4:146" hidden="1" x14ac:dyDescent="0.3">
      <c r="D229" s="88"/>
      <c r="E229" s="327"/>
      <c r="G229" s="43"/>
      <c r="H229" s="43"/>
      <c r="I229" s="43"/>
      <c r="J229" s="396"/>
      <c r="K229" s="43"/>
      <c r="L229" s="43"/>
      <c r="M229" s="43"/>
      <c r="N229" s="43"/>
      <c r="O229" s="396"/>
      <c r="P229" s="43"/>
      <c r="Q229" s="43"/>
      <c r="R229" s="43"/>
      <c r="S229" s="43"/>
      <c r="T229" s="396"/>
      <c r="U229" s="43"/>
      <c r="V229" s="43"/>
      <c r="W229" s="43"/>
      <c r="X229" s="43"/>
      <c r="Y229" s="396"/>
      <c r="Z229" s="43"/>
      <c r="AA229" s="43"/>
      <c r="AB229" s="43"/>
      <c r="AC229" s="43"/>
      <c r="AD229" s="396"/>
      <c r="AE229" s="43"/>
      <c r="AF229" s="43"/>
      <c r="AG229" s="43"/>
      <c r="AH229" s="43"/>
      <c r="AI229" s="396"/>
      <c r="AJ229" s="43"/>
      <c r="AK229" s="43"/>
      <c r="AL229" s="43"/>
      <c r="AM229" s="43"/>
      <c r="AN229" s="396"/>
      <c r="AO229" s="43"/>
      <c r="AP229" s="43"/>
      <c r="AQ229" s="43"/>
      <c r="AR229" s="43"/>
      <c r="AS229" s="396"/>
      <c r="AT229" s="43"/>
      <c r="AU229" s="43"/>
      <c r="AV229" s="43"/>
      <c r="AW229" s="43"/>
      <c r="AX229" s="396"/>
      <c r="AY229" s="43"/>
      <c r="AZ229" s="43"/>
      <c r="BA229" s="43"/>
      <c r="BB229" s="43"/>
      <c r="BC229" s="396"/>
      <c r="BD229" s="43"/>
      <c r="BE229" s="43"/>
      <c r="BF229" s="43"/>
      <c r="BG229" s="43"/>
      <c r="BH229" s="396"/>
      <c r="BI229" s="43"/>
      <c r="BJ229" s="43"/>
      <c r="BK229" s="43"/>
      <c r="BL229" s="43"/>
      <c r="BM229" s="396"/>
      <c r="BN229" s="43"/>
      <c r="BO229" s="43"/>
      <c r="BP229" s="43"/>
      <c r="BQ229" s="43"/>
      <c r="BR229" s="396"/>
      <c r="BS229" s="43"/>
      <c r="BT229" s="43"/>
      <c r="BU229" s="43"/>
      <c r="BV229" s="43"/>
      <c r="BW229" s="396"/>
      <c r="BX229" s="43"/>
      <c r="BY229" s="43"/>
      <c r="BZ229" s="43"/>
      <c r="CA229" s="43"/>
      <c r="CB229" s="396"/>
      <c r="CC229" s="43"/>
      <c r="CD229" s="43"/>
      <c r="CE229" s="43"/>
      <c r="CF229" s="43"/>
      <c r="CG229" s="396"/>
      <c r="CH229" s="43"/>
      <c r="CI229" s="43"/>
      <c r="CJ229" s="43"/>
      <c r="CK229" s="43"/>
      <c r="CL229" s="396"/>
      <c r="CM229" s="43"/>
      <c r="CN229" s="43"/>
      <c r="CO229" s="43"/>
      <c r="CP229" s="43"/>
      <c r="CQ229" s="396"/>
      <c r="CR229" s="43"/>
      <c r="CS229" s="43"/>
      <c r="CT229" s="43"/>
      <c r="CU229" s="43"/>
      <c r="CV229" s="396"/>
      <c r="CW229" s="43"/>
      <c r="CX229" s="43"/>
      <c r="CY229" s="43"/>
      <c r="CZ229" s="43"/>
      <c r="DA229" s="396"/>
      <c r="DB229" s="43"/>
      <c r="DC229" s="43"/>
      <c r="DD229" s="43"/>
      <c r="DE229" s="43"/>
      <c r="DF229" s="396"/>
      <c r="DG229" s="43"/>
      <c r="DH229" s="43"/>
      <c r="DI229" s="43"/>
      <c r="DJ229" s="43"/>
      <c r="DK229" s="396"/>
      <c r="DL229" s="43"/>
      <c r="DM229" s="43"/>
      <c r="DN229" s="43"/>
      <c r="DO229" s="43"/>
      <c r="DP229" s="396"/>
      <c r="DQ229" s="43"/>
      <c r="DR229" s="43"/>
      <c r="DS229" s="43"/>
      <c r="DT229" s="43"/>
      <c r="DU229" s="396"/>
      <c r="DV229" s="43"/>
      <c r="DW229" s="43"/>
      <c r="DX229" s="43"/>
      <c r="DY229" s="43"/>
      <c r="DZ229" s="396"/>
      <c r="EA229" s="43"/>
      <c r="EB229" s="43"/>
      <c r="EC229" s="43"/>
      <c r="ED229" s="43"/>
      <c r="EE229" s="396"/>
      <c r="EF229" s="43"/>
      <c r="EG229" s="43"/>
      <c r="EH229" s="43"/>
      <c r="EI229" s="43"/>
      <c r="EJ229" s="396"/>
      <c r="EK229" s="43"/>
      <c r="EL229" s="43"/>
      <c r="EO229" s="88"/>
      <c r="EP229" s="33">
        <v>0</v>
      </c>
    </row>
    <row r="230" spans="4:146" hidden="1" x14ac:dyDescent="0.3">
      <c r="D230" s="88" t="s">
        <v>396</v>
      </c>
      <c r="E230" s="327"/>
      <c r="G230" s="43">
        <v>0</v>
      </c>
      <c r="H230" s="43"/>
      <c r="I230" s="43"/>
      <c r="J230" s="396"/>
      <c r="K230" s="43"/>
      <c r="L230" s="43">
        <v>0</v>
      </c>
      <c r="M230" s="43"/>
      <c r="N230" s="43"/>
      <c r="O230" s="396"/>
      <c r="P230" s="43"/>
      <c r="Q230" s="43">
        <v>0</v>
      </c>
      <c r="R230" s="43"/>
      <c r="S230" s="43"/>
      <c r="T230" s="396"/>
      <c r="U230" s="43"/>
      <c r="V230" s="43">
        <v>0</v>
      </c>
      <c r="W230" s="43"/>
      <c r="X230" s="43"/>
      <c r="Y230" s="396"/>
      <c r="Z230" s="43"/>
      <c r="AA230" s="43">
        <v>0</v>
      </c>
      <c r="AB230" s="43"/>
      <c r="AC230" s="43"/>
      <c r="AD230" s="396"/>
      <c r="AE230" s="43"/>
      <c r="AF230" s="43">
        <v>0</v>
      </c>
      <c r="AG230" s="43"/>
      <c r="AH230" s="43"/>
      <c r="AI230" s="396"/>
      <c r="AJ230" s="43"/>
      <c r="AK230" s="43">
        <v>0</v>
      </c>
      <c r="AL230" s="43"/>
      <c r="AM230" s="43"/>
      <c r="AN230" s="396"/>
      <c r="AO230" s="43"/>
      <c r="AP230" s="43">
        <v>0</v>
      </c>
      <c r="AQ230" s="43"/>
      <c r="AR230" s="43"/>
      <c r="AS230" s="396"/>
      <c r="AT230" s="43"/>
      <c r="AU230" s="43">
        <v>0</v>
      </c>
      <c r="AV230" s="43"/>
      <c r="AW230" s="43"/>
      <c r="AX230" s="396"/>
      <c r="AY230" s="43"/>
      <c r="AZ230" s="43">
        <v>0</v>
      </c>
      <c r="BA230" s="43"/>
      <c r="BB230" s="43"/>
      <c r="BC230" s="396"/>
      <c r="BD230" s="43"/>
      <c r="BE230" s="43">
        <v>0</v>
      </c>
      <c r="BF230" s="43"/>
      <c r="BG230" s="43"/>
      <c r="BH230" s="396"/>
      <c r="BI230" s="43"/>
      <c r="BJ230" s="43">
        <v>0</v>
      </c>
      <c r="BK230" s="43"/>
      <c r="BL230" s="43"/>
      <c r="BM230" s="396"/>
      <c r="BN230" s="43"/>
      <c r="BO230" s="43">
        <v>0</v>
      </c>
      <c r="BP230" s="43"/>
      <c r="BQ230" s="43"/>
      <c r="BR230" s="396"/>
      <c r="BS230" s="43"/>
      <c r="BT230" s="43">
        <v>0</v>
      </c>
      <c r="BU230" s="43"/>
      <c r="BV230" s="43"/>
      <c r="BW230" s="396"/>
      <c r="BX230" s="43"/>
      <c r="BY230" s="43">
        <v>0</v>
      </c>
      <c r="BZ230" s="43"/>
      <c r="CA230" s="43"/>
      <c r="CB230" s="396"/>
      <c r="CC230" s="43"/>
      <c r="CD230" s="43">
        <v>0</v>
      </c>
      <c r="CE230" s="43"/>
      <c r="CF230" s="43"/>
      <c r="CG230" s="396"/>
      <c r="CH230" s="43"/>
      <c r="CI230" s="43">
        <v>0</v>
      </c>
      <c r="CJ230" s="43"/>
      <c r="CK230" s="43"/>
      <c r="CL230" s="396"/>
      <c r="CM230" s="43"/>
      <c r="CN230" s="43">
        <v>0</v>
      </c>
      <c r="CO230" s="43"/>
      <c r="CP230" s="43"/>
      <c r="CQ230" s="396"/>
      <c r="CR230" s="43"/>
      <c r="CS230" s="43">
        <v>0</v>
      </c>
      <c r="CT230" s="43"/>
      <c r="CU230" s="43"/>
      <c r="CV230" s="396"/>
      <c r="CW230" s="43"/>
      <c r="CX230" s="43">
        <v>0</v>
      </c>
      <c r="CY230" s="43"/>
      <c r="CZ230" s="43"/>
      <c r="DA230" s="396"/>
      <c r="DB230" s="43"/>
      <c r="DC230" s="43">
        <v>0</v>
      </c>
      <c r="DD230" s="43"/>
      <c r="DE230" s="43"/>
      <c r="DF230" s="396"/>
      <c r="DG230" s="43"/>
      <c r="DH230" s="43">
        <v>0</v>
      </c>
      <c r="DI230" s="43"/>
      <c r="DJ230" s="43"/>
      <c r="DK230" s="396"/>
      <c r="DL230" s="43"/>
      <c r="DM230" s="43">
        <v>0</v>
      </c>
      <c r="DN230" s="43"/>
      <c r="DO230" s="43"/>
      <c r="DP230" s="396"/>
      <c r="DQ230" s="43"/>
      <c r="DR230" s="43">
        <v>0</v>
      </c>
      <c r="DS230" s="43"/>
      <c r="DT230" s="43"/>
      <c r="DU230" s="396"/>
      <c r="DV230" s="43"/>
      <c r="DW230" s="43">
        <v>0</v>
      </c>
      <c r="DX230" s="43"/>
      <c r="DY230" s="43"/>
      <c r="DZ230" s="396"/>
      <c r="EA230" s="43"/>
      <c r="EB230" s="43">
        <v>0</v>
      </c>
      <c r="EC230" s="43"/>
      <c r="ED230" s="43"/>
      <c r="EE230" s="396"/>
      <c r="EF230" s="43"/>
      <c r="EG230" s="43">
        <v>0</v>
      </c>
      <c r="EH230" s="43"/>
      <c r="EI230" s="43"/>
      <c r="EJ230" s="396"/>
      <c r="EK230" s="43"/>
      <c r="EL230" s="43">
        <v>0</v>
      </c>
      <c r="EO230" s="88"/>
      <c r="EP230" s="33">
        <v>0</v>
      </c>
    </row>
    <row r="231" spans="4:146" hidden="1" x14ac:dyDescent="0.3">
      <c r="D231" s="88" t="s">
        <v>316</v>
      </c>
      <c r="E231" s="327"/>
      <c r="F231" s="333"/>
      <c r="G231" s="394">
        <v>0</v>
      </c>
      <c r="H231" s="395"/>
      <c r="I231" s="43"/>
      <c r="J231" s="396"/>
      <c r="K231" s="397"/>
      <c r="L231" s="394">
        <v>0</v>
      </c>
      <c r="M231" s="395"/>
      <c r="N231" s="43"/>
      <c r="O231" s="396"/>
      <c r="P231" s="397"/>
      <c r="Q231" s="394">
        <v>0</v>
      </c>
      <c r="R231" s="395"/>
      <c r="S231" s="43"/>
      <c r="T231" s="396"/>
      <c r="U231" s="397"/>
      <c r="V231" s="394">
        <v>0</v>
      </c>
      <c r="W231" s="395"/>
      <c r="X231" s="43"/>
      <c r="Y231" s="396"/>
      <c r="Z231" s="397"/>
      <c r="AA231" s="394">
        <v>0</v>
      </c>
      <c r="AB231" s="395"/>
      <c r="AC231" s="43"/>
      <c r="AD231" s="396"/>
      <c r="AE231" s="397"/>
      <c r="AF231" s="394">
        <v>0</v>
      </c>
      <c r="AG231" s="395"/>
      <c r="AH231" s="43"/>
      <c r="AI231" s="396"/>
      <c r="AJ231" s="397"/>
      <c r="AK231" s="394">
        <v>0</v>
      </c>
      <c r="AL231" s="395"/>
      <c r="AM231" s="43"/>
      <c r="AN231" s="396"/>
      <c r="AO231" s="397"/>
      <c r="AP231" s="394">
        <v>0</v>
      </c>
      <c r="AQ231" s="395"/>
      <c r="AR231" s="43"/>
      <c r="AS231" s="396"/>
      <c r="AT231" s="397"/>
      <c r="AU231" s="394">
        <v>0</v>
      </c>
      <c r="AV231" s="395"/>
      <c r="AW231" s="43"/>
      <c r="AX231" s="396"/>
      <c r="AY231" s="397"/>
      <c r="AZ231" s="394">
        <v>0</v>
      </c>
      <c r="BA231" s="395"/>
      <c r="BB231" s="43"/>
      <c r="BC231" s="396"/>
      <c r="BD231" s="397"/>
      <c r="BE231" s="394">
        <v>0</v>
      </c>
      <c r="BF231" s="395"/>
      <c r="BG231" s="43"/>
      <c r="BH231" s="396"/>
      <c r="BI231" s="397"/>
      <c r="BJ231" s="394">
        <v>0</v>
      </c>
      <c r="BK231" s="395"/>
      <c r="BL231" s="43"/>
      <c r="BM231" s="396"/>
      <c r="BN231" s="397"/>
      <c r="BO231" s="394">
        <v>0</v>
      </c>
      <c r="BP231" s="395"/>
      <c r="BQ231" s="43"/>
      <c r="BR231" s="396"/>
      <c r="BS231" s="397"/>
      <c r="BT231" s="394">
        <v>0</v>
      </c>
      <c r="BU231" s="395"/>
      <c r="BV231" s="43"/>
      <c r="BW231" s="396"/>
      <c r="BX231" s="397"/>
      <c r="BY231" s="394">
        <v>0</v>
      </c>
      <c r="BZ231" s="395"/>
      <c r="CA231" s="43"/>
      <c r="CB231" s="396"/>
      <c r="CC231" s="397"/>
      <c r="CD231" s="394">
        <v>0</v>
      </c>
      <c r="CE231" s="395"/>
      <c r="CF231" s="43"/>
      <c r="CG231" s="396"/>
      <c r="CH231" s="397"/>
      <c r="CI231" s="394">
        <v>0</v>
      </c>
      <c r="CJ231" s="395"/>
      <c r="CK231" s="43"/>
      <c r="CL231" s="396"/>
      <c r="CM231" s="397"/>
      <c r="CN231" s="394">
        <v>0</v>
      </c>
      <c r="CO231" s="395"/>
      <c r="CP231" s="43"/>
      <c r="CQ231" s="396"/>
      <c r="CR231" s="397"/>
      <c r="CS231" s="394">
        <v>0</v>
      </c>
      <c r="CT231" s="395"/>
      <c r="CU231" s="43"/>
      <c r="CV231" s="396"/>
      <c r="CW231" s="397"/>
      <c r="CX231" s="394">
        <v>0</v>
      </c>
      <c r="CY231" s="395"/>
      <c r="CZ231" s="43"/>
      <c r="DA231" s="396"/>
      <c r="DB231" s="397"/>
      <c r="DC231" s="394">
        <v>0</v>
      </c>
      <c r="DD231" s="395"/>
      <c r="DE231" s="43"/>
      <c r="DF231" s="396"/>
      <c r="DG231" s="397"/>
      <c r="DH231" s="394">
        <v>0</v>
      </c>
      <c r="DI231" s="395"/>
      <c r="DJ231" s="43"/>
      <c r="DK231" s="396"/>
      <c r="DL231" s="397"/>
      <c r="DM231" s="394">
        <v>0</v>
      </c>
      <c r="DN231" s="395"/>
      <c r="DO231" s="43"/>
      <c r="DP231" s="396"/>
      <c r="DQ231" s="397"/>
      <c r="DR231" s="394">
        <v>0</v>
      </c>
      <c r="DS231" s="395"/>
      <c r="DT231" s="43"/>
      <c r="DU231" s="396"/>
      <c r="DV231" s="397"/>
      <c r="DW231" s="394">
        <v>0</v>
      </c>
      <c r="DX231" s="395"/>
      <c r="DY231" s="43"/>
      <c r="DZ231" s="396"/>
      <c r="EA231" s="397"/>
      <c r="EB231" s="394">
        <v>0</v>
      </c>
      <c r="EC231" s="395"/>
      <c r="ED231" s="43"/>
      <c r="EE231" s="396"/>
      <c r="EF231" s="397"/>
      <c r="EG231" s="394">
        <v>0</v>
      </c>
      <c r="EH231" s="395"/>
      <c r="EI231" s="43"/>
      <c r="EJ231" s="396"/>
      <c r="EK231" s="397"/>
      <c r="EL231" s="394">
        <v>0</v>
      </c>
      <c r="EM231" s="334"/>
      <c r="EO231" s="88"/>
      <c r="EP231" s="33">
        <v>0</v>
      </c>
    </row>
    <row r="232" spans="4:146" hidden="1" x14ac:dyDescent="0.3">
      <c r="D232" s="88" t="s">
        <v>392</v>
      </c>
      <c r="E232" s="327"/>
      <c r="F232" s="327"/>
      <c r="G232" s="43">
        <v>0</v>
      </c>
      <c r="H232" s="42"/>
      <c r="I232" s="43"/>
      <c r="J232" s="396"/>
      <c r="K232" s="396"/>
      <c r="L232" s="43">
        <v>0</v>
      </c>
      <c r="M232" s="42"/>
      <c r="N232" s="43"/>
      <c r="O232" s="396"/>
      <c r="P232" s="396"/>
      <c r="Q232" s="43">
        <v>0</v>
      </c>
      <c r="R232" s="42"/>
      <c r="S232" s="43"/>
      <c r="T232" s="396"/>
      <c r="U232" s="396"/>
      <c r="V232" s="43">
        <v>0</v>
      </c>
      <c r="W232" s="42"/>
      <c r="X232" s="43"/>
      <c r="Y232" s="396"/>
      <c r="Z232" s="396"/>
      <c r="AA232" s="43">
        <v>0</v>
      </c>
      <c r="AB232" s="42"/>
      <c r="AC232" s="43"/>
      <c r="AD232" s="396"/>
      <c r="AE232" s="396"/>
      <c r="AF232" s="43">
        <v>0</v>
      </c>
      <c r="AG232" s="42"/>
      <c r="AH232" s="43"/>
      <c r="AI232" s="396"/>
      <c r="AJ232" s="396"/>
      <c r="AK232" s="43">
        <v>0</v>
      </c>
      <c r="AL232" s="42"/>
      <c r="AM232" s="43"/>
      <c r="AN232" s="396"/>
      <c r="AO232" s="396"/>
      <c r="AP232" s="43">
        <v>0</v>
      </c>
      <c r="AQ232" s="42"/>
      <c r="AR232" s="43"/>
      <c r="AS232" s="396"/>
      <c r="AT232" s="396"/>
      <c r="AU232" s="43">
        <v>0</v>
      </c>
      <c r="AV232" s="42"/>
      <c r="AW232" s="43"/>
      <c r="AX232" s="396"/>
      <c r="AY232" s="396"/>
      <c r="AZ232" s="43">
        <v>0</v>
      </c>
      <c r="BA232" s="42"/>
      <c r="BB232" s="43"/>
      <c r="BC232" s="396"/>
      <c r="BD232" s="396"/>
      <c r="BE232" s="43">
        <v>0</v>
      </c>
      <c r="BF232" s="42"/>
      <c r="BG232" s="43"/>
      <c r="BH232" s="396"/>
      <c r="BI232" s="396"/>
      <c r="BJ232" s="43">
        <v>0</v>
      </c>
      <c r="BK232" s="42"/>
      <c r="BL232" s="43"/>
      <c r="BM232" s="396"/>
      <c r="BN232" s="396"/>
      <c r="BO232" s="43">
        <v>0</v>
      </c>
      <c r="BP232" s="42"/>
      <c r="BQ232" s="43"/>
      <c r="BR232" s="396"/>
      <c r="BS232" s="396"/>
      <c r="BT232" s="43">
        <v>0</v>
      </c>
      <c r="BU232" s="42"/>
      <c r="BV232" s="43"/>
      <c r="BW232" s="396"/>
      <c r="BX232" s="396"/>
      <c r="BY232" s="43">
        <v>0</v>
      </c>
      <c r="BZ232" s="42"/>
      <c r="CA232" s="43"/>
      <c r="CB232" s="396"/>
      <c r="CC232" s="396"/>
      <c r="CD232" s="43">
        <v>0</v>
      </c>
      <c r="CE232" s="42"/>
      <c r="CF232" s="43"/>
      <c r="CG232" s="396"/>
      <c r="CH232" s="396"/>
      <c r="CI232" s="43">
        <v>0</v>
      </c>
      <c r="CJ232" s="42"/>
      <c r="CK232" s="43"/>
      <c r="CL232" s="396"/>
      <c r="CM232" s="396"/>
      <c r="CN232" s="43">
        <v>0</v>
      </c>
      <c r="CO232" s="42"/>
      <c r="CP232" s="43"/>
      <c r="CQ232" s="396"/>
      <c r="CR232" s="396"/>
      <c r="CS232" s="43">
        <v>0</v>
      </c>
      <c r="CT232" s="42"/>
      <c r="CU232" s="43"/>
      <c r="CV232" s="396"/>
      <c r="CW232" s="396"/>
      <c r="CX232" s="43">
        <v>0</v>
      </c>
      <c r="CY232" s="42"/>
      <c r="CZ232" s="43"/>
      <c r="DA232" s="396"/>
      <c r="DB232" s="396"/>
      <c r="DC232" s="43">
        <v>0</v>
      </c>
      <c r="DD232" s="42"/>
      <c r="DE232" s="43"/>
      <c r="DF232" s="396"/>
      <c r="DG232" s="396"/>
      <c r="DH232" s="43">
        <v>0</v>
      </c>
      <c r="DI232" s="42"/>
      <c r="DJ232" s="43"/>
      <c r="DK232" s="396"/>
      <c r="DL232" s="396"/>
      <c r="DM232" s="43">
        <v>0</v>
      </c>
      <c r="DN232" s="42"/>
      <c r="DO232" s="43"/>
      <c r="DP232" s="396"/>
      <c r="DQ232" s="396"/>
      <c r="DR232" s="43">
        <v>0</v>
      </c>
      <c r="DS232" s="42"/>
      <c r="DT232" s="43"/>
      <c r="DU232" s="396"/>
      <c r="DV232" s="396"/>
      <c r="DW232" s="43">
        <v>0</v>
      </c>
      <c r="DX232" s="42"/>
      <c r="DY232" s="43"/>
      <c r="DZ232" s="396"/>
      <c r="EA232" s="396"/>
      <c r="EB232" s="43">
        <v>0</v>
      </c>
      <c r="EC232" s="42"/>
      <c r="ED232" s="43"/>
      <c r="EE232" s="396"/>
      <c r="EF232" s="396"/>
      <c r="EG232" s="43">
        <v>0</v>
      </c>
      <c r="EH232" s="42"/>
      <c r="EI232" s="43"/>
      <c r="EJ232" s="396"/>
      <c r="EK232" s="396"/>
      <c r="EL232" s="43">
        <v>0</v>
      </c>
      <c r="EM232" s="339"/>
      <c r="EO232" s="88"/>
      <c r="EP232" s="33">
        <v>0</v>
      </c>
    </row>
    <row r="233" spans="4:146" hidden="1" x14ac:dyDescent="0.3">
      <c r="D233" s="88" t="s">
        <v>393</v>
      </c>
      <c r="E233" s="327"/>
      <c r="F233" s="346"/>
      <c r="G233" s="72">
        <v>0</v>
      </c>
      <c r="H233" s="71"/>
      <c r="I233" s="43"/>
      <c r="J233" s="396"/>
      <c r="K233" s="405"/>
      <c r="L233" s="72">
        <v>0</v>
      </c>
      <c r="M233" s="71"/>
      <c r="N233" s="43"/>
      <c r="O233" s="396"/>
      <c r="P233" s="405"/>
      <c r="Q233" s="72">
        <v>0</v>
      </c>
      <c r="R233" s="71"/>
      <c r="S233" s="43"/>
      <c r="T233" s="396"/>
      <c r="U233" s="405"/>
      <c r="V233" s="72">
        <v>0</v>
      </c>
      <c r="W233" s="71"/>
      <c r="X233" s="43"/>
      <c r="Y233" s="396"/>
      <c r="Z233" s="405"/>
      <c r="AA233" s="72">
        <v>0</v>
      </c>
      <c r="AB233" s="71"/>
      <c r="AC233" s="43"/>
      <c r="AD233" s="396"/>
      <c r="AE233" s="405"/>
      <c r="AF233" s="72">
        <v>0</v>
      </c>
      <c r="AG233" s="71"/>
      <c r="AH233" s="43"/>
      <c r="AI233" s="396"/>
      <c r="AJ233" s="405"/>
      <c r="AK233" s="72">
        <v>0</v>
      </c>
      <c r="AL233" s="71"/>
      <c r="AM233" s="43"/>
      <c r="AN233" s="396"/>
      <c r="AO233" s="405"/>
      <c r="AP233" s="72">
        <v>0</v>
      </c>
      <c r="AQ233" s="71"/>
      <c r="AR233" s="43"/>
      <c r="AS233" s="396"/>
      <c r="AT233" s="405"/>
      <c r="AU233" s="72">
        <v>0</v>
      </c>
      <c r="AV233" s="71"/>
      <c r="AW233" s="43"/>
      <c r="AX233" s="396"/>
      <c r="AY233" s="405"/>
      <c r="AZ233" s="72">
        <v>0</v>
      </c>
      <c r="BA233" s="71"/>
      <c r="BB233" s="43"/>
      <c r="BC233" s="396"/>
      <c r="BD233" s="405"/>
      <c r="BE233" s="72">
        <v>0</v>
      </c>
      <c r="BF233" s="71"/>
      <c r="BG233" s="43"/>
      <c r="BH233" s="396"/>
      <c r="BI233" s="405"/>
      <c r="BJ233" s="72">
        <v>0</v>
      </c>
      <c r="BK233" s="71"/>
      <c r="BL233" s="43"/>
      <c r="BM233" s="396"/>
      <c r="BN233" s="405"/>
      <c r="BO233" s="72">
        <v>0</v>
      </c>
      <c r="BP233" s="71"/>
      <c r="BQ233" s="43"/>
      <c r="BR233" s="396"/>
      <c r="BS233" s="405"/>
      <c r="BT233" s="72">
        <v>0</v>
      </c>
      <c r="BU233" s="71"/>
      <c r="BV233" s="43"/>
      <c r="BW233" s="396"/>
      <c r="BX233" s="405"/>
      <c r="BY233" s="72">
        <v>0</v>
      </c>
      <c r="BZ233" s="71"/>
      <c r="CA233" s="43"/>
      <c r="CB233" s="396"/>
      <c r="CC233" s="405"/>
      <c r="CD233" s="72">
        <v>0</v>
      </c>
      <c r="CE233" s="71"/>
      <c r="CF233" s="43"/>
      <c r="CG233" s="396"/>
      <c r="CH233" s="405"/>
      <c r="CI233" s="72">
        <v>0</v>
      </c>
      <c r="CJ233" s="71"/>
      <c r="CK233" s="43"/>
      <c r="CL233" s="396"/>
      <c r="CM233" s="405"/>
      <c r="CN233" s="72">
        <v>0</v>
      </c>
      <c r="CO233" s="71"/>
      <c r="CP233" s="43"/>
      <c r="CQ233" s="396"/>
      <c r="CR233" s="405"/>
      <c r="CS233" s="72">
        <v>0</v>
      </c>
      <c r="CT233" s="71"/>
      <c r="CU233" s="43"/>
      <c r="CV233" s="396"/>
      <c r="CW233" s="405"/>
      <c r="CX233" s="72">
        <v>0</v>
      </c>
      <c r="CY233" s="71"/>
      <c r="CZ233" s="43"/>
      <c r="DA233" s="396"/>
      <c r="DB233" s="405"/>
      <c r="DC233" s="72">
        <v>0</v>
      </c>
      <c r="DD233" s="71"/>
      <c r="DE233" s="43"/>
      <c r="DF233" s="396"/>
      <c r="DG233" s="405"/>
      <c r="DH233" s="72">
        <v>0</v>
      </c>
      <c r="DI233" s="71"/>
      <c r="DJ233" s="43"/>
      <c r="DK233" s="396"/>
      <c r="DL233" s="405"/>
      <c r="DM233" s="72">
        <v>0</v>
      </c>
      <c r="DN233" s="71"/>
      <c r="DO233" s="43"/>
      <c r="DP233" s="396"/>
      <c r="DQ233" s="405"/>
      <c r="DR233" s="72">
        <v>0</v>
      </c>
      <c r="DS233" s="71"/>
      <c r="DT233" s="43"/>
      <c r="DU233" s="396"/>
      <c r="DV233" s="405"/>
      <c r="DW233" s="72">
        <v>0</v>
      </c>
      <c r="DX233" s="71"/>
      <c r="DY233" s="43"/>
      <c r="DZ233" s="396"/>
      <c r="EA233" s="405"/>
      <c r="EB233" s="72">
        <v>0</v>
      </c>
      <c r="EC233" s="71"/>
      <c r="ED233" s="43"/>
      <c r="EE233" s="396"/>
      <c r="EF233" s="405"/>
      <c r="EG233" s="72">
        <v>0</v>
      </c>
      <c r="EH233" s="71"/>
      <c r="EI233" s="43"/>
      <c r="EJ233" s="396"/>
      <c r="EK233" s="405"/>
      <c r="EL233" s="72">
        <v>0</v>
      </c>
      <c r="EM233" s="348"/>
      <c r="EO233" s="88"/>
      <c r="EP233" s="33">
        <v>0</v>
      </c>
    </row>
    <row r="234" spans="4:146" hidden="1" x14ac:dyDescent="0.3">
      <c r="D234" s="88"/>
      <c r="E234" s="327"/>
      <c r="G234" s="43"/>
      <c r="H234" s="43"/>
      <c r="I234" s="43"/>
      <c r="J234" s="396"/>
      <c r="K234" s="43"/>
      <c r="L234" s="43"/>
      <c r="M234" s="43"/>
      <c r="N234" s="43"/>
      <c r="O234" s="396"/>
      <c r="P234" s="43"/>
      <c r="Q234" s="43"/>
      <c r="R234" s="43"/>
      <c r="S234" s="43"/>
      <c r="T234" s="396"/>
      <c r="U234" s="43"/>
      <c r="V234" s="43"/>
      <c r="W234" s="43"/>
      <c r="X234" s="43"/>
      <c r="Y234" s="396"/>
      <c r="Z234" s="43"/>
      <c r="AA234" s="43"/>
      <c r="AB234" s="43"/>
      <c r="AC234" s="43"/>
      <c r="AD234" s="396"/>
      <c r="AE234" s="43"/>
      <c r="AF234" s="43"/>
      <c r="AG234" s="43"/>
      <c r="AH234" s="43"/>
      <c r="AI234" s="396"/>
      <c r="AJ234" s="43"/>
      <c r="AK234" s="43"/>
      <c r="AL234" s="43"/>
      <c r="AM234" s="43"/>
      <c r="AN234" s="396"/>
      <c r="AO234" s="43"/>
      <c r="AP234" s="43"/>
      <c r="AQ234" s="43"/>
      <c r="AR234" s="43"/>
      <c r="AS234" s="396"/>
      <c r="AT234" s="43"/>
      <c r="AU234" s="43"/>
      <c r="AV234" s="43"/>
      <c r="AW234" s="43"/>
      <c r="AX234" s="396"/>
      <c r="AY234" s="43"/>
      <c r="AZ234" s="43"/>
      <c r="BA234" s="43"/>
      <c r="BB234" s="43"/>
      <c r="BC234" s="396"/>
      <c r="BD234" s="43"/>
      <c r="BE234" s="43"/>
      <c r="BF234" s="43"/>
      <c r="BG234" s="43"/>
      <c r="BH234" s="396"/>
      <c r="BI234" s="43"/>
      <c r="BJ234" s="43"/>
      <c r="BK234" s="43"/>
      <c r="BL234" s="43"/>
      <c r="BM234" s="396"/>
      <c r="BN234" s="43"/>
      <c r="BO234" s="43"/>
      <c r="BP234" s="43"/>
      <c r="BQ234" s="43"/>
      <c r="BR234" s="396"/>
      <c r="BS234" s="43"/>
      <c r="BT234" s="43"/>
      <c r="BU234" s="43"/>
      <c r="BV234" s="43"/>
      <c r="BW234" s="396"/>
      <c r="BX234" s="43"/>
      <c r="BY234" s="43"/>
      <c r="BZ234" s="43"/>
      <c r="CA234" s="43"/>
      <c r="CB234" s="396"/>
      <c r="CC234" s="43"/>
      <c r="CD234" s="43"/>
      <c r="CE234" s="43"/>
      <c r="CF234" s="43"/>
      <c r="CG234" s="396"/>
      <c r="CH234" s="43"/>
      <c r="CI234" s="43"/>
      <c r="CJ234" s="43"/>
      <c r="CK234" s="43"/>
      <c r="CL234" s="396"/>
      <c r="CM234" s="43"/>
      <c r="CN234" s="43"/>
      <c r="CO234" s="43"/>
      <c r="CP234" s="43"/>
      <c r="CQ234" s="396"/>
      <c r="CR234" s="43"/>
      <c r="CS234" s="43"/>
      <c r="CT234" s="43"/>
      <c r="CU234" s="43"/>
      <c r="CV234" s="396"/>
      <c r="CW234" s="43"/>
      <c r="CX234" s="43"/>
      <c r="CY234" s="43"/>
      <c r="CZ234" s="43"/>
      <c r="DA234" s="396"/>
      <c r="DB234" s="43"/>
      <c r="DC234" s="43"/>
      <c r="DD234" s="43"/>
      <c r="DE234" s="43"/>
      <c r="DF234" s="396"/>
      <c r="DG234" s="43"/>
      <c r="DH234" s="43"/>
      <c r="DI234" s="43"/>
      <c r="DJ234" s="43"/>
      <c r="DK234" s="396"/>
      <c r="DL234" s="43"/>
      <c r="DM234" s="43"/>
      <c r="DN234" s="43"/>
      <c r="DO234" s="43"/>
      <c r="DP234" s="396"/>
      <c r="DQ234" s="43"/>
      <c r="DR234" s="43"/>
      <c r="DS234" s="43"/>
      <c r="DT234" s="43"/>
      <c r="DU234" s="396"/>
      <c r="DV234" s="43"/>
      <c r="DW234" s="43"/>
      <c r="DX234" s="43"/>
      <c r="DY234" s="43"/>
      <c r="DZ234" s="396"/>
      <c r="EA234" s="43"/>
      <c r="EB234" s="43"/>
      <c r="EC234" s="43"/>
      <c r="ED234" s="43"/>
      <c r="EE234" s="396"/>
      <c r="EF234" s="43"/>
      <c r="EG234" s="43"/>
      <c r="EH234" s="43"/>
      <c r="EI234" s="43"/>
      <c r="EJ234" s="396"/>
      <c r="EK234" s="43"/>
      <c r="EL234" s="43"/>
      <c r="EO234" s="88"/>
      <c r="EP234" s="33">
        <v>0</v>
      </c>
    </row>
    <row r="235" spans="4:146" hidden="1" x14ac:dyDescent="0.3">
      <c r="D235" s="88" t="s">
        <v>397</v>
      </c>
      <c r="E235" s="327"/>
      <c r="G235" s="43">
        <v>0</v>
      </c>
      <c r="H235" s="43"/>
      <c r="I235" s="43"/>
      <c r="J235" s="396"/>
      <c r="K235" s="43"/>
      <c r="L235" s="43">
        <v>0</v>
      </c>
      <c r="M235" s="43"/>
      <c r="N235" s="43"/>
      <c r="O235" s="396"/>
      <c r="P235" s="43"/>
      <c r="Q235" s="43">
        <v>0</v>
      </c>
      <c r="R235" s="43"/>
      <c r="S235" s="43"/>
      <c r="T235" s="396"/>
      <c r="U235" s="43"/>
      <c r="V235" s="43">
        <v>0</v>
      </c>
      <c r="W235" s="43"/>
      <c r="X235" s="43"/>
      <c r="Y235" s="396"/>
      <c r="Z235" s="43"/>
      <c r="AA235" s="43">
        <v>0</v>
      </c>
      <c r="AB235" s="43"/>
      <c r="AC235" s="43"/>
      <c r="AD235" s="396"/>
      <c r="AE235" s="43"/>
      <c r="AF235" s="43">
        <v>0</v>
      </c>
      <c r="AG235" s="43"/>
      <c r="AH235" s="43"/>
      <c r="AI235" s="396"/>
      <c r="AJ235" s="43"/>
      <c r="AK235" s="43">
        <v>0</v>
      </c>
      <c r="AL235" s="43"/>
      <c r="AM235" s="43"/>
      <c r="AN235" s="396"/>
      <c r="AO235" s="43"/>
      <c r="AP235" s="43">
        <v>0</v>
      </c>
      <c r="AQ235" s="43"/>
      <c r="AR235" s="43"/>
      <c r="AS235" s="396"/>
      <c r="AT235" s="43"/>
      <c r="AU235" s="43">
        <v>0</v>
      </c>
      <c r="AV235" s="43"/>
      <c r="AW235" s="43"/>
      <c r="AX235" s="396"/>
      <c r="AY235" s="43"/>
      <c r="AZ235" s="43">
        <v>0</v>
      </c>
      <c r="BA235" s="43"/>
      <c r="BB235" s="43"/>
      <c r="BC235" s="396"/>
      <c r="BD235" s="43"/>
      <c r="BE235" s="43">
        <v>0</v>
      </c>
      <c r="BF235" s="43"/>
      <c r="BG235" s="43"/>
      <c r="BH235" s="396"/>
      <c r="BI235" s="43"/>
      <c r="BJ235" s="43">
        <v>0</v>
      </c>
      <c r="BK235" s="43"/>
      <c r="BL235" s="43"/>
      <c r="BM235" s="396"/>
      <c r="BN235" s="43"/>
      <c r="BO235" s="43">
        <v>0</v>
      </c>
      <c r="BP235" s="43"/>
      <c r="BQ235" s="43"/>
      <c r="BR235" s="396"/>
      <c r="BS235" s="43"/>
      <c r="BT235" s="43">
        <v>0</v>
      </c>
      <c r="BU235" s="43"/>
      <c r="BV235" s="43"/>
      <c r="BW235" s="396"/>
      <c r="BX235" s="43"/>
      <c r="BY235" s="43">
        <v>0</v>
      </c>
      <c r="BZ235" s="43"/>
      <c r="CA235" s="43"/>
      <c r="CB235" s="396"/>
      <c r="CC235" s="43"/>
      <c r="CD235" s="43">
        <v>0</v>
      </c>
      <c r="CE235" s="43"/>
      <c r="CF235" s="43"/>
      <c r="CG235" s="396"/>
      <c r="CH235" s="43"/>
      <c r="CI235" s="43">
        <v>0</v>
      </c>
      <c r="CJ235" s="43"/>
      <c r="CK235" s="43"/>
      <c r="CL235" s="396"/>
      <c r="CM235" s="43"/>
      <c r="CN235" s="43">
        <v>0</v>
      </c>
      <c r="CO235" s="43"/>
      <c r="CP235" s="43"/>
      <c r="CQ235" s="396"/>
      <c r="CR235" s="43"/>
      <c r="CS235" s="43">
        <v>0</v>
      </c>
      <c r="CT235" s="43"/>
      <c r="CU235" s="43"/>
      <c r="CV235" s="396"/>
      <c r="CW235" s="43"/>
      <c r="CX235" s="43">
        <v>0</v>
      </c>
      <c r="CY235" s="43"/>
      <c r="CZ235" s="43"/>
      <c r="DA235" s="396"/>
      <c r="DB235" s="43"/>
      <c r="DC235" s="43">
        <v>0</v>
      </c>
      <c r="DD235" s="43"/>
      <c r="DE235" s="43"/>
      <c r="DF235" s="396"/>
      <c r="DG235" s="43"/>
      <c r="DH235" s="43">
        <v>0</v>
      </c>
      <c r="DI235" s="43"/>
      <c r="DJ235" s="43"/>
      <c r="DK235" s="396"/>
      <c r="DL235" s="43"/>
      <c r="DM235" s="43">
        <v>0</v>
      </c>
      <c r="DN235" s="43"/>
      <c r="DO235" s="43"/>
      <c r="DP235" s="396"/>
      <c r="DQ235" s="43"/>
      <c r="DR235" s="43">
        <v>0</v>
      </c>
      <c r="DS235" s="43"/>
      <c r="DT235" s="43"/>
      <c r="DU235" s="396"/>
      <c r="DV235" s="43"/>
      <c r="DW235" s="43">
        <v>0</v>
      </c>
      <c r="DX235" s="43"/>
      <c r="DY235" s="43"/>
      <c r="DZ235" s="396"/>
      <c r="EA235" s="43"/>
      <c r="EB235" s="43">
        <v>0</v>
      </c>
      <c r="EC235" s="43"/>
      <c r="ED235" s="43"/>
      <c r="EE235" s="396"/>
      <c r="EF235" s="43"/>
      <c r="EG235" s="43">
        <v>0</v>
      </c>
      <c r="EH235" s="43"/>
      <c r="EI235" s="43"/>
      <c r="EJ235" s="396"/>
      <c r="EK235" s="43"/>
      <c r="EL235" s="43">
        <v>0</v>
      </c>
      <c r="EO235" s="88"/>
      <c r="EP235" s="33">
        <v>0</v>
      </c>
    </row>
    <row r="236" spans="4:146" hidden="1" x14ac:dyDescent="0.3">
      <c r="D236" s="88" t="s">
        <v>316</v>
      </c>
      <c r="E236" s="327"/>
      <c r="F236" s="333"/>
      <c r="G236" s="394">
        <v>0</v>
      </c>
      <c r="H236" s="395"/>
      <c r="I236" s="43"/>
      <c r="J236" s="396"/>
      <c r="K236" s="397"/>
      <c r="L236" s="394">
        <v>0</v>
      </c>
      <c r="M236" s="395"/>
      <c r="N236" s="43"/>
      <c r="O236" s="396"/>
      <c r="P236" s="397"/>
      <c r="Q236" s="394">
        <v>0</v>
      </c>
      <c r="R236" s="395"/>
      <c r="S236" s="43"/>
      <c r="T236" s="396"/>
      <c r="U236" s="397"/>
      <c r="V236" s="394">
        <v>0</v>
      </c>
      <c r="W236" s="395"/>
      <c r="X236" s="43"/>
      <c r="Y236" s="396"/>
      <c r="Z236" s="397"/>
      <c r="AA236" s="394">
        <v>0</v>
      </c>
      <c r="AB236" s="395"/>
      <c r="AC236" s="43"/>
      <c r="AD236" s="396"/>
      <c r="AE236" s="397"/>
      <c r="AF236" s="394">
        <v>0</v>
      </c>
      <c r="AG236" s="395"/>
      <c r="AH236" s="43"/>
      <c r="AI236" s="396"/>
      <c r="AJ236" s="397"/>
      <c r="AK236" s="394">
        <v>0</v>
      </c>
      <c r="AL236" s="395"/>
      <c r="AM236" s="43"/>
      <c r="AN236" s="396"/>
      <c r="AO236" s="397"/>
      <c r="AP236" s="394">
        <v>0</v>
      </c>
      <c r="AQ236" s="395"/>
      <c r="AR236" s="43"/>
      <c r="AS236" s="396"/>
      <c r="AT236" s="397"/>
      <c r="AU236" s="394">
        <v>0</v>
      </c>
      <c r="AV236" s="395"/>
      <c r="AW236" s="43"/>
      <c r="AX236" s="396"/>
      <c r="AY236" s="397"/>
      <c r="AZ236" s="394">
        <v>0</v>
      </c>
      <c r="BA236" s="395"/>
      <c r="BB236" s="43"/>
      <c r="BC236" s="396"/>
      <c r="BD236" s="397"/>
      <c r="BE236" s="394">
        <v>0</v>
      </c>
      <c r="BF236" s="395"/>
      <c r="BG236" s="43"/>
      <c r="BH236" s="396"/>
      <c r="BI236" s="397"/>
      <c r="BJ236" s="394">
        <v>0</v>
      </c>
      <c r="BK236" s="395"/>
      <c r="BL236" s="43"/>
      <c r="BM236" s="396"/>
      <c r="BN236" s="397"/>
      <c r="BO236" s="394">
        <v>0</v>
      </c>
      <c r="BP236" s="395"/>
      <c r="BQ236" s="43"/>
      <c r="BR236" s="396"/>
      <c r="BS236" s="397"/>
      <c r="BT236" s="394">
        <v>0</v>
      </c>
      <c r="BU236" s="395"/>
      <c r="BV236" s="43"/>
      <c r="BW236" s="396"/>
      <c r="BX236" s="397"/>
      <c r="BY236" s="394">
        <v>0</v>
      </c>
      <c r="BZ236" s="395"/>
      <c r="CA236" s="43"/>
      <c r="CB236" s="396"/>
      <c r="CC236" s="397"/>
      <c r="CD236" s="394">
        <v>0</v>
      </c>
      <c r="CE236" s="395"/>
      <c r="CF236" s="43"/>
      <c r="CG236" s="396"/>
      <c r="CH236" s="397"/>
      <c r="CI236" s="394">
        <v>0</v>
      </c>
      <c r="CJ236" s="395"/>
      <c r="CK236" s="43"/>
      <c r="CL236" s="396"/>
      <c r="CM236" s="397"/>
      <c r="CN236" s="394">
        <v>0</v>
      </c>
      <c r="CO236" s="395"/>
      <c r="CP236" s="43"/>
      <c r="CQ236" s="396"/>
      <c r="CR236" s="397"/>
      <c r="CS236" s="394">
        <v>0</v>
      </c>
      <c r="CT236" s="395"/>
      <c r="CU236" s="43"/>
      <c r="CV236" s="396"/>
      <c r="CW236" s="397"/>
      <c r="CX236" s="394">
        <v>0</v>
      </c>
      <c r="CY236" s="395"/>
      <c r="CZ236" s="43"/>
      <c r="DA236" s="396"/>
      <c r="DB236" s="397"/>
      <c r="DC236" s="394">
        <v>0</v>
      </c>
      <c r="DD236" s="395"/>
      <c r="DE236" s="43"/>
      <c r="DF236" s="396"/>
      <c r="DG236" s="397"/>
      <c r="DH236" s="394">
        <v>0</v>
      </c>
      <c r="DI236" s="395"/>
      <c r="DJ236" s="43"/>
      <c r="DK236" s="396"/>
      <c r="DL236" s="397"/>
      <c r="DM236" s="394">
        <v>0</v>
      </c>
      <c r="DN236" s="395"/>
      <c r="DO236" s="43"/>
      <c r="DP236" s="396"/>
      <c r="DQ236" s="397"/>
      <c r="DR236" s="394">
        <v>0</v>
      </c>
      <c r="DS236" s="395"/>
      <c r="DT236" s="43"/>
      <c r="DU236" s="396"/>
      <c r="DV236" s="397"/>
      <c r="DW236" s="394">
        <v>0</v>
      </c>
      <c r="DX236" s="395"/>
      <c r="DY236" s="43"/>
      <c r="DZ236" s="396"/>
      <c r="EA236" s="397"/>
      <c r="EB236" s="394">
        <v>0</v>
      </c>
      <c r="EC236" s="395"/>
      <c r="ED236" s="43"/>
      <c r="EE236" s="396"/>
      <c r="EF236" s="397"/>
      <c r="EG236" s="394">
        <v>0</v>
      </c>
      <c r="EH236" s="395"/>
      <c r="EI236" s="43"/>
      <c r="EJ236" s="396"/>
      <c r="EK236" s="397"/>
      <c r="EL236" s="394">
        <v>0</v>
      </c>
      <c r="EM236" s="334"/>
      <c r="EO236" s="88"/>
      <c r="EP236" s="33">
        <v>0</v>
      </c>
    </row>
    <row r="237" spans="4:146" hidden="1" x14ac:dyDescent="0.3">
      <c r="D237" s="88" t="s">
        <v>392</v>
      </c>
      <c r="E237" s="327"/>
      <c r="F237" s="327"/>
      <c r="G237" s="43">
        <v>0</v>
      </c>
      <c r="H237" s="42"/>
      <c r="I237" s="43"/>
      <c r="J237" s="396"/>
      <c r="K237" s="396"/>
      <c r="L237" s="43">
        <v>0</v>
      </c>
      <c r="M237" s="42"/>
      <c r="N237" s="43"/>
      <c r="O237" s="396"/>
      <c r="P237" s="396"/>
      <c r="Q237" s="43">
        <v>0</v>
      </c>
      <c r="R237" s="42"/>
      <c r="S237" s="43"/>
      <c r="T237" s="396"/>
      <c r="U237" s="396"/>
      <c r="V237" s="43">
        <v>0</v>
      </c>
      <c r="W237" s="42"/>
      <c r="X237" s="43"/>
      <c r="Y237" s="396"/>
      <c r="Z237" s="396"/>
      <c r="AA237" s="43">
        <v>0</v>
      </c>
      <c r="AB237" s="42"/>
      <c r="AC237" s="43"/>
      <c r="AD237" s="396"/>
      <c r="AE237" s="396"/>
      <c r="AF237" s="43">
        <v>0</v>
      </c>
      <c r="AG237" s="42"/>
      <c r="AH237" s="43"/>
      <c r="AI237" s="396"/>
      <c r="AJ237" s="396"/>
      <c r="AK237" s="43">
        <v>0</v>
      </c>
      <c r="AL237" s="42"/>
      <c r="AM237" s="43"/>
      <c r="AN237" s="396"/>
      <c r="AO237" s="396"/>
      <c r="AP237" s="43">
        <v>0</v>
      </c>
      <c r="AQ237" s="42"/>
      <c r="AR237" s="43"/>
      <c r="AS237" s="396"/>
      <c r="AT237" s="396"/>
      <c r="AU237" s="43">
        <v>0</v>
      </c>
      <c r="AV237" s="42"/>
      <c r="AW237" s="43"/>
      <c r="AX237" s="396"/>
      <c r="AY237" s="396"/>
      <c r="AZ237" s="43">
        <v>0</v>
      </c>
      <c r="BA237" s="42"/>
      <c r="BB237" s="43"/>
      <c r="BC237" s="396"/>
      <c r="BD237" s="396"/>
      <c r="BE237" s="43">
        <v>0</v>
      </c>
      <c r="BF237" s="42"/>
      <c r="BG237" s="43"/>
      <c r="BH237" s="396"/>
      <c r="BI237" s="396"/>
      <c r="BJ237" s="43">
        <v>0</v>
      </c>
      <c r="BK237" s="42"/>
      <c r="BL237" s="43"/>
      <c r="BM237" s="396"/>
      <c r="BN237" s="396"/>
      <c r="BO237" s="43">
        <v>0</v>
      </c>
      <c r="BP237" s="42"/>
      <c r="BQ237" s="43"/>
      <c r="BR237" s="396"/>
      <c r="BS237" s="396"/>
      <c r="BT237" s="43">
        <v>0</v>
      </c>
      <c r="BU237" s="42"/>
      <c r="BV237" s="43"/>
      <c r="BW237" s="396"/>
      <c r="BX237" s="396"/>
      <c r="BY237" s="43">
        <v>0</v>
      </c>
      <c r="BZ237" s="42"/>
      <c r="CA237" s="43"/>
      <c r="CB237" s="396"/>
      <c r="CC237" s="396"/>
      <c r="CD237" s="43">
        <v>0</v>
      </c>
      <c r="CE237" s="42"/>
      <c r="CF237" s="43"/>
      <c r="CG237" s="396"/>
      <c r="CH237" s="396"/>
      <c r="CI237" s="43">
        <v>0</v>
      </c>
      <c r="CJ237" s="42"/>
      <c r="CK237" s="43"/>
      <c r="CL237" s="396"/>
      <c r="CM237" s="396"/>
      <c r="CN237" s="43">
        <v>0</v>
      </c>
      <c r="CO237" s="42"/>
      <c r="CP237" s="43"/>
      <c r="CQ237" s="396"/>
      <c r="CR237" s="396"/>
      <c r="CS237" s="43">
        <v>0</v>
      </c>
      <c r="CT237" s="42"/>
      <c r="CU237" s="43"/>
      <c r="CV237" s="396"/>
      <c r="CW237" s="396"/>
      <c r="CX237" s="43">
        <v>0</v>
      </c>
      <c r="CY237" s="42"/>
      <c r="CZ237" s="43"/>
      <c r="DA237" s="396"/>
      <c r="DB237" s="396"/>
      <c r="DC237" s="43">
        <v>0</v>
      </c>
      <c r="DD237" s="42"/>
      <c r="DE237" s="43"/>
      <c r="DF237" s="396"/>
      <c r="DG237" s="396"/>
      <c r="DH237" s="43">
        <v>0</v>
      </c>
      <c r="DI237" s="42"/>
      <c r="DJ237" s="43"/>
      <c r="DK237" s="396"/>
      <c r="DL237" s="396"/>
      <c r="DM237" s="43">
        <v>0</v>
      </c>
      <c r="DN237" s="42"/>
      <c r="DO237" s="43"/>
      <c r="DP237" s="396"/>
      <c r="DQ237" s="396"/>
      <c r="DR237" s="43">
        <v>0</v>
      </c>
      <c r="DS237" s="42"/>
      <c r="DT237" s="43"/>
      <c r="DU237" s="396"/>
      <c r="DV237" s="396"/>
      <c r="DW237" s="43">
        <v>0</v>
      </c>
      <c r="DX237" s="42"/>
      <c r="DY237" s="43"/>
      <c r="DZ237" s="396"/>
      <c r="EA237" s="396"/>
      <c r="EB237" s="43">
        <v>0</v>
      </c>
      <c r="EC237" s="42"/>
      <c r="ED237" s="43"/>
      <c r="EE237" s="396"/>
      <c r="EF237" s="396"/>
      <c r="EG237" s="43">
        <v>0</v>
      </c>
      <c r="EH237" s="42"/>
      <c r="EI237" s="43"/>
      <c r="EJ237" s="396"/>
      <c r="EK237" s="396"/>
      <c r="EL237" s="43">
        <v>0</v>
      </c>
      <c r="EM237" s="339"/>
      <c r="EO237" s="88"/>
      <c r="EP237" s="33">
        <v>0</v>
      </c>
    </row>
    <row r="238" spans="4:146" hidden="1" x14ac:dyDescent="0.3">
      <c r="D238" s="88" t="s">
        <v>393</v>
      </c>
      <c r="E238" s="327"/>
      <c r="F238" s="346"/>
      <c r="G238" s="72">
        <v>0</v>
      </c>
      <c r="H238" s="71"/>
      <c r="I238" s="43"/>
      <c r="J238" s="396"/>
      <c r="K238" s="405"/>
      <c r="L238" s="72">
        <v>0</v>
      </c>
      <c r="M238" s="71"/>
      <c r="N238" s="43"/>
      <c r="O238" s="396"/>
      <c r="P238" s="405"/>
      <c r="Q238" s="72">
        <v>0</v>
      </c>
      <c r="R238" s="71"/>
      <c r="S238" s="43"/>
      <c r="T238" s="396"/>
      <c r="U238" s="405"/>
      <c r="V238" s="72">
        <v>0</v>
      </c>
      <c r="W238" s="71"/>
      <c r="X238" s="43"/>
      <c r="Y238" s="396"/>
      <c r="Z238" s="405"/>
      <c r="AA238" s="72">
        <v>0</v>
      </c>
      <c r="AB238" s="71"/>
      <c r="AC238" s="43"/>
      <c r="AD238" s="396"/>
      <c r="AE238" s="405"/>
      <c r="AF238" s="72">
        <v>0</v>
      </c>
      <c r="AG238" s="71"/>
      <c r="AH238" s="43"/>
      <c r="AI238" s="396"/>
      <c r="AJ238" s="405"/>
      <c r="AK238" s="72">
        <v>0</v>
      </c>
      <c r="AL238" s="71"/>
      <c r="AM238" s="43"/>
      <c r="AN238" s="396"/>
      <c r="AO238" s="405"/>
      <c r="AP238" s="72">
        <v>0</v>
      </c>
      <c r="AQ238" s="71"/>
      <c r="AR238" s="43"/>
      <c r="AS238" s="396"/>
      <c r="AT238" s="405"/>
      <c r="AU238" s="72">
        <v>0</v>
      </c>
      <c r="AV238" s="71"/>
      <c r="AW238" s="43"/>
      <c r="AX238" s="396"/>
      <c r="AY238" s="405"/>
      <c r="AZ238" s="72">
        <v>0</v>
      </c>
      <c r="BA238" s="71"/>
      <c r="BB238" s="43"/>
      <c r="BC238" s="396"/>
      <c r="BD238" s="405"/>
      <c r="BE238" s="72">
        <v>0</v>
      </c>
      <c r="BF238" s="71"/>
      <c r="BG238" s="43"/>
      <c r="BH238" s="396"/>
      <c r="BI238" s="405"/>
      <c r="BJ238" s="72">
        <v>0</v>
      </c>
      <c r="BK238" s="71"/>
      <c r="BL238" s="43"/>
      <c r="BM238" s="396"/>
      <c r="BN238" s="405"/>
      <c r="BO238" s="72">
        <v>0</v>
      </c>
      <c r="BP238" s="71"/>
      <c r="BQ238" s="43"/>
      <c r="BR238" s="396"/>
      <c r="BS238" s="405"/>
      <c r="BT238" s="72">
        <v>0</v>
      </c>
      <c r="BU238" s="71"/>
      <c r="BV238" s="43"/>
      <c r="BW238" s="396"/>
      <c r="BX238" s="405"/>
      <c r="BY238" s="72">
        <v>0</v>
      </c>
      <c r="BZ238" s="71"/>
      <c r="CA238" s="43"/>
      <c r="CB238" s="396"/>
      <c r="CC238" s="405"/>
      <c r="CD238" s="72">
        <v>0</v>
      </c>
      <c r="CE238" s="71"/>
      <c r="CF238" s="43"/>
      <c r="CG238" s="396"/>
      <c r="CH238" s="405"/>
      <c r="CI238" s="72">
        <v>0</v>
      </c>
      <c r="CJ238" s="71"/>
      <c r="CK238" s="43"/>
      <c r="CL238" s="396"/>
      <c r="CM238" s="405"/>
      <c r="CN238" s="72">
        <v>0</v>
      </c>
      <c r="CO238" s="71"/>
      <c r="CP238" s="43"/>
      <c r="CQ238" s="396"/>
      <c r="CR238" s="405"/>
      <c r="CS238" s="72">
        <v>0</v>
      </c>
      <c r="CT238" s="71"/>
      <c r="CU238" s="43"/>
      <c r="CV238" s="396"/>
      <c r="CW238" s="405"/>
      <c r="CX238" s="72">
        <v>0</v>
      </c>
      <c r="CY238" s="71"/>
      <c r="CZ238" s="43"/>
      <c r="DA238" s="396"/>
      <c r="DB238" s="405"/>
      <c r="DC238" s="72">
        <v>0</v>
      </c>
      <c r="DD238" s="71"/>
      <c r="DE238" s="43"/>
      <c r="DF238" s="396"/>
      <c r="DG238" s="405"/>
      <c r="DH238" s="72">
        <v>0</v>
      </c>
      <c r="DI238" s="71"/>
      <c r="DJ238" s="43"/>
      <c r="DK238" s="396"/>
      <c r="DL238" s="405"/>
      <c r="DM238" s="72">
        <v>0</v>
      </c>
      <c r="DN238" s="71"/>
      <c r="DO238" s="43"/>
      <c r="DP238" s="396"/>
      <c r="DQ238" s="405"/>
      <c r="DR238" s="72">
        <v>0</v>
      </c>
      <c r="DS238" s="71"/>
      <c r="DT238" s="43"/>
      <c r="DU238" s="396"/>
      <c r="DV238" s="405"/>
      <c r="DW238" s="72">
        <v>0</v>
      </c>
      <c r="DX238" s="71"/>
      <c r="DY238" s="43"/>
      <c r="DZ238" s="396"/>
      <c r="EA238" s="405"/>
      <c r="EB238" s="72">
        <v>0</v>
      </c>
      <c r="EC238" s="71"/>
      <c r="ED238" s="43"/>
      <c r="EE238" s="396"/>
      <c r="EF238" s="405"/>
      <c r="EG238" s="72">
        <v>0</v>
      </c>
      <c r="EH238" s="71"/>
      <c r="EI238" s="43"/>
      <c r="EJ238" s="396"/>
      <c r="EK238" s="405"/>
      <c r="EL238" s="72">
        <v>0</v>
      </c>
      <c r="EM238" s="348"/>
      <c r="EO238" s="88"/>
      <c r="EP238" s="33">
        <v>0</v>
      </c>
    </row>
    <row r="239" spans="4:146" hidden="1" x14ac:dyDescent="0.3">
      <c r="D239" s="88"/>
      <c r="E239" s="327"/>
      <c r="G239" s="43"/>
      <c r="H239" s="43"/>
      <c r="I239" s="43"/>
      <c r="J239" s="396"/>
      <c r="K239" s="43"/>
      <c r="L239" s="43"/>
      <c r="M239" s="43"/>
      <c r="N239" s="43"/>
      <c r="O239" s="396"/>
      <c r="P239" s="43"/>
      <c r="Q239" s="43"/>
      <c r="R239" s="43"/>
      <c r="S239" s="43"/>
      <c r="T239" s="396"/>
      <c r="U239" s="43"/>
      <c r="V239" s="43"/>
      <c r="W239" s="43"/>
      <c r="X239" s="43"/>
      <c r="Y239" s="396"/>
      <c r="Z239" s="43"/>
      <c r="AA239" s="43"/>
      <c r="AB239" s="43"/>
      <c r="AC239" s="43"/>
      <c r="AD239" s="396"/>
      <c r="AE239" s="43"/>
      <c r="AF239" s="43"/>
      <c r="AG239" s="43"/>
      <c r="AH239" s="43"/>
      <c r="AI239" s="396"/>
      <c r="AJ239" s="43"/>
      <c r="AK239" s="43"/>
      <c r="AL239" s="43"/>
      <c r="AM239" s="43"/>
      <c r="AN239" s="396"/>
      <c r="AO239" s="43"/>
      <c r="AP239" s="43"/>
      <c r="AQ239" s="43"/>
      <c r="AR239" s="43"/>
      <c r="AS239" s="396"/>
      <c r="AT239" s="43"/>
      <c r="AU239" s="43"/>
      <c r="AV239" s="43"/>
      <c r="AW239" s="43"/>
      <c r="AX239" s="396"/>
      <c r="AY239" s="43"/>
      <c r="AZ239" s="43"/>
      <c r="BA239" s="43"/>
      <c r="BB239" s="43"/>
      <c r="BC239" s="396"/>
      <c r="BD239" s="43"/>
      <c r="BE239" s="43"/>
      <c r="BF239" s="43"/>
      <c r="BG239" s="43"/>
      <c r="BH239" s="396"/>
      <c r="BI239" s="43"/>
      <c r="BJ239" s="43"/>
      <c r="BK239" s="43"/>
      <c r="BL239" s="43"/>
      <c r="BM239" s="396"/>
      <c r="BN239" s="43"/>
      <c r="BO239" s="43"/>
      <c r="BP239" s="43"/>
      <c r="BQ239" s="43"/>
      <c r="BR239" s="396"/>
      <c r="BS239" s="43"/>
      <c r="BT239" s="43"/>
      <c r="BU239" s="43"/>
      <c r="BV239" s="43"/>
      <c r="BW239" s="396"/>
      <c r="BX239" s="43"/>
      <c r="BY239" s="43"/>
      <c r="BZ239" s="43"/>
      <c r="CA239" s="43"/>
      <c r="CB239" s="396"/>
      <c r="CC239" s="43"/>
      <c r="CD239" s="43"/>
      <c r="CE239" s="43"/>
      <c r="CF239" s="43"/>
      <c r="CG239" s="396"/>
      <c r="CH239" s="43"/>
      <c r="CI239" s="43"/>
      <c r="CJ239" s="43"/>
      <c r="CK239" s="43"/>
      <c r="CL239" s="396"/>
      <c r="CM239" s="43"/>
      <c r="CN239" s="43"/>
      <c r="CO239" s="43"/>
      <c r="CP239" s="43"/>
      <c r="CQ239" s="396"/>
      <c r="CR239" s="43"/>
      <c r="CS239" s="43"/>
      <c r="CT239" s="43"/>
      <c r="CU239" s="43"/>
      <c r="CV239" s="396"/>
      <c r="CW239" s="43"/>
      <c r="CX239" s="43"/>
      <c r="CY239" s="43"/>
      <c r="CZ239" s="43"/>
      <c r="DA239" s="396"/>
      <c r="DB239" s="43"/>
      <c r="DC239" s="43"/>
      <c r="DD239" s="43"/>
      <c r="DE239" s="43"/>
      <c r="DF239" s="396"/>
      <c r="DG239" s="43"/>
      <c r="DH239" s="43"/>
      <c r="DI239" s="43"/>
      <c r="DJ239" s="43"/>
      <c r="DK239" s="396"/>
      <c r="DL239" s="43"/>
      <c r="DM239" s="43"/>
      <c r="DN239" s="43"/>
      <c r="DO239" s="43"/>
      <c r="DP239" s="396"/>
      <c r="DQ239" s="43"/>
      <c r="DR239" s="43"/>
      <c r="DS239" s="43"/>
      <c r="DT239" s="43"/>
      <c r="DU239" s="396"/>
      <c r="DV239" s="43"/>
      <c r="DW239" s="43"/>
      <c r="DX239" s="43"/>
      <c r="DY239" s="43"/>
      <c r="DZ239" s="396"/>
      <c r="EA239" s="43"/>
      <c r="EB239" s="43"/>
      <c r="EC239" s="43"/>
      <c r="ED239" s="43"/>
      <c r="EE239" s="396"/>
      <c r="EF239" s="43"/>
      <c r="EG239" s="43"/>
      <c r="EH239" s="43"/>
      <c r="EI239" s="43"/>
      <c r="EJ239" s="396"/>
      <c r="EK239" s="43"/>
      <c r="EL239" s="43"/>
      <c r="EO239" s="88"/>
      <c r="EP239" s="33">
        <v>0</v>
      </c>
    </row>
    <row r="240" spans="4:146" hidden="1" x14ac:dyDescent="0.3">
      <c r="D240" s="88" t="s">
        <v>398</v>
      </c>
      <c r="E240" s="327"/>
      <c r="G240" s="43">
        <v>0</v>
      </c>
      <c r="H240" s="43"/>
      <c r="I240" s="43"/>
      <c r="J240" s="396"/>
      <c r="K240" s="43"/>
      <c r="L240" s="43">
        <v>0</v>
      </c>
      <c r="M240" s="43"/>
      <c r="N240" s="43"/>
      <c r="O240" s="396"/>
      <c r="P240" s="43"/>
      <c r="Q240" s="43">
        <v>0</v>
      </c>
      <c r="R240" s="43"/>
      <c r="S240" s="43"/>
      <c r="T240" s="396"/>
      <c r="U240" s="43"/>
      <c r="V240" s="43">
        <v>0</v>
      </c>
      <c r="W240" s="43"/>
      <c r="X240" s="43"/>
      <c r="Y240" s="396"/>
      <c r="Z240" s="43"/>
      <c r="AA240" s="43">
        <v>0</v>
      </c>
      <c r="AB240" s="43"/>
      <c r="AC240" s="43"/>
      <c r="AD240" s="396"/>
      <c r="AE240" s="43"/>
      <c r="AF240" s="43">
        <v>0</v>
      </c>
      <c r="AG240" s="43"/>
      <c r="AH240" s="43"/>
      <c r="AI240" s="396"/>
      <c r="AJ240" s="43"/>
      <c r="AK240" s="43">
        <v>0</v>
      </c>
      <c r="AL240" s="43"/>
      <c r="AM240" s="43"/>
      <c r="AN240" s="396"/>
      <c r="AO240" s="43"/>
      <c r="AP240" s="43">
        <v>0</v>
      </c>
      <c r="AQ240" s="43"/>
      <c r="AR240" s="43"/>
      <c r="AS240" s="396"/>
      <c r="AT240" s="43"/>
      <c r="AU240" s="43">
        <v>0</v>
      </c>
      <c r="AV240" s="43"/>
      <c r="AW240" s="43"/>
      <c r="AX240" s="396"/>
      <c r="AY240" s="43"/>
      <c r="AZ240" s="43">
        <v>0</v>
      </c>
      <c r="BA240" s="43"/>
      <c r="BB240" s="43"/>
      <c r="BC240" s="396"/>
      <c r="BD240" s="43"/>
      <c r="BE240" s="43">
        <v>0</v>
      </c>
      <c r="BF240" s="43"/>
      <c r="BG240" s="43"/>
      <c r="BH240" s="396"/>
      <c r="BI240" s="43"/>
      <c r="BJ240" s="43">
        <v>0</v>
      </c>
      <c r="BK240" s="43"/>
      <c r="BL240" s="43"/>
      <c r="BM240" s="396"/>
      <c r="BN240" s="43"/>
      <c r="BO240" s="43">
        <v>0</v>
      </c>
      <c r="BP240" s="43"/>
      <c r="BQ240" s="43"/>
      <c r="BR240" s="396"/>
      <c r="BS240" s="43"/>
      <c r="BT240" s="43">
        <v>0</v>
      </c>
      <c r="BU240" s="43"/>
      <c r="BV240" s="43"/>
      <c r="BW240" s="396"/>
      <c r="BX240" s="43"/>
      <c r="BY240" s="43">
        <v>0</v>
      </c>
      <c r="BZ240" s="43"/>
      <c r="CA240" s="43"/>
      <c r="CB240" s="396"/>
      <c r="CC240" s="43"/>
      <c r="CD240" s="43">
        <v>0</v>
      </c>
      <c r="CE240" s="43"/>
      <c r="CF240" s="43"/>
      <c r="CG240" s="396"/>
      <c r="CH240" s="43"/>
      <c r="CI240" s="43">
        <v>0</v>
      </c>
      <c r="CJ240" s="43"/>
      <c r="CK240" s="43"/>
      <c r="CL240" s="396"/>
      <c r="CM240" s="43"/>
      <c r="CN240" s="43">
        <v>0</v>
      </c>
      <c r="CO240" s="43"/>
      <c r="CP240" s="43"/>
      <c r="CQ240" s="396"/>
      <c r="CR240" s="43"/>
      <c r="CS240" s="43">
        <v>0</v>
      </c>
      <c r="CT240" s="43"/>
      <c r="CU240" s="43"/>
      <c r="CV240" s="396"/>
      <c r="CW240" s="43"/>
      <c r="CX240" s="43">
        <v>0</v>
      </c>
      <c r="CY240" s="43"/>
      <c r="CZ240" s="43"/>
      <c r="DA240" s="396"/>
      <c r="DB240" s="43"/>
      <c r="DC240" s="43">
        <v>0</v>
      </c>
      <c r="DD240" s="43"/>
      <c r="DE240" s="43"/>
      <c r="DF240" s="396"/>
      <c r="DG240" s="43"/>
      <c r="DH240" s="43">
        <v>0</v>
      </c>
      <c r="DI240" s="43"/>
      <c r="DJ240" s="43"/>
      <c r="DK240" s="396"/>
      <c r="DL240" s="43"/>
      <c r="DM240" s="43">
        <v>0</v>
      </c>
      <c r="DN240" s="43"/>
      <c r="DO240" s="43"/>
      <c r="DP240" s="396"/>
      <c r="DQ240" s="43"/>
      <c r="DR240" s="43">
        <v>0</v>
      </c>
      <c r="DS240" s="43"/>
      <c r="DT240" s="43"/>
      <c r="DU240" s="396"/>
      <c r="DV240" s="43"/>
      <c r="DW240" s="43">
        <v>0</v>
      </c>
      <c r="DX240" s="43"/>
      <c r="DY240" s="43"/>
      <c r="DZ240" s="396"/>
      <c r="EA240" s="43"/>
      <c r="EB240" s="43">
        <v>0</v>
      </c>
      <c r="EC240" s="43"/>
      <c r="ED240" s="43"/>
      <c r="EE240" s="396"/>
      <c r="EF240" s="43"/>
      <c r="EG240" s="43">
        <v>0</v>
      </c>
      <c r="EH240" s="43"/>
      <c r="EI240" s="43"/>
      <c r="EJ240" s="396"/>
      <c r="EK240" s="43"/>
      <c r="EL240" s="43">
        <v>0</v>
      </c>
      <c r="EO240" s="88"/>
      <c r="EP240" s="33">
        <v>0</v>
      </c>
    </row>
    <row r="241" spans="4:146" hidden="1" x14ac:dyDescent="0.3">
      <c r="D241" s="88" t="s">
        <v>316</v>
      </c>
      <c r="E241" s="327"/>
      <c r="F241" s="333"/>
      <c r="G241" s="394">
        <v>0</v>
      </c>
      <c r="H241" s="395"/>
      <c r="I241" s="43"/>
      <c r="J241" s="396"/>
      <c r="K241" s="397"/>
      <c r="L241" s="394">
        <v>0</v>
      </c>
      <c r="M241" s="395"/>
      <c r="N241" s="43"/>
      <c r="O241" s="396"/>
      <c r="P241" s="397"/>
      <c r="Q241" s="394">
        <v>0</v>
      </c>
      <c r="R241" s="395"/>
      <c r="S241" s="43"/>
      <c r="T241" s="396"/>
      <c r="U241" s="397"/>
      <c r="V241" s="394">
        <v>0</v>
      </c>
      <c r="W241" s="395"/>
      <c r="X241" s="43"/>
      <c r="Y241" s="396"/>
      <c r="Z241" s="397"/>
      <c r="AA241" s="394">
        <v>0</v>
      </c>
      <c r="AB241" s="395"/>
      <c r="AC241" s="43"/>
      <c r="AD241" s="396"/>
      <c r="AE241" s="397"/>
      <c r="AF241" s="394">
        <v>0</v>
      </c>
      <c r="AG241" s="395"/>
      <c r="AH241" s="43"/>
      <c r="AI241" s="396"/>
      <c r="AJ241" s="397"/>
      <c r="AK241" s="394">
        <v>0</v>
      </c>
      <c r="AL241" s="395"/>
      <c r="AM241" s="43"/>
      <c r="AN241" s="396"/>
      <c r="AO241" s="397"/>
      <c r="AP241" s="394">
        <v>0</v>
      </c>
      <c r="AQ241" s="395"/>
      <c r="AR241" s="43"/>
      <c r="AS241" s="396"/>
      <c r="AT241" s="397"/>
      <c r="AU241" s="394">
        <v>0</v>
      </c>
      <c r="AV241" s="395"/>
      <c r="AW241" s="43"/>
      <c r="AX241" s="396"/>
      <c r="AY241" s="397"/>
      <c r="AZ241" s="394">
        <v>0</v>
      </c>
      <c r="BA241" s="395"/>
      <c r="BB241" s="43"/>
      <c r="BC241" s="396"/>
      <c r="BD241" s="397"/>
      <c r="BE241" s="394">
        <v>0</v>
      </c>
      <c r="BF241" s="395"/>
      <c r="BG241" s="43"/>
      <c r="BH241" s="396"/>
      <c r="BI241" s="397"/>
      <c r="BJ241" s="394">
        <v>0</v>
      </c>
      <c r="BK241" s="395"/>
      <c r="BL241" s="43"/>
      <c r="BM241" s="396"/>
      <c r="BN241" s="397"/>
      <c r="BO241" s="394">
        <v>0</v>
      </c>
      <c r="BP241" s="395"/>
      <c r="BQ241" s="43"/>
      <c r="BR241" s="396"/>
      <c r="BS241" s="397"/>
      <c r="BT241" s="394">
        <v>0</v>
      </c>
      <c r="BU241" s="395"/>
      <c r="BV241" s="43"/>
      <c r="BW241" s="396"/>
      <c r="BX241" s="397"/>
      <c r="BY241" s="394">
        <v>0</v>
      </c>
      <c r="BZ241" s="395"/>
      <c r="CA241" s="43"/>
      <c r="CB241" s="396"/>
      <c r="CC241" s="397"/>
      <c r="CD241" s="394">
        <v>0</v>
      </c>
      <c r="CE241" s="395"/>
      <c r="CF241" s="43"/>
      <c r="CG241" s="396"/>
      <c r="CH241" s="397"/>
      <c r="CI241" s="394">
        <v>0</v>
      </c>
      <c r="CJ241" s="395"/>
      <c r="CK241" s="43"/>
      <c r="CL241" s="396"/>
      <c r="CM241" s="397"/>
      <c r="CN241" s="394">
        <v>0</v>
      </c>
      <c r="CO241" s="395"/>
      <c r="CP241" s="43"/>
      <c r="CQ241" s="396"/>
      <c r="CR241" s="397"/>
      <c r="CS241" s="394">
        <v>0</v>
      </c>
      <c r="CT241" s="395"/>
      <c r="CU241" s="43"/>
      <c r="CV241" s="396"/>
      <c r="CW241" s="397"/>
      <c r="CX241" s="394">
        <v>0</v>
      </c>
      <c r="CY241" s="395"/>
      <c r="CZ241" s="43"/>
      <c r="DA241" s="396"/>
      <c r="DB241" s="397"/>
      <c r="DC241" s="394">
        <v>0</v>
      </c>
      <c r="DD241" s="395"/>
      <c r="DE241" s="43"/>
      <c r="DF241" s="396"/>
      <c r="DG241" s="397"/>
      <c r="DH241" s="394">
        <v>0</v>
      </c>
      <c r="DI241" s="395"/>
      <c r="DJ241" s="43"/>
      <c r="DK241" s="396"/>
      <c r="DL241" s="397"/>
      <c r="DM241" s="394">
        <v>0</v>
      </c>
      <c r="DN241" s="395"/>
      <c r="DO241" s="43"/>
      <c r="DP241" s="396"/>
      <c r="DQ241" s="397"/>
      <c r="DR241" s="394">
        <v>0</v>
      </c>
      <c r="DS241" s="395"/>
      <c r="DT241" s="43"/>
      <c r="DU241" s="396"/>
      <c r="DV241" s="397"/>
      <c r="DW241" s="394">
        <v>0</v>
      </c>
      <c r="DX241" s="395"/>
      <c r="DY241" s="43"/>
      <c r="DZ241" s="396"/>
      <c r="EA241" s="397"/>
      <c r="EB241" s="394">
        <v>0</v>
      </c>
      <c r="EC241" s="395"/>
      <c r="ED241" s="43"/>
      <c r="EE241" s="396"/>
      <c r="EF241" s="397"/>
      <c r="EG241" s="394">
        <v>0</v>
      </c>
      <c r="EH241" s="395"/>
      <c r="EI241" s="43"/>
      <c r="EJ241" s="396"/>
      <c r="EK241" s="397"/>
      <c r="EL241" s="394">
        <v>0</v>
      </c>
      <c r="EM241" s="334"/>
      <c r="EO241" s="88"/>
      <c r="EP241" s="33">
        <v>0</v>
      </c>
    </row>
    <row r="242" spans="4:146" hidden="1" x14ac:dyDescent="0.3">
      <c r="D242" s="88" t="s">
        <v>392</v>
      </c>
      <c r="E242" s="327"/>
      <c r="F242" s="327"/>
      <c r="G242" s="43">
        <v>0</v>
      </c>
      <c r="H242" s="42"/>
      <c r="I242" s="43"/>
      <c r="J242" s="396"/>
      <c r="K242" s="396"/>
      <c r="L242" s="43">
        <v>0</v>
      </c>
      <c r="M242" s="42"/>
      <c r="N242" s="43"/>
      <c r="O242" s="396"/>
      <c r="P242" s="396"/>
      <c r="Q242" s="43">
        <v>0</v>
      </c>
      <c r="R242" s="42"/>
      <c r="S242" s="43"/>
      <c r="T242" s="396"/>
      <c r="U242" s="396"/>
      <c r="V242" s="43">
        <v>0</v>
      </c>
      <c r="W242" s="42"/>
      <c r="X242" s="43"/>
      <c r="Y242" s="396"/>
      <c r="Z242" s="396"/>
      <c r="AA242" s="43">
        <v>0</v>
      </c>
      <c r="AB242" s="42"/>
      <c r="AC242" s="43"/>
      <c r="AD242" s="396"/>
      <c r="AE242" s="396"/>
      <c r="AF242" s="43">
        <v>0</v>
      </c>
      <c r="AG242" s="42"/>
      <c r="AH242" s="43"/>
      <c r="AI242" s="396"/>
      <c r="AJ242" s="396"/>
      <c r="AK242" s="43">
        <v>0</v>
      </c>
      <c r="AL242" s="42"/>
      <c r="AM242" s="43"/>
      <c r="AN242" s="396"/>
      <c r="AO242" s="396"/>
      <c r="AP242" s="43">
        <v>0</v>
      </c>
      <c r="AQ242" s="42"/>
      <c r="AR242" s="43"/>
      <c r="AS242" s="396"/>
      <c r="AT242" s="396"/>
      <c r="AU242" s="43">
        <v>0</v>
      </c>
      <c r="AV242" s="42"/>
      <c r="AW242" s="43"/>
      <c r="AX242" s="396"/>
      <c r="AY242" s="396"/>
      <c r="AZ242" s="43">
        <v>0</v>
      </c>
      <c r="BA242" s="42"/>
      <c r="BB242" s="43"/>
      <c r="BC242" s="396"/>
      <c r="BD242" s="396"/>
      <c r="BE242" s="43">
        <v>0</v>
      </c>
      <c r="BF242" s="42"/>
      <c r="BG242" s="43"/>
      <c r="BH242" s="396"/>
      <c r="BI242" s="396"/>
      <c r="BJ242" s="43">
        <v>0</v>
      </c>
      <c r="BK242" s="42"/>
      <c r="BL242" s="43"/>
      <c r="BM242" s="396"/>
      <c r="BN242" s="396"/>
      <c r="BO242" s="43">
        <v>0</v>
      </c>
      <c r="BP242" s="42"/>
      <c r="BQ242" s="43"/>
      <c r="BR242" s="396"/>
      <c r="BS242" s="396"/>
      <c r="BT242" s="43">
        <v>0</v>
      </c>
      <c r="BU242" s="42"/>
      <c r="BV242" s="43"/>
      <c r="BW242" s="396"/>
      <c r="BX242" s="396"/>
      <c r="BY242" s="43">
        <v>0</v>
      </c>
      <c r="BZ242" s="42"/>
      <c r="CA242" s="43"/>
      <c r="CB242" s="396"/>
      <c r="CC242" s="396"/>
      <c r="CD242" s="43">
        <v>0</v>
      </c>
      <c r="CE242" s="42"/>
      <c r="CF242" s="43"/>
      <c r="CG242" s="396"/>
      <c r="CH242" s="396"/>
      <c r="CI242" s="43">
        <v>0</v>
      </c>
      <c r="CJ242" s="42"/>
      <c r="CK242" s="43"/>
      <c r="CL242" s="396"/>
      <c r="CM242" s="396"/>
      <c r="CN242" s="43">
        <v>0</v>
      </c>
      <c r="CO242" s="42"/>
      <c r="CP242" s="43"/>
      <c r="CQ242" s="396"/>
      <c r="CR242" s="396"/>
      <c r="CS242" s="43">
        <v>0</v>
      </c>
      <c r="CT242" s="42"/>
      <c r="CU242" s="43"/>
      <c r="CV242" s="396"/>
      <c r="CW242" s="396"/>
      <c r="CX242" s="43">
        <v>0</v>
      </c>
      <c r="CY242" s="42"/>
      <c r="CZ242" s="43"/>
      <c r="DA242" s="396"/>
      <c r="DB242" s="396"/>
      <c r="DC242" s="43">
        <v>0</v>
      </c>
      <c r="DD242" s="42"/>
      <c r="DE242" s="43"/>
      <c r="DF242" s="396"/>
      <c r="DG242" s="396"/>
      <c r="DH242" s="43">
        <v>0</v>
      </c>
      <c r="DI242" s="42"/>
      <c r="DJ242" s="43"/>
      <c r="DK242" s="396"/>
      <c r="DL242" s="396"/>
      <c r="DM242" s="43">
        <v>0</v>
      </c>
      <c r="DN242" s="42"/>
      <c r="DO242" s="43"/>
      <c r="DP242" s="396"/>
      <c r="DQ242" s="396"/>
      <c r="DR242" s="43">
        <v>0</v>
      </c>
      <c r="DS242" s="42"/>
      <c r="DT242" s="43"/>
      <c r="DU242" s="396"/>
      <c r="DV242" s="396"/>
      <c r="DW242" s="43">
        <v>0</v>
      </c>
      <c r="DX242" s="42"/>
      <c r="DY242" s="43"/>
      <c r="DZ242" s="396"/>
      <c r="EA242" s="396"/>
      <c r="EB242" s="43">
        <v>0</v>
      </c>
      <c r="EC242" s="42"/>
      <c r="ED242" s="43"/>
      <c r="EE242" s="396"/>
      <c r="EF242" s="396"/>
      <c r="EG242" s="43">
        <v>0</v>
      </c>
      <c r="EH242" s="42"/>
      <c r="EI242" s="43"/>
      <c r="EJ242" s="396"/>
      <c r="EK242" s="396"/>
      <c r="EL242" s="43">
        <v>0</v>
      </c>
      <c r="EM242" s="339"/>
      <c r="EO242" s="88"/>
      <c r="EP242" s="33">
        <v>0</v>
      </c>
    </row>
    <row r="243" spans="4:146" hidden="1" x14ac:dyDescent="0.3">
      <c r="D243" s="88" t="s">
        <v>393</v>
      </c>
      <c r="E243" s="327"/>
      <c r="F243" s="346"/>
      <c r="G243" s="72">
        <v>0</v>
      </c>
      <c r="H243" s="71"/>
      <c r="I243" s="43"/>
      <c r="J243" s="396"/>
      <c r="K243" s="405"/>
      <c r="L243" s="72">
        <v>0</v>
      </c>
      <c r="M243" s="71"/>
      <c r="N243" s="43"/>
      <c r="O243" s="396"/>
      <c r="P243" s="405"/>
      <c r="Q243" s="72">
        <v>0</v>
      </c>
      <c r="R243" s="71"/>
      <c r="S243" s="43"/>
      <c r="T243" s="396"/>
      <c r="U243" s="405"/>
      <c r="V243" s="72">
        <v>0</v>
      </c>
      <c r="W243" s="71"/>
      <c r="X243" s="43"/>
      <c r="Y243" s="396"/>
      <c r="Z243" s="405"/>
      <c r="AA243" s="72">
        <v>0</v>
      </c>
      <c r="AB243" s="71"/>
      <c r="AC243" s="43"/>
      <c r="AD243" s="396"/>
      <c r="AE243" s="405"/>
      <c r="AF243" s="72">
        <v>0</v>
      </c>
      <c r="AG243" s="71"/>
      <c r="AH243" s="43"/>
      <c r="AI243" s="396"/>
      <c r="AJ243" s="405"/>
      <c r="AK243" s="72">
        <v>0</v>
      </c>
      <c r="AL243" s="71"/>
      <c r="AM243" s="43"/>
      <c r="AN243" s="396"/>
      <c r="AO243" s="405"/>
      <c r="AP243" s="72">
        <v>0</v>
      </c>
      <c r="AQ243" s="71"/>
      <c r="AR243" s="43"/>
      <c r="AS243" s="396"/>
      <c r="AT243" s="405"/>
      <c r="AU243" s="72">
        <v>0</v>
      </c>
      <c r="AV243" s="71"/>
      <c r="AW243" s="43"/>
      <c r="AX243" s="396"/>
      <c r="AY243" s="405"/>
      <c r="AZ243" s="72">
        <v>0</v>
      </c>
      <c r="BA243" s="71"/>
      <c r="BB243" s="43"/>
      <c r="BC243" s="396"/>
      <c r="BD243" s="405"/>
      <c r="BE243" s="72">
        <v>0</v>
      </c>
      <c r="BF243" s="71"/>
      <c r="BG243" s="43"/>
      <c r="BH243" s="396"/>
      <c r="BI243" s="405"/>
      <c r="BJ243" s="72">
        <v>0</v>
      </c>
      <c r="BK243" s="71"/>
      <c r="BL243" s="43"/>
      <c r="BM243" s="396"/>
      <c r="BN243" s="405"/>
      <c r="BO243" s="72">
        <v>0</v>
      </c>
      <c r="BP243" s="71"/>
      <c r="BQ243" s="43"/>
      <c r="BR243" s="396"/>
      <c r="BS243" s="405"/>
      <c r="BT243" s="72">
        <v>0</v>
      </c>
      <c r="BU243" s="71"/>
      <c r="BV243" s="43"/>
      <c r="BW243" s="396"/>
      <c r="BX243" s="405"/>
      <c r="BY243" s="72">
        <v>0</v>
      </c>
      <c r="BZ243" s="71"/>
      <c r="CA243" s="43"/>
      <c r="CB243" s="396"/>
      <c r="CC243" s="405"/>
      <c r="CD243" s="72">
        <v>0</v>
      </c>
      <c r="CE243" s="71"/>
      <c r="CF243" s="43"/>
      <c r="CG243" s="396"/>
      <c r="CH243" s="405"/>
      <c r="CI243" s="72">
        <v>0</v>
      </c>
      <c r="CJ243" s="71"/>
      <c r="CK243" s="43"/>
      <c r="CL243" s="396"/>
      <c r="CM243" s="405"/>
      <c r="CN243" s="72">
        <v>0</v>
      </c>
      <c r="CO243" s="71"/>
      <c r="CP243" s="43"/>
      <c r="CQ243" s="396"/>
      <c r="CR243" s="405"/>
      <c r="CS243" s="72">
        <v>0</v>
      </c>
      <c r="CT243" s="71"/>
      <c r="CU243" s="43"/>
      <c r="CV243" s="396"/>
      <c r="CW243" s="405"/>
      <c r="CX243" s="72">
        <v>0</v>
      </c>
      <c r="CY243" s="71"/>
      <c r="CZ243" s="43"/>
      <c r="DA243" s="396"/>
      <c r="DB243" s="405"/>
      <c r="DC243" s="72">
        <v>0</v>
      </c>
      <c r="DD243" s="71"/>
      <c r="DE243" s="43"/>
      <c r="DF243" s="396"/>
      <c r="DG243" s="405"/>
      <c r="DH243" s="72">
        <v>0</v>
      </c>
      <c r="DI243" s="71"/>
      <c r="DJ243" s="43"/>
      <c r="DK243" s="396"/>
      <c r="DL243" s="405"/>
      <c r="DM243" s="72">
        <v>0</v>
      </c>
      <c r="DN243" s="71"/>
      <c r="DO243" s="43"/>
      <c r="DP243" s="396"/>
      <c r="DQ243" s="405"/>
      <c r="DR243" s="72">
        <v>0</v>
      </c>
      <c r="DS243" s="71"/>
      <c r="DT243" s="43"/>
      <c r="DU243" s="396"/>
      <c r="DV243" s="405"/>
      <c r="DW243" s="72">
        <v>0</v>
      </c>
      <c r="DX243" s="71"/>
      <c r="DY243" s="43"/>
      <c r="DZ243" s="396"/>
      <c r="EA243" s="405"/>
      <c r="EB243" s="72">
        <v>0</v>
      </c>
      <c r="EC243" s="71"/>
      <c r="ED243" s="43"/>
      <c r="EE243" s="396"/>
      <c r="EF243" s="405"/>
      <c r="EG243" s="72">
        <v>0</v>
      </c>
      <c r="EH243" s="71"/>
      <c r="EI243" s="43"/>
      <c r="EJ243" s="396"/>
      <c r="EK243" s="405"/>
      <c r="EL243" s="72">
        <v>0</v>
      </c>
      <c r="EM243" s="348"/>
      <c r="EO243" s="88"/>
      <c r="EP243" s="33">
        <v>0</v>
      </c>
    </row>
    <row r="244" spans="4:146" hidden="1" x14ac:dyDescent="0.3">
      <c r="D244" s="88"/>
      <c r="E244" s="327"/>
      <c r="G244" s="416"/>
      <c r="H244" s="416"/>
      <c r="I244" s="416"/>
      <c r="J244" s="417"/>
      <c r="K244" s="416"/>
      <c r="L244" s="416"/>
      <c r="M244" s="416"/>
      <c r="N244" s="416"/>
      <c r="O244" s="417"/>
      <c r="P244" s="416"/>
      <c r="Q244" s="416"/>
      <c r="R244" s="416"/>
      <c r="S244" s="416"/>
      <c r="T244" s="417"/>
      <c r="U244" s="416"/>
      <c r="V244" s="416"/>
      <c r="W244" s="416"/>
      <c r="X244" s="416"/>
      <c r="Y244" s="417"/>
      <c r="Z244" s="416"/>
      <c r="AA244" s="416"/>
      <c r="AB244" s="416"/>
      <c r="AC244" s="416"/>
      <c r="AD244" s="417"/>
      <c r="AE244" s="416"/>
      <c r="AF244" s="416"/>
      <c r="AG244" s="416"/>
      <c r="AH244" s="416"/>
      <c r="AI244" s="417"/>
      <c r="AJ244" s="416"/>
      <c r="AK244" s="416"/>
      <c r="AL244" s="416"/>
      <c r="AM244" s="416"/>
      <c r="AN244" s="417"/>
      <c r="AO244" s="416"/>
      <c r="AP244" s="416"/>
      <c r="AQ244" s="416"/>
      <c r="AR244" s="416"/>
      <c r="AS244" s="417"/>
      <c r="AT244" s="416"/>
      <c r="AU244" s="416"/>
      <c r="AV244" s="416"/>
      <c r="AW244" s="416"/>
      <c r="AX244" s="417"/>
      <c r="AY244" s="416"/>
      <c r="AZ244" s="416"/>
      <c r="BA244" s="416"/>
      <c r="BB244" s="416"/>
      <c r="BC244" s="417"/>
      <c r="BD244" s="416"/>
      <c r="BE244" s="416"/>
      <c r="BF244" s="416"/>
      <c r="BG244" s="416"/>
      <c r="BH244" s="417"/>
      <c r="BI244" s="416"/>
      <c r="BJ244" s="416"/>
      <c r="BK244" s="416"/>
      <c r="BL244" s="416"/>
      <c r="BM244" s="417"/>
      <c r="BN244" s="416"/>
      <c r="BO244" s="416"/>
      <c r="BP244" s="416"/>
      <c r="BQ244" s="416"/>
      <c r="BR244" s="417"/>
      <c r="BS244" s="416"/>
      <c r="BT244" s="43"/>
      <c r="BU244" s="43"/>
      <c r="BV244" s="43"/>
      <c r="BW244" s="396"/>
      <c r="BX244" s="43"/>
      <c r="BY244" s="416"/>
      <c r="BZ244" s="416"/>
      <c r="CA244" s="416"/>
      <c r="CB244" s="417"/>
      <c r="CC244" s="416"/>
      <c r="CD244" s="416"/>
      <c r="CE244" s="416"/>
      <c r="CF244" s="416"/>
      <c r="CG244" s="417"/>
      <c r="CH244" s="416"/>
      <c r="CI244" s="416"/>
      <c r="CJ244" s="416"/>
      <c r="CK244" s="416"/>
      <c r="CL244" s="417"/>
      <c r="CM244" s="416"/>
      <c r="CN244" s="416"/>
      <c r="CO244" s="416"/>
      <c r="CP244" s="416"/>
      <c r="CQ244" s="417"/>
      <c r="CR244" s="416"/>
      <c r="CS244" s="416"/>
      <c r="CT244" s="416"/>
      <c r="CU244" s="416"/>
      <c r="CV244" s="417"/>
      <c r="CW244" s="416"/>
      <c r="CX244" s="416"/>
      <c r="CY244" s="416"/>
      <c r="CZ244" s="416"/>
      <c r="DA244" s="417"/>
      <c r="DB244" s="416"/>
      <c r="DC244" s="416"/>
      <c r="DD244" s="416"/>
      <c r="DE244" s="416"/>
      <c r="DF244" s="417"/>
      <c r="DG244" s="416"/>
      <c r="DH244" s="416"/>
      <c r="DI244" s="416"/>
      <c r="DJ244" s="416"/>
      <c r="DK244" s="417"/>
      <c r="DL244" s="416"/>
      <c r="DM244" s="416"/>
      <c r="DN244" s="416"/>
      <c r="DO244" s="416"/>
      <c r="DP244" s="417"/>
      <c r="DQ244" s="416"/>
      <c r="DR244" s="416"/>
      <c r="DS244" s="416"/>
      <c r="DT244" s="416"/>
      <c r="DU244" s="417"/>
      <c r="DV244" s="416"/>
      <c r="DW244" s="416"/>
      <c r="DX244" s="416"/>
      <c r="DY244" s="416"/>
      <c r="DZ244" s="417"/>
      <c r="EA244" s="416"/>
      <c r="EB244" s="416"/>
      <c r="EC244" s="416"/>
      <c r="ED244" s="416"/>
      <c r="EE244" s="417"/>
      <c r="EF244" s="416"/>
      <c r="EG244" s="416"/>
      <c r="EH244" s="416"/>
      <c r="EI244" s="416"/>
      <c r="EJ244" s="417"/>
      <c r="EK244" s="416"/>
      <c r="EL244" s="43"/>
      <c r="EO244" s="88"/>
      <c r="EP244" s="33">
        <v>0</v>
      </c>
    </row>
    <row r="245" spans="4:146" hidden="1" x14ac:dyDescent="0.3">
      <c r="D245" s="88" t="s">
        <v>399</v>
      </c>
      <c r="E245" s="327"/>
      <c r="G245" s="43">
        <v>0</v>
      </c>
      <c r="H245" s="43"/>
      <c r="I245" s="43"/>
      <c r="J245" s="396"/>
      <c r="K245" s="43"/>
      <c r="L245" s="43">
        <v>0</v>
      </c>
      <c r="M245" s="43"/>
      <c r="N245" s="43"/>
      <c r="O245" s="396"/>
      <c r="P245" s="43"/>
      <c r="Q245" s="43">
        <v>0</v>
      </c>
      <c r="R245" s="43"/>
      <c r="S245" s="43"/>
      <c r="T245" s="396"/>
      <c r="U245" s="43"/>
      <c r="V245" s="43">
        <v>0</v>
      </c>
      <c r="W245" s="43"/>
      <c r="X245" s="43"/>
      <c r="Y245" s="396"/>
      <c r="Z245" s="43"/>
      <c r="AA245" s="43">
        <v>0</v>
      </c>
      <c r="AB245" s="43"/>
      <c r="AC245" s="43"/>
      <c r="AD245" s="396"/>
      <c r="AE245" s="43"/>
      <c r="AF245" s="43">
        <v>0</v>
      </c>
      <c r="AG245" s="43"/>
      <c r="AH245" s="43"/>
      <c r="AI245" s="396"/>
      <c r="AJ245" s="43"/>
      <c r="AK245" s="43">
        <v>0</v>
      </c>
      <c r="AL245" s="43"/>
      <c r="AM245" s="43"/>
      <c r="AN245" s="396"/>
      <c r="AO245" s="43"/>
      <c r="AP245" s="43">
        <v>0</v>
      </c>
      <c r="AQ245" s="43"/>
      <c r="AR245" s="43"/>
      <c r="AS245" s="396"/>
      <c r="AT245" s="43"/>
      <c r="AU245" s="43">
        <v>0</v>
      </c>
      <c r="AV245" s="43"/>
      <c r="AW245" s="43"/>
      <c r="AX245" s="396"/>
      <c r="AY245" s="43"/>
      <c r="AZ245" s="43">
        <v>0</v>
      </c>
      <c r="BA245" s="43"/>
      <c r="BB245" s="43"/>
      <c r="BC245" s="396"/>
      <c r="BD245" s="43"/>
      <c r="BE245" s="43">
        <v>0</v>
      </c>
      <c r="BF245" s="43"/>
      <c r="BG245" s="43"/>
      <c r="BH245" s="396"/>
      <c r="BI245" s="43"/>
      <c r="BJ245" s="43">
        <v>0</v>
      </c>
      <c r="BK245" s="43"/>
      <c r="BL245" s="43"/>
      <c r="BM245" s="396"/>
      <c r="BN245" s="43"/>
      <c r="BO245" s="43">
        <v>0</v>
      </c>
      <c r="BP245" s="43"/>
      <c r="BQ245" s="43"/>
      <c r="BR245" s="396"/>
      <c r="BS245" s="43"/>
      <c r="BT245" s="43">
        <v>0</v>
      </c>
      <c r="BU245" s="43"/>
      <c r="BV245" s="43"/>
      <c r="BW245" s="396"/>
      <c r="BX245" s="43"/>
      <c r="BY245" s="43">
        <v>0</v>
      </c>
      <c r="BZ245" s="43"/>
      <c r="CA245" s="43"/>
      <c r="CB245" s="396"/>
      <c r="CC245" s="43"/>
      <c r="CD245" s="43">
        <v>0</v>
      </c>
      <c r="CE245" s="43"/>
      <c r="CF245" s="43"/>
      <c r="CG245" s="396"/>
      <c r="CH245" s="43"/>
      <c r="CI245" s="43">
        <v>0</v>
      </c>
      <c r="CJ245" s="43"/>
      <c r="CK245" s="43"/>
      <c r="CL245" s="396"/>
      <c r="CM245" s="43"/>
      <c r="CN245" s="43">
        <v>0</v>
      </c>
      <c r="CO245" s="43"/>
      <c r="CP245" s="43"/>
      <c r="CQ245" s="396"/>
      <c r="CR245" s="43"/>
      <c r="CS245" s="43">
        <v>0</v>
      </c>
      <c r="CT245" s="43"/>
      <c r="CU245" s="43"/>
      <c r="CV245" s="396"/>
      <c r="CW245" s="43"/>
      <c r="CX245" s="43">
        <v>0</v>
      </c>
      <c r="CY245" s="43"/>
      <c r="CZ245" s="43"/>
      <c r="DA245" s="396"/>
      <c r="DB245" s="43"/>
      <c r="DC245" s="43">
        <v>0</v>
      </c>
      <c r="DD245" s="43"/>
      <c r="DE245" s="43"/>
      <c r="DF245" s="396"/>
      <c r="DG245" s="43"/>
      <c r="DH245" s="43">
        <v>0</v>
      </c>
      <c r="DI245" s="43"/>
      <c r="DJ245" s="43"/>
      <c r="DK245" s="396"/>
      <c r="DL245" s="43"/>
      <c r="DM245" s="43">
        <v>0</v>
      </c>
      <c r="DN245" s="43"/>
      <c r="DO245" s="43"/>
      <c r="DP245" s="396"/>
      <c r="DQ245" s="43"/>
      <c r="DR245" s="43">
        <v>0</v>
      </c>
      <c r="DS245" s="43"/>
      <c r="DT245" s="43"/>
      <c r="DU245" s="396"/>
      <c r="DV245" s="43"/>
      <c r="DW245" s="43">
        <v>0</v>
      </c>
      <c r="DX245" s="43"/>
      <c r="DY245" s="43"/>
      <c r="DZ245" s="396"/>
      <c r="EA245" s="43"/>
      <c r="EB245" s="43">
        <v>0</v>
      </c>
      <c r="EC245" s="43"/>
      <c r="ED245" s="43"/>
      <c r="EE245" s="396"/>
      <c r="EF245" s="43"/>
      <c r="EG245" s="43">
        <v>0</v>
      </c>
      <c r="EH245" s="43"/>
      <c r="EI245" s="43"/>
      <c r="EJ245" s="396"/>
      <c r="EK245" s="43"/>
      <c r="EL245" s="43">
        <v>0</v>
      </c>
      <c r="EO245" s="88"/>
      <c r="EP245" s="33">
        <v>0</v>
      </c>
    </row>
    <row r="246" spans="4:146" hidden="1" x14ac:dyDescent="0.3">
      <c r="D246" s="88" t="s">
        <v>316</v>
      </c>
      <c r="E246" s="327"/>
      <c r="F246" s="333"/>
      <c r="G246" s="394">
        <v>0</v>
      </c>
      <c r="H246" s="395"/>
      <c r="I246" s="43"/>
      <c r="J246" s="396"/>
      <c r="K246" s="397"/>
      <c r="L246" s="394">
        <v>0</v>
      </c>
      <c r="M246" s="395"/>
      <c r="N246" s="43"/>
      <c r="O246" s="396"/>
      <c r="P246" s="397"/>
      <c r="Q246" s="394">
        <v>0</v>
      </c>
      <c r="R246" s="395"/>
      <c r="S246" s="43"/>
      <c r="T246" s="396"/>
      <c r="U246" s="397"/>
      <c r="V246" s="394">
        <v>0</v>
      </c>
      <c r="W246" s="395"/>
      <c r="X246" s="43"/>
      <c r="Y246" s="396"/>
      <c r="Z246" s="397"/>
      <c r="AA246" s="394">
        <v>0</v>
      </c>
      <c r="AB246" s="395"/>
      <c r="AC246" s="43"/>
      <c r="AD246" s="396"/>
      <c r="AE246" s="397"/>
      <c r="AF246" s="394">
        <v>0</v>
      </c>
      <c r="AG246" s="395"/>
      <c r="AH246" s="43"/>
      <c r="AI246" s="396"/>
      <c r="AJ246" s="397"/>
      <c r="AK246" s="394">
        <v>0</v>
      </c>
      <c r="AL246" s="395"/>
      <c r="AM246" s="43"/>
      <c r="AN246" s="396"/>
      <c r="AO246" s="397"/>
      <c r="AP246" s="394">
        <v>0</v>
      </c>
      <c r="AQ246" s="395"/>
      <c r="AR246" s="43"/>
      <c r="AS246" s="396"/>
      <c r="AT246" s="397"/>
      <c r="AU246" s="394">
        <v>0</v>
      </c>
      <c r="AV246" s="395"/>
      <c r="AW246" s="43"/>
      <c r="AX246" s="396"/>
      <c r="AY246" s="397"/>
      <c r="AZ246" s="394">
        <v>0</v>
      </c>
      <c r="BA246" s="395"/>
      <c r="BB246" s="43"/>
      <c r="BC246" s="396"/>
      <c r="BD246" s="397"/>
      <c r="BE246" s="394">
        <v>0</v>
      </c>
      <c r="BF246" s="395"/>
      <c r="BG246" s="43"/>
      <c r="BH246" s="396"/>
      <c r="BI246" s="397"/>
      <c r="BJ246" s="394">
        <v>0</v>
      </c>
      <c r="BK246" s="395"/>
      <c r="BL246" s="43"/>
      <c r="BM246" s="396"/>
      <c r="BN246" s="397"/>
      <c r="BO246" s="394">
        <v>0</v>
      </c>
      <c r="BP246" s="395"/>
      <c r="BQ246" s="43"/>
      <c r="BR246" s="396"/>
      <c r="BS246" s="397"/>
      <c r="BT246" s="394">
        <v>0</v>
      </c>
      <c r="BU246" s="395"/>
      <c r="BV246" s="43"/>
      <c r="BW246" s="396"/>
      <c r="BX246" s="397"/>
      <c r="BY246" s="394">
        <v>0</v>
      </c>
      <c r="BZ246" s="395"/>
      <c r="CA246" s="43"/>
      <c r="CB246" s="396"/>
      <c r="CC246" s="397"/>
      <c r="CD246" s="394">
        <v>0</v>
      </c>
      <c r="CE246" s="395"/>
      <c r="CF246" s="43"/>
      <c r="CG246" s="396"/>
      <c r="CH246" s="397"/>
      <c r="CI246" s="394">
        <v>0</v>
      </c>
      <c r="CJ246" s="395"/>
      <c r="CK246" s="43"/>
      <c r="CL246" s="396"/>
      <c r="CM246" s="397"/>
      <c r="CN246" s="394">
        <v>0</v>
      </c>
      <c r="CO246" s="395"/>
      <c r="CP246" s="43"/>
      <c r="CQ246" s="396"/>
      <c r="CR246" s="397"/>
      <c r="CS246" s="394">
        <v>0</v>
      </c>
      <c r="CT246" s="395"/>
      <c r="CU246" s="43"/>
      <c r="CV246" s="396"/>
      <c r="CW246" s="397"/>
      <c r="CX246" s="394">
        <v>0</v>
      </c>
      <c r="CY246" s="395"/>
      <c r="CZ246" s="43"/>
      <c r="DA246" s="396"/>
      <c r="DB246" s="397"/>
      <c r="DC246" s="394">
        <v>0</v>
      </c>
      <c r="DD246" s="395"/>
      <c r="DE246" s="43"/>
      <c r="DF246" s="396"/>
      <c r="DG246" s="397"/>
      <c r="DH246" s="394">
        <v>0</v>
      </c>
      <c r="DI246" s="395"/>
      <c r="DJ246" s="43"/>
      <c r="DK246" s="396"/>
      <c r="DL246" s="397"/>
      <c r="DM246" s="394">
        <v>0</v>
      </c>
      <c r="DN246" s="395"/>
      <c r="DO246" s="43"/>
      <c r="DP246" s="396"/>
      <c r="DQ246" s="397"/>
      <c r="DR246" s="394">
        <v>0</v>
      </c>
      <c r="DS246" s="395"/>
      <c r="DT246" s="43"/>
      <c r="DU246" s="396"/>
      <c r="DV246" s="397"/>
      <c r="DW246" s="394">
        <v>0</v>
      </c>
      <c r="DX246" s="395"/>
      <c r="DY246" s="43"/>
      <c r="DZ246" s="396"/>
      <c r="EA246" s="397"/>
      <c r="EB246" s="394">
        <v>0</v>
      </c>
      <c r="EC246" s="395"/>
      <c r="ED246" s="43"/>
      <c r="EE246" s="396"/>
      <c r="EF246" s="397"/>
      <c r="EG246" s="394">
        <v>0</v>
      </c>
      <c r="EH246" s="395"/>
      <c r="EI246" s="43"/>
      <c r="EJ246" s="396"/>
      <c r="EK246" s="397"/>
      <c r="EL246" s="394">
        <v>0</v>
      </c>
      <c r="EM246" s="334"/>
      <c r="EO246" s="88"/>
      <c r="EP246" s="33">
        <v>0</v>
      </c>
    </row>
    <row r="247" spans="4:146" hidden="1" x14ac:dyDescent="0.3">
      <c r="D247" s="88" t="s">
        <v>392</v>
      </c>
      <c r="E247" s="327"/>
      <c r="F247" s="327"/>
      <c r="G247" s="43">
        <v>0</v>
      </c>
      <c r="H247" s="42"/>
      <c r="I247" s="43"/>
      <c r="J247" s="396"/>
      <c r="K247" s="396"/>
      <c r="L247" s="43">
        <v>0</v>
      </c>
      <c r="M247" s="42"/>
      <c r="N247" s="43"/>
      <c r="O247" s="396"/>
      <c r="P247" s="396"/>
      <c r="Q247" s="43">
        <v>0</v>
      </c>
      <c r="R247" s="42"/>
      <c r="S247" s="43"/>
      <c r="T247" s="396"/>
      <c r="U247" s="396"/>
      <c r="V247" s="43">
        <v>0</v>
      </c>
      <c r="W247" s="42"/>
      <c r="X247" s="43"/>
      <c r="Y247" s="396"/>
      <c r="Z247" s="396"/>
      <c r="AA247" s="43">
        <v>0</v>
      </c>
      <c r="AB247" s="42"/>
      <c r="AC247" s="43"/>
      <c r="AD247" s="396"/>
      <c r="AE247" s="396"/>
      <c r="AF247" s="43">
        <v>0</v>
      </c>
      <c r="AG247" s="42"/>
      <c r="AH247" s="43"/>
      <c r="AI247" s="396"/>
      <c r="AJ247" s="396"/>
      <c r="AK247" s="43">
        <v>0</v>
      </c>
      <c r="AL247" s="42"/>
      <c r="AM247" s="43"/>
      <c r="AN247" s="396"/>
      <c r="AO247" s="396"/>
      <c r="AP247" s="43">
        <v>0</v>
      </c>
      <c r="AQ247" s="42"/>
      <c r="AR247" s="43"/>
      <c r="AS247" s="396"/>
      <c r="AT247" s="396"/>
      <c r="AU247" s="43">
        <v>0</v>
      </c>
      <c r="AV247" s="42"/>
      <c r="AW247" s="43"/>
      <c r="AX247" s="396"/>
      <c r="AY247" s="396"/>
      <c r="AZ247" s="43">
        <v>0</v>
      </c>
      <c r="BA247" s="42"/>
      <c r="BB247" s="43"/>
      <c r="BC247" s="396"/>
      <c r="BD247" s="396"/>
      <c r="BE247" s="43">
        <v>0</v>
      </c>
      <c r="BF247" s="42"/>
      <c r="BG247" s="43"/>
      <c r="BH247" s="396"/>
      <c r="BI247" s="396"/>
      <c r="BJ247" s="43">
        <v>0</v>
      </c>
      <c r="BK247" s="42"/>
      <c r="BL247" s="43"/>
      <c r="BM247" s="396"/>
      <c r="BN247" s="396"/>
      <c r="BO247" s="43">
        <v>0</v>
      </c>
      <c r="BP247" s="42"/>
      <c r="BQ247" s="43"/>
      <c r="BR247" s="396"/>
      <c r="BS247" s="396"/>
      <c r="BT247" s="43">
        <v>0</v>
      </c>
      <c r="BU247" s="42"/>
      <c r="BV247" s="43"/>
      <c r="BW247" s="396"/>
      <c r="BX247" s="396"/>
      <c r="BY247" s="43">
        <v>0</v>
      </c>
      <c r="BZ247" s="42"/>
      <c r="CA247" s="43"/>
      <c r="CB247" s="396"/>
      <c r="CC247" s="396"/>
      <c r="CD247" s="43">
        <v>0</v>
      </c>
      <c r="CE247" s="42"/>
      <c r="CF247" s="43"/>
      <c r="CG247" s="396"/>
      <c r="CH247" s="396"/>
      <c r="CI247" s="43">
        <v>0</v>
      </c>
      <c r="CJ247" s="42"/>
      <c r="CK247" s="43"/>
      <c r="CL247" s="396"/>
      <c r="CM247" s="396"/>
      <c r="CN247" s="43">
        <v>0</v>
      </c>
      <c r="CO247" s="42"/>
      <c r="CP247" s="43"/>
      <c r="CQ247" s="396"/>
      <c r="CR247" s="396"/>
      <c r="CS247" s="43">
        <v>0</v>
      </c>
      <c r="CT247" s="42"/>
      <c r="CU247" s="43"/>
      <c r="CV247" s="396"/>
      <c r="CW247" s="396"/>
      <c r="CX247" s="43">
        <v>0</v>
      </c>
      <c r="CY247" s="42"/>
      <c r="CZ247" s="43"/>
      <c r="DA247" s="396"/>
      <c r="DB247" s="396"/>
      <c r="DC247" s="43">
        <v>0</v>
      </c>
      <c r="DD247" s="42"/>
      <c r="DE247" s="43"/>
      <c r="DF247" s="396"/>
      <c r="DG247" s="396"/>
      <c r="DH247" s="43">
        <v>0</v>
      </c>
      <c r="DI247" s="42"/>
      <c r="DJ247" s="43"/>
      <c r="DK247" s="396"/>
      <c r="DL247" s="396"/>
      <c r="DM247" s="43">
        <v>0</v>
      </c>
      <c r="DN247" s="42"/>
      <c r="DO247" s="43"/>
      <c r="DP247" s="396"/>
      <c r="DQ247" s="396"/>
      <c r="DR247" s="43">
        <v>0</v>
      </c>
      <c r="DS247" s="42"/>
      <c r="DT247" s="43"/>
      <c r="DU247" s="396"/>
      <c r="DV247" s="396"/>
      <c r="DW247" s="43">
        <v>0</v>
      </c>
      <c r="DX247" s="42"/>
      <c r="DY247" s="43"/>
      <c r="DZ247" s="396"/>
      <c r="EA247" s="396"/>
      <c r="EB247" s="43">
        <v>0</v>
      </c>
      <c r="EC247" s="42"/>
      <c r="ED247" s="43"/>
      <c r="EE247" s="396"/>
      <c r="EF247" s="396"/>
      <c r="EG247" s="43">
        <v>0</v>
      </c>
      <c r="EH247" s="42"/>
      <c r="EI247" s="43"/>
      <c r="EJ247" s="396"/>
      <c r="EK247" s="396"/>
      <c r="EL247" s="43">
        <v>0</v>
      </c>
      <c r="EM247" s="339"/>
      <c r="EO247" s="88"/>
      <c r="EP247" s="33">
        <v>0</v>
      </c>
    </row>
    <row r="248" spans="4:146" hidden="1" x14ac:dyDescent="0.3">
      <c r="D248" s="88" t="s">
        <v>393</v>
      </c>
      <c r="E248" s="327"/>
      <c r="F248" s="346"/>
      <c r="G248" s="72">
        <v>0</v>
      </c>
      <c r="H248" s="71"/>
      <c r="I248" s="43"/>
      <c r="J248" s="396"/>
      <c r="K248" s="405"/>
      <c r="L248" s="72">
        <v>0</v>
      </c>
      <c r="M248" s="71"/>
      <c r="N248" s="43"/>
      <c r="O248" s="396"/>
      <c r="P248" s="405"/>
      <c r="Q248" s="72">
        <v>0</v>
      </c>
      <c r="R248" s="71"/>
      <c r="S248" s="43"/>
      <c r="T248" s="396"/>
      <c r="U248" s="405"/>
      <c r="V248" s="72">
        <v>0</v>
      </c>
      <c r="W248" s="71"/>
      <c r="X248" s="43"/>
      <c r="Y248" s="396"/>
      <c r="Z248" s="405"/>
      <c r="AA248" s="72">
        <v>0</v>
      </c>
      <c r="AB248" s="71"/>
      <c r="AC248" s="43"/>
      <c r="AD248" s="396"/>
      <c r="AE248" s="405"/>
      <c r="AF248" s="72">
        <v>0</v>
      </c>
      <c r="AG248" s="71"/>
      <c r="AH248" s="43"/>
      <c r="AI248" s="396"/>
      <c r="AJ248" s="405"/>
      <c r="AK248" s="72">
        <v>0</v>
      </c>
      <c r="AL248" s="71"/>
      <c r="AM248" s="43"/>
      <c r="AN248" s="396"/>
      <c r="AO248" s="405"/>
      <c r="AP248" s="72">
        <v>0</v>
      </c>
      <c r="AQ248" s="71"/>
      <c r="AR248" s="43"/>
      <c r="AS248" s="396"/>
      <c r="AT248" s="405"/>
      <c r="AU248" s="72">
        <v>0</v>
      </c>
      <c r="AV248" s="71"/>
      <c r="AW248" s="43"/>
      <c r="AX248" s="396"/>
      <c r="AY248" s="405"/>
      <c r="AZ248" s="72">
        <v>0</v>
      </c>
      <c r="BA248" s="71"/>
      <c r="BB248" s="43"/>
      <c r="BC248" s="396"/>
      <c r="BD248" s="405"/>
      <c r="BE248" s="72">
        <v>0</v>
      </c>
      <c r="BF248" s="71"/>
      <c r="BG248" s="43"/>
      <c r="BH248" s="396"/>
      <c r="BI248" s="405"/>
      <c r="BJ248" s="72">
        <v>0</v>
      </c>
      <c r="BK248" s="71"/>
      <c r="BL248" s="43"/>
      <c r="BM248" s="396"/>
      <c r="BN248" s="405"/>
      <c r="BO248" s="72">
        <v>0</v>
      </c>
      <c r="BP248" s="71"/>
      <c r="BQ248" s="43"/>
      <c r="BR248" s="396"/>
      <c r="BS248" s="405"/>
      <c r="BT248" s="72">
        <v>0</v>
      </c>
      <c r="BU248" s="71"/>
      <c r="BV248" s="43"/>
      <c r="BW248" s="396"/>
      <c r="BX248" s="405"/>
      <c r="BY248" s="72">
        <v>0</v>
      </c>
      <c r="BZ248" s="71"/>
      <c r="CA248" s="43"/>
      <c r="CB248" s="396"/>
      <c r="CC248" s="405"/>
      <c r="CD248" s="72">
        <v>0</v>
      </c>
      <c r="CE248" s="71"/>
      <c r="CF248" s="43"/>
      <c r="CG248" s="396"/>
      <c r="CH248" s="405"/>
      <c r="CI248" s="72">
        <v>0</v>
      </c>
      <c r="CJ248" s="71"/>
      <c r="CK248" s="43"/>
      <c r="CL248" s="396"/>
      <c r="CM248" s="405"/>
      <c r="CN248" s="72">
        <v>0</v>
      </c>
      <c r="CO248" s="71"/>
      <c r="CP248" s="43"/>
      <c r="CQ248" s="396"/>
      <c r="CR248" s="405"/>
      <c r="CS248" s="72">
        <v>0</v>
      </c>
      <c r="CT248" s="71"/>
      <c r="CU248" s="43"/>
      <c r="CV248" s="396"/>
      <c r="CW248" s="405"/>
      <c r="CX248" s="72">
        <v>0</v>
      </c>
      <c r="CY248" s="71"/>
      <c r="CZ248" s="43"/>
      <c r="DA248" s="396"/>
      <c r="DB248" s="405"/>
      <c r="DC248" s="72">
        <v>0</v>
      </c>
      <c r="DD248" s="71"/>
      <c r="DE248" s="43"/>
      <c r="DF248" s="396"/>
      <c r="DG248" s="405"/>
      <c r="DH248" s="72">
        <v>0</v>
      </c>
      <c r="DI248" s="71"/>
      <c r="DJ248" s="43"/>
      <c r="DK248" s="396"/>
      <c r="DL248" s="405"/>
      <c r="DM248" s="72">
        <v>0</v>
      </c>
      <c r="DN248" s="71"/>
      <c r="DO248" s="43"/>
      <c r="DP248" s="396"/>
      <c r="DQ248" s="405"/>
      <c r="DR248" s="72">
        <v>0</v>
      </c>
      <c r="DS248" s="71"/>
      <c r="DT248" s="43"/>
      <c r="DU248" s="396"/>
      <c r="DV248" s="405"/>
      <c r="DW248" s="72">
        <v>0</v>
      </c>
      <c r="DX248" s="71"/>
      <c r="DY248" s="43"/>
      <c r="DZ248" s="396"/>
      <c r="EA248" s="405"/>
      <c r="EB248" s="72">
        <v>0</v>
      </c>
      <c r="EC248" s="71"/>
      <c r="ED248" s="43"/>
      <c r="EE248" s="396"/>
      <c r="EF248" s="405"/>
      <c r="EG248" s="72">
        <v>0</v>
      </c>
      <c r="EH248" s="71"/>
      <c r="EI248" s="43"/>
      <c r="EJ248" s="396"/>
      <c r="EK248" s="405"/>
      <c r="EL248" s="72">
        <v>0</v>
      </c>
      <c r="EM248" s="348"/>
      <c r="EO248" s="88"/>
      <c r="EP248" s="33">
        <v>0</v>
      </c>
    </row>
    <row r="249" spans="4:146" x14ac:dyDescent="0.3">
      <c r="D249" s="157"/>
      <c r="E249" s="411"/>
      <c r="F249" s="82"/>
      <c r="G249" s="424"/>
      <c r="H249" s="424"/>
      <c r="I249" s="424"/>
      <c r="J249" s="425"/>
      <c r="K249" s="424"/>
      <c r="L249" s="424"/>
      <c r="M249" s="424"/>
      <c r="N249" s="424"/>
      <c r="O249" s="425"/>
      <c r="P249" s="424"/>
      <c r="Q249" s="424"/>
      <c r="R249" s="424"/>
      <c r="S249" s="424"/>
      <c r="T249" s="425"/>
      <c r="U249" s="424"/>
      <c r="V249" s="424"/>
      <c r="W249" s="424"/>
      <c r="X249" s="424"/>
      <c r="Y249" s="425"/>
      <c r="Z249" s="424"/>
      <c r="AA249" s="424"/>
      <c r="AB249" s="424"/>
      <c r="AC249" s="424"/>
      <c r="AD249" s="425"/>
      <c r="AE249" s="424"/>
      <c r="AF249" s="424"/>
      <c r="AG249" s="424"/>
      <c r="AH249" s="424"/>
      <c r="AI249" s="425"/>
      <c r="AJ249" s="424"/>
      <c r="AK249" s="424"/>
      <c r="AL249" s="424"/>
      <c r="AM249" s="424"/>
      <c r="AN249" s="425"/>
      <c r="AO249" s="424"/>
      <c r="AP249" s="424"/>
      <c r="AQ249" s="424"/>
      <c r="AR249" s="424"/>
      <c r="AS249" s="425"/>
      <c r="AT249" s="424"/>
      <c r="AU249" s="424"/>
      <c r="AV249" s="424"/>
      <c r="AW249" s="424"/>
      <c r="AX249" s="425"/>
      <c r="AY249" s="424"/>
      <c r="AZ249" s="424"/>
      <c r="BA249" s="424"/>
      <c r="BB249" s="424"/>
      <c r="BC249" s="425"/>
      <c r="BD249" s="424"/>
      <c r="BE249" s="424"/>
      <c r="BF249" s="424"/>
      <c r="BG249" s="424"/>
      <c r="BH249" s="425"/>
      <c r="BI249" s="424"/>
      <c r="BJ249" s="424"/>
      <c r="BK249" s="424"/>
      <c r="BL249" s="424"/>
      <c r="BM249" s="425"/>
      <c r="BN249" s="424"/>
      <c r="BO249" s="424"/>
      <c r="BP249" s="424"/>
      <c r="BQ249" s="424"/>
      <c r="BR249" s="425"/>
      <c r="BS249" s="424"/>
      <c r="BT249" s="75"/>
      <c r="BU249" s="75"/>
      <c r="BV249" s="75"/>
      <c r="BW249" s="412"/>
      <c r="BX249" s="75"/>
      <c r="BY249" s="424"/>
      <c r="BZ249" s="424"/>
      <c r="CA249" s="424"/>
      <c r="CB249" s="425"/>
      <c r="CC249" s="424"/>
      <c r="CD249" s="424"/>
      <c r="CE249" s="424"/>
      <c r="CF249" s="424"/>
      <c r="CG249" s="425"/>
      <c r="CH249" s="424"/>
      <c r="CI249" s="424"/>
      <c r="CJ249" s="424"/>
      <c r="CK249" s="424"/>
      <c r="CL249" s="425"/>
      <c r="CM249" s="424"/>
      <c r="CN249" s="424"/>
      <c r="CO249" s="424"/>
      <c r="CP249" s="424"/>
      <c r="CQ249" s="425"/>
      <c r="CR249" s="424"/>
      <c r="CS249" s="424"/>
      <c r="CT249" s="424"/>
      <c r="CU249" s="424"/>
      <c r="CV249" s="425"/>
      <c r="CW249" s="424"/>
      <c r="CX249" s="424"/>
      <c r="CY249" s="424"/>
      <c r="CZ249" s="424"/>
      <c r="DA249" s="425"/>
      <c r="DB249" s="424"/>
      <c r="DC249" s="424"/>
      <c r="DD249" s="424"/>
      <c r="DE249" s="424"/>
      <c r="DF249" s="425"/>
      <c r="DG249" s="424"/>
      <c r="DH249" s="424"/>
      <c r="DI249" s="424"/>
      <c r="DJ249" s="424"/>
      <c r="DK249" s="425"/>
      <c r="DL249" s="424"/>
      <c r="DM249" s="424"/>
      <c r="DN249" s="424"/>
      <c r="DO249" s="424"/>
      <c r="DP249" s="425"/>
      <c r="DQ249" s="424"/>
      <c r="DR249" s="424"/>
      <c r="DS249" s="424"/>
      <c r="DT249" s="424"/>
      <c r="DU249" s="425"/>
      <c r="DV249" s="424"/>
      <c r="DW249" s="424"/>
      <c r="DX249" s="424"/>
      <c r="DY249" s="424"/>
      <c r="DZ249" s="425"/>
      <c r="EA249" s="424"/>
      <c r="EB249" s="424"/>
      <c r="EC249" s="424"/>
      <c r="ED249" s="424"/>
      <c r="EE249" s="425"/>
      <c r="EF249" s="424"/>
      <c r="EG249" s="424"/>
      <c r="EH249" s="424"/>
      <c r="EI249" s="424"/>
      <c r="EJ249" s="425"/>
      <c r="EK249" s="424"/>
      <c r="EL249" s="75"/>
      <c r="EM249" s="82"/>
      <c r="EN249" s="82"/>
      <c r="EO249" s="88"/>
      <c r="EP249" s="33"/>
    </row>
    <row r="250" spans="4:146" x14ac:dyDescent="0.3">
      <c r="D250" s="376"/>
      <c r="G250" s="416"/>
      <c r="H250" s="416"/>
      <c r="I250" s="416"/>
      <c r="J250" s="416"/>
      <c r="K250" s="416"/>
      <c r="L250" s="416"/>
      <c r="M250" s="416"/>
      <c r="N250" s="416"/>
      <c r="O250" s="416"/>
      <c r="P250" s="416"/>
      <c r="Q250" s="416"/>
      <c r="R250" s="416"/>
      <c r="S250" s="416"/>
      <c r="T250" s="416"/>
      <c r="U250" s="416"/>
      <c r="V250" s="416"/>
      <c r="W250" s="416"/>
      <c r="X250" s="416"/>
      <c r="Y250" s="416"/>
      <c r="Z250" s="416"/>
      <c r="AA250" s="416"/>
      <c r="AB250" s="416"/>
      <c r="AC250" s="416"/>
      <c r="AD250" s="426"/>
      <c r="AE250" s="426"/>
      <c r="AF250" s="426"/>
      <c r="AG250" s="426"/>
      <c r="AH250" s="426"/>
      <c r="AI250" s="426"/>
      <c r="AJ250" s="426"/>
      <c r="AK250" s="426"/>
      <c r="AL250" s="426"/>
      <c r="AM250" s="426"/>
      <c r="AN250" s="426"/>
      <c r="AO250" s="426"/>
      <c r="AP250" s="426"/>
      <c r="AQ250" s="426"/>
      <c r="AR250" s="426"/>
      <c r="AS250" s="426"/>
      <c r="AT250" s="426"/>
      <c r="AU250" s="426"/>
      <c r="AV250" s="426"/>
      <c r="AW250" s="426"/>
      <c r="AX250" s="426"/>
      <c r="AY250" s="426"/>
      <c r="AZ250" s="426"/>
      <c r="BA250" s="426"/>
      <c r="BB250" s="426"/>
      <c r="BC250" s="426"/>
      <c r="BD250" s="426"/>
      <c r="BE250" s="426"/>
      <c r="BF250" s="426"/>
      <c r="BG250" s="426"/>
      <c r="BH250" s="426"/>
      <c r="BI250" s="426"/>
      <c r="BJ250" s="426"/>
      <c r="BK250" s="426"/>
      <c r="BL250" s="426"/>
      <c r="BM250" s="426"/>
      <c r="BN250" s="426"/>
      <c r="BO250" s="426"/>
      <c r="BP250" s="426"/>
      <c r="BQ250" s="426"/>
      <c r="BR250" s="426"/>
      <c r="BS250" s="426"/>
      <c r="BT250" s="427"/>
      <c r="BU250" s="427"/>
      <c r="BV250" s="427"/>
      <c r="BW250" s="427"/>
      <c r="BX250" s="427"/>
      <c r="BY250" s="427"/>
      <c r="BZ250" s="427"/>
      <c r="CA250" s="427"/>
      <c r="CB250" s="427"/>
      <c r="CC250" s="427"/>
      <c r="CD250" s="426"/>
      <c r="CE250" s="426"/>
      <c r="CF250" s="426"/>
      <c r="CG250" s="426"/>
      <c r="CH250" s="426"/>
      <c r="CI250" s="426"/>
      <c r="CJ250" s="426"/>
      <c r="CK250" s="426"/>
      <c r="CL250" s="426"/>
      <c r="CM250" s="426"/>
      <c r="CN250" s="426"/>
      <c r="CO250" s="426"/>
      <c r="CP250" s="426"/>
      <c r="CQ250" s="426"/>
      <c r="CR250" s="426"/>
      <c r="CS250" s="426"/>
      <c r="CT250" s="426"/>
      <c r="CU250" s="426"/>
      <c r="CV250" s="426"/>
      <c r="CW250" s="416"/>
      <c r="CX250" s="416"/>
      <c r="CY250" s="416"/>
      <c r="CZ250" s="416"/>
      <c r="DA250" s="416"/>
      <c r="DB250" s="416"/>
      <c r="DC250" s="416"/>
      <c r="DD250" s="416"/>
      <c r="DE250" s="416"/>
      <c r="DF250" s="416"/>
      <c r="DG250" s="416"/>
      <c r="DH250" s="416"/>
      <c r="DI250" s="416"/>
      <c r="DJ250" s="416"/>
      <c r="DK250" s="416"/>
      <c r="DL250" s="416"/>
      <c r="DM250" s="416"/>
      <c r="DN250" s="416"/>
      <c r="DO250" s="416"/>
      <c r="DP250" s="416"/>
      <c r="DQ250" s="416"/>
      <c r="DR250" s="416"/>
      <c r="DS250" s="416"/>
      <c r="DT250" s="416"/>
      <c r="DU250" s="416"/>
      <c r="DV250" s="416"/>
      <c r="DW250" s="416"/>
      <c r="DX250" s="416"/>
      <c r="DY250" s="416"/>
      <c r="DZ250" s="416"/>
      <c r="EA250" s="416"/>
      <c r="EB250" s="416"/>
      <c r="EC250" s="416"/>
      <c r="ED250" s="416"/>
      <c r="EE250" s="416"/>
      <c r="EF250" s="416"/>
      <c r="EG250" s="416"/>
      <c r="EH250" s="416"/>
      <c r="EI250" s="416"/>
      <c r="EJ250" s="416"/>
      <c r="EK250" s="416"/>
      <c r="EL250" s="43"/>
    </row>
    <row r="251" spans="4:146" x14ac:dyDescent="0.3">
      <c r="G251" s="416"/>
      <c r="H251" s="416"/>
      <c r="I251" s="416"/>
      <c r="J251" s="416"/>
      <c r="K251" s="416"/>
      <c r="L251" s="416"/>
      <c r="M251" s="416"/>
      <c r="N251" s="416"/>
      <c r="O251" s="416"/>
      <c r="P251" s="416"/>
      <c r="Q251" s="416"/>
      <c r="R251" s="416"/>
      <c r="S251" s="416"/>
      <c r="T251" s="416"/>
      <c r="U251" s="416"/>
      <c r="V251" s="416"/>
      <c r="W251" s="416"/>
      <c r="X251" s="416"/>
      <c r="Y251" s="416"/>
      <c r="Z251" s="416"/>
      <c r="AA251" s="416"/>
      <c r="AB251" s="416"/>
      <c r="AC251" s="416"/>
      <c r="AD251" s="416"/>
      <c r="AE251" s="416"/>
      <c r="AF251" s="416"/>
      <c r="AG251" s="416"/>
      <c r="AH251" s="416"/>
      <c r="AI251" s="416"/>
      <c r="AJ251" s="416"/>
      <c r="AK251" s="416"/>
      <c r="AL251" s="416"/>
      <c r="AM251" s="416"/>
      <c r="AN251" s="416"/>
      <c r="AO251" s="416"/>
      <c r="AP251" s="416"/>
      <c r="AQ251" s="416"/>
      <c r="AR251" s="416"/>
      <c r="AS251" s="416"/>
      <c r="AT251" s="416"/>
      <c r="AU251" s="416"/>
      <c r="AV251" s="416"/>
      <c r="AW251" s="416"/>
      <c r="AX251" s="416"/>
      <c r="AY251" s="416"/>
      <c r="AZ251" s="416"/>
      <c r="BA251" s="416"/>
      <c r="BB251" s="416"/>
      <c r="BC251" s="416"/>
      <c r="BD251" s="416"/>
      <c r="BE251" s="416"/>
      <c r="BF251" s="416"/>
      <c r="BG251" s="416"/>
      <c r="BH251" s="416"/>
      <c r="BI251" s="416"/>
      <c r="BJ251" s="416"/>
      <c r="BK251" s="416"/>
      <c r="BL251" s="416"/>
      <c r="BM251" s="416"/>
      <c r="BN251" s="416"/>
      <c r="BO251" s="416"/>
      <c r="BP251" s="416"/>
      <c r="BQ251" s="416"/>
      <c r="BR251" s="416"/>
      <c r="BS251" s="416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16"/>
      <c r="CE251" s="416"/>
      <c r="CF251" s="416"/>
      <c r="CG251" s="416"/>
      <c r="CH251" s="416"/>
      <c r="CI251" s="416"/>
      <c r="CJ251" s="416"/>
      <c r="CK251" s="416"/>
      <c r="CL251" s="416"/>
      <c r="CM251" s="416"/>
      <c r="CN251" s="416"/>
      <c r="CO251" s="416"/>
      <c r="CP251" s="416"/>
      <c r="CQ251" s="416"/>
      <c r="CR251" s="416"/>
      <c r="CS251" s="416"/>
      <c r="CT251" s="416"/>
      <c r="CU251" s="416"/>
      <c r="CV251" s="416"/>
      <c r="CW251" s="416"/>
      <c r="CX251" s="416"/>
      <c r="CY251" s="416"/>
      <c r="CZ251" s="416"/>
      <c r="DA251" s="416"/>
      <c r="DB251" s="416"/>
      <c r="DC251" s="416"/>
      <c r="DD251" s="416"/>
      <c r="DE251" s="416"/>
      <c r="DF251" s="416"/>
      <c r="DG251" s="416"/>
      <c r="DH251" s="416"/>
      <c r="DI251" s="416"/>
      <c r="DJ251" s="416"/>
      <c r="DK251" s="416"/>
      <c r="DL251" s="416"/>
      <c r="DM251" s="416"/>
      <c r="DN251" s="416"/>
      <c r="DO251" s="416"/>
      <c r="DP251" s="416"/>
      <c r="DQ251" s="416"/>
      <c r="DR251" s="416"/>
      <c r="DS251" s="416"/>
      <c r="DT251" s="416"/>
      <c r="DU251" s="416"/>
      <c r="DV251" s="416"/>
      <c r="DW251" s="416"/>
      <c r="DX251" s="416"/>
      <c r="DY251" s="416"/>
      <c r="DZ251" s="416"/>
      <c r="EA251" s="416"/>
      <c r="EB251" s="416"/>
      <c r="EC251" s="416"/>
      <c r="ED251" s="416"/>
      <c r="EE251" s="416"/>
      <c r="EF251" s="416"/>
      <c r="EG251" s="416"/>
      <c r="EH251" s="416"/>
      <c r="EI251" s="416"/>
      <c r="EJ251" s="416"/>
      <c r="EK251" s="416"/>
      <c r="EL251" s="43"/>
    </row>
    <row r="252" spans="4:146" x14ac:dyDescent="0.3">
      <c r="G252" s="416"/>
      <c r="H252" s="416"/>
      <c r="I252" s="416"/>
      <c r="J252" s="416"/>
      <c r="K252" s="416"/>
      <c r="L252" s="416"/>
      <c r="M252" s="416"/>
      <c r="N252" s="416"/>
      <c r="O252" s="416"/>
      <c r="P252" s="416"/>
      <c r="Q252" s="416"/>
      <c r="R252" s="416"/>
      <c r="S252" s="416"/>
      <c r="T252" s="416"/>
      <c r="U252" s="416"/>
      <c r="V252" s="416"/>
      <c r="W252" s="416"/>
      <c r="X252" s="416"/>
      <c r="Y252" s="416"/>
      <c r="Z252" s="416"/>
      <c r="AA252" s="416"/>
      <c r="AB252" s="416"/>
      <c r="AC252" s="416"/>
      <c r="AD252" s="416"/>
      <c r="AE252" s="416"/>
      <c r="AF252" s="416"/>
      <c r="AG252" s="416"/>
      <c r="AH252" s="416"/>
      <c r="AI252" s="416"/>
      <c r="AJ252" s="416"/>
      <c r="AK252" s="416"/>
      <c r="AL252" s="416"/>
      <c r="AM252" s="416"/>
      <c r="AN252" s="416"/>
      <c r="AO252" s="416"/>
      <c r="AP252" s="416"/>
      <c r="AQ252" s="416"/>
      <c r="AR252" s="416"/>
      <c r="AS252" s="416"/>
      <c r="AT252" s="416"/>
      <c r="AU252" s="416"/>
      <c r="AV252" s="416"/>
      <c r="AW252" s="416"/>
      <c r="AX252" s="416"/>
      <c r="AY252" s="416"/>
      <c r="AZ252" s="416"/>
      <c r="BA252" s="416"/>
      <c r="BB252" s="416"/>
      <c r="BC252" s="416"/>
      <c r="BD252" s="416"/>
      <c r="BE252" s="416"/>
      <c r="BF252" s="416"/>
      <c r="BG252" s="416"/>
      <c r="BH252" s="416"/>
      <c r="BI252" s="416"/>
      <c r="BJ252" s="416"/>
      <c r="BK252" s="416"/>
      <c r="BL252" s="416"/>
      <c r="BM252" s="416"/>
      <c r="BN252" s="416"/>
      <c r="BO252" s="416"/>
      <c r="BP252" s="416"/>
      <c r="BQ252" s="416"/>
      <c r="BR252" s="416"/>
      <c r="BS252" s="416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16"/>
      <c r="CE252" s="416"/>
      <c r="CF252" s="416"/>
      <c r="CG252" s="416"/>
      <c r="CH252" s="416"/>
      <c r="CI252" s="416"/>
      <c r="CJ252" s="416"/>
      <c r="CK252" s="416"/>
      <c r="CL252" s="416"/>
      <c r="CM252" s="416"/>
      <c r="CN252" s="416"/>
      <c r="CO252" s="416"/>
      <c r="CP252" s="416"/>
      <c r="CQ252" s="416"/>
      <c r="CR252" s="416"/>
      <c r="CS252" s="416"/>
      <c r="CT252" s="416"/>
      <c r="CU252" s="416"/>
      <c r="CV252" s="416"/>
      <c r="CW252" s="416"/>
      <c r="CX252" s="416"/>
      <c r="CY252" s="416"/>
      <c r="CZ252" s="416"/>
      <c r="DA252" s="416"/>
      <c r="DB252" s="416"/>
      <c r="DC252" s="416"/>
      <c r="DD252" s="416"/>
      <c r="DE252" s="416"/>
      <c r="DF252" s="416"/>
      <c r="DG252" s="416"/>
      <c r="DH252" s="416"/>
      <c r="DI252" s="416"/>
      <c r="DJ252" s="416"/>
      <c r="DK252" s="416"/>
      <c r="DL252" s="416"/>
      <c r="DM252" s="416"/>
      <c r="DN252" s="416"/>
      <c r="DO252" s="416"/>
      <c r="DP252" s="416"/>
      <c r="DQ252" s="416"/>
      <c r="DR252" s="416"/>
      <c r="DS252" s="416"/>
      <c r="DT252" s="416"/>
      <c r="DU252" s="416"/>
      <c r="DV252" s="416"/>
      <c r="DW252" s="416"/>
      <c r="DX252" s="416"/>
      <c r="DY252" s="416"/>
      <c r="DZ252" s="416"/>
      <c r="EA252" s="416"/>
      <c r="EB252" s="416"/>
      <c r="EC252" s="416"/>
      <c r="ED252" s="416"/>
      <c r="EE252" s="416"/>
      <c r="EF252" s="416"/>
      <c r="EG252" s="416"/>
      <c r="EH252" s="416"/>
      <c r="EI252" s="416"/>
      <c r="EJ252" s="416"/>
      <c r="EK252" s="416"/>
      <c r="EL252" s="43"/>
    </row>
    <row r="254" spans="4:146" hidden="1" x14ac:dyDescent="0.3"/>
    <row r="255" spans="4:146" hidden="1" x14ac:dyDescent="0.3"/>
    <row r="256" spans="4:146" hidden="1" x14ac:dyDescent="0.3">
      <c r="L256" s="80">
        <v>-1530629</v>
      </c>
      <c r="M256" s="80">
        <v>0</v>
      </c>
      <c r="N256" s="80">
        <v>0</v>
      </c>
      <c r="O256" s="80">
        <v>0</v>
      </c>
      <c r="P256" s="80">
        <v>0</v>
      </c>
      <c r="Q256" s="80">
        <v>-5332700</v>
      </c>
      <c r="R256" s="80">
        <v>0</v>
      </c>
      <c r="S256" s="80">
        <v>0</v>
      </c>
      <c r="T256" s="80">
        <v>0</v>
      </c>
      <c r="U256" s="80">
        <v>0</v>
      </c>
      <c r="V256" s="80">
        <v>-273677</v>
      </c>
      <c r="W256" s="80">
        <v>0</v>
      </c>
      <c r="X256" s="80">
        <v>0</v>
      </c>
      <c r="Y256" s="80">
        <v>0</v>
      </c>
      <c r="Z256" s="80">
        <v>0</v>
      </c>
      <c r="AA256" s="80">
        <v>1042150</v>
      </c>
      <c r="AB256" s="80">
        <v>0</v>
      </c>
      <c r="AC256" s="80">
        <v>0</v>
      </c>
      <c r="AD256" s="80">
        <v>0</v>
      </c>
      <c r="AE256" s="80">
        <v>0</v>
      </c>
      <c r="AF256" s="80">
        <v>-2083975</v>
      </c>
      <c r="AG256" s="80">
        <v>0</v>
      </c>
      <c r="AH256" s="80">
        <v>0</v>
      </c>
      <c r="AI256" s="80">
        <v>0</v>
      </c>
      <c r="AJ256" s="80">
        <v>0</v>
      </c>
      <c r="AK256" s="80">
        <v>3580853</v>
      </c>
      <c r="AL256" s="80">
        <v>0</v>
      </c>
      <c r="AM256" s="80">
        <v>0</v>
      </c>
      <c r="AN256" s="80">
        <v>0</v>
      </c>
      <c r="AO256" s="80">
        <v>0</v>
      </c>
      <c r="AP256" s="80">
        <v>12840072</v>
      </c>
      <c r="AQ256" s="80">
        <v>0</v>
      </c>
      <c r="AR256" s="80">
        <v>0</v>
      </c>
      <c r="AS256" s="80">
        <v>0</v>
      </c>
      <c r="AT256" s="80">
        <v>0</v>
      </c>
      <c r="AU256" s="80">
        <v>8437400</v>
      </c>
      <c r="AV256" s="80">
        <v>0</v>
      </c>
      <c r="AW256" s="80">
        <v>0</v>
      </c>
      <c r="AX256" s="80">
        <v>0</v>
      </c>
      <c r="AY256" s="80">
        <v>0</v>
      </c>
      <c r="AZ256" s="80">
        <v>96160841</v>
      </c>
      <c r="BA256" s="80">
        <v>0</v>
      </c>
      <c r="BB256" s="80">
        <v>0</v>
      </c>
      <c r="BC256" s="80">
        <v>0</v>
      </c>
      <c r="BD256" s="80">
        <v>0</v>
      </c>
      <c r="BE256" s="80">
        <v>-372039</v>
      </c>
      <c r="BF256" s="80">
        <v>0</v>
      </c>
      <c r="BG256" s="80">
        <v>0</v>
      </c>
      <c r="BH256" s="80">
        <v>0</v>
      </c>
      <c r="BI256" s="80">
        <v>0</v>
      </c>
      <c r="BJ256" s="80">
        <v>-69784542</v>
      </c>
      <c r="BK256" s="80">
        <v>0</v>
      </c>
      <c r="BL256" s="80">
        <v>0</v>
      </c>
      <c r="BM256" s="80">
        <v>0</v>
      </c>
      <c r="BN256" s="80">
        <v>0</v>
      </c>
      <c r="BO256" s="80">
        <v>-772010</v>
      </c>
      <c r="BP256" s="80">
        <v>0</v>
      </c>
      <c r="BQ256" s="80">
        <v>0</v>
      </c>
      <c r="BR256" s="80">
        <v>0</v>
      </c>
      <c r="BS256" s="80">
        <v>0</v>
      </c>
      <c r="BT256" s="80">
        <v>112840335</v>
      </c>
      <c r="BU256" s="80">
        <v>0</v>
      </c>
      <c r="BV256" s="80">
        <v>0</v>
      </c>
      <c r="BW256" s="80">
        <v>0</v>
      </c>
      <c r="BX256" s="80">
        <v>252156231</v>
      </c>
      <c r="BZ256" s="80" t="e">
        <v>#REF!</v>
      </c>
      <c r="CA256" s="80">
        <v>0</v>
      </c>
    </row>
    <row r="258" spans="12:142" hidden="1" x14ac:dyDescent="0.3">
      <c r="L258" s="80">
        <v>-3035000</v>
      </c>
      <c r="M258" s="80">
        <v>0</v>
      </c>
      <c r="N258" s="80">
        <v>0</v>
      </c>
      <c r="O258" s="80">
        <v>0</v>
      </c>
      <c r="P258" s="80">
        <v>0</v>
      </c>
      <c r="Q258" s="80">
        <v>-3410000</v>
      </c>
      <c r="R258" s="80">
        <v>0</v>
      </c>
      <c r="S258" s="80">
        <v>0</v>
      </c>
      <c r="T258" s="80">
        <v>0</v>
      </c>
      <c r="U258" s="80">
        <v>0</v>
      </c>
      <c r="V258" s="80">
        <v>-1250000</v>
      </c>
      <c r="W258" s="80">
        <v>0</v>
      </c>
      <c r="X258" s="80">
        <v>0</v>
      </c>
      <c r="Y258" s="80">
        <v>0</v>
      </c>
      <c r="Z258" s="80">
        <v>0</v>
      </c>
      <c r="AA258" s="80">
        <v>0</v>
      </c>
      <c r="AB258" s="80">
        <v>0</v>
      </c>
      <c r="AC258" s="80">
        <v>0</v>
      </c>
      <c r="AD258" s="80">
        <v>0</v>
      </c>
      <c r="AE258" s="80">
        <v>0</v>
      </c>
      <c r="AF258" s="80">
        <v>951676</v>
      </c>
      <c r="AG258" s="80">
        <v>0</v>
      </c>
      <c r="AH258" s="80">
        <v>0</v>
      </c>
      <c r="AI258" s="80">
        <v>0</v>
      </c>
      <c r="AJ258" s="80">
        <v>0</v>
      </c>
      <c r="AK258" s="80">
        <v>4229810</v>
      </c>
      <c r="AL258" s="80">
        <v>0</v>
      </c>
      <c r="AM258" s="80">
        <v>0</v>
      </c>
      <c r="AN258" s="80">
        <v>0</v>
      </c>
      <c r="AO258" s="80">
        <v>0</v>
      </c>
      <c r="AP258" s="80">
        <v>13338338</v>
      </c>
      <c r="AQ258" s="80">
        <v>0</v>
      </c>
      <c r="AR258" s="80">
        <v>0</v>
      </c>
      <c r="AS258" s="80">
        <v>0</v>
      </c>
      <c r="AT258" s="80">
        <v>0</v>
      </c>
      <c r="AU258" s="80">
        <v>9218152</v>
      </c>
      <c r="AV258" s="80">
        <v>0</v>
      </c>
      <c r="AW258" s="80">
        <v>0</v>
      </c>
      <c r="AX258" s="80">
        <v>0</v>
      </c>
      <c r="AY258" s="80">
        <v>0</v>
      </c>
      <c r="AZ258" s="80">
        <v>5802766</v>
      </c>
      <c r="BA258" s="80">
        <v>0</v>
      </c>
      <c r="BB258" s="80">
        <v>0</v>
      </c>
      <c r="BC258" s="80">
        <v>0</v>
      </c>
      <c r="BD258" s="80">
        <v>0</v>
      </c>
      <c r="BE258" s="80">
        <v>0</v>
      </c>
      <c r="BF258" s="80">
        <v>0</v>
      </c>
      <c r="BG258" s="80">
        <v>0</v>
      </c>
      <c r="BH258" s="80">
        <v>0</v>
      </c>
      <c r="BI258" s="80">
        <v>0</v>
      </c>
      <c r="BJ258" s="80">
        <v>0</v>
      </c>
      <c r="BK258" s="80">
        <v>0</v>
      </c>
      <c r="BL258" s="80">
        <v>0</v>
      </c>
      <c r="BM258" s="80">
        <v>0</v>
      </c>
      <c r="BN258" s="80">
        <v>0</v>
      </c>
      <c r="BO258" s="80">
        <v>0</v>
      </c>
      <c r="BP258" s="80">
        <v>0</v>
      </c>
      <c r="BQ258" s="80">
        <v>0</v>
      </c>
      <c r="BR258" s="80">
        <v>0</v>
      </c>
      <c r="BS258" s="80">
        <v>0</v>
      </c>
      <c r="BT258" s="80">
        <v>25845742</v>
      </c>
      <c r="BU258" s="80">
        <v>0</v>
      </c>
      <c r="BV258" s="80">
        <v>0</v>
      </c>
      <c r="BW258" s="80">
        <v>0</v>
      </c>
      <c r="BX258" s="80">
        <v>0</v>
      </c>
      <c r="BZ258" s="80" t="e">
        <v>#REF!</v>
      </c>
      <c r="CA258" s="80">
        <v>0</v>
      </c>
      <c r="EL258" s="43"/>
    </row>
    <row r="259" spans="12:142" hidden="1" x14ac:dyDescent="0.3">
      <c r="L259" s="80">
        <v>1600724</v>
      </c>
      <c r="M259" s="80">
        <v>0</v>
      </c>
      <c r="N259" s="80">
        <v>0</v>
      </c>
      <c r="O259" s="80">
        <v>0</v>
      </c>
      <c r="P259" s="80">
        <v>0</v>
      </c>
      <c r="Q259" s="80">
        <v>-2016561</v>
      </c>
      <c r="R259" s="80">
        <v>0</v>
      </c>
      <c r="S259" s="80">
        <v>0</v>
      </c>
      <c r="T259" s="80">
        <v>0</v>
      </c>
      <c r="U259" s="80">
        <v>0</v>
      </c>
      <c r="V259" s="80">
        <v>-75319</v>
      </c>
      <c r="W259" s="80">
        <v>0</v>
      </c>
      <c r="X259" s="80">
        <v>0</v>
      </c>
      <c r="Y259" s="80">
        <v>0</v>
      </c>
      <c r="Z259" s="80">
        <v>0</v>
      </c>
      <c r="AA259" s="80">
        <v>638106</v>
      </c>
      <c r="AB259" s="80">
        <v>0</v>
      </c>
      <c r="AC259" s="80">
        <v>0</v>
      </c>
      <c r="AD259" s="80">
        <v>0</v>
      </c>
      <c r="AE259" s="80">
        <v>0</v>
      </c>
      <c r="AF259" s="80">
        <v>-2613616</v>
      </c>
      <c r="AG259" s="80">
        <v>0</v>
      </c>
      <c r="AH259" s="80">
        <v>0</v>
      </c>
      <c r="AI259" s="80">
        <v>0</v>
      </c>
      <c r="AJ259" s="80">
        <v>0</v>
      </c>
      <c r="AK259" s="80">
        <v>-514358</v>
      </c>
      <c r="AL259" s="80">
        <v>0</v>
      </c>
      <c r="AM259" s="80">
        <v>0</v>
      </c>
      <c r="AN259" s="80">
        <v>0</v>
      </c>
      <c r="AO259" s="80">
        <v>0</v>
      </c>
      <c r="AP259" s="80">
        <v>-458033</v>
      </c>
      <c r="AQ259" s="80">
        <v>0</v>
      </c>
      <c r="AR259" s="80">
        <v>0</v>
      </c>
      <c r="AS259" s="80">
        <v>0</v>
      </c>
      <c r="AT259" s="80">
        <v>0</v>
      </c>
      <c r="AU259" s="80">
        <v>-587942</v>
      </c>
      <c r="AV259" s="80">
        <v>0</v>
      </c>
      <c r="AW259" s="80">
        <v>0</v>
      </c>
      <c r="AX259" s="80">
        <v>0</v>
      </c>
      <c r="AY259" s="80">
        <v>0</v>
      </c>
      <c r="AZ259" s="80">
        <v>-85646</v>
      </c>
      <c r="BA259" s="80">
        <v>0</v>
      </c>
      <c r="BB259" s="80">
        <v>0</v>
      </c>
      <c r="BC259" s="80">
        <v>0</v>
      </c>
      <c r="BD259" s="80">
        <v>0</v>
      </c>
      <c r="BE259" s="80">
        <v>-29969</v>
      </c>
      <c r="BF259" s="80">
        <v>0</v>
      </c>
      <c r="BG259" s="80">
        <v>0</v>
      </c>
      <c r="BH259" s="80">
        <v>0</v>
      </c>
      <c r="BI259" s="80">
        <v>0</v>
      </c>
      <c r="BJ259" s="80">
        <v>-1241928</v>
      </c>
      <c r="BK259" s="80">
        <v>0</v>
      </c>
      <c r="BL259" s="80">
        <v>0</v>
      </c>
      <c r="BM259" s="80">
        <v>0</v>
      </c>
      <c r="BN259" s="80">
        <v>0</v>
      </c>
      <c r="BO259" s="80">
        <v>-242446</v>
      </c>
      <c r="BP259" s="80">
        <v>0</v>
      </c>
      <c r="BQ259" s="80">
        <v>0</v>
      </c>
      <c r="BR259" s="80">
        <v>0</v>
      </c>
      <c r="BS259" s="80">
        <v>0</v>
      </c>
      <c r="BT259" s="80">
        <v>-4112645</v>
      </c>
      <c r="BU259" s="80">
        <v>0</v>
      </c>
      <c r="BV259" s="80">
        <v>0</v>
      </c>
      <c r="BW259" s="80">
        <v>0</v>
      </c>
      <c r="BX259" s="80">
        <v>1514343</v>
      </c>
      <c r="BZ259" s="80" t="e">
        <v>#REF!</v>
      </c>
      <c r="CA259" s="80">
        <v>0</v>
      </c>
    </row>
    <row r="260" spans="12:142" hidden="1" x14ac:dyDescent="0.3">
      <c r="L260" s="80">
        <v>0</v>
      </c>
      <c r="M260" s="80">
        <v>0</v>
      </c>
      <c r="N260" s="80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80">
        <v>0</v>
      </c>
      <c r="U260" s="80">
        <v>0</v>
      </c>
      <c r="V260" s="80">
        <v>0</v>
      </c>
      <c r="W260" s="80">
        <v>0</v>
      </c>
      <c r="X260" s="80">
        <v>0</v>
      </c>
      <c r="Y260" s="80">
        <v>0</v>
      </c>
      <c r="Z260" s="80">
        <v>0</v>
      </c>
      <c r="AA260" s="80">
        <v>0</v>
      </c>
      <c r="AB260" s="80">
        <v>0</v>
      </c>
      <c r="AC260" s="80">
        <v>0</v>
      </c>
      <c r="AD260" s="80">
        <v>0</v>
      </c>
      <c r="AE260" s="80">
        <v>0</v>
      </c>
      <c r="AF260" s="80">
        <v>0</v>
      </c>
      <c r="AG260" s="80">
        <v>0</v>
      </c>
      <c r="AH260" s="80">
        <v>0</v>
      </c>
      <c r="AI260" s="80">
        <v>0</v>
      </c>
      <c r="AJ260" s="80">
        <v>0</v>
      </c>
      <c r="AK260" s="80">
        <v>0</v>
      </c>
      <c r="AL260" s="80">
        <v>0</v>
      </c>
      <c r="AM260" s="80">
        <v>0</v>
      </c>
      <c r="AN260" s="80">
        <v>0</v>
      </c>
      <c r="AO260" s="80">
        <v>0</v>
      </c>
      <c r="AP260" s="80">
        <v>0</v>
      </c>
      <c r="AQ260" s="80">
        <v>0</v>
      </c>
      <c r="AR260" s="80">
        <v>0</v>
      </c>
      <c r="AS260" s="80">
        <v>0</v>
      </c>
      <c r="AT260" s="80">
        <v>0</v>
      </c>
      <c r="AU260" s="80">
        <v>0</v>
      </c>
      <c r="AV260" s="80">
        <v>0</v>
      </c>
      <c r="AW260" s="80">
        <v>0</v>
      </c>
      <c r="AX260" s="80">
        <v>0</v>
      </c>
      <c r="AY260" s="80">
        <v>0</v>
      </c>
      <c r="AZ260" s="80">
        <v>0</v>
      </c>
      <c r="BA260" s="80">
        <v>0</v>
      </c>
      <c r="BB260" s="80">
        <v>0</v>
      </c>
      <c r="BC260" s="80">
        <v>0</v>
      </c>
      <c r="BD260" s="80">
        <v>0</v>
      </c>
      <c r="BE260" s="80">
        <v>0</v>
      </c>
      <c r="BF260" s="80">
        <v>0</v>
      </c>
      <c r="BG260" s="80">
        <v>0</v>
      </c>
      <c r="BH260" s="80">
        <v>0</v>
      </c>
      <c r="BI260" s="80">
        <v>0</v>
      </c>
      <c r="BJ260" s="80">
        <v>0</v>
      </c>
      <c r="BK260" s="80">
        <v>0</v>
      </c>
      <c r="BL260" s="80">
        <v>0</v>
      </c>
      <c r="BM260" s="80">
        <v>0</v>
      </c>
      <c r="BN260" s="80">
        <v>0</v>
      </c>
      <c r="BO260" s="80">
        <v>0</v>
      </c>
      <c r="BP260" s="80">
        <v>0</v>
      </c>
      <c r="BQ260" s="80">
        <v>0</v>
      </c>
      <c r="BR260" s="80">
        <v>0</v>
      </c>
      <c r="BS260" s="80">
        <v>0</v>
      </c>
      <c r="BT260" s="80">
        <v>0</v>
      </c>
      <c r="BU260" s="80">
        <v>0</v>
      </c>
      <c r="BV260" s="80">
        <v>0</v>
      </c>
      <c r="BW260" s="80">
        <v>0</v>
      </c>
      <c r="BX260" s="80">
        <v>0</v>
      </c>
      <c r="BZ260" s="80" t="e">
        <v>#REF!</v>
      </c>
      <c r="CA260" s="80">
        <v>0</v>
      </c>
    </row>
    <row r="261" spans="12:142" hidden="1" x14ac:dyDescent="0.3">
      <c r="L261" s="80">
        <v>0</v>
      </c>
      <c r="M261" s="80">
        <v>0</v>
      </c>
      <c r="N261" s="80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80">
        <v>0</v>
      </c>
      <c r="U261" s="80">
        <v>0</v>
      </c>
      <c r="V261" s="80">
        <v>0</v>
      </c>
      <c r="W261" s="80">
        <v>0</v>
      </c>
      <c r="X261" s="80">
        <v>0</v>
      </c>
      <c r="Y261" s="80">
        <v>0</v>
      </c>
      <c r="Z261" s="80">
        <v>0</v>
      </c>
      <c r="AA261" s="80">
        <v>0</v>
      </c>
      <c r="AB261" s="80">
        <v>0</v>
      </c>
      <c r="AC261" s="80">
        <v>0</v>
      </c>
      <c r="AD261" s="80">
        <v>0</v>
      </c>
      <c r="AE261" s="80">
        <v>0</v>
      </c>
      <c r="AF261" s="80">
        <v>0</v>
      </c>
      <c r="AG261" s="80">
        <v>0</v>
      </c>
      <c r="AH261" s="80">
        <v>0</v>
      </c>
      <c r="AI261" s="80">
        <v>0</v>
      </c>
      <c r="AJ261" s="80">
        <v>0</v>
      </c>
      <c r="AK261" s="80">
        <v>0</v>
      </c>
      <c r="AL261" s="80">
        <v>0</v>
      </c>
      <c r="AM261" s="80">
        <v>0</v>
      </c>
      <c r="AN261" s="80">
        <v>0</v>
      </c>
      <c r="AO261" s="80">
        <v>0</v>
      </c>
      <c r="AP261" s="80">
        <v>0</v>
      </c>
      <c r="AQ261" s="80">
        <v>0</v>
      </c>
      <c r="AR261" s="80">
        <v>0</v>
      </c>
      <c r="AS261" s="80">
        <v>0</v>
      </c>
      <c r="AT261" s="80">
        <v>0</v>
      </c>
      <c r="AU261" s="80">
        <v>0</v>
      </c>
      <c r="AV261" s="80">
        <v>0</v>
      </c>
      <c r="AW261" s="80">
        <v>0</v>
      </c>
      <c r="AX261" s="80">
        <v>0</v>
      </c>
      <c r="AY261" s="80">
        <v>0</v>
      </c>
      <c r="AZ261" s="80">
        <v>0</v>
      </c>
      <c r="BA261" s="80">
        <v>0</v>
      </c>
      <c r="BB261" s="80">
        <v>0</v>
      </c>
      <c r="BC261" s="80">
        <v>0</v>
      </c>
      <c r="BD261" s="80">
        <v>0</v>
      </c>
      <c r="BE261" s="80">
        <v>0</v>
      </c>
      <c r="BF261" s="80">
        <v>0</v>
      </c>
      <c r="BG261" s="80">
        <v>0</v>
      </c>
      <c r="BH261" s="80">
        <v>0</v>
      </c>
      <c r="BI261" s="80">
        <v>0</v>
      </c>
      <c r="BJ261" s="80">
        <v>0</v>
      </c>
      <c r="BK261" s="80">
        <v>0</v>
      </c>
      <c r="BL261" s="80">
        <v>0</v>
      </c>
      <c r="BM261" s="80">
        <v>0</v>
      </c>
      <c r="BN261" s="80">
        <v>0</v>
      </c>
      <c r="BO261" s="80">
        <v>0</v>
      </c>
      <c r="BP261" s="80">
        <v>0</v>
      </c>
      <c r="BQ261" s="80">
        <v>0</v>
      </c>
      <c r="BR261" s="80">
        <v>0</v>
      </c>
      <c r="BS261" s="80">
        <v>0</v>
      </c>
      <c r="BT261" s="80">
        <v>0</v>
      </c>
      <c r="BU261" s="80">
        <v>0</v>
      </c>
      <c r="BV261" s="80">
        <v>0</v>
      </c>
      <c r="BW261" s="80">
        <v>0</v>
      </c>
      <c r="BX261" s="80">
        <v>0</v>
      </c>
      <c r="BZ261" s="80" t="e">
        <v>#REF!</v>
      </c>
      <c r="CA261" s="80">
        <v>0</v>
      </c>
    </row>
    <row r="262" spans="12:142" hidden="1" x14ac:dyDescent="0.3">
      <c r="L262" s="80">
        <v>-96353</v>
      </c>
      <c r="M262" s="80">
        <v>0</v>
      </c>
      <c r="N262" s="80">
        <v>0</v>
      </c>
      <c r="O262" s="80">
        <v>0</v>
      </c>
      <c r="P262" s="80">
        <v>0</v>
      </c>
      <c r="Q262" s="80">
        <v>93861</v>
      </c>
      <c r="R262" s="80">
        <v>0</v>
      </c>
      <c r="S262" s="80">
        <v>0</v>
      </c>
      <c r="T262" s="80">
        <v>0</v>
      </c>
      <c r="U262" s="80">
        <v>0</v>
      </c>
      <c r="V262" s="80">
        <v>1051642</v>
      </c>
      <c r="W262" s="80">
        <v>0</v>
      </c>
      <c r="X262" s="80">
        <v>0</v>
      </c>
      <c r="Y262" s="80">
        <v>0</v>
      </c>
      <c r="Z262" s="80">
        <v>0</v>
      </c>
      <c r="AA262" s="80">
        <v>404044</v>
      </c>
      <c r="AB262" s="80">
        <v>0</v>
      </c>
      <c r="AC262" s="80">
        <v>0</v>
      </c>
      <c r="AD262" s="80">
        <v>0</v>
      </c>
      <c r="AE262" s="80">
        <v>0</v>
      </c>
      <c r="AF262" s="80">
        <v>-422035</v>
      </c>
      <c r="AG262" s="80">
        <v>0</v>
      </c>
      <c r="AH262" s="80">
        <v>0</v>
      </c>
      <c r="AI262" s="80">
        <v>0</v>
      </c>
      <c r="AJ262" s="80">
        <v>0</v>
      </c>
      <c r="AK262" s="80">
        <v>-134599</v>
      </c>
      <c r="AL262" s="80">
        <v>0</v>
      </c>
      <c r="AM262" s="80">
        <v>0</v>
      </c>
      <c r="AN262" s="80">
        <v>0</v>
      </c>
      <c r="AO262" s="80">
        <v>0</v>
      </c>
      <c r="AP262" s="80">
        <v>-40233</v>
      </c>
      <c r="AQ262" s="80">
        <v>0</v>
      </c>
      <c r="AR262" s="80">
        <v>0</v>
      </c>
      <c r="AS262" s="80">
        <v>0</v>
      </c>
      <c r="AT262" s="80">
        <v>0</v>
      </c>
      <c r="AU262" s="80">
        <v>-192810</v>
      </c>
      <c r="AV262" s="80">
        <v>0</v>
      </c>
      <c r="AW262" s="80">
        <v>0</v>
      </c>
      <c r="AX262" s="80">
        <v>0</v>
      </c>
      <c r="AY262" s="80">
        <v>0</v>
      </c>
      <c r="AZ262" s="80">
        <v>90443721</v>
      </c>
      <c r="BA262" s="80">
        <v>0</v>
      </c>
      <c r="BB262" s="80">
        <v>0</v>
      </c>
      <c r="BC262" s="80">
        <v>0</v>
      </c>
      <c r="BD262" s="80">
        <v>0</v>
      </c>
      <c r="BE262" s="80">
        <v>-342070</v>
      </c>
      <c r="BF262" s="80">
        <v>0</v>
      </c>
      <c r="BG262" s="80">
        <v>0</v>
      </c>
      <c r="BH262" s="80">
        <v>0</v>
      </c>
      <c r="BI262" s="80">
        <v>0</v>
      </c>
      <c r="BJ262" s="80">
        <v>-68542614</v>
      </c>
      <c r="BK262" s="80">
        <v>0</v>
      </c>
      <c r="BL262" s="80">
        <v>0</v>
      </c>
      <c r="BM262" s="80">
        <v>0</v>
      </c>
      <c r="BN262" s="80">
        <v>0</v>
      </c>
      <c r="BO262" s="80">
        <v>-529564</v>
      </c>
      <c r="BP262" s="80">
        <v>0</v>
      </c>
      <c r="BQ262" s="80">
        <v>0</v>
      </c>
      <c r="BR262" s="80">
        <v>0</v>
      </c>
      <c r="BS262" s="80">
        <v>0</v>
      </c>
      <c r="BT262" s="80">
        <v>91107238</v>
      </c>
      <c r="BU262" s="80">
        <v>0</v>
      </c>
      <c r="BV262" s="80">
        <v>0</v>
      </c>
      <c r="BW262" s="80">
        <v>0</v>
      </c>
      <c r="BX262" s="80">
        <v>250641888</v>
      </c>
      <c r="BZ262" s="80" t="e">
        <v>#REF!</v>
      </c>
      <c r="CA262" s="80">
        <v>0</v>
      </c>
    </row>
    <row r="263" spans="12:142" hidden="1" x14ac:dyDescent="0.3">
      <c r="L263" s="80">
        <v>0</v>
      </c>
      <c r="M263" s="80">
        <v>0</v>
      </c>
      <c r="N263" s="80">
        <v>0</v>
      </c>
      <c r="O263" s="80">
        <v>0</v>
      </c>
      <c r="P263" s="80">
        <v>0</v>
      </c>
      <c r="Q263" s="80">
        <v>0</v>
      </c>
      <c r="R263" s="80">
        <v>0</v>
      </c>
      <c r="S263" s="80">
        <v>0</v>
      </c>
      <c r="T263" s="80">
        <v>0</v>
      </c>
      <c r="U263" s="80">
        <v>0</v>
      </c>
      <c r="V263" s="80">
        <v>0</v>
      </c>
      <c r="W263" s="80">
        <v>0</v>
      </c>
      <c r="X263" s="80">
        <v>0</v>
      </c>
      <c r="Y263" s="80">
        <v>0</v>
      </c>
      <c r="Z263" s="80">
        <v>0</v>
      </c>
      <c r="AA263" s="80">
        <v>0</v>
      </c>
      <c r="AB263" s="80">
        <v>0</v>
      </c>
      <c r="AC263" s="80">
        <v>0</v>
      </c>
      <c r="AD263" s="80">
        <v>0</v>
      </c>
      <c r="AE263" s="80">
        <v>0</v>
      </c>
      <c r="AF263" s="80">
        <v>0</v>
      </c>
      <c r="AG263" s="80">
        <v>0</v>
      </c>
      <c r="AH263" s="80">
        <v>0</v>
      </c>
      <c r="AI263" s="80">
        <v>0</v>
      </c>
      <c r="AJ263" s="80">
        <v>0</v>
      </c>
      <c r="AK263" s="80">
        <v>0</v>
      </c>
      <c r="AL263" s="80">
        <v>0</v>
      </c>
      <c r="AM263" s="80">
        <v>0</v>
      </c>
      <c r="AN263" s="80">
        <v>0</v>
      </c>
      <c r="AO263" s="80">
        <v>0</v>
      </c>
      <c r="AP263" s="80">
        <v>0</v>
      </c>
      <c r="AQ263" s="80">
        <v>0</v>
      </c>
      <c r="AR263" s="80">
        <v>0</v>
      </c>
      <c r="AS263" s="80">
        <v>0</v>
      </c>
      <c r="AT263" s="80">
        <v>0</v>
      </c>
      <c r="AU263" s="80">
        <v>0</v>
      </c>
      <c r="AV263" s="80">
        <v>0</v>
      </c>
      <c r="AW263" s="80">
        <v>0</v>
      </c>
      <c r="AX263" s="80">
        <v>0</v>
      </c>
      <c r="AY263" s="80">
        <v>0</v>
      </c>
      <c r="AZ263" s="80">
        <v>90613820</v>
      </c>
      <c r="BA263" s="80">
        <v>0</v>
      </c>
      <c r="BB263" s="80">
        <v>0</v>
      </c>
      <c r="BC263" s="80">
        <v>0</v>
      </c>
      <c r="BD263" s="80">
        <v>0</v>
      </c>
      <c r="BE263" s="80">
        <v>0</v>
      </c>
      <c r="BF263" s="80">
        <v>0</v>
      </c>
      <c r="BG263" s="80">
        <v>0</v>
      </c>
      <c r="BH263" s="80">
        <v>0</v>
      </c>
      <c r="BI263" s="80">
        <v>0</v>
      </c>
      <c r="BJ263" s="80">
        <v>-68212353</v>
      </c>
      <c r="BK263" s="80">
        <v>0</v>
      </c>
      <c r="BL263" s="80">
        <v>0</v>
      </c>
      <c r="BM263" s="80">
        <v>0</v>
      </c>
      <c r="BN263" s="80">
        <v>0</v>
      </c>
      <c r="BO263" s="80">
        <v>0</v>
      </c>
      <c r="BP263" s="80">
        <v>0</v>
      </c>
      <c r="BQ263" s="80">
        <v>0</v>
      </c>
      <c r="BR263" s="80">
        <v>0</v>
      </c>
      <c r="BS263" s="80">
        <v>0</v>
      </c>
      <c r="BT263" s="80">
        <v>90613820</v>
      </c>
      <c r="BU263" s="80">
        <v>0</v>
      </c>
      <c r="BV263" s="80">
        <v>0</v>
      </c>
      <c r="BW263" s="80">
        <v>0</v>
      </c>
      <c r="BX263" s="80">
        <v>249439993</v>
      </c>
      <c r="BZ263" s="80" t="e">
        <v>#REF!</v>
      </c>
      <c r="CA263" s="80">
        <v>0</v>
      </c>
    </row>
    <row r="264" spans="12:142" hidden="1" x14ac:dyDescent="0.3">
      <c r="L264" s="80" t="e">
        <v>#REF!</v>
      </c>
      <c r="M264" s="80" t="e">
        <v>#REF!</v>
      </c>
      <c r="N264" s="80" t="e">
        <v>#REF!</v>
      </c>
      <c r="O264" s="80" t="e">
        <v>#REF!</v>
      </c>
      <c r="P264" s="80" t="e">
        <v>#REF!</v>
      </c>
      <c r="Q264" s="80" t="e">
        <v>#REF!</v>
      </c>
      <c r="R264" s="80" t="e">
        <v>#REF!</v>
      </c>
      <c r="S264" s="80" t="e">
        <v>#REF!</v>
      </c>
      <c r="T264" s="80" t="e">
        <v>#REF!</v>
      </c>
      <c r="U264" s="80" t="e">
        <v>#REF!</v>
      </c>
      <c r="V264" s="80" t="e">
        <v>#REF!</v>
      </c>
      <c r="W264" s="80" t="e">
        <v>#REF!</v>
      </c>
      <c r="X264" s="80" t="e">
        <v>#REF!</v>
      </c>
      <c r="Y264" s="80" t="e">
        <v>#REF!</v>
      </c>
      <c r="Z264" s="80" t="e">
        <v>#REF!</v>
      </c>
      <c r="AA264" s="80" t="e">
        <v>#REF!</v>
      </c>
      <c r="AB264" s="80" t="e">
        <v>#REF!</v>
      </c>
      <c r="AC264" s="80" t="e">
        <v>#REF!</v>
      </c>
      <c r="AD264" s="80" t="e">
        <v>#REF!</v>
      </c>
      <c r="AE264" s="80" t="e">
        <v>#REF!</v>
      </c>
      <c r="AF264" s="80" t="e">
        <v>#REF!</v>
      </c>
      <c r="AG264" s="80" t="e">
        <v>#REF!</v>
      </c>
      <c r="AH264" s="80" t="e">
        <v>#REF!</v>
      </c>
      <c r="AI264" s="80" t="e">
        <v>#REF!</v>
      </c>
      <c r="AJ264" s="80" t="e">
        <v>#REF!</v>
      </c>
      <c r="AK264" s="80" t="e">
        <v>#REF!</v>
      </c>
      <c r="AL264" s="80" t="e">
        <v>#REF!</v>
      </c>
      <c r="AM264" s="80" t="e">
        <v>#REF!</v>
      </c>
      <c r="AN264" s="80" t="e">
        <v>#REF!</v>
      </c>
      <c r="AO264" s="80" t="e">
        <v>#REF!</v>
      </c>
      <c r="AP264" s="80" t="e">
        <v>#REF!</v>
      </c>
      <c r="AQ264" s="80" t="e">
        <v>#REF!</v>
      </c>
      <c r="AR264" s="80" t="e">
        <v>#REF!</v>
      </c>
      <c r="AS264" s="80" t="e">
        <v>#REF!</v>
      </c>
      <c r="AT264" s="80" t="e">
        <v>#REF!</v>
      </c>
      <c r="AU264" s="80" t="e">
        <v>#REF!</v>
      </c>
      <c r="AV264" s="80" t="e">
        <v>#REF!</v>
      </c>
      <c r="AW264" s="80" t="e">
        <v>#REF!</v>
      </c>
      <c r="AX264" s="80" t="e">
        <v>#REF!</v>
      </c>
      <c r="AY264" s="80" t="e">
        <v>#REF!</v>
      </c>
      <c r="AZ264" s="80" t="e">
        <v>#REF!</v>
      </c>
      <c r="BA264" s="80" t="e">
        <v>#REF!</v>
      </c>
      <c r="BB264" s="80" t="e">
        <v>#REF!</v>
      </c>
      <c r="BC264" s="80" t="e">
        <v>#REF!</v>
      </c>
      <c r="BD264" s="80" t="e">
        <v>#REF!</v>
      </c>
      <c r="BE264" s="80" t="e">
        <v>#REF!</v>
      </c>
      <c r="BF264" s="80" t="e">
        <v>#REF!</v>
      </c>
      <c r="BG264" s="80" t="e">
        <v>#REF!</v>
      </c>
      <c r="BH264" s="80" t="e">
        <v>#REF!</v>
      </c>
      <c r="BI264" s="80" t="e">
        <v>#REF!</v>
      </c>
      <c r="BJ264" s="80" t="e">
        <v>#REF!</v>
      </c>
      <c r="BK264" s="80" t="e">
        <v>#REF!</v>
      </c>
      <c r="BL264" s="80" t="e">
        <v>#REF!</v>
      </c>
      <c r="BM264" s="80" t="e">
        <v>#REF!</v>
      </c>
      <c r="BN264" s="80" t="e">
        <v>#REF!</v>
      </c>
      <c r="BO264" s="80" t="e">
        <v>#REF!</v>
      </c>
      <c r="BP264" s="80" t="e">
        <v>#REF!</v>
      </c>
      <c r="BQ264" s="80" t="e">
        <v>#REF!</v>
      </c>
      <c r="BR264" s="80" t="e">
        <v>#REF!</v>
      </c>
      <c r="BS264" s="80" t="e">
        <v>#REF!</v>
      </c>
      <c r="BT264" s="80" t="e">
        <v>#REF!</v>
      </c>
      <c r="BU264" s="80" t="e">
        <v>#REF!</v>
      </c>
      <c r="BV264" s="80" t="e">
        <v>#REF!</v>
      </c>
      <c r="BW264" s="80" t="e">
        <v>#REF!</v>
      </c>
      <c r="BX264" s="80" t="e">
        <v>#REF!</v>
      </c>
      <c r="BZ264" s="80" t="e">
        <v>#REF!</v>
      </c>
      <c r="CA264" s="80" t="e">
        <v>#REF!</v>
      </c>
    </row>
    <row r="265" spans="12:142" hidden="1" x14ac:dyDescent="0.3">
      <c r="L265" s="80" t="e">
        <v>#REF!</v>
      </c>
      <c r="M265" s="80" t="e">
        <v>#REF!</v>
      </c>
      <c r="N265" s="80" t="e">
        <v>#REF!</v>
      </c>
      <c r="O265" s="80" t="e">
        <v>#REF!</v>
      </c>
      <c r="P265" s="80" t="e">
        <v>#REF!</v>
      </c>
      <c r="Q265" s="80" t="e">
        <v>#REF!</v>
      </c>
      <c r="R265" s="80" t="e">
        <v>#REF!</v>
      </c>
      <c r="S265" s="80" t="e">
        <v>#REF!</v>
      </c>
      <c r="T265" s="80" t="e">
        <v>#REF!</v>
      </c>
      <c r="U265" s="80" t="e">
        <v>#REF!</v>
      </c>
      <c r="V265" s="80" t="e">
        <v>#REF!</v>
      </c>
      <c r="W265" s="80" t="e">
        <v>#REF!</v>
      </c>
      <c r="X265" s="80" t="e">
        <v>#REF!</v>
      </c>
      <c r="Y265" s="80" t="e">
        <v>#REF!</v>
      </c>
      <c r="Z265" s="80" t="e">
        <v>#REF!</v>
      </c>
      <c r="AA265" s="80" t="e">
        <v>#REF!</v>
      </c>
      <c r="AB265" s="80" t="e">
        <v>#REF!</v>
      </c>
      <c r="AC265" s="80" t="e">
        <v>#REF!</v>
      </c>
      <c r="AD265" s="80" t="e">
        <v>#REF!</v>
      </c>
      <c r="AE265" s="80" t="e">
        <v>#REF!</v>
      </c>
      <c r="AF265" s="80" t="e">
        <v>#REF!</v>
      </c>
      <c r="AG265" s="80" t="e">
        <v>#REF!</v>
      </c>
      <c r="AH265" s="80" t="e">
        <v>#REF!</v>
      </c>
      <c r="AI265" s="80" t="e">
        <v>#REF!</v>
      </c>
      <c r="AJ265" s="80" t="e">
        <v>#REF!</v>
      </c>
      <c r="AK265" s="80" t="e">
        <v>#REF!</v>
      </c>
      <c r="AL265" s="80" t="e">
        <v>#REF!</v>
      </c>
      <c r="AM265" s="80" t="e">
        <v>#REF!</v>
      </c>
      <c r="AN265" s="80" t="e">
        <v>#REF!</v>
      </c>
      <c r="AO265" s="80" t="e">
        <v>#REF!</v>
      </c>
      <c r="AP265" s="80" t="e">
        <v>#REF!</v>
      </c>
      <c r="AQ265" s="80" t="e">
        <v>#REF!</v>
      </c>
      <c r="AR265" s="80" t="e">
        <v>#REF!</v>
      </c>
      <c r="AS265" s="80" t="e">
        <v>#REF!</v>
      </c>
      <c r="AT265" s="80" t="e">
        <v>#REF!</v>
      </c>
      <c r="AU265" s="80" t="e">
        <v>#REF!</v>
      </c>
      <c r="AV265" s="80" t="e">
        <v>#REF!</v>
      </c>
      <c r="AW265" s="80" t="e">
        <v>#REF!</v>
      </c>
      <c r="AX265" s="80" t="e">
        <v>#REF!</v>
      </c>
      <c r="AY265" s="80" t="e">
        <v>#REF!</v>
      </c>
      <c r="AZ265" s="80" t="e">
        <v>#REF!</v>
      </c>
      <c r="BA265" s="80" t="e">
        <v>#REF!</v>
      </c>
      <c r="BB265" s="80" t="e">
        <v>#REF!</v>
      </c>
      <c r="BC265" s="80" t="e">
        <v>#REF!</v>
      </c>
      <c r="BD265" s="80" t="e">
        <v>#REF!</v>
      </c>
      <c r="BE265" s="80" t="e">
        <v>#REF!</v>
      </c>
      <c r="BF265" s="80" t="e">
        <v>#REF!</v>
      </c>
      <c r="BG265" s="80" t="e">
        <v>#REF!</v>
      </c>
      <c r="BH265" s="80" t="e">
        <v>#REF!</v>
      </c>
      <c r="BI265" s="80" t="e">
        <v>#REF!</v>
      </c>
      <c r="BJ265" s="80" t="e">
        <v>#REF!</v>
      </c>
      <c r="BK265" s="80" t="e">
        <v>#REF!</v>
      </c>
      <c r="BL265" s="80" t="e">
        <v>#REF!</v>
      </c>
      <c r="BM265" s="80" t="e">
        <v>#REF!</v>
      </c>
      <c r="BN265" s="80" t="e">
        <v>#REF!</v>
      </c>
      <c r="BO265" s="80" t="e">
        <v>#REF!</v>
      </c>
      <c r="BP265" s="80" t="e">
        <v>#REF!</v>
      </c>
      <c r="BQ265" s="80" t="e">
        <v>#REF!</v>
      </c>
      <c r="BR265" s="80" t="e">
        <v>#REF!</v>
      </c>
      <c r="BS265" s="80" t="e">
        <v>#REF!</v>
      </c>
      <c r="BT265" s="80" t="e">
        <v>#REF!</v>
      </c>
      <c r="BU265" s="80" t="e">
        <v>#REF!</v>
      </c>
      <c r="BV265" s="80" t="e">
        <v>#REF!</v>
      </c>
      <c r="BW265" s="80" t="e">
        <v>#REF!</v>
      </c>
      <c r="BX265" s="80" t="e">
        <v>#REF!</v>
      </c>
      <c r="BZ265" s="80" t="e">
        <v>#REF!</v>
      </c>
      <c r="CA265" s="80" t="e">
        <v>#REF!</v>
      </c>
    </row>
    <row r="266" spans="12:142" hidden="1" x14ac:dyDescent="0.3">
      <c r="L266" s="80" t="e">
        <v>#REF!</v>
      </c>
      <c r="M266" s="80" t="e">
        <v>#REF!</v>
      </c>
      <c r="N266" s="80" t="e">
        <v>#REF!</v>
      </c>
      <c r="O266" s="80" t="e">
        <v>#REF!</v>
      </c>
      <c r="P266" s="80" t="e">
        <v>#REF!</v>
      </c>
      <c r="Q266" s="80" t="e">
        <v>#REF!</v>
      </c>
      <c r="R266" s="80" t="e">
        <v>#REF!</v>
      </c>
      <c r="S266" s="80" t="e">
        <v>#REF!</v>
      </c>
      <c r="T266" s="80" t="e">
        <v>#REF!</v>
      </c>
      <c r="U266" s="80" t="e">
        <v>#REF!</v>
      </c>
      <c r="V266" s="80" t="e">
        <v>#REF!</v>
      </c>
      <c r="W266" s="80" t="e">
        <v>#REF!</v>
      </c>
      <c r="X266" s="80" t="e">
        <v>#REF!</v>
      </c>
      <c r="Y266" s="80" t="e">
        <v>#REF!</v>
      </c>
      <c r="Z266" s="80" t="e">
        <v>#REF!</v>
      </c>
      <c r="AA266" s="80" t="e">
        <v>#REF!</v>
      </c>
      <c r="AB266" s="80" t="e">
        <v>#REF!</v>
      </c>
      <c r="AC266" s="80" t="e">
        <v>#REF!</v>
      </c>
      <c r="AD266" s="80" t="e">
        <v>#REF!</v>
      </c>
      <c r="AE266" s="80" t="e">
        <v>#REF!</v>
      </c>
      <c r="AF266" s="80" t="e">
        <v>#REF!</v>
      </c>
      <c r="AG266" s="80" t="e">
        <v>#REF!</v>
      </c>
      <c r="AH266" s="80" t="e">
        <v>#REF!</v>
      </c>
      <c r="AI266" s="80" t="e">
        <v>#REF!</v>
      </c>
      <c r="AJ266" s="80" t="e">
        <v>#REF!</v>
      </c>
      <c r="AK266" s="80" t="e">
        <v>#REF!</v>
      </c>
      <c r="AL266" s="80" t="e">
        <v>#REF!</v>
      </c>
      <c r="AM266" s="80" t="e">
        <v>#REF!</v>
      </c>
      <c r="AN266" s="80" t="e">
        <v>#REF!</v>
      </c>
      <c r="AO266" s="80" t="e">
        <v>#REF!</v>
      </c>
      <c r="AP266" s="80" t="e">
        <v>#REF!</v>
      </c>
      <c r="AQ266" s="80" t="e">
        <v>#REF!</v>
      </c>
      <c r="AR266" s="80" t="e">
        <v>#REF!</v>
      </c>
      <c r="AS266" s="80" t="e">
        <v>#REF!</v>
      </c>
      <c r="AT266" s="80" t="e">
        <v>#REF!</v>
      </c>
      <c r="AU266" s="80" t="e">
        <v>#REF!</v>
      </c>
      <c r="AV266" s="80" t="e">
        <v>#REF!</v>
      </c>
      <c r="AW266" s="80" t="e">
        <v>#REF!</v>
      </c>
      <c r="AX266" s="80" t="e">
        <v>#REF!</v>
      </c>
      <c r="AY266" s="80" t="e">
        <v>#REF!</v>
      </c>
      <c r="AZ266" s="80" t="e">
        <v>#REF!</v>
      </c>
      <c r="BA266" s="80" t="e">
        <v>#REF!</v>
      </c>
      <c r="BB266" s="80" t="e">
        <v>#REF!</v>
      </c>
      <c r="BC266" s="80" t="e">
        <v>#REF!</v>
      </c>
      <c r="BD266" s="80" t="e">
        <v>#REF!</v>
      </c>
      <c r="BE266" s="80" t="e">
        <v>#REF!</v>
      </c>
      <c r="BF266" s="80" t="e">
        <v>#REF!</v>
      </c>
      <c r="BG266" s="80" t="e">
        <v>#REF!</v>
      </c>
      <c r="BH266" s="80" t="e">
        <v>#REF!</v>
      </c>
      <c r="BI266" s="80" t="e">
        <v>#REF!</v>
      </c>
      <c r="BJ266" s="80" t="e">
        <v>#REF!</v>
      </c>
      <c r="BK266" s="80" t="e">
        <v>#REF!</v>
      </c>
      <c r="BL266" s="80" t="e">
        <v>#REF!</v>
      </c>
      <c r="BM266" s="80" t="e">
        <v>#REF!</v>
      </c>
      <c r="BN266" s="80" t="e">
        <v>#REF!</v>
      </c>
      <c r="BO266" s="80" t="e">
        <v>#REF!</v>
      </c>
      <c r="BP266" s="80" t="e">
        <v>#REF!</v>
      </c>
      <c r="BQ266" s="80" t="e">
        <v>#REF!</v>
      </c>
      <c r="BR266" s="80" t="e">
        <v>#REF!</v>
      </c>
      <c r="BS266" s="80" t="e">
        <v>#REF!</v>
      </c>
      <c r="BT266" s="80" t="e">
        <v>#REF!</v>
      </c>
      <c r="BU266" s="80" t="e">
        <v>#REF!</v>
      </c>
      <c r="BV266" s="80" t="e">
        <v>#REF!</v>
      </c>
      <c r="BW266" s="80" t="e">
        <v>#REF!</v>
      </c>
      <c r="BX266" s="80" t="e">
        <v>#REF!</v>
      </c>
      <c r="BZ266" s="80" t="e">
        <v>#REF!</v>
      </c>
      <c r="CA266" s="80" t="e">
        <v>#REF!</v>
      </c>
    </row>
    <row r="267" spans="12:142" hidden="1" x14ac:dyDescent="0.3">
      <c r="L267" s="80" t="e">
        <v>#REF!</v>
      </c>
      <c r="M267" s="80" t="e">
        <v>#REF!</v>
      </c>
      <c r="N267" s="80" t="e">
        <v>#REF!</v>
      </c>
      <c r="O267" s="80" t="e">
        <v>#REF!</v>
      </c>
      <c r="P267" s="80" t="e">
        <v>#REF!</v>
      </c>
      <c r="Q267" s="80" t="e">
        <v>#REF!</v>
      </c>
      <c r="R267" s="80" t="e">
        <v>#REF!</v>
      </c>
      <c r="S267" s="80" t="e">
        <v>#REF!</v>
      </c>
      <c r="T267" s="80" t="e">
        <v>#REF!</v>
      </c>
      <c r="U267" s="80" t="e">
        <v>#REF!</v>
      </c>
      <c r="V267" s="80" t="e">
        <v>#REF!</v>
      </c>
      <c r="W267" s="80" t="e">
        <v>#REF!</v>
      </c>
      <c r="X267" s="80" t="e">
        <v>#REF!</v>
      </c>
      <c r="Y267" s="80" t="e">
        <v>#REF!</v>
      </c>
      <c r="Z267" s="80" t="e">
        <v>#REF!</v>
      </c>
      <c r="AA267" s="80" t="e">
        <v>#REF!</v>
      </c>
      <c r="AB267" s="80" t="e">
        <v>#REF!</v>
      </c>
      <c r="AC267" s="80" t="e">
        <v>#REF!</v>
      </c>
      <c r="AD267" s="80" t="e">
        <v>#REF!</v>
      </c>
      <c r="AE267" s="80" t="e">
        <v>#REF!</v>
      </c>
      <c r="AF267" s="80" t="e">
        <v>#REF!</v>
      </c>
      <c r="AG267" s="80" t="e">
        <v>#REF!</v>
      </c>
      <c r="AH267" s="80" t="e">
        <v>#REF!</v>
      </c>
      <c r="AI267" s="80" t="e">
        <v>#REF!</v>
      </c>
      <c r="AJ267" s="80" t="e">
        <v>#REF!</v>
      </c>
      <c r="AK267" s="80" t="e">
        <v>#REF!</v>
      </c>
      <c r="AL267" s="80" t="e">
        <v>#REF!</v>
      </c>
      <c r="AM267" s="80" t="e">
        <v>#REF!</v>
      </c>
      <c r="AN267" s="80" t="e">
        <v>#REF!</v>
      </c>
      <c r="AO267" s="80" t="e">
        <v>#REF!</v>
      </c>
      <c r="AP267" s="80" t="e">
        <v>#REF!</v>
      </c>
      <c r="AQ267" s="80" t="e">
        <v>#REF!</v>
      </c>
      <c r="AR267" s="80" t="e">
        <v>#REF!</v>
      </c>
      <c r="AS267" s="80" t="e">
        <v>#REF!</v>
      </c>
      <c r="AT267" s="80" t="e">
        <v>#REF!</v>
      </c>
      <c r="AU267" s="80" t="e">
        <v>#REF!</v>
      </c>
      <c r="AV267" s="80" t="e">
        <v>#REF!</v>
      </c>
      <c r="AW267" s="80" t="e">
        <v>#REF!</v>
      </c>
      <c r="AX267" s="80" t="e">
        <v>#REF!</v>
      </c>
      <c r="AY267" s="80" t="e">
        <v>#REF!</v>
      </c>
      <c r="AZ267" s="80" t="e">
        <v>#REF!</v>
      </c>
      <c r="BA267" s="80" t="e">
        <v>#REF!</v>
      </c>
      <c r="BB267" s="80" t="e">
        <v>#REF!</v>
      </c>
      <c r="BC267" s="80" t="e">
        <v>#REF!</v>
      </c>
      <c r="BD267" s="80" t="e">
        <v>#REF!</v>
      </c>
      <c r="BE267" s="80" t="e">
        <v>#REF!</v>
      </c>
      <c r="BF267" s="80" t="e">
        <v>#REF!</v>
      </c>
      <c r="BG267" s="80" t="e">
        <v>#REF!</v>
      </c>
      <c r="BH267" s="80" t="e">
        <v>#REF!</v>
      </c>
      <c r="BI267" s="80" t="e">
        <v>#REF!</v>
      </c>
      <c r="BJ267" s="80" t="e">
        <v>#REF!</v>
      </c>
      <c r="BK267" s="80" t="e">
        <v>#REF!</v>
      </c>
      <c r="BL267" s="80" t="e">
        <v>#REF!</v>
      </c>
      <c r="BM267" s="80" t="e">
        <v>#REF!</v>
      </c>
      <c r="BN267" s="80" t="e">
        <v>#REF!</v>
      </c>
      <c r="BO267" s="80" t="e">
        <v>#REF!</v>
      </c>
      <c r="BP267" s="80" t="e">
        <v>#REF!</v>
      </c>
      <c r="BQ267" s="80" t="e">
        <v>#REF!</v>
      </c>
      <c r="BR267" s="80" t="e">
        <v>#REF!</v>
      </c>
      <c r="BS267" s="80" t="e">
        <v>#REF!</v>
      </c>
      <c r="BT267" s="80" t="e">
        <v>#REF!</v>
      </c>
      <c r="BU267" s="80" t="e">
        <v>#REF!</v>
      </c>
      <c r="BV267" s="80" t="e">
        <v>#REF!</v>
      </c>
      <c r="BW267" s="80" t="e">
        <v>#REF!</v>
      </c>
      <c r="BX267" s="80" t="e">
        <v>#REF!</v>
      </c>
      <c r="BZ267" s="80" t="e">
        <v>#REF!</v>
      </c>
      <c r="CA267" s="80" t="e">
        <v>#REF!</v>
      </c>
    </row>
    <row r="268" spans="12:142" hidden="1" x14ac:dyDescent="0.3">
      <c r="L268" s="80" t="e">
        <v>#REF!</v>
      </c>
      <c r="M268" s="80" t="e">
        <v>#REF!</v>
      </c>
      <c r="N268" s="80" t="e">
        <v>#REF!</v>
      </c>
      <c r="O268" s="80" t="e">
        <v>#REF!</v>
      </c>
      <c r="P268" s="80" t="e">
        <v>#REF!</v>
      </c>
      <c r="Q268" s="80" t="e">
        <v>#REF!</v>
      </c>
      <c r="R268" s="80" t="e">
        <v>#REF!</v>
      </c>
      <c r="S268" s="80" t="e">
        <v>#REF!</v>
      </c>
      <c r="T268" s="80" t="e">
        <v>#REF!</v>
      </c>
      <c r="U268" s="80" t="e">
        <v>#REF!</v>
      </c>
      <c r="V268" s="80" t="e">
        <v>#REF!</v>
      </c>
      <c r="W268" s="80" t="e">
        <v>#REF!</v>
      </c>
      <c r="X268" s="80" t="e">
        <v>#REF!</v>
      </c>
      <c r="Y268" s="80" t="e">
        <v>#REF!</v>
      </c>
      <c r="Z268" s="80" t="e">
        <v>#REF!</v>
      </c>
      <c r="AA268" s="80" t="e">
        <v>#REF!</v>
      </c>
      <c r="AB268" s="80" t="e">
        <v>#REF!</v>
      </c>
      <c r="AC268" s="80" t="e">
        <v>#REF!</v>
      </c>
      <c r="AD268" s="80" t="e">
        <v>#REF!</v>
      </c>
      <c r="AE268" s="80" t="e">
        <v>#REF!</v>
      </c>
      <c r="AF268" s="80" t="e">
        <v>#REF!</v>
      </c>
      <c r="AG268" s="80" t="e">
        <v>#REF!</v>
      </c>
      <c r="AH268" s="80" t="e">
        <v>#REF!</v>
      </c>
      <c r="AI268" s="80" t="e">
        <v>#REF!</v>
      </c>
      <c r="AJ268" s="80" t="e">
        <v>#REF!</v>
      </c>
      <c r="AK268" s="80" t="e">
        <v>#REF!</v>
      </c>
      <c r="AL268" s="80" t="e">
        <v>#REF!</v>
      </c>
      <c r="AM268" s="80" t="e">
        <v>#REF!</v>
      </c>
      <c r="AN268" s="80" t="e">
        <v>#REF!</v>
      </c>
      <c r="AO268" s="80" t="e">
        <v>#REF!</v>
      </c>
      <c r="AP268" s="80" t="e">
        <v>#REF!</v>
      </c>
      <c r="AQ268" s="80" t="e">
        <v>#REF!</v>
      </c>
      <c r="AR268" s="80" t="e">
        <v>#REF!</v>
      </c>
      <c r="AS268" s="80" t="e">
        <v>#REF!</v>
      </c>
      <c r="AT268" s="80" t="e">
        <v>#REF!</v>
      </c>
      <c r="AU268" s="80" t="e">
        <v>#REF!</v>
      </c>
      <c r="AV268" s="80" t="e">
        <v>#REF!</v>
      </c>
      <c r="AW268" s="80" t="e">
        <v>#REF!</v>
      </c>
      <c r="AX268" s="80" t="e">
        <v>#REF!</v>
      </c>
      <c r="AY268" s="80" t="e">
        <v>#REF!</v>
      </c>
      <c r="AZ268" s="80" t="e">
        <v>#REF!</v>
      </c>
      <c r="BA268" s="80" t="e">
        <v>#REF!</v>
      </c>
      <c r="BB268" s="80" t="e">
        <v>#REF!</v>
      </c>
      <c r="BC268" s="80" t="e">
        <v>#REF!</v>
      </c>
      <c r="BD268" s="80" t="e">
        <v>#REF!</v>
      </c>
      <c r="BE268" s="80" t="e">
        <v>#REF!</v>
      </c>
      <c r="BF268" s="80" t="e">
        <v>#REF!</v>
      </c>
      <c r="BG268" s="80" t="e">
        <v>#REF!</v>
      </c>
      <c r="BH268" s="80" t="e">
        <v>#REF!</v>
      </c>
      <c r="BI268" s="80" t="e">
        <v>#REF!</v>
      </c>
      <c r="BJ268" s="80" t="e">
        <v>#REF!</v>
      </c>
      <c r="BK268" s="80" t="e">
        <v>#REF!</v>
      </c>
      <c r="BL268" s="80" t="e">
        <v>#REF!</v>
      </c>
      <c r="BM268" s="80" t="e">
        <v>#REF!</v>
      </c>
      <c r="BN268" s="80" t="e">
        <v>#REF!</v>
      </c>
      <c r="BO268" s="80" t="e">
        <v>#REF!</v>
      </c>
      <c r="BP268" s="80" t="e">
        <v>#REF!</v>
      </c>
      <c r="BQ268" s="80" t="e">
        <v>#REF!</v>
      </c>
      <c r="BR268" s="80" t="e">
        <v>#REF!</v>
      </c>
      <c r="BS268" s="80" t="e">
        <v>#REF!</v>
      </c>
      <c r="BT268" s="80" t="e">
        <v>#REF!</v>
      </c>
      <c r="BU268" s="80" t="e">
        <v>#REF!</v>
      </c>
      <c r="BV268" s="80" t="e">
        <v>#REF!</v>
      </c>
      <c r="BW268" s="80" t="e">
        <v>#REF!</v>
      </c>
      <c r="BX268" s="80" t="e">
        <v>#REF!</v>
      </c>
      <c r="BZ268" s="80" t="e">
        <v>#REF!</v>
      </c>
      <c r="CA268" s="80" t="e">
        <v>#REF!</v>
      </c>
    </row>
    <row r="269" spans="12:142" hidden="1" x14ac:dyDescent="0.3">
      <c r="L269" s="80">
        <v>1</v>
      </c>
      <c r="M269" s="80">
        <v>0</v>
      </c>
      <c r="N269" s="80">
        <v>0</v>
      </c>
      <c r="O269" s="80">
        <v>0</v>
      </c>
      <c r="P269" s="80">
        <v>0</v>
      </c>
      <c r="Q269" s="80">
        <v>-6</v>
      </c>
      <c r="R269" s="80">
        <v>0</v>
      </c>
      <c r="S269" s="80">
        <v>0</v>
      </c>
      <c r="T269" s="80">
        <v>0</v>
      </c>
      <c r="U269" s="80">
        <v>0</v>
      </c>
      <c r="V269" s="80">
        <v>0</v>
      </c>
      <c r="W269" s="80">
        <v>0</v>
      </c>
      <c r="X269" s="80">
        <v>0</v>
      </c>
      <c r="Y269" s="80">
        <v>0</v>
      </c>
      <c r="Z269" s="80">
        <v>0</v>
      </c>
      <c r="AA269" s="80">
        <v>0</v>
      </c>
      <c r="AB269" s="80">
        <v>0</v>
      </c>
      <c r="AC269" s="80">
        <v>0</v>
      </c>
      <c r="AD269" s="80">
        <v>0</v>
      </c>
      <c r="AE269" s="80">
        <v>0</v>
      </c>
      <c r="AF269" s="80">
        <v>0</v>
      </c>
      <c r="AG269" s="80">
        <v>0</v>
      </c>
      <c r="AH269" s="80">
        <v>0</v>
      </c>
      <c r="AI269" s="80">
        <v>0</v>
      </c>
      <c r="AJ269" s="80">
        <v>0</v>
      </c>
      <c r="AK269" s="80">
        <v>1</v>
      </c>
      <c r="AL269" s="80">
        <v>0</v>
      </c>
      <c r="AM269" s="80">
        <v>0</v>
      </c>
      <c r="AN269" s="80">
        <v>0</v>
      </c>
      <c r="AO269" s="80">
        <v>0</v>
      </c>
      <c r="AP269" s="80">
        <v>0</v>
      </c>
      <c r="AQ269" s="80">
        <v>0</v>
      </c>
      <c r="AR269" s="80">
        <v>0</v>
      </c>
      <c r="AS269" s="80">
        <v>0</v>
      </c>
      <c r="AT269" s="80">
        <v>0</v>
      </c>
      <c r="AU269" s="80">
        <v>-1</v>
      </c>
      <c r="AV269" s="80">
        <v>0</v>
      </c>
      <c r="AW269" s="80">
        <v>0</v>
      </c>
      <c r="AX269" s="80">
        <v>0</v>
      </c>
      <c r="AY269" s="80">
        <v>0</v>
      </c>
      <c r="AZ269" s="80">
        <v>0</v>
      </c>
      <c r="BA269" s="80">
        <v>0</v>
      </c>
      <c r="BB269" s="80">
        <v>0</v>
      </c>
      <c r="BC269" s="80">
        <v>0</v>
      </c>
      <c r="BD269" s="80">
        <v>0</v>
      </c>
      <c r="BE269" s="80">
        <v>0</v>
      </c>
      <c r="BF269" s="80">
        <v>0</v>
      </c>
      <c r="BG269" s="80">
        <v>0</v>
      </c>
      <c r="BH269" s="80">
        <v>0</v>
      </c>
      <c r="BI269" s="80">
        <v>0</v>
      </c>
      <c r="BJ269" s="80">
        <v>0</v>
      </c>
      <c r="BK269" s="80">
        <v>0</v>
      </c>
      <c r="BL269" s="80">
        <v>0</v>
      </c>
      <c r="BM269" s="80">
        <v>0</v>
      </c>
      <c r="BN269" s="80">
        <v>0</v>
      </c>
      <c r="BO269" s="80">
        <v>0</v>
      </c>
      <c r="BP269" s="80">
        <v>0</v>
      </c>
      <c r="BQ269" s="80">
        <v>0</v>
      </c>
      <c r="BR269" s="80">
        <v>0</v>
      </c>
      <c r="BS269" s="80">
        <v>0</v>
      </c>
      <c r="BT269" s="80">
        <v>-5</v>
      </c>
      <c r="BU269" s="80">
        <v>0</v>
      </c>
      <c r="BV269" s="80">
        <v>0</v>
      </c>
      <c r="BW269" s="80">
        <v>0</v>
      </c>
      <c r="BX269" s="80">
        <v>0</v>
      </c>
      <c r="BZ269" s="80" t="e">
        <v>#REF!</v>
      </c>
      <c r="CA269" s="80">
        <v>0</v>
      </c>
    </row>
    <row r="270" spans="12:142" hidden="1" x14ac:dyDescent="0.3">
      <c r="L270" s="80">
        <v>-96354</v>
      </c>
      <c r="M270" s="80">
        <v>0</v>
      </c>
      <c r="N270" s="80">
        <v>0</v>
      </c>
      <c r="O270" s="80">
        <v>0</v>
      </c>
      <c r="P270" s="80">
        <v>0</v>
      </c>
      <c r="Q270" s="80">
        <v>93867</v>
      </c>
      <c r="R270" s="80">
        <v>0</v>
      </c>
      <c r="S270" s="80">
        <v>0</v>
      </c>
      <c r="T270" s="80">
        <v>0</v>
      </c>
      <c r="U270" s="80">
        <v>0</v>
      </c>
      <c r="V270" s="80">
        <v>1051642</v>
      </c>
      <c r="W270" s="80">
        <v>0</v>
      </c>
      <c r="X270" s="80">
        <v>0</v>
      </c>
      <c r="Y270" s="80">
        <v>0</v>
      </c>
      <c r="Z270" s="80">
        <v>0</v>
      </c>
      <c r="AA270" s="80">
        <v>404044</v>
      </c>
      <c r="AB270" s="80">
        <v>0</v>
      </c>
      <c r="AC270" s="80">
        <v>0</v>
      </c>
      <c r="AD270" s="80">
        <v>0</v>
      </c>
      <c r="AE270" s="80">
        <v>0</v>
      </c>
      <c r="AF270" s="80">
        <v>-422035</v>
      </c>
      <c r="AG270" s="80">
        <v>0</v>
      </c>
      <c r="AH270" s="80">
        <v>0</v>
      </c>
      <c r="AI270" s="80">
        <v>0</v>
      </c>
      <c r="AJ270" s="80">
        <v>0</v>
      </c>
      <c r="AK270" s="80">
        <v>-134600</v>
      </c>
      <c r="AL270" s="80">
        <v>0</v>
      </c>
      <c r="AM270" s="80">
        <v>0</v>
      </c>
      <c r="AN270" s="80">
        <v>0</v>
      </c>
      <c r="AO270" s="80">
        <v>0</v>
      </c>
      <c r="AP270" s="80">
        <v>-40233</v>
      </c>
      <c r="AQ270" s="80">
        <v>0</v>
      </c>
      <c r="AR270" s="80">
        <v>0</v>
      </c>
      <c r="AS270" s="80">
        <v>0</v>
      </c>
      <c r="AT270" s="80">
        <v>0</v>
      </c>
      <c r="AU270" s="80">
        <v>-192809</v>
      </c>
      <c r="AV270" s="80">
        <v>0</v>
      </c>
      <c r="AW270" s="80">
        <v>0</v>
      </c>
      <c r="AX270" s="80">
        <v>0</v>
      </c>
      <c r="AY270" s="80">
        <v>0</v>
      </c>
      <c r="AZ270" s="80">
        <v>-170099</v>
      </c>
      <c r="BA270" s="80">
        <v>0</v>
      </c>
      <c r="BB270" s="80">
        <v>0</v>
      </c>
      <c r="BC270" s="80">
        <v>0</v>
      </c>
      <c r="BD270" s="80">
        <v>0</v>
      </c>
      <c r="BE270" s="80">
        <v>-342070</v>
      </c>
      <c r="BF270" s="80">
        <v>0</v>
      </c>
      <c r="BG270" s="80">
        <v>0</v>
      </c>
      <c r="BH270" s="80">
        <v>0</v>
      </c>
      <c r="BI270" s="80">
        <v>0</v>
      </c>
      <c r="BJ270" s="80">
        <v>-330261</v>
      </c>
      <c r="BK270" s="80">
        <v>0</v>
      </c>
      <c r="BL270" s="80">
        <v>0</v>
      </c>
      <c r="BM270" s="80">
        <v>0</v>
      </c>
      <c r="BN270" s="80">
        <v>0</v>
      </c>
      <c r="BO270" s="80">
        <v>-529564</v>
      </c>
      <c r="BP270" s="80">
        <v>0</v>
      </c>
      <c r="BQ270" s="80">
        <v>0</v>
      </c>
      <c r="BR270" s="80">
        <v>0</v>
      </c>
      <c r="BS270" s="80">
        <v>0</v>
      </c>
      <c r="BT270" s="80">
        <v>493423</v>
      </c>
      <c r="BU270" s="80">
        <v>0</v>
      </c>
      <c r="BV270" s="80">
        <v>0</v>
      </c>
      <c r="BW270" s="80">
        <v>0</v>
      </c>
      <c r="BX270" s="80">
        <v>1201895</v>
      </c>
      <c r="BZ270" s="80" t="e">
        <v>#REF!</v>
      </c>
      <c r="CA270" s="80">
        <v>0</v>
      </c>
    </row>
    <row r="271" spans="12:142" hidden="1" x14ac:dyDescent="0.3">
      <c r="L271" s="80">
        <v>0</v>
      </c>
      <c r="M271" s="80">
        <v>0</v>
      </c>
      <c r="N271" s="80">
        <v>0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80">
        <v>0</v>
      </c>
      <c r="U271" s="80">
        <v>0</v>
      </c>
      <c r="V271" s="80">
        <v>0</v>
      </c>
      <c r="W271" s="80">
        <v>0</v>
      </c>
      <c r="X271" s="80">
        <v>0</v>
      </c>
      <c r="Y271" s="80">
        <v>0</v>
      </c>
      <c r="Z271" s="80">
        <v>0</v>
      </c>
      <c r="AA271" s="80">
        <v>0</v>
      </c>
      <c r="AB271" s="80">
        <v>0</v>
      </c>
      <c r="AC271" s="80">
        <v>0</v>
      </c>
      <c r="AD271" s="80">
        <v>0</v>
      </c>
      <c r="AE271" s="80">
        <v>0</v>
      </c>
      <c r="AF271" s="80">
        <v>0</v>
      </c>
      <c r="AG271" s="80">
        <v>0</v>
      </c>
      <c r="AH271" s="80">
        <v>0</v>
      </c>
      <c r="AI271" s="80">
        <v>0</v>
      </c>
      <c r="AJ271" s="80">
        <v>0</v>
      </c>
      <c r="AK271" s="80">
        <v>0</v>
      </c>
      <c r="AL271" s="80">
        <v>0</v>
      </c>
      <c r="AM271" s="80">
        <v>0</v>
      </c>
      <c r="AN271" s="80">
        <v>0</v>
      </c>
      <c r="AO271" s="80">
        <v>0</v>
      </c>
      <c r="AP271" s="80">
        <v>0</v>
      </c>
      <c r="AQ271" s="80">
        <v>0</v>
      </c>
      <c r="AR271" s="80">
        <v>0</v>
      </c>
      <c r="AS271" s="80">
        <v>0</v>
      </c>
      <c r="AT271" s="80">
        <v>0</v>
      </c>
      <c r="AU271" s="80">
        <v>0</v>
      </c>
      <c r="AV271" s="80">
        <v>0</v>
      </c>
      <c r="AW271" s="80">
        <v>0</v>
      </c>
      <c r="AX271" s="80">
        <v>0</v>
      </c>
      <c r="AY271" s="80">
        <v>0</v>
      </c>
      <c r="AZ271" s="80">
        <v>0</v>
      </c>
      <c r="BA271" s="80">
        <v>0</v>
      </c>
      <c r="BB271" s="80">
        <v>0</v>
      </c>
      <c r="BC271" s="80">
        <v>0</v>
      </c>
      <c r="BD271" s="80">
        <v>0</v>
      </c>
      <c r="BE271" s="80">
        <v>0</v>
      </c>
      <c r="BF271" s="80">
        <v>0</v>
      </c>
      <c r="BG271" s="80">
        <v>0</v>
      </c>
      <c r="BH271" s="80">
        <v>0</v>
      </c>
      <c r="BI271" s="80">
        <v>0</v>
      </c>
      <c r="BJ271" s="80">
        <v>0</v>
      </c>
      <c r="BK271" s="80">
        <v>0</v>
      </c>
      <c r="BL271" s="80">
        <v>0</v>
      </c>
      <c r="BM271" s="80">
        <v>0</v>
      </c>
      <c r="BN271" s="80">
        <v>0</v>
      </c>
      <c r="BO271" s="80">
        <v>0</v>
      </c>
      <c r="BP271" s="80">
        <v>0</v>
      </c>
      <c r="BQ271" s="80">
        <v>0</v>
      </c>
      <c r="BR271" s="80">
        <v>0</v>
      </c>
      <c r="BS271" s="80">
        <v>0</v>
      </c>
      <c r="BT271" s="80">
        <v>0</v>
      </c>
      <c r="BU271" s="80">
        <v>0</v>
      </c>
      <c r="BV271" s="80">
        <v>0</v>
      </c>
      <c r="BW271" s="80">
        <v>0</v>
      </c>
      <c r="BX271" s="80">
        <v>0</v>
      </c>
      <c r="BZ271" s="80" t="e">
        <v>#REF!</v>
      </c>
      <c r="CA271" s="80">
        <v>0</v>
      </c>
    </row>
    <row r="272" spans="12:142" hidden="1" x14ac:dyDescent="0.3">
      <c r="L272" s="80" t="e">
        <v>#REF!</v>
      </c>
      <c r="M272" s="80" t="e">
        <v>#REF!</v>
      </c>
      <c r="N272" s="80" t="e">
        <v>#REF!</v>
      </c>
      <c r="O272" s="80" t="e">
        <v>#REF!</v>
      </c>
      <c r="P272" s="80" t="e">
        <v>#REF!</v>
      </c>
      <c r="Q272" s="80" t="e">
        <v>#REF!</v>
      </c>
      <c r="R272" s="80" t="e">
        <v>#REF!</v>
      </c>
      <c r="S272" s="80" t="e">
        <v>#REF!</v>
      </c>
      <c r="T272" s="80" t="e">
        <v>#REF!</v>
      </c>
      <c r="U272" s="80" t="e">
        <v>#REF!</v>
      </c>
      <c r="V272" s="80" t="e">
        <v>#REF!</v>
      </c>
      <c r="W272" s="80" t="e">
        <v>#REF!</v>
      </c>
      <c r="X272" s="80" t="e">
        <v>#REF!</v>
      </c>
      <c r="Y272" s="80" t="e">
        <v>#REF!</v>
      </c>
      <c r="Z272" s="80" t="e">
        <v>#REF!</v>
      </c>
      <c r="AA272" s="80" t="e">
        <v>#REF!</v>
      </c>
      <c r="AB272" s="80" t="e">
        <v>#REF!</v>
      </c>
      <c r="AC272" s="80" t="e">
        <v>#REF!</v>
      </c>
      <c r="AD272" s="80" t="e">
        <v>#REF!</v>
      </c>
      <c r="AE272" s="80" t="e">
        <v>#REF!</v>
      </c>
      <c r="AF272" s="80" t="e">
        <v>#REF!</v>
      </c>
      <c r="AG272" s="80" t="e">
        <v>#REF!</v>
      </c>
      <c r="AH272" s="80" t="e">
        <v>#REF!</v>
      </c>
      <c r="AI272" s="80" t="e">
        <v>#REF!</v>
      </c>
      <c r="AJ272" s="80" t="e">
        <v>#REF!</v>
      </c>
      <c r="AK272" s="80" t="e">
        <v>#REF!</v>
      </c>
      <c r="AL272" s="80" t="e">
        <v>#REF!</v>
      </c>
      <c r="AM272" s="80" t="e">
        <v>#REF!</v>
      </c>
      <c r="AN272" s="80" t="e">
        <v>#REF!</v>
      </c>
      <c r="AO272" s="80" t="e">
        <v>#REF!</v>
      </c>
      <c r="AP272" s="80" t="e">
        <v>#REF!</v>
      </c>
      <c r="AQ272" s="80" t="e">
        <v>#REF!</v>
      </c>
      <c r="AR272" s="80" t="e">
        <v>#REF!</v>
      </c>
      <c r="AS272" s="80" t="e">
        <v>#REF!</v>
      </c>
      <c r="AT272" s="80" t="e">
        <v>#REF!</v>
      </c>
      <c r="AU272" s="80" t="e">
        <v>#REF!</v>
      </c>
      <c r="AV272" s="80" t="e">
        <v>#REF!</v>
      </c>
      <c r="AW272" s="80" t="e">
        <v>#REF!</v>
      </c>
      <c r="AX272" s="80" t="e">
        <v>#REF!</v>
      </c>
      <c r="AY272" s="80" t="e">
        <v>#REF!</v>
      </c>
      <c r="AZ272" s="80" t="e">
        <v>#REF!</v>
      </c>
      <c r="BA272" s="80" t="e">
        <v>#REF!</v>
      </c>
      <c r="BB272" s="80" t="e">
        <v>#REF!</v>
      </c>
      <c r="BC272" s="80" t="e">
        <v>#REF!</v>
      </c>
      <c r="BD272" s="80" t="e">
        <v>#REF!</v>
      </c>
      <c r="BE272" s="80" t="e">
        <v>#REF!</v>
      </c>
      <c r="BF272" s="80" t="e">
        <v>#REF!</v>
      </c>
      <c r="BG272" s="80" t="e">
        <v>#REF!</v>
      </c>
      <c r="BH272" s="80" t="e">
        <v>#REF!</v>
      </c>
      <c r="BI272" s="80" t="e">
        <v>#REF!</v>
      </c>
      <c r="BJ272" s="80" t="e">
        <v>#REF!</v>
      </c>
      <c r="BK272" s="80" t="e">
        <v>#REF!</v>
      </c>
      <c r="BL272" s="80" t="e">
        <v>#REF!</v>
      </c>
      <c r="BM272" s="80" t="e">
        <v>#REF!</v>
      </c>
      <c r="BN272" s="80" t="e">
        <v>#REF!</v>
      </c>
      <c r="BO272" s="80" t="e">
        <v>#REF!</v>
      </c>
      <c r="BP272" s="80" t="e">
        <v>#REF!</v>
      </c>
      <c r="BQ272" s="80" t="e">
        <v>#REF!</v>
      </c>
      <c r="BR272" s="80" t="e">
        <v>#REF!</v>
      </c>
      <c r="BS272" s="80" t="e">
        <v>#REF!</v>
      </c>
      <c r="BT272" s="80" t="e">
        <v>#REF!</v>
      </c>
      <c r="BU272" s="80" t="e">
        <v>#REF!</v>
      </c>
      <c r="BV272" s="80" t="e">
        <v>#REF!</v>
      </c>
      <c r="BW272" s="80" t="e">
        <v>#REF!</v>
      </c>
      <c r="BX272" s="80" t="e">
        <v>#REF!</v>
      </c>
      <c r="BZ272" s="80" t="e">
        <v>#REF!</v>
      </c>
      <c r="CA272" s="80" t="e">
        <v>#REF!</v>
      </c>
    </row>
    <row r="273" spans="12:79" hidden="1" x14ac:dyDescent="0.3">
      <c r="L273" s="80">
        <v>0</v>
      </c>
      <c r="M273" s="80">
        <v>0</v>
      </c>
      <c r="N273" s="80">
        <v>0</v>
      </c>
      <c r="O273" s="80">
        <v>0</v>
      </c>
      <c r="P273" s="80">
        <v>0</v>
      </c>
      <c r="Q273" s="80">
        <v>0</v>
      </c>
      <c r="R273" s="80">
        <v>0</v>
      </c>
      <c r="S273" s="80">
        <v>0</v>
      </c>
      <c r="T273" s="80">
        <v>0</v>
      </c>
      <c r="U273" s="80">
        <v>0</v>
      </c>
      <c r="V273" s="80">
        <v>0</v>
      </c>
      <c r="W273" s="80">
        <v>0</v>
      </c>
      <c r="X273" s="80">
        <v>0</v>
      </c>
      <c r="Y273" s="80">
        <v>0</v>
      </c>
      <c r="Z273" s="80">
        <v>0</v>
      </c>
      <c r="AA273" s="80">
        <v>0</v>
      </c>
      <c r="AB273" s="80">
        <v>0</v>
      </c>
      <c r="AC273" s="80">
        <v>0</v>
      </c>
      <c r="AD273" s="80">
        <v>0</v>
      </c>
      <c r="AE273" s="80">
        <v>0</v>
      </c>
      <c r="AF273" s="80">
        <v>0</v>
      </c>
      <c r="AG273" s="80">
        <v>0</v>
      </c>
      <c r="AH273" s="80">
        <v>0</v>
      </c>
      <c r="AI273" s="80">
        <v>0</v>
      </c>
      <c r="AJ273" s="80">
        <v>0</v>
      </c>
      <c r="AK273" s="80">
        <v>0</v>
      </c>
      <c r="AL273" s="80">
        <v>0</v>
      </c>
      <c r="AM273" s="80">
        <v>0</v>
      </c>
      <c r="AN273" s="80">
        <v>0</v>
      </c>
      <c r="AO273" s="80">
        <v>0</v>
      </c>
      <c r="AP273" s="80">
        <v>0</v>
      </c>
      <c r="AQ273" s="80">
        <v>0</v>
      </c>
      <c r="AR273" s="80">
        <v>0</v>
      </c>
      <c r="AS273" s="80">
        <v>0</v>
      </c>
      <c r="AT273" s="80">
        <v>0</v>
      </c>
      <c r="AU273" s="80">
        <v>0</v>
      </c>
      <c r="AV273" s="80">
        <v>0</v>
      </c>
      <c r="AW273" s="80">
        <v>0</v>
      </c>
      <c r="AX273" s="80">
        <v>0</v>
      </c>
      <c r="AY273" s="80">
        <v>0</v>
      </c>
      <c r="AZ273" s="80">
        <v>0</v>
      </c>
      <c r="BA273" s="80">
        <v>0</v>
      </c>
      <c r="BB273" s="80">
        <v>0</v>
      </c>
      <c r="BC273" s="80">
        <v>0</v>
      </c>
      <c r="BD273" s="80">
        <v>0</v>
      </c>
      <c r="BE273" s="80">
        <v>0</v>
      </c>
      <c r="BF273" s="80">
        <v>0</v>
      </c>
      <c r="BG273" s="80">
        <v>0</v>
      </c>
      <c r="BH273" s="80">
        <v>0</v>
      </c>
      <c r="BI273" s="80">
        <v>0</v>
      </c>
      <c r="BJ273" s="80">
        <v>0</v>
      </c>
      <c r="BK273" s="80">
        <v>0</v>
      </c>
      <c r="BL273" s="80">
        <v>0</v>
      </c>
      <c r="BM273" s="80">
        <v>0</v>
      </c>
      <c r="BN273" s="80">
        <v>0</v>
      </c>
      <c r="BO273" s="80">
        <v>0</v>
      </c>
      <c r="BP273" s="80">
        <v>0</v>
      </c>
      <c r="BQ273" s="80">
        <v>0</v>
      </c>
      <c r="BR273" s="80">
        <v>0</v>
      </c>
      <c r="BS273" s="80">
        <v>0</v>
      </c>
      <c r="BT273" s="80">
        <v>90613820</v>
      </c>
      <c r="BU273" s="80">
        <v>0</v>
      </c>
      <c r="BV273" s="80">
        <v>0</v>
      </c>
      <c r="BW273" s="80">
        <v>0</v>
      </c>
      <c r="BX273" s="80">
        <v>0</v>
      </c>
      <c r="BZ273" s="80" t="e">
        <v>#REF!</v>
      </c>
      <c r="CA273" s="80">
        <v>0</v>
      </c>
    </row>
    <row r="274" spans="12:79" hidden="1" x14ac:dyDescent="0.3">
      <c r="L274" s="80">
        <v>0</v>
      </c>
      <c r="M274" s="80">
        <v>0</v>
      </c>
      <c r="N274" s="80">
        <v>0</v>
      </c>
      <c r="O274" s="80">
        <v>0</v>
      </c>
      <c r="P274" s="80">
        <v>0</v>
      </c>
      <c r="Q274" s="80">
        <v>0</v>
      </c>
      <c r="R274" s="80">
        <v>0</v>
      </c>
      <c r="S274" s="80">
        <v>0</v>
      </c>
      <c r="T274" s="80">
        <v>0</v>
      </c>
      <c r="U274" s="80">
        <v>0</v>
      </c>
      <c r="V274" s="80">
        <v>0</v>
      </c>
      <c r="W274" s="80">
        <v>0</v>
      </c>
      <c r="X274" s="80">
        <v>0</v>
      </c>
      <c r="Y274" s="80">
        <v>0</v>
      </c>
      <c r="Z274" s="80">
        <v>0</v>
      </c>
      <c r="AA274" s="80">
        <v>0</v>
      </c>
      <c r="AB274" s="80">
        <v>0</v>
      </c>
      <c r="AC274" s="80">
        <v>0</v>
      </c>
      <c r="AD274" s="80">
        <v>0</v>
      </c>
      <c r="AE274" s="80">
        <v>0</v>
      </c>
      <c r="AF274" s="80">
        <v>0</v>
      </c>
      <c r="AG274" s="80">
        <v>0</v>
      </c>
      <c r="AH274" s="80">
        <v>0</v>
      </c>
      <c r="AI274" s="80">
        <v>0</v>
      </c>
      <c r="AJ274" s="80">
        <v>0</v>
      </c>
      <c r="AK274" s="80">
        <v>0</v>
      </c>
      <c r="AL274" s="80">
        <v>0</v>
      </c>
      <c r="AM274" s="80">
        <v>0</v>
      </c>
      <c r="AN274" s="80">
        <v>0</v>
      </c>
      <c r="AO274" s="80">
        <v>0</v>
      </c>
      <c r="AP274" s="80">
        <v>0</v>
      </c>
      <c r="AQ274" s="80">
        <v>0</v>
      </c>
      <c r="AR274" s="80">
        <v>0</v>
      </c>
      <c r="AS274" s="80">
        <v>0</v>
      </c>
      <c r="AT274" s="80">
        <v>0</v>
      </c>
      <c r="AU274" s="80">
        <v>0</v>
      </c>
      <c r="AV274" s="80">
        <v>0</v>
      </c>
      <c r="AW274" s="80">
        <v>0</v>
      </c>
      <c r="AX274" s="80">
        <v>0</v>
      </c>
      <c r="AY274" s="80">
        <v>0</v>
      </c>
      <c r="AZ274" s="80">
        <v>90613820</v>
      </c>
      <c r="BA274" s="80">
        <v>0</v>
      </c>
      <c r="BB274" s="80">
        <v>0</v>
      </c>
      <c r="BC274" s="80">
        <v>0</v>
      </c>
      <c r="BD274" s="80">
        <v>0</v>
      </c>
      <c r="BE274" s="80">
        <v>0</v>
      </c>
      <c r="BF274" s="80">
        <v>0</v>
      </c>
      <c r="BG274" s="80">
        <v>0</v>
      </c>
      <c r="BH274" s="80">
        <v>0</v>
      </c>
      <c r="BI274" s="80">
        <v>0</v>
      </c>
      <c r="BJ274" s="80">
        <v>0</v>
      </c>
      <c r="BK274" s="80">
        <v>0</v>
      </c>
      <c r="BL274" s="80">
        <v>0</v>
      </c>
      <c r="BM274" s="80">
        <v>0</v>
      </c>
      <c r="BN274" s="80">
        <v>0</v>
      </c>
      <c r="BO274" s="80">
        <v>0</v>
      </c>
      <c r="BP274" s="80">
        <v>0</v>
      </c>
      <c r="BQ274" s="80">
        <v>0</v>
      </c>
      <c r="BR274" s="80">
        <v>0</v>
      </c>
      <c r="BS274" s="80">
        <v>0</v>
      </c>
      <c r="BT274" s="80">
        <v>90613820</v>
      </c>
      <c r="BU274" s="80">
        <v>0</v>
      </c>
      <c r="BV274" s="80">
        <v>0</v>
      </c>
      <c r="BW274" s="80">
        <v>0</v>
      </c>
      <c r="BX274" s="80">
        <v>181227640</v>
      </c>
      <c r="BZ274" s="80" t="e">
        <v>#REF!</v>
      </c>
      <c r="CA274" s="80">
        <v>0</v>
      </c>
    </row>
    <row r="275" spans="12:79" hidden="1" x14ac:dyDescent="0.3">
      <c r="L275" s="80">
        <v>0</v>
      </c>
      <c r="M275" s="80">
        <v>0</v>
      </c>
      <c r="N275" s="80">
        <v>0</v>
      </c>
      <c r="O275" s="80">
        <v>0</v>
      </c>
      <c r="P275" s="80">
        <v>0</v>
      </c>
      <c r="Q275" s="80">
        <v>0</v>
      </c>
      <c r="R275" s="80">
        <v>0</v>
      </c>
      <c r="S275" s="80">
        <v>0</v>
      </c>
      <c r="T275" s="80">
        <v>0</v>
      </c>
      <c r="U275" s="80">
        <v>0</v>
      </c>
      <c r="V275" s="80">
        <v>0</v>
      </c>
      <c r="W275" s="80">
        <v>0</v>
      </c>
      <c r="X275" s="80">
        <v>0</v>
      </c>
      <c r="Y275" s="80">
        <v>0</v>
      </c>
      <c r="Z275" s="80">
        <v>0</v>
      </c>
      <c r="AA275" s="80">
        <v>0</v>
      </c>
      <c r="AB275" s="80">
        <v>0</v>
      </c>
      <c r="AC275" s="80">
        <v>0</v>
      </c>
      <c r="AD275" s="80">
        <v>0</v>
      </c>
      <c r="AE275" s="80">
        <v>0</v>
      </c>
      <c r="AF275" s="80">
        <v>0</v>
      </c>
      <c r="AG275" s="80">
        <v>0</v>
      </c>
      <c r="AH275" s="80">
        <v>0</v>
      </c>
      <c r="AI275" s="80">
        <v>0</v>
      </c>
      <c r="AJ275" s="80">
        <v>0</v>
      </c>
      <c r="AK275" s="80">
        <v>0</v>
      </c>
      <c r="AL275" s="80">
        <v>0</v>
      </c>
      <c r="AM275" s="80">
        <v>0</v>
      </c>
      <c r="AN275" s="80">
        <v>0</v>
      </c>
      <c r="AO275" s="80">
        <v>0</v>
      </c>
      <c r="AP275" s="80">
        <v>0</v>
      </c>
      <c r="AQ275" s="80">
        <v>0</v>
      </c>
      <c r="AR275" s="80">
        <v>0</v>
      </c>
      <c r="AS275" s="80">
        <v>0</v>
      </c>
      <c r="AT275" s="80">
        <v>0</v>
      </c>
      <c r="AU275" s="80">
        <v>0</v>
      </c>
      <c r="AV275" s="80">
        <v>0</v>
      </c>
      <c r="AW275" s="80">
        <v>0</v>
      </c>
      <c r="AX275" s="80">
        <v>0</v>
      </c>
      <c r="AY275" s="80">
        <v>0</v>
      </c>
      <c r="AZ275" s="80">
        <v>27004517</v>
      </c>
      <c r="BA275" s="80">
        <v>0</v>
      </c>
      <c r="BB275" s="80">
        <v>0</v>
      </c>
      <c r="BC275" s="80">
        <v>0</v>
      </c>
      <c r="BD275" s="80">
        <v>0</v>
      </c>
      <c r="BE275" s="80">
        <v>0</v>
      </c>
      <c r="BF275" s="80">
        <v>0</v>
      </c>
      <c r="BG275" s="80">
        <v>0</v>
      </c>
      <c r="BH275" s="80">
        <v>0</v>
      </c>
      <c r="BI275" s="80">
        <v>0</v>
      </c>
      <c r="BJ275" s="80">
        <v>0</v>
      </c>
      <c r="BK275" s="80">
        <v>0</v>
      </c>
      <c r="BL275" s="80">
        <v>0</v>
      </c>
      <c r="BM275" s="80">
        <v>0</v>
      </c>
      <c r="BN275" s="80">
        <v>0</v>
      </c>
      <c r="BO275" s="80">
        <v>0</v>
      </c>
      <c r="BP275" s="80">
        <v>0</v>
      </c>
      <c r="BQ275" s="80">
        <v>0</v>
      </c>
      <c r="BR275" s="80">
        <v>0</v>
      </c>
      <c r="BS275" s="80">
        <v>0</v>
      </c>
      <c r="BT275" s="80">
        <v>27004517</v>
      </c>
      <c r="BU275" s="80">
        <v>0</v>
      </c>
      <c r="BV275" s="80">
        <v>0</v>
      </c>
      <c r="BW275" s="80">
        <v>0</v>
      </c>
      <c r="BX275" s="80">
        <v>54009034</v>
      </c>
      <c r="BZ275" s="80" t="e">
        <v>#REF!</v>
      </c>
      <c r="CA275" s="80">
        <v>0</v>
      </c>
    </row>
    <row r="276" spans="12:79" hidden="1" x14ac:dyDescent="0.3">
      <c r="L276" s="80" t="e">
        <v>#REF!</v>
      </c>
      <c r="M276" s="80" t="e">
        <v>#REF!</v>
      </c>
      <c r="N276" s="80" t="e">
        <v>#REF!</v>
      </c>
      <c r="O276" s="80" t="e">
        <v>#REF!</v>
      </c>
      <c r="P276" s="80" t="e">
        <v>#REF!</v>
      </c>
      <c r="Q276" s="80" t="e">
        <v>#REF!</v>
      </c>
      <c r="R276" s="80" t="e">
        <v>#REF!</v>
      </c>
      <c r="S276" s="80" t="e">
        <v>#REF!</v>
      </c>
      <c r="T276" s="80" t="e">
        <v>#REF!</v>
      </c>
      <c r="U276" s="80" t="e">
        <v>#REF!</v>
      </c>
      <c r="V276" s="80" t="e">
        <v>#REF!</v>
      </c>
      <c r="W276" s="80" t="e">
        <v>#REF!</v>
      </c>
      <c r="X276" s="80" t="e">
        <v>#REF!</v>
      </c>
      <c r="Y276" s="80" t="e">
        <v>#REF!</v>
      </c>
      <c r="Z276" s="80" t="e">
        <v>#REF!</v>
      </c>
      <c r="AA276" s="80" t="e">
        <v>#REF!</v>
      </c>
      <c r="AB276" s="80" t="e">
        <v>#REF!</v>
      </c>
      <c r="AC276" s="80" t="e">
        <v>#REF!</v>
      </c>
      <c r="AD276" s="80" t="e">
        <v>#REF!</v>
      </c>
      <c r="AE276" s="80" t="e">
        <v>#REF!</v>
      </c>
      <c r="AF276" s="80" t="e">
        <v>#REF!</v>
      </c>
      <c r="AG276" s="80" t="e">
        <v>#REF!</v>
      </c>
      <c r="AH276" s="80" t="e">
        <v>#REF!</v>
      </c>
      <c r="AI276" s="80" t="e">
        <v>#REF!</v>
      </c>
      <c r="AJ276" s="80" t="e">
        <v>#REF!</v>
      </c>
      <c r="AK276" s="80" t="e">
        <v>#REF!</v>
      </c>
      <c r="AL276" s="80" t="e">
        <v>#REF!</v>
      </c>
      <c r="AM276" s="80" t="e">
        <v>#REF!</v>
      </c>
      <c r="AN276" s="80" t="e">
        <v>#REF!</v>
      </c>
      <c r="AO276" s="80" t="e">
        <v>#REF!</v>
      </c>
      <c r="AP276" s="80" t="e">
        <v>#REF!</v>
      </c>
      <c r="AQ276" s="80" t="e">
        <v>#REF!</v>
      </c>
      <c r="AR276" s="80" t="e">
        <v>#REF!</v>
      </c>
      <c r="AS276" s="80" t="e">
        <v>#REF!</v>
      </c>
      <c r="AT276" s="80" t="e">
        <v>#REF!</v>
      </c>
      <c r="AU276" s="80" t="e">
        <v>#REF!</v>
      </c>
      <c r="AV276" s="80" t="e">
        <v>#REF!</v>
      </c>
      <c r="AW276" s="80" t="e">
        <v>#REF!</v>
      </c>
      <c r="AX276" s="80" t="e">
        <v>#REF!</v>
      </c>
      <c r="AY276" s="80" t="e">
        <v>#REF!</v>
      </c>
      <c r="AZ276" s="80" t="e">
        <v>#REF!</v>
      </c>
      <c r="BA276" s="80" t="e">
        <v>#REF!</v>
      </c>
      <c r="BB276" s="80" t="e">
        <v>#REF!</v>
      </c>
      <c r="BC276" s="80" t="e">
        <v>#REF!</v>
      </c>
      <c r="BD276" s="80" t="e">
        <v>#REF!</v>
      </c>
      <c r="BE276" s="80" t="e">
        <v>#REF!</v>
      </c>
      <c r="BF276" s="80" t="e">
        <v>#REF!</v>
      </c>
      <c r="BG276" s="80" t="e">
        <v>#REF!</v>
      </c>
      <c r="BH276" s="80" t="e">
        <v>#REF!</v>
      </c>
      <c r="BI276" s="80" t="e">
        <v>#REF!</v>
      </c>
      <c r="BJ276" s="80" t="e">
        <v>#REF!</v>
      </c>
      <c r="BK276" s="80" t="e">
        <v>#REF!</v>
      </c>
      <c r="BL276" s="80" t="e">
        <v>#REF!</v>
      </c>
      <c r="BM276" s="80" t="e">
        <v>#REF!</v>
      </c>
      <c r="BN276" s="80" t="e">
        <v>#REF!</v>
      </c>
      <c r="BO276" s="80" t="e">
        <v>#REF!</v>
      </c>
      <c r="BP276" s="80" t="e">
        <v>#REF!</v>
      </c>
      <c r="BQ276" s="80" t="e">
        <v>#REF!</v>
      </c>
      <c r="BR276" s="80" t="e">
        <v>#REF!</v>
      </c>
      <c r="BS276" s="80" t="e">
        <v>#REF!</v>
      </c>
      <c r="BT276" s="80" t="e">
        <v>#REF!</v>
      </c>
      <c r="BU276" s="80" t="e">
        <v>#REF!</v>
      </c>
      <c r="BV276" s="80" t="e">
        <v>#REF!</v>
      </c>
      <c r="BW276" s="80" t="e">
        <v>#REF!</v>
      </c>
      <c r="BX276" s="80" t="e">
        <v>#REF!</v>
      </c>
      <c r="BZ276" s="80" t="e">
        <v>#REF!</v>
      </c>
      <c r="CA276" s="80" t="e">
        <v>#REF!</v>
      </c>
    </row>
    <row r="277" spans="12:79" hidden="1" x14ac:dyDescent="0.3">
      <c r="L277" s="80">
        <v>0</v>
      </c>
      <c r="M277" s="80">
        <v>0</v>
      </c>
      <c r="N277" s="80">
        <v>0</v>
      </c>
      <c r="O277" s="80">
        <v>0</v>
      </c>
      <c r="P277" s="80">
        <v>0</v>
      </c>
      <c r="Q277" s="80">
        <v>0</v>
      </c>
      <c r="R277" s="80">
        <v>0</v>
      </c>
      <c r="S277" s="80">
        <v>0</v>
      </c>
      <c r="T277" s="80">
        <v>0</v>
      </c>
      <c r="U277" s="80">
        <v>0</v>
      </c>
      <c r="V277" s="80">
        <v>0</v>
      </c>
      <c r="W277" s="80">
        <v>0</v>
      </c>
      <c r="X277" s="80">
        <v>0</v>
      </c>
      <c r="Y277" s="80">
        <v>0</v>
      </c>
      <c r="Z277" s="80">
        <v>0</v>
      </c>
      <c r="AA277" s="80">
        <v>0</v>
      </c>
      <c r="AB277" s="80">
        <v>0</v>
      </c>
      <c r="AC277" s="80">
        <v>0</v>
      </c>
      <c r="AD277" s="80">
        <v>0</v>
      </c>
      <c r="AE277" s="80">
        <v>0</v>
      </c>
      <c r="AF277" s="80">
        <v>0</v>
      </c>
      <c r="AG277" s="80">
        <v>0</v>
      </c>
      <c r="AH277" s="80">
        <v>0</v>
      </c>
      <c r="AI277" s="80">
        <v>0</v>
      </c>
      <c r="AJ277" s="80">
        <v>0</v>
      </c>
      <c r="AK277" s="80">
        <v>0</v>
      </c>
      <c r="AL277" s="80">
        <v>0</v>
      </c>
      <c r="AM277" s="80">
        <v>0</v>
      </c>
      <c r="AN277" s="80">
        <v>0</v>
      </c>
      <c r="AO277" s="80">
        <v>0</v>
      </c>
      <c r="AP277" s="80">
        <v>0</v>
      </c>
      <c r="AQ277" s="80">
        <v>0</v>
      </c>
      <c r="AR277" s="80">
        <v>0</v>
      </c>
      <c r="AS277" s="80">
        <v>0</v>
      </c>
      <c r="AT277" s="80">
        <v>0</v>
      </c>
      <c r="AU277" s="80">
        <v>0</v>
      </c>
      <c r="AV277" s="80">
        <v>0</v>
      </c>
      <c r="AW277" s="80">
        <v>0</v>
      </c>
      <c r="AX277" s="80">
        <v>0</v>
      </c>
      <c r="AY277" s="80">
        <v>0</v>
      </c>
      <c r="AZ277" s="80">
        <v>63609303</v>
      </c>
      <c r="BA277" s="80">
        <v>0</v>
      </c>
      <c r="BB277" s="80">
        <v>0</v>
      </c>
      <c r="BC277" s="80">
        <v>0</v>
      </c>
      <c r="BD277" s="80">
        <v>0</v>
      </c>
      <c r="BE277" s="80">
        <v>0</v>
      </c>
      <c r="BF277" s="80">
        <v>0</v>
      </c>
      <c r="BG277" s="80">
        <v>0</v>
      </c>
      <c r="BH277" s="80">
        <v>0</v>
      </c>
      <c r="BI277" s="80">
        <v>0</v>
      </c>
      <c r="BJ277" s="80">
        <v>0</v>
      </c>
      <c r="BK277" s="80">
        <v>0</v>
      </c>
      <c r="BL277" s="80">
        <v>0</v>
      </c>
      <c r="BM277" s="80">
        <v>0</v>
      </c>
      <c r="BN277" s="80">
        <v>0</v>
      </c>
      <c r="BO277" s="80">
        <v>0</v>
      </c>
      <c r="BP277" s="80">
        <v>0</v>
      </c>
      <c r="BQ277" s="80">
        <v>0</v>
      </c>
      <c r="BR277" s="80">
        <v>0</v>
      </c>
      <c r="BS277" s="80">
        <v>0</v>
      </c>
      <c r="BT277" s="80">
        <v>63609303</v>
      </c>
      <c r="BU277" s="80">
        <v>0</v>
      </c>
      <c r="BV277" s="80">
        <v>0</v>
      </c>
      <c r="BW277" s="80">
        <v>0</v>
      </c>
      <c r="BX277" s="80">
        <v>127218606</v>
      </c>
      <c r="BZ277" s="80" t="e">
        <v>#REF!</v>
      </c>
      <c r="CA277" s="80">
        <v>0</v>
      </c>
    </row>
    <row r="278" spans="12:79" hidden="1" x14ac:dyDescent="0.3">
      <c r="L278" s="80" t="e">
        <v>#REF!</v>
      </c>
      <c r="M278" s="80" t="e">
        <v>#REF!</v>
      </c>
      <c r="N278" s="80" t="e">
        <v>#REF!</v>
      </c>
      <c r="O278" s="80" t="e">
        <v>#REF!</v>
      </c>
      <c r="P278" s="80" t="e">
        <v>#REF!</v>
      </c>
      <c r="Q278" s="80" t="e">
        <v>#REF!</v>
      </c>
      <c r="R278" s="80" t="e">
        <v>#REF!</v>
      </c>
      <c r="S278" s="80" t="e">
        <v>#REF!</v>
      </c>
      <c r="T278" s="80" t="e">
        <v>#REF!</v>
      </c>
      <c r="U278" s="80" t="e">
        <v>#REF!</v>
      </c>
      <c r="V278" s="80" t="e">
        <v>#REF!</v>
      </c>
      <c r="W278" s="80" t="e">
        <v>#REF!</v>
      </c>
      <c r="X278" s="80" t="e">
        <v>#REF!</v>
      </c>
      <c r="Y278" s="80" t="e">
        <v>#REF!</v>
      </c>
      <c r="Z278" s="80" t="e">
        <v>#REF!</v>
      </c>
      <c r="AA278" s="80" t="e">
        <v>#REF!</v>
      </c>
      <c r="AB278" s="80" t="e">
        <v>#REF!</v>
      </c>
      <c r="AC278" s="80" t="e">
        <v>#REF!</v>
      </c>
      <c r="AD278" s="80" t="e">
        <v>#REF!</v>
      </c>
      <c r="AE278" s="80" t="e">
        <v>#REF!</v>
      </c>
      <c r="AF278" s="80" t="e">
        <v>#REF!</v>
      </c>
      <c r="AG278" s="80" t="e">
        <v>#REF!</v>
      </c>
      <c r="AH278" s="80" t="e">
        <v>#REF!</v>
      </c>
      <c r="AI278" s="80" t="e">
        <v>#REF!</v>
      </c>
      <c r="AJ278" s="80" t="e">
        <v>#REF!</v>
      </c>
      <c r="AK278" s="80" t="e">
        <v>#REF!</v>
      </c>
      <c r="AL278" s="80" t="e">
        <v>#REF!</v>
      </c>
      <c r="AM278" s="80" t="e">
        <v>#REF!</v>
      </c>
      <c r="AN278" s="80" t="e">
        <v>#REF!</v>
      </c>
      <c r="AO278" s="80" t="e">
        <v>#REF!</v>
      </c>
      <c r="AP278" s="80" t="e">
        <v>#REF!</v>
      </c>
      <c r="AQ278" s="80" t="e">
        <v>#REF!</v>
      </c>
      <c r="AR278" s="80" t="e">
        <v>#REF!</v>
      </c>
      <c r="AS278" s="80" t="e">
        <v>#REF!</v>
      </c>
      <c r="AT278" s="80" t="e">
        <v>#REF!</v>
      </c>
      <c r="AU278" s="80" t="e">
        <v>#REF!</v>
      </c>
      <c r="AV278" s="80" t="e">
        <v>#REF!</v>
      </c>
      <c r="AW278" s="80" t="e">
        <v>#REF!</v>
      </c>
      <c r="AX278" s="80" t="e">
        <v>#REF!</v>
      </c>
      <c r="AY278" s="80" t="e">
        <v>#REF!</v>
      </c>
      <c r="AZ278" s="80" t="e">
        <v>#REF!</v>
      </c>
      <c r="BA278" s="80" t="e">
        <v>#REF!</v>
      </c>
      <c r="BB278" s="80" t="e">
        <v>#REF!</v>
      </c>
      <c r="BC278" s="80" t="e">
        <v>#REF!</v>
      </c>
      <c r="BD278" s="80" t="e">
        <v>#REF!</v>
      </c>
      <c r="BE278" s="80" t="e">
        <v>#REF!</v>
      </c>
      <c r="BF278" s="80" t="e">
        <v>#REF!</v>
      </c>
      <c r="BG278" s="80" t="e">
        <v>#REF!</v>
      </c>
      <c r="BH278" s="80" t="e">
        <v>#REF!</v>
      </c>
      <c r="BI278" s="80" t="e">
        <v>#REF!</v>
      </c>
      <c r="BJ278" s="80" t="e">
        <v>#REF!</v>
      </c>
      <c r="BK278" s="80" t="e">
        <v>#REF!</v>
      </c>
      <c r="BL278" s="80" t="e">
        <v>#REF!</v>
      </c>
      <c r="BM278" s="80" t="e">
        <v>#REF!</v>
      </c>
      <c r="BN278" s="80" t="e">
        <v>#REF!</v>
      </c>
      <c r="BO278" s="80" t="e">
        <v>#REF!</v>
      </c>
      <c r="BP278" s="80" t="e">
        <v>#REF!</v>
      </c>
      <c r="BQ278" s="80" t="e">
        <v>#REF!</v>
      </c>
      <c r="BR278" s="80" t="e">
        <v>#REF!</v>
      </c>
      <c r="BS278" s="80" t="e">
        <v>#REF!</v>
      </c>
      <c r="BT278" s="80" t="e">
        <v>#REF!</v>
      </c>
      <c r="BU278" s="80" t="e">
        <v>#REF!</v>
      </c>
      <c r="BV278" s="80" t="e">
        <v>#REF!</v>
      </c>
      <c r="BW278" s="80" t="e">
        <v>#REF!</v>
      </c>
      <c r="BX278" s="80" t="e">
        <v>#REF!</v>
      </c>
      <c r="BZ278" s="80" t="e">
        <v>#REF!</v>
      </c>
      <c r="CA278" s="80" t="e">
        <v>#REF!</v>
      </c>
    </row>
    <row r="279" spans="12:79" hidden="1" x14ac:dyDescent="0.3">
      <c r="L279" s="80">
        <v>0</v>
      </c>
      <c r="M279" s="80">
        <v>0</v>
      </c>
      <c r="N279" s="80">
        <v>0</v>
      </c>
      <c r="O279" s="80">
        <v>0</v>
      </c>
      <c r="P279" s="80">
        <v>0</v>
      </c>
      <c r="Q279" s="80">
        <v>0</v>
      </c>
      <c r="R279" s="80">
        <v>0</v>
      </c>
      <c r="S279" s="80">
        <v>0</v>
      </c>
      <c r="T279" s="80">
        <v>0</v>
      </c>
      <c r="U279" s="80">
        <v>0</v>
      </c>
      <c r="V279" s="80">
        <v>0</v>
      </c>
      <c r="W279" s="80">
        <v>0</v>
      </c>
      <c r="X279" s="80">
        <v>0</v>
      </c>
      <c r="Y279" s="80">
        <v>0</v>
      </c>
      <c r="Z279" s="80">
        <v>0</v>
      </c>
      <c r="AA279" s="80">
        <v>0</v>
      </c>
      <c r="AB279" s="80">
        <v>0</v>
      </c>
      <c r="AC279" s="80">
        <v>0</v>
      </c>
      <c r="AD279" s="80">
        <v>0</v>
      </c>
      <c r="AE279" s="80">
        <v>0</v>
      </c>
      <c r="AF279" s="80">
        <v>0</v>
      </c>
      <c r="AG279" s="80">
        <v>0</v>
      </c>
      <c r="AH279" s="80">
        <v>0</v>
      </c>
      <c r="AI279" s="80">
        <v>0</v>
      </c>
      <c r="AJ279" s="80">
        <v>0</v>
      </c>
      <c r="AK279" s="80">
        <v>0</v>
      </c>
      <c r="AL279" s="80">
        <v>0</v>
      </c>
      <c r="AM279" s="80">
        <v>0</v>
      </c>
      <c r="AN279" s="80">
        <v>0</v>
      </c>
      <c r="AO279" s="80">
        <v>0</v>
      </c>
      <c r="AP279" s="80">
        <v>0</v>
      </c>
      <c r="AQ279" s="80">
        <v>0</v>
      </c>
      <c r="AR279" s="80">
        <v>0</v>
      </c>
      <c r="AS279" s="80">
        <v>0</v>
      </c>
      <c r="AT279" s="80">
        <v>0</v>
      </c>
      <c r="AU279" s="80">
        <v>0</v>
      </c>
      <c r="AV279" s="80">
        <v>0</v>
      </c>
      <c r="AW279" s="80">
        <v>0</v>
      </c>
      <c r="AX279" s="80">
        <v>0</v>
      </c>
      <c r="AY279" s="80">
        <v>0</v>
      </c>
      <c r="AZ279" s="80">
        <v>90613820</v>
      </c>
      <c r="BA279" s="80">
        <v>0</v>
      </c>
      <c r="BB279" s="80">
        <v>0</v>
      </c>
      <c r="BC279" s="80">
        <v>0</v>
      </c>
      <c r="BD279" s="80">
        <v>0</v>
      </c>
      <c r="BE279" s="80">
        <v>0</v>
      </c>
      <c r="BF279" s="80">
        <v>0</v>
      </c>
      <c r="BG279" s="80">
        <v>0</v>
      </c>
      <c r="BH279" s="80">
        <v>0</v>
      </c>
      <c r="BI279" s="80">
        <v>0</v>
      </c>
      <c r="BJ279" s="80">
        <v>0</v>
      </c>
      <c r="BK279" s="80">
        <v>0</v>
      </c>
      <c r="BL279" s="80">
        <v>0</v>
      </c>
      <c r="BM279" s="80">
        <v>0</v>
      </c>
      <c r="BN279" s="80">
        <v>0</v>
      </c>
      <c r="BO279" s="80">
        <v>0</v>
      </c>
      <c r="BP279" s="80">
        <v>0</v>
      </c>
      <c r="BQ279" s="80">
        <v>0</v>
      </c>
      <c r="BR279" s="80">
        <v>0</v>
      </c>
      <c r="BS279" s="80">
        <v>0</v>
      </c>
      <c r="BT279" s="80">
        <v>90613820</v>
      </c>
      <c r="BU279" s="80">
        <v>0</v>
      </c>
      <c r="BV279" s="80">
        <v>0</v>
      </c>
      <c r="BW279" s="80">
        <v>0</v>
      </c>
      <c r="BX279" s="80">
        <v>181227640</v>
      </c>
      <c r="BZ279" s="80" t="e">
        <v>#REF!</v>
      </c>
      <c r="CA279" s="80">
        <v>0</v>
      </c>
    </row>
    <row r="280" spans="12:79" hidden="1" x14ac:dyDescent="0.3">
      <c r="L280" s="80">
        <v>0</v>
      </c>
      <c r="M280" s="80">
        <v>0</v>
      </c>
      <c r="N280" s="80">
        <v>0</v>
      </c>
      <c r="O280" s="80">
        <v>0</v>
      </c>
      <c r="P280" s="80">
        <v>0</v>
      </c>
      <c r="Q280" s="80">
        <v>0</v>
      </c>
      <c r="R280" s="80">
        <v>0</v>
      </c>
      <c r="S280" s="80">
        <v>0</v>
      </c>
      <c r="T280" s="80">
        <v>0</v>
      </c>
      <c r="U280" s="80">
        <v>0</v>
      </c>
      <c r="V280" s="80">
        <v>0</v>
      </c>
      <c r="W280" s="80">
        <v>0</v>
      </c>
      <c r="X280" s="80">
        <v>0</v>
      </c>
      <c r="Y280" s="80">
        <v>0</v>
      </c>
      <c r="Z280" s="80">
        <v>0</v>
      </c>
      <c r="AA280" s="80">
        <v>0</v>
      </c>
      <c r="AB280" s="80">
        <v>0</v>
      </c>
      <c r="AC280" s="80">
        <v>0</v>
      </c>
      <c r="AD280" s="80">
        <v>0</v>
      </c>
      <c r="AE280" s="80">
        <v>0</v>
      </c>
      <c r="AF280" s="80">
        <v>0</v>
      </c>
      <c r="AG280" s="80">
        <v>0</v>
      </c>
      <c r="AH280" s="80">
        <v>0</v>
      </c>
      <c r="AI280" s="80">
        <v>0</v>
      </c>
      <c r="AJ280" s="80">
        <v>0</v>
      </c>
      <c r="AK280" s="80">
        <v>0</v>
      </c>
      <c r="AL280" s="80">
        <v>0</v>
      </c>
      <c r="AM280" s="80">
        <v>0</v>
      </c>
      <c r="AN280" s="80">
        <v>0</v>
      </c>
      <c r="AO280" s="80">
        <v>0</v>
      </c>
      <c r="AP280" s="80">
        <v>0</v>
      </c>
      <c r="AQ280" s="80">
        <v>0</v>
      </c>
      <c r="AR280" s="80">
        <v>0</v>
      </c>
      <c r="AS280" s="80">
        <v>0</v>
      </c>
      <c r="AT280" s="80">
        <v>0</v>
      </c>
      <c r="AU280" s="80">
        <v>0</v>
      </c>
      <c r="AV280" s="80">
        <v>0</v>
      </c>
      <c r="AW280" s="80">
        <v>0</v>
      </c>
      <c r="AX280" s="80">
        <v>0</v>
      </c>
      <c r="AY280" s="80">
        <v>0</v>
      </c>
      <c r="AZ280" s="80">
        <v>27004517</v>
      </c>
      <c r="BA280" s="80">
        <v>0</v>
      </c>
      <c r="BB280" s="80">
        <v>0</v>
      </c>
      <c r="BC280" s="80">
        <v>0</v>
      </c>
      <c r="BD280" s="80">
        <v>0</v>
      </c>
      <c r="BE280" s="80">
        <v>0</v>
      </c>
      <c r="BF280" s="80">
        <v>0</v>
      </c>
      <c r="BG280" s="80">
        <v>0</v>
      </c>
      <c r="BH280" s="80">
        <v>0</v>
      </c>
      <c r="BI280" s="80">
        <v>0</v>
      </c>
      <c r="BJ280" s="80">
        <v>0</v>
      </c>
      <c r="BK280" s="80">
        <v>0</v>
      </c>
      <c r="BL280" s="80">
        <v>0</v>
      </c>
      <c r="BM280" s="80">
        <v>0</v>
      </c>
      <c r="BN280" s="80">
        <v>0</v>
      </c>
      <c r="BO280" s="80">
        <v>0</v>
      </c>
      <c r="BP280" s="80">
        <v>0</v>
      </c>
      <c r="BQ280" s="80">
        <v>0</v>
      </c>
      <c r="BR280" s="80">
        <v>0</v>
      </c>
      <c r="BS280" s="80">
        <v>0</v>
      </c>
      <c r="BT280" s="80">
        <v>27004517</v>
      </c>
      <c r="BU280" s="80">
        <v>0</v>
      </c>
      <c r="BV280" s="80">
        <v>0</v>
      </c>
      <c r="BW280" s="80">
        <v>0</v>
      </c>
      <c r="BX280" s="80">
        <v>54009034</v>
      </c>
      <c r="BZ280" s="80" t="e">
        <v>#REF!</v>
      </c>
      <c r="CA280" s="80">
        <v>0</v>
      </c>
    </row>
    <row r="281" spans="12:79" hidden="1" x14ac:dyDescent="0.3">
      <c r="L281" s="80" t="e">
        <v>#REF!</v>
      </c>
      <c r="M281" s="80" t="e">
        <v>#REF!</v>
      </c>
      <c r="N281" s="80" t="e">
        <v>#REF!</v>
      </c>
      <c r="O281" s="80" t="e">
        <v>#REF!</v>
      </c>
      <c r="P281" s="80" t="e">
        <v>#REF!</v>
      </c>
      <c r="Q281" s="80" t="e">
        <v>#REF!</v>
      </c>
      <c r="R281" s="80" t="e">
        <v>#REF!</v>
      </c>
      <c r="S281" s="80" t="e">
        <v>#REF!</v>
      </c>
      <c r="T281" s="80" t="e">
        <v>#REF!</v>
      </c>
      <c r="U281" s="80" t="e">
        <v>#REF!</v>
      </c>
      <c r="V281" s="80" t="e">
        <v>#REF!</v>
      </c>
      <c r="W281" s="80" t="e">
        <v>#REF!</v>
      </c>
      <c r="X281" s="80" t="e">
        <v>#REF!</v>
      </c>
      <c r="Y281" s="80" t="e">
        <v>#REF!</v>
      </c>
      <c r="Z281" s="80" t="e">
        <v>#REF!</v>
      </c>
      <c r="AA281" s="80" t="e">
        <v>#REF!</v>
      </c>
      <c r="AB281" s="80" t="e">
        <v>#REF!</v>
      </c>
      <c r="AC281" s="80" t="e">
        <v>#REF!</v>
      </c>
      <c r="AD281" s="80" t="e">
        <v>#REF!</v>
      </c>
      <c r="AE281" s="80" t="e">
        <v>#REF!</v>
      </c>
      <c r="AF281" s="80" t="e">
        <v>#REF!</v>
      </c>
      <c r="AG281" s="80" t="e">
        <v>#REF!</v>
      </c>
      <c r="AH281" s="80" t="e">
        <v>#REF!</v>
      </c>
      <c r="AI281" s="80" t="e">
        <v>#REF!</v>
      </c>
      <c r="AJ281" s="80" t="e">
        <v>#REF!</v>
      </c>
      <c r="AK281" s="80" t="e">
        <v>#REF!</v>
      </c>
      <c r="AL281" s="80" t="e">
        <v>#REF!</v>
      </c>
      <c r="AM281" s="80" t="e">
        <v>#REF!</v>
      </c>
      <c r="AN281" s="80" t="e">
        <v>#REF!</v>
      </c>
      <c r="AO281" s="80" t="e">
        <v>#REF!</v>
      </c>
      <c r="AP281" s="80" t="e">
        <v>#REF!</v>
      </c>
      <c r="AQ281" s="80" t="e">
        <v>#REF!</v>
      </c>
      <c r="AR281" s="80" t="e">
        <v>#REF!</v>
      </c>
      <c r="AS281" s="80" t="e">
        <v>#REF!</v>
      </c>
      <c r="AT281" s="80" t="e">
        <v>#REF!</v>
      </c>
      <c r="AU281" s="80" t="e">
        <v>#REF!</v>
      </c>
      <c r="AV281" s="80" t="e">
        <v>#REF!</v>
      </c>
      <c r="AW281" s="80" t="e">
        <v>#REF!</v>
      </c>
      <c r="AX281" s="80" t="e">
        <v>#REF!</v>
      </c>
      <c r="AY281" s="80" t="e">
        <v>#REF!</v>
      </c>
      <c r="AZ281" s="80" t="e">
        <v>#REF!</v>
      </c>
      <c r="BA281" s="80" t="e">
        <v>#REF!</v>
      </c>
      <c r="BB281" s="80" t="e">
        <v>#REF!</v>
      </c>
      <c r="BC281" s="80" t="e">
        <v>#REF!</v>
      </c>
      <c r="BD281" s="80" t="e">
        <v>#REF!</v>
      </c>
      <c r="BE281" s="80" t="e">
        <v>#REF!</v>
      </c>
      <c r="BF281" s="80" t="e">
        <v>#REF!</v>
      </c>
      <c r="BG281" s="80" t="e">
        <v>#REF!</v>
      </c>
      <c r="BH281" s="80" t="e">
        <v>#REF!</v>
      </c>
      <c r="BI281" s="80" t="e">
        <v>#REF!</v>
      </c>
      <c r="BJ281" s="80" t="e">
        <v>#REF!</v>
      </c>
      <c r="BK281" s="80" t="e">
        <v>#REF!</v>
      </c>
      <c r="BL281" s="80" t="e">
        <v>#REF!</v>
      </c>
      <c r="BM281" s="80" t="e">
        <v>#REF!</v>
      </c>
      <c r="BN281" s="80" t="e">
        <v>#REF!</v>
      </c>
      <c r="BO281" s="80" t="e">
        <v>#REF!</v>
      </c>
      <c r="BP281" s="80" t="e">
        <v>#REF!</v>
      </c>
      <c r="BQ281" s="80" t="e">
        <v>#REF!</v>
      </c>
      <c r="BR281" s="80" t="e">
        <v>#REF!</v>
      </c>
      <c r="BS281" s="80" t="e">
        <v>#REF!</v>
      </c>
      <c r="BT281" s="80" t="e">
        <v>#REF!</v>
      </c>
      <c r="BU281" s="80" t="e">
        <v>#REF!</v>
      </c>
      <c r="BV281" s="80" t="e">
        <v>#REF!</v>
      </c>
      <c r="BW281" s="80" t="e">
        <v>#REF!</v>
      </c>
      <c r="BX281" s="80" t="e">
        <v>#REF!</v>
      </c>
      <c r="BZ281" s="80" t="e">
        <v>#REF!</v>
      </c>
      <c r="CA281" s="80" t="e">
        <v>#REF!</v>
      </c>
    </row>
    <row r="282" spans="12:79" hidden="1" x14ac:dyDescent="0.3">
      <c r="L282" s="80">
        <v>0</v>
      </c>
      <c r="M282" s="80">
        <v>0</v>
      </c>
      <c r="N282" s="80">
        <v>0</v>
      </c>
      <c r="O282" s="80">
        <v>0</v>
      </c>
      <c r="P282" s="80">
        <v>0</v>
      </c>
      <c r="Q282" s="80">
        <v>0</v>
      </c>
      <c r="R282" s="80">
        <v>0</v>
      </c>
      <c r="S282" s="80">
        <v>0</v>
      </c>
      <c r="T282" s="80">
        <v>0</v>
      </c>
      <c r="U282" s="80">
        <v>0</v>
      </c>
      <c r="V282" s="80">
        <v>0</v>
      </c>
      <c r="W282" s="80">
        <v>0</v>
      </c>
      <c r="X282" s="80">
        <v>0</v>
      </c>
      <c r="Y282" s="80">
        <v>0</v>
      </c>
      <c r="Z282" s="80">
        <v>0</v>
      </c>
      <c r="AA282" s="80">
        <v>0</v>
      </c>
      <c r="AB282" s="80">
        <v>0</v>
      </c>
      <c r="AC282" s="80">
        <v>0</v>
      </c>
      <c r="AD282" s="80">
        <v>0</v>
      </c>
      <c r="AE282" s="80">
        <v>0</v>
      </c>
      <c r="AF282" s="80">
        <v>0</v>
      </c>
      <c r="AG282" s="80">
        <v>0</v>
      </c>
      <c r="AH282" s="80">
        <v>0</v>
      </c>
      <c r="AI282" s="80">
        <v>0</v>
      </c>
      <c r="AJ282" s="80">
        <v>0</v>
      </c>
      <c r="AK282" s="80">
        <v>0</v>
      </c>
      <c r="AL282" s="80">
        <v>0</v>
      </c>
      <c r="AM282" s="80">
        <v>0</v>
      </c>
      <c r="AN282" s="80">
        <v>0</v>
      </c>
      <c r="AO282" s="80">
        <v>0</v>
      </c>
      <c r="AP282" s="80">
        <v>0</v>
      </c>
      <c r="AQ282" s="80">
        <v>0</v>
      </c>
      <c r="AR282" s="80">
        <v>0</v>
      </c>
      <c r="AS282" s="80">
        <v>0</v>
      </c>
      <c r="AT282" s="80">
        <v>0</v>
      </c>
      <c r="AU282" s="80">
        <v>0</v>
      </c>
      <c r="AV282" s="80">
        <v>0</v>
      </c>
      <c r="AW282" s="80">
        <v>0</v>
      </c>
      <c r="AX282" s="80">
        <v>0</v>
      </c>
      <c r="AY282" s="80">
        <v>0</v>
      </c>
      <c r="AZ282" s="80">
        <v>63609303</v>
      </c>
      <c r="BA282" s="80">
        <v>0</v>
      </c>
      <c r="BB282" s="80">
        <v>0</v>
      </c>
      <c r="BC282" s="80">
        <v>0</v>
      </c>
      <c r="BD282" s="80">
        <v>0</v>
      </c>
      <c r="BE282" s="80">
        <v>0</v>
      </c>
      <c r="BF282" s="80">
        <v>0</v>
      </c>
      <c r="BG282" s="80">
        <v>0</v>
      </c>
      <c r="BH282" s="80">
        <v>0</v>
      </c>
      <c r="BI282" s="80">
        <v>0</v>
      </c>
      <c r="BJ282" s="80">
        <v>0</v>
      </c>
      <c r="BK282" s="80">
        <v>0</v>
      </c>
      <c r="BL282" s="80">
        <v>0</v>
      </c>
      <c r="BM282" s="80">
        <v>0</v>
      </c>
      <c r="BN282" s="80">
        <v>0</v>
      </c>
      <c r="BO282" s="80">
        <v>0</v>
      </c>
      <c r="BP282" s="80">
        <v>0</v>
      </c>
      <c r="BQ282" s="80">
        <v>0</v>
      </c>
      <c r="BR282" s="80">
        <v>0</v>
      </c>
      <c r="BS282" s="80">
        <v>0</v>
      </c>
      <c r="BT282" s="80">
        <v>63609303</v>
      </c>
      <c r="BU282" s="80">
        <v>0</v>
      </c>
      <c r="BV282" s="80">
        <v>0</v>
      </c>
      <c r="BW282" s="80">
        <v>0</v>
      </c>
      <c r="BX282" s="80">
        <v>127218606</v>
      </c>
      <c r="BZ282" s="80" t="e">
        <v>#REF!</v>
      </c>
      <c r="CA282" s="80">
        <v>0</v>
      </c>
    </row>
    <row r="283" spans="12:79" hidden="1" x14ac:dyDescent="0.3">
      <c r="L283" s="80">
        <v>0</v>
      </c>
      <c r="M283" s="80">
        <v>0</v>
      </c>
      <c r="N283" s="80">
        <v>0</v>
      </c>
      <c r="O283" s="80">
        <v>0</v>
      </c>
      <c r="P283" s="80">
        <v>0</v>
      </c>
      <c r="Q283" s="80">
        <v>0</v>
      </c>
      <c r="R283" s="80">
        <v>0</v>
      </c>
      <c r="S283" s="80">
        <v>0</v>
      </c>
      <c r="T283" s="80">
        <v>0</v>
      </c>
      <c r="U283" s="80">
        <v>0</v>
      </c>
      <c r="V283" s="80">
        <v>0</v>
      </c>
      <c r="W283" s="80">
        <v>0</v>
      </c>
      <c r="X283" s="80">
        <v>0</v>
      </c>
      <c r="Y283" s="80">
        <v>0</v>
      </c>
      <c r="Z283" s="80">
        <v>0</v>
      </c>
      <c r="AA283" s="80">
        <v>0</v>
      </c>
      <c r="AB283" s="80">
        <v>0</v>
      </c>
      <c r="AC283" s="80">
        <v>0</v>
      </c>
      <c r="AD283" s="80">
        <v>0</v>
      </c>
      <c r="AE283" s="80">
        <v>0</v>
      </c>
      <c r="AF283" s="80">
        <v>0</v>
      </c>
      <c r="AG283" s="80">
        <v>0</v>
      </c>
      <c r="AH283" s="80">
        <v>0</v>
      </c>
      <c r="AI283" s="80">
        <v>0</v>
      </c>
      <c r="AJ283" s="80">
        <v>0</v>
      </c>
      <c r="AK283" s="80">
        <v>0</v>
      </c>
      <c r="AL283" s="80">
        <v>0</v>
      </c>
      <c r="AM283" s="80">
        <v>0</v>
      </c>
      <c r="AN283" s="80">
        <v>0</v>
      </c>
      <c r="AO283" s="80">
        <v>0</v>
      </c>
      <c r="AP283" s="80">
        <v>0</v>
      </c>
      <c r="AQ283" s="80">
        <v>0</v>
      </c>
      <c r="AR283" s="80">
        <v>0</v>
      </c>
      <c r="AS283" s="80">
        <v>0</v>
      </c>
      <c r="AT283" s="80">
        <v>0</v>
      </c>
      <c r="AU283" s="80">
        <v>0</v>
      </c>
      <c r="AV283" s="80">
        <v>0</v>
      </c>
      <c r="AW283" s="80">
        <v>0</v>
      </c>
      <c r="AX283" s="80">
        <v>0</v>
      </c>
      <c r="AY283" s="80">
        <v>0</v>
      </c>
      <c r="AZ283" s="80">
        <v>0</v>
      </c>
      <c r="BA283" s="80">
        <v>0</v>
      </c>
      <c r="BB283" s="80">
        <v>0</v>
      </c>
      <c r="BC283" s="80">
        <v>0</v>
      </c>
      <c r="BD283" s="80">
        <v>0</v>
      </c>
      <c r="BE283" s="80">
        <v>0</v>
      </c>
      <c r="BF283" s="80">
        <v>0</v>
      </c>
      <c r="BG283" s="80">
        <v>0</v>
      </c>
      <c r="BH283" s="80">
        <v>0</v>
      </c>
      <c r="BI283" s="80">
        <v>0</v>
      </c>
      <c r="BJ283" s="80">
        <v>0</v>
      </c>
      <c r="BK283" s="80">
        <v>0</v>
      </c>
      <c r="BL283" s="80">
        <v>0</v>
      </c>
      <c r="BM283" s="80">
        <v>0</v>
      </c>
      <c r="BN283" s="80">
        <v>0</v>
      </c>
      <c r="BO283" s="80">
        <v>0</v>
      </c>
      <c r="BP283" s="80">
        <v>0</v>
      </c>
      <c r="BQ283" s="80">
        <v>0</v>
      </c>
      <c r="BR283" s="80">
        <v>0</v>
      </c>
      <c r="BS283" s="80">
        <v>0</v>
      </c>
      <c r="BT283" s="80">
        <v>0</v>
      </c>
      <c r="BU283" s="80">
        <v>0</v>
      </c>
      <c r="BV283" s="80">
        <v>0</v>
      </c>
      <c r="BW283" s="80">
        <v>0</v>
      </c>
      <c r="BX283" s="80">
        <v>0</v>
      </c>
      <c r="BZ283" s="80" t="e">
        <v>#REF!</v>
      </c>
      <c r="CA283" s="80">
        <v>0</v>
      </c>
    </row>
    <row r="284" spans="12:79" hidden="1" x14ac:dyDescent="0.3">
      <c r="L284" s="80">
        <v>0</v>
      </c>
      <c r="M284" s="80">
        <v>0</v>
      </c>
      <c r="N284" s="80">
        <v>0</v>
      </c>
      <c r="O284" s="80">
        <v>0</v>
      </c>
      <c r="P284" s="80">
        <v>0</v>
      </c>
      <c r="Q284" s="80">
        <v>0</v>
      </c>
      <c r="R284" s="80">
        <v>0</v>
      </c>
      <c r="S284" s="80">
        <v>0</v>
      </c>
      <c r="T284" s="80">
        <v>0</v>
      </c>
      <c r="U284" s="80">
        <v>0</v>
      </c>
      <c r="V284" s="80">
        <v>0</v>
      </c>
      <c r="W284" s="80">
        <v>0</v>
      </c>
      <c r="X284" s="80">
        <v>0</v>
      </c>
      <c r="Y284" s="80">
        <v>0</v>
      </c>
      <c r="Z284" s="80">
        <v>0</v>
      </c>
      <c r="AA284" s="80">
        <v>0</v>
      </c>
      <c r="AB284" s="80">
        <v>0</v>
      </c>
      <c r="AC284" s="80">
        <v>0</v>
      </c>
      <c r="AD284" s="80">
        <v>0</v>
      </c>
      <c r="AE284" s="80">
        <v>0</v>
      </c>
      <c r="AF284" s="80">
        <v>0</v>
      </c>
      <c r="AG284" s="80">
        <v>0</v>
      </c>
      <c r="AH284" s="80">
        <v>0</v>
      </c>
      <c r="AI284" s="80">
        <v>0</v>
      </c>
      <c r="AJ284" s="80">
        <v>0</v>
      </c>
      <c r="AK284" s="80">
        <v>0</v>
      </c>
      <c r="AL284" s="80">
        <v>0</v>
      </c>
      <c r="AM284" s="80">
        <v>0</v>
      </c>
      <c r="AN284" s="80">
        <v>0</v>
      </c>
      <c r="AO284" s="80">
        <v>0</v>
      </c>
      <c r="AP284" s="80">
        <v>0</v>
      </c>
      <c r="AQ284" s="80">
        <v>0</v>
      </c>
      <c r="AR284" s="80">
        <v>0</v>
      </c>
      <c r="AS284" s="80">
        <v>0</v>
      </c>
      <c r="AT284" s="80">
        <v>0</v>
      </c>
      <c r="AU284" s="80">
        <v>0</v>
      </c>
      <c r="AV284" s="80">
        <v>0</v>
      </c>
      <c r="AW284" s="80">
        <v>0</v>
      </c>
      <c r="AX284" s="80">
        <v>0</v>
      </c>
      <c r="AY284" s="80">
        <v>0</v>
      </c>
      <c r="AZ284" s="80">
        <v>0</v>
      </c>
      <c r="BA284" s="80">
        <v>0</v>
      </c>
      <c r="BB284" s="80">
        <v>0</v>
      </c>
      <c r="BC284" s="80">
        <v>0</v>
      </c>
      <c r="BD284" s="80">
        <v>0</v>
      </c>
      <c r="BE284" s="80">
        <v>0</v>
      </c>
      <c r="BF284" s="80">
        <v>0</v>
      </c>
      <c r="BG284" s="80">
        <v>0</v>
      </c>
      <c r="BH284" s="80">
        <v>0</v>
      </c>
      <c r="BI284" s="80">
        <v>0</v>
      </c>
      <c r="BJ284" s="80">
        <v>0</v>
      </c>
      <c r="BK284" s="80">
        <v>0</v>
      </c>
      <c r="BL284" s="80">
        <v>0</v>
      </c>
      <c r="BM284" s="80">
        <v>0</v>
      </c>
      <c r="BN284" s="80">
        <v>0</v>
      </c>
      <c r="BO284" s="80">
        <v>0</v>
      </c>
      <c r="BP284" s="80">
        <v>0</v>
      </c>
      <c r="BQ284" s="80">
        <v>0</v>
      </c>
      <c r="BR284" s="80">
        <v>0</v>
      </c>
      <c r="BS284" s="80">
        <v>0</v>
      </c>
      <c r="BT284" s="80">
        <v>0</v>
      </c>
      <c r="BU284" s="80">
        <v>0</v>
      </c>
      <c r="BV284" s="80">
        <v>0</v>
      </c>
      <c r="BW284" s="80">
        <v>0</v>
      </c>
      <c r="BX284" s="80">
        <v>0</v>
      </c>
      <c r="BZ284" s="80" t="e">
        <v>#REF!</v>
      </c>
      <c r="CA284" s="80">
        <v>0</v>
      </c>
    </row>
    <row r="285" spans="12:79" hidden="1" x14ac:dyDescent="0.3">
      <c r="L285" s="80">
        <v>0</v>
      </c>
      <c r="M285" s="80">
        <v>0</v>
      </c>
      <c r="N285" s="80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80">
        <v>0</v>
      </c>
      <c r="U285" s="80">
        <v>0</v>
      </c>
      <c r="V285" s="80">
        <v>0</v>
      </c>
      <c r="W285" s="80">
        <v>0</v>
      </c>
      <c r="X285" s="80">
        <v>0</v>
      </c>
      <c r="Y285" s="80">
        <v>0</v>
      </c>
      <c r="Z285" s="80">
        <v>0</v>
      </c>
      <c r="AA285" s="80">
        <v>0</v>
      </c>
      <c r="AB285" s="80">
        <v>0</v>
      </c>
      <c r="AC285" s="80">
        <v>0</v>
      </c>
      <c r="AD285" s="80">
        <v>0</v>
      </c>
      <c r="AE285" s="80">
        <v>0</v>
      </c>
      <c r="AF285" s="80">
        <v>0</v>
      </c>
      <c r="AG285" s="80">
        <v>0</v>
      </c>
      <c r="AH285" s="80">
        <v>0</v>
      </c>
      <c r="AI285" s="80">
        <v>0</v>
      </c>
      <c r="AJ285" s="80">
        <v>0</v>
      </c>
      <c r="AK285" s="80">
        <v>0</v>
      </c>
      <c r="AL285" s="80">
        <v>0</v>
      </c>
      <c r="AM285" s="80">
        <v>0</v>
      </c>
      <c r="AN285" s="80">
        <v>0</v>
      </c>
      <c r="AO285" s="80">
        <v>0</v>
      </c>
      <c r="AP285" s="80">
        <v>0</v>
      </c>
      <c r="AQ285" s="80">
        <v>0</v>
      </c>
      <c r="AR285" s="80">
        <v>0</v>
      </c>
      <c r="AS285" s="80">
        <v>0</v>
      </c>
      <c r="AT285" s="80">
        <v>0</v>
      </c>
      <c r="AU285" s="80">
        <v>0</v>
      </c>
      <c r="AV285" s="80">
        <v>0</v>
      </c>
      <c r="AW285" s="80">
        <v>0</v>
      </c>
      <c r="AX285" s="80">
        <v>0</v>
      </c>
      <c r="AY285" s="80">
        <v>0</v>
      </c>
      <c r="AZ285" s="80">
        <v>0</v>
      </c>
      <c r="BA285" s="80">
        <v>0</v>
      </c>
      <c r="BB285" s="80">
        <v>0</v>
      </c>
      <c r="BC285" s="80">
        <v>0</v>
      </c>
      <c r="BD285" s="80">
        <v>0</v>
      </c>
      <c r="BE285" s="80">
        <v>0</v>
      </c>
      <c r="BF285" s="80">
        <v>0</v>
      </c>
      <c r="BG285" s="80">
        <v>0</v>
      </c>
      <c r="BH285" s="80">
        <v>0</v>
      </c>
      <c r="BI285" s="80">
        <v>0</v>
      </c>
      <c r="BJ285" s="80">
        <v>0</v>
      </c>
      <c r="BK285" s="80">
        <v>0</v>
      </c>
      <c r="BL285" s="80">
        <v>0</v>
      </c>
      <c r="BM285" s="80">
        <v>0</v>
      </c>
      <c r="BN285" s="80">
        <v>0</v>
      </c>
      <c r="BO285" s="80">
        <v>0</v>
      </c>
      <c r="BP285" s="80">
        <v>0</v>
      </c>
      <c r="BQ285" s="80">
        <v>0</v>
      </c>
      <c r="BR285" s="80">
        <v>0</v>
      </c>
      <c r="BS285" s="80">
        <v>0</v>
      </c>
      <c r="BT285" s="80">
        <v>0</v>
      </c>
      <c r="BU285" s="80">
        <v>0</v>
      </c>
      <c r="BV285" s="80">
        <v>0</v>
      </c>
      <c r="BW285" s="80">
        <v>0</v>
      </c>
      <c r="BX285" s="80">
        <v>0</v>
      </c>
      <c r="BZ285" s="80" t="e">
        <v>#REF!</v>
      </c>
      <c r="CA285" s="80">
        <v>0</v>
      </c>
    </row>
    <row r="286" spans="12:79" hidden="1" x14ac:dyDescent="0.3">
      <c r="L286" s="80" t="e">
        <v>#REF!</v>
      </c>
      <c r="M286" s="80" t="e">
        <v>#REF!</v>
      </c>
      <c r="N286" s="80" t="e">
        <v>#REF!</v>
      </c>
      <c r="O286" s="80" t="e">
        <v>#REF!</v>
      </c>
      <c r="P286" s="80" t="e">
        <v>#REF!</v>
      </c>
      <c r="Q286" s="80" t="e">
        <v>#REF!</v>
      </c>
      <c r="R286" s="80" t="e">
        <v>#REF!</v>
      </c>
      <c r="S286" s="80" t="e">
        <v>#REF!</v>
      </c>
      <c r="T286" s="80" t="e">
        <v>#REF!</v>
      </c>
      <c r="U286" s="80" t="e">
        <v>#REF!</v>
      </c>
      <c r="V286" s="80" t="e">
        <v>#REF!</v>
      </c>
      <c r="W286" s="80" t="e">
        <v>#REF!</v>
      </c>
      <c r="X286" s="80" t="e">
        <v>#REF!</v>
      </c>
      <c r="Y286" s="80" t="e">
        <v>#REF!</v>
      </c>
      <c r="Z286" s="80" t="e">
        <v>#REF!</v>
      </c>
      <c r="AA286" s="80" t="e">
        <v>#REF!</v>
      </c>
      <c r="AB286" s="80" t="e">
        <v>#REF!</v>
      </c>
      <c r="AC286" s="80" t="e">
        <v>#REF!</v>
      </c>
      <c r="AD286" s="80" t="e">
        <v>#REF!</v>
      </c>
      <c r="AE286" s="80" t="e">
        <v>#REF!</v>
      </c>
      <c r="AF286" s="80" t="e">
        <v>#REF!</v>
      </c>
      <c r="AG286" s="80" t="e">
        <v>#REF!</v>
      </c>
      <c r="AH286" s="80" t="e">
        <v>#REF!</v>
      </c>
      <c r="AI286" s="80" t="e">
        <v>#REF!</v>
      </c>
      <c r="AJ286" s="80" t="e">
        <v>#REF!</v>
      </c>
      <c r="AK286" s="80" t="e">
        <v>#REF!</v>
      </c>
      <c r="AL286" s="80" t="e">
        <v>#REF!</v>
      </c>
      <c r="AM286" s="80" t="e">
        <v>#REF!</v>
      </c>
      <c r="AN286" s="80" t="e">
        <v>#REF!</v>
      </c>
      <c r="AO286" s="80" t="e">
        <v>#REF!</v>
      </c>
      <c r="AP286" s="80" t="e">
        <v>#REF!</v>
      </c>
      <c r="AQ286" s="80" t="e">
        <v>#REF!</v>
      </c>
      <c r="AR286" s="80" t="e">
        <v>#REF!</v>
      </c>
      <c r="AS286" s="80" t="e">
        <v>#REF!</v>
      </c>
      <c r="AT286" s="80" t="e">
        <v>#REF!</v>
      </c>
      <c r="AU286" s="80" t="e">
        <v>#REF!</v>
      </c>
      <c r="AV286" s="80" t="e">
        <v>#REF!</v>
      </c>
      <c r="AW286" s="80" t="e">
        <v>#REF!</v>
      </c>
      <c r="AX286" s="80" t="e">
        <v>#REF!</v>
      </c>
      <c r="AY286" s="80" t="e">
        <v>#REF!</v>
      </c>
      <c r="AZ286" s="80" t="e">
        <v>#REF!</v>
      </c>
      <c r="BA286" s="80" t="e">
        <v>#REF!</v>
      </c>
      <c r="BB286" s="80" t="e">
        <v>#REF!</v>
      </c>
      <c r="BC286" s="80" t="e">
        <v>#REF!</v>
      </c>
      <c r="BD286" s="80" t="e">
        <v>#REF!</v>
      </c>
      <c r="BE286" s="80" t="e">
        <v>#REF!</v>
      </c>
      <c r="BF286" s="80" t="e">
        <v>#REF!</v>
      </c>
      <c r="BG286" s="80" t="e">
        <v>#REF!</v>
      </c>
      <c r="BH286" s="80" t="e">
        <v>#REF!</v>
      </c>
      <c r="BI286" s="80" t="e">
        <v>#REF!</v>
      </c>
      <c r="BJ286" s="80" t="e">
        <v>#REF!</v>
      </c>
      <c r="BK286" s="80" t="e">
        <v>#REF!</v>
      </c>
      <c r="BL286" s="80" t="e">
        <v>#REF!</v>
      </c>
      <c r="BM286" s="80" t="e">
        <v>#REF!</v>
      </c>
      <c r="BN286" s="80" t="e">
        <v>#REF!</v>
      </c>
      <c r="BO286" s="80" t="e">
        <v>#REF!</v>
      </c>
      <c r="BP286" s="80" t="e">
        <v>#REF!</v>
      </c>
      <c r="BQ286" s="80" t="e">
        <v>#REF!</v>
      </c>
      <c r="BR286" s="80" t="e">
        <v>#REF!</v>
      </c>
      <c r="BS286" s="80" t="e">
        <v>#REF!</v>
      </c>
      <c r="BT286" s="80" t="e">
        <v>#REF!</v>
      </c>
      <c r="BU286" s="80" t="e">
        <v>#REF!</v>
      </c>
      <c r="BV286" s="80" t="e">
        <v>#REF!</v>
      </c>
      <c r="BW286" s="80" t="e">
        <v>#REF!</v>
      </c>
      <c r="BX286" s="80" t="e">
        <v>#REF!</v>
      </c>
      <c r="BZ286" s="80" t="e">
        <v>#REF!</v>
      </c>
      <c r="CA286" s="80" t="e">
        <v>#REF!</v>
      </c>
    </row>
    <row r="287" spans="12:79" hidden="1" x14ac:dyDescent="0.3">
      <c r="L287" s="80">
        <v>0</v>
      </c>
      <c r="M287" s="80">
        <v>0</v>
      </c>
      <c r="N287" s="80">
        <v>0</v>
      </c>
      <c r="O287" s="80">
        <v>0</v>
      </c>
      <c r="P287" s="80">
        <v>0</v>
      </c>
      <c r="Q287" s="80">
        <v>0</v>
      </c>
      <c r="R287" s="80">
        <v>0</v>
      </c>
      <c r="S287" s="80">
        <v>0</v>
      </c>
      <c r="T287" s="80">
        <v>0</v>
      </c>
      <c r="U287" s="80">
        <v>0</v>
      </c>
      <c r="V287" s="80">
        <v>0</v>
      </c>
      <c r="W287" s="80">
        <v>0</v>
      </c>
      <c r="X287" s="80">
        <v>0</v>
      </c>
      <c r="Y287" s="80">
        <v>0</v>
      </c>
      <c r="Z287" s="80">
        <v>0</v>
      </c>
      <c r="AA287" s="80">
        <v>0</v>
      </c>
      <c r="AB287" s="80">
        <v>0</v>
      </c>
      <c r="AC287" s="80">
        <v>0</v>
      </c>
      <c r="AD287" s="80">
        <v>0</v>
      </c>
      <c r="AE287" s="80">
        <v>0</v>
      </c>
      <c r="AF287" s="80">
        <v>0</v>
      </c>
      <c r="AG287" s="80">
        <v>0</v>
      </c>
      <c r="AH287" s="80">
        <v>0</v>
      </c>
      <c r="AI287" s="80">
        <v>0</v>
      </c>
      <c r="AJ287" s="80">
        <v>0</v>
      </c>
      <c r="AK287" s="80">
        <v>0</v>
      </c>
      <c r="AL287" s="80">
        <v>0</v>
      </c>
      <c r="AM287" s="80">
        <v>0</v>
      </c>
      <c r="AN287" s="80">
        <v>0</v>
      </c>
      <c r="AO287" s="80">
        <v>0</v>
      </c>
      <c r="AP287" s="80">
        <v>0</v>
      </c>
      <c r="AQ287" s="80">
        <v>0</v>
      </c>
      <c r="AR287" s="80">
        <v>0</v>
      </c>
      <c r="AS287" s="80">
        <v>0</v>
      </c>
      <c r="AT287" s="80">
        <v>0</v>
      </c>
      <c r="AU287" s="80">
        <v>0</v>
      </c>
      <c r="AV287" s="80">
        <v>0</v>
      </c>
      <c r="AW287" s="80">
        <v>0</v>
      </c>
      <c r="AX287" s="80">
        <v>0</v>
      </c>
      <c r="AY287" s="80">
        <v>0</v>
      </c>
      <c r="AZ287" s="80">
        <v>0</v>
      </c>
      <c r="BA287" s="80">
        <v>0</v>
      </c>
      <c r="BB287" s="80">
        <v>0</v>
      </c>
      <c r="BC287" s="80">
        <v>0</v>
      </c>
      <c r="BD287" s="80">
        <v>0</v>
      </c>
      <c r="BE287" s="80">
        <v>0</v>
      </c>
      <c r="BF287" s="80">
        <v>0</v>
      </c>
      <c r="BG287" s="80">
        <v>0</v>
      </c>
      <c r="BH287" s="80">
        <v>0</v>
      </c>
      <c r="BI287" s="80">
        <v>0</v>
      </c>
      <c r="BJ287" s="80">
        <v>0</v>
      </c>
      <c r="BK287" s="80">
        <v>0</v>
      </c>
      <c r="BL287" s="80">
        <v>0</v>
      </c>
      <c r="BM287" s="80">
        <v>0</v>
      </c>
      <c r="BN287" s="80">
        <v>0</v>
      </c>
      <c r="BO287" s="80">
        <v>0</v>
      </c>
      <c r="BP287" s="80">
        <v>0</v>
      </c>
      <c r="BQ287" s="80">
        <v>0</v>
      </c>
      <c r="BR287" s="80">
        <v>0</v>
      </c>
      <c r="BS287" s="80">
        <v>0</v>
      </c>
      <c r="BT287" s="80">
        <v>0</v>
      </c>
      <c r="BU287" s="80">
        <v>0</v>
      </c>
      <c r="BV287" s="80">
        <v>0</v>
      </c>
      <c r="BW287" s="80">
        <v>0</v>
      </c>
      <c r="BX287" s="80">
        <v>0</v>
      </c>
      <c r="BZ287" s="80" t="e">
        <v>#REF!</v>
      </c>
      <c r="CA287" s="80">
        <v>0</v>
      </c>
    </row>
    <row r="288" spans="12:79" hidden="1" x14ac:dyDescent="0.3">
      <c r="L288" s="80">
        <v>0</v>
      </c>
      <c r="M288" s="80">
        <v>0</v>
      </c>
      <c r="N288" s="80">
        <v>0</v>
      </c>
      <c r="O288" s="80">
        <v>0</v>
      </c>
      <c r="P288" s="80">
        <v>0</v>
      </c>
      <c r="Q288" s="80">
        <v>0</v>
      </c>
      <c r="R288" s="80">
        <v>0</v>
      </c>
      <c r="S288" s="80">
        <v>0</v>
      </c>
      <c r="T288" s="80">
        <v>0</v>
      </c>
      <c r="U288" s="80">
        <v>0</v>
      </c>
      <c r="V288" s="80">
        <v>0</v>
      </c>
      <c r="W288" s="80">
        <v>0</v>
      </c>
      <c r="X288" s="80">
        <v>0</v>
      </c>
      <c r="Y288" s="80">
        <v>0</v>
      </c>
      <c r="Z288" s="80">
        <v>0</v>
      </c>
      <c r="AA288" s="80">
        <v>0</v>
      </c>
      <c r="AB288" s="80">
        <v>0</v>
      </c>
      <c r="AC288" s="80">
        <v>0</v>
      </c>
      <c r="AD288" s="80">
        <v>0</v>
      </c>
      <c r="AE288" s="80">
        <v>0</v>
      </c>
      <c r="AF288" s="80">
        <v>0</v>
      </c>
      <c r="AG288" s="80">
        <v>0</v>
      </c>
      <c r="AH288" s="80">
        <v>0</v>
      </c>
      <c r="AI288" s="80">
        <v>0</v>
      </c>
      <c r="AJ288" s="80">
        <v>0</v>
      </c>
      <c r="AK288" s="80">
        <v>0</v>
      </c>
      <c r="AL288" s="80">
        <v>0</v>
      </c>
      <c r="AM288" s="80">
        <v>0</v>
      </c>
      <c r="AN288" s="80">
        <v>0</v>
      </c>
      <c r="AO288" s="80">
        <v>0</v>
      </c>
      <c r="AP288" s="80">
        <v>0</v>
      </c>
      <c r="AQ288" s="80">
        <v>0</v>
      </c>
      <c r="AR288" s="80">
        <v>0</v>
      </c>
      <c r="AS288" s="80">
        <v>0</v>
      </c>
      <c r="AT288" s="80">
        <v>0</v>
      </c>
      <c r="AU288" s="80">
        <v>0</v>
      </c>
      <c r="AV288" s="80">
        <v>0</v>
      </c>
      <c r="AW288" s="80">
        <v>0</v>
      </c>
      <c r="AX288" s="80">
        <v>0</v>
      </c>
      <c r="AY288" s="80">
        <v>0</v>
      </c>
      <c r="AZ288" s="80">
        <v>0</v>
      </c>
      <c r="BA288" s="80">
        <v>0</v>
      </c>
      <c r="BB288" s="80">
        <v>0</v>
      </c>
      <c r="BC288" s="80">
        <v>0</v>
      </c>
      <c r="BD288" s="80">
        <v>0</v>
      </c>
      <c r="BE288" s="80">
        <v>0</v>
      </c>
      <c r="BF288" s="80">
        <v>0</v>
      </c>
      <c r="BG288" s="80">
        <v>0</v>
      </c>
      <c r="BH288" s="80">
        <v>0</v>
      </c>
      <c r="BI288" s="80">
        <v>0</v>
      </c>
      <c r="BJ288" s="80">
        <v>0</v>
      </c>
      <c r="BK288" s="80">
        <v>0</v>
      </c>
      <c r="BL288" s="80">
        <v>0</v>
      </c>
      <c r="BM288" s="80">
        <v>0</v>
      </c>
      <c r="BN288" s="80">
        <v>0</v>
      </c>
      <c r="BO288" s="80">
        <v>0</v>
      </c>
      <c r="BP288" s="80">
        <v>0</v>
      </c>
      <c r="BQ288" s="80">
        <v>0</v>
      </c>
      <c r="BR288" s="80">
        <v>0</v>
      </c>
      <c r="BS288" s="80">
        <v>0</v>
      </c>
      <c r="BT288" s="80">
        <v>0</v>
      </c>
      <c r="BU288" s="80">
        <v>0</v>
      </c>
      <c r="BV288" s="80">
        <v>0</v>
      </c>
      <c r="BW288" s="80">
        <v>0</v>
      </c>
      <c r="BX288" s="80">
        <v>0</v>
      </c>
      <c r="BZ288" s="80" t="e">
        <v>#REF!</v>
      </c>
      <c r="CA288" s="80">
        <v>0</v>
      </c>
    </row>
    <row r="289" spans="12:79" hidden="1" x14ac:dyDescent="0.3">
      <c r="L289" s="80">
        <v>0</v>
      </c>
      <c r="M289" s="80">
        <v>0</v>
      </c>
      <c r="N289" s="80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v>0</v>
      </c>
      <c r="V289" s="80">
        <v>0</v>
      </c>
      <c r="W289" s="80">
        <v>0</v>
      </c>
      <c r="X289" s="80">
        <v>0</v>
      </c>
      <c r="Y289" s="80">
        <v>0</v>
      </c>
      <c r="Z289" s="80">
        <v>0</v>
      </c>
      <c r="AA289" s="80">
        <v>0</v>
      </c>
      <c r="AB289" s="80">
        <v>0</v>
      </c>
      <c r="AC289" s="80">
        <v>0</v>
      </c>
      <c r="AD289" s="80">
        <v>0</v>
      </c>
      <c r="AE289" s="80">
        <v>0</v>
      </c>
      <c r="AF289" s="80">
        <v>0</v>
      </c>
      <c r="AG289" s="80">
        <v>0</v>
      </c>
      <c r="AH289" s="80">
        <v>0</v>
      </c>
      <c r="AI289" s="80">
        <v>0</v>
      </c>
      <c r="AJ289" s="80">
        <v>0</v>
      </c>
      <c r="AK289" s="80">
        <v>0</v>
      </c>
      <c r="AL289" s="80">
        <v>0</v>
      </c>
      <c r="AM289" s="80">
        <v>0</v>
      </c>
      <c r="AN289" s="80">
        <v>0</v>
      </c>
      <c r="AO289" s="80">
        <v>0</v>
      </c>
      <c r="AP289" s="80">
        <v>0</v>
      </c>
      <c r="AQ289" s="80">
        <v>0</v>
      </c>
      <c r="AR289" s="80">
        <v>0</v>
      </c>
      <c r="AS289" s="80">
        <v>0</v>
      </c>
      <c r="AT289" s="80">
        <v>0</v>
      </c>
      <c r="AU289" s="80">
        <v>0</v>
      </c>
      <c r="AV289" s="80">
        <v>0</v>
      </c>
      <c r="AW289" s="80">
        <v>0</v>
      </c>
      <c r="AX289" s="80">
        <v>0</v>
      </c>
      <c r="AY289" s="80">
        <v>0</v>
      </c>
      <c r="AZ289" s="80">
        <v>0</v>
      </c>
      <c r="BA289" s="80">
        <v>0</v>
      </c>
      <c r="BB289" s="80">
        <v>0</v>
      </c>
      <c r="BC289" s="80">
        <v>0</v>
      </c>
      <c r="BD289" s="80">
        <v>0</v>
      </c>
      <c r="BE289" s="80">
        <v>0</v>
      </c>
      <c r="BF289" s="80">
        <v>0</v>
      </c>
      <c r="BG289" s="80">
        <v>0</v>
      </c>
      <c r="BH289" s="80">
        <v>0</v>
      </c>
      <c r="BI289" s="80">
        <v>0</v>
      </c>
      <c r="BJ289" s="80">
        <v>0</v>
      </c>
      <c r="BK289" s="80">
        <v>0</v>
      </c>
      <c r="BL289" s="80">
        <v>0</v>
      </c>
      <c r="BM289" s="80">
        <v>0</v>
      </c>
      <c r="BN289" s="80">
        <v>0</v>
      </c>
      <c r="BO289" s="80">
        <v>0</v>
      </c>
      <c r="BP289" s="80">
        <v>0</v>
      </c>
      <c r="BQ289" s="80">
        <v>0</v>
      </c>
      <c r="BR289" s="80">
        <v>0</v>
      </c>
      <c r="BS289" s="80">
        <v>0</v>
      </c>
      <c r="BT289" s="80">
        <v>0</v>
      </c>
      <c r="BU289" s="80">
        <v>0</v>
      </c>
      <c r="BV289" s="80">
        <v>0</v>
      </c>
      <c r="BW289" s="80">
        <v>0</v>
      </c>
      <c r="BX289" s="80">
        <v>0</v>
      </c>
      <c r="BZ289" s="80" t="e">
        <v>#REF!</v>
      </c>
      <c r="CA289" s="80">
        <v>0</v>
      </c>
    </row>
    <row r="290" spans="12:79" hidden="1" x14ac:dyDescent="0.3">
      <c r="L290" s="80">
        <v>0</v>
      </c>
      <c r="M290" s="80">
        <v>0</v>
      </c>
      <c r="N290" s="80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80">
        <v>0</v>
      </c>
      <c r="W290" s="80">
        <v>0</v>
      </c>
      <c r="X290" s="80">
        <v>0</v>
      </c>
      <c r="Y290" s="80">
        <v>0</v>
      </c>
      <c r="Z290" s="80">
        <v>0</v>
      </c>
      <c r="AA290" s="80">
        <v>0</v>
      </c>
      <c r="AB290" s="80">
        <v>0</v>
      </c>
      <c r="AC290" s="80">
        <v>0</v>
      </c>
      <c r="AD290" s="80">
        <v>0</v>
      </c>
      <c r="AE290" s="80">
        <v>0</v>
      </c>
      <c r="AF290" s="80">
        <v>0</v>
      </c>
      <c r="AG290" s="80">
        <v>0</v>
      </c>
      <c r="AH290" s="80">
        <v>0</v>
      </c>
      <c r="AI290" s="80">
        <v>0</v>
      </c>
      <c r="AJ290" s="80">
        <v>0</v>
      </c>
      <c r="AK290" s="80">
        <v>0</v>
      </c>
      <c r="AL290" s="80">
        <v>0</v>
      </c>
      <c r="AM290" s="80">
        <v>0</v>
      </c>
      <c r="AN290" s="80">
        <v>0</v>
      </c>
      <c r="AO290" s="80">
        <v>0</v>
      </c>
      <c r="AP290" s="80">
        <v>0</v>
      </c>
      <c r="AQ290" s="80">
        <v>0</v>
      </c>
      <c r="AR290" s="80">
        <v>0</v>
      </c>
      <c r="AS290" s="80">
        <v>0</v>
      </c>
      <c r="AT290" s="80">
        <v>0</v>
      </c>
      <c r="AU290" s="80">
        <v>0</v>
      </c>
      <c r="AV290" s="80">
        <v>0</v>
      </c>
      <c r="AW290" s="80">
        <v>0</v>
      </c>
      <c r="AX290" s="80">
        <v>0</v>
      </c>
      <c r="AY290" s="80">
        <v>0</v>
      </c>
      <c r="AZ290" s="80">
        <v>0</v>
      </c>
      <c r="BA290" s="80">
        <v>0</v>
      </c>
      <c r="BB290" s="80">
        <v>0</v>
      </c>
      <c r="BC290" s="80">
        <v>0</v>
      </c>
      <c r="BD290" s="80">
        <v>0</v>
      </c>
      <c r="BE290" s="80">
        <v>0</v>
      </c>
      <c r="BF290" s="80">
        <v>0</v>
      </c>
      <c r="BG290" s="80">
        <v>0</v>
      </c>
      <c r="BH290" s="80">
        <v>0</v>
      </c>
      <c r="BI290" s="80">
        <v>0</v>
      </c>
      <c r="BJ290" s="80">
        <v>0</v>
      </c>
      <c r="BK290" s="80">
        <v>0</v>
      </c>
      <c r="BL290" s="80">
        <v>0</v>
      </c>
      <c r="BM290" s="80">
        <v>0</v>
      </c>
      <c r="BN290" s="80">
        <v>0</v>
      </c>
      <c r="BO290" s="80">
        <v>0</v>
      </c>
      <c r="BP290" s="80">
        <v>0</v>
      </c>
      <c r="BQ290" s="80">
        <v>0</v>
      </c>
      <c r="BR290" s="80">
        <v>0</v>
      </c>
      <c r="BS290" s="80">
        <v>0</v>
      </c>
      <c r="BT290" s="80">
        <v>0</v>
      </c>
      <c r="BU290" s="80">
        <v>0</v>
      </c>
      <c r="BV290" s="80">
        <v>0</v>
      </c>
      <c r="BW290" s="80">
        <v>0</v>
      </c>
      <c r="BX290" s="80">
        <v>0</v>
      </c>
      <c r="BZ290" s="80" t="e">
        <v>#REF!</v>
      </c>
      <c r="CA290" s="80">
        <v>0</v>
      </c>
    </row>
    <row r="291" spans="12:79" hidden="1" x14ac:dyDescent="0.3">
      <c r="L291" s="80" t="e">
        <v>#REF!</v>
      </c>
      <c r="M291" s="80" t="e">
        <v>#REF!</v>
      </c>
      <c r="N291" s="80" t="e">
        <v>#REF!</v>
      </c>
      <c r="O291" s="80" t="e">
        <v>#REF!</v>
      </c>
      <c r="P291" s="80" t="e">
        <v>#REF!</v>
      </c>
      <c r="Q291" s="80" t="e">
        <v>#REF!</v>
      </c>
      <c r="R291" s="80" t="e">
        <v>#REF!</v>
      </c>
      <c r="S291" s="80" t="e">
        <v>#REF!</v>
      </c>
      <c r="T291" s="80" t="e">
        <v>#REF!</v>
      </c>
      <c r="U291" s="80" t="e">
        <v>#REF!</v>
      </c>
      <c r="V291" s="80" t="e">
        <v>#REF!</v>
      </c>
      <c r="W291" s="80" t="e">
        <v>#REF!</v>
      </c>
      <c r="X291" s="80" t="e">
        <v>#REF!</v>
      </c>
      <c r="Y291" s="80" t="e">
        <v>#REF!</v>
      </c>
      <c r="Z291" s="80" t="e">
        <v>#REF!</v>
      </c>
      <c r="AA291" s="80" t="e">
        <v>#REF!</v>
      </c>
      <c r="AB291" s="80" t="e">
        <v>#REF!</v>
      </c>
      <c r="AC291" s="80" t="e">
        <v>#REF!</v>
      </c>
      <c r="AD291" s="80" t="e">
        <v>#REF!</v>
      </c>
      <c r="AE291" s="80" t="e">
        <v>#REF!</v>
      </c>
      <c r="AF291" s="80" t="e">
        <v>#REF!</v>
      </c>
      <c r="AG291" s="80" t="e">
        <v>#REF!</v>
      </c>
      <c r="AH291" s="80" t="e">
        <v>#REF!</v>
      </c>
      <c r="AI291" s="80" t="e">
        <v>#REF!</v>
      </c>
      <c r="AJ291" s="80" t="e">
        <v>#REF!</v>
      </c>
      <c r="AK291" s="80" t="e">
        <v>#REF!</v>
      </c>
      <c r="AL291" s="80" t="e">
        <v>#REF!</v>
      </c>
      <c r="AM291" s="80" t="e">
        <v>#REF!</v>
      </c>
      <c r="AN291" s="80" t="e">
        <v>#REF!</v>
      </c>
      <c r="AO291" s="80" t="e">
        <v>#REF!</v>
      </c>
      <c r="AP291" s="80" t="e">
        <v>#REF!</v>
      </c>
      <c r="AQ291" s="80" t="e">
        <v>#REF!</v>
      </c>
      <c r="AR291" s="80" t="e">
        <v>#REF!</v>
      </c>
      <c r="AS291" s="80" t="e">
        <v>#REF!</v>
      </c>
      <c r="AT291" s="80" t="e">
        <v>#REF!</v>
      </c>
      <c r="AU291" s="80" t="e">
        <v>#REF!</v>
      </c>
      <c r="AV291" s="80" t="e">
        <v>#REF!</v>
      </c>
      <c r="AW291" s="80" t="e">
        <v>#REF!</v>
      </c>
      <c r="AX291" s="80" t="e">
        <v>#REF!</v>
      </c>
      <c r="AY291" s="80" t="e">
        <v>#REF!</v>
      </c>
      <c r="AZ291" s="80" t="e">
        <v>#REF!</v>
      </c>
      <c r="BA291" s="80" t="e">
        <v>#REF!</v>
      </c>
      <c r="BB291" s="80" t="e">
        <v>#REF!</v>
      </c>
      <c r="BC291" s="80" t="e">
        <v>#REF!</v>
      </c>
      <c r="BD291" s="80" t="e">
        <v>#REF!</v>
      </c>
      <c r="BE291" s="80" t="e">
        <v>#REF!</v>
      </c>
      <c r="BF291" s="80" t="e">
        <v>#REF!</v>
      </c>
      <c r="BG291" s="80" t="e">
        <v>#REF!</v>
      </c>
      <c r="BH291" s="80" t="e">
        <v>#REF!</v>
      </c>
      <c r="BI291" s="80" t="e">
        <v>#REF!</v>
      </c>
      <c r="BJ291" s="80" t="e">
        <v>#REF!</v>
      </c>
      <c r="BK291" s="80" t="e">
        <v>#REF!</v>
      </c>
      <c r="BL291" s="80" t="e">
        <v>#REF!</v>
      </c>
      <c r="BM291" s="80" t="e">
        <v>#REF!</v>
      </c>
      <c r="BN291" s="80" t="e">
        <v>#REF!</v>
      </c>
      <c r="BO291" s="80" t="e">
        <v>#REF!</v>
      </c>
      <c r="BP291" s="80" t="e">
        <v>#REF!</v>
      </c>
      <c r="BQ291" s="80" t="e">
        <v>#REF!</v>
      </c>
      <c r="BR291" s="80" t="e">
        <v>#REF!</v>
      </c>
      <c r="BS291" s="80" t="e">
        <v>#REF!</v>
      </c>
      <c r="BT291" s="80" t="e">
        <v>#REF!</v>
      </c>
      <c r="BU291" s="80" t="e">
        <v>#REF!</v>
      </c>
      <c r="BV291" s="80" t="e">
        <v>#REF!</v>
      </c>
      <c r="BW291" s="80" t="e">
        <v>#REF!</v>
      </c>
      <c r="BX291" s="80" t="e">
        <v>#REF!</v>
      </c>
      <c r="BZ291" s="80" t="e">
        <v>#REF!</v>
      </c>
      <c r="CA291" s="80" t="e">
        <v>#REF!</v>
      </c>
    </row>
    <row r="292" spans="12:79" hidden="1" x14ac:dyDescent="0.3">
      <c r="L292" s="80">
        <v>0</v>
      </c>
      <c r="M292" s="80">
        <v>0</v>
      </c>
      <c r="N292" s="80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v>0</v>
      </c>
      <c r="V292" s="80">
        <v>0</v>
      </c>
      <c r="W292" s="80">
        <v>0</v>
      </c>
      <c r="X292" s="80">
        <v>0</v>
      </c>
      <c r="Y292" s="80">
        <v>0</v>
      </c>
      <c r="Z292" s="80">
        <v>0</v>
      </c>
      <c r="AA292" s="80">
        <v>0</v>
      </c>
      <c r="AB292" s="80">
        <v>0</v>
      </c>
      <c r="AC292" s="80">
        <v>0</v>
      </c>
      <c r="AD292" s="80">
        <v>0</v>
      </c>
      <c r="AE292" s="80">
        <v>0</v>
      </c>
      <c r="AF292" s="80">
        <v>0</v>
      </c>
      <c r="AG292" s="80">
        <v>0</v>
      </c>
      <c r="AH292" s="80">
        <v>0</v>
      </c>
      <c r="AI292" s="80">
        <v>0</v>
      </c>
      <c r="AJ292" s="80">
        <v>0</v>
      </c>
      <c r="AK292" s="80">
        <v>0</v>
      </c>
      <c r="AL292" s="80">
        <v>0</v>
      </c>
      <c r="AM292" s="80">
        <v>0</v>
      </c>
      <c r="AN292" s="80">
        <v>0</v>
      </c>
      <c r="AO292" s="80">
        <v>0</v>
      </c>
      <c r="AP292" s="80">
        <v>0</v>
      </c>
      <c r="AQ292" s="80">
        <v>0</v>
      </c>
      <c r="AR292" s="80">
        <v>0</v>
      </c>
      <c r="AS292" s="80">
        <v>0</v>
      </c>
      <c r="AT292" s="80">
        <v>0</v>
      </c>
      <c r="AU292" s="80">
        <v>0</v>
      </c>
      <c r="AV292" s="80">
        <v>0</v>
      </c>
      <c r="AW292" s="80">
        <v>0</v>
      </c>
      <c r="AX292" s="80">
        <v>0</v>
      </c>
      <c r="AY292" s="80">
        <v>0</v>
      </c>
      <c r="AZ292" s="80">
        <v>0</v>
      </c>
      <c r="BA292" s="80">
        <v>0</v>
      </c>
      <c r="BB292" s="80">
        <v>0</v>
      </c>
      <c r="BC292" s="80">
        <v>0</v>
      </c>
      <c r="BD292" s="80">
        <v>0</v>
      </c>
      <c r="BE292" s="80">
        <v>0</v>
      </c>
      <c r="BF292" s="80">
        <v>0</v>
      </c>
      <c r="BG292" s="80">
        <v>0</v>
      </c>
      <c r="BH292" s="80">
        <v>0</v>
      </c>
      <c r="BI292" s="80">
        <v>0</v>
      </c>
      <c r="BJ292" s="80">
        <v>0</v>
      </c>
      <c r="BK292" s="80">
        <v>0</v>
      </c>
      <c r="BL292" s="80">
        <v>0</v>
      </c>
      <c r="BM292" s="80">
        <v>0</v>
      </c>
      <c r="BN292" s="80">
        <v>0</v>
      </c>
      <c r="BO292" s="80">
        <v>0</v>
      </c>
      <c r="BP292" s="80">
        <v>0</v>
      </c>
      <c r="BQ292" s="80">
        <v>0</v>
      </c>
      <c r="BR292" s="80">
        <v>0</v>
      </c>
      <c r="BS292" s="80">
        <v>0</v>
      </c>
      <c r="BT292" s="80">
        <v>0</v>
      </c>
      <c r="BU292" s="80">
        <v>0</v>
      </c>
      <c r="BV292" s="80">
        <v>0</v>
      </c>
      <c r="BW292" s="80">
        <v>0</v>
      </c>
      <c r="BX292" s="80">
        <v>0</v>
      </c>
      <c r="BZ292" s="80" t="e">
        <v>#REF!</v>
      </c>
      <c r="CA292" s="80">
        <v>0</v>
      </c>
    </row>
    <row r="293" spans="12:79" hidden="1" x14ac:dyDescent="0.3">
      <c r="L293" s="80">
        <v>0</v>
      </c>
      <c r="M293" s="80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80">
        <v>0</v>
      </c>
      <c r="W293" s="80">
        <v>0</v>
      </c>
      <c r="X293" s="80">
        <v>0</v>
      </c>
      <c r="Y293" s="80">
        <v>0</v>
      </c>
      <c r="Z293" s="80">
        <v>0</v>
      </c>
      <c r="AA293" s="80">
        <v>0</v>
      </c>
      <c r="AB293" s="80">
        <v>0</v>
      </c>
      <c r="AC293" s="80">
        <v>0</v>
      </c>
      <c r="AD293" s="80">
        <v>0</v>
      </c>
      <c r="AE293" s="80">
        <v>0</v>
      </c>
      <c r="AF293" s="80">
        <v>0</v>
      </c>
      <c r="AG293" s="80">
        <v>0</v>
      </c>
      <c r="AH293" s="80">
        <v>0</v>
      </c>
      <c r="AI293" s="80">
        <v>0</v>
      </c>
      <c r="AJ293" s="80">
        <v>0</v>
      </c>
      <c r="AK293" s="80">
        <v>0</v>
      </c>
      <c r="AL293" s="80">
        <v>0</v>
      </c>
      <c r="AM293" s="80">
        <v>0</v>
      </c>
      <c r="AN293" s="80">
        <v>0</v>
      </c>
      <c r="AO293" s="80">
        <v>0</v>
      </c>
      <c r="AP293" s="80">
        <v>0</v>
      </c>
      <c r="AQ293" s="80">
        <v>0</v>
      </c>
      <c r="AR293" s="80">
        <v>0</v>
      </c>
      <c r="AS293" s="80">
        <v>0</v>
      </c>
      <c r="AT293" s="80">
        <v>0</v>
      </c>
      <c r="AU293" s="80">
        <v>0</v>
      </c>
      <c r="AV293" s="80">
        <v>0</v>
      </c>
      <c r="AW293" s="80">
        <v>0</v>
      </c>
      <c r="AX293" s="80">
        <v>0</v>
      </c>
      <c r="AY293" s="80">
        <v>0</v>
      </c>
      <c r="AZ293" s="80">
        <v>0</v>
      </c>
      <c r="BA293" s="80">
        <v>0</v>
      </c>
      <c r="BB293" s="80">
        <v>0</v>
      </c>
      <c r="BC293" s="80">
        <v>0</v>
      </c>
      <c r="BD293" s="80">
        <v>0</v>
      </c>
      <c r="BE293" s="80">
        <v>0</v>
      </c>
      <c r="BF293" s="80">
        <v>0</v>
      </c>
      <c r="BG293" s="80">
        <v>0</v>
      </c>
      <c r="BH293" s="80">
        <v>0</v>
      </c>
      <c r="BI293" s="80">
        <v>0</v>
      </c>
      <c r="BJ293" s="80">
        <v>0</v>
      </c>
      <c r="BK293" s="80">
        <v>0</v>
      </c>
      <c r="BL293" s="80">
        <v>0</v>
      </c>
      <c r="BM293" s="80">
        <v>0</v>
      </c>
      <c r="BN293" s="80">
        <v>0</v>
      </c>
      <c r="BO293" s="80">
        <v>0</v>
      </c>
      <c r="BP293" s="80">
        <v>0</v>
      </c>
      <c r="BQ293" s="80">
        <v>0</v>
      </c>
      <c r="BR293" s="80">
        <v>0</v>
      </c>
      <c r="BS293" s="80">
        <v>0</v>
      </c>
      <c r="BT293" s="80">
        <v>0</v>
      </c>
      <c r="BU293" s="80">
        <v>0</v>
      </c>
      <c r="BV293" s="80">
        <v>0</v>
      </c>
      <c r="BW293" s="80">
        <v>0</v>
      </c>
      <c r="BX293" s="80">
        <v>0</v>
      </c>
      <c r="BZ293" s="80" t="e">
        <v>#REF!</v>
      </c>
      <c r="CA293" s="80">
        <v>0</v>
      </c>
    </row>
    <row r="294" spans="12:79" hidden="1" x14ac:dyDescent="0.3">
      <c r="L294" s="80">
        <v>-3035000</v>
      </c>
      <c r="M294" s="80">
        <v>0</v>
      </c>
      <c r="N294" s="80">
        <v>0</v>
      </c>
      <c r="O294" s="80">
        <v>0</v>
      </c>
      <c r="P294" s="80">
        <v>0</v>
      </c>
      <c r="Q294" s="80">
        <v>-3410000</v>
      </c>
      <c r="R294" s="80">
        <v>0</v>
      </c>
      <c r="S294" s="80">
        <v>0</v>
      </c>
      <c r="T294" s="80">
        <v>0</v>
      </c>
      <c r="U294" s="80">
        <v>0</v>
      </c>
      <c r="V294" s="80">
        <v>-1250000</v>
      </c>
      <c r="W294" s="80">
        <v>0</v>
      </c>
      <c r="X294" s="80">
        <v>0</v>
      </c>
      <c r="Y294" s="80">
        <v>0</v>
      </c>
      <c r="Z294" s="80">
        <v>0</v>
      </c>
      <c r="AA294" s="80">
        <v>0</v>
      </c>
      <c r="AB294" s="80">
        <v>0</v>
      </c>
      <c r="AC294" s="80">
        <v>0</v>
      </c>
      <c r="AD294" s="80">
        <v>0</v>
      </c>
      <c r="AE294" s="80">
        <v>0</v>
      </c>
      <c r="AF294" s="80">
        <v>951676</v>
      </c>
      <c r="AG294" s="80">
        <v>0</v>
      </c>
      <c r="AH294" s="80">
        <v>0</v>
      </c>
      <c r="AI294" s="80">
        <v>0</v>
      </c>
      <c r="AJ294" s="80">
        <v>0</v>
      </c>
      <c r="AK294" s="80">
        <v>4229810</v>
      </c>
      <c r="AL294" s="80">
        <v>0</v>
      </c>
      <c r="AM294" s="80">
        <v>0</v>
      </c>
      <c r="AN294" s="80">
        <v>0</v>
      </c>
      <c r="AO294" s="80">
        <v>0</v>
      </c>
      <c r="AP294" s="80">
        <v>13338338</v>
      </c>
      <c r="AQ294" s="80">
        <v>0</v>
      </c>
      <c r="AR294" s="80">
        <v>0</v>
      </c>
      <c r="AS294" s="80">
        <v>0</v>
      </c>
      <c r="AT294" s="80">
        <v>0</v>
      </c>
      <c r="AU294" s="80">
        <v>9218152</v>
      </c>
      <c r="AV294" s="80">
        <v>0</v>
      </c>
      <c r="AW294" s="80">
        <v>0</v>
      </c>
      <c r="AX294" s="80">
        <v>0</v>
      </c>
      <c r="AY294" s="80">
        <v>0</v>
      </c>
      <c r="AZ294" s="80">
        <v>5802766</v>
      </c>
      <c r="BA294" s="80">
        <v>0</v>
      </c>
      <c r="BB294" s="80">
        <v>0</v>
      </c>
      <c r="BC294" s="80">
        <v>0</v>
      </c>
      <c r="BD294" s="80">
        <v>0</v>
      </c>
      <c r="BE294" s="80">
        <v>0</v>
      </c>
      <c r="BF294" s="80">
        <v>0</v>
      </c>
      <c r="BG294" s="80">
        <v>0</v>
      </c>
      <c r="BH294" s="80">
        <v>0</v>
      </c>
      <c r="BI294" s="80">
        <v>0</v>
      </c>
      <c r="BJ294" s="80">
        <v>0</v>
      </c>
      <c r="BK294" s="80">
        <v>0</v>
      </c>
      <c r="BL294" s="80">
        <v>0</v>
      </c>
      <c r="BM294" s="80">
        <v>0</v>
      </c>
      <c r="BN294" s="80">
        <v>0</v>
      </c>
      <c r="BO294" s="80">
        <v>0</v>
      </c>
      <c r="BP294" s="80">
        <v>0</v>
      </c>
      <c r="BQ294" s="80">
        <v>0</v>
      </c>
      <c r="BR294" s="80">
        <v>0</v>
      </c>
      <c r="BS294" s="80">
        <v>0</v>
      </c>
      <c r="BT294" s="80">
        <v>25845742</v>
      </c>
      <c r="BU294" s="80">
        <v>0</v>
      </c>
      <c r="BV294" s="80">
        <v>0</v>
      </c>
      <c r="BW294" s="80">
        <v>0</v>
      </c>
      <c r="BX294" s="80">
        <v>0</v>
      </c>
      <c r="BZ294" s="80" t="e">
        <v>#REF!</v>
      </c>
      <c r="CA294" s="80">
        <v>0</v>
      </c>
    </row>
    <row r="295" spans="12:79" hidden="1" x14ac:dyDescent="0.3">
      <c r="L295" s="80">
        <v>-3035000</v>
      </c>
      <c r="M295" s="80">
        <v>0</v>
      </c>
      <c r="N295" s="80">
        <v>0</v>
      </c>
      <c r="O295" s="80">
        <v>0</v>
      </c>
      <c r="P295" s="80">
        <v>0</v>
      </c>
      <c r="Q295" s="80">
        <v>-3410000</v>
      </c>
      <c r="R295" s="80">
        <v>0</v>
      </c>
      <c r="S295" s="80">
        <v>0</v>
      </c>
      <c r="T295" s="80">
        <v>0</v>
      </c>
      <c r="U295" s="80">
        <v>0</v>
      </c>
      <c r="V295" s="80">
        <v>-1250000</v>
      </c>
      <c r="W295" s="80">
        <v>0</v>
      </c>
      <c r="X295" s="80">
        <v>0</v>
      </c>
      <c r="Y295" s="80">
        <v>0</v>
      </c>
      <c r="Z295" s="80">
        <v>0</v>
      </c>
      <c r="AA295" s="80">
        <v>0</v>
      </c>
      <c r="AB295" s="80">
        <v>0</v>
      </c>
      <c r="AC295" s="80">
        <v>0</v>
      </c>
      <c r="AD295" s="80">
        <v>0</v>
      </c>
      <c r="AE295" s="80">
        <v>0</v>
      </c>
      <c r="AF295" s="80">
        <v>951676</v>
      </c>
      <c r="AG295" s="80">
        <v>0</v>
      </c>
      <c r="AH295" s="80">
        <v>0</v>
      </c>
      <c r="AI295" s="80">
        <v>0</v>
      </c>
      <c r="AJ295" s="80">
        <v>0</v>
      </c>
      <c r="AK295" s="80">
        <v>4229810</v>
      </c>
      <c r="AL295" s="80">
        <v>0</v>
      </c>
      <c r="AM295" s="80">
        <v>0</v>
      </c>
      <c r="AN295" s="80">
        <v>0</v>
      </c>
      <c r="AO295" s="80">
        <v>0</v>
      </c>
      <c r="AP295" s="80">
        <v>4000000</v>
      </c>
      <c r="AQ295" s="80">
        <v>0</v>
      </c>
      <c r="AR295" s="80">
        <v>0</v>
      </c>
      <c r="AS295" s="80">
        <v>0</v>
      </c>
      <c r="AT295" s="80">
        <v>0</v>
      </c>
      <c r="AU295" s="80">
        <v>2753000</v>
      </c>
      <c r="AV295" s="80">
        <v>0</v>
      </c>
      <c r="AW295" s="80">
        <v>0</v>
      </c>
      <c r="AX295" s="80">
        <v>0</v>
      </c>
      <c r="AY295" s="80">
        <v>0</v>
      </c>
      <c r="AZ295" s="80">
        <v>5802766</v>
      </c>
      <c r="BA295" s="80">
        <v>0</v>
      </c>
      <c r="BB295" s="80">
        <v>0</v>
      </c>
      <c r="BC295" s="80">
        <v>0</v>
      </c>
      <c r="BD295" s="80">
        <v>0</v>
      </c>
      <c r="BE295" s="80">
        <v>0</v>
      </c>
      <c r="BF295" s="80">
        <v>0</v>
      </c>
      <c r="BG295" s="80">
        <v>0</v>
      </c>
      <c r="BH295" s="80">
        <v>0</v>
      </c>
      <c r="BI295" s="80">
        <v>0</v>
      </c>
      <c r="BJ295" s="80">
        <v>0</v>
      </c>
      <c r="BK295" s="80">
        <v>0</v>
      </c>
      <c r="BL295" s="80">
        <v>0</v>
      </c>
      <c r="BM295" s="80">
        <v>0</v>
      </c>
      <c r="BN295" s="80">
        <v>0</v>
      </c>
      <c r="BO295" s="80">
        <v>0</v>
      </c>
      <c r="BP295" s="80">
        <v>0</v>
      </c>
      <c r="BQ295" s="80">
        <v>0</v>
      </c>
      <c r="BR295" s="80">
        <v>0</v>
      </c>
      <c r="BS295" s="80">
        <v>0</v>
      </c>
      <c r="BT295" s="80">
        <v>10042252</v>
      </c>
      <c r="BU295" s="80">
        <v>0</v>
      </c>
      <c r="BV295" s="80">
        <v>0</v>
      </c>
      <c r="BW295" s="80">
        <v>0</v>
      </c>
      <c r="BX295" s="80">
        <v>0</v>
      </c>
      <c r="BZ295" s="80" t="e">
        <v>#REF!</v>
      </c>
      <c r="CA295" s="80">
        <v>0</v>
      </c>
    </row>
    <row r="296" spans="12:79" hidden="1" x14ac:dyDescent="0.3">
      <c r="L296" s="80">
        <v>0</v>
      </c>
      <c r="M296" s="80">
        <v>0</v>
      </c>
      <c r="N296" s="80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80">
        <v>0</v>
      </c>
      <c r="W296" s="80">
        <v>0</v>
      </c>
      <c r="X296" s="80">
        <v>0</v>
      </c>
      <c r="Y296" s="80">
        <v>0</v>
      </c>
      <c r="Z296" s="80">
        <v>0</v>
      </c>
      <c r="AA296" s="80">
        <v>0</v>
      </c>
      <c r="AB296" s="80">
        <v>0</v>
      </c>
      <c r="AC296" s="80">
        <v>0</v>
      </c>
      <c r="AD296" s="80">
        <v>0</v>
      </c>
      <c r="AE296" s="80">
        <v>0</v>
      </c>
      <c r="AF296" s="80">
        <v>0</v>
      </c>
      <c r="AG296" s="80">
        <v>0</v>
      </c>
      <c r="AH296" s="80">
        <v>0</v>
      </c>
      <c r="AI296" s="80">
        <v>0</v>
      </c>
      <c r="AJ296" s="80">
        <v>0</v>
      </c>
      <c r="AK296" s="80">
        <v>0</v>
      </c>
      <c r="AL296" s="80">
        <v>0</v>
      </c>
      <c r="AM296" s="80">
        <v>0</v>
      </c>
      <c r="AN296" s="80">
        <v>0</v>
      </c>
      <c r="AO296" s="80">
        <v>0</v>
      </c>
      <c r="AP296" s="80">
        <v>0</v>
      </c>
      <c r="AQ296" s="80">
        <v>0</v>
      </c>
      <c r="AR296" s="80">
        <v>0</v>
      </c>
      <c r="AS296" s="80">
        <v>0</v>
      </c>
      <c r="AT296" s="80">
        <v>0</v>
      </c>
      <c r="AU296" s="80">
        <v>0</v>
      </c>
      <c r="AV296" s="80">
        <v>0</v>
      </c>
      <c r="AW296" s="80">
        <v>0</v>
      </c>
      <c r="AX296" s="80">
        <v>0</v>
      </c>
      <c r="AY296" s="80">
        <v>0</v>
      </c>
      <c r="AZ296" s="80">
        <v>0</v>
      </c>
      <c r="BA296" s="80">
        <v>0</v>
      </c>
      <c r="BB296" s="80">
        <v>0</v>
      </c>
      <c r="BC296" s="80">
        <v>0</v>
      </c>
      <c r="BD296" s="80">
        <v>0</v>
      </c>
      <c r="BE296" s="80">
        <v>0</v>
      </c>
      <c r="BF296" s="80">
        <v>0</v>
      </c>
      <c r="BG296" s="80">
        <v>0</v>
      </c>
      <c r="BH296" s="80">
        <v>0</v>
      </c>
      <c r="BI296" s="80">
        <v>0</v>
      </c>
      <c r="BJ296" s="80">
        <v>0</v>
      </c>
      <c r="BK296" s="80">
        <v>0</v>
      </c>
      <c r="BL296" s="80">
        <v>0</v>
      </c>
      <c r="BM296" s="80">
        <v>0</v>
      </c>
      <c r="BN296" s="80">
        <v>0</v>
      </c>
      <c r="BO296" s="80">
        <v>0</v>
      </c>
      <c r="BP296" s="80">
        <v>0</v>
      </c>
      <c r="BQ296" s="80">
        <v>0</v>
      </c>
      <c r="BR296" s="80">
        <v>0</v>
      </c>
      <c r="BS296" s="80">
        <v>0</v>
      </c>
      <c r="BT296" s="80">
        <v>0</v>
      </c>
      <c r="BU296" s="80">
        <v>0</v>
      </c>
      <c r="BV296" s="80">
        <v>0</v>
      </c>
      <c r="BW296" s="80">
        <v>0</v>
      </c>
      <c r="BX296" s="80">
        <v>0</v>
      </c>
      <c r="BZ296" s="80" t="e">
        <v>#REF!</v>
      </c>
      <c r="CA296" s="80">
        <v>0</v>
      </c>
    </row>
    <row r="297" spans="12:79" hidden="1" x14ac:dyDescent="0.3">
      <c r="L297" s="80">
        <v>0</v>
      </c>
      <c r="M297" s="80">
        <v>0</v>
      </c>
      <c r="N297" s="80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80">
        <v>0</v>
      </c>
      <c r="W297" s="80">
        <v>0</v>
      </c>
      <c r="X297" s="80">
        <v>0</v>
      </c>
      <c r="Y297" s="80">
        <v>0</v>
      </c>
      <c r="Z297" s="80">
        <v>0</v>
      </c>
      <c r="AA297" s="80">
        <v>0</v>
      </c>
      <c r="AB297" s="80">
        <v>0</v>
      </c>
      <c r="AC297" s="80">
        <v>0</v>
      </c>
      <c r="AD297" s="80">
        <v>0</v>
      </c>
      <c r="AE297" s="80">
        <v>0</v>
      </c>
      <c r="AF297" s="80">
        <v>0</v>
      </c>
      <c r="AG297" s="80">
        <v>0</v>
      </c>
      <c r="AH297" s="80">
        <v>0</v>
      </c>
      <c r="AI297" s="80">
        <v>0</v>
      </c>
      <c r="AJ297" s="80">
        <v>0</v>
      </c>
      <c r="AK297" s="80">
        <v>0</v>
      </c>
      <c r="AL297" s="80">
        <v>0</v>
      </c>
      <c r="AM297" s="80">
        <v>0</v>
      </c>
      <c r="AN297" s="80">
        <v>0</v>
      </c>
      <c r="AO297" s="80">
        <v>0</v>
      </c>
      <c r="AP297" s="80">
        <v>9338338</v>
      </c>
      <c r="AQ297" s="80">
        <v>0</v>
      </c>
      <c r="AR297" s="80">
        <v>0</v>
      </c>
      <c r="AS297" s="80">
        <v>0</v>
      </c>
      <c r="AT297" s="80">
        <v>0</v>
      </c>
      <c r="AU297" s="80">
        <v>6465152</v>
      </c>
      <c r="AV297" s="80">
        <v>0</v>
      </c>
      <c r="AW297" s="80">
        <v>0</v>
      </c>
      <c r="AX297" s="80">
        <v>0</v>
      </c>
      <c r="AY297" s="80">
        <v>0</v>
      </c>
      <c r="AZ297" s="80">
        <v>0</v>
      </c>
      <c r="BA297" s="80">
        <v>0</v>
      </c>
      <c r="BB297" s="80">
        <v>0</v>
      </c>
      <c r="BC297" s="80">
        <v>0</v>
      </c>
      <c r="BD297" s="80">
        <v>0</v>
      </c>
      <c r="BE297" s="80">
        <v>0</v>
      </c>
      <c r="BF297" s="80">
        <v>0</v>
      </c>
      <c r="BG297" s="80">
        <v>0</v>
      </c>
      <c r="BH297" s="80">
        <v>0</v>
      </c>
      <c r="BI297" s="80">
        <v>0</v>
      </c>
      <c r="BJ297" s="80">
        <v>0</v>
      </c>
      <c r="BK297" s="80">
        <v>0</v>
      </c>
      <c r="BL297" s="80">
        <v>0</v>
      </c>
      <c r="BM297" s="80">
        <v>0</v>
      </c>
      <c r="BN297" s="80">
        <v>0</v>
      </c>
      <c r="BO297" s="80">
        <v>0</v>
      </c>
      <c r="BP297" s="80">
        <v>0</v>
      </c>
      <c r="BQ297" s="80">
        <v>0</v>
      </c>
      <c r="BR297" s="80">
        <v>0</v>
      </c>
      <c r="BS297" s="80">
        <v>0</v>
      </c>
      <c r="BT297" s="80">
        <v>15803490</v>
      </c>
      <c r="BU297" s="80">
        <v>0</v>
      </c>
      <c r="BV297" s="80">
        <v>0</v>
      </c>
      <c r="BW297" s="80">
        <v>0</v>
      </c>
      <c r="BX297" s="80">
        <v>0</v>
      </c>
      <c r="BZ297" s="80" t="e">
        <v>#REF!</v>
      </c>
      <c r="CA297" s="80">
        <v>0</v>
      </c>
    </row>
    <row r="298" spans="12:79" hidden="1" x14ac:dyDescent="0.3">
      <c r="L298" s="80">
        <v>0</v>
      </c>
      <c r="M298" s="80">
        <v>0</v>
      </c>
      <c r="N298" s="80">
        <v>0</v>
      </c>
      <c r="O298" s="80">
        <v>0</v>
      </c>
      <c r="P298" s="80">
        <v>0</v>
      </c>
      <c r="Q298" s="80">
        <v>0</v>
      </c>
      <c r="R298" s="80">
        <v>0</v>
      </c>
      <c r="S298" s="80">
        <v>0</v>
      </c>
      <c r="T298" s="80">
        <v>0</v>
      </c>
      <c r="U298" s="80">
        <v>0</v>
      </c>
      <c r="V298" s="80">
        <v>0</v>
      </c>
      <c r="W298" s="80">
        <v>0</v>
      </c>
      <c r="X298" s="80">
        <v>0</v>
      </c>
      <c r="Y298" s="80">
        <v>0</v>
      </c>
      <c r="Z298" s="80">
        <v>0</v>
      </c>
      <c r="AA298" s="80">
        <v>0</v>
      </c>
      <c r="AB298" s="80">
        <v>0</v>
      </c>
      <c r="AC298" s="80">
        <v>0</v>
      </c>
      <c r="AD298" s="80">
        <v>0</v>
      </c>
      <c r="AE298" s="80">
        <v>0</v>
      </c>
      <c r="AF298" s="80">
        <v>0</v>
      </c>
      <c r="AG298" s="80">
        <v>0</v>
      </c>
      <c r="AH298" s="80">
        <v>0</v>
      </c>
      <c r="AI298" s="80">
        <v>0</v>
      </c>
      <c r="AJ298" s="80">
        <v>0</v>
      </c>
      <c r="AK298" s="80">
        <v>0</v>
      </c>
      <c r="AL298" s="80">
        <v>0</v>
      </c>
      <c r="AM298" s="80">
        <v>0</v>
      </c>
      <c r="AN298" s="80">
        <v>0</v>
      </c>
      <c r="AO298" s="80">
        <v>0</v>
      </c>
      <c r="AP298" s="80">
        <v>0</v>
      </c>
      <c r="AQ298" s="80">
        <v>0</v>
      </c>
      <c r="AR298" s="80">
        <v>0</v>
      </c>
      <c r="AS298" s="80">
        <v>0</v>
      </c>
      <c r="AT298" s="80">
        <v>0</v>
      </c>
      <c r="AU298" s="80">
        <v>0</v>
      </c>
      <c r="AV298" s="80">
        <v>0</v>
      </c>
      <c r="AW298" s="80">
        <v>0</v>
      </c>
      <c r="AX298" s="80">
        <v>0</v>
      </c>
      <c r="AY298" s="80">
        <v>0</v>
      </c>
      <c r="AZ298" s="80">
        <v>0</v>
      </c>
      <c r="BA298" s="80">
        <v>0</v>
      </c>
      <c r="BB298" s="80">
        <v>0</v>
      </c>
      <c r="BC298" s="80">
        <v>0</v>
      </c>
      <c r="BD298" s="80">
        <v>0</v>
      </c>
      <c r="BE298" s="80">
        <v>0</v>
      </c>
      <c r="BF298" s="80">
        <v>0</v>
      </c>
      <c r="BG298" s="80">
        <v>0</v>
      </c>
      <c r="BH298" s="80">
        <v>0</v>
      </c>
      <c r="BI298" s="80">
        <v>0</v>
      </c>
      <c r="BJ298" s="80">
        <v>0</v>
      </c>
      <c r="BK298" s="80">
        <v>0</v>
      </c>
      <c r="BL298" s="80">
        <v>0</v>
      </c>
      <c r="BM298" s="80">
        <v>0</v>
      </c>
      <c r="BN298" s="80">
        <v>0</v>
      </c>
      <c r="BO298" s="80">
        <v>0</v>
      </c>
      <c r="BP298" s="80">
        <v>0</v>
      </c>
      <c r="BQ298" s="80">
        <v>0</v>
      </c>
      <c r="BR298" s="80">
        <v>0</v>
      </c>
      <c r="BS298" s="80">
        <v>0</v>
      </c>
      <c r="BT298" s="80">
        <v>0</v>
      </c>
      <c r="BU298" s="80">
        <v>0</v>
      </c>
      <c r="BV298" s="80">
        <v>0</v>
      </c>
      <c r="BW298" s="80">
        <v>0</v>
      </c>
      <c r="BX298" s="80">
        <v>0</v>
      </c>
      <c r="BZ298" s="80" t="e">
        <v>#REF!</v>
      </c>
      <c r="CA298" s="80">
        <v>0</v>
      </c>
    </row>
    <row r="299" spans="12:79" hidden="1" x14ac:dyDescent="0.3">
      <c r="L299" s="80">
        <v>-3035000</v>
      </c>
      <c r="M299" s="80">
        <v>0</v>
      </c>
      <c r="N299" s="80">
        <v>0</v>
      </c>
      <c r="O299" s="80">
        <v>0</v>
      </c>
      <c r="P299" s="80">
        <v>0</v>
      </c>
      <c r="Q299" s="80">
        <v>-3410000</v>
      </c>
      <c r="R299" s="80">
        <v>0</v>
      </c>
      <c r="S299" s="80">
        <v>0</v>
      </c>
      <c r="T299" s="80">
        <v>0</v>
      </c>
      <c r="U299" s="80">
        <v>0</v>
      </c>
      <c r="V299" s="80">
        <v>-1250000</v>
      </c>
      <c r="W299" s="80">
        <v>0</v>
      </c>
      <c r="X299" s="80">
        <v>0</v>
      </c>
      <c r="Y299" s="80">
        <v>0</v>
      </c>
      <c r="Z299" s="80">
        <v>0</v>
      </c>
      <c r="AA299" s="80">
        <v>0</v>
      </c>
      <c r="AB299" s="80">
        <v>0</v>
      </c>
      <c r="AC299" s="80">
        <v>0</v>
      </c>
      <c r="AD299" s="80">
        <v>0</v>
      </c>
      <c r="AE299" s="80">
        <v>0</v>
      </c>
      <c r="AF299" s="80">
        <v>0</v>
      </c>
      <c r="AG299" s="80">
        <v>0</v>
      </c>
      <c r="AH299" s="80">
        <v>0</v>
      </c>
      <c r="AI299" s="80">
        <v>0</v>
      </c>
      <c r="AJ299" s="80">
        <v>0</v>
      </c>
      <c r="AK299" s="80">
        <v>0</v>
      </c>
      <c r="AL299" s="80">
        <v>0</v>
      </c>
      <c r="AM299" s="80">
        <v>0</v>
      </c>
      <c r="AN299" s="80">
        <v>0</v>
      </c>
      <c r="AO299" s="80">
        <v>0</v>
      </c>
      <c r="AP299" s="80">
        <v>0</v>
      </c>
      <c r="AQ299" s="80">
        <v>0</v>
      </c>
      <c r="AR299" s="80">
        <v>0</v>
      </c>
      <c r="AS299" s="80">
        <v>0</v>
      </c>
      <c r="AT299" s="80">
        <v>0</v>
      </c>
      <c r="AU299" s="80">
        <v>0</v>
      </c>
      <c r="AV299" s="80">
        <v>0</v>
      </c>
      <c r="AW299" s="80">
        <v>0</v>
      </c>
      <c r="AX299" s="80">
        <v>0</v>
      </c>
      <c r="AY299" s="80">
        <v>0</v>
      </c>
      <c r="AZ299" s="80">
        <v>0</v>
      </c>
      <c r="BA299" s="80">
        <v>0</v>
      </c>
      <c r="BB299" s="80">
        <v>0</v>
      </c>
      <c r="BC299" s="80">
        <v>0</v>
      </c>
      <c r="BD299" s="80">
        <v>0</v>
      </c>
      <c r="BE299" s="80">
        <v>0</v>
      </c>
      <c r="BF299" s="80">
        <v>0</v>
      </c>
      <c r="BG299" s="80">
        <v>0</v>
      </c>
      <c r="BH299" s="80">
        <v>0</v>
      </c>
      <c r="BI299" s="80">
        <v>0</v>
      </c>
      <c r="BJ299" s="80">
        <v>0</v>
      </c>
      <c r="BK299" s="80">
        <v>0</v>
      </c>
      <c r="BL299" s="80">
        <v>0</v>
      </c>
      <c r="BM299" s="80">
        <v>0</v>
      </c>
      <c r="BN299" s="80">
        <v>0</v>
      </c>
      <c r="BO299" s="80">
        <v>0</v>
      </c>
      <c r="BP299" s="80">
        <v>0</v>
      </c>
      <c r="BQ299" s="80">
        <v>0</v>
      </c>
      <c r="BR299" s="80">
        <v>0</v>
      </c>
      <c r="BS299" s="80">
        <v>0</v>
      </c>
      <c r="BT299" s="80">
        <v>-7695000</v>
      </c>
      <c r="BU299" s="80">
        <v>0</v>
      </c>
      <c r="BV299" s="80">
        <v>0</v>
      </c>
      <c r="BW299" s="80">
        <v>0</v>
      </c>
      <c r="BX299" s="80">
        <v>0</v>
      </c>
      <c r="BZ299" s="80" t="e">
        <v>#REF!</v>
      </c>
      <c r="CA299" s="80">
        <v>0</v>
      </c>
    </row>
    <row r="300" spans="12:79" hidden="1" x14ac:dyDescent="0.3">
      <c r="L300" s="80">
        <v>-3035000</v>
      </c>
      <c r="M300" s="80">
        <v>0</v>
      </c>
      <c r="N300" s="80">
        <v>0</v>
      </c>
      <c r="O300" s="80">
        <v>0</v>
      </c>
      <c r="P300" s="80">
        <v>0</v>
      </c>
      <c r="Q300" s="80">
        <v>-3410000</v>
      </c>
      <c r="R300" s="80">
        <v>0</v>
      </c>
      <c r="S300" s="80">
        <v>0</v>
      </c>
      <c r="T300" s="80">
        <v>0</v>
      </c>
      <c r="U300" s="80">
        <v>0</v>
      </c>
      <c r="V300" s="80">
        <v>-1250000</v>
      </c>
      <c r="W300" s="80">
        <v>0</v>
      </c>
      <c r="X300" s="80">
        <v>0</v>
      </c>
      <c r="Y300" s="80">
        <v>0</v>
      </c>
      <c r="Z300" s="80">
        <v>0</v>
      </c>
      <c r="AA300" s="80">
        <v>0</v>
      </c>
      <c r="AB300" s="80">
        <v>0</v>
      </c>
      <c r="AC300" s="80">
        <v>0</v>
      </c>
      <c r="AD300" s="80">
        <v>0</v>
      </c>
      <c r="AE300" s="80">
        <v>0</v>
      </c>
      <c r="AF300" s="80">
        <v>0</v>
      </c>
      <c r="AG300" s="80">
        <v>0</v>
      </c>
      <c r="AH300" s="80">
        <v>0</v>
      </c>
      <c r="AI300" s="80">
        <v>0</v>
      </c>
      <c r="AJ300" s="80">
        <v>0</v>
      </c>
      <c r="AK300" s="80">
        <v>0</v>
      </c>
      <c r="AL300" s="80">
        <v>0</v>
      </c>
      <c r="AM300" s="80">
        <v>0</v>
      </c>
      <c r="AN300" s="80">
        <v>0</v>
      </c>
      <c r="AO300" s="80">
        <v>0</v>
      </c>
      <c r="AP300" s="80">
        <v>0</v>
      </c>
      <c r="AQ300" s="80">
        <v>0</v>
      </c>
      <c r="AR300" s="80">
        <v>0</v>
      </c>
      <c r="AS300" s="80">
        <v>0</v>
      </c>
      <c r="AT300" s="80">
        <v>0</v>
      </c>
      <c r="AU300" s="80">
        <v>0</v>
      </c>
      <c r="AV300" s="80">
        <v>0</v>
      </c>
      <c r="AW300" s="80">
        <v>0</v>
      </c>
      <c r="AX300" s="80">
        <v>0</v>
      </c>
      <c r="AY300" s="80">
        <v>0</v>
      </c>
      <c r="AZ300" s="80">
        <v>0</v>
      </c>
      <c r="BA300" s="80">
        <v>0</v>
      </c>
      <c r="BB300" s="80">
        <v>0</v>
      </c>
      <c r="BC300" s="80">
        <v>0</v>
      </c>
      <c r="BD300" s="80">
        <v>0</v>
      </c>
      <c r="BE300" s="80">
        <v>0</v>
      </c>
      <c r="BF300" s="80">
        <v>0</v>
      </c>
      <c r="BG300" s="80">
        <v>0</v>
      </c>
      <c r="BH300" s="80">
        <v>0</v>
      </c>
      <c r="BI300" s="80">
        <v>0</v>
      </c>
      <c r="BJ300" s="80">
        <v>0</v>
      </c>
      <c r="BK300" s="80">
        <v>0</v>
      </c>
      <c r="BL300" s="80">
        <v>0</v>
      </c>
      <c r="BM300" s="80">
        <v>0</v>
      </c>
      <c r="BN300" s="80">
        <v>0</v>
      </c>
      <c r="BO300" s="80">
        <v>0</v>
      </c>
      <c r="BP300" s="80">
        <v>0</v>
      </c>
      <c r="BQ300" s="80">
        <v>0</v>
      </c>
      <c r="BR300" s="80">
        <v>0</v>
      </c>
      <c r="BS300" s="80">
        <v>0</v>
      </c>
      <c r="BT300" s="80">
        <v>-7695000</v>
      </c>
      <c r="BU300" s="80">
        <v>0</v>
      </c>
      <c r="BV300" s="80">
        <v>0</v>
      </c>
      <c r="BW300" s="80">
        <v>0</v>
      </c>
      <c r="BX300" s="80">
        <v>0</v>
      </c>
      <c r="BZ300" s="80" t="e">
        <v>#REF!</v>
      </c>
      <c r="CA300" s="80">
        <v>0</v>
      </c>
    </row>
    <row r="301" spans="12:79" hidden="1" x14ac:dyDescent="0.3">
      <c r="L301" s="80">
        <v>0</v>
      </c>
      <c r="M301" s="80">
        <v>0</v>
      </c>
      <c r="N301" s="80">
        <v>0</v>
      </c>
      <c r="O301" s="80">
        <v>0</v>
      </c>
      <c r="P301" s="80">
        <v>0</v>
      </c>
      <c r="Q301" s="80">
        <v>0</v>
      </c>
      <c r="R301" s="80">
        <v>0</v>
      </c>
      <c r="S301" s="80">
        <v>0</v>
      </c>
      <c r="T301" s="80">
        <v>0</v>
      </c>
      <c r="U301" s="80">
        <v>0</v>
      </c>
      <c r="V301" s="80">
        <v>0</v>
      </c>
      <c r="W301" s="80">
        <v>0</v>
      </c>
      <c r="X301" s="80">
        <v>0</v>
      </c>
      <c r="Y301" s="80">
        <v>0</v>
      </c>
      <c r="Z301" s="80">
        <v>0</v>
      </c>
      <c r="AA301" s="80">
        <v>0</v>
      </c>
      <c r="AB301" s="80">
        <v>0</v>
      </c>
      <c r="AC301" s="80">
        <v>0</v>
      </c>
      <c r="AD301" s="80">
        <v>0</v>
      </c>
      <c r="AE301" s="80">
        <v>0</v>
      </c>
      <c r="AF301" s="80">
        <v>0</v>
      </c>
      <c r="AG301" s="80">
        <v>0</v>
      </c>
      <c r="AH301" s="80">
        <v>0</v>
      </c>
      <c r="AI301" s="80">
        <v>0</v>
      </c>
      <c r="AJ301" s="80">
        <v>0</v>
      </c>
      <c r="AK301" s="80">
        <v>0</v>
      </c>
      <c r="AL301" s="80">
        <v>0</v>
      </c>
      <c r="AM301" s="80">
        <v>0</v>
      </c>
      <c r="AN301" s="80">
        <v>0</v>
      </c>
      <c r="AO301" s="80">
        <v>0</v>
      </c>
      <c r="AP301" s="80">
        <v>0</v>
      </c>
      <c r="AQ301" s="80">
        <v>0</v>
      </c>
      <c r="AR301" s="80">
        <v>0</v>
      </c>
      <c r="AS301" s="80">
        <v>0</v>
      </c>
      <c r="AT301" s="80">
        <v>0</v>
      </c>
      <c r="AU301" s="80">
        <v>0</v>
      </c>
      <c r="AV301" s="80">
        <v>0</v>
      </c>
      <c r="AW301" s="80">
        <v>0</v>
      </c>
      <c r="AX301" s="80">
        <v>0</v>
      </c>
      <c r="AY301" s="80">
        <v>0</v>
      </c>
      <c r="AZ301" s="80">
        <v>0</v>
      </c>
      <c r="BA301" s="80">
        <v>0</v>
      </c>
      <c r="BB301" s="80">
        <v>0</v>
      </c>
      <c r="BC301" s="80">
        <v>0</v>
      </c>
      <c r="BD301" s="80">
        <v>0</v>
      </c>
      <c r="BE301" s="80">
        <v>0</v>
      </c>
      <c r="BF301" s="80">
        <v>0</v>
      </c>
      <c r="BG301" s="80">
        <v>0</v>
      </c>
      <c r="BH301" s="80">
        <v>0</v>
      </c>
      <c r="BI301" s="80">
        <v>0</v>
      </c>
      <c r="BJ301" s="80">
        <v>0</v>
      </c>
      <c r="BK301" s="80">
        <v>0</v>
      </c>
      <c r="BL301" s="80">
        <v>0</v>
      </c>
      <c r="BM301" s="80">
        <v>0</v>
      </c>
      <c r="BN301" s="80">
        <v>0</v>
      </c>
      <c r="BO301" s="80">
        <v>0</v>
      </c>
      <c r="BP301" s="80">
        <v>0</v>
      </c>
      <c r="BQ301" s="80">
        <v>0</v>
      </c>
      <c r="BR301" s="80">
        <v>0</v>
      </c>
      <c r="BS301" s="80">
        <v>0</v>
      </c>
      <c r="BT301" s="80">
        <v>0</v>
      </c>
      <c r="BU301" s="80">
        <v>0</v>
      </c>
      <c r="BV301" s="80">
        <v>0</v>
      </c>
      <c r="BW301" s="80">
        <v>0</v>
      </c>
      <c r="BX301" s="80">
        <v>0</v>
      </c>
      <c r="BZ301" s="80" t="e">
        <v>#REF!</v>
      </c>
      <c r="CA301" s="80">
        <v>0</v>
      </c>
    </row>
    <row r="302" spans="12:79" hidden="1" x14ac:dyDescent="0.3">
      <c r="L302" s="80">
        <v>0</v>
      </c>
      <c r="M302" s="80">
        <v>0</v>
      </c>
      <c r="N302" s="80">
        <v>0</v>
      </c>
      <c r="O302" s="80">
        <v>0</v>
      </c>
      <c r="P302" s="80">
        <v>0</v>
      </c>
      <c r="Q302" s="80">
        <v>0</v>
      </c>
      <c r="R302" s="80">
        <v>0</v>
      </c>
      <c r="S302" s="80">
        <v>0</v>
      </c>
      <c r="T302" s="80">
        <v>0</v>
      </c>
      <c r="U302" s="80">
        <v>0</v>
      </c>
      <c r="V302" s="80">
        <v>0</v>
      </c>
      <c r="W302" s="80">
        <v>0</v>
      </c>
      <c r="X302" s="80">
        <v>0</v>
      </c>
      <c r="Y302" s="80">
        <v>0</v>
      </c>
      <c r="Z302" s="80">
        <v>0</v>
      </c>
      <c r="AA302" s="80">
        <v>0</v>
      </c>
      <c r="AB302" s="80">
        <v>0</v>
      </c>
      <c r="AC302" s="80">
        <v>0</v>
      </c>
      <c r="AD302" s="80">
        <v>0</v>
      </c>
      <c r="AE302" s="80">
        <v>0</v>
      </c>
      <c r="AF302" s="80">
        <v>0</v>
      </c>
      <c r="AG302" s="80">
        <v>0</v>
      </c>
      <c r="AH302" s="80">
        <v>0</v>
      </c>
      <c r="AI302" s="80">
        <v>0</v>
      </c>
      <c r="AJ302" s="80">
        <v>0</v>
      </c>
      <c r="AK302" s="80">
        <v>0</v>
      </c>
      <c r="AL302" s="80">
        <v>0</v>
      </c>
      <c r="AM302" s="80">
        <v>0</v>
      </c>
      <c r="AN302" s="80">
        <v>0</v>
      </c>
      <c r="AO302" s="80">
        <v>0</v>
      </c>
      <c r="AP302" s="80">
        <v>0</v>
      </c>
      <c r="AQ302" s="80">
        <v>0</v>
      </c>
      <c r="AR302" s="80">
        <v>0</v>
      </c>
      <c r="AS302" s="80">
        <v>0</v>
      </c>
      <c r="AT302" s="80">
        <v>0</v>
      </c>
      <c r="AU302" s="80">
        <v>0</v>
      </c>
      <c r="AV302" s="80">
        <v>0</v>
      </c>
      <c r="AW302" s="80">
        <v>0</v>
      </c>
      <c r="AX302" s="80">
        <v>0</v>
      </c>
      <c r="AY302" s="80">
        <v>0</v>
      </c>
      <c r="AZ302" s="80">
        <v>0</v>
      </c>
      <c r="BA302" s="80">
        <v>0</v>
      </c>
      <c r="BB302" s="80">
        <v>0</v>
      </c>
      <c r="BC302" s="80">
        <v>0</v>
      </c>
      <c r="BD302" s="80">
        <v>0</v>
      </c>
      <c r="BE302" s="80">
        <v>0</v>
      </c>
      <c r="BF302" s="80">
        <v>0</v>
      </c>
      <c r="BG302" s="80">
        <v>0</v>
      </c>
      <c r="BH302" s="80">
        <v>0</v>
      </c>
      <c r="BI302" s="80">
        <v>0</v>
      </c>
      <c r="BJ302" s="80">
        <v>0</v>
      </c>
      <c r="BK302" s="80">
        <v>0</v>
      </c>
      <c r="BL302" s="80">
        <v>0</v>
      </c>
      <c r="BM302" s="80">
        <v>0</v>
      </c>
      <c r="BN302" s="80">
        <v>0</v>
      </c>
      <c r="BO302" s="80">
        <v>0</v>
      </c>
      <c r="BP302" s="80">
        <v>0</v>
      </c>
      <c r="BQ302" s="80">
        <v>0</v>
      </c>
      <c r="BR302" s="80">
        <v>0</v>
      </c>
      <c r="BS302" s="80">
        <v>0</v>
      </c>
      <c r="BT302" s="80">
        <v>0</v>
      </c>
      <c r="BU302" s="80">
        <v>0</v>
      </c>
      <c r="BV302" s="80">
        <v>0</v>
      </c>
      <c r="BW302" s="80">
        <v>0</v>
      </c>
      <c r="BX302" s="80">
        <v>0</v>
      </c>
      <c r="BZ302" s="80" t="e">
        <v>#REF!</v>
      </c>
      <c r="CA302" s="80">
        <v>0</v>
      </c>
    </row>
    <row r="303" spans="12:79" hidden="1" x14ac:dyDescent="0.3">
      <c r="L303" s="80">
        <v>0</v>
      </c>
      <c r="M303" s="80">
        <v>0</v>
      </c>
      <c r="N303" s="80">
        <v>0</v>
      </c>
      <c r="O303" s="80">
        <v>0</v>
      </c>
      <c r="P303" s="80">
        <v>0</v>
      </c>
      <c r="Q303" s="80">
        <v>0</v>
      </c>
      <c r="R303" s="80">
        <v>0</v>
      </c>
      <c r="S303" s="80">
        <v>0</v>
      </c>
      <c r="T303" s="80">
        <v>0</v>
      </c>
      <c r="U303" s="80">
        <v>0</v>
      </c>
      <c r="V303" s="80">
        <v>0</v>
      </c>
      <c r="W303" s="80">
        <v>0</v>
      </c>
      <c r="X303" s="80">
        <v>0</v>
      </c>
      <c r="Y303" s="80">
        <v>0</v>
      </c>
      <c r="Z303" s="80">
        <v>0</v>
      </c>
      <c r="AA303" s="80">
        <v>0</v>
      </c>
      <c r="AB303" s="80">
        <v>0</v>
      </c>
      <c r="AC303" s="80">
        <v>0</v>
      </c>
      <c r="AD303" s="80">
        <v>0</v>
      </c>
      <c r="AE303" s="80">
        <v>0</v>
      </c>
      <c r="AF303" s="80">
        <v>0</v>
      </c>
      <c r="AG303" s="80">
        <v>0</v>
      </c>
      <c r="AH303" s="80">
        <v>0</v>
      </c>
      <c r="AI303" s="80">
        <v>0</v>
      </c>
      <c r="AJ303" s="80">
        <v>0</v>
      </c>
      <c r="AK303" s="80">
        <v>0</v>
      </c>
      <c r="AL303" s="80">
        <v>0</v>
      </c>
      <c r="AM303" s="80">
        <v>0</v>
      </c>
      <c r="AN303" s="80">
        <v>0</v>
      </c>
      <c r="AO303" s="80">
        <v>0</v>
      </c>
      <c r="AP303" s="80">
        <v>0</v>
      </c>
      <c r="AQ303" s="80">
        <v>0</v>
      </c>
      <c r="AR303" s="80">
        <v>0</v>
      </c>
      <c r="AS303" s="80">
        <v>0</v>
      </c>
      <c r="AT303" s="80">
        <v>0</v>
      </c>
      <c r="AU303" s="80">
        <v>0</v>
      </c>
      <c r="AV303" s="80">
        <v>0</v>
      </c>
      <c r="AW303" s="80">
        <v>0</v>
      </c>
      <c r="AX303" s="80">
        <v>0</v>
      </c>
      <c r="AY303" s="80">
        <v>0</v>
      </c>
      <c r="AZ303" s="80">
        <v>0</v>
      </c>
      <c r="BA303" s="80">
        <v>0</v>
      </c>
      <c r="BB303" s="80">
        <v>0</v>
      </c>
      <c r="BC303" s="80">
        <v>0</v>
      </c>
      <c r="BD303" s="80">
        <v>0</v>
      </c>
      <c r="BE303" s="80">
        <v>0</v>
      </c>
      <c r="BF303" s="80">
        <v>0</v>
      </c>
      <c r="BG303" s="80">
        <v>0</v>
      </c>
      <c r="BH303" s="80">
        <v>0</v>
      </c>
      <c r="BI303" s="80">
        <v>0</v>
      </c>
      <c r="BJ303" s="80">
        <v>0</v>
      </c>
      <c r="BK303" s="80">
        <v>0</v>
      </c>
      <c r="BL303" s="80">
        <v>0</v>
      </c>
      <c r="BM303" s="80">
        <v>0</v>
      </c>
      <c r="BN303" s="80">
        <v>0</v>
      </c>
      <c r="BO303" s="80">
        <v>0</v>
      </c>
      <c r="BP303" s="80">
        <v>0</v>
      </c>
      <c r="BQ303" s="80">
        <v>0</v>
      </c>
      <c r="BR303" s="80">
        <v>0</v>
      </c>
      <c r="BS303" s="80">
        <v>0</v>
      </c>
      <c r="BT303" s="80">
        <v>0</v>
      </c>
      <c r="BU303" s="80">
        <v>0</v>
      </c>
      <c r="BV303" s="80">
        <v>0</v>
      </c>
      <c r="BW303" s="80">
        <v>0</v>
      </c>
      <c r="BX303" s="80">
        <v>0</v>
      </c>
      <c r="BZ303" s="80" t="e">
        <v>#REF!</v>
      </c>
      <c r="CA303" s="80">
        <v>0</v>
      </c>
    </row>
    <row r="304" spans="12:79" hidden="1" x14ac:dyDescent="0.3">
      <c r="L304" s="80">
        <v>0</v>
      </c>
      <c r="M304" s="80">
        <v>0</v>
      </c>
      <c r="N304" s="80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80">
        <v>0</v>
      </c>
      <c r="W304" s="80">
        <v>0</v>
      </c>
      <c r="X304" s="80">
        <v>0</v>
      </c>
      <c r="Y304" s="80">
        <v>0</v>
      </c>
      <c r="Z304" s="80">
        <v>0</v>
      </c>
      <c r="AA304" s="80">
        <v>0</v>
      </c>
      <c r="AB304" s="80">
        <v>0</v>
      </c>
      <c r="AC304" s="80">
        <v>0</v>
      </c>
      <c r="AD304" s="80">
        <v>0</v>
      </c>
      <c r="AE304" s="80">
        <v>0</v>
      </c>
      <c r="AF304" s="80">
        <v>951676</v>
      </c>
      <c r="AG304" s="80">
        <v>0</v>
      </c>
      <c r="AH304" s="80">
        <v>0</v>
      </c>
      <c r="AI304" s="80">
        <v>0</v>
      </c>
      <c r="AJ304" s="80">
        <v>0</v>
      </c>
      <c r="AK304" s="80">
        <v>1769810</v>
      </c>
      <c r="AL304" s="80">
        <v>0</v>
      </c>
      <c r="AM304" s="80">
        <v>0</v>
      </c>
      <c r="AN304" s="80">
        <v>0</v>
      </c>
      <c r="AO304" s="80">
        <v>0</v>
      </c>
      <c r="AP304" s="80">
        <v>0</v>
      </c>
      <c r="AQ304" s="80">
        <v>0</v>
      </c>
      <c r="AR304" s="80">
        <v>0</v>
      </c>
      <c r="AS304" s="80">
        <v>0</v>
      </c>
      <c r="AT304" s="80">
        <v>0</v>
      </c>
      <c r="AU304" s="80">
        <v>0</v>
      </c>
      <c r="AV304" s="80">
        <v>0</v>
      </c>
      <c r="AW304" s="80">
        <v>0</v>
      </c>
      <c r="AX304" s="80">
        <v>0</v>
      </c>
      <c r="AY304" s="80">
        <v>0</v>
      </c>
      <c r="AZ304" s="80">
        <v>2777766</v>
      </c>
      <c r="BA304" s="80">
        <v>0</v>
      </c>
      <c r="BB304" s="80">
        <v>0</v>
      </c>
      <c r="BC304" s="80">
        <v>0</v>
      </c>
      <c r="BD304" s="80">
        <v>0</v>
      </c>
      <c r="BE304" s="80">
        <v>0</v>
      </c>
      <c r="BF304" s="80">
        <v>0</v>
      </c>
      <c r="BG304" s="80">
        <v>0</v>
      </c>
      <c r="BH304" s="80">
        <v>0</v>
      </c>
      <c r="BI304" s="80">
        <v>0</v>
      </c>
      <c r="BJ304" s="80">
        <v>0</v>
      </c>
      <c r="BK304" s="80">
        <v>0</v>
      </c>
      <c r="BL304" s="80">
        <v>0</v>
      </c>
      <c r="BM304" s="80">
        <v>0</v>
      </c>
      <c r="BN304" s="80">
        <v>0</v>
      </c>
      <c r="BO304" s="80">
        <v>0</v>
      </c>
      <c r="BP304" s="80">
        <v>0</v>
      </c>
      <c r="BQ304" s="80">
        <v>0</v>
      </c>
      <c r="BR304" s="80">
        <v>0</v>
      </c>
      <c r="BS304" s="80">
        <v>0</v>
      </c>
      <c r="BT304" s="80">
        <v>5499252</v>
      </c>
      <c r="BU304" s="80">
        <v>0</v>
      </c>
      <c r="BV304" s="80">
        <v>0</v>
      </c>
      <c r="BW304" s="80">
        <v>0</v>
      </c>
      <c r="BX304" s="80">
        <v>0</v>
      </c>
      <c r="BZ304" s="80" t="e">
        <v>#REF!</v>
      </c>
      <c r="CA304" s="80">
        <v>0</v>
      </c>
    </row>
    <row r="305" spans="12:79" hidden="1" x14ac:dyDescent="0.3">
      <c r="L305" s="80">
        <v>0</v>
      </c>
      <c r="M305" s="80">
        <v>0</v>
      </c>
      <c r="N305" s="80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v>0</v>
      </c>
      <c r="V305" s="80">
        <v>0</v>
      </c>
      <c r="W305" s="80">
        <v>0</v>
      </c>
      <c r="X305" s="80">
        <v>0</v>
      </c>
      <c r="Y305" s="80">
        <v>0</v>
      </c>
      <c r="Z305" s="80">
        <v>0</v>
      </c>
      <c r="AA305" s="80">
        <v>0</v>
      </c>
      <c r="AB305" s="80">
        <v>0</v>
      </c>
      <c r="AC305" s="80">
        <v>0</v>
      </c>
      <c r="AD305" s="80">
        <v>0</v>
      </c>
      <c r="AE305" s="80">
        <v>0</v>
      </c>
      <c r="AF305" s="80">
        <v>951676</v>
      </c>
      <c r="AG305" s="80">
        <v>0</v>
      </c>
      <c r="AH305" s="80">
        <v>0</v>
      </c>
      <c r="AI305" s="80">
        <v>0</v>
      </c>
      <c r="AJ305" s="80">
        <v>0</v>
      </c>
      <c r="AK305" s="80">
        <v>1769810</v>
      </c>
      <c r="AL305" s="80">
        <v>0</v>
      </c>
      <c r="AM305" s="80">
        <v>0</v>
      </c>
      <c r="AN305" s="80">
        <v>0</v>
      </c>
      <c r="AO305" s="80">
        <v>0</v>
      </c>
      <c r="AP305" s="80">
        <v>0</v>
      </c>
      <c r="AQ305" s="80">
        <v>0</v>
      </c>
      <c r="AR305" s="80">
        <v>0</v>
      </c>
      <c r="AS305" s="80">
        <v>0</v>
      </c>
      <c r="AT305" s="80">
        <v>0</v>
      </c>
      <c r="AU305" s="80">
        <v>0</v>
      </c>
      <c r="AV305" s="80">
        <v>0</v>
      </c>
      <c r="AW305" s="80">
        <v>0</v>
      </c>
      <c r="AX305" s="80">
        <v>0</v>
      </c>
      <c r="AY305" s="80">
        <v>0</v>
      </c>
      <c r="AZ305" s="80">
        <v>2777766</v>
      </c>
      <c r="BA305" s="80">
        <v>0</v>
      </c>
      <c r="BB305" s="80">
        <v>0</v>
      </c>
      <c r="BC305" s="80">
        <v>0</v>
      </c>
      <c r="BD305" s="80">
        <v>0</v>
      </c>
      <c r="BE305" s="80">
        <v>0</v>
      </c>
      <c r="BF305" s="80">
        <v>0</v>
      </c>
      <c r="BG305" s="80">
        <v>0</v>
      </c>
      <c r="BH305" s="80">
        <v>0</v>
      </c>
      <c r="BI305" s="80">
        <v>0</v>
      </c>
      <c r="BJ305" s="80">
        <v>0</v>
      </c>
      <c r="BK305" s="80">
        <v>0</v>
      </c>
      <c r="BL305" s="80">
        <v>0</v>
      </c>
      <c r="BM305" s="80">
        <v>0</v>
      </c>
      <c r="BN305" s="80">
        <v>0</v>
      </c>
      <c r="BO305" s="80">
        <v>0</v>
      </c>
      <c r="BP305" s="80">
        <v>0</v>
      </c>
      <c r="BQ305" s="80">
        <v>0</v>
      </c>
      <c r="BR305" s="80">
        <v>0</v>
      </c>
      <c r="BS305" s="80">
        <v>0</v>
      </c>
      <c r="BT305" s="80">
        <v>5499252</v>
      </c>
      <c r="BU305" s="80">
        <v>0</v>
      </c>
      <c r="BV305" s="80">
        <v>0</v>
      </c>
      <c r="BW305" s="80">
        <v>0</v>
      </c>
      <c r="BX305" s="80">
        <v>0</v>
      </c>
      <c r="BZ305" s="80" t="e">
        <v>#REF!</v>
      </c>
      <c r="CA305" s="80">
        <v>0</v>
      </c>
    </row>
    <row r="306" spans="12:79" hidden="1" x14ac:dyDescent="0.3">
      <c r="L306" s="80">
        <v>0</v>
      </c>
      <c r="M306" s="80">
        <v>0</v>
      </c>
      <c r="N306" s="80">
        <v>0</v>
      </c>
      <c r="O306" s="80">
        <v>0</v>
      </c>
      <c r="P306" s="80">
        <v>0</v>
      </c>
      <c r="Q306" s="80">
        <v>0</v>
      </c>
      <c r="R306" s="80">
        <v>0</v>
      </c>
      <c r="S306" s="80">
        <v>0</v>
      </c>
      <c r="T306" s="80">
        <v>0</v>
      </c>
      <c r="U306" s="80">
        <v>0</v>
      </c>
      <c r="V306" s="80">
        <v>0</v>
      </c>
      <c r="W306" s="80">
        <v>0</v>
      </c>
      <c r="X306" s="80">
        <v>0</v>
      </c>
      <c r="Y306" s="80">
        <v>0</v>
      </c>
      <c r="Z306" s="80">
        <v>0</v>
      </c>
      <c r="AA306" s="80">
        <v>0</v>
      </c>
      <c r="AB306" s="80">
        <v>0</v>
      </c>
      <c r="AC306" s="80">
        <v>0</v>
      </c>
      <c r="AD306" s="80">
        <v>0</v>
      </c>
      <c r="AE306" s="80">
        <v>0</v>
      </c>
      <c r="AF306" s="80">
        <v>0</v>
      </c>
      <c r="AG306" s="80">
        <v>0</v>
      </c>
      <c r="AH306" s="80">
        <v>0</v>
      </c>
      <c r="AI306" s="80">
        <v>0</v>
      </c>
      <c r="AJ306" s="80">
        <v>0</v>
      </c>
      <c r="AK306" s="80">
        <v>0</v>
      </c>
      <c r="AL306" s="80">
        <v>0</v>
      </c>
      <c r="AM306" s="80">
        <v>0</v>
      </c>
      <c r="AN306" s="80">
        <v>0</v>
      </c>
      <c r="AO306" s="80">
        <v>0</v>
      </c>
      <c r="AP306" s="80">
        <v>0</v>
      </c>
      <c r="AQ306" s="80">
        <v>0</v>
      </c>
      <c r="AR306" s="80">
        <v>0</v>
      </c>
      <c r="AS306" s="80">
        <v>0</v>
      </c>
      <c r="AT306" s="80">
        <v>0</v>
      </c>
      <c r="AU306" s="80">
        <v>0</v>
      </c>
      <c r="AV306" s="80">
        <v>0</v>
      </c>
      <c r="AW306" s="80">
        <v>0</v>
      </c>
      <c r="AX306" s="80">
        <v>0</v>
      </c>
      <c r="AY306" s="80">
        <v>0</v>
      </c>
      <c r="AZ306" s="80">
        <v>0</v>
      </c>
      <c r="BA306" s="80">
        <v>0</v>
      </c>
      <c r="BB306" s="80">
        <v>0</v>
      </c>
      <c r="BC306" s="80">
        <v>0</v>
      </c>
      <c r="BD306" s="80">
        <v>0</v>
      </c>
      <c r="BE306" s="80">
        <v>0</v>
      </c>
      <c r="BF306" s="80">
        <v>0</v>
      </c>
      <c r="BG306" s="80">
        <v>0</v>
      </c>
      <c r="BH306" s="80">
        <v>0</v>
      </c>
      <c r="BI306" s="80">
        <v>0</v>
      </c>
      <c r="BJ306" s="80">
        <v>0</v>
      </c>
      <c r="BK306" s="80">
        <v>0</v>
      </c>
      <c r="BL306" s="80">
        <v>0</v>
      </c>
      <c r="BM306" s="80">
        <v>0</v>
      </c>
      <c r="BN306" s="80">
        <v>0</v>
      </c>
      <c r="BO306" s="80">
        <v>0</v>
      </c>
      <c r="BP306" s="80">
        <v>0</v>
      </c>
      <c r="BQ306" s="80">
        <v>0</v>
      </c>
      <c r="BR306" s="80">
        <v>0</v>
      </c>
      <c r="BS306" s="80">
        <v>0</v>
      </c>
      <c r="BT306" s="80">
        <v>0</v>
      </c>
      <c r="BU306" s="80">
        <v>0</v>
      </c>
      <c r="BV306" s="80">
        <v>0</v>
      </c>
      <c r="BW306" s="80">
        <v>0</v>
      </c>
      <c r="BX306" s="80">
        <v>0</v>
      </c>
      <c r="BZ306" s="80" t="e">
        <v>#REF!</v>
      </c>
      <c r="CA306" s="80">
        <v>0</v>
      </c>
    </row>
    <row r="307" spans="12:79" hidden="1" x14ac:dyDescent="0.3">
      <c r="L307" s="80">
        <v>0</v>
      </c>
      <c r="M307" s="80">
        <v>0</v>
      </c>
      <c r="N307" s="80">
        <v>0</v>
      </c>
      <c r="O307" s="80">
        <v>0</v>
      </c>
      <c r="P307" s="80">
        <v>0</v>
      </c>
      <c r="Q307" s="80">
        <v>0</v>
      </c>
      <c r="R307" s="80">
        <v>0</v>
      </c>
      <c r="S307" s="80">
        <v>0</v>
      </c>
      <c r="T307" s="80">
        <v>0</v>
      </c>
      <c r="U307" s="80">
        <v>0</v>
      </c>
      <c r="V307" s="80">
        <v>0</v>
      </c>
      <c r="W307" s="80">
        <v>0</v>
      </c>
      <c r="X307" s="80">
        <v>0</v>
      </c>
      <c r="Y307" s="80">
        <v>0</v>
      </c>
      <c r="Z307" s="80">
        <v>0</v>
      </c>
      <c r="AA307" s="80">
        <v>0</v>
      </c>
      <c r="AB307" s="80">
        <v>0</v>
      </c>
      <c r="AC307" s="80">
        <v>0</v>
      </c>
      <c r="AD307" s="80">
        <v>0</v>
      </c>
      <c r="AE307" s="80">
        <v>0</v>
      </c>
      <c r="AF307" s="80">
        <v>0</v>
      </c>
      <c r="AG307" s="80">
        <v>0</v>
      </c>
      <c r="AH307" s="80">
        <v>0</v>
      </c>
      <c r="AI307" s="80">
        <v>0</v>
      </c>
      <c r="AJ307" s="80">
        <v>0</v>
      </c>
      <c r="AK307" s="80">
        <v>0</v>
      </c>
      <c r="AL307" s="80">
        <v>0</v>
      </c>
      <c r="AM307" s="80">
        <v>0</v>
      </c>
      <c r="AN307" s="80">
        <v>0</v>
      </c>
      <c r="AO307" s="80">
        <v>0</v>
      </c>
      <c r="AP307" s="80">
        <v>0</v>
      </c>
      <c r="AQ307" s="80">
        <v>0</v>
      </c>
      <c r="AR307" s="80">
        <v>0</v>
      </c>
      <c r="AS307" s="80">
        <v>0</v>
      </c>
      <c r="AT307" s="80">
        <v>0</v>
      </c>
      <c r="AU307" s="80">
        <v>0</v>
      </c>
      <c r="AV307" s="80">
        <v>0</v>
      </c>
      <c r="AW307" s="80">
        <v>0</v>
      </c>
      <c r="AX307" s="80">
        <v>0</v>
      </c>
      <c r="AY307" s="80">
        <v>0</v>
      </c>
      <c r="AZ307" s="80">
        <v>0</v>
      </c>
      <c r="BA307" s="80">
        <v>0</v>
      </c>
      <c r="BB307" s="80">
        <v>0</v>
      </c>
      <c r="BC307" s="80">
        <v>0</v>
      </c>
      <c r="BD307" s="80">
        <v>0</v>
      </c>
      <c r="BE307" s="80">
        <v>0</v>
      </c>
      <c r="BF307" s="80">
        <v>0</v>
      </c>
      <c r="BG307" s="80">
        <v>0</v>
      </c>
      <c r="BH307" s="80">
        <v>0</v>
      </c>
      <c r="BI307" s="80">
        <v>0</v>
      </c>
      <c r="BJ307" s="80">
        <v>0</v>
      </c>
      <c r="BK307" s="80">
        <v>0</v>
      </c>
      <c r="BL307" s="80">
        <v>0</v>
      </c>
      <c r="BM307" s="80">
        <v>0</v>
      </c>
      <c r="BN307" s="80">
        <v>0</v>
      </c>
      <c r="BO307" s="80">
        <v>0</v>
      </c>
      <c r="BP307" s="80">
        <v>0</v>
      </c>
      <c r="BQ307" s="80">
        <v>0</v>
      </c>
      <c r="BR307" s="80">
        <v>0</v>
      </c>
      <c r="BS307" s="80">
        <v>0</v>
      </c>
      <c r="BT307" s="80">
        <v>0</v>
      </c>
      <c r="BU307" s="80">
        <v>0</v>
      </c>
      <c r="BV307" s="80">
        <v>0</v>
      </c>
      <c r="BW307" s="80">
        <v>0</v>
      </c>
      <c r="BX307" s="80">
        <v>0</v>
      </c>
      <c r="BZ307" s="80" t="e">
        <v>#REF!</v>
      </c>
      <c r="CA307" s="80">
        <v>0</v>
      </c>
    </row>
    <row r="308" spans="12:79" hidden="1" x14ac:dyDescent="0.3">
      <c r="L308" s="80">
        <v>0</v>
      </c>
      <c r="M308" s="80">
        <v>0</v>
      </c>
      <c r="N308" s="80">
        <v>0</v>
      </c>
      <c r="O308" s="80">
        <v>0</v>
      </c>
      <c r="P308" s="80">
        <v>0</v>
      </c>
      <c r="Q308" s="80">
        <v>0</v>
      </c>
      <c r="R308" s="80">
        <v>0</v>
      </c>
      <c r="S308" s="80">
        <v>0</v>
      </c>
      <c r="T308" s="80">
        <v>0</v>
      </c>
      <c r="U308" s="80">
        <v>0</v>
      </c>
      <c r="V308" s="80">
        <v>0</v>
      </c>
      <c r="W308" s="80">
        <v>0</v>
      </c>
      <c r="X308" s="80">
        <v>0</v>
      </c>
      <c r="Y308" s="80">
        <v>0</v>
      </c>
      <c r="Z308" s="80">
        <v>0</v>
      </c>
      <c r="AA308" s="80">
        <v>0</v>
      </c>
      <c r="AB308" s="80">
        <v>0</v>
      </c>
      <c r="AC308" s="80">
        <v>0</v>
      </c>
      <c r="AD308" s="80">
        <v>0</v>
      </c>
      <c r="AE308" s="80">
        <v>0</v>
      </c>
      <c r="AF308" s="80">
        <v>0</v>
      </c>
      <c r="AG308" s="80">
        <v>0</v>
      </c>
      <c r="AH308" s="80">
        <v>0</v>
      </c>
      <c r="AI308" s="80">
        <v>0</v>
      </c>
      <c r="AJ308" s="80">
        <v>0</v>
      </c>
      <c r="AK308" s="80">
        <v>0</v>
      </c>
      <c r="AL308" s="80">
        <v>0</v>
      </c>
      <c r="AM308" s="80">
        <v>0</v>
      </c>
      <c r="AN308" s="80">
        <v>0</v>
      </c>
      <c r="AO308" s="80">
        <v>0</v>
      </c>
      <c r="AP308" s="80">
        <v>0</v>
      </c>
      <c r="AQ308" s="80">
        <v>0</v>
      </c>
      <c r="AR308" s="80">
        <v>0</v>
      </c>
      <c r="AS308" s="80">
        <v>0</v>
      </c>
      <c r="AT308" s="80">
        <v>0</v>
      </c>
      <c r="AU308" s="80">
        <v>0</v>
      </c>
      <c r="AV308" s="80">
        <v>0</v>
      </c>
      <c r="AW308" s="80">
        <v>0</v>
      </c>
      <c r="AX308" s="80">
        <v>0</v>
      </c>
      <c r="AY308" s="80">
        <v>0</v>
      </c>
      <c r="AZ308" s="80">
        <v>0</v>
      </c>
      <c r="BA308" s="80">
        <v>0</v>
      </c>
      <c r="BB308" s="80">
        <v>0</v>
      </c>
      <c r="BC308" s="80">
        <v>0</v>
      </c>
      <c r="BD308" s="80">
        <v>0</v>
      </c>
      <c r="BE308" s="80">
        <v>0</v>
      </c>
      <c r="BF308" s="80">
        <v>0</v>
      </c>
      <c r="BG308" s="80">
        <v>0</v>
      </c>
      <c r="BH308" s="80">
        <v>0</v>
      </c>
      <c r="BI308" s="80">
        <v>0</v>
      </c>
      <c r="BJ308" s="80">
        <v>0</v>
      </c>
      <c r="BK308" s="80">
        <v>0</v>
      </c>
      <c r="BL308" s="80">
        <v>0</v>
      </c>
      <c r="BM308" s="80">
        <v>0</v>
      </c>
      <c r="BN308" s="80">
        <v>0</v>
      </c>
      <c r="BO308" s="80">
        <v>0</v>
      </c>
      <c r="BP308" s="80">
        <v>0</v>
      </c>
      <c r="BQ308" s="80">
        <v>0</v>
      </c>
      <c r="BR308" s="80">
        <v>0</v>
      </c>
      <c r="BS308" s="80">
        <v>0</v>
      </c>
      <c r="BT308" s="80">
        <v>0</v>
      </c>
      <c r="BU308" s="80">
        <v>0</v>
      </c>
      <c r="BV308" s="80">
        <v>0</v>
      </c>
      <c r="BW308" s="80">
        <v>0</v>
      </c>
      <c r="BX308" s="80">
        <v>0</v>
      </c>
      <c r="BZ308" s="80" t="e">
        <v>#REF!</v>
      </c>
      <c r="CA308" s="80">
        <v>0</v>
      </c>
    </row>
    <row r="309" spans="12:79" hidden="1" x14ac:dyDescent="0.3">
      <c r="L309" s="80">
        <v>1600724</v>
      </c>
      <c r="M309" s="80">
        <v>0</v>
      </c>
      <c r="N309" s="80">
        <v>0</v>
      </c>
      <c r="O309" s="80">
        <v>0</v>
      </c>
      <c r="P309" s="80">
        <v>0</v>
      </c>
      <c r="Q309" s="80">
        <v>-2016561</v>
      </c>
      <c r="R309" s="80">
        <v>0</v>
      </c>
      <c r="S309" s="80">
        <v>0</v>
      </c>
      <c r="T309" s="80">
        <v>0</v>
      </c>
      <c r="U309" s="80">
        <v>0</v>
      </c>
      <c r="V309" s="80">
        <v>-75319</v>
      </c>
      <c r="W309" s="80">
        <v>0</v>
      </c>
      <c r="X309" s="80">
        <v>0</v>
      </c>
      <c r="Y309" s="80">
        <v>0</v>
      </c>
      <c r="Z309" s="80">
        <v>0</v>
      </c>
      <c r="AA309" s="80">
        <v>638106</v>
      </c>
      <c r="AB309" s="80">
        <v>0</v>
      </c>
      <c r="AC309" s="80">
        <v>0</v>
      </c>
      <c r="AD309" s="80">
        <v>0</v>
      </c>
      <c r="AE309" s="80">
        <v>0</v>
      </c>
      <c r="AF309" s="80">
        <v>-2613616</v>
      </c>
      <c r="AG309" s="80">
        <v>0</v>
      </c>
      <c r="AH309" s="80">
        <v>0</v>
      </c>
      <c r="AI309" s="80">
        <v>0</v>
      </c>
      <c r="AJ309" s="80">
        <v>0</v>
      </c>
      <c r="AK309" s="80">
        <v>-514358</v>
      </c>
      <c r="AL309" s="80">
        <v>0</v>
      </c>
      <c r="AM309" s="80">
        <v>0</v>
      </c>
      <c r="AN309" s="80">
        <v>0</v>
      </c>
      <c r="AO309" s="80">
        <v>0</v>
      </c>
      <c r="AP309" s="80">
        <v>-458033</v>
      </c>
      <c r="AQ309" s="80">
        <v>0</v>
      </c>
      <c r="AR309" s="80">
        <v>0</v>
      </c>
      <c r="AS309" s="80">
        <v>0</v>
      </c>
      <c r="AT309" s="80">
        <v>0</v>
      </c>
      <c r="AU309" s="80">
        <v>-587942</v>
      </c>
      <c r="AV309" s="80">
        <v>0</v>
      </c>
      <c r="AW309" s="80">
        <v>0</v>
      </c>
      <c r="AX309" s="80">
        <v>0</v>
      </c>
      <c r="AY309" s="80">
        <v>0</v>
      </c>
      <c r="AZ309" s="80">
        <v>-85646</v>
      </c>
      <c r="BA309" s="80">
        <v>0</v>
      </c>
      <c r="BB309" s="80">
        <v>0</v>
      </c>
      <c r="BC309" s="80">
        <v>0</v>
      </c>
      <c r="BD309" s="80">
        <v>0</v>
      </c>
      <c r="BE309" s="80">
        <v>-29969</v>
      </c>
      <c r="BF309" s="80">
        <v>0</v>
      </c>
      <c r="BG309" s="80">
        <v>0</v>
      </c>
      <c r="BH309" s="80">
        <v>0</v>
      </c>
      <c r="BI309" s="80">
        <v>0</v>
      </c>
      <c r="BJ309" s="80">
        <v>-1241928</v>
      </c>
      <c r="BK309" s="80">
        <v>0</v>
      </c>
      <c r="BL309" s="80">
        <v>0</v>
      </c>
      <c r="BM309" s="80">
        <v>0</v>
      </c>
      <c r="BN309" s="80">
        <v>0</v>
      </c>
      <c r="BO309" s="80">
        <v>-242446</v>
      </c>
      <c r="BP309" s="80">
        <v>0</v>
      </c>
      <c r="BQ309" s="80">
        <v>0</v>
      </c>
      <c r="BR309" s="80">
        <v>0</v>
      </c>
      <c r="BS309" s="80">
        <v>0</v>
      </c>
      <c r="BT309" s="80">
        <v>-4112645</v>
      </c>
      <c r="BU309" s="80">
        <v>0</v>
      </c>
      <c r="BV309" s="80">
        <v>0</v>
      </c>
      <c r="BW309" s="80">
        <v>0</v>
      </c>
      <c r="BX309" s="80">
        <v>1514343</v>
      </c>
      <c r="BZ309" s="80" t="e">
        <v>#REF!</v>
      </c>
      <c r="CA309" s="80">
        <v>0</v>
      </c>
    </row>
    <row r="310" spans="12:79" hidden="1" x14ac:dyDescent="0.3">
      <c r="L310" s="80">
        <v>1600724</v>
      </c>
      <c r="M310" s="80">
        <v>0</v>
      </c>
      <c r="N310" s="80">
        <v>0</v>
      </c>
      <c r="O310" s="80">
        <v>0</v>
      </c>
      <c r="P310" s="80">
        <v>0</v>
      </c>
      <c r="Q310" s="80">
        <v>-2016561</v>
      </c>
      <c r="R310" s="80">
        <v>0</v>
      </c>
      <c r="S310" s="80">
        <v>0</v>
      </c>
      <c r="T310" s="80">
        <v>0</v>
      </c>
      <c r="U310" s="80">
        <v>0</v>
      </c>
      <c r="V310" s="80">
        <v>-75319</v>
      </c>
      <c r="W310" s="80">
        <v>0</v>
      </c>
      <c r="X310" s="80">
        <v>0</v>
      </c>
      <c r="Y310" s="80">
        <v>0</v>
      </c>
      <c r="Z310" s="80">
        <v>0</v>
      </c>
      <c r="AA310" s="80">
        <v>638106</v>
      </c>
      <c r="AB310" s="80">
        <v>0</v>
      </c>
      <c r="AC310" s="80">
        <v>0</v>
      </c>
      <c r="AD310" s="80">
        <v>0</v>
      </c>
      <c r="AE310" s="80">
        <v>0</v>
      </c>
      <c r="AF310" s="80">
        <v>-2613616</v>
      </c>
      <c r="AG310" s="80">
        <v>0</v>
      </c>
      <c r="AH310" s="80">
        <v>0</v>
      </c>
      <c r="AI310" s="80">
        <v>0</v>
      </c>
      <c r="AJ310" s="80">
        <v>0</v>
      </c>
      <c r="AK310" s="80">
        <v>-514358</v>
      </c>
      <c r="AL310" s="80">
        <v>0</v>
      </c>
      <c r="AM310" s="80">
        <v>0</v>
      </c>
      <c r="AN310" s="80">
        <v>0</v>
      </c>
      <c r="AO310" s="80">
        <v>0</v>
      </c>
      <c r="AP310" s="80">
        <v>-458033</v>
      </c>
      <c r="AQ310" s="80">
        <v>0</v>
      </c>
      <c r="AR310" s="80">
        <v>0</v>
      </c>
      <c r="AS310" s="80">
        <v>0</v>
      </c>
      <c r="AT310" s="80">
        <v>0</v>
      </c>
      <c r="AU310" s="80">
        <v>-587942</v>
      </c>
      <c r="AV310" s="80">
        <v>0</v>
      </c>
      <c r="AW310" s="80">
        <v>0</v>
      </c>
      <c r="AX310" s="80">
        <v>0</v>
      </c>
      <c r="AY310" s="80">
        <v>0</v>
      </c>
      <c r="AZ310" s="80">
        <v>-85646</v>
      </c>
      <c r="BA310" s="80">
        <v>0</v>
      </c>
      <c r="BB310" s="80">
        <v>0</v>
      </c>
      <c r="BC310" s="80">
        <v>0</v>
      </c>
      <c r="BD310" s="80">
        <v>0</v>
      </c>
      <c r="BE310" s="80">
        <v>-29969</v>
      </c>
      <c r="BF310" s="80">
        <v>0</v>
      </c>
      <c r="BG310" s="80">
        <v>0</v>
      </c>
      <c r="BH310" s="80">
        <v>0</v>
      </c>
      <c r="BI310" s="80">
        <v>0</v>
      </c>
      <c r="BJ310" s="80">
        <v>-1241928</v>
      </c>
      <c r="BK310" s="80">
        <v>0</v>
      </c>
      <c r="BL310" s="80">
        <v>0</v>
      </c>
      <c r="BM310" s="80">
        <v>0</v>
      </c>
      <c r="BN310" s="80">
        <v>0</v>
      </c>
      <c r="BO310" s="80">
        <v>-242446</v>
      </c>
      <c r="BP310" s="80">
        <v>0</v>
      </c>
      <c r="BQ310" s="80">
        <v>0</v>
      </c>
      <c r="BR310" s="80">
        <v>0</v>
      </c>
      <c r="BS310" s="80">
        <v>0</v>
      </c>
      <c r="BT310" s="80">
        <v>-4112645</v>
      </c>
      <c r="BU310" s="80">
        <v>0</v>
      </c>
      <c r="BV310" s="80">
        <v>0</v>
      </c>
      <c r="BW310" s="80">
        <v>0</v>
      </c>
      <c r="BX310" s="80">
        <v>1514343</v>
      </c>
      <c r="BZ310" s="80" t="e">
        <v>#REF!</v>
      </c>
      <c r="CA310" s="80">
        <v>0</v>
      </c>
    </row>
    <row r="311" spans="12:79" hidden="1" x14ac:dyDescent="0.3">
      <c r="L311" s="80">
        <v>0</v>
      </c>
      <c r="M311" s="80">
        <v>0</v>
      </c>
      <c r="N311" s="80">
        <v>0</v>
      </c>
      <c r="O311" s="80">
        <v>0</v>
      </c>
      <c r="P311" s="80">
        <v>0</v>
      </c>
      <c r="Q311" s="80">
        <v>0</v>
      </c>
      <c r="R311" s="80">
        <v>0</v>
      </c>
      <c r="S311" s="80">
        <v>0</v>
      </c>
      <c r="T311" s="80">
        <v>0</v>
      </c>
      <c r="U311" s="80">
        <v>0</v>
      </c>
      <c r="V311" s="80">
        <v>0</v>
      </c>
      <c r="W311" s="80">
        <v>0</v>
      </c>
      <c r="X311" s="80">
        <v>0</v>
      </c>
      <c r="Y311" s="80">
        <v>0</v>
      </c>
      <c r="Z311" s="80">
        <v>0</v>
      </c>
      <c r="AA311" s="80">
        <v>0</v>
      </c>
      <c r="AB311" s="80">
        <v>0</v>
      </c>
      <c r="AC311" s="80">
        <v>0</v>
      </c>
      <c r="AD311" s="80">
        <v>0</v>
      </c>
      <c r="AE311" s="80">
        <v>0</v>
      </c>
      <c r="AF311" s="80">
        <v>0</v>
      </c>
      <c r="AG311" s="80">
        <v>0</v>
      </c>
      <c r="AH311" s="80">
        <v>0</v>
      </c>
      <c r="AI311" s="80">
        <v>0</v>
      </c>
      <c r="AJ311" s="80">
        <v>0</v>
      </c>
      <c r="AK311" s="80">
        <v>0</v>
      </c>
      <c r="AL311" s="80">
        <v>0</v>
      </c>
      <c r="AM311" s="80">
        <v>0</v>
      </c>
      <c r="AN311" s="80">
        <v>0</v>
      </c>
      <c r="AO311" s="80">
        <v>0</v>
      </c>
      <c r="AP311" s="80">
        <v>0</v>
      </c>
      <c r="AQ311" s="80">
        <v>0</v>
      </c>
      <c r="AR311" s="80">
        <v>0</v>
      </c>
      <c r="AS311" s="80">
        <v>0</v>
      </c>
      <c r="AT311" s="80">
        <v>0</v>
      </c>
      <c r="AU311" s="80">
        <v>0</v>
      </c>
      <c r="AV311" s="80">
        <v>0</v>
      </c>
      <c r="AW311" s="80">
        <v>0</v>
      </c>
      <c r="AX311" s="80">
        <v>0</v>
      </c>
      <c r="AY311" s="80">
        <v>0</v>
      </c>
      <c r="AZ311" s="80">
        <v>0</v>
      </c>
      <c r="BA311" s="80">
        <v>0</v>
      </c>
      <c r="BB311" s="80">
        <v>0</v>
      </c>
      <c r="BC311" s="80">
        <v>0</v>
      </c>
      <c r="BD311" s="80">
        <v>0</v>
      </c>
      <c r="BE311" s="80">
        <v>0</v>
      </c>
      <c r="BF311" s="80">
        <v>0</v>
      </c>
      <c r="BG311" s="80">
        <v>0</v>
      </c>
      <c r="BH311" s="80">
        <v>0</v>
      </c>
      <c r="BI311" s="80">
        <v>0</v>
      </c>
      <c r="BJ311" s="80">
        <v>0</v>
      </c>
      <c r="BK311" s="80">
        <v>0</v>
      </c>
      <c r="BL311" s="80">
        <v>0</v>
      </c>
      <c r="BM311" s="80">
        <v>0</v>
      </c>
      <c r="BN311" s="80">
        <v>0</v>
      </c>
      <c r="BO311" s="80">
        <v>0</v>
      </c>
      <c r="BP311" s="80">
        <v>0</v>
      </c>
      <c r="BQ311" s="80">
        <v>0</v>
      </c>
      <c r="BR311" s="80">
        <v>0</v>
      </c>
      <c r="BS311" s="80">
        <v>0</v>
      </c>
      <c r="BT311" s="80">
        <v>0</v>
      </c>
      <c r="BU311" s="80">
        <v>0</v>
      </c>
      <c r="BV311" s="80">
        <v>0</v>
      </c>
      <c r="BW311" s="80">
        <v>0</v>
      </c>
      <c r="BX311" s="80">
        <v>0</v>
      </c>
      <c r="BZ311" s="80" t="e">
        <v>#REF!</v>
      </c>
      <c r="CA311" s="80">
        <v>0</v>
      </c>
    </row>
    <row r="312" spans="12:79" hidden="1" x14ac:dyDescent="0.3">
      <c r="L312" s="80">
        <v>0</v>
      </c>
      <c r="M312" s="80">
        <v>0</v>
      </c>
      <c r="N312" s="80">
        <v>0</v>
      </c>
      <c r="O312" s="80">
        <v>0</v>
      </c>
      <c r="P312" s="80">
        <v>0</v>
      </c>
      <c r="Q312" s="80">
        <v>0</v>
      </c>
      <c r="R312" s="80">
        <v>0</v>
      </c>
      <c r="S312" s="80">
        <v>0</v>
      </c>
      <c r="T312" s="80">
        <v>0</v>
      </c>
      <c r="U312" s="80">
        <v>0</v>
      </c>
      <c r="V312" s="80">
        <v>0</v>
      </c>
      <c r="W312" s="80">
        <v>0</v>
      </c>
      <c r="X312" s="80">
        <v>0</v>
      </c>
      <c r="Y312" s="80">
        <v>0</v>
      </c>
      <c r="Z312" s="80">
        <v>0</v>
      </c>
      <c r="AA312" s="80">
        <v>0</v>
      </c>
      <c r="AB312" s="80">
        <v>0</v>
      </c>
      <c r="AC312" s="80">
        <v>0</v>
      </c>
      <c r="AD312" s="80">
        <v>0</v>
      </c>
      <c r="AE312" s="80">
        <v>0</v>
      </c>
      <c r="AF312" s="80">
        <v>0</v>
      </c>
      <c r="AG312" s="80">
        <v>0</v>
      </c>
      <c r="AH312" s="80">
        <v>0</v>
      </c>
      <c r="AI312" s="80">
        <v>0</v>
      </c>
      <c r="AJ312" s="80">
        <v>0</v>
      </c>
      <c r="AK312" s="80">
        <v>0</v>
      </c>
      <c r="AL312" s="80">
        <v>0</v>
      </c>
      <c r="AM312" s="80">
        <v>0</v>
      </c>
      <c r="AN312" s="80">
        <v>0</v>
      </c>
      <c r="AO312" s="80">
        <v>0</v>
      </c>
      <c r="AP312" s="80">
        <v>0</v>
      </c>
      <c r="AQ312" s="80">
        <v>0</v>
      </c>
      <c r="AR312" s="80">
        <v>0</v>
      </c>
      <c r="AS312" s="80">
        <v>0</v>
      </c>
      <c r="AT312" s="80">
        <v>0</v>
      </c>
      <c r="AU312" s="80">
        <v>0</v>
      </c>
      <c r="AV312" s="80">
        <v>0</v>
      </c>
      <c r="AW312" s="80">
        <v>0</v>
      </c>
      <c r="AX312" s="80">
        <v>0</v>
      </c>
      <c r="AY312" s="80">
        <v>0</v>
      </c>
      <c r="AZ312" s="80">
        <v>0</v>
      </c>
      <c r="BA312" s="80">
        <v>0</v>
      </c>
      <c r="BB312" s="80">
        <v>0</v>
      </c>
      <c r="BC312" s="80">
        <v>0</v>
      </c>
      <c r="BD312" s="80">
        <v>0</v>
      </c>
      <c r="BE312" s="80">
        <v>0</v>
      </c>
      <c r="BF312" s="80">
        <v>0</v>
      </c>
      <c r="BG312" s="80">
        <v>0</v>
      </c>
      <c r="BH312" s="80">
        <v>0</v>
      </c>
      <c r="BI312" s="80">
        <v>0</v>
      </c>
      <c r="BJ312" s="80">
        <v>0</v>
      </c>
      <c r="BK312" s="80">
        <v>0</v>
      </c>
      <c r="BL312" s="80">
        <v>0</v>
      </c>
      <c r="BM312" s="80">
        <v>0</v>
      </c>
      <c r="BN312" s="80">
        <v>0</v>
      </c>
      <c r="BO312" s="80">
        <v>0</v>
      </c>
      <c r="BP312" s="80">
        <v>0</v>
      </c>
      <c r="BQ312" s="80">
        <v>0</v>
      </c>
      <c r="BR312" s="80">
        <v>0</v>
      </c>
      <c r="BS312" s="80">
        <v>0</v>
      </c>
      <c r="BT312" s="80">
        <v>0</v>
      </c>
      <c r="BU312" s="80">
        <v>0</v>
      </c>
      <c r="BV312" s="80">
        <v>0</v>
      </c>
      <c r="BW312" s="80">
        <v>0</v>
      </c>
      <c r="BX312" s="80">
        <v>0</v>
      </c>
      <c r="BZ312" s="80" t="e">
        <v>#REF!</v>
      </c>
      <c r="CA312" s="80">
        <v>0</v>
      </c>
    </row>
    <row r="313" spans="12:79" hidden="1" x14ac:dyDescent="0.3">
      <c r="L313" s="80">
        <v>0</v>
      </c>
      <c r="M313" s="80">
        <v>0</v>
      </c>
      <c r="N313" s="80">
        <v>0</v>
      </c>
      <c r="O313" s="80">
        <v>0</v>
      </c>
      <c r="P313" s="80">
        <v>0</v>
      </c>
      <c r="Q313" s="80">
        <v>0</v>
      </c>
      <c r="R313" s="80">
        <v>0</v>
      </c>
      <c r="S313" s="80">
        <v>0</v>
      </c>
      <c r="T313" s="80">
        <v>0</v>
      </c>
      <c r="U313" s="80">
        <v>0</v>
      </c>
      <c r="V313" s="80">
        <v>0</v>
      </c>
      <c r="W313" s="80">
        <v>0</v>
      </c>
      <c r="X313" s="80">
        <v>0</v>
      </c>
      <c r="Y313" s="80">
        <v>0</v>
      </c>
      <c r="Z313" s="80">
        <v>0</v>
      </c>
      <c r="AA313" s="80">
        <v>0</v>
      </c>
      <c r="AB313" s="80">
        <v>0</v>
      </c>
      <c r="AC313" s="80">
        <v>0</v>
      </c>
      <c r="AD313" s="80">
        <v>0</v>
      </c>
      <c r="AE313" s="80">
        <v>0</v>
      </c>
      <c r="AF313" s="80">
        <v>0</v>
      </c>
      <c r="AG313" s="80">
        <v>0</v>
      </c>
      <c r="AH313" s="80">
        <v>0</v>
      </c>
      <c r="AI313" s="80">
        <v>0</v>
      </c>
      <c r="AJ313" s="80">
        <v>0</v>
      </c>
      <c r="AK313" s="80">
        <v>0</v>
      </c>
      <c r="AL313" s="80">
        <v>0</v>
      </c>
      <c r="AM313" s="80">
        <v>0</v>
      </c>
      <c r="AN313" s="80">
        <v>0</v>
      </c>
      <c r="AO313" s="80">
        <v>0</v>
      </c>
      <c r="AP313" s="80">
        <v>0</v>
      </c>
      <c r="AQ313" s="80">
        <v>0</v>
      </c>
      <c r="AR313" s="80">
        <v>0</v>
      </c>
      <c r="AS313" s="80">
        <v>0</v>
      </c>
      <c r="AT313" s="80">
        <v>0</v>
      </c>
      <c r="AU313" s="80">
        <v>0</v>
      </c>
      <c r="AV313" s="80">
        <v>0</v>
      </c>
      <c r="AW313" s="80">
        <v>0</v>
      </c>
      <c r="AX313" s="80">
        <v>0</v>
      </c>
      <c r="AY313" s="80">
        <v>0</v>
      </c>
      <c r="AZ313" s="80">
        <v>0</v>
      </c>
      <c r="BA313" s="80">
        <v>0</v>
      </c>
      <c r="BB313" s="80">
        <v>0</v>
      </c>
      <c r="BC313" s="80">
        <v>0</v>
      </c>
      <c r="BD313" s="80">
        <v>0</v>
      </c>
      <c r="BE313" s="80">
        <v>0</v>
      </c>
      <c r="BF313" s="80">
        <v>0</v>
      </c>
      <c r="BG313" s="80">
        <v>0</v>
      </c>
      <c r="BH313" s="80">
        <v>0</v>
      </c>
      <c r="BI313" s="80">
        <v>0</v>
      </c>
      <c r="BJ313" s="80">
        <v>0</v>
      </c>
      <c r="BK313" s="80">
        <v>0</v>
      </c>
      <c r="BL313" s="80">
        <v>0</v>
      </c>
      <c r="BM313" s="80">
        <v>0</v>
      </c>
      <c r="BN313" s="80">
        <v>0</v>
      </c>
      <c r="BO313" s="80">
        <v>0</v>
      </c>
      <c r="BP313" s="80">
        <v>0</v>
      </c>
      <c r="BQ313" s="80">
        <v>0</v>
      </c>
      <c r="BR313" s="80">
        <v>0</v>
      </c>
      <c r="BS313" s="80">
        <v>0</v>
      </c>
      <c r="BT313" s="80">
        <v>0</v>
      </c>
      <c r="BU313" s="80">
        <v>0</v>
      </c>
      <c r="BV313" s="80">
        <v>0</v>
      </c>
      <c r="BW313" s="80">
        <v>0</v>
      </c>
      <c r="BX313" s="80">
        <v>0</v>
      </c>
      <c r="BZ313" s="80" t="e">
        <v>#REF!</v>
      </c>
      <c r="CA313" s="80">
        <v>0</v>
      </c>
    </row>
    <row r="314" spans="12:79" hidden="1" x14ac:dyDescent="0.3">
      <c r="L314" s="80">
        <v>0</v>
      </c>
      <c r="M314" s="80">
        <v>0</v>
      </c>
      <c r="N314" s="80">
        <v>0</v>
      </c>
      <c r="O314" s="80">
        <v>0</v>
      </c>
      <c r="P314" s="80">
        <v>0</v>
      </c>
      <c r="Q314" s="80">
        <v>0</v>
      </c>
      <c r="R314" s="80">
        <v>0</v>
      </c>
      <c r="S314" s="80">
        <v>0</v>
      </c>
      <c r="T314" s="80">
        <v>0</v>
      </c>
      <c r="U314" s="80">
        <v>0</v>
      </c>
      <c r="V314" s="80">
        <v>0</v>
      </c>
      <c r="W314" s="80">
        <v>0</v>
      </c>
      <c r="X314" s="80">
        <v>0</v>
      </c>
      <c r="Y314" s="80">
        <v>0</v>
      </c>
      <c r="Z314" s="80">
        <v>0</v>
      </c>
      <c r="AA314" s="80">
        <v>0</v>
      </c>
      <c r="AB314" s="80">
        <v>0</v>
      </c>
      <c r="AC314" s="80">
        <v>0</v>
      </c>
      <c r="AD314" s="80">
        <v>0</v>
      </c>
      <c r="AE314" s="80">
        <v>0</v>
      </c>
      <c r="AF314" s="80">
        <v>0</v>
      </c>
      <c r="AG314" s="80">
        <v>0</v>
      </c>
      <c r="AH314" s="80">
        <v>0</v>
      </c>
      <c r="AI314" s="80">
        <v>0</v>
      </c>
      <c r="AJ314" s="80">
        <v>0</v>
      </c>
      <c r="AK314" s="80">
        <v>0</v>
      </c>
      <c r="AL314" s="80">
        <v>0</v>
      </c>
      <c r="AM314" s="80">
        <v>0</v>
      </c>
      <c r="AN314" s="80">
        <v>0</v>
      </c>
      <c r="AO314" s="80">
        <v>0</v>
      </c>
      <c r="AP314" s="80">
        <v>0</v>
      </c>
      <c r="AQ314" s="80">
        <v>0</v>
      </c>
      <c r="AR314" s="80">
        <v>0</v>
      </c>
      <c r="AS314" s="80">
        <v>0</v>
      </c>
      <c r="AT314" s="80">
        <v>0</v>
      </c>
      <c r="AU314" s="80">
        <v>0</v>
      </c>
      <c r="AV314" s="80">
        <v>0</v>
      </c>
      <c r="AW314" s="80">
        <v>0</v>
      </c>
      <c r="AX314" s="80">
        <v>0</v>
      </c>
      <c r="AY314" s="80">
        <v>0</v>
      </c>
      <c r="AZ314" s="80">
        <v>0</v>
      </c>
      <c r="BA314" s="80">
        <v>0</v>
      </c>
      <c r="BB314" s="80">
        <v>0</v>
      </c>
      <c r="BC314" s="80">
        <v>0</v>
      </c>
      <c r="BD314" s="80">
        <v>0</v>
      </c>
      <c r="BE314" s="80">
        <v>0</v>
      </c>
      <c r="BF314" s="80">
        <v>0</v>
      </c>
      <c r="BG314" s="80">
        <v>0</v>
      </c>
      <c r="BH314" s="80">
        <v>0</v>
      </c>
      <c r="BI314" s="80">
        <v>0</v>
      </c>
      <c r="BJ314" s="80">
        <v>0</v>
      </c>
      <c r="BK314" s="80">
        <v>0</v>
      </c>
      <c r="BL314" s="80">
        <v>0</v>
      </c>
      <c r="BM314" s="80">
        <v>0</v>
      </c>
      <c r="BN314" s="80">
        <v>0</v>
      </c>
      <c r="BO314" s="80">
        <v>0</v>
      </c>
      <c r="BP314" s="80">
        <v>0</v>
      </c>
      <c r="BQ314" s="80">
        <v>0</v>
      </c>
      <c r="BR314" s="80">
        <v>0</v>
      </c>
      <c r="BS314" s="80">
        <v>0</v>
      </c>
      <c r="BT314" s="80">
        <v>0</v>
      </c>
      <c r="BU314" s="80">
        <v>0</v>
      </c>
      <c r="BV314" s="80">
        <v>0</v>
      </c>
      <c r="BW314" s="80">
        <v>0</v>
      </c>
      <c r="BX314" s="80">
        <v>0</v>
      </c>
      <c r="BZ314" s="80" t="e">
        <v>#REF!</v>
      </c>
      <c r="CA314" s="80">
        <v>0</v>
      </c>
    </row>
    <row r="315" spans="12:79" hidden="1" x14ac:dyDescent="0.3">
      <c r="L315" s="80">
        <v>0</v>
      </c>
      <c r="M315" s="80">
        <v>0</v>
      </c>
      <c r="N315" s="80">
        <v>0</v>
      </c>
      <c r="O315" s="80">
        <v>0</v>
      </c>
      <c r="P315" s="80">
        <v>0</v>
      </c>
      <c r="Q315" s="80">
        <v>0</v>
      </c>
      <c r="R315" s="80">
        <v>0</v>
      </c>
      <c r="S315" s="80">
        <v>0</v>
      </c>
      <c r="T315" s="80">
        <v>0</v>
      </c>
      <c r="U315" s="80">
        <v>0</v>
      </c>
      <c r="V315" s="80">
        <v>0</v>
      </c>
      <c r="W315" s="80">
        <v>0</v>
      </c>
      <c r="X315" s="80">
        <v>0</v>
      </c>
      <c r="Y315" s="80">
        <v>0</v>
      </c>
      <c r="Z315" s="80">
        <v>0</v>
      </c>
      <c r="AA315" s="80">
        <v>0</v>
      </c>
      <c r="AB315" s="80">
        <v>0</v>
      </c>
      <c r="AC315" s="80">
        <v>0</v>
      </c>
      <c r="AD315" s="80">
        <v>0</v>
      </c>
      <c r="AE315" s="80">
        <v>0</v>
      </c>
      <c r="AF315" s="80">
        <v>0</v>
      </c>
      <c r="AG315" s="80">
        <v>0</v>
      </c>
      <c r="AH315" s="80">
        <v>0</v>
      </c>
      <c r="AI315" s="80">
        <v>0</v>
      </c>
      <c r="AJ315" s="80">
        <v>0</v>
      </c>
      <c r="AK315" s="80">
        <v>0</v>
      </c>
      <c r="AL315" s="80">
        <v>0</v>
      </c>
      <c r="AM315" s="80">
        <v>0</v>
      </c>
      <c r="AN315" s="80">
        <v>0</v>
      </c>
      <c r="AO315" s="80">
        <v>0</v>
      </c>
      <c r="AP315" s="80">
        <v>0</v>
      </c>
      <c r="AQ315" s="80">
        <v>0</v>
      </c>
      <c r="AR315" s="80">
        <v>0</v>
      </c>
      <c r="AS315" s="80">
        <v>0</v>
      </c>
      <c r="AT315" s="80">
        <v>0</v>
      </c>
      <c r="AU315" s="80">
        <v>0</v>
      </c>
      <c r="AV315" s="80">
        <v>0</v>
      </c>
      <c r="AW315" s="80">
        <v>0</v>
      </c>
      <c r="AX315" s="80">
        <v>0</v>
      </c>
      <c r="AY315" s="80">
        <v>0</v>
      </c>
      <c r="AZ315" s="80">
        <v>0</v>
      </c>
      <c r="BA315" s="80">
        <v>0</v>
      </c>
      <c r="BB315" s="80">
        <v>0</v>
      </c>
      <c r="BC315" s="80">
        <v>0</v>
      </c>
      <c r="BD315" s="80">
        <v>0</v>
      </c>
      <c r="BE315" s="80">
        <v>0</v>
      </c>
      <c r="BF315" s="80">
        <v>0</v>
      </c>
      <c r="BG315" s="80">
        <v>0</v>
      </c>
      <c r="BH315" s="80">
        <v>0</v>
      </c>
      <c r="BI315" s="80">
        <v>0</v>
      </c>
      <c r="BJ315" s="80">
        <v>0</v>
      </c>
      <c r="BK315" s="80">
        <v>0</v>
      </c>
      <c r="BL315" s="80">
        <v>0</v>
      </c>
      <c r="BM315" s="80">
        <v>0</v>
      </c>
      <c r="BN315" s="80">
        <v>0</v>
      </c>
      <c r="BO315" s="80">
        <v>0</v>
      </c>
      <c r="BP315" s="80">
        <v>0</v>
      </c>
      <c r="BQ315" s="80">
        <v>0</v>
      </c>
      <c r="BR315" s="80">
        <v>0</v>
      </c>
      <c r="BS315" s="80">
        <v>0</v>
      </c>
      <c r="BT315" s="80">
        <v>0</v>
      </c>
      <c r="BU315" s="80">
        <v>0</v>
      </c>
      <c r="BV315" s="80">
        <v>0</v>
      </c>
      <c r="BW315" s="80">
        <v>0</v>
      </c>
      <c r="BX315" s="80">
        <v>0</v>
      </c>
      <c r="BZ315" s="80" t="e">
        <v>#REF!</v>
      </c>
      <c r="CA315" s="80">
        <v>0</v>
      </c>
    </row>
    <row r="316" spans="12:79" hidden="1" x14ac:dyDescent="0.3">
      <c r="L316" s="80">
        <v>0</v>
      </c>
      <c r="M316" s="80">
        <v>0</v>
      </c>
      <c r="N316" s="80">
        <v>0</v>
      </c>
      <c r="O316" s="80">
        <v>0</v>
      </c>
      <c r="P316" s="80">
        <v>0</v>
      </c>
      <c r="Q316" s="80">
        <v>0</v>
      </c>
      <c r="R316" s="80">
        <v>0</v>
      </c>
      <c r="S316" s="80">
        <v>0</v>
      </c>
      <c r="T316" s="80">
        <v>0</v>
      </c>
      <c r="U316" s="80">
        <v>0</v>
      </c>
      <c r="V316" s="80">
        <v>0</v>
      </c>
      <c r="W316" s="80">
        <v>0</v>
      </c>
      <c r="X316" s="80">
        <v>0</v>
      </c>
      <c r="Y316" s="80">
        <v>0</v>
      </c>
      <c r="Z316" s="80">
        <v>0</v>
      </c>
      <c r="AA316" s="80">
        <v>0</v>
      </c>
      <c r="AB316" s="80">
        <v>0</v>
      </c>
      <c r="AC316" s="80">
        <v>0</v>
      </c>
      <c r="AD316" s="80">
        <v>0</v>
      </c>
      <c r="AE316" s="80">
        <v>0</v>
      </c>
      <c r="AF316" s="80">
        <v>0</v>
      </c>
      <c r="AG316" s="80">
        <v>0</v>
      </c>
      <c r="AH316" s="80">
        <v>0</v>
      </c>
      <c r="AI316" s="80">
        <v>0</v>
      </c>
      <c r="AJ316" s="80">
        <v>0</v>
      </c>
      <c r="AK316" s="80">
        <v>0</v>
      </c>
      <c r="AL316" s="80">
        <v>0</v>
      </c>
      <c r="AM316" s="80">
        <v>0</v>
      </c>
      <c r="AN316" s="80">
        <v>0</v>
      </c>
      <c r="AO316" s="80">
        <v>0</v>
      </c>
      <c r="AP316" s="80">
        <v>0</v>
      </c>
      <c r="AQ316" s="80">
        <v>0</v>
      </c>
      <c r="AR316" s="80">
        <v>0</v>
      </c>
      <c r="AS316" s="80">
        <v>0</v>
      </c>
      <c r="AT316" s="80">
        <v>0</v>
      </c>
      <c r="AU316" s="80">
        <v>0</v>
      </c>
      <c r="AV316" s="80">
        <v>0</v>
      </c>
      <c r="AW316" s="80">
        <v>0</v>
      </c>
      <c r="AX316" s="80">
        <v>0</v>
      </c>
      <c r="AY316" s="80">
        <v>0</v>
      </c>
      <c r="AZ316" s="80">
        <v>0</v>
      </c>
      <c r="BA316" s="80">
        <v>0</v>
      </c>
      <c r="BB316" s="80">
        <v>0</v>
      </c>
      <c r="BC316" s="80">
        <v>0</v>
      </c>
      <c r="BD316" s="80">
        <v>0</v>
      </c>
      <c r="BE316" s="80">
        <v>0</v>
      </c>
      <c r="BF316" s="80">
        <v>0</v>
      </c>
      <c r="BG316" s="80">
        <v>0</v>
      </c>
      <c r="BH316" s="80">
        <v>0</v>
      </c>
      <c r="BI316" s="80">
        <v>0</v>
      </c>
      <c r="BJ316" s="80">
        <v>0</v>
      </c>
      <c r="BK316" s="80">
        <v>0</v>
      </c>
      <c r="BL316" s="80">
        <v>0</v>
      </c>
      <c r="BM316" s="80">
        <v>0</v>
      </c>
      <c r="BN316" s="80">
        <v>0</v>
      </c>
      <c r="BO316" s="80">
        <v>0</v>
      </c>
      <c r="BP316" s="80">
        <v>0</v>
      </c>
      <c r="BQ316" s="80">
        <v>0</v>
      </c>
      <c r="BR316" s="80">
        <v>0</v>
      </c>
      <c r="BS316" s="80">
        <v>0</v>
      </c>
      <c r="BT316" s="80">
        <v>0</v>
      </c>
      <c r="BU316" s="80">
        <v>0</v>
      </c>
      <c r="BV316" s="80">
        <v>0</v>
      </c>
      <c r="BW316" s="80">
        <v>0</v>
      </c>
      <c r="BX316" s="80">
        <v>0</v>
      </c>
      <c r="BZ316" s="80" t="e">
        <v>#REF!</v>
      </c>
      <c r="CA316" s="80">
        <v>0</v>
      </c>
    </row>
    <row r="317" spans="12:79" hidden="1" x14ac:dyDescent="0.3">
      <c r="L317" s="80">
        <v>0</v>
      </c>
      <c r="M317" s="80">
        <v>0</v>
      </c>
      <c r="N317" s="80">
        <v>0</v>
      </c>
      <c r="O317" s="80">
        <v>0</v>
      </c>
      <c r="P317" s="80">
        <v>0</v>
      </c>
      <c r="Q317" s="80">
        <v>0</v>
      </c>
      <c r="R317" s="80">
        <v>0</v>
      </c>
      <c r="S317" s="80">
        <v>0</v>
      </c>
      <c r="T317" s="80">
        <v>0</v>
      </c>
      <c r="U317" s="80">
        <v>0</v>
      </c>
      <c r="V317" s="80">
        <v>0</v>
      </c>
      <c r="W317" s="80">
        <v>0</v>
      </c>
      <c r="X317" s="80">
        <v>0</v>
      </c>
      <c r="Y317" s="80">
        <v>0</v>
      </c>
      <c r="Z317" s="80">
        <v>0</v>
      </c>
      <c r="AA317" s="80">
        <v>0</v>
      </c>
      <c r="AB317" s="80">
        <v>0</v>
      </c>
      <c r="AC317" s="80">
        <v>0</v>
      </c>
      <c r="AD317" s="80">
        <v>0</v>
      </c>
      <c r="AE317" s="80">
        <v>0</v>
      </c>
      <c r="AF317" s="80">
        <v>0</v>
      </c>
      <c r="AG317" s="80">
        <v>0</v>
      </c>
      <c r="AH317" s="80">
        <v>0</v>
      </c>
      <c r="AI317" s="80">
        <v>0</v>
      </c>
      <c r="AJ317" s="80">
        <v>0</v>
      </c>
      <c r="AK317" s="80">
        <v>0</v>
      </c>
      <c r="AL317" s="80">
        <v>0</v>
      </c>
      <c r="AM317" s="80">
        <v>0</v>
      </c>
      <c r="AN317" s="80">
        <v>0</v>
      </c>
      <c r="AO317" s="80">
        <v>0</v>
      </c>
      <c r="AP317" s="80">
        <v>0</v>
      </c>
      <c r="AQ317" s="80">
        <v>0</v>
      </c>
      <c r="AR317" s="80">
        <v>0</v>
      </c>
      <c r="AS317" s="80">
        <v>0</v>
      </c>
      <c r="AT317" s="80">
        <v>0</v>
      </c>
      <c r="AU317" s="80">
        <v>0</v>
      </c>
      <c r="AV317" s="80">
        <v>0</v>
      </c>
      <c r="AW317" s="80">
        <v>0</v>
      </c>
      <c r="AX317" s="80">
        <v>0</v>
      </c>
      <c r="AY317" s="80">
        <v>0</v>
      </c>
      <c r="AZ317" s="80">
        <v>0</v>
      </c>
      <c r="BA317" s="80">
        <v>0</v>
      </c>
      <c r="BB317" s="80">
        <v>0</v>
      </c>
      <c r="BC317" s="80">
        <v>0</v>
      </c>
      <c r="BD317" s="80">
        <v>0</v>
      </c>
      <c r="BE317" s="80">
        <v>0</v>
      </c>
      <c r="BF317" s="80">
        <v>0</v>
      </c>
      <c r="BG317" s="80">
        <v>0</v>
      </c>
      <c r="BH317" s="80">
        <v>0</v>
      </c>
      <c r="BI317" s="80">
        <v>0</v>
      </c>
      <c r="BJ317" s="80">
        <v>0</v>
      </c>
      <c r="BK317" s="80">
        <v>0</v>
      </c>
      <c r="BL317" s="80">
        <v>0</v>
      </c>
      <c r="BM317" s="80">
        <v>0</v>
      </c>
      <c r="BN317" s="80">
        <v>0</v>
      </c>
      <c r="BO317" s="80">
        <v>0</v>
      </c>
      <c r="BP317" s="80">
        <v>0</v>
      </c>
      <c r="BQ317" s="80">
        <v>0</v>
      </c>
      <c r="BR317" s="80">
        <v>0</v>
      </c>
      <c r="BS317" s="80">
        <v>0</v>
      </c>
      <c r="BT317" s="80">
        <v>0</v>
      </c>
      <c r="BU317" s="80">
        <v>0</v>
      </c>
      <c r="BV317" s="80">
        <v>0</v>
      </c>
      <c r="BW317" s="80">
        <v>0</v>
      </c>
      <c r="BX317" s="80">
        <v>0</v>
      </c>
      <c r="BZ317" s="80" t="e">
        <v>#REF!</v>
      </c>
      <c r="CA317" s="80">
        <v>0</v>
      </c>
    </row>
    <row r="318" spans="12:79" hidden="1" x14ac:dyDescent="0.3">
      <c r="L318" s="80">
        <v>0</v>
      </c>
      <c r="M318" s="80">
        <v>0</v>
      </c>
      <c r="N318" s="80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80">
        <v>0</v>
      </c>
      <c r="W318" s="80">
        <v>0</v>
      </c>
      <c r="X318" s="80">
        <v>0</v>
      </c>
      <c r="Y318" s="80">
        <v>0</v>
      </c>
      <c r="Z318" s="80">
        <v>0</v>
      </c>
      <c r="AA318" s="80">
        <v>0</v>
      </c>
      <c r="AB318" s="80">
        <v>0</v>
      </c>
      <c r="AC318" s="80">
        <v>0</v>
      </c>
      <c r="AD318" s="80">
        <v>0</v>
      </c>
      <c r="AE318" s="80">
        <v>0</v>
      </c>
      <c r="AF318" s="80">
        <v>0</v>
      </c>
      <c r="AG318" s="80">
        <v>0</v>
      </c>
      <c r="AH318" s="80">
        <v>0</v>
      </c>
      <c r="AI318" s="80">
        <v>0</v>
      </c>
      <c r="AJ318" s="80">
        <v>0</v>
      </c>
      <c r="AK318" s="80">
        <v>0</v>
      </c>
      <c r="AL318" s="80">
        <v>0</v>
      </c>
      <c r="AM318" s="80">
        <v>0</v>
      </c>
      <c r="AN318" s="80">
        <v>0</v>
      </c>
      <c r="AO318" s="80">
        <v>0</v>
      </c>
      <c r="AP318" s="80">
        <v>0</v>
      </c>
      <c r="AQ318" s="80">
        <v>0</v>
      </c>
      <c r="AR318" s="80">
        <v>0</v>
      </c>
      <c r="AS318" s="80">
        <v>0</v>
      </c>
      <c r="AT318" s="80">
        <v>0</v>
      </c>
      <c r="AU318" s="80">
        <v>0</v>
      </c>
      <c r="AV318" s="80">
        <v>0</v>
      </c>
      <c r="AW318" s="80">
        <v>0</v>
      </c>
      <c r="AX318" s="80">
        <v>0</v>
      </c>
      <c r="AY318" s="80">
        <v>0</v>
      </c>
      <c r="AZ318" s="80">
        <v>0</v>
      </c>
      <c r="BA318" s="80">
        <v>0</v>
      </c>
      <c r="BB318" s="80">
        <v>0</v>
      </c>
      <c r="BC318" s="80">
        <v>0</v>
      </c>
      <c r="BD318" s="80">
        <v>0</v>
      </c>
      <c r="BE318" s="80">
        <v>0</v>
      </c>
      <c r="BF318" s="80">
        <v>0</v>
      </c>
      <c r="BG318" s="80">
        <v>0</v>
      </c>
      <c r="BH318" s="80">
        <v>0</v>
      </c>
      <c r="BI318" s="80">
        <v>0</v>
      </c>
      <c r="BJ318" s="80">
        <v>0</v>
      </c>
      <c r="BK318" s="80">
        <v>0</v>
      </c>
      <c r="BL318" s="80">
        <v>0</v>
      </c>
      <c r="BM318" s="80">
        <v>0</v>
      </c>
      <c r="BN318" s="80">
        <v>0</v>
      </c>
      <c r="BO318" s="80">
        <v>0</v>
      </c>
      <c r="BP318" s="80">
        <v>0</v>
      </c>
      <c r="BQ318" s="80">
        <v>0</v>
      </c>
      <c r="BR318" s="80">
        <v>0</v>
      </c>
      <c r="BS318" s="80">
        <v>0</v>
      </c>
      <c r="BT318" s="80">
        <v>0</v>
      </c>
      <c r="BU318" s="80">
        <v>0</v>
      </c>
      <c r="BV318" s="80">
        <v>0</v>
      </c>
      <c r="BW318" s="80">
        <v>0</v>
      </c>
      <c r="BX318" s="80">
        <v>0</v>
      </c>
      <c r="BZ318" s="80" t="e">
        <v>#REF!</v>
      </c>
      <c r="CA318" s="80">
        <v>0</v>
      </c>
    </row>
    <row r="319" spans="12:79" hidden="1" x14ac:dyDescent="0.3">
      <c r="L319" s="80">
        <v>0</v>
      </c>
      <c r="M319" s="80">
        <v>0</v>
      </c>
      <c r="N319" s="80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80">
        <v>0</v>
      </c>
      <c r="U319" s="80">
        <v>0</v>
      </c>
      <c r="V319" s="80">
        <v>0</v>
      </c>
      <c r="W319" s="80">
        <v>0</v>
      </c>
      <c r="X319" s="80">
        <v>0</v>
      </c>
      <c r="Y319" s="80">
        <v>0</v>
      </c>
      <c r="Z319" s="80">
        <v>0</v>
      </c>
      <c r="AA319" s="80">
        <v>0</v>
      </c>
      <c r="AB319" s="80">
        <v>0</v>
      </c>
      <c r="AC319" s="80">
        <v>0</v>
      </c>
      <c r="AD319" s="80">
        <v>0</v>
      </c>
      <c r="AE319" s="80">
        <v>0</v>
      </c>
      <c r="AF319" s="80">
        <v>0</v>
      </c>
      <c r="AG319" s="80">
        <v>0</v>
      </c>
      <c r="AH319" s="80">
        <v>0</v>
      </c>
      <c r="AI319" s="80">
        <v>0</v>
      </c>
      <c r="AJ319" s="80">
        <v>0</v>
      </c>
      <c r="AK319" s="80">
        <v>0</v>
      </c>
      <c r="AL319" s="80">
        <v>0</v>
      </c>
      <c r="AM319" s="80">
        <v>0</v>
      </c>
      <c r="AN319" s="80">
        <v>0</v>
      </c>
      <c r="AO319" s="80">
        <v>0</v>
      </c>
      <c r="AP319" s="80">
        <v>0</v>
      </c>
      <c r="AQ319" s="80">
        <v>0</v>
      </c>
      <c r="AR319" s="80">
        <v>0</v>
      </c>
      <c r="AS319" s="80">
        <v>0</v>
      </c>
      <c r="AT319" s="80">
        <v>0</v>
      </c>
      <c r="AU319" s="80">
        <v>0</v>
      </c>
      <c r="AV319" s="80">
        <v>0</v>
      </c>
      <c r="AW319" s="80">
        <v>0</v>
      </c>
      <c r="AX319" s="80">
        <v>0</v>
      </c>
      <c r="AY319" s="80">
        <v>0</v>
      </c>
      <c r="AZ319" s="80">
        <v>0</v>
      </c>
      <c r="BA319" s="80">
        <v>0</v>
      </c>
      <c r="BB319" s="80">
        <v>0</v>
      </c>
      <c r="BC319" s="80">
        <v>0</v>
      </c>
      <c r="BD319" s="80">
        <v>0</v>
      </c>
      <c r="BE319" s="80">
        <v>0</v>
      </c>
      <c r="BF319" s="80">
        <v>0</v>
      </c>
      <c r="BG319" s="80">
        <v>0</v>
      </c>
      <c r="BH319" s="80">
        <v>0</v>
      </c>
      <c r="BI319" s="80">
        <v>0</v>
      </c>
      <c r="BJ319" s="80">
        <v>0</v>
      </c>
      <c r="BK319" s="80">
        <v>0</v>
      </c>
      <c r="BL319" s="80">
        <v>0</v>
      </c>
      <c r="BM319" s="80">
        <v>0</v>
      </c>
      <c r="BN319" s="80">
        <v>0</v>
      </c>
      <c r="BO319" s="80">
        <v>0</v>
      </c>
      <c r="BP319" s="80">
        <v>0</v>
      </c>
      <c r="BQ319" s="80">
        <v>0</v>
      </c>
      <c r="BR319" s="80">
        <v>0</v>
      </c>
      <c r="BS319" s="80">
        <v>0</v>
      </c>
      <c r="BT319" s="80">
        <v>0</v>
      </c>
      <c r="BU319" s="80">
        <v>0</v>
      </c>
      <c r="BV319" s="80">
        <v>0</v>
      </c>
      <c r="BW319" s="80">
        <v>0</v>
      </c>
      <c r="BX319" s="80">
        <v>0</v>
      </c>
      <c r="BZ319" s="80" t="e">
        <v>#REF!</v>
      </c>
      <c r="CA319" s="80">
        <v>0</v>
      </c>
    </row>
    <row r="320" spans="12:79" hidden="1" x14ac:dyDescent="0.3">
      <c r="L320" s="80">
        <v>0</v>
      </c>
      <c r="M320" s="80">
        <v>0</v>
      </c>
      <c r="N320" s="80">
        <v>0</v>
      </c>
      <c r="O320" s="80">
        <v>0</v>
      </c>
      <c r="P320" s="80">
        <v>0</v>
      </c>
      <c r="Q320" s="80">
        <v>0</v>
      </c>
      <c r="R320" s="80">
        <v>0</v>
      </c>
      <c r="S320" s="80">
        <v>0</v>
      </c>
      <c r="T320" s="80">
        <v>0</v>
      </c>
      <c r="U320" s="80">
        <v>0</v>
      </c>
      <c r="V320" s="80">
        <v>0</v>
      </c>
      <c r="W320" s="80">
        <v>0</v>
      </c>
      <c r="X320" s="80">
        <v>0</v>
      </c>
      <c r="Y320" s="80">
        <v>0</v>
      </c>
      <c r="Z320" s="80">
        <v>0</v>
      </c>
      <c r="AA320" s="80">
        <v>0</v>
      </c>
      <c r="AB320" s="80">
        <v>0</v>
      </c>
      <c r="AC320" s="80">
        <v>0</v>
      </c>
      <c r="AD320" s="80">
        <v>0</v>
      </c>
      <c r="AE320" s="80">
        <v>0</v>
      </c>
      <c r="AF320" s="80">
        <v>0</v>
      </c>
      <c r="AG320" s="80">
        <v>0</v>
      </c>
      <c r="AH320" s="80">
        <v>0</v>
      </c>
      <c r="AI320" s="80">
        <v>0</v>
      </c>
      <c r="AJ320" s="80">
        <v>0</v>
      </c>
      <c r="AK320" s="80">
        <v>0</v>
      </c>
      <c r="AL320" s="80">
        <v>0</v>
      </c>
      <c r="AM320" s="80">
        <v>0</v>
      </c>
      <c r="AN320" s="80">
        <v>0</v>
      </c>
      <c r="AO320" s="80">
        <v>0</v>
      </c>
      <c r="AP320" s="80">
        <v>0</v>
      </c>
      <c r="AQ320" s="80">
        <v>0</v>
      </c>
      <c r="AR320" s="80">
        <v>0</v>
      </c>
      <c r="AS320" s="80">
        <v>0</v>
      </c>
      <c r="AT320" s="80">
        <v>0</v>
      </c>
      <c r="AU320" s="80">
        <v>0</v>
      </c>
      <c r="AV320" s="80">
        <v>0</v>
      </c>
      <c r="AW320" s="80">
        <v>0</v>
      </c>
      <c r="AX320" s="80">
        <v>0</v>
      </c>
      <c r="AY320" s="80">
        <v>0</v>
      </c>
      <c r="AZ320" s="80">
        <v>0</v>
      </c>
      <c r="BA320" s="80">
        <v>0</v>
      </c>
      <c r="BB320" s="80">
        <v>0</v>
      </c>
      <c r="BC320" s="80">
        <v>0</v>
      </c>
      <c r="BD320" s="80">
        <v>0</v>
      </c>
      <c r="BE320" s="80">
        <v>0</v>
      </c>
      <c r="BF320" s="80">
        <v>0</v>
      </c>
      <c r="BG320" s="80">
        <v>0</v>
      </c>
      <c r="BH320" s="80">
        <v>0</v>
      </c>
      <c r="BI320" s="80">
        <v>0</v>
      </c>
      <c r="BJ320" s="80">
        <v>0</v>
      </c>
      <c r="BK320" s="80">
        <v>0</v>
      </c>
      <c r="BL320" s="80">
        <v>0</v>
      </c>
      <c r="BM320" s="80">
        <v>0</v>
      </c>
      <c r="BN320" s="80">
        <v>0</v>
      </c>
      <c r="BO320" s="80">
        <v>0</v>
      </c>
      <c r="BP320" s="80">
        <v>0</v>
      </c>
      <c r="BQ320" s="80">
        <v>0</v>
      </c>
      <c r="BR320" s="80">
        <v>0</v>
      </c>
      <c r="BS320" s="80">
        <v>0</v>
      </c>
      <c r="BT320" s="80">
        <v>0</v>
      </c>
      <c r="BU320" s="80">
        <v>0</v>
      </c>
      <c r="BV320" s="80">
        <v>0</v>
      </c>
      <c r="BW320" s="80">
        <v>0</v>
      </c>
      <c r="BX320" s="80">
        <v>0</v>
      </c>
      <c r="BZ320" s="80" t="e">
        <v>#REF!</v>
      </c>
      <c r="CA320" s="80">
        <v>0</v>
      </c>
    </row>
    <row r="321" spans="12:79" hidden="1" x14ac:dyDescent="0.3">
      <c r="L321" s="80">
        <v>0</v>
      </c>
      <c r="M321" s="80">
        <v>0</v>
      </c>
      <c r="N321" s="80">
        <v>0</v>
      </c>
      <c r="O321" s="80">
        <v>0</v>
      </c>
      <c r="P321" s="80">
        <v>0</v>
      </c>
      <c r="Q321" s="80">
        <v>0</v>
      </c>
      <c r="R321" s="80">
        <v>0</v>
      </c>
      <c r="S321" s="80">
        <v>0</v>
      </c>
      <c r="T321" s="80">
        <v>0</v>
      </c>
      <c r="U321" s="80">
        <v>0</v>
      </c>
      <c r="V321" s="80">
        <v>0</v>
      </c>
      <c r="W321" s="80">
        <v>0</v>
      </c>
      <c r="X321" s="80">
        <v>0</v>
      </c>
      <c r="Y321" s="80">
        <v>0</v>
      </c>
      <c r="Z321" s="80">
        <v>0</v>
      </c>
      <c r="AA321" s="80">
        <v>0</v>
      </c>
      <c r="AB321" s="80">
        <v>0</v>
      </c>
      <c r="AC321" s="80">
        <v>0</v>
      </c>
      <c r="AD321" s="80">
        <v>0</v>
      </c>
      <c r="AE321" s="80">
        <v>0</v>
      </c>
      <c r="AF321" s="80">
        <v>0</v>
      </c>
      <c r="AG321" s="80">
        <v>0</v>
      </c>
      <c r="AH321" s="80">
        <v>0</v>
      </c>
      <c r="AI321" s="80">
        <v>0</v>
      </c>
      <c r="AJ321" s="80">
        <v>0</v>
      </c>
      <c r="AK321" s="80">
        <v>0</v>
      </c>
      <c r="AL321" s="80">
        <v>0</v>
      </c>
      <c r="AM321" s="80">
        <v>0</v>
      </c>
      <c r="AN321" s="80">
        <v>0</v>
      </c>
      <c r="AO321" s="80">
        <v>0</v>
      </c>
      <c r="AP321" s="80">
        <v>0</v>
      </c>
      <c r="AQ321" s="80">
        <v>0</v>
      </c>
      <c r="AR321" s="80">
        <v>0</v>
      </c>
      <c r="AS321" s="80">
        <v>0</v>
      </c>
      <c r="AT321" s="80">
        <v>0</v>
      </c>
      <c r="AU321" s="80">
        <v>0</v>
      </c>
      <c r="AV321" s="80">
        <v>0</v>
      </c>
      <c r="AW321" s="80">
        <v>0</v>
      </c>
      <c r="AX321" s="80">
        <v>0</v>
      </c>
      <c r="AY321" s="80">
        <v>0</v>
      </c>
      <c r="AZ321" s="80">
        <v>0</v>
      </c>
      <c r="BA321" s="80">
        <v>0</v>
      </c>
      <c r="BB321" s="80">
        <v>0</v>
      </c>
      <c r="BC321" s="80">
        <v>0</v>
      </c>
      <c r="BD321" s="80">
        <v>0</v>
      </c>
      <c r="BE321" s="80">
        <v>0</v>
      </c>
      <c r="BF321" s="80">
        <v>0</v>
      </c>
      <c r="BG321" s="80">
        <v>0</v>
      </c>
      <c r="BH321" s="80">
        <v>0</v>
      </c>
      <c r="BI321" s="80">
        <v>0</v>
      </c>
      <c r="BJ321" s="80">
        <v>0</v>
      </c>
      <c r="BK321" s="80">
        <v>0</v>
      </c>
      <c r="BL321" s="80">
        <v>0</v>
      </c>
      <c r="BM321" s="80">
        <v>0</v>
      </c>
      <c r="BN321" s="80">
        <v>0</v>
      </c>
      <c r="BO321" s="80">
        <v>0</v>
      </c>
      <c r="BP321" s="80">
        <v>0</v>
      </c>
      <c r="BQ321" s="80">
        <v>0</v>
      </c>
      <c r="BR321" s="80">
        <v>0</v>
      </c>
      <c r="BS321" s="80">
        <v>0</v>
      </c>
      <c r="BT321" s="80">
        <v>0</v>
      </c>
      <c r="BU321" s="80">
        <v>0</v>
      </c>
      <c r="BV321" s="80">
        <v>0</v>
      </c>
      <c r="BW321" s="80">
        <v>0</v>
      </c>
      <c r="BX321" s="80">
        <v>0</v>
      </c>
      <c r="BZ321" s="80" t="e">
        <v>#REF!</v>
      </c>
      <c r="CA321" s="80">
        <v>0</v>
      </c>
    </row>
    <row r="322" spans="12:79" hidden="1" x14ac:dyDescent="0.3">
      <c r="L322" s="80">
        <v>0</v>
      </c>
      <c r="M322" s="80">
        <v>0</v>
      </c>
      <c r="N322" s="80">
        <v>0</v>
      </c>
      <c r="O322" s="80">
        <v>0</v>
      </c>
      <c r="P322" s="80">
        <v>0</v>
      </c>
      <c r="Q322" s="80">
        <v>0</v>
      </c>
      <c r="R322" s="80">
        <v>0</v>
      </c>
      <c r="S322" s="80">
        <v>0</v>
      </c>
      <c r="T322" s="80">
        <v>0</v>
      </c>
      <c r="U322" s="80">
        <v>0</v>
      </c>
      <c r="V322" s="80">
        <v>0</v>
      </c>
      <c r="W322" s="80">
        <v>0</v>
      </c>
      <c r="X322" s="80">
        <v>0</v>
      </c>
      <c r="Y322" s="80">
        <v>0</v>
      </c>
      <c r="Z322" s="80">
        <v>0</v>
      </c>
      <c r="AA322" s="80">
        <v>0</v>
      </c>
      <c r="AB322" s="80">
        <v>0</v>
      </c>
      <c r="AC322" s="80">
        <v>0</v>
      </c>
      <c r="AD322" s="80">
        <v>0</v>
      </c>
      <c r="AE322" s="80">
        <v>0</v>
      </c>
      <c r="AF322" s="80">
        <v>0</v>
      </c>
      <c r="AG322" s="80">
        <v>0</v>
      </c>
      <c r="AH322" s="80">
        <v>0</v>
      </c>
      <c r="AI322" s="80">
        <v>0</v>
      </c>
      <c r="AJ322" s="80">
        <v>0</v>
      </c>
      <c r="AK322" s="80">
        <v>0</v>
      </c>
      <c r="AL322" s="80">
        <v>0</v>
      </c>
      <c r="AM322" s="80">
        <v>0</v>
      </c>
      <c r="AN322" s="80">
        <v>0</v>
      </c>
      <c r="AO322" s="80">
        <v>0</v>
      </c>
      <c r="AP322" s="80">
        <v>0</v>
      </c>
      <c r="AQ322" s="80">
        <v>0</v>
      </c>
      <c r="AR322" s="80">
        <v>0</v>
      </c>
      <c r="AS322" s="80">
        <v>0</v>
      </c>
      <c r="AT322" s="80">
        <v>0</v>
      </c>
      <c r="AU322" s="80">
        <v>0</v>
      </c>
      <c r="AV322" s="80">
        <v>0</v>
      </c>
      <c r="AW322" s="80">
        <v>0</v>
      </c>
      <c r="AX322" s="80">
        <v>0</v>
      </c>
      <c r="AY322" s="80">
        <v>0</v>
      </c>
      <c r="AZ322" s="80">
        <v>0</v>
      </c>
      <c r="BA322" s="80">
        <v>0</v>
      </c>
      <c r="BB322" s="80">
        <v>0</v>
      </c>
      <c r="BC322" s="80">
        <v>0</v>
      </c>
      <c r="BD322" s="80">
        <v>0</v>
      </c>
      <c r="BE322" s="80">
        <v>0</v>
      </c>
      <c r="BF322" s="80">
        <v>0</v>
      </c>
      <c r="BG322" s="80">
        <v>0</v>
      </c>
      <c r="BH322" s="80">
        <v>0</v>
      </c>
      <c r="BI322" s="80">
        <v>0</v>
      </c>
      <c r="BJ322" s="80">
        <v>0</v>
      </c>
      <c r="BK322" s="80">
        <v>0</v>
      </c>
      <c r="BL322" s="80">
        <v>0</v>
      </c>
      <c r="BM322" s="80">
        <v>0</v>
      </c>
      <c r="BN322" s="80">
        <v>0</v>
      </c>
      <c r="BO322" s="80">
        <v>0</v>
      </c>
      <c r="BP322" s="80">
        <v>0</v>
      </c>
      <c r="BQ322" s="80">
        <v>0</v>
      </c>
      <c r="BR322" s="80">
        <v>0</v>
      </c>
      <c r="BS322" s="80">
        <v>0</v>
      </c>
      <c r="BT322" s="80">
        <v>0</v>
      </c>
      <c r="BU322" s="80">
        <v>0</v>
      </c>
      <c r="BV322" s="80">
        <v>0</v>
      </c>
      <c r="BW322" s="80">
        <v>0</v>
      </c>
      <c r="BX322" s="80">
        <v>0</v>
      </c>
      <c r="BZ322" s="80" t="e">
        <v>#REF!</v>
      </c>
      <c r="CA322" s="80">
        <v>0</v>
      </c>
    </row>
    <row r="323" spans="12:79" hidden="1" x14ac:dyDescent="0.3">
      <c r="L323" s="80">
        <v>0</v>
      </c>
      <c r="M323" s="80">
        <v>0</v>
      </c>
      <c r="N323" s="80">
        <v>0</v>
      </c>
      <c r="O323" s="80">
        <v>0</v>
      </c>
      <c r="P323" s="80">
        <v>0</v>
      </c>
      <c r="Q323" s="80">
        <v>0</v>
      </c>
      <c r="R323" s="80">
        <v>0</v>
      </c>
      <c r="S323" s="80">
        <v>0</v>
      </c>
      <c r="T323" s="80">
        <v>0</v>
      </c>
      <c r="U323" s="80">
        <v>0</v>
      </c>
      <c r="V323" s="80">
        <v>0</v>
      </c>
      <c r="W323" s="80">
        <v>0</v>
      </c>
      <c r="X323" s="80">
        <v>0</v>
      </c>
      <c r="Y323" s="80">
        <v>0</v>
      </c>
      <c r="Z323" s="80">
        <v>0</v>
      </c>
      <c r="AA323" s="80">
        <v>0</v>
      </c>
      <c r="AB323" s="80">
        <v>0</v>
      </c>
      <c r="AC323" s="80">
        <v>0</v>
      </c>
      <c r="AD323" s="80">
        <v>0</v>
      </c>
      <c r="AE323" s="80">
        <v>0</v>
      </c>
      <c r="AF323" s="80">
        <v>0</v>
      </c>
      <c r="AG323" s="80">
        <v>0</v>
      </c>
      <c r="AH323" s="80">
        <v>0</v>
      </c>
      <c r="AI323" s="80">
        <v>0</v>
      </c>
      <c r="AJ323" s="80">
        <v>0</v>
      </c>
      <c r="AK323" s="80">
        <v>0</v>
      </c>
      <c r="AL323" s="80">
        <v>0</v>
      </c>
      <c r="AM323" s="80">
        <v>0</v>
      </c>
      <c r="AN323" s="80">
        <v>0</v>
      </c>
      <c r="AO323" s="80">
        <v>0</v>
      </c>
      <c r="AP323" s="80">
        <v>0</v>
      </c>
      <c r="AQ323" s="80">
        <v>0</v>
      </c>
      <c r="AR323" s="80">
        <v>0</v>
      </c>
      <c r="AS323" s="80">
        <v>0</v>
      </c>
      <c r="AT323" s="80">
        <v>0</v>
      </c>
      <c r="AU323" s="80">
        <v>0</v>
      </c>
      <c r="AV323" s="80">
        <v>0</v>
      </c>
      <c r="AW323" s="80">
        <v>0</v>
      </c>
      <c r="AX323" s="80">
        <v>0</v>
      </c>
      <c r="AY323" s="80">
        <v>0</v>
      </c>
      <c r="AZ323" s="80">
        <v>0</v>
      </c>
      <c r="BA323" s="80">
        <v>0</v>
      </c>
      <c r="BB323" s="80">
        <v>0</v>
      </c>
      <c r="BC323" s="80">
        <v>0</v>
      </c>
      <c r="BD323" s="80">
        <v>0</v>
      </c>
      <c r="BE323" s="80">
        <v>0</v>
      </c>
      <c r="BF323" s="80">
        <v>0</v>
      </c>
      <c r="BG323" s="80">
        <v>0</v>
      </c>
      <c r="BH323" s="80">
        <v>0</v>
      </c>
      <c r="BI323" s="80">
        <v>0</v>
      </c>
      <c r="BJ323" s="80">
        <v>0</v>
      </c>
      <c r="BK323" s="80">
        <v>0</v>
      </c>
      <c r="BL323" s="80">
        <v>0</v>
      </c>
      <c r="BM323" s="80">
        <v>0</v>
      </c>
      <c r="BN323" s="80">
        <v>0</v>
      </c>
      <c r="BO323" s="80">
        <v>0</v>
      </c>
      <c r="BP323" s="80">
        <v>0</v>
      </c>
      <c r="BQ323" s="80">
        <v>0</v>
      </c>
      <c r="BR323" s="80">
        <v>0</v>
      </c>
      <c r="BS323" s="80">
        <v>0</v>
      </c>
      <c r="BT323" s="80">
        <v>0</v>
      </c>
      <c r="BU323" s="80">
        <v>0</v>
      </c>
      <c r="BV323" s="80">
        <v>0</v>
      </c>
      <c r="BW323" s="80">
        <v>0</v>
      </c>
      <c r="BX323" s="80">
        <v>0</v>
      </c>
      <c r="BZ323" s="80" t="e">
        <v>#REF!</v>
      </c>
      <c r="CA323" s="80">
        <v>0</v>
      </c>
    </row>
    <row r="324" spans="12:79" hidden="1" x14ac:dyDescent="0.3">
      <c r="L324" s="80">
        <v>0</v>
      </c>
      <c r="M324" s="80">
        <v>0</v>
      </c>
      <c r="N324" s="80">
        <v>0</v>
      </c>
      <c r="O324" s="80">
        <v>0</v>
      </c>
      <c r="P324" s="80">
        <v>0</v>
      </c>
      <c r="Q324" s="80">
        <v>0</v>
      </c>
      <c r="R324" s="80">
        <v>0</v>
      </c>
      <c r="S324" s="80">
        <v>0</v>
      </c>
      <c r="T324" s="80">
        <v>0</v>
      </c>
      <c r="U324" s="80">
        <v>0</v>
      </c>
      <c r="V324" s="80">
        <v>0</v>
      </c>
      <c r="W324" s="80">
        <v>0</v>
      </c>
      <c r="X324" s="80">
        <v>0</v>
      </c>
      <c r="Y324" s="80">
        <v>0</v>
      </c>
      <c r="Z324" s="80">
        <v>0</v>
      </c>
      <c r="AA324" s="80">
        <v>0</v>
      </c>
      <c r="AB324" s="80">
        <v>0</v>
      </c>
      <c r="AC324" s="80">
        <v>0</v>
      </c>
      <c r="AD324" s="80">
        <v>0</v>
      </c>
      <c r="AE324" s="80">
        <v>0</v>
      </c>
      <c r="AF324" s="80">
        <v>0</v>
      </c>
      <c r="AG324" s="80">
        <v>0</v>
      </c>
      <c r="AH324" s="80">
        <v>0</v>
      </c>
      <c r="AI324" s="80">
        <v>0</v>
      </c>
      <c r="AJ324" s="80">
        <v>0</v>
      </c>
      <c r="AK324" s="80">
        <v>0</v>
      </c>
      <c r="AL324" s="80">
        <v>0</v>
      </c>
      <c r="AM324" s="80">
        <v>0</v>
      </c>
      <c r="AN324" s="80">
        <v>0</v>
      </c>
      <c r="AO324" s="80">
        <v>0</v>
      </c>
      <c r="AP324" s="80">
        <v>0</v>
      </c>
      <c r="AQ324" s="80">
        <v>0</v>
      </c>
      <c r="AR324" s="80">
        <v>0</v>
      </c>
      <c r="AS324" s="80">
        <v>0</v>
      </c>
      <c r="AT324" s="80">
        <v>0</v>
      </c>
      <c r="AU324" s="80">
        <v>0</v>
      </c>
      <c r="AV324" s="80">
        <v>0</v>
      </c>
      <c r="AW324" s="80">
        <v>0</v>
      </c>
      <c r="AX324" s="80">
        <v>0</v>
      </c>
      <c r="AY324" s="80">
        <v>0</v>
      </c>
      <c r="AZ324" s="80">
        <v>0</v>
      </c>
      <c r="BA324" s="80">
        <v>0</v>
      </c>
      <c r="BB324" s="80">
        <v>0</v>
      </c>
      <c r="BC324" s="80">
        <v>0</v>
      </c>
      <c r="BD324" s="80">
        <v>0</v>
      </c>
      <c r="BE324" s="80">
        <v>0</v>
      </c>
      <c r="BF324" s="80">
        <v>0</v>
      </c>
      <c r="BG324" s="80">
        <v>0</v>
      </c>
      <c r="BH324" s="80">
        <v>0</v>
      </c>
      <c r="BI324" s="80">
        <v>0</v>
      </c>
      <c r="BJ324" s="80">
        <v>0</v>
      </c>
      <c r="BK324" s="80">
        <v>0</v>
      </c>
      <c r="BL324" s="80">
        <v>0</v>
      </c>
      <c r="BM324" s="80">
        <v>0</v>
      </c>
      <c r="BN324" s="80">
        <v>0</v>
      </c>
      <c r="BO324" s="80">
        <v>0</v>
      </c>
      <c r="BP324" s="80">
        <v>0</v>
      </c>
      <c r="BQ324" s="80">
        <v>0</v>
      </c>
      <c r="BR324" s="80">
        <v>0</v>
      </c>
      <c r="BS324" s="80">
        <v>0</v>
      </c>
      <c r="BT324" s="80">
        <v>0</v>
      </c>
      <c r="BU324" s="80">
        <v>0</v>
      </c>
      <c r="BV324" s="80">
        <v>0</v>
      </c>
      <c r="BW324" s="80">
        <v>0</v>
      </c>
      <c r="BX324" s="80">
        <v>0</v>
      </c>
      <c r="BZ324" s="80" t="e">
        <v>#REF!</v>
      </c>
      <c r="CA324" s="80">
        <v>0</v>
      </c>
    </row>
    <row r="325" spans="12:79" hidden="1" x14ac:dyDescent="0.3">
      <c r="L325" s="80">
        <v>0</v>
      </c>
      <c r="M325" s="80">
        <v>0</v>
      </c>
      <c r="N325" s="80">
        <v>0</v>
      </c>
      <c r="O325" s="80">
        <v>0</v>
      </c>
      <c r="P325" s="80">
        <v>0</v>
      </c>
      <c r="Q325" s="80">
        <v>0</v>
      </c>
      <c r="R325" s="80">
        <v>0</v>
      </c>
      <c r="S325" s="80">
        <v>0</v>
      </c>
      <c r="T325" s="80">
        <v>0</v>
      </c>
      <c r="U325" s="80">
        <v>0</v>
      </c>
      <c r="V325" s="80">
        <v>0</v>
      </c>
      <c r="W325" s="80">
        <v>0</v>
      </c>
      <c r="X325" s="80">
        <v>0</v>
      </c>
      <c r="Y325" s="80">
        <v>0</v>
      </c>
      <c r="Z325" s="80">
        <v>0</v>
      </c>
      <c r="AA325" s="80">
        <v>0</v>
      </c>
      <c r="AB325" s="80">
        <v>0</v>
      </c>
      <c r="AC325" s="80">
        <v>0</v>
      </c>
      <c r="AD325" s="80">
        <v>0</v>
      </c>
      <c r="AE325" s="80">
        <v>0</v>
      </c>
      <c r="AF325" s="80">
        <v>0</v>
      </c>
      <c r="AG325" s="80">
        <v>0</v>
      </c>
      <c r="AH325" s="80">
        <v>0</v>
      </c>
      <c r="AI325" s="80">
        <v>0</v>
      </c>
      <c r="AJ325" s="80">
        <v>0</v>
      </c>
      <c r="AK325" s="80">
        <v>0</v>
      </c>
      <c r="AL325" s="80">
        <v>0</v>
      </c>
      <c r="AM325" s="80">
        <v>0</v>
      </c>
      <c r="AN325" s="80">
        <v>0</v>
      </c>
      <c r="AO325" s="80">
        <v>0</v>
      </c>
      <c r="AP325" s="80">
        <v>0</v>
      </c>
      <c r="AQ325" s="80">
        <v>0</v>
      </c>
      <c r="AR325" s="80">
        <v>0</v>
      </c>
      <c r="AS325" s="80">
        <v>0</v>
      </c>
      <c r="AT325" s="80">
        <v>0</v>
      </c>
      <c r="AU325" s="80">
        <v>0</v>
      </c>
      <c r="AV325" s="80">
        <v>0</v>
      </c>
      <c r="AW325" s="80">
        <v>0</v>
      </c>
      <c r="AX325" s="80">
        <v>0</v>
      </c>
      <c r="AY325" s="80">
        <v>0</v>
      </c>
      <c r="AZ325" s="80">
        <v>0</v>
      </c>
      <c r="BA325" s="80">
        <v>0</v>
      </c>
      <c r="BB325" s="80">
        <v>0</v>
      </c>
      <c r="BC325" s="80">
        <v>0</v>
      </c>
      <c r="BD325" s="80">
        <v>0</v>
      </c>
      <c r="BE325" s="80">
        <v>0</v>
      </c>
      <c r="BF325" s="80">
        <v>0</v>
      </c>
      <c r="BG325" s="80">
        <v>0</v>
      </c>
      <c r="BH325" s="80">
        <v>0</v>
      </c>
      <c r="BI325" s="80">
        <v>0</v>
      </c>
      <c r="BJ325" s="80">
        <v>0</v>
      </c>
      <c r="BK325" s="80">
        <v>0</v>
      </c>
      <c r="BL325" s="80">
        <v>0</v>
      </c>
      <c r="BM325" s="80">
        <v>0</v>
      </c>
      <c r="BN325" s="80">
        <v>0</v>
      </c>
      <c r="BO325" s="80">
        <v>0</v>
      </c>
      <c r="BP325" s="80">
        <v>0</v>
      </c>
      <c r="BQ325" s="80">
        <v>0</v>
      </c>
      <c r="BR325" s="80">
        <v>0</v>
      </c>
      <c r="BS325" s="80">
        <v>0</v>
      </c>
      <c r="BT325" s="80">
        <v>0</v>
      </c>
      <c r="BU325" s="80">
        <v>0</v>
      </c>
      <c r="BV325" s="80">
        <v>0</v>
      </c>
      <c r="BW325" s="80">
        <v>0</v>
      </c>
      <c r="BX325" s="80">
        <v>0</v>
      </c>
      <c r="BZ325" s="80" t="e">
        <v>#REF!</v>
      </c>
      <c r="CA325" s="80">
        <v>0</v>
      </c>
    </row>
    <row r="326" spans="12:79" hidden="1" x14ac:dyDescent="0.3">
      <c r="L326" s="80">
        <v>0</v>
      </c>
      <c r="M326" s="80">
        <v>0</v>
      </c>
      <c r="N326" s="80">
        <v>0</v>
      </c>
      <c r="O326" s="80">
        <v>0</v>
      </c>
      <c r="P326" s="80">
        <v>0</v>
      </c>
      <c r="Q326" s="80">
        <v>0</v>
      </c>
      <c r="R326" s="80">
        <v>0</v>
      </c>
      <c r="S326" s="80">
        <v>0</v>
      </c>
      <c r="T326" s="80">
        <v>0</v>
      </c>
      <c r="U326" s="80">
        <v>0</v>
      </c>
      <c r="V326" s="80">
        <v>0</v>
      </c>
      <c r="W326" s="80">
        <v>0</v>
      </c>
      <c r="X326" s="80">
        <v>0</v>
      </c>
      <c r="Y326" s="80">
        <v>0</v>
      </c>
      <c r="Z326" s="80">
        <v>0</v>
      </c>
      <c r="AA326" s="80">
        <v>0</v>
      </c>
      <c r="AB326" s="80">
        <v>0</v>
      </c>
      <c r="AC326" s="80">
        <v>0</v>
      </c>
      <c r="AD326" s="80">
        <v>0</v>
      </c>
      <c r="AE326" s="80">
        <v>0</v>
      </c>
      <c r="AF326" s="80">
        <v>0</v>
      </c>
      <c r="AG326" s="80">
        <v>0</v>
      </c>
      <c r="AH326" s="80">
        <v>0</v>
      </c>
      <c r="AI326" s="80">
        <v>0</v>
      </c>
      <c r="AJ326" s="80">
        <v>0</v>
      </c>
      <c r="AK326" s="80">
        <v>0</v>
      </c>
      <c r="AL326" s="80">
        <v>0</v>
      </c>
      <c r="AM326" s="80">
        <v>0</v>
      </c>
      <c r="AN326" s="80">
        <v>0</v>
      </c>
      <c r="AO326" s="80">
        <v>0</v>
      </c>
      <c r="AP326" s="80">
        <v>0</v>
      </c>
      <c r="AQ326" s="80">
        <v>0</v>
      </c>
      <c r="AR326" s="80">
        <v>0</v>
      </c>
      <c r="AS326" s="80">
        <v>0</v>
      </c>
      <c r="AT326" s="80">
        <v>0</v>
      </c>
      <c r="AU326" s="80">
        <v>0</v>
      </c>
      <c r="AV326" s="80">
        <v>0</v>
      </c>
      <c r="AW326" s="80">
        <v>0</v>
      </c>
      <c r="AX326" s="80">
        <v>0</v>
      </c>
      <c r="AY326" s="80">
        <v>0</v>
      </c>
      <c r="AZ326" s="80">
        <v>0</v>
      </c>
      <c r="BA326" s="80">
        <v>0</v>
      </c>
      <c r="BB326" s="80">
        <v>0</v>
      </c>
      <c r="BC326" s="80">
        <v>0</v>
      </c>
      <c r="BD326" s="80">
        <v>0</v>
      </c>
      <c r="BE326" s="80">
        <v>0</v>
      </c>
      <c r="BF326" s="80">
        <v>0</v>
      </c>
      <c r="BG326" s="80">
        <v>0</v>
      </c>
      <c r="BH326" s="80">
        <v>0</v>
      </c>
      <c r="BI326" s="80">
        <v>0</v>
      </c>
      <c r="BJ326" s="80">
        <v>0</v>
      </c>
      <c r="BK326" s="80">
        <v>0</v>
      </c>
      <c r="BL326" s="80">
        <v>0</v>
      </c>
      <c r="BM326" s="80">
        <v>0</v>
      </c>
      <c r="BN326" s="80">
        <v>0</v>
      </c>
      <c r="BO326" s="80">
        <v>0</v>
      </c>
      <c r="BP326" s="80">
        <v>0</v>
      </c>
      <c r="BQ326" s="80">
        <v>0</v>
      </c>
      <c r="BR326" s="80">
        <v>0</v>
      </c>
      <c r="BS326" s="80">
        <v>0</v>
      </c>
      <c r="BT326" s="80">
        <v>0</v>
      </c>
      <c r="BU326" s="80">
        <v>0</v>
      </c>
      <c r="BV326" s="80">
        <v>0</v>
      </c>
      <c r="BW326" s="80">
        <v>0</v>
      </c>
      <c r="BX326" s="80">
        <v>0</v>
      </c>
      <c r="BZ326" s="80" t="e">
        <v>#REF!</v>
      </c>
      <c r="CA326" s="80">
        <v>0</v>
      </c>
    </row>
    <row r="327" spans="12:79" hidden="1" x14ac:dyDescent="0.3">
      <c r="L327" s="80">
        <v>-354961</v>
      </c>
      <c r="M327" s="80">
        <v>0</v>
      </c>
      <c r="N327" s="80">
        <v>0</v>
      </c>
      <c r="O327" s="80">
        <v>0</v>
      </c>
      <c r="P327" s="80">
        <v>0</v>
      </c>
      <c r="Q327" s="80">
        <v>-1257291</v>
      </c>
      <c r="R327" s="80">
        <v>0</v>
      </c>
      <c r="S327" s="80">
        <v>0</v>
      </c>
      <c r="T327" s="80">
        <v>0</v>
      </c>
      <c r="U327" s="80">
        <v>0</v>
      </c>
      <c r="V327" s="80">
        <v>8710</v>
      </c>
      <c r="W327" s="80">
        <v>0</v>
      </c>
      <c r="X327" s="80">
        <v>0</v>
      </c>
      <c r="Y327" s="80">
        <v>0</v>
      </c>
      <c r="Z327" s="80">
        <v>0</v>
      </c>
      <c r="AA327" s="80">
        <v>0</v>
      </c>
      <c r="AB327" s="80">
        <v>0</v>
      </c>
      <c r="AC327" s="80">
        <v>0</v>
      </c>
      <c r="AD327" s="80">
        <v>0</v>
      </c>
      <c r="AE327" s="80">
        <v>0</v>
      </c>
      <c r="AF327" s="80">
        <v>-107401</v>
      </c>
      <c r="AG327" s="80">
        <v>0</v>
      </c>
      <c r="AH327" s="80">
        <v>0</v>
      </c>
      <c r="AI327" s="80">
        <v>0</v>
      </c>
      <c r="AJ327" s="80">
        <v>0</v>
      </c>
      <c r="AK327" s="80">
        <v>-46213</v>
      </c>
      <c r="AL327" s="80">
        <v>0</v>
      </c>
      <c r="AM327" s="80">
        <v>0</v>
      </c>
      <c r="AN327" s="80">
        <v>0</v>
      </c>
      <c r="AO327" s="80">
        <v>0</v>
      </c>
      <c r="AP327" s="80">
        <v>0</v>
      </c>
      <c r="AQ327" s="80">
        <v>0</v>
      </c>
      <c r="AR327" s="80">
        <v>0</v>
      </c>
      <c r="AS327" s="80">
        <v>0</v>
      </c>
      <c r="AT327" s="80">
        <v>0</v>
      </c>
      <c r="AU327" s="80">
        <v>0</v>
      </c>
      <c r="AV327" s="80">
        <v>0</v>
      </c>
      <c r="AW327" s="80">
        <v>0</v>
      </c>
      <c r="AX327" s="80">
        <v>0</v>
      </c>
      <c r="AY327" s="80">
        <v>0</v>
      </c>
      <c r="AZ327" s="80">
        <v>-328260</v>
      </c>
      <c r="BA327" s="80">
        <v>0</v>
      </c>
      <c r="BB327" s="80">
        <v>0</v>
      </c>
      <c r="BC327" s="80">
        <v>0</v>
      </c>
      <c r="BD327" s="80">
        <v>0</v>
      </c>
      <c r="BE327" s="80">
        <v>0</v>
      </c>
      <c r="BF327" s="80">
        <v>0</v>
      </c>
      <c r="BG327" s="80">
        <v>0</v>
      </c>
      <c r="BH327" s="80">
        <v>0</v>
      </c>
      <c r="BI327" s="80">
        <v>0</v>
      </c>
      <c r="BJ327" s="80">
        <v>-507377</v>
      </c>
      <c r="BK327" s="80">
        <v>0</v>
      </c>
      <c r="BL327" s="80">
        <v>0</v>
      </c>
      <c r="BM327" s="80">
        <v>0</v>
      </c>
      <c r="BN327" s="80">
        <v>0</v>
      </c>
      <c r="BO327" s="80">
        <v>0</v>
      </c>
      <c r="BP327" s="80">
        <v>0</v>
      </c>
      <c r="BQ327" s="80">
        <v>0</v>
      </c>
      <c r="BR327" s="80">
        <v>0</v>
      </c>
      <c r="BS327" s="80">
        <v>0</v>
      </c>
      <c r="BT327" s="80">
        <v>-2085416</v>
      </c>
      <c r="BU327" s="80">
        <v>0</v>
      </c>
      <c r="BV327" s="80">
        <v>0</v>
      </c>
      <c r="BW327" s="80">
        <v>0</v>
      </c>
      <c r="BX327" s="80">
        <v>507377</v>
      </c>
      <c r="BZ327" s="80" t="e">
        <v>#REF!</v>
      </c>
      <c r="CA327" s="80">
        <v>0</v>
      </c>
    </row>
    <row r="328" spans="12:79" hidden="1" x14ac:dyDescent="0.3">
      <c r="L328" s="80">
        <v>-354961</v>
      </c>
      <c r="M328" s="80">
        <v>0</v>
      </c>
      <c r="N328" s="80">
        <v>0</v>
      </c>
      <c r="O328" s="80">
        <v>0</v>
      </c>
      <c r="P328" s="80">
        <v>0</v>
      </c>
      <c r="Q328" s="80">
        <v>-1257291</v>
      </c>
      <c r="R328" s="80">
        <v>0</v>
      </c>
      <c r="S328" s="80">
        <v>0</v>
      </c>
      <c r="T328" s="80">
        <v>0</v>
      </c>
      <c r="U328" s="80">
        <v>0</v>
      </c>
      <c r="V328" s="80">
        <v>8710</v>
      </c>
      <c r="W328" s="80">
        <v>0</v>
      </c>
      <c r="X328" s="80">
        <v>0</v>
      </c>
      <c r="Y328" s="80">
        <v>0</v>
      </c>
      <c r="Z328" s="80">
        <v>0</v>
      </c>
      <c r="AA328" s="80">
        <v>0</v>
      </c>
      <c r="AB328" s="80">
        <v>0</v>
      </c>
      <c r="AC328" s="80">
        <v>0</v>
      </c>
      <c r="AD328" s="80">
        <v>0</v>
      </c>
      <c r="AE328" s="80">
        <v>0</v>
      </c>
      <c r="AF328" s="80">
        <v>-107401</v>
      </c>
      <c r="AG328" s="80">
        <v>0</v>
      </c>
      <c r="AH328" s="80">
        <v>0</v>
      </c>
      <c r="AI328" s="80">
        <v>0</v>
      </c>
      <c r="AJ328" s="80">
        <v>0</v>
      </c>
      <c r="AK328" s="80">
        <v>-46213</v>
      </c>
      <c r="AL328" s="80">
        <v>0</v>
      </c>
      <c r="AM328" s="80">
        <v>0</v>
      </c>
      <c r="AN328" s="80">
        <v>0</v>
      </c>
      <c r="AO328" s="80">
        <v>0</v>
      </c>
      <c r="AP328" s="80">
        <v>0</v>
      </c>
      <c r="AQ328" s="80">
        <v>0</v>
      </c>
      <c r="AR328" s="80">
        <v>0</v>
      </c>
      <c r="AS328" s="80">
        <v>0</v>
      </c>
      <c r="AT328" s="80">
        <v>0</v>
      </c>
      <c r="AU328" s="80">
        <v>0</v>
      </c>
      <c r="AV328" s="80">
        <v>0</v>
      </c>
      <c r="AW328" s="80">
        <v>0</v>
      </c>
      <c r="AX328" s="80">
        <v>0</v>
      </c>
      <c r="AY328" s="80">
        <v>0</v>
      </c>
      <c r="AZ328" s="80">
        <v>-328260</v>
      </c>
      <c r="BA328" s="80">
        <v>0</v>
      </c>
      <c r="BB328" s="80">
        <v>0</v>
      </c>
      <c r="BC328" s="80">
        <v>0</v>
      </c>
      <c r="BD328" s="80">
        <v>0</v>
      </c>
      <c r="BE328" s="80">
        <v>0</v>
      </c>
      <c r="BF328" s="80">
        <v>0</v>
      </c>
      <c r="BG328" s="80">
        <v>0</v>
      </c>
      <c r="BH328" s="80">
        <v>0</v>
      </c>
      <c r="BI328" s="80">
        <v>0</v>
      </c>
      <c r="BJ328" s="80">
        <v>-507377</v>
      </c>
      <c r="BK328" s="80">
        <v>0</v>
      </c>
      <c r="BL328" s="80">
        <v>0</v>
      </c>
      <c r="BM328" s="80">
        <v>0</v>
      </c>
      <c r="BN328" s="80">
        <v>0</v>
      </c>
      <c r="BO328" s="80">
        <v>0</v>
      </c>
      <c r="BP328" s="80">
        <v>0</v>
      </c>
      <c r="BQ328" s="80">
        <v>0</v>
      </c>
      <c r="BR328" s="80">
        <v>0</v>
      </c>
      <c r="BS328" s="80">
        <v>0</v>
      </c>
      <c r="BT328" s="80">
        <v>-2085416</v>
      </c>
      <c r="BU328" s="80">
        <v>0</v>
      </c>
      <c r="BV328" s="80">
        <v>0</v>
      </c>
      <c r="BW328" s="80">
        <v>0</v>
      </c>
      <c r="BX328" s="80">
        <v>507377</v>
      </c>
      <c r="BZ328" s="80" t="e">
        <v>#REF!</v>
      </c>
      <c r="CA328" s="80">
        <v>0</v>
      </c>
    </row>
    <row r="329" spans="12:79" hidden="1" x14ac:dyDescent="0.3">
      <c r="L329" s="80">
        <v>0</v>
      </c>
      <c r="M329" s="80">
        <v>0</v>
      </c>
      <c r="N329" s="80">
        <v>0</v>
      </c>
      <c r="O329" s="80">
        <v>0</v>
      </c>
      <c r="P329" s="80">
        <v>0</v>
      </c>
      <c r="Q329" s="80">
        <v>0</v>
      </c>
      <c r="R329" s="80">
        <v>0</v>
      </c>
      <c r="S329" s="80">
        <v>0</v>
      </c>
      <c r="T329" s="80">
        <v>0</v>
      </c>
      <c r="U329" s="80">
        <v>0</v>
      </c>
      <c r="V329" s="80">
        <v>0</v>
      </c>
      <c r="W329" s="80">
        <v>0</v>
      </c>
      <c r="X329" s="80">
        <v>0</v>
      </c>
      <c r="Y329" s="80">
        <v>0</v>
      </c>
      <c r="Z329" s="80">
        <v>0</v>
      </c>
      <c r="AA329" s="80">
        <v>0</v>
      </c>
      <c r="AB329" s="80">
        <v>0</v>
      </c>
      <c r="AC329" s="80">
        <v>0</v>
      </c>
      <c r="AD329" s="80">
        <v>0</v>
      </c>
      <c r="AE329" s="80">
        <v>0</v>
      </c>
      <c r="AF329" s="80">
        <v>0</v>
      </c>
      <c r="AG329" s="80">
        <v>0</v>
      </c>
      <c r="AH329" s="80">
        <v>0</v>
      </c>
      <c r="AI329" s="80">
        <v>0</v>
      </c>
      <c r="AJ329" s="80">
        <v>0</v>
      </c>
      <c r="AK329" s="80">
        <v>0</v>
      </c>
      <c r="AL329" s="80">
        <v>0</v>
      </c>
      <c r="AM329" s="80">
        <v>0</v>
      </c>
      <c r="AN329" s="80">
        <v>0</v>
      </c>
      <c r="AO329" s="80">
        <v>0</v>
      </c>
      <c r="AP329" s="80">
        <v>0</v>
      </c>
      <c r="AQ329" s="80">
        <v>0</v>
      </c>
      <c r="AR329" s="80">
        <v>0</v>
      </c>
      <c r="AS329" s="80">
        <v>0</v>
      </c>
      <c r="AT329" s="80">
        <v>0</v>
      </c>
      <c r="AU329" s="80">
        <v>0</v>
      </c>
      <c r="AV329" s="80">
        <v>0</v>
      </c>
      <c r="AW329" s="80">
        <v>0</v>
      </c>
      <c r="AX329" s="80">
        <v>0</v>
      </c>
      <c r="AY329" s="80">
        <v>0</v>
      </c>
      <c r="AZ329" s="80">
        <v>0</v>
      </c>
      <c r="BA329" s="80">
        <v>0</v>
      </c>
      <c r="BB329" s="80">
        <v>0</v>
      </c>
      <c r="BC329" s="80">
        <v>0</v>
      </c>
      <c r="BD329" s="80">
        <v>0</v>
      </c>
      <c r="BE329" s="80">
        <v>0</v>
      </c>
      <c r="BF329" s="80">
        <v>0</v>
      </c>
      <c r="BG329" s="80">
        <v>0</v>
      </c>
      <c r="BH329" s="80">
        <v>0</v>
      </c>
      <c r="BI329" s="80">
        <v>0</v>
      </c>
      <c r="BJ329" s="80">
        <v>0</v>
      </c>
      <c r="BK329" s="80">
        <v>0</v>
      </c>
      <c r="BL329" s="80">
        <v>0</v>
      </c>
      <c r="BM329" s="80">
        <v>0</v>
      </c>
      <c r="BN329" s="80">
        <v>0</v>
      </c>
      <c r="BO329" s="80">
        <v>0</v>
      </c>
      <c r="BP329" s="80">
        <v>0</v>
      </c>
      <c r="BQ329" s="80">
        <v>0</v>
      </c>
      <c r="BR329" s="80">
        <v>0</v>
      </c>
      <c r="BS329" s="80">
        <v>0</v>
      </c>
      <c r="BT329" s="80">
        <v>0</v>
      </c>
      <c r="BU329" s="80">
        <v>0</v>
      </c>
      <c r="BV329" s="80">
        <v>0</v>
      </c>
      <c r="BW329" s="80">
        <v>0</v>
      </c>
      <c r="BX329" s="80">
        <v>0</v>
      </c>
      <c r="BZ329" s="80" t="e">
        <v>#REF!</v>
      </c>
      <c r="CA329" s="80">
        <v>0</v>
      </c>
    </row>
    <row r="330" spans="12:79" hidden="1" x14ac:dyDescent="0.3">
      <c r="L330" s="80">
        <v>451669</v>
      </c>
      <c r="M330" s="80">
        <v>0</v>
      </c>
      <c r="N330" s="80">
        <v>0</v>
      </c>
      <c r="O330" s="80">
        <v>0</v>
      </c>
      <c r="P330" s="80">
        <v>0</v>
      </c>
      <c r="Q330" s="80">
        <v>-11452</v>
      </c>
      <c r="R330" s="80">
        <v>0</v>
      </c>
      <c r="S330" s="80">
        <v>0</v>
      </c>
      <c r="T330" s="80">
        <v>0</v>
      </c>
      <c r="U330" s="80">
        <v>0</v>
      </c>
      <c r="V330" s="80">
        <v>-230067</v>
      </c>
      <c r="W330" s="80">
        <v>0</v>
      </c>
      <c r="X330" s="80">
        <v>0</v>
      </c>
      <c r="Y330" s="80">
        <v>0</v>
      </c>
      <c r="Z330" s="80">
        <v>0</v>
      </c>
      <c r="AA330" s="80">
        <v>0</v>
      </c>
      <c r="AB330" s="80">
        <v>0</v>
      </c>
      <c r="AC330" s="80">
        <v>0</v>
      </c>
      <c r="AD330" s="80">
        <v>0</v>
      </c>
      <c r="AE330" s="80">
        <v>0</v>
      </c>
      <c r="AF330" s="80">
        <v>-106768</v>
      </c>
      <c r="AG330" s="80">
        <v>0</v>
      </c>
      <c r="AH330" s="80">
        <v>0</v>
      </c>
      <c r="AI330" s="80">
        <v>0</v>
      </c>
      <c r="AJ330" s="80">
        <v>0</v>
      </c>
      <c r="AK330" s="80">
        <v>0</v>
      </c>
      <c r="AL330" s="80">
        <v>0</v>
      </c>
      <c r="AM330" s="80">
        <v>0</v>
      </c>
      <c r="AN330" s="80">
        <v>0</v>
      </c>
      <c r="AO330" s="80">
        <v>0</v>
      </c>
      <c r="AP330" s="80">
        <v>-176497</v>
      </c>
      <c r="AQ330" s="80">
        <v>0</v>
      </c>
      <c r="AR330" s="80">
        <v>0</v>
      </c>
      <c r="AS330" s="80">
        <v>0</v>
      </c>
      <c r="AT330" s="80">
        <v>0</v>
      </c>
      <c r="AU330" s="80">
        <v>-211593</v>
      </c>
      <c r="AV330" s="80">
        <v>0</v>
      </c>
      <c r="AW330" s="80">
        <v>0</v>
      </c>
      <c r="AX330" s="80">
        <v>0</v>
      </c>
      <c r="AY330" s="80">
        <v>0</v>
      </c>
      <c r="AZ330" s="80">
        <v>0</v>
      </c>
      <c r="BA330" s="80">
        <v>0</v>
      </c>
      <c r="BB330" s="80">
        <v>0</v>
      </c>
      <c r="BC330" s="80">
        <v>0</v>
      </c>
      <c r="BD330" s="80">
        <v>0</v>
      </c>
      <c r="BE330" s="80">
        <v>0</v>
      </c>
      <c r="BF330" s="80">
        <v>0</v>
      </c>
      <c r="BG330" s="80">
        <v>0</v>
      </c>
      <c r="BH330" s="80">
        <v>0</v>
      </c>
      <c r="BI330" s="80">
        <v>0</v>
      </c>
      <c r="BJ330" s="80">
        <v>-398374</v>
      </c>
      <c r="BK330" s="80">
        <v>0</v>
      </c>
      <c r="BL330" s="80">
        <v>0</v>
      </c>
      <c r="BM330" s="80">
        <v>0</v>
      </c>
      <c r="BN330" s="80">
        <v>0</v>
      </c>
      <c r="BO330" s="80">
        <v>-185824</v>
      </c>
      <c r="BP330" s="80">
        <v>0</v>
      </c>
      <c r="BQ330" s="80">
        <v>0</v>
      </c>
      <c r="BR330" s="80">
        <v>0</v>
      </c>
      <c r="BS330" s="80">
        <v>0</v>
      </c>
      <c r="BT330" s="80">
        <v>-284708</v>
      </c>
      <c r="BU330" s="80">
        <v>0</v>
      </c>
      <c r="BV330" s="80">
        <v>0</v>
      </c>
      <c r="BW330" s="80">
        <v>0</v>
      </c>
      <c r="BX330" s="80">
        <v>584198</v>
      </c>
      <c r="BZ330" s="80" t="e">
        <v>#REF!</v>
      </c>
      <c r="CA330" s="80">
        <v>0</v>
      </c>
    </row>
    <row r="331" spans="12:79" hidden="1" x14ac:dyDescent="0.3">
      <c r="L331" s="80">
        <v>451669</v>
      </c>
      <c r="M331" s="80">
        <v>0</v>
      </c>
      <c r="N331" s="80">
        <v>0</v>
      </c>
      <c r="O331" s="80">
        <v>0</v>
      </c>
      <c r="P331" s="80">
        <v>0</v>
      </c>
      <c r="Q331" s="80">
        <v>-11452</v>
      </c>
      <c r="R331" s="80">
        <v>0</v>
      </c>
      <c r="S331" s="80">
        <v>0</v>
      </c>
      <c r="T331" s="80">
        <v>0</v>
      </c>
      <c r="U331" s="80">
        <v>0</v>
      </c>
      <c r="V331" s="80">
        <v>-230067</v>
      </c>
      <c r="W331" s="80">
        <v>0</v>
      </c>
      <c r="X331" s="80">
        <v>0</v>
      </c>
      <c r="Y331" s="80">
        <v>0</v>
      </c>
      <c r="Z331" s="80">
        <v>0</v>
      </c>
      <c r="AA331" s="80">
        <v>0</v>
      </c>
      <c r="AB331" s="80">
        <v>0</v>
      </c>
      <c r="AC331" s="80">
        <v>0</v>
      </c>
      <c r="AD331" s="80">
        <v>0</v>
      </c>
      <c r="AE331" s="80">
        <v>0</v>
      </c>
      <c r="AF331" s="80">
        <v>-106768</v>
      </c>
      <c r="AG331" s="80">
        <v>0</v>
      </c>
      <c r="AH331" s="80">
        <v>0</v>
      </c>
      <c r="AI331" s="80">
        <v>0</v>
      </c>
      <c r="AJ331" s="80">
        <v>0</v>
      </c>
      <c r="AK331" s="80">
        <v>0</v>
      </c>
      <c r="AL331" s="80">
        <v>0</v>
      </c>
      <c r="AM331" s="80">
        <v>0</v>
      </c>
      <c r="AN331" s="80">
        <v>0</v>
      </c>
      <c r="AO331" s="80">
        <v>0</v>
      </c>
      <c r="AP331" s="80">
        <v>-176497</v>
      </c>
      <c r="AQ331" s="80">
        <v>0</v>
      </c>
      <c r="AR331" s="80">
        <v>0</v>
      </c>
      <c r="AS331" s="80">
        <v>0</v>
      </c>
      <c r="AT331" s="80">
        <v>0</v>
      </c>
      <c r="AU331" s="80">
        <v>-211593</v>
      </c>
      <c r="AV331" s="80">
        <v>0</v>
      </c>
      <c r="AW331" s="80">
        <v>0</v>
      </c>
      <c r="AX331" s="80">
        <v>0</v>
      </c>
      <c r="AY331" s="80">
        <v>0</v>
      </c>
      <c r="AZ331" s="80">
        <v>0</v>
      </c>
      <c r="BA331" s="80">
        <v>0</v>
      </c>
      <c r="BB331" s="80">
        <v>0</v>
      </c>
      <c r="BC331" s="80">
        <v>0</v>
      </c>
      <c r="BD331" s="80">
        <v>0</v>
      </c>
      <c r="BE331" s="80">
        <v>0</v>
      </c>
      <c r="BF331" s="80">
        <v>0</v>
      </c>
      <c r="BG331" s="80">
        <v>0</v>
      </c>
      <c r="BH331" s="80">
        <v>0</v>
      </c>
      <c r="BI331" s="80">
        <v>0</v>
      </c>
      <c r="BJ331" s="80">
        <v>-398374</v>
      </c>
      <c r="BK331" s="80">
        <v>0</v>
      </c>
      <c r="BL331" s="80">
        <v>0</v>
      </c>
      <c r="BM331" s="80">
        <v>0</v>
      </c>
      <c r="BN331" s="80">
        <v>0</v>
      </c>
      <c r="BO331" s="80">
        <v>-185824</v>
      </c>
      <c r="BP331" s="80">
        <v>0</v>
      </c>
      <c r="BQ331" s="80">
        <v>0</v>
      </c>
      <c r="BR331" s="80">
        <v>0</v>
      </c>
      <c r="BS331" s="80">
        <v>0</v>
      </c>
      <c r="BT331" s="80">
        <v>-284708</v>
      </c>
      <c r="BU331" s="80">
        <v>0</v>
      </c>
      <c r="BV331" s="80">
        <v>0</v>
      </c>
      <c r="BW331" s="80">
        <v>0</v>
      </c>
      <c r="BX331" s="80">
        <v>584198</v>
      </c>
      <c r="BZ331" s="80" t="e">
        <v>#REF!</v>
      </c>
      <c r="CA331" s="80">
        <v>0</v>
      </c>
    </row>
    <row r="332" spans="12:79" hidden="1" x14ac:dyDescent="0.3">
      <c r="L332" s="80">
        <v>0</v>
      </c>
      <c r="M332" s="80">
        <v>0</v>
      </c>
      <c r="N332" s="80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80">
        <v>0</v>
      </c>
      <c r="U332" s="80">
        <v>0</v>
      </c>
      <c r="V332" s="80">
        <v>0</v>
      </c>
      <c r="W332" s="80">
        <v>0</v>
      </c>
      <c r="X332" s="80">
        <v>0</v>
      </c>
      <c r="Y332" s="80">
        <v>0</v>
      </c>
      <c r="Z332" s="80">
        <v>0</v>
      </c>
      <c r="AA332" s="80">
        <v>0</v>
      </c>
      <c r="AB332" s="80">
        <v>0</v>
      </c>
      <c r="AC332" s="80">
        <v>0</v>
      </c>
      <c r="AD332" s="80">
        <v>0</v>
      </c>
      <c r="AE332" s="80">
        <v>0</v>
      </c>
      <c r="AF332" s="80">
        <v>0</v>
      </c>
      <c r="AG332" s="80">
        <v>0</v>
      </c>
      <c r="AH332" s="80">
        <v>0</v>
      </c>
      <c r="AI332" s="80">
        <v>0</v>
      </c>
      <c r="AJ332" s="80">
        <v>0</v>
      </c>
      <c r="AK332" s="80">
        <v>0</v>
      </c>
      <c r="AL332" s="80">
        <v>0</v>
      </c>
      <c r="AM332" s="80">
        <v>0</v>
      </c>
      <c r="AN332" s="80">
        <v>0</v>
      </c>
      <c r="AO332" s="80">
        <v>0</v>
      </c>
      <c r="AP332" s="80">
        <v>0</v>
      </c>
      <c r="AQ332" s="80">
        <v>0</v>
      </c>
      <c r="AR332" s="80">
        <v>0</v>
      </c>
      <c r="AS332" s="80">
        <v>0</v>
      </c>
      <c r="AT332" s="80">
        <v>0</v>
      </c>
      <c r="AU332" s="80">
        <v>0</v>
      </c>
      <c r="AV332" s="80">
        <v>0</v>
      </c>
      <c r="AW332" s="80">
        <v>0</v>
      </c>
      <c r="AX332" s="80">
        <v>0</v>
      </c>
      <c r="AY332" s="80">
        <v>0</v>
      </c>
      <c r="AZ332" s="80">
        <v>0</v>
      </c>
      <c r="BA332" s="80">
        <v>0</v>
      </c>
      <c r="BB332" s="80">
        <v>0</v>
      </c>
      <c r="BC332" s="80">
        <v>0</v>
      </c>
      <c r="BD332" s="80">
        <v>0</v>
      </c>
      <c r="BE332" s="80">
        <v>0</v>
      </c>
      <c r="BF332" s="80">
        <v>0</v>
      </c>
      <c r="BG332" s="80">
        <v>0</v>
      </c>
      <c r="BH332" s="80">
        <v>0</v>
      </c>
      <c r="BI332" s="80">
        <v>0</v>
      </c>
      <c r="BJ332" s="80">
        <v>0</v>
      </c>
      <c r="BK332" s="80">
        <v>0</v>
      </c>
      <c r="BL332" s="80">
        <v>0</v>
      </c>
      <c r="BM332" s="80">
        <v>0</v>
      </c>
      <c r="BN332" s="80">
        <v>0</v>
      </c>
      <c r="BO332" s="80">
        <v>0</v>
      </c>
      <c r="BP332" s="80">
        <v>0</v>
      </c>
      <c r="BQ332" s="80">
        <v>0</v>
      </c>
      <c r="BR332" s="80">
        <v>0</v>
      </c>
      <c r="BS332" s="80">
        <v>0</v>
      </c>
      <c r="BT332" s="80">
        <v>0</v>
      </c>
      <c r="BU332" s="80">
        <v>0</v>
      </c>
      <c r="BV332" s="80">
        <v>0</v>
      </c>
      <c r="BW332" s="80">
        <v>0</v>
      </c>
      <c r="BX332" s="80">
        <v>0</v>
      </c>
      <c r="BZ332" s="80" t="e">
        <v>#REF!</v>
      </c>
      <c r="CA332" s="80">
        <v>0</v>
      </c>
    </row>
    <row r="333" spans="12:79" hidden="1" x14ac:dyDescent="0.3">
      <c r="L333" s="80">
        <v>423769</v>
      </c>
      <c r="M333" s="80">
        <v>0</v>
      </c>
      <c r="N333" s="80">
        <v>0</v>
      </c>
      <c r="O333" s="80">
        <v>0</v>
      </c>
      <c r="P333" s="80">
        <v>0</v>
      </c>
      <c r="Q333" s="80">
        <v>37869</v>
      </c>
      <c r="R333" s="80">
        <v>0</v>
      </c>
      <c r="S333" s="80">
        <v>0</v>
      </c>
      <c r="T333" s="80">
        <v>0</v>
      </c>
      <c r="U333" s="80">
        <v>0</v>
      </c>
      <c r="V333" s="80">
        <v>0</v>
      </c>
      <c r="W333" s="80">
        <v>0</v>
      </c>
      <c r="X333" s="80">
        <v>0</v>
      </c>
      <c r="Y333" s="80">
        <v>0</v>
      </c>
      <c r="Z333" s="80">
        <v>0</v>
      </c>
      <c r="AA333" s="80">
        <v>0</v>
      </c>
      <c r="AB333" s="80">
        <v>0</v>
      </c>
      <c r="AC333" s="80">
        <v>0</v>
      </c>
      <c r="AD333" s="80">
        <v>0</v>
      </c>
      <c r="AE333" s="80">
        <v>0</v>
      </c>
      <c r="AF333" s="80">
        <v>0</v>
      </c>
      <c r="AG333" s="80">
        <v>0</v>
      </c>
      <c r="AH333" s="80">
        <v>0</v>
      </c>
      <c r="AI333" s="80">
        <v>0</v>
      </c>
      <c r="AJ333" s="80">
        <v>0</v>
      </c>
      <c r="AK333" s="80">
        <v>0</v>
      </c>
      <c r="AL333" s="80">
        <v>0</v>
      </c>
      <c r="AM333" s="80">
        <v>0</v>
      </c>
      <c r="AN333" s="80">
        <v>0</v>
      </c>
      <c r="AO333" s="80">
        <v>0</v>
      </c>
      <c r="AP333" s="80">
        <v>0</v>
      </c>
      <c r="AQ333" s="80">
        <v>0</v>
      </c>
      <c r="AR333" s="80">
        <v>0</v>
      </c>
      <c r="AS333" s="80">
        <v>0</v>
      </c>
      <c r="AT333" s="80">
        <v>0</v>
      </c>
      <c r="AU333" s="80">
        <v>0</v>
      </c>
      <c r="AV333" s="80">
        <v>0</v>
      </c>
      <c r="AW333" s="80">
        <v>0</v>
      </c>
      <c r="AX333" s="80">
        <v>0</v>
      </c>
      <c r="AY333" s="80">
        <v>0</v>
      </c>
      <c r="AZ333" s="80">
        <v>16311</v>
      </c>
      <c r="BA333" s="80">
        <v>0</v>
      </c>
      <c r="BB333" s="80">
        <v>0</v>
      </c>
      <c r="BC333" s="80">
        <v>0</v>
      </c>
      <c r="BD333" s="80">
        <v>0</v>
      </c>
      <c r="BE333" s="80">
        <v>0</v>
      </c>
      <c r="BF333" s="80">
        <v>0</v>
      </c>
      <c r="BG333" s="80">
        <v>0</v>
      </c>
      <c r="BH333" s="80">
        <v>0</v>
      </c>
      <c r="BI333" s="80">
        <v>0</v>
      </c>
      <c r="BJ333" s="80">
        <v>0</v>
      </c>
      <c r="BK333" s="80">
        <v>0</v>
      </c>
      <c r="BL333" s="80">
        <v>0</v>
      </c>
      <c r="BM333" s="80">
        <v>0</v>
      </c>
      <c r="BN333" s="80">
        <v>0</v>
      </c>
      <c r="BO333" s="80">
        <v>0</v>
      </c>
      <c r="BP333" s="80">
        <v>0</v>
      </c>
      <c r="BQ333" s="80">
        <v>0</v>
      </c>
      <c r="BR333" s="80">
        <v>0</v>
      </c>
      <c r="BS333" s="80">
        <v>0</v>
      </c>
      <c r="BT333" s="80">
        <v>477949</v>
      </c>
      <c r="BU333" s="80">
        <v>0</v>
      </c>
      <c r="BV333" s="80">
        <v>0</v>
      </c>
      <c r="BW333" s="80">
        <v>0</v>
      </c>
      <c r="BX333" s="80">
        <v>0</v>
      </c>
      <c r="BZ333" s="80" t="e">
        <v>#REF!</v>
      </c>
      <c r="CA333" s="80">
        <v>0</v>
      </c>
    </row>
    <row r="334" spans="12:79" hidden="1" x14ac:dyDescent="0.3">
      <c r="L334" s="80">
        <v>423769</v>
      </c>
      <c r="M334" s="80">
        <v>0</v>
      </c>
      <c r="N334" s="80">
        <v>0</v>
      </c>
      <c r="O334" s="80">
        <v>0</v>
      </c>
      <c r="P334" s="80">
        <v>0</v>
      </c>
      <c r="Q334" s="80">
        <v>37869</v>
      </c>
      <c r="R334" s="80">
        <v>0</v>
      </c>
      <c r="S334" s="80">
        <v>0</v>
      </c>
      <c r="T334" s="80">
        <v>0</v>
      </c>
      <c r="U334" s="80">
        <v>0</v>
      </c>
      <c r="V334" s="80">
        <v>0</v>
      </c>
      <c r="W334" s="80">
        <v>0</v>
      </c>
      <c r="X334" s="80">
        <v>0</v>
      </c>
      <c r="Y334" s="80">
        <v>0</v>
      </c>
      <c r="Z334" s="80">
        <v>0</v>
      </c>
      <c r="AA334" s="80">
        <v>0</v>
      </c>
      <c r="AB334" s="80">
        <v>0</v>
      </c>
      <c r="AC334" s="80">
        <v>0</v>
      </c>
      <c r="AD334" s="80">
        <v>0</v>
      </c>
      <c r="AE334" s="80">
        <v>0</v>
      </c>
      <c r="AF334" s="80">
        <v>0</v>
      </c>
      <c r="AG334" s="80">
        <v>0</v>
      </c>
      <c r="AH334" s="80">
        <v>0</v>
      </c>
      <c r="AI334" s="80">
        <v>0</v>
      </c>
      <c r="AJ334" s="80">
        <v>0</v>
      </c>
      <c r="AK334" s="80">
        <v>0</v>
      </c>
      <c r="AL334" s="80">
        <v>0</v>
      </c>
      <c r="AM334" s="80">
        <v>0</v>
      </c>
      <c r="AN334" s="80">
        <v>0</v>
      </c>
      <c r="AO334" s="80">
        <v>0</v>
      </c>
      <c r="AP334" s="80">
        <v>0</v>
      </c>
      <c r="AQ334" s="80">
        <v>0</v>
      </c>
      <c r="AR334" s="80">
        <v>0</v>
      </c>
      <c r="AS334" s="80">
        <v>0</v>
      </c>
      <c r="AT334" s="80">
        <v>0</v>
      </c>
      <c r="AU334" s="80">
        <v>0</v>
      </c>
      <c r="AV334" s="80">
        <v>0</v>
      </c>
      <c r="AW334" s="80">
        <v>0</v>
      </c>
      <c r="AX334" s="80">
        <v>0</v>
      </c>
      <c r="AY334" s="80">
        <v>0</v>
      </c>
      <c r="AZ334" s="80">
        <v>16311</v>
      </c>
      <c r="BA334" s="80">
        <v>0</v>
      </c>
      <c r="BB334" s="80">
        <v>0</v>
      </c>
      <c r="BC334" s="80">
        <v>0</v>
      </c>
      <c r="BD334" s="80">
        <v>0</v>
      </c>
      <c r="BE334" s="80">
        <v>0</v>
      </c>
      <c r="BF334" s="80">
        <v>0</v>
      </c>
      <c r="BG334" s="80">
        <v>0</v>
      </c>
      <c r="BH334" s="80">
        <v>0</v>
      </c>
      <c r="BI334" s="80">
        <v>0</v>
      </c>
      <c r="BJ334" s="80">
        <v>0</v>
      </c>
      <c r="BK334" s="80">
        <v>0</v>
      </c>
      <c r="BL334" s="80">
        <v>0</v>
      </c>
      <c r="BM334" s="80">
        <v>0</v>
      </c>
      <c r="BN334" s="80">
        <v>0</v>
      </c>
      <c r="BO334" s="80">
        <v>0</v>
      </c>
      <c r="BP334" s="80">
        <v>0</v>
      </c>
      <c r="BQ334" s="80">
        <v>0</v>
      </c>
      <c r="BR334" s="80">
        <v>0</v>
      </c>
      <c r="BS334" s="80">
        <v>0</v>
      </c>
      <c r="BT334" s="80">
        <v>477949</v>
      </c>
      <c r="BU334" s="80">
        <v>0</v>
      </c>
      <c r="BV334" s="80">
        <v>0</v>
      </c>
      <c r="BW334" s="80">
        <v>0</v>
      </c>
      <c r="BX334" s="80">
        <v>0</v>
      </c>
      <c r="BZ334" s="80" t="e">
        <v>#REF!</v>
      </c>
      <c r="CA334" s="80">
        <v>0</v>
      </c>
    </row>
    <row r="335" spans="12:79" hidden="1" x14ac:dyDescent="0.3">
      <c r="L335" s="80">
        <v>0</v>
      </c>
      <c r="M335" s="80">
        <v>0</v>
      </c>
      <c r="N335" s="80">
        <v>0</v>
      </c>
      <c r="O335" s="80">
        <v>0</v>
      </c>
      <c r="P335" s="80">
        <v>0</v>
      </c>
      <c r="Q335" s="80">
        <v>0</v>
      </c>
      <c r="R335" s="80">
        <v>0</v>
      </c>
      <c r="S335" s="80">
        <v>0</v>
      </c>
      <c r="T335" s="80">
        <v>0</v>
      </c>
      <c r="U335" s="80">
        <v>0</v>
      </c>
      <c r="V335" s="80">
        <v>0</v>
      </c>
      <c r="W335" s="80">
        <v>0</v>
      </c>
      <c r="X335" s="80">
        <v>0</v>
      </c>
      <c r="Y335" s="80">
        <v>0</v>
      </c>
      <c r="Z335" s="80">
        <v>0</v>
      </c>
      <c r="AA335" s="80">
        <v>0</v>
      </c>
      <c r="AB335" s="80">
        <v>0</v>
      </c>
      <c r="AC335" s="80">
        <v>0</v>
      </c>
      <c r="AD335" s="80">
        <v>0</v>
      </c>
      <c r="AE335" s="80">
        <v>0</v>
      </c>
      <c r="AF335" s="80">
        <v>0</v>
      </c>
      <c r="AG335" s="80">
        <v>0</v>
      </c>
      <c r="AH335" s="80">
        <v>0</v>
      </c>
      <c r="AI335" s="80">
        <v>0</v>
      </c>
      <c r="AJ335" s="80">
        <v>0</v>
      </c>
      <c r="AK335" s="80">
        <v>0</v>
      </c>
      <c r="AL335" s="80">
        <v>0</v>
      </c>
      <c r="AM335" s="80">
        <v>0</v>
      </c>
      <c r="AN335" s="80">
        <v>0</v>
      </c>
      <c r="AO335" s="80">
        <v>0</v>
      </c>
      <c r="AP335" s="80">
        <v>0</v>
      </c>
      <c r="AQ335" s="80">
        <v>0</v>
      </c>
      <c r="AR335" s="80">
        <v>0</v>
      </c>
      <c r="AS335" s="80">
        <v>0</v>
      </c>
      <c r="AT335" s="80">
        <v>0</v>
      </c>
      <c r="AU335" s="80">
        <v>0</v>
      </c>
      <c r="AV335" s="80">
        <v>0</v>
      </c>
      <c r="AW335" s="80">
        <v>0</v>
      </c>
      <c r="AX335" s="80">
        <v>0</v>
      </c>
      <c r="AY335" s="80">
        <v>0</v>
      </c>
      <c r="AZ335" s="80">
        <v>0</v>
      </c>
      <c r="BA335" s="80">
        <v>0</v>
      </c>
      <c r="BB335" s="80">
        <v>0</v>
      </c>
      <c r="BC335" s="80">
        <v>0</v>
      </c>
      <c r="BD335" s="80">
        <v>0</v>
      </c>
      <c r="BE335" s="80">
        <v>0</v>
      </c>
      <c r="BF335" s="80">
        <v>0</v>
      </c>
      <c r="BG335" s="80">
        <v>0</v>
      </c>
      <c r="BH335" s="80">
        <v>0</v>
      </c>
      <c r="BI335" s="80">
        <v>0</v>
      </c>
      <c r="BJ335" s="80">
        <v>0</v>
      </c>
      <c r="BK335" s="80">
        <v>0</v>
      </c>
      <c r="BL335" s="80">
        <v>0</v>
      </c>
      <c r="BM335" s="80">
        <v>0</v>
      </c>
      <c r="BN335" s="80">
        <v>0</v>
      </c>
      <c r="BO335" s="80">
        <v>0</v>
      </c>
      <c r="BP335" s="80">
        <v>0</v>
      </c>
      <c r="BQ335" s="80">
        <v>0</v>
      </c>
      <c r="BR335" s="80">
        <v>0</v>
      </c>
      <c r="BS335" s="80">
        <v>0</v>
      </c>
      <c r="BT335" s="80">
        <v>0</v>
      </c>
      <c r="BU335" s="80">
        <v>0</v>
      </c>
      <c r="BV335" s="80">
        <v>0</v>
      </c>
      <c r="BW335" s="80">
        <v>0</v>
      </c>
      <c r="BX335" s="80">
        <v>0</v>
      </c>
      <c r="BZ335" s="80" t="e">
        <v>#REF!</v>
      </c>
      <c r="CA335" s="80">
        <v>0</v>
      </c>
    </row>
    <row r="336" spans="12:79" hidden="1" x14ac:dyDescent="0.3">
      <c r="L336" s="80">
        <v>0</v>
      </c>
      <c r="M336" s="80">
        <v>0</v>
      </c>
      <c r="N336" s="80">
        <v>0</v>
      </c>
      <c r="O336" s="80">
        <v>0</v>
      </c>
      <c r="P336" s="80">
        <v>0</v>
      </c>
      <c r="Q336" s="80">
        <v>593409</v>
      </c>
      <c r="R336" s="80">
        <v>0</v>
      </c>
      <c r="S336" s="80">
        <v>0</v>
      </c>
      <c r="T336" s="80">
        <v>0</v>
      </c>
      <c r="U336" s="80">
        <v>0</v>
      </c>
      <c r="V336" s="80">
        <v>0</v>
      </c>
      <c r="W336" s="80">
        <v>0</v>
      </c>
      <c r="X336" s="80">
        <v>0</v>
      </c>
      <c r="Y336" s="80">
        <v>0</v>
      </c>
      <c r="Z336" s="80">
        <v>0</v>
      </c>
      <c r="AA336" s="80">
        <v>0</v>
      </c>
      <c r="AB336" s="80">
        <v>0</v>
      </c>
      <c r="AC336" s="80">
        <v>0</v>
      </c>
      <c r="AD336" s="80">
        <v>0</v>
      </c>
      <c r="AE336" s="80">
        <v>0</v>
      </c>
      <c r="AF336" s="80">
        <v>0</v>
      </c>
      <c r="AG336" s="80">
        <v>0</v>
      </c>
      <c r="AH336" s="80">
        <v>0</v>
      </c>
      <c r="AI336" s="80">
        <v>0</v>
      </c>
      <c r="AJ336" s="80">
        <v>0</v>
      </c>
      <c r="AK336" s="80">
        <v>0</v>
      </c>
      <c r="AL336" s="80">
        <v>0</v>
      </c>
      <c r="AM336" s="80">
        <v>0</v>
      </c>
      <c r="AN336" s="80">
        <v>0</v>
      </c>
      <c r="AO336" s="80">
        <v>0</v>
      </c>
      <c r="AP336" s="80">
        <v>0</v>
      </c>
      <c r="AQ336" s="80">
        <v>0</v>
      </c>
      <c r="AR336" s="80">
        <v>0</v>
      </c>
      <c r="AS336" s="80">
        <v>0</v>
      </c>
      <c r="AT336" s="80">
        <v>0</v>
      </c>
      <c r="AU336" s="80">
        <v>0</v>
      </c>
      <c r="AV336" s="80">
        <v>0</v>
      </c>
      <c r="AW336" s="80">
        <v>0</v>
      </c>
      <c r="AX336" s="80">
        <v>0</v>
      </c>
      <c r="AY336" s="80">
        <v>0</v>
      </c>
      <c r="AZ336" s="80">
        <v>107970</v>
      </c>
      <c r="BA336" s="80">
        <v>0</v>
      </c>
      <c r="BB336" s="80">
        <v>0</v>
      </c>
      <c r="BC336" s="80">
        <v>0</v>
      </c>
      <c r="BD336" s="80">
        <v>0</v>
      </c>
      <c r="BE336" s="80">
        <v>0</v>
      </c>
      <c r="BF336" s="80">
        <v>0</v>
      </c>
      <c r="BG336" s="80">
        <v>0</v>
      </c>
      <c r="BH336" s="80">
        <v>0</v>
      </c>
      <c r="BI336" s="80">
        <v>0</v>
      </c>
      <c r="BJ336" s="80">
        <v>-76278</v>
      </c>
      <c r="BK336" s="80">
        <v>0</v>
      </c>
      <c r="BL336" s="80">
        <v>0</v>
      </c>
      <c r="BM336" s="80">
        <v>0</v>
      </c>
      <c r="BN336" s="80">
        <v>0</v>
      </c>
      <c r="BO336" s="80">
        <v>0</v>
      </c>
      <c r="BP336" s="80">
        <v>0</v>
      </c>
      <c r="BQ336" s="80">
        <v>0</v>
      </c>
      <c r="BR336" s="80">
        <v>0</v>
      </c>
      <c r="BS336" s="80">
        <v>0</v>
      </c>
      <c r="BT336" s="80">
        <v>701379</v>
      </c>
      <c r="BU336" s="80">
        <v>0</v>
      </c>
      <c r="BV336" s="80">
        <v>0</v>
      </c>
      <c r="BW336" s="80">
        <v>0</v>
      </c>
      <c r="BX336" s="80">
        <v>76278</v>
      </c>
      <c r="BZ336" s="80" t="e">
        <v>#REF!</v>
      </c>
      <c r="CA336" s="80">
        <v>0</v>
      </c>
    </row>
    <row r="337" spans="12:79" hidden="1" x14ac:dyDescent="0.3">
      <c r="L337" s="80">
        <v>0</v>
      </c>
      <c r="M337" s="80">
        <v>0</v>
      </c>
      <c r="N337" s="80">
        <v>0</v>
      </c>
      <c r="O337" s="80">
        <v>0</v>
      </c>
      <c r="P337" s="80">
        <v>0</v>
      </c>
      <c r="Q337" s="80">
        <v>593409</v>
      </c>
      <c r="R337" s="80">
        <v>0</v>
      </c>
      <c r="S337" s="80">
        <v>0</v>
      </c>
      <c r="T337" s="80">
        <v>0</v>
      </c>
      <c r="U337" s="80">
        <v>0</v>
      </c>
      <c r="V337" s="80">
        <v>0</v>
      </c>
      <c r="W337" s="80">
        <v>0</v>
      </c>
      <c r="X337" s="80">
        <v>0</v>
      </c>
      <c r="Y337" s="80">
        <v>0</v>
      </c>
      <c r="Z337" s="80">
        <v>0</v>
      </c>
      <c r="AA337" s="80">
        <v>0</v>
      </c>
      <c r="AB337" s="80">
        <v>0</v>
      </c>
      <c r="AC337" s="80">
        <v>0</v>
      </c>
      <c r="AD337" s="80">
        <v>0</v>
      </c>
      <c r="AE337" s="80">
        <v>0</v>
      </c>
      <c r="AF337" s="80">
        <v>0</v>
      </c>
      <c r="AG337" s="80">
        <v>0</v>
      </c>
      <c r="AH337" s="80">
        <v>0</v>
      </c>
      <c r="AI337" s="80">
        <v>0</v>
      </c>
      <c r="AJ337" s="80">
        <v>0</v>
      </c>
      <c r="AK337" s="80">
        <v>0</v>
      </c>
      <c r="AL337" s="80">
        <v>0</v>
      </c>
      <c r="AM337" s="80">
        <v>0</v>
      </c>
      <c r="AN337" s="80">
        <v>0</v>
      </c>
      <c r="AO337" s="80">
        <v>0</v>
      </c>
      <c r="AP337" s="80">
        <v>0</v>
      </c>
      <c r="AQ337" s="80">
        <v>0</v>
      </c>
      <c r="AR337" s="80">
        <v>0</v>
      </c>
      <c r="AS337" s="80">
        <v>0</v>
      </c>
      <c r="AT337" s="80">
        <v>0</v>
      </c>
      <c r="AU337" s="80">
        <v>0</v>
      </c>
      <c r="AV337" s="80">
        <v>0</v>
      </c>
      <c r="AW337" s="80">
        <v>0</v>
      </c>
      <c r="AX337" s="80">
        <v>0</v>
      </c>
      <c r="AY337" s="80">
        <v>0</v>
      </c>
      <c r="AZ337" s="80">
        <v>107970</v>
      </c>
      <c r="BA337" s="80">
        <v>0</v>
      </c>
      <c r="BB337" s="80">
        <v>0</v>
      </c>
      <c r="BC337" s="80">
        <v>0</v>
      </c>
      <c r="BD337" s="80">
        <v>0</v>
      </c>
      <c r="BE337" s="80">
        <v>0</v>
      </c>
      <c r="BF337" s="80">
        <v>0</v>
      </c>
      <c r="BG337" s="80">
        <v>0</v>
      </c>
      <c r="BH337" s="80">
        <v>0</v>
      </c>
      <c r="BI337" s="80">
        <v>0</v>
      </c>
      <c r="BJ337" s="80">
        <v>-76278</v>
      </c>
      <c r="BK337" s="80">
        <v>0</v>
      </c>
      <c r="BL337" s="80">
        <v>0</v>
      </c>
      <c r="BM337" s="80">
        <v>0</v>
      </c>
      <c r="BN337" s="80">
        <v>0</v>
      </c>
      <c r="BO337" s="80">
        <v>0</v>
      </c>
      <c r="BP337" s="80">
        <v>0</v>
      </c>
      <c r="BQ337" s="80">
        <v>0</v>
      </c>
      <c r="BR337" s="80">
        <v>0</v>
      </c>
      <c r="BS337" s="80">
        <v>0</v>
      </c>
      <c r="BT337" s="80">
        <v>701379</v>
      </c>
      <c r="BU337" s="80">
        <v>0</v>
      </c>
      <c r="BV337" s="80">
        <v>0</v>
      </c>
      <c r="BW337" s="80">
        <v>0</v>
      </c>
      <c r="BX337" s="80">
        <v>76278</v>
      </c>
      <c r="BZ337" s="80" t="e">
        <v>#REF!</v>
      </c>
      <c r="CA337" s="80">
        <v>0</v>
      </c>
    </row>
    <row r="338" spans="12:79" hidden="1" x14ac:dyDescent="0.3">
      <c r="L338" s="80">
        <v>0</v>
      </c>
      <c r="M338" s="80">
        <v>0</v>
      </c>
      <c r="N338" s="80">
        <v>0</v>
      </c>
      <c r="O338" s="80">
        <v>0</v>
      </c>
      <c r="P338" s="80">
        <v>0</v>
      </c>
      <c r="Q338" s="80">
        <v>0</v>
      </c>
      <c r="R338" s="80">
        <v>0</v>
      </c>
      <c r="S338" s="80">
        <v>0</v>
      </c>
      <c r="T338" s="80">
        <v>0</v>
      </c>
      <c r="U338" s="80">
        <v>0</v>
      </c>
      <c r="V338" s="80">
        <v>0</v>
      </c>
      <c r="W338" s="80">
        <v>0</v>
      </c>
      <c r="X338" s="80">
        <v>0</v>
      </c>
      <c r="Y338" s="80">
        <v>0</v>
      </c>
      <c r="Z338" s="80">
        <v>0</v>
      </c>
      <c r="AA338" s="80">
        <v>0</v>
      </c>
      <c r="AB338" s="80">
        <v>0</v>
      </c>
      <c r="AC338" s="80">
        <v>0</v>
      </c>
      <c r="AD338" s="80">
        <v>0</v>
      </c>
      <c r="AE338" s="80">
        <v>0</v>
      </c>
      <c r="AF338" s="80">
        <v>0</v>
      </c>
      <c r="AG338" s="80">
        <v>0</v>
      </c>
      <c r="AH338" s="80">
        <v>0</v>
      </c>
      <c r="AI338" s="80">
        <v>0</v>
      </c>
      <c r="AJ338" s="80">
        <v>0</v>
      </c>
      <c r="AK338" s="80">
        <v>0</v>
      </c>
      <c r="AL338" s="80">
        <v>0</v>
      </c>
      <c r="AM338" s="80">
        <v>0</v>
      </c>
      <c r="AN338" s="80">
        <v>0</v>
      </c>
      <c r="AO338" s="80">
        <v>0</v>
      </c>
      <c r="AP338" s="80">
        <v>0</v>
      </c>
      <c r="AQ338" s="80">
        <v>0</v>
      </c>
      <c r="AR338" s="80">
        <v>0</v>
      </c>
      <c r="AS338" s="80">
        <v>0</v>
      </c>
      <c r="AT338" s="80">
        <v>0</v>
      </c>
      <c r="AU338" s="80">
        <v>0</v>
      </c>
      <c r="AV338" s="80">
        <v>0</v>
      </c>
      <c r="AW338" s="80">
        <v>0</v>
      </c>
      <c r="AX338" s="80">
        <v>0</v>
      </c>
      <c r="AY338" s="80">
        <v>0</v>
      </c>
      <c r="AZ338" s="80">
        <v>0</v>
      </c>
      <c r="BA338" s="80">
        <v>0</v>
      </c>
      <c r="BB338" s="80">
        <v>0</v>
      </c>
      <c r="BC338" s="80">
        <v>0</v>
      </c>
      <c r="BD338" s="80">
        <v>0</v>
      </c>
      <c r="BE338" s="80">
        <v>0</v>
      </c>
      <c r="BF338" s="80">
        <v>0</v>
      </c>
      <c r="BG338" s="80">
        <v>0</v>
      </c>
      <c r="BH338" s="80">
        <v>0</v>
      </c>
      <c r="BI338" s="80">
        <v>0</v>
      </c>
      <c r="BJ338" s="80">
        <v>0</v>
      </c>
      <c r="BK338" s="80">
        <v>0</v>
      </c>
      <c r="BL338" s="80">
        <v>0</v>
      </c>
      <c r="BM338" s="80">
        <v>0</v>
      </c>
      <c r="BN338" s="80">
        <v>0</v>
      </c>
      <c r="BO338" s="80">
        <v>0</v>
      </c>
      <c r="BP338" s="80">
        <v>0</v>
      </c>
      <c r="BQ338" s="80">
        <v>0</v>
      </c>
      <c r="BR338" s="80">
        <v>0</v>
      </c>
      <c r="BS338" s="80">
        <v>0</v>
      </c>
      <c r="BT338" s="80">
        <v>0</v>
      </c>
      <c r="BU338" s="80">
        <v>0</v>
      </c>
      <c r="BV338" s="80">
        <v>0</v>
      </c>
      <c r="BW338" s="80">
        <v>0</v>
      </c>
      <c r="BX338" s="80">
        <v>0</v>
      </c>
      <c r="BZ338" s="80" t="e">
        <v>#REF!</v>
      </c>
      <c r="CA338" s="80">
        <v>0</v>
      </c>
    </row>
    <row r="339" spans="12:79" hidden="1" x14ac:dyDescent="0.3">
      <c r="L339" s="80">
        <v>713942</v>
      </c>
      <c r="M339" s="80">
        <v>0</v>
      </c>
      <c r="N339" s="80">
        <v>0</v>
      </c>
      <c r="O339" s="80">
        <v>0</v>
      </c>
      <c r="P339" s="80">
        <v>0</v>
      </c>
      <c r="Q339" s="80">
        <v>-88771</v>
      </c>
      <c r="R339" s="80">
        <v>0</v>
      </c>
      <c r="S339" s="80">
        <v>0</v>
      </c>
      <c r="T339" s="80">
        <v>0</v>
      </c>
      <c r="U339" s="80">
        <v>0</v>
      </c>
      <c r="V339" s="80">
        <v>0</v>
      </c>
      <c r="W339" s="80">
        <v>0</v>
      </c>
      <c r="X339" s="80">
        <v>0</v>
      </c>
      <c r="Y339" s="80">
        <v>0</v>
      </c>
      <c r="Z339" s="80">
        <v>0</v>
      </c>
      <c r="AA339" s="80">
        <v>505488</v>
      </c>
      <c r="AB339" s="80">
        <v>0</v>
      </c>
      <c r="AC339" s="80">
        <v>0</v>
      </c>
      <c r="AD339" s="80">
        <v>0</v>
      </c>
      <c r="AE339" s="80">
        <v>0</v>
      </c>
      <c r="AF339" s="80">
        <v>86318</v>
      </c>
      <c r="AG339" s="80">
        <v>0</v>
      </c>
      <c r="AH339" s="80">
        <v>0</v>
      </c>
      <c r="AI339" s="80">
        <v>0</v>
      </c>
      <c r="AJ339" s="80">
        <v>0</v>
      </c>
      <c r="AK339" s="80">
        <v>-258046</v>
      </c>
      <c r="AL339" s="80">
        <v>0</v>
      </c>
      <c r="AM339" s="80">
        <v>0</v>
      </c>
      <c r="AN339" s="80">
        <v>0</v>
      </c>
      <c r="AO339" s="80">
        <v>0</v>
      </c>
      <c r="AP339" s="80">
        <v>0</v>
      </c>
      <c r="AQ339" s="80">
        <v>0</v>
      </c>
      <c r="AR339" s="80">
        <v>0</v>
      </c>
      <c r="AS339" s="80">
        <v>0</v>
      </c>
      <c r="AT339" s="80">
        <v>0</v>
      </c>
      <c r="AU339" s="80">
        <v>0</v>
      </c>
      <c r="AV339" s="80">
        <v>0</v>
      </c>
      <c r="AW339" s="80">
        <v>0</v>
      </c>
      <c r="AX339" s="80">
        <v>0</v>
      </c>
      <c r="AY339" s="80">
        <v>0</v>
      </c>
      <c r="AZ339" s="80">
        <v>0</v>
      </c>
      <c r="BA339" s="80">
        <v>0</v>
      </c>
      <c r="BB339" s="80">
        <v>0</v>
      </c>
      <c r="BC339" s="80">
        <v>0</v>
      </c>
      <c r="BD339" s="80">
        <v>0</v>
      </c>
      <c r="BE339" s="80">
        <v>0</v>
      </c>
      <c r="BF339" s="80">
        <v>0</v>
      </c>
      <c r="BG339" s="80">
        <v>0</v>
      </c>
      <c r="BH339" s="80">
        <v>0</v>
      </c>
      <c r="BI339" s="80">
        <v>0</v>
      </c>
      <c r="BJ339" s="80">
        <v>-62728</v>
      </c>
      <c r="BK339" s="80">
        <v>0</v>
      </c>
      <c r="BL339" s="80">
        <v>0</v>
      </c>
      <c r="BM339" s="80">
        <v>0</v>
      </c>
      <c r="BN339" s="80">
        <v>0</v>
      </c>
      <c r="BO339" s="80">
        <v>0</v>
      </c>
      <c r="BP339" s="80">
        <v>0</v>
      </c>
      <c r="BQ339" s="80">
        <v>0</v>
      </c>
      <c r="BR339" s="80">
        <v>0</v>
      </c>
      <c r="BS339" s="80">
        <v>0</v>
      </c>
      <c r="BT339" s="80">
        <v>958931</v>
      </c>
      <c r="BU339" s="80">
        <v>0</v>
      </c>
      <c r="BV339" s="80">
        <v>0</v>
      </c>
      <c r="BW339" s="80">
        <v>0</v>
      </c>
      <c r="BX339" s="80">
        <v>62728</v>
      </c>
      <c r="BZ339" s="80" t="e">
        <v>#REF!</v>
      </c>
      <c r="CA339" s="80">
        <v>0</v>
      </c>
    </row>
    <row r="340" spans="12:79" hidden="1" x14ac:dyDescent="0.3">
      <c r="L340" s="80">
        <v>713942</v>
      </c>
      <c r="M340" s="80">
        <v>0</v>
      </c>
      <c r="N340" s="80">
        <v>0</v>
      </c>
      <c r="O340" s="80">
        <v>0</v>
      </c>
      <c r="P340" s="80">
        <v>0</v>
      </c>
      <c r="Q340" s="80">
        <v>-88771</v>
      </c>
      <c r="R340" s="80">
        <v>0</v>
      </c>
      <c r="S340" s="80">
        <v>0</v>
      </c>
      <c r="T340" s="80">
        <v>0</v>
      </c>
      <c r="U340" s="80">
        <v>0</v>
      </c>
      <c r="V340" s="80">
        <v>0</v>
      </c>
      <c r="W340" s="80">
        <v>0</v>
      </c>
      <c r="X340" s="80">
        <v>0</v>
      </c>
      <c r="Y340" s="80">
        <v>0</v>
      </c>
      <c r="Z340" s="80">
        <v>0</v>
      </c>
      <c r="AA340" s="80">
        <v>505488</v>
      </c>
      <c r="AB340" s="80">
        <v>0</v>
      </c>
      <c r="AC340" s="80">
        <v>0</v>
      </c>
      <c r="AD340" s="80">
        <v>0</v>
      </c>
      <c r="AE340" s="80">
        <v>0</v>
      </c>
      <c r="AF340" s="80">
        <v>86318</v>
      </c>
      <c r="AG340" s="80">
        <v>0</v>
      </c>
      <c r="AH340" s="80">
        <v>0</v>
      </c>
      <c r="AI340" s="80">
        <v>0</v>
      </c>
      <c r="AJ340" s="80">
        <v>0</v>
      </c>
      <c r="AK340" s="80">
        <v>-258046</v>
      </c>
      <c r="AL340" s="80">
        <v>0</v>
      </c>
      <c r="AM340" s="80">
        <v>0</v>
      </c>
      <c r="AN340" s="80">
        <v>0</v>
      </c>
      <c r="AO340" s="80">
        <v>0</v>
      </c>
      <c r="AP340" s="80">
        <v>0</v>
      </c>
      <c r="AQ340" s="80">
        <v>0</v>
      </c>
      <c r="AR340" s="80">
        <v>0</v>
      </c>
      <c r="AS340" s="80">
        <v>0</v>
      </c>
      <c r="AT340" s="80">
        <v>0</v>
      </c>
      <c r="AU340" s="80">
        <v>0</v>
      </c>
      <c r="AV340" s="80">
        <v>0</v>
      </c>
      <c r="AW340" s="80">
        <v>0</v>
      </c>
      <c r="AX340" s="80">
        <v>0</v>
      </c>
      <c r="AY340" s="80">
        <v>0</v>
      </c>
      <c r="AZ340" s="80">
        <v>0</v>
      </c>
      <c r="BA340" s="80">
        <v>0</v>
      </c>
      <c r="BB340" s="80">
        <v>0</v>
      </c>
      <c r="BC340" s="80">
        <v>0</v>
      </c>
      <c r="BD340" s="80">
        <v>0</v>
      </c>
      <c r="BE340" s="80">
        <v>0</v>
      </c>
      <c r="BF340" s="80">
        <v>0</v>
      </c>
      <c r="BG340" s="80">
        <v>0</v>
      </c>
      <c r="BH340" s="80">
        <v>0</v>
      </c>
      <c r="BI340" s="80">
        <v>0</v>
      </c>
      <c r="BJ340" s="80">
        <v>-62728</v>
      </c>
      <c r="BK340" s="80">
        <v>0</v>
      </c>
      <c r="BL340" s="80">
        <v>0</v>
      </c>
      <c r="BM340" s="80">
        <v>0</v>
      </c>
      <c r="BN340" s="80">
        <v>0</v>
      </c>
      <c r="BO340" s="80">
        <v>0</v>
      </c>
      <c r="BP340" s="80">
        <v>0</v>
      </c>
      <c r="BQ340" s="80">
        <v>0</v>
      </c>
      <c r="BR340" s="80">
        <v>0</v>
      </c>
      <c r="BS340" s="80">
        <v>0</v>
      </c>
      <c r="BT340" s="80">
        <v>958931</v>
      </c>
      <c r="BU340" s="80">
        <v>0</v>
      </c>
      <c r="BV340" s="80">
        <v>0</v>
      </c>
      <c r="BW340" s="80">
        <v>0</v>
      </c>
      <c r="BX340" s="80">
        <v>62728</v>
      </c>
      <c r="BZ340" s="80" t="e">
        <v>#REF!</v>
      </c>
      <c r="CA340" s="80">
        <v>0</v>
      </c>
    </row>
    <row r="341" spans="12:79" hidden="1" x14ac:dyDescent="0.3">
      <c r="L341" s="80">
        <v>0</v>
      </c>
      <c r="M341" s="80">
        <v>0</v>
      </c>
      <c r="N341" s="80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80">
        <v>0</v>
      </c>
      <c r="U341" s="80">
        <v>0</v>
      </c>
      <c r="V341" s="80">
        <v>0</v>
      </c>
      <c r="W341" s="80">
        <v>0</v>
      </c>
      <c r="X341" s="80">
        <v>0</v>
      </c>
      <c r="Y341" s="80">
        <v>0</v>
      </c>
      <c r="Z341" s="80">
        <v>0</v>
      </c>
      <c r="AA341" s="80">
        <v>0</v>
      </c>
      <c r="AB341" s="80">
        <v>0</v>
      </c>
      <c r="AC341" s="80">
        <v>0</v>
      </c>
      <c r="AD341" s="80">
        <v>0</v>
      </c>
      <c r="AE341" s="80">
        <v>0</v>
      </c>
      <c r="AF341" s="80">
        <v>0</v>
      </c>
      <c r="AG341" s="80">
        <v>0</v>
      </c>
      <c r="AH341" s="80">
        <v>0</v>
      </c>
      <c r="AI341" s="80">
        <v>0</v>
      </c>
      <c r="AJ341" s="80">
        <v>0</v>
      </c>
      <c r="AK341" s="80">
        <v>0</v>
      </c>
      <c r="AL341" s="80">
        <v>0</v>
      </c>
      <c r="AM341" s="80">
        <v>0</v>
      </c>
      <c r="AN341" s="80">
        <v>0</v>
      </c>
      <c r="AO341" s="80">
        <v>0</v>
      </c>
      <c r="AP341" s="80">
        <v>0</v>
      </c>
      <c r="AQ341" s="80">
        <v>0</v>
      </c>
      <c r="AR341" s="80">
        <v>0</v>
      </c>
      <c r="AS341" s="80">
        <v>0</v>
      </c>
      <c r="AT341" s="80">
        <v>0</v>
      </c>
      <c r="AU341" s="80">
        <v>0</v>
      </c>
      <c r="AV341" s="80">
        <v>0</v>
      </c>
      <c r="AW341" s="80">
        <v>0</v>
      </c>
      <c r="AX341" s="80">
        <v>0</v>
      </c>
      <c r="AY341" s="80">
        <v>0</v>
      </c>
      <c r="AZ341" s="80">
        <v>0</v>
      </c>
      <c r="BA341" s="80">
        <v>0</v>
      </c>
      <c r="BB341" s="80">
        <v>0</v>
      </c>
      <c r="BC341" s="80">
        <v>0</v>
      </c>
      <c r="BD341" s="80">
        <v>0</v>
      </c>
      <c r="BE341" s="80">
        <v>0</v>
      </c>
      <c r="BF341" s="80">
        <v>0</v>
      </c>
      <c r="BG341" s="80">
        <v>0</v>
      </c>
      <c r="BH341" s="80">
        <v>0</v>
      </c>
      <c r="BI341" s="80">
        <v>0</v>
      </c>
      <c r="BJ341" s="80">
        <v>0</v>
      </c>
      <c r="BK341" s="80">
        <v>0</v>
      </c>
      <c r="BL341" s="80">
        <v>0</v>
      </c>
      <c r="BM341" s="80">
        <v>0</v>
      </c>
      <c r="BN341" s="80">
        <v>0</v>
      </c>
      <c r="BO341" s="80">
        <v>0</v>
      </c>
      <c r="BP341" s="80">
        <v>0</v>
      </c>
      <c r="BQ341" s="80">
        <v>0</v>
      </c>
      <c r="BR341" s="80">
        <v>0</v>
      </c>
      <c r="BS341" s="80">
        <v>0</v>
      </c>
      <c r="BT341" s="80">
        <v>0</v>
      </c>
      <c r="BU341" s="80">
        <v>0</v>
      </c>
      <c r="BV341" s="80">
        <v>0</v>
      </c>
      <c r="BW341" s="80">
        <v>0</v>
      </c>
      <c r="BX341" s="80">
        <v>0</v>
      </c>
      <c r="BZ341" s="80" t="e">
        <v>#REF!</v>
      </c>
      <c r="CA341" s="80">
        <v>0</v>
      </c>
    </row>
    <row r="342" spans="12:79" hidden="1" x14ac:dyDescent="0.3">
      <c r="L342" s="80">
        <v>0</v>
      </c>
      <c r="M342" s="80">
        <v>0</v>
      </c>
      <c r="N342" s="80">
        <v>0</v>
      </c>
      <c r="O342" s="80">
        <v>0</v>
      </c>
      <c r="P342" s="80">
        <v>0</v>
      </c>
      <c r="Q342" s="80">
        <v>0</v>
      </c>
      <c r="R342" s="80">
        <v>0</v>
      </c>
      <c r="S342" s="80">
        <v>0</v>
      </c>
      <c r="T342" s="80">
        <v>0</v>
      </c>
      <c r="U342" s="80">
        <v>0</v>
      </c>
      <c r="V342" s="80">
        <v>0</v>
      </c>
      <c r="W342" s="80">
        <v>0</v>
      </c>
      <c r="X342" s="80">
        <v>0</v>
      </c>
      <c r="Y342" s="80">
        <v>0</v>
      </c>
      <c r="Z342" s="80">
        <v>0</v>
      </c>
      <c r="AA342" s="80">
        <v>0</v>
      </c>
      <c r="AB342" s="80">
        <v>0</v>
      </c>
      <c r="AC342" s="80">
        <v>0</v>
      </c>
      <c r="AD342" s="80">
        <v>0</v>
      </c>
      <c r="AE342" s="80">
        <v>0</v>
      </c>
      <c r="AF342" s="80">
        <v>100311</v>
      </c>
      <c r="AG342" s="80">
        <v>0</v>
      </c>
      <c r="AH342" s="80">
        <v>0</v>
      </c>
      <c r="AI342" s="80">
        <v>0</v>
      </c>
      <c r="AJ342" s="80">
        <v>0</v>
      </c>
      <c r="AK342" s="80">
        <v>0</v>
      </c>
      <c r="AL342" s="80">
        <v>0</v>
      </c>
      <c r="AM342" s="80">
        <v>0</v>
      </c>
      <c r="AN342" s="80">
        <v>0</v>
      </c>
      <c r="AO342" s="80">
        <v>0</v>
      </c>
      <c r="AP342" s="80">
        <v>0</v>
      </c>
      <c r="AQ342" s="80">
        <v>0</v>
      </c>
      <c r="AR342" s="80">
        <v>0</v>
      </c>
      <c r="AS342" s="80">
        <v>0</v>
      </c>
      <c r="AT342" s="80">
        <v>0</v>
      </c>
      <c r="AU342" s="80">
        <v>0</v>
      </c>
      <c r="AV342" s="80">
        <v>0</v>
      </c>
      <c r="AW342" s="80">
        <v>0</v>
      </c>
      <c r="AX342" s="80">
        <v>0</v>
      </c>
      <c r="AY342" s="80">
        <v>0</v>
      </c>
      <c r="AZ342" s="80">
        <v>0</v>
      </c>
      <c r="BA342" s="80">
        <v>0</v>
      </c>
      <c r="BB342" s="80">
        <v>0</v>
      </c>
      <c r="BC342" s="80">
        <v>0</v>
      </c>
      <c r="BD342" s="80">
        <v>0</v>
      </c>
      <c r="BE342" s="80">
        <v>0</v>
      </c>
      <c r="BF342" s="80">
        <v>0</v>
      </c>
      <c r="BG342" s="80">
        <v>0</v>
      </c>
      <c r="BH342" s="80">
        <v>0</v>
      </c>
      <c r="BI342" s="80">
        <v>0</v>
      </c>
      <c r="BJ342" s="80">
        <v>-104772</v>
      </c>
      <c r="BK342" s="80">
        <v>0</v>
      </c>
      <c r="BL342" s="80">
        <v>0</v>
      </c>
      <c r="BM342" s="80">
        <v>0</v>
      </c>
      <c r="BN342" s="80">
        <v>0</v>
      </c>
      <c r="BO342" s="80">
        <v>0</v>
      </c>
      <c r="BP342" s="80">
        <v>0</v>
      </c>
      <c r="BQ342" s="80">
        <v>0</v>
      </c>
      <c r="BR342" s="80">
        <v>0</v>
      </c>
      <c r="BS342" s="80">
        <v>0</v>
      </c>
      <c r="BT342" s="80">
        <v>100311</v>
      </c>
      <c r="BU342" s="80">
        <v>0</v>
      </c>
      <c r="BV342" s="80">
        <v>0</v>
      </c>
      <c r="BW342" s="80">
        <v>0</v>
      </c>
      <c r="BX342" s="80">
        <v>104772</v>
      </c>
      <c r="BZ342" s="80" t="e">
        <v>#REF!</v>
      </c>
      <c r="CA342" s="80">
        <v>0</v>
      </c>
    </row>
    <row r="343" spans="12:79" hidden="1" x14ac:dyDescent="0.3">
      <c r="L343" s="80">
        <v>0</v>
      </c>
      <c r="M343" s="80">
        <v>0</v>
      </c>
      <c r="N343" s="80">
        <v>0</v>
      </c>
      <c r="O343" s="80">
        <v>0</v>
      </c>
      <c r="P343" s="80">
        <v>0</v>
      </c>
      <c r="Q343" s="80">
        <v>0</v>
      </c>
      <c r="R343" s="80">
        <v>0</v>
      </c>
      <c r="S343" s="80">
        <v>0</v>
      </c>
      <c r="T343" s="80">
        <v>0</v>
      </c>
      <c r="U343" s="80">
        <v>0</v>
      </c>
      <c r="V343" s="80">
        <v>0</v>
      </c>
      <c r="W343" s="80">
        <v>0</v>
      </c>
      <c r="X343" s="80">
        <v>0</v>
      </c>
      <c r="Y343" s="80">
        <v>0</v>
      </c>
      <c r="Z343" s="80">
        <v>0</v>
      </c>
      <c r="AA343" s="80">
        <v>0</v>
      </c>
      <c r="AB343" s="80">
        <v>0</v>
      </c>
      <c r="AC343" s="80">
        <v>0</v>
      </c>
      <c r="AD343" s="80">
        <v>0</v>
      </c>
      <c r="AE343" s="80">
        <v>0</v>
      </c>
      <c r="AF343" s="80">
        <v>100311</v>
      </c>
      <c r="AG343" s="80">
        <v>0</v>
      </c>
      <c r="AH343" s="80">
        <v>0</v>
      </c>
      <c r="AI343" s="80">
        <v>0</v>
      </c>
      <c r="AJ343" s="80">
        <v>0</v>
      </c>
      <c r="AK343" s="80">
        <v>0</v>
      </c>
      <c r="AL343" s="80">
        <v>0</v>
      </c>
      <c r="AM343" s="80">
        <v>0</v>
      </c>
      <c r="AN343" s="80">
        <v>0</v>
      </c>
      <c r="AO343" s="80">
        <v>0</v>
      </c>
      <c r="AP343" s="80">
        <v>0</v>
      </c>
      <c r="AQ343" s="80">
        <v>0</v>
      </c>
      <c r="AR343" s="80">
        <v>0</v>
      </c>
      <c r="AS343" s="80">
        <v>0</v>
      </c>
      <c r="AT343" s="80">
        <v>0</v>
      </c>
      <c r="AU343" s="80">
        <v>0</v>
      </c>
      <c r="AV343" s="80">
        <v>0</v>
      </c>
      <c r="AW343" s="80">
        <v>0</v>
      </c>
      <c r="AX343" s="80">
        <v>0</v>
      </c>
      <c r="AY343" s="80">
        <v>0</v>
      </c>
      <c r="AZ343" s="80">
        <v>0</v>
      </c>
      <c r="BA343" s="80">
        <v>0</v>
      </c>
      <c r="BB343" s="80">
        <v>0</v>
      </c>
      <c r="BC343" s="80">
        <v>0</v>
      </c>
      <c r="BD343" s="80">
        <v>0</v>
      </c>
      <c r="BE343" s="80">
        <v>0</v>
      </c>
      <c r="BF343" s="80">
        <v>0</v>
      </c>
      <c r="BG343" s="80">
        <v>0</v>
      </c>
      <c r="BH343" s="80">
        <v>0</v>
      </c>
      <c r="BI343" s="80">
        <v>0</v>
      </c>
      <c r="BJ343" s="80">
        <v>-104772</v>
      </c>
      <c r="BK343" s="80">
        <v>0</v>
      </c>
      <c r="BL343" s="80">
        <v>0</v>
      </c>
      <c r="BM343" s="80">
        <v>0</v>
      </c>
      <c r="BN343" s="80">
        <v>0</v>
      </c>
      <c r="BO343" s="80">
        <v>0</v>
      </c>
      <c r="BP343" s="80">
        <v>0</v>
      </c>
      <c r="BQ343" s="80">
        <v>0</v>
      </c>
      <c r="BR343" s="80">
        <v>0</v>
      </c>
      <c r="BS343" s="80">
        <v>0</v>
      </c>
      <c r="BT343" s="80">
        <v>100311</v>
      </c>
      <c r="BU343" s="80">
        <v>0</v>
      </c>
      <c r="BV343" s="80">
        <v>0</v>
      </c>
      <c r="BW343" s="80">
        <v>0</v>
      </c>
      <c r="BX343" s="80">
        <v>104772</v>
      </c>
      <c r="BZ343" s="80" t="e">
        <v>#REF!</v>
      </c>
      <c r="CA343" s="80">
        <v>0</v>
      </c>
    </row>
    <row r="344" spans="12:79" hidden="1" x14ac:dyDescent="0.3">
      <c r="L344" s="80">
        <v>0</v>
      </c>
      <c r="M344" s="80">
        <v>0</v>
      </c>
      <c r="N344" s="80">
        <v>0</v>
      </c>
      <c r="O344" s="80">
        <v>0</v>
      </c>
      <c r="P344" s="80">
        <v>0</v>
      </c>
      <c r="Q344" s="80">
        <v>0</v>
      </c>
      <c r="R344" s="80">
        <v>0</v>
      </c>
      <c r="S344" s="80">
        <v>0</v>
      </c>
      <c r="T344" s="80">
        <v>0</v>
      </c>
      <c r="U344" s="80">
        <v>0</v>
      </c>
      <c r="V344" s="80">
        <v>0</v>
      </c>
      <c r="W344" s="80">
        <v>0</v>
      </c>
      <c r="X344" s="80">
        <v>0</v>
      </c>
      <c r="Y344" s="80">
        <v>0</v>
      </c>
      <c r="Z344" s="80">
        <v>0</v>
      </c>
      <c r="AA344" s="80">
        <v>0</v>
      </c>
      <c r="AB344" s="80">
        <v>0</v>
      </c>
      <c r="AC344" s="80">
        <v>0</v>
      </c>
      <c r="AD344" s="80">
        <v>0</v>
      </c>
      <c r="AE344" s="80">
        <v>0</v>
      </c>
      <c r="AF344" s="80">
        <v>0</v>
      </c>
      <c r="AG344" s="80">
        <v>0</v>
      </c>
      <c r="AH344" s="80">
        <v>0</v>
      </c>
      <c r="AI344" s="80">
        <v>0</v>
      </c>
      <c r="AJ344" s="80">
        <v>0</v>
      </c>
      <c r="AK344" s="80">
        <v>0</v>
      </c>
      <c r="AL344" s="80">
        <v>0</v>
      </c>
      <c r="AM344" s="80">
        <v>0</v>
      </c>
      <c r="AN344" s="80">
        <v>0</v>
      </c>
      <c r="AO344" s="80">
        <v>0</v>
      </c>
      <c r="AP344" s="80">
        <v>0</v>
      </c>
      <c r="AQ344" s="80">
        <v>0</v>
      </c>
      <c r="AR344" s="80">
        <v>0</v>
      </c>
      <c r="AS344" s="80">
        <v>0</v>
      </c>
      <c r="AT344" s="80">
        <v>0</v>
      </c>
      <c r="AU344" s="80">
        <v>0</v>
      </c>
      <c r="AV344" s="80">
        <v>0</v>
      </c>
      <c r="AW344" s="80">
        <v>0</v>
      </c>
      <c r="AX344" s="80">
        <v>0</v>
      </c>
      <c r="AY344" s="80">
        <v>0</v>
      </c>
      <c r="AZ344" s="80">
        <v>0</v>
      </c>
      <c r="BA344" s="80">
        <v>0</v>
      </c>
      <c r="BB344" s="80">
        <v>0</v>
      </c>
      <c r="BC344" s="80">
        <v>0</v>
      </c>
      <c r="BD344" s="80">
        <v>0</v>
      </c>
      <c r="BE344" s="80">
        <v>0</v>
      </c>
      <c r="BF344" s="80">
        <v>0</v>
      </c>
      <c r="BG344" s="80">
        <v>0</v>
      </c>
      <c r="BH344" s="80">
        <v>0</v>
      </c>
      <c r="BI344" s="80">
        <v>0</v>
      </c>
      <c r="BJ344" s="80">
        <v>0</v>
      </c>
      <c r="BK344" s="80">
        <v>0</v>
      </c>
      <c r="BL344" s="80">
        <v>0</v>
      </c>
      <c r="BM344" s="80">
        <v>0</v>
      </c>
      <c r="BN344" s="80">
        <v>0</v>
      </c>
      <c r="BO344" s="80">
        <v>0</v>
      </c>
      <c r="BP344" s="80">
        <v>0</v>
      </c>
      <c r="BQ344" s="80">
        <v>0</v>
      </c>
      <c r="BR344" s="80">
        <v>0</v>
      </c>
      <c r="BS344" s="80">
        <v>0</v>
      </c>
      <c r="BT344" s="80">
        <v>0</v>
      </c>
      <c r="BU344" s="80">
        <v>0</v>
      </c>
      <c r="BV344" s="80">
        <v>0</v>
      </c>
      <c r="BW344" s="80">
        <v>0</v>
      </c>
      <c r="BX344" s="80">
        <v>0</v>
      </c>
      <c r="BZ344" s="80" t="e">
        <v>#REF!</v>
      </c>
      <c r="CA344" s="80">
        <v>0</v>
      </c>
    </row>
    <row r="345" spans="12:79" hidden="1" x14ac:dyDescent="0.3">
      <c r="L345" s="80">
        <v>0</v>
      </c>
      <c r="M345" s="80">
        <v>0</v>
      </c>
      <c r="N345" s="80">
        <v>0</v>
      </c>
      <c r="O345" s="80">
        <v>0</v>
      </c>
      <c r="P345" s="80">
        <v>0</v>
      </c>
      <c r="Q345" s="80">
        <v>76737</v>
      </c>
      <c r="R345" s="80">
        <v>0</v>
      </c>
      <c r="S345" s="80">
        <v>0</v>
      </c>
      <c r="T345" s="80">
        <v>0</v>
      </c>
      <c r="U345" s="80">
        <v>0</v>
      </c>
      <c r="V345" s="80">
        <v>-92637</v>
      </c>
      <c r="W345" s="80">
        <v>0</v>
      </c>
      <c r="X345" s="80">
        <v>0</v>
      </c>
      <c r="Y345" s="80">
        <v>0</v>
      </c>
      <c r="Z345" s="80">
        <v>0</v>
      </c>
      <c r="AA345" s="80">
        <v>0</v>
      </c>
      <c r="AB345" s="80">
        <v>0</v>
      </c>
      <c r="AC345" s="80">
        <v>0</v>
      </c>
      <c r="AD345" s="80">
        <v>0</v>
      </c>
      <c r="AE345" s="80">
        <v>0</v>
      </c>
      <c r="AF345" s="80">
        <v>0</v>
      </c>
      <c r="AG345" s="80">
        <v>0</v>
      </c>
      <c r="AH345" s="80">
        <v>0</v>
      </c>
      <c r="AI345" s="80">
        <v>0</v>
      </c>
      <c r="AJ345" s="80">
        <v>0</v>
      </c>
      <c r="AK345" s="80">
        <v>0</v>
      </c>
      <c r="AL345" s="80">
        <v>0</v>
      </c>
      <c r="AM345" s="80">
        <v>0</v>
      </c>
      <c r="AN345" s="80">
        <v>0</v>
      </c>
      <c r="AO345" s="80">
        <v>0</v>
      </c>
      <c r="AP345" s="80">
        <v>0</v>
      </c>
      <c r="AQ345" s="80">
        <v>0</v>
      </c>
      <c r="AR345" s="80">
        <v>0</v>
      </c>
      <c r="AS345" s="80">
        <v>0</v>
      </c>
      <c r="AT345" s="80">
        <v>0</v>
      </c>
      <c r="AU345" s="80">
        <v>0</v>
      </c>
      <c r="AV345" s="80">
        <v>0</v>
      </c>
      <c r="AW345" s="80">
        <v>0</v>
      </c>
      <c r="AX345" s="80">
        <v>0</v>
      </c>
      <c r="AY345" s="80">
        <v>0</v>
      </c>
      <c r="AZ345" s="80">
        <v>0</v>
      </c>
      <c r="BA345" s="80">
        <v>0</v>
      </c>
      <c r="BB345" s="80">
        <v>0</v>
      </c>
      <c r="BC345" s="80">
        <v>0</v>
      </c>
      <c r="BD345" s="80">
        <v>0</v>
      </c>
      <c r="BE345" s="80">
        <v>0</v>
      </c>
      <c r="BF345" s="80">
        <v>0</v>
      </c>
      <c r="BG345" s="80">
        <v>0</v>
      </c>
      <c r="BH345" s="80">
        <v>0</v>
      </c>
      <c r="BI345" s="80">
        <v>0</v>
      </c>
      <c r="BJ345" s="80">
        <v>-32885</v>
      </c>
      <c r="BK345" s="80">
        <v>0</v>
      </c>
      <c r="BL345" s="80">
        <v>0</v>
      </c>
      <c r="BM345" s="80">
        <v>0</v>
      </c>
      <c r="BN345" s="80">
        <v>0</v>
      </c>
      <c r="BO345" s="80">
        <v>0</v>
      </c>
      <c r="BP345" s="80">
        <v>0</v>
      </c>
      <c r="BQ345" s="80">
        <v>0</v>
      </c>
      <c r="BR345" s="80">
        <v>0</v>
      </c>
      <c r="BS345" s="80">
        <v>0</v>
      </c>
      <c r="BT345" s="80">
        <v>-15900</v>
      </c>
      <c r="BU345" s="80">
        <v>0</v>
      </c>
      <c r="BV345" s="80">
        <v>0</v>
      </c>
      <c r="BW345" s="80">
        <v>0</v>
      </c>
      <c r="BX345" s="80">
        <v>32885</v>
      </c>
      <c r="BZ345" s="80" t="e">
        <v>#REF!</v>
      </c>
      <c r="CA345" s="80">
        <v>0</v>
      </c>
    </row>
    <row r="346" spans="12:79" hidden="1" x14ac:dyDescent="0.3">
      <c r="L346" s="80">
        <v>0</v>
      </c>
      <c r="M346" s="80">
        <v>0</v>
      </c>
      <c r="N346" s="80">
        <v>0</v>
      </c>
      <c r="O346" s="80">
        <v>0</v>
      </c>
      <c r="P346" s="80">
        <v>0</v>
      </c>
      <c r="Q346" s="80">
        <v>76737</v>
      </c>
      <c r="R346" s="80">
        <v>0</v>
      </c>
      <c r="S346" s="80">
        <v>0</v>
      </c>
      <c r="T346" s="80">
        <v>0</v>
      </c>
      <c r="U346" s="80">
        <v>0</v>
      </c>
      <c r="V346" s="80">
        <v>-92637</v>
      </c>
      <c r="W346" s="80">
        <v>0</v>
      </c>
      <c r="X346" s="80">
        <v>0</v>
      </c>
      <c r="Y346" s="80">
        <v>0</v>
      </c>
      <c r="Z346" s="80">
        <v>0</v>
      </c>
      <c r="AA346" s="80">
        <v>0</v>
      </c>
      <c r="AB346" s="80">
        <v>0</v>
      </c>
      <c r="AC346" s="80">
        <v>0</v>
      </c>
      <c r="AD346" s="80">
        <v>0</v>
      </c>
      <c r="AE346" s="80">
        <v>0</v>
      </c>
      <c r="AF346" s="80">
        <v>0</v>
      </c>
      <c r="AG346" s="80">
        <v>0</v>
      </c>
      <c r="AH346" s="80">
        <v>0</v>
      </c>
      <c r="AI346" s="80">
        <v>0</v>
      </c>
      <c r="AJ346" s="80">
        <v>0</v>
      </c>
      <c r="AK346" s="80">
        <v>0</v>
      </c>
      <c r="AL346" s="80">
        <v>0</v>
      </c>
      <c r="AM346" s="80">
        <v>0</v>
      </c>
      <c r="AN346" s="80">
        <v>0</v>
      </c>
      <c r="AO346" s="80">
        <v>0</v>
      </c>
      <c r="AP346" s="80">
        <v>0</v>
      </c>
      <c r="AQ346" s="80">
        <v>0</v>
      </c>
      <c r="AR346" s="80">
        <v>0</v>
      </c>
      <c r="AS346" s="80">
        <v>0</v>
      </c>
      <c r="AT346" s="80">
        <v>0</v>
      </c>
      <c r="AU346" s="80">
        <v>0</v>
      </c>
      <c r="AV346" s="80">
        <v>0</v>
      </c>
      <c r="AW346" s="80">
        <v>0</v>
      </c>
      <c r="AX346" s="80">
        <v>0</v>
      </c>
      <c r="AY346" s="80">
        <v>0</v>
      </c>
      <c r="AZ346" s="80">
        <v>0</v>
      </c>
      <c r="BA346" s="80">
        <v>0</v>
      </c>
      <c r="BB346" s="80">
        <v>0</v>
      </c>
      <c r="BC346" s="80">
        <v>0</v>
      </c>
      <c r="BD346" s="80">
        <v>0</v>
      </c>
      <c r="BE346" s="80">
        <v>0</v>
      </c>
      <c r="BF346" s="80">
        <v>0</v>
      </c>
      <c r="BG346" s="80">
        <v>0</v>
      </c>
      <c r="BH346" s="80">
        <v>0</v>
      </c>
      <c r="BI346" s="80">
        <v>0</v>
      </c>
      <c r="BJ346" s="80">
        <v>-32885</v>
      </c>
      <c r="BK346" s="80">
        <v>0</v>
      </c>
      <c r="BL346" s="80">
        <v>0</v>
      </c>
      <c r="BM346" s="80">
        <v>0</v>
      </c>
      <c r="BN346" s="80">
        <v>0</v>
      </c>
      <c r="BO346" s="80">
        <v>0</v>
      </c>
      <c r="BP346" s="80">
        <v>0</v>
      </c>
      <c r="BQ346" s="80">
        <v>0</v>
      </c>
      <c r="BR346" s="80">
        <v>0</v>
      </c>
      <c r="BS346" s="80">
        <v>0</v>
      </c>
      <c r="BT346" s="80">
        <v>-15900</v>
      </c>
      <c r="BU346" s="80">
        <v>0</v>
      </c>
      <c r="BV346" s="80">
        <v>0</v>
      </c>
      <c r="BW346" s="80">
        <v>0</v>
      </c>
      <c r="BX346" s="80">
        <v>32885</v>
      </c>
      <c r="BZ346" s="80" t="e">
        <v>#REF!</v>
      </c>
      <c r="CA346" s="80">
        <v>0</v>
      </c>
    </row>
    <row r="347" spans="12:79" hidden="1" x14ac:dyDescent="0.3">
      <c r="L347" s="80">
        <v>0</v>
      </c>
      <c r="M347" s="80">
        <v>0</v>
      </c>
      <c r="N347" s="80">
        <v>0</v>
      </c>
      <c r="O347" s="80">
        <v>0</v>
      </c>
      <c r="P347" s="80">
        <v>0</v>
      </c>
      <c r="Q347" s="80">
        <v>0</v>
      </c>
      <c r="R347" s="80">
        <v>0</v>
      </c>
      <c r="S347" s="80">
        <v>0</v>
      </c>
      <c r="T347" s="80">
        <v>0</v>
      </c>
      <c r="U347" s="80">
        <v>0</v>
      </c>
      <c r="V347" s="80">
        <v>0</v>
      </c>
      <c r="W347" s="80">
        <v>0</v>
      </c>
      <c r="X347" s="80">
        <v>0</v>
      </c>
      <c r="Y347" s="80">
        <v>0</v>
      </c>
      <c r="Z347" s="80">
        <v>0</v>
      </c>
      <c r="AA347" s="80">
        <v>0</v>
      </c>
      <c r="AB347" s="80">
        <v>0</v>
      </c>
      <c r="AC347" s="80">
        <v>0</v>
      </c>
      <c r="AD347" s="80">
        <v>0</v>
      </c>
      <c r="AE347" s="80">
        <v>0</v>
      </c>
      <c r="AF347" s="80">
        <v>0</v>
      </c>
      <c r="AG347" s="80">
        <v>0</v>
      </c>
      <c r="AH347" s="80">
        <v>0</v>
      </c>
      <c r="AI347" s="80">
        <v>0</v>
      </c>
      <c r="AJ347" s="80">
        <v>0</v>
      </c>
      <c r="AK347" s="80">
        <v>0</v>
      </c>
      <c r="AL347" s="80">
        <v>0</v>
      </c>
      <c r="AM347" s="80">
        <v>0</v>
      </c>
      <c r="AN347" s="80">
        <v>0</v>
      </c>
      <c r="AO347" s="80">
        <v>0</v>
      </c>
      <c r="AP347" s="80">
        <v>0</v>
      </c>
      <c r="AQ347" s="80">
        <v>0</v>
      </c>
      <c r="AR347" s="80">
        <v>0</v>
      </c>
      <c r="AS347" s="80">
        <v>0</v>
      </c>
      <c r="AT347" s="80">
        <v>0</v>
      </c>
      <c r="AU347" s="80">
        <v>0</v>
      </c>
      <c r="AV347" s="80">
        <v>0</v>
      </c>
      <c r="AW347" s="80">
        <v>0</v>
      </c>
      <c r="AX347" s="80">
        <v>0</v>
      </c>
      <c r="AY347" s="80">
        <v>0</v>
      </c>
      <c r="AZ347" s="80">
        <v>0</v>
      </c>
      <c r="BA347" s="80">
        <v>0</v>
      </c>
      <c r="BB347" s="80">
        <v>0</v>
      </c>
      <c r="BC347" s="80">
        <v>0</v>
      </c>
      <c r="BD347" s="80">
        <v>0</v>
      </c>
      <c r="BE347" s="80">
        <v>0</v>
      </c>
      <c r="BF347" s="80">
        <v>0</v>
      </c>
      <c r="BG347" s="80">
        <v>0</v>
      </c>
      <c r="BH347" s="80">
        <v>0</v>
      </c>
      <c r="BI347" s="80">
        <v>0</v>
      </c>
      <c r="BJ347" s="80">
        <v>0</v>
      </c>
      <c r="BK347" s="80">
        <v>0</v>
      </c>
      <c r="BL347" s="80">
        <v>0</v>
      </c>
      <c r="BM347" s="80">
        <v>0</v>
      </c>
      <c r="BN347" s="80">
        <v>0</v>
      </c>
      <c r="BO347" s="80">
        <v>0</v>
      </c>
      <c r="BP347" s="80">
        <v>0</v>
      </c>
      <c r="BQ347" s="80">
        <v>0</v>
      </c>
      <c r="BR347" s="80">
        <v>0</v>
      </c>
      <c r="BS347" s="80">
        <v>0</v>
      </c>
      <c r="BT347" s="80">
        <v>0</v>
      </c>
      <c r="BU347" s="80">
        <v>0</v>
      </c>
      <c r="BV347" s="80">
        <v>0</v>
      </c>
      <c r="BW347" s="80">
        <v>0</v>
      </c>
      <c r="BX347" s="80">
        <v>0</v>
      </c>
      <c r="BZ347" s="80" t="e">
        <v>#REF!</v>
      </c>
      <c r="CA347" s="80">
        <v>0</v>
      </c>
    </row>
    <row r="348" spans="12:79" hidden="1" x14ac:dyDescent="0.3">
      <c r="L348" s="80">
        <v>-86839</v>
      </c>
      <c r="M348" s="80">
        <v>0</v>
      </c>
      <c r="N348" s="80">
        <v>0</v>
      </c>
      <c r="O348" s="80">
        <v>0</v>
      </c>
      <c r="P348" s="80">
        <v>0</v>
      </c>
      <c r="Q348" s="80">
        <v>0</v>
      </c>
      <c r="R348" s="80">
        <v>0</v>
      </c>
      <c r="S348" s="80">
        <v>0</v>
      </c>
      <c r="T348" s="80">
        <v>0</v>
      </c>
      <c r="U348" s="80">
        <v>0</v>
      </c>
      <c r="V348" s="80">
        <v>400643</v>
      </c>
      <c r="W348" s="80">
        <v>0</v>
      </c>
      <c r="X348" s="80">
        <v>0</v>
      </c>
      <c r="Y348" s="80">
        <v>0</v>
      </c>
      <c r="Z348" s="80">
        <v>0</v>
      </c>
      <c r="AA348" s="80">
        <v>0</v>
      </c>
      <c r="AB348" s="80">
        <v>0</v>
      </c>
      <c r="AC348" s="80">
        <v>0</v>
      </c>
      <c r="AD348" s="80">
        <v>0</v>
      </c>
      <c r="AE348" s="80">
        <v>0</v>
      </c>
      <c r="AF348" s="80">
        <v>0</v>
      </c>
      <c r="AG348" s="80">
        <v>0</v>
      </c>
      <c r="AH348" s="80">
        <v>0</v>
      </c>
      <c r="AI348" s="80">
        <v>0</v>
      </c>
      <c r="AJ348" s="80">
        <v>0</v>
      </c>
      <c r="AK348" s="80">
        <v>-126747</v>
      </c>
      <c r="AL348" s="80">
        <v>0</v>
      </c>
      <c r="AM348" s="80">
        <v>0</v>
      </c>
      <c r="AN348" s="80">
        <v>0</v>
      </c>
      <c r="AO348" s="80">
        <v>0</v>
      </c>
      <c r="AP348" s="80">
        <v>0</v>
      </c>
      <c r="AQ348" s="80">
        <v>0</v>
      </c>
      <c r="AR348" s="80">
        <v>0</v>
      </c>
      <c r="AS348" s="80">
        <v>0</v>
      </c>
      <c r="AT348" s="80">
        <v>0</v>
      </c>
      <c r="AU348" s="80">
        <v>-55193</v>
      </c>
      <c r="AV348" s="80">
        <v>0</v>
      </c>
      <c r="AW348" s="80">
        <v>0</v>
      </c>
      <c r="AX348" s="80">
        <v>0</v>
      </c>
      <c r="AY348" s="80">
        <v>0</v>
      </c>
      <c r="AZ348" s="80">
        <v>0</v>
      </c>
      <c r="BA348" s="80">
        <v>0</v>
      </c>
      <c r="BB348" s="80">
        <v>0</v>
      </c>
      <c r="BC348" s="80">
        <v>0</v>
      </c>
      <c r="BD348" s="80">
        <v>0</v>
      </c>
      <c r="BE348" s="80">
        <v>0</v>
      </c>
      <c r="BF348" s="80">
        <v>0</v>
      </c>
      <c r="BG348" s="80">
        <v>0</v>
      </c>
      <c r="BH348" s="80">
        <v>0</v>
      </c>
      <c r="BI348" s="80">
        <v>0</v>
      </c>
      <c r="BJ348" s="80">
        <v>-16575</v>
      </c>
      <c r="BK348" s="80">
        <v>0</v>
      </c>
      <c r="BL348" s="80">
        <v>0</v>
      </c>
      <c r="BM348" s="80">
        <v>0</v>
      </c>
      <c r="BN348" s="80">
        <v>0</v>
      </c>
      <c r="BO348" s="80">
        <v>0</v>
      </c>
      <c r="BP348" s="80">
        <v>0</v>
      </c>
      <c r="BQ348" s="80">
        <v>0</v>
      </c>
      <c r="BR348" s="80">
        <v>0</v>
      </c>
      <c r="BS348" s="80">
        <v>0</v>
      </c>
      <c r="BT348" s="80">
        <v>131864</v>
      </c>
      <c r="BU348" s="80">
        <v>0</v>
      </c>
      <c r="BV348" s="80">
        <v>0</v>
      </c>
      <c r="BW348" s="80">
        <v>0</v>
      </c>
      <c r="BX348" s="80">
        <v>16575</v>
      </c>
      <c r="BZ348" s="80" t="e">
        <v>#REF!</v>
      </c>
      <c r="CA348" s="80">
        <v>0</v>
      </c>
    </row>
    <row r="349" spans="12:79" hidden="1" x14ac:dyDescent="0.3">
      <c r="L349" s="80">
        <v>-86839</v>
      </c>
      <c r="M349" s="80">
        <v>0</v>
      </c>
      <c r="N349" s="80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80">
        <v>0</v>
      </c>
      <c r="U349" s="80">
        <v>0</v>
      </c>
      <c r="V349" s="80">
        <v>400643</v>
      </c>
      <c r="W349" s="80">
        <v>0</v>
      </c>
      <c r="X349" s="80">
        <v>0</v>
      </c>
      <c r="Y349" s="80">
        <v>0</v>
      </c>
      <c r="Z349" s="80">
        <v>0</v>
      </c>
      <c r="AA349" s="80">
        <v>0</v>
      </c>
      <c r="AB349" s="80">
        <v>0</v>
      </c>
      <c r="AC349" s="80">
        <v>0</v>
      </c>
      <c r="AD349" s="80">
        <v>0</v>
      </c>
      <c r="AE349" s="80">
        <v>0</v>
      </c>
      <c r="AF349" s="80">
        <v>0</v>
      </c>
      <c r="AG349" s="80">
        <v>0</v>
      </c>
      <c r="AH349" s="80">
        <v>0</v>
      </c>
      <c r="AI349" s="80">
        <v>0</v>
      </c>
      <c r="AJ349" s="80">
        <v>0</v>
      </c>
      <c r="AK349" s="80">
        <v>-126747</v>
      </c>
      <c r="AL349" s="80">
        <v>0</v>
      </c>
      <c r="AM349" s="80">
        <v>0</v>
      </c>
      <c r="AN349" s="80">
        <v>0</v>
      </c>
      <c r="AO349" s="80">
        <v>0</v>
      </c>
      <c r="AP349" s="80">
        <v>0</v>
      </c>
      <c r="AQ349" s="80">
        <v>0</v>
      </c>
      <c r="AR349" s="80">
        <v>0</v>
      </c>
      <c r="AS349" s="80">
        <v>0</v>
      </c>
      <c r="AT349" s="80">
        <v>0</v>
      </c>
      <c r="AU349" s="80">
        <v>-55193</v>
      </c>
      <c r="AV349" s="80">
        <v>0</v>
      </c>
      <c r="AW349" s="80">
        <v>0</v>
      </c>
      <c r="AX349" s="80">
        <v>0</v>
      </c>
      <c r="AY349" s="80">
        <v>0</v>
      </c>
      <c r="AZ349" s="80">
        <v>0</v>
      </c>
      <c r="BA349" s="80">
        <v>0</v>
      </c>
      <c r="BB349" s="80">
        <v>0</v>
      </c>
      <c r="BC349" s="80">
        <v>0</v>
      </c>
      <c r="BD349" s="80">
        <v>0</v>
      </c>
      <c r="BE349" s="80">
        <v>0</v>
      </c>
      <c r="BF349" s="80">
        <v>0</v>
      </c>
      <c r="BG349" s="80">
        <v>0</v>
      </c>
      <c r="BH349" s="80">
        <v>0</v>
      </c>
      <c r="BI349" s="80">
        <v>0</v>
      </c>
      <c r="BJ349" s="80">
        <v>-16575</v>
      </c>
      <c r="BK349" s="80">
        <v>0</v>
      </c>
      <c r="BL349" s="80">
        <v>0</v>
      </c>
      <c r="BM349" s="80">
        <v>0</v>
      </c>
      <c r="BN349" s="80">
        <v>0</v>
      </c>
      <c r="BO349" s="80">
        <v>0</v>
      </c>
      <c r="BP349" s="80">
        <v>0</v>
      </c>
      <c r="BQ349" s="80">
        <v>0</v>
      </c>
      <c r="BR349" s="80">
        <v>0</v>
      </c>
      <c r="BS349" s="80">
        <v>0</v>
      </c>
      <c r="BT349" s="80">
        <v>131864</v>
      </c>
      <c r="BU349" s="80">
        <v>0</v>
      </c>
      <c r="BV349" s="80">
        <v>0</v>
      </c>
      <c r="BW349" s="80">
        <v>0</v>
      </c>
      <c r="BX349" s="80">
        <v>16575</v>
      </c>
      <c r="BZ349" s="80" t="e">
        <v>#REF!</v>
      </c>
      <c r="CA349" s="80">
        <v>0</v>
      </c>
    </row>
    <row r="350" spans="12:79" hidden="1" x14ac:dyDescent="0.3">
      <c r="L350" s="80">
        <v>0</v>
      </c>
      <c r="M350" s="80">
        <v>0</v>
      </c>
      <c r="N350" s="80">
        <v>0</v>
      </c>
      <c r="O350" s="80">
        <v>0</v>
      </c>
      <c r="P350" s="80">
        <v>0</v>
      </c>
      <c r="Q350" s="80">
        <v>0</v>
      </c>
      <c r="R350" s="80">
        <v>0</v>
      </c>
      <c r="S350" s="80">
        <v>0</v>
      </c>
      <c r="T350" s="80">
        <v>0</v>
      </c>
      <c r="U350" s="80">
        <v>0</v>
      </c>
      <c r="V350" s="80">
        <v>0</v>
      </c>
      <c r="W350" s="80">
        <v>0</v>
      </c>
      <c r="X350" s="80">
        <v>0</v>
      </c>
      <c r="Y350" s="80">
        <v>0</v>
      </c>
      <c r="Z350" s="80">
        <v>0</v>
      </c>
      <c r="AA350" s="80">
        <v>0</v>
      </c>
      <c r="AB350" s="80">
        <v>0</v>
      </c>
      <c r="AC350" s="80">
        <v>0</v>
      </c>
      <c r="AD350" s="80">
        <v>0</v>
      </c>
      <c r="AE350" s="80">
        <v>0</v>
      </c>
      <c r="AF350" s="80">
        <v>0</v>
      </c>
      <c r="AG350" s="80">
        <v>0</v>
      </c>
      <c r="AH350" s="80">
        <v>0</v>
      </c>
      <c r="AI350" s="80">
        <v>0</v>
      </c>
      <c r="AJ350" s="80">
        <v>0</v>
      </c>
      <c r="AK350" s="80">
        <v>0</v>
      </c>
      <c r="AL350" s="80">
        <v>0</v>
      </c>
      <c r="AM350" s="80">
        <v>0</v>
      </c>
      <c r="AN350" s="80">
        <v>0</v>
      </c>
      <c r="AO350" s="80">
        <v>0</v>
      </c>
      <c r="AP350" s="80">
        <v>0</v>
      </c>
      <c r="AQ350" s="80">
        <v>0</v>
      </c>
      <c r="AR350" s="80">
        <v>0</v>
      </c>
      <c r="AS350" s="80">
        <v>0</v>
      </c>
      <c r="AT350" s="80">
        <v>0</v>
      </c>
      <c r="AU350" s="80">
        <v>0</v>
      </c>
      <c r="AV350" s="80">
        <v>0</v>
      </c>
      <c r="AW350" s="80">
        <v>0</v>
      </c>
      <c r="AX350" s="80">
        <v>0</v>
      </c>
      <c r="AY350" s="80">
        <v>0</v>
      </c>
      <c r="AZ350" s="80">
        <v>0</v>
      </c>
      <c r="BA350" s="80">
        <v>0</v>
      </c>
      <c r="BB350" s="80">
        <v>0</v>
      </c>
      <c r="BC350" s="80">
        <v>0</v>
      </c>
      <c r="BD350" s="80">
        <v>0</v>
      </c>
      <c r="BE350" s="80">
        <v>0</v>
      </c>
      <c r="BF350" s="80">
        <v>0</v>
      </c>
      <c r="BG350" s="80">
        <v>0</v>
      </c>
      <c r="BH350" s="80">
        <v>0</v>
      </c>
      <c r="BI350" s="80">
        <v>0</v>
      </c>
      <c r="BJ350" s="80">
        <v>0</v>
      </c>
      <c r="BK350" s="80">
        <v>0</v>
      </c>
      <c r="BL350" s="80">
        <v>0</v>
      </c>
      <c r="BM350" s="80">
        <v>0</v>
      </c>
      <c r="BN350" s="80">
        <v>0</v>
      </c>
      <c r="BO350" s="80">
        <v>0</v>
      </c>
      <c r="BP350" s="80">
        <v>0</v>
      </c>
      <c r="BQ350" s="80">
        <v>0</v>
      </c>
      <c r="BR350" s="80">
        <v>0</v>
      </c>
      <c r="BS350" s="80">
        <v>0</v>
      </c>
      <c r="BT350" s="80">
        <v>0</v>
      </c>
      <c r="BU350" s="80">
        <v>0</v>
      </c>
      <c r="BV350" s="80">
        <v>0</v>
      </c>
      <c r="BW350" s="80">
        <v>0</v>
      </c>
      <c r="BX350" s="80">
        <v>0</v>
      </c>
      <c r="BZ350" s="80" t="e">
        <v>#REF!</v>
      </c>
      <c r="CA350" s="80">
        <v>0</v>
      </c>
    </row>
    <row r="351" spans="12:79" hidden="1" x14ac:dyDescent="0.3">
      <c r="L351" s="80">
        <v>0</v>
      </c>
      <c r="M351" s="80">
        <v>0</v>
      </c>
      <c r="N351" s="80">
        <v>0</v>
      </c>
      <c r="O351" s="80">
        <v>0</v>
      </c>
      <c r="P351" s="80">
        <v>0</v>
      </c>
      <c r="Q351" s="80">
        <v>0</v>
      </c>
      <c r="R351" s="80">
        <v>0</v>
      </c>
      <c r="S351" s="80">
        <v>0</v>
      </c>
      <c r="T351" s="80">
        <v>0</v>
      </c>
      <c r="U351" s="80">
        <v>0</v>
      </c>
      <c r="V351" s="80">
        <v>-68714</v>
      </c>
      <c r="W351" s="80">
        <v>0</v>
      </c>
      <c r="X351" s="80">
        <v>0</v>
      </c>
      <c r="Y351" s="80">
        <v>0</v>
      </c>
      <c r="Z351" s="80">
        <v>0</v>
      </c>
      <c r="AA351" s="80">
        <v>0</v>
      </c>
      <c r="AB351" s="80">
        <v>0</v>
      </c>
      <c r="AC351" s="80">
        <v>0</v>
      </c>
      <c r="AD351" s="80">
        <v>0</v>
      </c>
      <c r="AE351" s="80">
        <v>0</v>
      </c>
      <c r="AF351" s="80">
        <v>-1420214</v>
      </c>
      <c r="AG351" s="80">
        <v>0</v>
      </c>
      <c r="AH351" s="80">
        <v>0</v>
      </c>
      <c r="AI351" s="80">
        <v>0</v>
      </c>
      <c r="AJ351" s="80">
        <v>0</v>
      </c>
      <c r="AK351" s="80">
        <v>-69867</v>
      </c>
      <c r="AL351" s="80">
        <v>0</v>
      </c>
      <c r="AM351" s="80">
        <v>0</v>
      </c>
      <c r="AN351" s="80">
        <v>0</v>
      </c>
      <c r="AO351" s="80">
        <v>0</v>
      </c>
      <c r="AP351" s="80">
        <v>0</v>
      </c>
      <c r="AQ351" s="80">
        <v>0</v>
      </c>
      <c r="AR351" s="80">
        <v>0</v>
      </c>
      <c r="AS351" s="80">
        <v>0</v>
      </c>
      <c r="AT351" s="80">
        <v>0</v>
      </c>
      <c r="AU351" s="80">
        <v>-120573</v>
      </c>
      <c r="AV351" s="80">
        <v>0</v>
      </c>
      <c r="AW351" s="80">
        <v>0</v>
      </c>
      <c r="AX351" s="80">
        <v>0</v>
      </c>
      <c r="AY351" s="80">
        <v>0</v>
      </c>
      <c r="AZ351" s="80">
        <v>0</v>
      </c>
      <c r="BA351" s="80">
        <v>0</v>
      </c>
      <c r="BB351" s="80">
        <v>0</v>
      </c>
      <c r="BC351" s="80">
        <v>0</v>
      </c>
      <c r="BD351" s="80">
        <v>0</v>
      </c>
      <c r="BE351" s="80">
        <v>0</v>
      </c>
      <c r="BF351" s="80">
        <v>0</v>
      </c>
      <c r="BG351" s="80">
        <v>0</v>
      </c>
      <c r="BH351" s="80">
        <v>0</v>
      </c>
      <c r="BI351" s="80">
        <v>0</v>
      </c>
      <c r="BJ351" s="80">
        <v>-42939</v>
      </c>
      <c r="BK351" s="80">
        <v>0</v>
      </c>
      <c r="BL351" s="80">
        <v>0</v>
      </c>
      <c r="BM351" s="80">
        <v>0</v>
      </c>
      <c r="BN351" s="80">
        <v>0</v>
      </c>
      <c r="BO351" s="80">
        <v>-56622</v>
      </c>
      <c r="BP351" s="80">
        <v>0</v>
      </c>
      <c r="BQ351" s="80">
        <v>0</v>
      </c>
      <c r="BR351" s="80">
        <v>0</v>
      </c>
      <c r="BS351" s="80">
        <v>0</v>
      </c>
      <c r="BT351" s="80">
        <v>-1679368</v>
      </c>
      <c r="BU351" s="80">
        <v>0</v>
      </c>
      <c r="BV351" s="80">
        <v>0</v>
      </c>
      <c r="BW351" s="80">
        <v>0</v>
      </c>
      <c r="BX351" s="80">
        <v>99561</v>
      </c>
      <c r="BZ351" s="80" t="e">
        <v>#REF!</v>
      </c>
      <c r="CA351" s="80">
        <v>0</v>
      </c>
    </row>
    <row r="352" spans="12:79" hidden="1" x14ac:dyDescent="0.3">
      <c r="L352" s="80">
        <v>0</v>
      </c>
      <c r="M352" s="80">
        <v>0</v>
      </c>
      <c r="N352" s="80">
        <v>0</v>
      </c>
      <c r="O352" s="80">
        <v>0</v>
      </c>
      <c r="P352" s="80">
        <v>0</v>
      </c>
      <c r="Q352" s="80">
        <v>0</v>
      </c>
      <c r="R352" s="80">
        <v>0</v>
      </c>
      <c r="S352" s="80">
        <v>0</v>
      </c>
      <c r="T352" s="80">
        <v>0</v>
      </c>
      <c r="U352" s="80">
        <v>0</v>
      </c>
      <c r="V352" s="80">
        <v>-68714</v>
      </c>
      <c r="W352" s="80">
        <v>0</v>
      </c>
      <c r="X352" s="80">
        <v>0</v>
      </c>
      <c r="Y352" s="80">
        <v>0</v>
      </c>
      <c r="Z352" s="80">
        <v>0</v>
      </c>
      <c r="AA352" s="80">
        <v>0</v>
      </c>
      <c r="AB352" s="80">
        <v>0</v>
      </c>
      <c r="AC352" s="80">
        <v>0</v>
      </c>
      <c r="AD352" s="80">
        <v>0</v>
      </c>
      <c r="AE352" s="80">
        <v>0</v>
      </c>
      <c r="AF352" s="80">
        <v>-1420214</v>
      </c>
      <c r="AG352" s="80">
        <v>0</v>
      </c>
      <c r="AH352" s="80">
        <v>0</v>
      </c>
      <c r="AI352" s="80">
        <v>0</v>
      </c>
      <c r="AJ352" s="80">
        <v>0</v>
      </c>
      <c r="AK352" s="80">
        <v>-69867</v>
      </c>
      <c r="AL352" s="80">
        <v>0</v>
      </c>
      <c r="AM352" s="80">
        <v>0</v>
      </c>
      <c r="AN352" s="80">
        <v>0</v>
      </c>
      <c r="AO352" s="80">
        <v>0</v>
      </c>
      <c r="AP352" s="80">
        <v>0</v>
      </c>
      <c r="AQ352" s="80">
        <v>0</v>
      </c>
      <c r="AR352" s="80">
        <v>0</v>
      </c>
      <c r="AS352" s="80">
        <v>0</v>
      </c>
      <c r="AT352" s="80">
        <v>0</v>
      </c>
      <c r="AU352" s="80">
        <v>-120573</v>
      </c>
      <c r="AV352" s="80">
        <v>0</v>
      </c>
      <c r="AW352" s="80">
        <v>0</v>
      </c>
      <c r="AX352" s="80">
        <v>0</v>
      </c>
      <c r="AY352" s="80">
        <v>0</v>
      </c>
      <c r="AZ352" s="80">
        <v>0</v>
      </c>
      <c r="BA352" s="80">
        <v>0</v>
      </c>
      <c r="BB352" s="80">
        <v>0</v>
      </c>
      <c r="BC352" s="80">
        <v>0</v>
      </c>
      <c r="BD352" s="80">
        <v>0</v>
      </c>
      <c r="BE352" s="80">
        <v>0</v>
      </c>
      <c r="BF352" s="80">
        <v>0</v>
      </c>
      <c r="BG352" s="80">
        <v>0</v>
      </c>
      <c r="BH352" s="80">
        <v>0</v>
      </c>
      <c r="BI352" s="80">
        <v>0</v>
      </c>
      <c r="BJ352" s="80">
        <v>-42939</v>
      </c>
      <c r="BK352" s="80">
        <v>0</v>
      </c>
      <c r="BL352" s="80">
        <v>0</v>
      </c>
      <c r="BM352" s="80">
        <v>0</v>
      </c>
      <c r="BN352" s="80">
        <v>0</v>
      </c>
      <c r="BO352" s="80">
        <v>-56622</v>
      </c>
      <c r="BP352" s="80">
        <v>0</v>
      </c>
      <c r="BQ352" s="80">
        <v>0</v>
      </c>
      <c r="BR352" s="80">
        <v>0</v>
      </c>
      <c r="BS352" s="80">
        <v>0</v>
      </c>
      <c r="BT352" s="80">
        <v>-1679368</v>
      </c>
      <c r="BU352" s="80">
        <v>0</v>
      </c>
      <c r="BV352" s="80">
        <v>0</v>
      </c>
      <c r="BW352" s="80">
        <v>0</v>
      </c>
      <c r="BX352" s="80">
        <v>99561</v>
      </c>
      <c r="BZ352" s="80" t="e">
        <v>#REF!</v>
      </c>
      <c r="CA352" s="80">
        <v>0</v>
      </c>
    </row>
    <row r="353" spans="12:79" hidden="1" x14ac:dyDescent="0.3">
      <c r="L353" s="80">
        <v>0</v>
      </c>
      <c r="M353" s="80">
        <v>0</v>
      </c>
      <c r="N353" s="80">
        <v>0</v>
      </c>
      <c r="O353" s="80">
        <v>0</v>
      </c>
      <c r="P353" s="80">
        <v>0</v>
      </c>
      <c r="Q353" s="80">
        <v>0</v>
      </c>
      <c r="R353" s="80">
        <v>0</v>
      </c>
      <c r="S353" s="80">
        <v>0</v>
      </c>
      <c r="T353" s="80">
        <v>0</v>
      </c>
      <c r="U353" s="80">
        <v>0</v>
      </c>
      <c r="V353" s="80">
        <v>0</v>
      </c>
      <c r="W353" s="80">
        <v>0</v>
      </c>
      <c r="X353" s="80">
        <v>0</v>
      </c>
      <c r="Y353" s="80">
        <v>0</v>
      </c>
      <c r="Z353" s="80">
        <v>0</v>
      </c>
      <c r="AA353" s="80">
        <v>0</v>
      </c>
      <c r="AB353" s="80">
        <v>0</v>
      </c>
      <c r="AC353" s="80">
        <v>0</v>
      </c>
      <c r="AD353" s="80">
        <v>0</v>
      </c>
      <c r="AE353" s="80">
        <v>0</v>
      </c>
      <c r="AF353" s="80">
        <v>0</v>
      </c>
      <c r="AG353" s="80">
        <v>0</v>
      </c>
      <c r="AH353" s="80">
        <v>0</v>
      </c>
      <c r="AI353" s="80">
        <v>0</v>
      </c>
      <c r="AJ353" s="80">
        <v>0</v>
      </c>
      <c r="AK353" s="80">
        <v>0</v>
      </c>
      <c r="AL353" s="80">
        <v>0</v>
      </c>
      <c r="AM353" s="80">
        <v>0</v>
      </c>
      <c r="AN353" s="80">
        <v>0</v>
      </c>
      <c r="AO353" s="80">
        <v>0</v>
      </c>
      <c r="AP353" s="80">
        <v>0</v>
      </c>
      <c r="AQ353" s="80">
        <v>0</v>
      </c>
      <c r="AR353" s="80">
        <v>0</v>
      </c>
      <c r="AS353" s="80">
        <v>0</v>
      </c>
      <c r="AT353" s="80">
        <v>0</v>
      </c>
      <c r="AU353" s="80">
        <v>0</v>
      </c>
      <c r="AV353" s="80">
        <v>0</v>
      </c>
      <c r="AW353" s="80">
        <v>0</v>
      </c>
      <c r="AX353" s="80">
        <v>0</v>
      </c>
      <c r="AY353" s="80">
        <v>0</v>
      </c>
      <c r="AZ353" s="80">
        <v>0</v>
      </c>
      <c r="BA353" s="80">
        <v>0</v>
      </c>
      <c r="BB353" s="80">
        <v>0</v>
      </c>
      <c r="BC353" s="80">
        <v>0</v>
      </c>
      <c r="BD353" s="80">
        <v>0</v>
      </c>
      <c r="BE353" s="80">
        <v>0</v>
      </c>
      <c r="BF353" s="80">
        <v>0</v>
      </c>
      <c r="BG353" s="80">
        <v>0</v>
      </c>
      <c r="BH353" s="80">
        <v>0</v>
      </c>
      <c r="BI353" s="80">
        <v>0</v>
      </c>
      <c r="BJ353" s="80">
        <v>0</v>
      </c>
      <c r="BK353" s="80">
        <v>0</v>
      </c>
      <c r="BL353" s="80">
        <v>0</v>
      </c>
      <c r="BM353" s="80">
        <v>0</v>
      </c>
      <c r="BN353" s="80">
        <v>0</v>
      </c>
      <c r="BO353" s="80">
        <v>0</v>
      </c>
      <c r="BP353" s="80">
        <v>0</v>
      </c>
      <c r="BQ353" s="80">
        <v>0</v>
      </c>
      <c r="BR353" s="80">
        <v>0</v>
      </c>
      <c r="BS353" s="80">
        <v>0</v>
      </c>
      <c r="BT353" s="80">
        <v>0</v>
      </c>
      <c r="BU353" s="80">
        <v>0</v>
      </c>
      <c r="BV353" s="80">
        <v>0</v>
      </c>
      <c r="BW353" s="80">
        <v>0</v>
      </c>
      <c r="BX353" s="80">
        <v>0</v>
      </c>
      <c r="BZ353" s="80" t="e">
        <v>#REF!</v>
      </c>
      <c r="CA353" s="80">
        <v>0</v>
      </c>
    </row>
    <row r="354" spans="12:79" hidden="1" x14ac:dyDescent="0.3">
      <c r="L354" s="80">
        <v>666190</v>
      </c>
      <c r="M354" s="80">
        <v>0</v>
      </c>
      <c r="N354" s="80">
        <v>0</v>
      </c>
      <c r="O354" s="80">
        <v>0</v>
      </c>
      <c r="P354" s="80">
        <v>0</v>
      </c>
      <c r="Q354" s="80">
        <v>-39629</v>
      </c>
      <c r="R354" s="80">
        <v>0</v>
      </c>
      <c r="S354" s="80">
        <v>0</v>
      </c>
      <c r="T354" s="80">
        <v>0</v>
      </c>
      <c r="U354" s="80">
        <v>0</v>
      </c>
      <c r="V354" s="80">
        <v>0</v>
      </c>
      <c r="W354" s="80">
        <v>0</v>
      </c>
      <c r="X354" s="80">
        <v>0</v>
      </c>
      <c r="Y354" s="80">
        <v>0</v>
      </c>
      <c r="Z354" s="80">
        <v>0</v>
      </c>
      <c r="AA354" s="80">
        <v>0</v>
      </c>
      <c r="AB354" s="80">
        <v>0</v>
      </c>
      <c r="AC354" s="80">
        <v>0</v>
      </c>
      <c r="AD354" s="80">
        <v>0</v>
      </c>
      <c r="AE354" s="80">
        <v>0</v>
      </c>
      <c r="AF354" s="80">
        <v>0</v>
      </c>
      <c r="AG354" s="80">
        <v>0</v>
      </c>
      <c r="AH354" s="80">
        <v>0</v>
      </c>
      <c r="AI354" s="80">
        <v>0</v>
      </c>
      <c r="AJ354" s="80">
        <v>0</v>
      </c>
      <c r="AK354" s="80">
        <v>0</v>
      </c>
      <c r="AL354" s="80">
        <v>0</v>
      </c>
      <c r="AM354" s="80">
        <v>0</v>
      </c>
      <c r="AN354" s="80">
        <v>0</v>
      </c>
      <c r="AO354" s="80">
        <v>0</v>
      </c>
      <c r="AP354" s="80">
        <v>0</v>
      </c>
      <c r="AQ354" s="80">
        <v>0</v>
      </c>
      <c r="AR354" s="80">
        <v>0</v>
      </c>
      <c r="AS354" s="80">
        <v>0</v>
      </c>
      <c r="AT354" s="80">
        <v>0</v>
      </c>
      <c r="AU354" s="80">
        <v>0</v>
      </c>
      <c r="AV354" s="80">
        <v>0</v>
      </c>
      <c r="AW354" s="80">
        <v>0</v>
      </c>
      <c r="AX354" s="80">
        <v>0</v>
      </c>
      <c r="AY354" s="80">
        <v>0</v>
      </c>
      <c r="AZ354" s="80">
        <v>0</v>
      </c>
      <c r="BA354" s="80">
        <v>0</v>
      </c>
      <c r="BB354" s="80">
        <v>0</v>
      </c>
      <c r="BC354" s="80">
        <v>0</v>
      </c>
      <c r="BD354" s="80">
        <v>0</v>
      </c>
      <c r="BE354" s="80">
        <v>0</v>
      </c>
      <c r="BF354" s="80">
        <v>0</v>
      </c>
      <c r="BG354" s="80">
        <v>0</v>
      </c>
      <c r="BH354" s="80">
        <v>0</v>
      </c>
      <c r="BI354" s="80">
        <v>0</v>
      </c>
      <c r="BJ354" s="80">
        <v>0</v>
      </c>
      <c r="BK354" s="80">
        <v>0</v>
      </c>
      <c r="BL354" s="80">
        <v>0</v>
      </c>
      <c r="BM354" s="80">
        <v>0</v>
      </c>
      <c r="BN354" s="80">
        <v>0</v>
      </c>
      <c r="BO354" s="80">
        <v>0</v>
      </c>
      <c r="BP354" s="80">
        <v>0</v>
      </c>
      <c r="BQ354" s="80">
        <v>0</v>
      </c>
      <c r="BR354" s="80">
        <v>0</v>
      </c>
      <c r="BS354" s="80">
        <v>0</v>
      </c>
      <c r="BT354" s="80">
        <v>626561</v>
      </c>
      <c r="BU354" s="80">
        <v>0</v>
      </c>
      <c r="BV354" s="80">
        <v>0</v>
      </c>
      <c r="BW354" s="80">
        <v>0</v>
      </c>
      <c r="BX354" s="80">
        <v>0</v>
      </c>
      <c r="BZ354" s="80" t="e">
        <v>#REF!</v>
      </c>
      <c r="CA354" s="80">
        <v>0</v>
      </c>
    </row>
    <row r="355" spans="12:79" hidden="1" x14ac:dyDescent="0.3">
      <c r="L355" s="80">
        <v>666190</v>
      </c>
      <c r="M355" s="80">
        <v>0</v>
      </c>
      <c r="N355" s="80">
        <v>0</v>
      </c>
      <c r="O355" s="80">
        <v>0</v>
      </c>
      <c r="P355" s="80">
        <v>0</v>
      </c>
      <c r="Q355" s="80">
        <v>-39629</v>
      </c>
      <c r="R355" s="80">
        <v>0</v>
      </c>
      <c r="S355" s="80">
        <v>0</v>
      </c>
      <c r="T355" s="80">
        <v>0</v>
      </c>
      <c r="U355" s="80">
        <v>0</v>
      </c>
      <c r="V355" s="80">
        <v>0</v>
      </c>
      <c r="W355" s="80">
        <v>0</v>
      </c>
      <c r="X355" s="80">
        <v>0</v>
      </c>
      <c r="Y355" s="80">
        <v>0</v>
      </c>
      <c r="Z355" s="80">
        <v>0</v>
      </c>
      <c r="AA355" s="80">
        <v>0</v>
      </c>
      <c r="AB355" s="80">
        <v>0</v>
      </c>
      <c r="AC355" s="80">
        <v>0</v>
      </c>
      <c r="AD355" s="80">
        <v>0</v>
      </c>
      <c r="AE355" s="80">
        <v>0</v>
      </c>
      <c r="AF355" s="80">
        <v>0</v>
      </c>
      <c r="AG355" s="80">
        <v>0</v>
      </c>
      <c r="AH355" s="80">
        <v>0</v>
      </c>
      <c r="AI355" s="80">
        <v>0</v>
      </c>
      <c r="AJ355" s="80">
        <v>0</v>
      </c>
      <c r="AK355" s="80">
        <v>0</v>
      </c>
      <c r="AL355" s="80">
        <v>0</v>
      </c>
      <c r="AM355" s="80">
        <v>0</v>
      </c>
      <c r="AN355" s="80">
        <v>0</v>
      </c>
      <c r="AO355" s="80">
        <v>0</v>
      </c>
      <c r="AP355" s="80">
        <v>0</v>
      </c>
      <c r="AQ355" s="80">
        <v>0</v>
      </c>
      <c r="AR355" s="80">
        <v>0</v>
      </c>
      <c r="AS355" s="80">
        <v>0</v>
      </c>
      <c r="AT355" s="80">
        <v>0</v>
      </c>
      <c r="AU355" s="80">
        <v>0</v>
      </c>
      <c r="AV355" s="80">
        <v>0</v>
      </c>
      <c r="AW355" s="80">
        <v>0</v>
      </c>
      <c r="AX355" s="80">
        <v>0</v>
      </c>
      <c r="AY355" s="80">
        <v>0</v>
      </c>
      <c r="AZ355" s="80">
        <v>0</v>
      </c>
      <c r="BA355" s="80">
        <v>0</v>
      </c>
      <c r="BB355" s="80">
        <v>0</v>
      </c>
      <c r="BC355" s="80">
        <v>0</v>
      </c>
      <c r="BD355" s="80">
        <v>0</v>
      </c>
      <c r="BE355" s="80">
        <v>0</v>
      </c>
      <c r="BF355" s="80">
        <v>0</v>
      </c>
      <c r="BG355" s="80">
        <v>0</v>
      </c>
      <c r="BH355" s="80">
        <v>0</v>
      </c>
      <c r="BI355" s="80">
        <v>0</v>
      </c>
      <c r="BJ355" s="80">
        <v>0</v>
      </c>
      <c r="BK355" s="80">
        <v>0</v>
      </c>
      <c r="BL355" s="80">
        <v>0</v>
      </c>
      <c r="BM355" s="80">
        <v>0</v>
      </c>
      <c r="BN355" s="80">
        <v>0</v>
      </c>
      <c r="BO355" s="80">
        <v>0</v>
      </c>
      <c r="BP355" s="80">
        <v>0</v>
      </c>
      <c r="BQ355" s="80">
        <v>0</v>
      </c>
      <c r="BR355" s="80">
        <v>0</v>
      </c>
      <c r="BS355" s="80">
        <v>0</v>
      </c>
      <c r="BT355" s="80">
        <v>626561</v>
      </c>
      <c r="BU355" s="80">
        <v>0</v>
      </c>
      <c r="BV355" s="80">
        <v>0</v>
      </c>
      <c r="BW355" s="80">
        <v>0</v>
      </c>
      <c r="BX355" s="80">
        <v>0</v>
      </c>
      <c r="BZ355" s="80" t="e">
        <v>#REF!</v>
      </c>
      <c r="CA355" s="80">
        <v>0</v>
      </c>
    </row>
    <row r="356" spans="12:79" hidden="1" x14ac:dyDescent="0.3">
      <c r="L356" s="80">
        <v>0</v>
      </c>
      <c r="M356" s="80">
        <v>0</v>
      </c>
      <c r="N356" s="80">
        <v>0</v>
      </c>
      <c r="O356" s="80">
        <v>0</v>
      </c>
      <c r="P356" s="80">
        <v>0</v>
      </c>
      <c r="Q356" s="80">
        <v>0</v>
      </c>
      <c r="R356" s="80">
        <v>0</v>
      </c>
      <c r="S356" s="80">
        <v>0</v>
      </c>
      <c r="T356" s="80">
        <v>0</v>
      </c>
      <c r="U356" s="80">
        <v>0</v>
      </c>
      <c r="V356" s="80">
        <v>0</v>
      </c>
      <c r="W356" s="80">
        <v>0</v>
      </c>
      <c r="X356" s="80">
        <v>0</v>
      </c>
      <c r="Y356" s="80">
        <v>0</v>
      </c>
      <c r="Z356" s="80">
        <v>0</v>
      </c>
      <c r="AA356" s="80">
        <v>0</v>
      </c>
      <c r="AB356" s="80">
        <v>0</v>
      </c>
      <c r="AC356" s="80">
        <v>0</v>
      </c>
      <c r="AD356" s="80">
        <v>0</v>
      </c>
      <c r="AE356" s="80">
        <v>0</v>
      </c>
      <c r="AF356" s="80">
        <v>0</v>
      </c>
      <c r="AG356" s="80">
        <v>0</v>
      </c>
      <c r="AH356" s="80">
        <v>0</v>
      </c>
      <c r="AI356" s="80">
        <v>0</v>
      </c>
      <c r="AJ356" s="80">
        <v>0</v>
      </c>
      <c r="AK356" s="80">
        <v>0</v>
      </c>
      <c r="AL356" s="80">
        <v>0</v>
      </c>
      <c r="AM356" s="80">
        <v>0</v>
      </c>
      <c r="AN356" s="80">
        <v>0</v>
      </c>
      <c r="AO356" s="80">
        <v>0</v>
      </c>
      <c r="AP356" s="80">
        <v>0</v>
      </c>
      <c r="AQ356" s="80">
        <v>0</v>
      </c>
      <c r="AR356" s="80">
        <v>0</v>
      </c>
      <c r="AS356" s="80">
        <v>0</v>
      </c>
      <c r="AT356" s="80">
        <v>0</v>
      </c>
      <c r="AU356" s="80">
        <v>0</v>
      </c>
      <c r="AV356" s="80">
        <v>0</v>
      </c>
      <c r="AW356" s="80">
        <v>0</v>
      </c>
      <c r="AX356" s="80">
        <v>0</v>
      </c>
      <c r="AY356" s="80">
        <v>0</v>
      </c>
      <c r="AZ356" s="80">
        <v>0</v>
      </c>
      <c r="BA356" s="80">
        <v>0</v>
      </c>
      <c r="BB356" s="80">
        <v>0</v>
      </c>
      <c r="BC356" s="80">
        <v>0</v>
      </c>
      <c r="BD356" s="80">
        <v>0</v>
      </c>
      <c r="BE356" s="80">
        <v>0</v>
      </c>
      <c r="BF356" s="80">
        <v>0</v>
      </c>
      <c r="BG356" s="80">
        <v>0</v>
      </c>
      <c r="BH356" s="80">
        <v>0</v>
      </c>
      <c r="BI356" s="80">
        <v>0</v>
      </c>
      <c r="BJ356" s="80">
        <v>0</v>
      </c>
      <c r="BK356" s="80">
        <v>0</v>
      </c>
      <c r="BL356" s="80">
        <v>0</v>
      </c>
      <c r="BM356" s="80">
        <v>0</v>
      </c>
      <c r="BN356" s="80">
        <v>0</v>
      </c>
      <c r="BO356" s="80">
        <v>0</v>
      </c>
      <c r="BP356" s="80">
        <v>0</v>
      </c>
      <c r="BQ356" s="80">
        <v>0</v>
      </c>
      <c r="BR356" s="80">
        <v>0</v>
      </c>
      <c r="BS356" s="80">
        <v>0</v>
      </c>
      <c r="BT356" s="80">
        <v>0</v>
      </c>
      <c r="BU356" s="80">
        <v>0</v>
      </c>
      <c r="BV356" s="80">
        <v>0</v>
      </c>
      <c r="BW356" s="80">
        <v>0</v>
      </c>
      <c r="BX356" s="80">
        <v>0</v>
      </c>
      <c r="BZ356" s="80" t="e">
        <v>#REF!</v>
      </c>
      <c r="CA356" s="80">
        <v>0</v>
      </c>
    </row>
    <row r="357" spans="12:79" hidden="1" x14ac:dyDescent="0.3">
      <c r="L357" s="80">
        <v>0</v>
      </c>
      <c r="M357" s="80">
        <v>0</v>
      </c>
      <c r="N357" s="80">
        <v>0</v>
      </c>
      <c r="O357" s="80">
        <v>0</v>
      </c>
      <c r="P357" s="80">
        <v>0</v>
      </c>
      <c r="Q357" s="80">
        <v>-88512</v>
      </c>
      <c r="R357" s="80">
        <v>0</v>
      </c>
      <c r="S357" s="80">
        <v>0</v>
      </c>
      <c r="T357" s="80">
        <v>0</v>
      </c>
      <c r="U357" s="80">
        <v>0</v>
      </c>
      <c r="V357" s="80">
        <v>0</v>
      </c>
      <c r="W357" s="80">
        <v>0</v>
      </c>
      <c r="X357" s="80">
        <v>0</v>
      </c>
      <c r="Y357" s="80">
        <v>0</v>
      </c>
      <c r="Z357" s="80">
        <v>0</v>
      </c>
      <c r="AA357" s="80">
        <v>0</v>
      </c>
      <c r="AB357" s="80">
        <v>0</v>
      </c>
      <c r="AC357" s="80">
        <v>0</v>
      </c>
      <c r="AD357" s="80">
        <v>0</v>
      </c>
      <c r="AE357" s="80">
        <v>0</v>
      </c>
      <c r="AF357" s="80">
        <v>0</v>
      </c>
      <c r="AG357" s="80">
        <v>0</v>
      </c>
      <c r="AH357" s="80">
        <v>0</v>
      </c>
      <c r="AI357" s="80">
        <v>0</v>
      </c>
      <c r="AJ357" s="80">
        <v>0</v>
      </c>
      <c r="AK357" s="80">
        <v>0</v>
      </c>
      <c r="AL357" s="80">
        <v>0</v>
      </c>
      <c r="AM357" s="80">
        <v>0</v>
      </c>
      <c r="AN357" s="80">
        <v>0</v>
      </c>
      <c r="AO357" s="80">
        <v>0</v>
      </c>
      <c r="AP357" s="80">
        <v>0</v>
      </c>
      <c r="AQ357" s="80">
        <v>0</v>
      </c>
      <c r="AR357" s="80">
        <v>0</v>
      </c>
      <c r="AS357" s="80">
        <v>0</v>
      </c>
      <c r="AT357" s="80">
        <v>0</v>
      </c>
      <c r="AU357" s="80">
        <v>0</v>
      </c>
      <c r="AV357" s="80">
        <v>0</v>
      </c>
      <c r="AW357" s="80">
        <v>0</v>
      </c>
      <c r="AX357" s="80">
        <v>0</v>
      </c>
      <c r="AY357" s="80">
        <v>0</v>
      </c>
      <c r="AZ357" s="80">
        <v>118333</v>
      </c>
      <c r="BA357" s="80">
        <v>0</v>
      </c>
      <c r="BB357" s="80">
        <v>0</v>
      </c>
      <c r="BC357" s="80">
        <v>0</v>
      </c>
      <c r="BD357" s="80">
        <v>0</v>
      </c>
      <c r="BE357" s="80">
        <v>0</v>
      </c>
      <c r="BF357" s="80">
        <v>0</v>
      </c>
      <c r="BG357" s="80">
        <v>0</v>
      </c>
      <c r="BH357" s="80">
        <v>0</v>
      </c>
      <c r="BI357" s="80">
        <v>0</v>
      </c>
      <c r="BJ357" s="80">
        <v>0</v>
      </c>
      <c r="BK357" s="80">
        <v>0</v>
      </c>
      <c r="BL357" s="80">
        <v>0</v>
      </c>
      <c r="BM357" s="80">
        <v>0</v>
      </c>
      <c r="BN357" s="80">
        <v>0</v>
      </c>
      <c r="BO357" s="80">
        <v>0</v>
      </c>
      <c r="BP357" s="80">
        <v>0</v>
      </c>
      <c r="BQ357" s="80">
        <v>0</v>
      </c>
      <c r="BR357" s="80">
        <v>0</v>
      </c>
      <c r="BS357" s="80">
        <v>0</v>
      </c>
      <c r="BT357" s="80">
        <v>29821</v>
      </c>
      <c r="BU357" s="80">
        <v>0</v>
      </c>
      <c r="BV357" s="80">
        <v>0</v>
      </c>
      <c r="BW357" s="80">
        <v>0</v>
      </c>
      <c r="BX357" s="80">
        <v>0</v>
      </c>
      <c r="BZ357" s="80" t="e">
        <v>#REF!</v>
      </c>
      <c r="CA357" s="80">
        <v>0</v>
      </c>
    </row>
    <row r="358" spans="12:79" hidden="1" x14ac:dyDescent="0.3">
      <c r="L358" s="80">
        <v>0</v>
      </c>
      <c r="M358" s="80">
        <v>0</v>
      </c>
      <c r="N358" s="80">
        <v>0</v>
      </c>
      <c r="O358" s="80">
        <v>0</v>
      </c>
      <c r="P358" s="80">
        <v>0</v>
      </c>
      <c r="Q358" s="80">
        <v>-88512</v>
      </c>
      <c r="R358" s="80">
        <v>0</v>
      </c>
      <c r="S358" s="80">
        <v>0</v>
      </c>
      <c r="T358" s="80">
        <v>0</v>
      </c>
      <c r="U358" s="80">
        <v>0</v>
      </c>
      <c r="V358" s="80">
        <v>0</v>
      </c>
      <c r="W358" s="80">
        <v>0</v>
      </c>
      <c r="X358" s="80">
        <v>0</v>
      </c>
      <c r="Y358" s="80">
        <v>0</v>
      </c>
      <c r="Z358" s="80">
        <v>0</v>
      </c>
      <c r="AA358" s="80">
        <v>0</v>
      </c>
      <c r="AB358" s="80">
        <v>0</v>
      </c>
      <c r="AC358" s="80">
        <v>0</v>
      </c>
      <c r="AD358" s="80">
        <v>0</v>
      </c>
      <c r="AE358" s="80">
        <v>0</v>
      </c>
      <c r="AF358" s="80">
        <v>0</v>
      </c>
      <c r="AG358" s="80">
        <v>0</v>
      </c>
      <c r="AH358" s="80">
        <v>0</v>
      </c>
      <c r="AI358" s="80">
        <v>0</v>
      </c>
      <c r="AJ358" s="80">
        <v>0</v>
      </c>
      <c r="AK358" s="80">
        <v>0</v>
      </c>
      <c r="AL358" s="80">
        <v>0</v>
      </c>
      <c r="AM358" s="80">
        <v>0</v>
      </c>
      <c r="AN358" s="80">
        <v>0</v>
      </c>
      <c r="AO358" s="80">
        <v>0</v>
      </c>
      <c r="AP358" s="80">
        <v>0</v>
      </c>
      <c r="AQ358" s="80">
        <v>0</v>
      </c>
      <c r="AR358" s="80">
        <v>0</v>
      </c>
      <c r="AS358" s="80">
        <v>0</v>
      </c>
      <c r="AT358" s="80">
        <v>0</v>
      </c>
      <c r="AU358" s="80">
        <v>0</v>
      </c>
      <c r="AV358" s="80">
        <v>0</v>
      </c>
      <c r="AW358" s="80">
        <v>0</v>
      </c>
      <c r="AX358" s="80">
        <v>0</v>
      </c>
      <c r="AY358" s="80">
        <v>0</v>
      </c>
      <c r="AZ358" s="80">
        <v>118333</v>
      </c>
      <c r="BA358" s="80">
        <v>0</v>
      </c>
      <c r="BB358" s="80">
        <v>0</v>
      </c>
      <c r="BC358" s="80">
        <v>0</v>
      </c>
      <c r="BD358" s="80">
        <v>0</v>
      </c>
      <c r="BE358" s="80">
        <v>0</v>
      </c>
      <c r="BF358" s="80">
        <v>0</v>
      </c>
      <c r="BG358" s="80">
        <v>0</v>
      </c>
      <c r="BH358" s="80">
        <v>0</v>
      </c>
      <c r="BI358" s="80">
        <v>0</v>
      </c>
      <c r="BJ358" s="80">
        <v>0</v>
      </c>
      <c r="BK358" s="80">
        <v>0</v>
      </c>
      <c r="BL358" s="80">
        <v>0</v>
      </c>
      <c r="BM358" s="80">
        <v>0</v>
      </c>
      <c r="BN358" s="80">
        <v>0</v>
      </c>
      <c r="BO358" s="80">
        <v>0</v>
      </c>
      <c r="BP358" s="80">
        <v>0</v>
      </c>
      <c r="BQ358" s="80">
        <v>0</v>
      </c>
      <c r="BR358" s="80">
        <v>0</v>
      </c>
      <c r="BS358" s="80">
        <v>0</v>
      </c>
      <c r="BT358" s="80">
        <v>29821</v>
      </c>
      <c r="BU358" s="80">
        <v>0</v>
      </c>
      <c r="BV358" s="80">
        <v>0</v>
      </c>
      <c r="BW358" s="80">
        <v>0</v>
      </c>
      <c r="BX358" s="80">
        <v>0</v>
      </c>
      <c r="BZ358" s="80" t="e">
        <v>#REF!</v>
      </c>
      <c r="CA358" s="80">
        <v>0</v>
      </c>
    </row>
    <row r="359" spans="12:79" hidden="1" x14ac:dyDescent="0.3">
      <c r="L359" s="80">
        <v>0</v>
      </c>
      <c r="M359" s="80">
        <v>0</v>
      </c>
      <c r="N359" s="80">
        <v>0</v>
      </c>
      <c r="O359" s="80">
        <v>0</v>
      </c>
      <c r="P359" s="80">
        <v>0</v>
      </c>
      <c r="Q359" s="80">
        <v>0</v>
      </c>
      <c r="R359" s="80">
        <v>0</v>
      </c>
      <c r="S359" s="80">
        <v>0</v>
      </c>
      <c r="T359" s="80">
        <v>0</v>
      </c>
      <c r="U359" s="80">
        <v>0</v>
      </c>
      <c r="V359" s="80">
        <v>0</v>
      </c>
      <c r="W359" s="80">
        <v>0</v>
      </c>
      <c r="X359" s="80">
        <v>0</v>
      </c>
      <c r="Y359" s="80">
        <v>0</v>
      </c>
      <c r="Z359" s="80">
        <v>0</v>
      </c>
      <c r="AA359" s="80">
        <v>0</v>
      </c>
      <c r="AB359" s="80">
        <v>0</v>
      </c>
      <c r="AC359" s="80">
        <v>0</v>
      </c>
      <c r="AD359" s="80">
        <v>0</v>
      </c>
      <c r="AE359" s="80">
        <v>0</v>
      </c>
      <c r="AF359" s="80">
        <v>0</v>
      </c>
      <c r="AG359" s="80">
        <v>0</v>
      </c>
      <c r="AH359" s="80">
        <v>0</v>
      </c>
      <c r="AI359" s="80">
        <v>0</v>
      </c>
      <c r="AJ359" s="80">
        <v>0</v>
      </c>
      <c r="AK359" s="80">
        <v>0</v>
      </c>
      <c r="AL359" s="80">
        <v>0</v>
      </c>
      <c r="AM359" s="80">
        <v>0</v>
      </c>
      <c r="AN359" s="80">
        <v>0</v>
      </c>
      <c r="AO359" s="80">
        <v>0</v>
      </c>
      <c r="AP359" s="80">
        <v>0</v>
      </c>
      <c r="AQ359" s="80">
        <v>0</v>
      </c>
      <c r="AR359" s="80">
        <v>0</v>
      </c>
      <c r="AS359" s="80">
        <v>0</v>
      </c>
      <c r="AT359" s="80">
        <v>0</v>
      </c>
      <c r="AU359" s="80">
        <v>0</v>
      </c>
      <c r="AV359" s="80">
        <v>0</v>
      </c>
      <c r="AW359" s="80">
        <v>0</v>
      </c>
      <c r="AX359" s="80">
        <v>0</v>
      </c>
      <c r="AY359" s="80">
        <v>0</v>
      </c>
      <c r="AZ359" s="80">
        <v>0</v>
      </c>
      <c r="BA359" s="80">
        <v>0</v>
      </c>
      <c r="BB359" s="80">
        <v>0</v>
      </c>
      <c r="BC359" s="80">
        <v>0</v>
      </c>
      <c r="BD359" s="80">
        <v>0</v>
      </c>
      <c r="BE359" s="80">
        <v>0</v>
      </c>
      <c r="BF359" s="80">
        <v>0</v>
      </c>
      <c r="BG359" s="80">
        <v>0</v>
      </c>
      <c r="BH359" s="80">
        <v>0</v>
      </c>
      <c r="BI359" s="80">
        <v>0</v>
      </c>
      <c r="BJ359" s="80">
        <v>0</v>
      </c>
      <c r="BK359" s="80">
        <v>0</v>
      </c>
      <c r="BL359" s="80">
        <v>0</v>
      </c>
      <c r="BM359" s="80">
        <v>0</v>
      </c>
      <c r="BN359" s="80">
        <v>0</v>
      </c>
      <c r="BO359" s="80">
        <v>0</v>
      </c>
      <c r="BP359" s="80">
        <v>0</v>
      </c>
      <c r="BQ359" s="80">
        <v>0</v>
      </c>
      <c r="BR359" s="80">
        <v>0</v>
      </c>
      <c r="BS359" s="80">
        <v>0</v>
      </c>
      <c r="BT359" s="80">
        <v>0</v>
      </c>
      <c r="BU359" s="80">
        <v>0</v>
      </c>
      <c r="BV359" s="80">
        <v>0</v>
      </c>
      <c r="BW359" s="80">
        <v>0</v>
      </c>
      <c r="BX359" s="80">
        <v>0</v>
      </c>
      <c r="BZ359" s="80" t="e">
        <v>#REF!</v>
      </c>
      <c r="CA359" s="80">
        <v>0</v>
      </c>
    </row>
    <row r="360" spans="12:79" hidden="1" x14ac:dyDescent="0.3">
      <c r="L360" s="80">
        <v>0</v>
      </c>
      <c r="M360" s="80">
        <v>0</v>
      </c>
      <c r="N360" s="80">
        <v>0</v>
      </c>
      <c r="O360" s="80">
        <v>0</v>
      </c>
      <c r="P360" s="80">
        <v>0</v>
      </c>
      <c r="Q360" s="80">
        <v>0</v>
      </c>
      <c r="R360" s="80">
        <v>0</v>
      </c>
      <c r="S360" s="80">
        <v>0</v>
      </c>
      <c r="T360" s="80">
        <v>0</v>
      </c>
      <c r="U360" s="80">
        <v>0</v>
      </c>
      <c r="V360" s="80">
        <v>0</v>
      </c>
      <c r="W360" s="80">
        <v>0</v>
      </c>
      <c r="X360" s="80">
        <v>0</v>
      </c>
      <c r="Y360" s="80">
        <v>0</v>
      </c>
      <c r="Z360" s="80">
        <v>0</v>
      </c>
      <c r="AA360" s="80">
        <v>198856</v>
      </c>
      <c r="AB360" s="80">
        <v>0</v>
      </c>
      <c r="AC360" s="80">
        <v>0</v>
      </c>
      <c r="AD360" s="80">
        <v>0</v>
      </c>
      <c r="AE360" s="80">
        <v>0</v>
      </c>
      <c r="AF360" s="80">
        <v>0</v>
      </c>
      <c r="AG360" s="80">
        <v>0</v>
      </c>
      <c r="AH360" s="80">
        <v>0</v>
      </c>
      <c r="AI360" s="80">
        <v>0</v>
      </c>
      <c r="AJ360" s="80">
        <v>0</v>
      </c>
      <c r="AK360" s="80">
        <v>137158</v>
      </c>
      <c r="AL360" s="80">
        <v>0</v>
      </c>
      <c r="AM360" s="80">
        <v>0</v>
      </c>
      <c r="AN360" s="80">
        <v>0</v>
      </c>
      <c r="AO360" s="80">
        <v>0</v>
      </c>
      <c r="AP360" s="80">
        <v>0</v>
      </c>
      <c r="AQ360" s="80">
        <v>0</v>
      </c>
      <c r="AR360" s="80">
        <v>0</v>
      </c>
      <c r="AS360" s="80">
        <v>0</v>
      </c>
      <c r="AT360" s="80">
        <v>0</v>
      </c>
      <c r="AU360" s="80">
        <v>0</v>
      </c>
      <c r="AV360" s="80">
        <v>0</v>
      </c>
      <c r="AW360" s="80">
        <v>0</v>
      </c>
      <c r="AX360" s="80">
        <v>0</v>
      </c>
      <c r="AY360" s="80">
        <v>0</v>
      </c>
      <c r="AZ360" s="80">
        <v>0</v>
      </c>
      <c r="BA360" s="80">
        <v>0</v>
      </c>
      <c r="BB360" s="80">
        <v>0</v>
      </c>
      <c r="BC360" s="80">
        <v>0</v>
      </c>
      <c r="BD360" s="80">
        <v>0</v>
      </c>
      <c r="BE360" s="80">
        <v>0</v>
      </c>
      <c r="BF360" s="80">
        <v>0</v>
      </c>
      <c r="BG360" s="80">
        <v>0</v>
      </c>
      <c r="BH360" s="80">
        <v>0</v>
      </c>
      <c r="BI360" s="80">
        <v>0</v>
      </c>
      <c r="BJ360" s="80">
        <v>0</v>
      </c>
      <c r="BK360" s="80">
        <v>0</v>
      </c>
      <c r="BL360" s="80">
        <v>0</v>
      </c>
      <c r="BM360" s="80">
        <v>0</v>
      </c>
      <c r="BN360" s="80">
        <v>0</v>
      </c>
      <c r="BO360" s="80">
        <v>0</v>
      </c>
      <c r="BP360" s="80">
        <v>0</v>
      </c>
      <c r="BQ360" s="80">
        <v>0</v>
      </c>
      <c r="BR360" s="80">
        <v>0</v>
      </c>
      <c r="BS360" s="80">
        <v>0</v>
      </c>
      <c r="BT360" s="80">
        <v>336014</v>
      </c>
      <c r="BU360" s="80">
        <v>0</v>
      </c>
      <c r="BV360" s="80">
        <v>0</v>
      </c>
      <c r="BW360" s="80">
        <v>0</v>
      </c>
      <c r="BX360" s="80">
        <v>0</v>
      </c>
      <c r="BZ360" s="80" t="e">
        <v>#REF!</v>
      </c>
      <c r="CA360" s="80">
        <v>0</v>
      </c>
    </row>
    <row r="361" spans="12:79" hidden="1" x14ac:dyDescent="0.3">
      <c r="L361" s="80">
        <v>0</v>
      </c>
      <c r="M361" s="80">
        <v>0</v>
      </c>
      <c r="N361" s="80">
        <v>0</v>
      </c>
      <c r="O361" s="80">
        <v>0</v>
      </c>
      <c r="P361" s="80">
        <v>0</v>
      </c>
      <c r="Q361" s="80">
        <v>0</v>
      </c>
      <c r="R361" s="80">
        <v>0</v>
      </c>
      <c r="S361" s="80">
        <v>0</v>
      </c>
      <c r="T361" s="80">
        <v>0</v>
      </c>
      <c r="U361" s="80">
        <v>0</v>
      </c>
      <c r="V361" s="80">
        <v>0</v>
      </c>
      <c r="W361" s="80">
        <v>0</v>
      </c>
      <c r="X361" s="80">
        <v>0</v>
      </c>
      <c r="Y361" s="80">
        <v>0</v>
      </c>
      <c r="Z361" s="80">
        <v>0</v>
      </c>
      <c r="AA361" s="80">
        <v>198856</v>
      </c>
      <c r="AB361" s="80">
        <v>0</v>
      </c>
      <c r="AC361" s="80">
        <v>0</v>
      </c>
      <c r="AD361" s="80">
        <v>0</v>
      </c>
      <c r="AE361" s="80">
        <v>0</v>
      </c>
      <c r="AF361" s="80">
        <v>0</v>
      </c>
      <c r="AG361" s="80">
        <v>0</v>
      </c>
      <c r="AH361" s="80">
        <v>0</v>
      </c>
      <c r="AI361" s="80">
        <v>0</v>
      </c>
      <c r="AJ361" s="80">
        <v>0</v>
      </c>
      <c r="AK361" s="80">
        <v>137158</v>
      </c>
      <c r="AL361" s="80">
        <v>0</v>
      </c>
      <c r="AM361" s="80">
        <v>0</v>
      </c>
      <c r="AN361" s="80">
        <v>0</v>
      </c>
      <c r="AO361" s="80">
        <v>0</v>
      </c>
      <c r="AP361" s="80">
        <v>0</v>
      </c>
      <c r="AQ361" s="80">
        <v>0</v>
      </c>
      <c r="AR361" s="80">
        <v>0</v>
      </c>
      <c r="AS361" s="80">
        <v>0</v>
      </c>
      <c r="AT361" s="80">
        <v>0</v>
      </c>
      <c r="AU361" s="80">
        <v>0</v>
      </c>
      <c r="AV361" s="80">
        <v>0</v>
      </c>
      <c r="AW361" s="80">
        <v>0</v>
      </c>
      <c r="AX361" s="80">
        <v>0</v>
      </c>
      <c r="AY361" s="80">
        <v>0</v>
      </c>
      <c r="AZ361" s="80">
        <v>0</v>
      </c>
      <c r="BA361" s="80">
        <v>0</v>
      </c>
      <c r="BB361" s="80">
        <v>0</v>
      </c>
      <c r="BC361" s="80">
        <v>0</v>
      </c>
      <c r="BD361" s="80">
        <v>0</v>
      </c>
      <c r="BE361" s="80">
        <v>0</v>
      </c>
      <c r="BF361" s="80">
        <v>0</v>
      </c>
      <c r="BG361" s="80">
        <v>0</v>
      </c>
      <c r="BH361" s="80">
        <v>0</v>
      </c>
      <c r="BI361" s="80">
        <v>0</v>
      </c>
      <c r="BJ361" s="80">
        <v>0</v>
      </c>
      <c r="BK361" s="80">
        <v>0</v>
      </c>
      <c r="BL361" s="80">
        <v>0</v>
      </c>
      <c r="BM361" s="80">
        <v>0</v>
      </c>
      <c r="BN361" s="80">
        <v>0</v>
      </c>
      <c r="BO361" s="80">
        <v>0</v>
      </c>
      <c r="BP361" s="80">
        <v>0</v>
      </c>
      <c r="BQ361" s="80">
        <v>0</v>
      </c>
      <c r="BR361" s="80">
        <v>0</v>
      </c>
      <c r="BS361" s="80">
        <v>0</v>
      </c>
      <c r="BT361" s="80">
        <v>336014</v>
      </c>
      <c r="BU361" s="80">
        <v>0</v>
      </c>
      <c r="BV361" s="80">
        <v>0</v>
      </c>
      <c r="BW361" s="80">
        <v>0</v>
      </c>
      <c r="BX361" s="80">
        <v>0</v>
      </c>
      <c r="BZ361" s="80" t="e">
        <v>#REF!</v>
      </c>
      <c r="CA361" s="80">
        <v>0</v>
      </c>
    </row>
    <row r="362" spans="12:79" hidden="1" x14ac:dyDescent="0.3">
      <c r="L362" s="80">
        <v>0</v>
      </c>
      <c r="M362" s="80">
        <v>0</v>
      </c>
      <c r="N362" s="80">
        <v>0</v>
      </c>
      <c r="O362" s="80">
        <v>0</v>
      </c>
      <c r="P362" s="80">
        <v>0</v>
      </c>
      <c r="Q362" s="80">
        <v>0</v>
      </c>
      <c r="R362" s="80">
        <v>0</v>
      </c>
      <c r="S362" s="80">
        <v>0</v>
      </c>
      <c r="T362" s="80">
        <v>0</v>
      </c>
      <c r="U362" s="80">
        <v>0</v>
      </c>
      <c r="V362" s="80">
        <v>0</v>
      </c>
      <c r="W362" s="80">
        <v>0</v>
      </c>
      <c r="X362" s="80">
        <v>0</v>
      </c>
      <c r="Y362" s="80">
        <v>0</v>
      </c>
      <c r="Z362" s="80">
        <v>0</v>
      </c>
      <c r="AA362" s="80">
        <v>0</v>
      </c>
      <c r="AB362" s="80">
        <v>0</v>
      </c>
      <c r="AC362" s="80">
        <v>0</v>
      </c>
      <c r="AD362" s="80">
        <v>0</v>
      </c>
      <c r="AE362" s="80">
        <v>0</v>
      </c>
      <c r="AF362" s="80">
        <v>0</v>
      </c>
      <c r="AG362" s="80">
        <v>0</v>
      </c>
      <c r="AH362" s="80">
        <v>0</v>
      </c>
      <c r="AI362" s="80">
        <v>0</v>
      </c>
      <c r="AJ362" s="80">
        <v>0</v>
      </c>
      <c r="AK362" s="80">
        <v>0</v>
      </c>
      <c r="AL362" s="80">
        <v>0</v>
      </c>
      <c r="AM362" s="80">
        <v>0</v>
      </c>
      <c r="AN362" s="80">
        <v>0</v>
      </c>
      <c r="AO362" s="80">
        <v>0</v>
      </c>
      <c r="AP362" s="80">
        <v>0</v>
      </c>
      <c r="AQ362" s="80">
        <v>0</v>
      </c>
      <c r="AR362" s="80">
        <v>0</v>
      </c>
      <c r="AS362" s="80">
        <v>0</v>
      </c>
      <c r="AT362" s="80">
        <v>0</v>
      </c>
      <c r="AU362" s="80">
        <v>0</v>
      </c>
      <c r="AV362" s="80">
        <v>0</v>
      </c>
      <c r="AW362" s="80">
        <v>0</v>
      </c>
      <c r="AX362" s="80">
        <v>0</v>
      </c>
      <c r="AY362" s="80">
        <v>0</v>
      </c>
      <c r="AZ362" s="80">
        <v>0</v>
      </c>
      <c r="BA362" s="80">
        <v>0</v>
      </c>
      <c r="BB362" s="80">
        <v>0</v>
      </c>
      <c r="BC362" s="80">
        <v>0</v>
      </c>
      <c r="BD362" s="80">
        <v>0</v>
      </c>
      <c r="BE362" s="80">
        <v>0</v>
      </c>
      <c r="BF362" s="80">
        <v>0</v>
      </c>
      <c r="BG362" s="80">
        <v>0</v>
      </c>
      <c r="BH362" s="80">
        <v>0</v>
      </c>
      <c r="BI362" s="80">
        <v>0</v>
      </c>
      <c r="BJ362" s="80">
        <v>0</v>
      </c>
      <c r="BK362" s="80">
        <v>0</v>
      </c>
      <c r="BL362" s="80">
        <v>0</v>
      </c>
      <c r="BM362" s="80">
        <v>0</v>
      </c>
      <c r="BN362" s="80">
        <v>0</v>
      </c>
      <c r="BO362" s="80">
        <v>0</v>
      </c>
      <c r="BP362" s="80">
        <v>0</v>
      </c>
      <c r="BQ362" s="80">
        <v>0</v>
      </c>
      <c r="BR362" s="80">
        <v>0</v>
      </c>
      <c r="BS362" s="80">
        <v>0</v>
      </c>
      <c r="BT362" s="80">
        <v>0</v>
      </c>
      <c r="BU362" s="80">
        <v>0</v>
      </c>
      <c r="BV362" s="80">
        <v>0</v>
      </c>
      <c r="BW362" s="80">
        <v>0</v>
      </c>
      <c r="BX362" s="80">
        <v>0</v>
      </c>
      <c r="BZ362" s="80" t="e">
        <v>#REF!</v>
      </c>
      <c r="CA362" s="80">
        <v>0</v>
      </c>
    </row>
    <row r="363" spans="12:79" hidden="1" x14ac:dyDescent="0.3">
      <c r="L363" s="80">
        <v>0</v>
      </c>
      <c r="M363" s="80">
        <v>0</v>
      </c>
      <c r="N363" s="80">
        <v>0</v>
      </c>
      <c r="O363" s="80">
        <v>0</v>
      </c>
      <c r="P363" s="80">
        <v>0</v>
      </c>
      <c r="Q363" s="80">
        <v>0</v>
      </c>
      <c r="R363" s="80">
        <v>0</v>
      </c>
      <c r="S363" s="80">
        <v>0</v>
      </c>
      <c r="T363" s="80">
        <v>0</v>
      </c>
      <c r="U363" s="80">
        <v>0</v>
      </c>
      <c r="V363" s="80">
        <v>0</v>
      </c>
      <c r="W363" s="80">
        <v>0</v>
      </c>
      <c r="X363" s="80">
        <v>0</v>
      </c>
      <c r="Y363" s="80">
        <v>0</v>
      </c>
      <c r="Z363" s="80">
        <v>0</v>
      </c>
      <c r="AA363" s="80">
        <v>0</v>
      </c>
      <c r="AB363" s="80">
        <v>0</v>
      </c>
      <c r="AC363" s="80">
        <v>0</v>
      </c>
      <c r="AD363" s="80">
        <v>0</v>
      </c>
      <c r="AE363" s="80">
        <v>0</v>
      </c>
      <c r="AF363" s="80">
        <v>0</v>
      </c>
      <c r="AG363" s="80">
        <v>0</v>
      </c>
      <c r="AH363" s="80">
        <v>0</v>
      </c>
      <c r="AI363" s="80">
        <v>0</v>
      </c>
      <c r="AJ363" s="80">
        <v>0</v>
      </c>
      <c r="AK363" s="80">
        <v>0</v>
      </c>
      <c r="AL363" s="80">
        <v>0</v>
      </c>
      <c r="AM363" s="80">
        <v>0</v>
      </c>
      <c r="AN363" s="80">
        <v>0</v>
      </c>
      <c r="AO363" s="80">
        <v>0</v>
      </c>
      <c r="AP363" s="80">
        <v>0</v>
      </c>
      <c r="AQ363" s="80">
        <v>0</v>
      </c>
      <c r="AR363" s="80">
        <v>0</v>
      </c>
      <c r="AS363" s="80">
        <v>0</v>
      </c>
      <c r="AT363" s="80">
        <v>0</v>
      </c>
      <c r="AU363" s="80">
        <v>0</v>
      </c>
      <c r="AV363" s="80">
        <v>0</v>
      </c>
      <c r="AW363" s="80">
        <v>0</v>
      </c>
      <c r="AX363" s="80">
        <v>0</v>
      </c>
      <c r="AY363" s="80">
        <v>0</v>
      </c>
      <c r="AZ363" s="80">
        <v>0</v>
      </c>
      <c r="BA363" s="80">
        <v>0</v>
      </c>
      <c r="BB363" s="80">
        <v>0</v>
      </c>
      <c r="BC363" s="80">
        <v>0</v>
      </c>
      <c r="BD363" s="80">
        <v>0</v>
      </c>
      <c r="BE363" s="80">
        <v>0</v>
      </c>
      <c r="BF363" s="80">
        <v>0</v>
      </c>
      <c r="BG363" s="80">
        <v>0</v>
      </c>
      <c r="BH363" s="80">
        <v>0</v>
      </c>
      <c r="BI363" s="80">
        <v>0</v>
      </c>
      <c r="BJ363" s="80">
        <v>0</v>
      </c>
      <c r="BK363" s="80">
        <v>0</v>
      </c>
      <c r="BL363" s="80">
        <v>0</v>
      </c>
      <c r="BM363" s="80">
        <v>0</v>
      </c>
      <c r="BN363" s="80">
        <v>0</v>
      </c>
      <c r="BO363" s="80">
        <v>0</v>
      </c>
      <c r="BP363" s="80">
        <v>0</v>
      </c>
      <c r="BQ363" s="80">
        <v>0</v>
      </c>
      <c r="BR363" s="80">
        <v>0</v>
      </c>
      <c r="BS363" s="80">
        <v>0</v>
      </c>
      <c r="BT363" s="80">
        <v>0</v>
      </c>
      <c r="BU363" s="80">
        <v>0</v>
      </c>
      <c r="BV363" s="80">
        <v>0</v>
      </c>
      <c r="BW363" s="80">
        <v>0</v>
      </c>
      <c r="BX363" s="80">
        <v>0</v>
      </c>
      <c r="BZ363" s="80" t="e">
        <v>#REF!</v>
      </c>
      <c r="CA363" s="80">
        <v>0</v>
      </c>
    </row>
    <row r="364" spans="12:79" hidden="1" x14ac:dyDescent="0.3">
      <c r="L364" s="80">
        <v>0</v>
      </c>
      <c r="M364" s="80">
        <v>0</v>
      </c>
      <c r="N364" s="80">
        <v>0</v>
      </c>
      <c r="O364" s="80">
        <v>0</v>
      </c>
      <c r="P364" s="80">
        <v>0</v>
      </c>
      <c r="Q364" s="80">
        <v>0</v>
      </c>
      <c r="R364" s="80">
        <v>0</v>
      </c>
      <c r="S364" s="80">
        <v>0</v>
      </c>
      <c r="T364" s="80">
        <v>0</v>
      </c>
      <c r="U364" s="80">
        <v>0</v>
      </c>
      <c r="V364" s="80">
        <v>0</v>
      </c>
      <c r="W364" s="80">
        <v>0</v>
      </c>
      <c r="X364" s="80">
        <v>0</v>
      </c>
      <c r="Y364" s="80">
        <v>0</v>
      </c>
      <c r="Z364" s="80">
        <v>0</v>
      </c>
      <c r="AA364" s="80">
        <v>0</v>
      </c>
      <c r="AB364" s="80">
        <v>0</v>
      </c>
      <c r="AC364" s="80">
        <v>0</v>
      </c>
      <c r="AD364" s="80">
        <v>0</v>
      </c>
      <c r="AE364" s="80">
        <v>0</v>
      </c>
      <c r="AF364" s="80">
        <v>0</v>
      </c>
      <c r="AG364" s="80">
        <v>0</v>
      </c>
      <c r="AH364" s="80">
        <v>0</v>
      </c>
      <c r="AI364" s="80">
        <v>0</v>
      </c>
      <c r="AJ364" s="80">
        <v>0</v>
      </c>
      <c r="AK364" s="80">
        <v>0</v>
      </c>
      <c r="AL364" s="80">
        <v>0</v>
      </c>
      <c r="AM364" s="80">
        <v>0</v>
      </c>
      <c r="AN364" s="80">
        <v>0</v>
      </c>
      <c r="AO364" s="80">
        <v>0</v>
      </c>
      <c r="AP364" s="80">
        <v>0</v>
      </c>
      <c r="AQ364" s="80">
        <v>0</v>
      </c>
      <c r="AR364" s="80">
        <v>0</v>
      </c>
      <c r="AS364" s="80">
        <v>0</v>
      </c>
      <c r="AT364" s="80">
        <v>0</v>
      </c>
      <c r="AU364" s="80">
        <v>0</v>
      </c>
      <c r="AV364" s="80">
        <v>0</v>
      </c>
      <c r="AW364" s="80">
        <v>0</v>
      </c>
      <c r="AX364" s="80">
        <v>0</v>
      </c>
      <c r="AY364" s="80">
        <v>0</v>
      </c>
      <c r="AZ364" s="80">
        <v>0</v>
      </c>
      <c r="BA364" s="80">
        <v>0</v>
      </c>
      <c r="BB364" s="80">
        <v>0</v>
      </c>
      <c r="BC364" s="80">
        <v>0</v>
      </c>
      <c r="BD364" s="80">
        <v>0</v>
      </c>
      <c r="BE364" s="80">
        <v>0</v>
      </c>
      <c r="BF364" s="80">
        <v>0</v>
      </c>
      <c r="BG364" s="80">
        <v>0</v>
      </c>
      <c r="BH364" s="80">
        <v>0</v>
      </c>
      <c r="BI364" s="80">
        <v>0</v>
      </c>
      <c r="BJ364" s="80">
        <v>0</v>
      </c>
      <c r="BK364" s="80">
        <v>0</v>
      </c>
      <c r="BL364" s="80">
        <v>0</v>
      </c>
      <c r="BM364" s="80">
        <v>0</v>
      </c>
      <c r="BN364" s="80">
        <v>0</v>
      </c>
      <c r="BO364" s="80">
        <v>0</v>
      </c>
      <c r="BP364" s="80">
        <v>0</v>
      </c>
      <c r="BQ364" s="80">
        <v>0</v>
      </c>
      <c r="BR364" s="80">
        <v>0</v>
      </c>
      <c r="BS364" s="80">
        <v>0</v>
      </c>
      <c r="BT364" s="80">
        <v>0</v>
      </c>
      <c r="BU364" s="80">
        <v>0</v>
      </c>
      <c r="BV364" s="80">
        <v>0</v>
      </c>
      <c r="BW364" s="80">
        <v>0</v>
      </c>
      <c r="BX364" s="80">
        <v>0</v>
      </c>
      <c r="BZ364" s="80" t="e">
        <v>#REF!</v>
      </c>
      <c r="CA364" s="80">
        <v>0</v>
      </c>
    </row>
    <row r="365" spans="12:79" hidden="1" x14ac:dyDescent="0.3">
      <c r="L365" s="80">
        <v>0</v>
      </c>
      <c r="M365" s="80">
        <v>0</v>
      </c>
      <c r="N365" s="80">
        <v>0</v>
      </c>
      <c r="O365" s="80">
        <v>0</v>
      </c>
      <c r="P365" s="80">
        <v>0</v>
      </c>
      <c r="Q365" s="80">
        <v>0</v>
      </c>
      <c r="R365" s="80">
        <v>0</v>
      </c>
      <c r="S365" s="80">
        <v>0</v>
      </c>
      <c r="T365" s="80">
        <v>0</v>
      </c>
      <c r="U365" s="80">
        <v>0</v>
      </c>
      <c r="V365" s="80">
        <v>0</v>
      </c>
      <c r="W365" s="80">
        <v>0</v>
      </c>
      <c r="X365" s="80">
        <v>0</v>
      </c>
      <c r="Y365" s="80">
        <v>0</v>
      </c>
      <c r="Z365" s="80">
        <v>0</v>
      </c>
      <c r="AA365" s="80">
        <v>0</v>
      </c>
      <c r="AB365" s="80">
        <v>0</v>
      </c>
      <c r="AC365" s="80">
        <v>0</v>
      </c>
      <c r="AD365" s="80">
        <v>0</v>
      </c>
      <c r="AE365" s="80">
        <v>0</v>
      </c>
      <c r="AF365" s="80">
        <v>0</v>
      </c>
      <c r="AG365" s="80">
        <v>0</v>
      </c>
      <c r="AH365" s="80">
        <v>0</v>
      </c>
      <c r="AI365" s="80">
        <v>0</v>
      </c>
      <c r="AJ365" s="80">
        <v>0</v>
      </c>
      <c r="AK365" s="80">
        <v>0</v>
      </c>
      <c r="AL365" s="80">
        <v>0</v>
      </c>
      <c r="AM365" s="80">
        <v>0</v>
      </c>
      <c r="AN365" s="80">
        <v>0</v>
      </c>
      <c r="AO365" s="80">
        <v>0</v>
      </c>
      <c r="AP365" s="80">
        <v>0</v>
      </c>
      <c r="AQ365" s="80">
        <v>0</v>
      </c>
      <c r="AR365" s="80">
        <v>0</v>
      </c>
      <c r="AS365" s="80">
        <v>0</v>
      </c>
      <c r="AT365" s="80">
        <v>0</v>
      </c>
      <c r="AU365" s="80">
        <v>0</v>
      </c>
      <c r="AV365" s="80">
        <v>0</v>
      </c>
      <c r="AW365" s="80">
        <v>0</v>
      </c>
      <c r="AX365" s="80">
        <v>0</v>
      </c>
      <c r="AY365" s="80">
        <v>0</v>
      </c>
      <c r="AZ365" s="80">
        <v>0</v>
      </c>
      <c r="BA365" s="80">
        <v>0</v>
      </c>
      <c r="BB365" s="80">
        <v>0</v>
      </c>
      <c r="BC365" s="80">
        <v>0</v>
      </c>
      <c r="BD365" s="80">
        <v>0</v>
      </c>
      <c r="BE365" s="80">
        <v>0</v>
      </c>
      <c r="BF365" s="80">
        <v>0</v>
      </c>
      <c r="BG365" s="80">
        <v>0</v>
      </c>
      <c r="BH365" s="80">
        <v>0</v>
      </c>
      <c r="BI365" s="80">
        <v>0</v>
      </c>
      <c r="BJ365" s="80">
        <v>0</v>
      </c>
      <c r="BK365" s="80">
        <v>0</v>
      </c>
      <c r="BL365" s="80">
        <v>0</v>
      </c>
      <c r="BM365" s="80">
        <v>0</v>
      </c>
      <c r="BN365" s="80">
        <v>0</v>
      </c>
      <c r="BO365" s="80">
        <v>0</v>
      </c>
      <c r="BP365" s="80">
        <v>0</v>
      </c>
      <c r="BQ365" s="80">
        <v>0</v>
      </c>
      <c r="BR365" s="80">
        <v>0</v>
      </c>
      <c r="BS365" s="80">
        <v>0</v>
      </c>
      <c r="BT365" s="80">
        <v>0</v>
      </c>
      <c r="BU365" s="80">
        <v>0</v>
      </c>
      <c r="BV365" s="80">
        <v>0</v>
      </c>
      <c r="BW365" s="80">
        <v>0</v>
      </c>
      <c r="BX365" s="80">
        <v>0</v>
      </c>
      <c r="BZ365" s="80" t="e">
        <v>#REF!</v>
      </c>
      <c r="CA365" s="80">
        <v>0</v>
      </c>
    </row>
    <row r="366" spans="12:79" hidden="1" x14ac:dyDescent="0.3">
      <c r="L366" s="80">
        <v>0</v>
      </c>
      <c r="M366" s="80">
        <v>0</v>
      </c>
      <c r="N366" s="80">
        <v>0</v>
      </c>
      <c r="O366" s="80">
        <v>0</v>
      </c>
      <c r="P366" s="80">
        <v>0</v>
      </c>
      <c r="Q366" s="80">
        <v>0</v>
      </c>
      <c r="R366" s="80">
        <v>0</v>
      </c>
      <c r="S366" s="80">
        <v>0</v>
      </c>
      <c r="T366" s="80">
        <v>0</v>
      </c>
      <c r="U366" s="80">
        <v>0</v>
      </c>
      <c r="V366" s="80">
        <v>0</v>
      </c>
      <c r="W366" s="80">
        <v>0</v>
      </c>
      <c r="X366" s="80">
        <v>0</v>
      </c>
      <c r="Y366" s="80">
        <v>0</v>
      </c>
      <c r="Z366" s="80">
        <v>0</v>
      </c>
      <c r="AA366" s="80">
        <v>0</v>
      </c>
      <c r="AB366" s="80">
        <v>0</v>
      </c>
      <c r="AC366" s="80">
        <v>0</v>
      </c>
      <c r="AD366" s="80">
        <v>0</v>
      </c>
      <c r="AE366" s="80">
        <v>0</v>
      </c>
      <c r="AF366" s="80">
        <v>0</v>
      </c>
      <c r="AG366" s="80">
        <v>0</v>
      </c>
      <c r="AH366" s="80">
        <v>0</v>
      </c>
      <c r="AI366" s="80">
        <v>0</v>
      </c>
      <c r="AJ366" s="80">
        <v>0</v>
      </c>
      <c r="AK366" s="80">
        <v>0</v>
      </c>
      <c r="AL366" s="80">
        <v>0</v>
      </c>
      <c r="AM366" s="80">
        <v>0</v>
      </c>
      <c r="AN366" s="80">
        <v>0</v>
      </c>
      <c r="AO366" s="80">
        <v>0</v>
      </c>
      <c r="AP366" s="80">
        <v>0</v>
      </c>
      <c r="AQ366" s="80">
        <v>0</v>
      </c>
      <c r="AR366" s="80">
        <v>0</v>
      </c>
      <c r="AS366" s="80">
        <v>0</v>
      </c>
      <c r="AT366" s="80">
        <v>0</v>
      </c>
      <c r="AU366" s="80">
        <v>0</v>
      </c>
      <c r="AV366" s="80">
        <v>0</v>
      </c>
      <c r="AW366" s="80">
        <v>0</v>
      </c>
      <c r="AX366" s="80">
        <v>0</v>
      </c>
      <c r="AY366" s="80">
        <v>0</v>
      </c>
      <c r="AZ366" s="80">
        <v>0</v>
      </c>
      <c r="BA366" s="80">
        <v>0</v>
      </c>
      <c r="BB366" s="80">
        <v>0</v>
      </c>
      <c r="BC366" s="80">
        <v>0</v>
      </c>
      <c r="BD366" s="80">
        <v>0</v>
      </c>
      <c r="BE366" s="80">
        <v>0</v>
      </c>
      <c r="BF366" s="80">
        <v>0</v>
      </c>
      <c r="BG366" s="80">
        <v>0</v>
      </c>
      <c r="BH366" s="80">
        <v>0</v>
      </c>
      <c r="BI366" s="80">
        <v>0</v>
      </c>
      <c r="BJ366" s="80">
        <v>0</v>
      </c>
      <c r="BK366" s="80">
        <v>0</v>
      </c>
      <c r="BL366" s="80">
        <v>0</v>
      </c>
      <c r="BM366" s="80">
        <v>0</v>
      </c>
      <c r="BN366" s="80">
        <v>0</v>
      </c>
      <c r="BO366" s="80">
        <v>0</v>
      </c>
      <c r="BP366" s="80">
        <v>0</v>
      </c>
      <c r="BQ366" s="80">
        <v>0</v>
      </c>
      <c r="BR366" s="80">
        <v>0</v>
      </c>
      <c r="BS366" s="80">
        <v>0</v>
      </c>
      <c r="BT366" s="80">
        <v>0</v>
      </c>
      <c r="BU366" s="80">
        <v>0</v>
      </c>
      <c r="BV366" s="80">
        <v>0</v>
      </c>
      <c r="BW366" s="80">
        <v>0</v>
      </c>
      <c r="BX366" s="80">
        <v>0</v>
      </c>
      <c r="BZ366" s="80" t="e">
        <v>#REF!</v>
      </c>
      <c r="CA366" s="80">
        <v>0</v>
      </c>
    </row>
    <row r="367" spans="12:79" hidden="1" x14ac:dyDescent="0.3">
      <c r="L367" s="80">
        <v>0</v>
      </c>
      <c r="M367" s="80">
        <v>0</v>
      </c>
      <c r="N367" s="80">
        <v>0</v>
      </c>
      <c r="O367" s="80">
        <v>0</v>
      </c>
      <c r="P367" s="80">
        <v>0</v>
      </c>
      <c r="Q367" s="80">
        <v>0</v>
      </c>
      <c r="R367" s="80">
        <v>0</v>
      </c>
      <c r="S367" s="80">
        <v>0</v>
      </c>
      <c r="T367" s="80">
        <v>0</v>
      </c>
      <c r="U367" s="80">
        <v>0</v>
      </c>
      <c r="V367" s="80">
        <v>0</v>
      </c>
      <c r="W367" s="80">
        <v>0</v>
      </c>
      <c r="X367" s="80">
        <v>0</v>
      </c>
      <c r="Y367" s="80">
        <v>0</v>
      </c>
      <c r="Z367" s="80">
        <v>0</v>
      </c>
      <c r="AA367" s="80">
        <v>0</v>
      </c>
      <c r="AB367" s="80">
        <v>0</v>
      </c>
      <c r="AC367" s="80">
        <v>0</v>
      </c>
      <c r="AD367" s="80">
        <v>0</v>
      </c>
      <c r="AE367" s="80">
        <v>0</v>
      </c>
      <c r="AF367" s="80">
        <v>0</v>
      </c>
      <c r="AG367" s="80">
        <v>0</v>
      </c>
      <c r="AH367" s="80">
        <v>0</v>
      </c>
      <c r="AI367" s="80">
        <v>0</v>
      </c>
      <c r="AJ367" s="80">
        <v>0</v>
      </c>
      <c r="AK367" s="80">
        <v>0</v>
      </c>
      <c r="AL367" s="80">
        <v>0</v>
      </c>
      <c r="AM367" s="80">
        <v>0</v>
      </c>
      <c r="AN367" s="80">
        <v>0</v>
      </c>
      <c r="AO367" s="80">
        <v>0</v>
      </c>
      <c r="AP367" s="80">
        <v>0</v>
      </c>
      <c r="AQ367" s="80">
        <v>0</v>
      </c>
      <c r="AR367" s="80">
        <v>0</v>
      </c>
      <c r="AS367" s="80">
        <v>0</v>
      </c>
      <c r="AT367" s="80">
        <v>0</v>
      </c>
      <c r="AU367" s="80">
        <v>0</v>
      </c>
      <c r="AV367" s="80">
        <v>0</v>
      </c>
      <c r="AW367" s="80">
        <v>0</v>
      </c>
      <c r="AX367" s="80">
        <v>0</v>
      </c>
      <c r="AY367" s="80">
        <v>0</v>
      </c>
      <c r="AZ367" s="80">
        <v>0</v>
      </c>
      <c r="BA367" s="80">
        <v>0</v>
      </c>
      <c r="BB367" s="80">
        <v>0</v>
      </c>
      <c r="BC367" s="80">
        <v>0</v>
      </c>
      <c r="BD367" s="80">
        <v>0</v>
      </c>
      <c r="BE367" s="80">
        <v>0</v>
      </c>
      <c r="BF367" s="80">
        <v>0</v>
      </c>
      <c r="BG367" s="80">
        <v>0</v>
      </c>
      <c r="BH367" s="80">
        <v>0</v>
      </c>
      <c r="BI367" s="80">
        <v>0</v>
      </c>
      <c r="BJ367" s="80">
        <v>0</v>
      </c>
      <c r="BK367" s="80">
        <v>0</v>
      </c>
      <c r="BL367" s="80">
        <v>0</v>
      </c>
      <c r="BM367" s="80">
        <v>0</v>
      </c>
      <c r="BN367" s="80">
        <v>0</v>
      </c>
      <c r="BO367" s="80">
        <v>0</v>
      </c>
      <c r="BP367" s="80">
        <v>0</v>
      </c>
      <c r="BQ367" s="80">
        <v>0</v>
      </c>
      <c r="BR367" s="80">
        <v>0</v>
      </c>
      <c r="BS367" s="80">
        <v>0</v>
      </c>
      <c r="BT367" s="80">
        <v>0</v>
      </c>
      <c r="BU367" s="80">
        <v>0</v>
      </c>
      <c r="BV367" s="80">
        <v>0</v>
      </c>
      <c r="BW367" s="80">
        <v>0</v>
      </c>
      <c r="BX367" s="80">
        <v>0</v>
      </c>
      <c r="BZ367" s="80" t="e">
        <v>#REF!</v>
      </c>
      <c r="CA367" s="80">
        <v>0</v>
      </c>
    </row>
    <row r="368" spans="12:79" hidden="1" x14ac:dyDescent="0.3">
      <c r="L368" s="80">
        <v>0</v>
      </c>
      <c r="M368" s="80">
        <v>0</v>
      </c>
      <c r="N368" s="80">
        <v>0</v>
      </c>
      <c r="O368" s="80">
        <v>0</v>
      </c>
      <c r="P368" s="80">
        <v>0</v>
      </c>
      <c r="Q368" s="80">
        <v>0</v>
      </c>
      <c r="R368" s="80">
        <v>0</v>
      </c>
      <c r="S368" s="80">
        <v>0</v>
      </c>
      <c r="T368" s="80">
        <v>0</v>
      </c>
      <c r="U368" s="80">
        <v>0</v>
      </c>
      <c r="V368" s="80">
        <v>0</v>
      </c>
      <c r="W368" s="80">
        <v>0</v>
      </c>
      <c r="X368" s="80">
        <v>0</v>
      </c>
      <c r="Y368" s="80">
        <v>0</v>
      </c>
      <c r="Z368" s="80">
        <v>0</v>
      </c>
      <c r="AA368" s="80">
        <v>0</v>
      </c>
      <c r="AB368" s="80">
        <v>0</v>
      </c>
      <c r="AC368" s="80">
        <v>0</v>
      </c>
      <c r="AD368" s="80">
        <v>0</v>
      </c>
      <c r="AE368" s="80">
        <v>0</v>
      </c>
      <c r="AF368" s="80">
        <v>0</v>
      </c>
      <c r="AG368" s="80">
        <v>0</v>
      </c>
      <c r="AH368" s="80">
        <v>0</v>
      </c>
      <c r="AI368" s="80">
        <v>0</v>
      </c>
      <c r="AJ368" s="80">
        <v>0</v>
      </c>
      <c r="AK368" s="80">
        <v>0</v>
      </c>
      <c r="AL368" s="80">
        <v>0</v>
      </c>
      <c r="AM368" s="80">
        <v>0</v>
      </c>
      <c r="AN368" s="80">
        <v>0</v>
      </c>
      <c r="AO368" s="80">
        <v>0</v>
      </c>
      <c r="AP368" s="80">
        <v>0</v>
      </c>
      <c r="AQ368" s="80">
        <v>0</v>
      </c>
      <c r="AR368" s="80">
        <v>0</v>
      </c>
      <c r="AS368" s="80">
        <v>0</v>
      </c>
      <c r="AT368" s="80">
        <v>0</v>
      </c>
      <c r="AU368" s="80">
        <v>0</v>
      </c>
      <c r="AV368" s="80">
        <v>0</v>
      </c>
      <c r="AW368" s="80">
        <v>0</v>
      </c>
      <c r="AX368" s="80">
        <v>0</v>
      </c>
      <c r="AY368" s="80">
        <v>0</v>
      </c>
      <c r="AZ368" s="80">
        <v>0</v>
      </c>
      <c r="BA368" s="80">
        <v>0</v>
      </c>
      <c r="BB368" s="80">
        <v>0</v>
      </c>
      <c r="BC368" s="80">
        <v>0</v>
      </c>
      <c r="BD368" s="80">
        <v>0</v>
      </c>
      <c r="BE368" s="80">
        <v>0</v>
      </c>
      <c r="BF368" s="80">
        <v>0</v>
      </c>
      <c r="BG368" s="80">
        <v>0</v>
      </c>
      <c r="BH368" s="80">
        <v>0</v>
      </c>
      <c r="BI368" s="80">
        <v>0</v>
      </c>
      <c r="BJ368" s="80">
        <v>0</v>
      </c>
      <c r="BK368" s="80">
        <v>0</v>
      </c>
      <c r="BL368" s="80">
        <v>0</v>
      </c>
      <c r="BM368" s="80">
        <v>0</v>
      </c>
      <c r="BN368" s="80">
        <v>0</v>
      </c>
      <c r="BO368" s="80">
        <v>0</v>
      </c>
      <c r="BP368" s="80">
        <v>0</v>
      </c>
      <c r="BQ368" s="80">
        <v>0</v>
      </c>
      <c r="BR368" s="80">
        <v>0</v>
      </c>
      <c r="BS368" s="80">
        <v>0</v>
      </c>
      <c r="BT368" s="80">
        <v>0</v>
      </c>
      <c r="BU368" s="80">
        <v>0</v>
      </c>
      <c r="BV368" s="80">
        <v>0</v>
      </c>
      <c r="BW368" s="80">
        <v>0</v>
      </c>
      <c r="BX368" s="80">
        <v>0</v>
      </c>
      <c r="BZ368" s="80" t="e">
        <v>#REF!</v>
      </c>
      <c r="CA368" s="80">
        <v>0</v>
      </c>
    </row>
    <row r="369" spans="12:79" hidden="1" x14ac:dyDescent="0.3">
      <c r="L369" s="80">
        <v>0</v>
      </c>
      <c r="M369" s="80">
        <v>0</v>
      </c>
      <c r="N369" s="80">
        <v>0</v>
      </c>
      <c r="O369" s="80">
        <v>0</v>
      </c>
      <c r="P369" s="80">
        <v>0</v>
      </c>
      <c r="Q369" s="80">
        <v>0</v>
      </c>
      <c r="R369" s="80">
        <v>0</v>
      </c>
      <c r="S369" s="80">
        <v>0</v>
      </c>
      <c r="T369" s="80">
        <v>0</v>
      </c>
      <c r="U369" s="80">
        <v>0</v>
      </c>
      <c r="V369" s="80">
        <v>0</v>
      </c>
      <c r="W369" s="80">
        <v>0</v>
      </c>
      <c r="X369" s="80">
        <v>0</v>
      </c>
      <c r="Y369" s="80">
        <v>0</v>
      </c>
      <c r="Z369" s="80">
        <v>0</v>
      </c>
      <c r="AA369" s="80">
        <v>0</v>
      </c>
      <c r="AB369" s="80">
        <v>0</v>
      </c>
      <c r="AC369" s="80">
        <v>0</v>
      </c>
      <c r="AD369" s="80">
        <v>0</v>
      </c>
      <c r="AE369" s="80">
        <v>0</v>
      </c>
      <c r="AF369" s="80">
        <v>0</v>
      </c>
      <c r="AG369" s="80">
        <v>0</v>
      </c>
      <c r="AH369" s="80">
        <v>0</v>
      </c>
      <c r="AI369" s="80">
        <v>0</v>
      </c>
      <c r="AJ369" s="80">
        <v>0</v>
      </c>
      <c r="AK369" s="80">
        <v>0</v>
      </c>
      <c r="AL369" s="80">
        <v>0</v>
      </c>
      <c r="AM369" s="80">
        <v>0</v>
      </c>
      <c r="AN369" s="80">
        <v>0</v>
      </c>
      <c r="AO369" s="80">
        <v>0</v>
      </c>
      <c r="AP369" s="80">
        <v>0</v>
      </c>
      <c r="AQ369" s="80">
        <v>0</v>
      </c>
      <c r="AR369" s="80">
        <v>0</v>
      </c>
      <c r="AS369" s="80">
        <v>0</v>
      </c>
      <c r="AT369" s="80">
        <v>0</v>
      </c>
      <c r="AU369" s="80">
        <v>0</v>
      </c>
      <c r="AV369" s="80">
        <v>0</v>
      </c>
      <c r="AW369" s="80">
        <v>0</v>
      </c>
      <c r="AX369" s="80">
        <v>0</v>
      </c>
      <c r="AY369" s="80">
        <v>0</v>
      </c>
      <c r="AZ369" s="80">
        <v>0</v>
      </c>
      <c r="BA369" s="80">
        <v>0</v>
      </c>
      <c r="BB369" s="80">
        <v>0</v>
      </c>
      <c r="BC369" s="80">
        <v>0</v>
      </c>
      <c r="BD369" s="80">
        <v>0</v>
      </c>
      <c r="BE369" s="80">
        <v>0</v>
      </c>
      <c r="BF369" s="80">
        <v>0</v>
      </c>
      <c r="BG369" s="80">
        <v>0</v>
      </c>
      <c r="BH369" s="80">
        <v>0</v>
      </c>
      <c r="BI369" s="80">
        <v>0</v>
      </c>
      <c r="BJ369" s="80">
        <v>0</v>
      </c>
      <c r="BK369" s="80">
        <v>0</v>
      </c>
      <c r="BL369" s="80">
        <v>0</v>
      </c>
      <c r="BM369" s="80">
        <v>0</v>
      </c>
      <c r="BN369" s="80">
        <v>0</v>
      </c>
      <c r="BO369" s="80">
        <v>0</v>
      </c>
      <c r="BP369" s="80">
        <v>0</v>
      </c>
      <c r="BQ369" s="80">
        <v>0</v>
      </c>
      <c r="BR369" s="80">
        <v>0</v>
      </c>
      <c r="BS369" s="80">
        <v>0</v>
      </c>
      <c r="BT369" s="80">
        <v>0</v>
      </c>
      <c r="BU369" s="80">
        <v>0</v>
      </c>
      <c r="BV369" s="80">
        <v>0</v>
      </c>
      <c r="BW369" s="80">
        <v>0</v>
      </c>
      <c r="BX369" s="80">
        <v>0</v>
      </c>
      <c r="BZ369" s="80" t="e">
        <v>#REF!</v>
      </c>
      <c r="CA369" s="80">
        <v>0</v>
      </c>
    </row>
    <row r="370" spans="12:79" hidden="1" x14ac:dyDescent="0.3">
      <c r="L370" s="80">
        <v>0</v>
      </c>
      <c r="M370" s="80">
        <v>0</v>
      </c>
      <c r="N370" s="80">
        <v>0</v>
      </c>
      <c r="O370" s="80">
        <v>0</v>
      </c>
      <c r="P370" s="80">
        <v>0</v>
      </c>
      <c r="Q370" s="80">
        <v>0</v>
      </c>
      <c r="R370" s="80">
        <v>0</v>
      </c>
      <c r="S370" s="80">
        <v>0</v>
      </c>
      <c r="T370" s="80">
        <v>0</v>
      </c>
      <c r="U370" s="80">
        <v>0</v>
      </c>
      <c r="V370" s="80">
        <v>0</v>
      </c>
      <c r="W370" s="80">
        <v>0</v>
      </c>
      <c r="X370" s="80">
        <v>0</v>
      </c>
      <c r="Y370" s="80">
        <v>0</v>
      </c>
      <c r="Z370" s="80">
        <v>0</v>
      </c>
      <c r="AA370" s="80">
        <v>0</v>
      </c>
      <c r="AB370" s="80">
        <v>0</v>
      </c>
      <c r="AC370" s="80">
        <v>0</v>
      </c>
      <c r="AD370" s="80">
        <v>0</v>
      </c>
      <c r="AE370" s="80">
        <v>0</v>
      </c>
      <c r="AF370" s="80">
        <v>0</v>
      </c>
      <c r="AG370" s="80">
        <v>0</v>
      </c>
      <c r="AH370" s="80">
        <v>0</v>
      </c>
      <c r="AI370" s="80">
        <v>0</v>
      </c>
      <c r="AJ370" s="80">
        <v>0</v>
      </c>
      <c r="AK370" s="80">
        <v>0</v>
      </c>
      <c r="AL370" s="80">
        <v>0</v>
      </c>
      <c r="AM370" s="80">
        <v>0</v>
      </c>
      <c r="AN370" s="80">
        <v>0</v>
      </c>
      <c r="AO370" s="80">
        <v>0</v>
      </c>
      <c r="AP370" s="80">
        <v>0</v>
      </c>
      <c r="AQ370" s="80">
        <v>0</v>
      </c>
      <c r="AR370" s="80">
        <v>0</v>
      </c>
      <c r="AS370" s="80">
        <v>0</v>
      </c>
      <c r="AT370" s="80">
        <v>0</v>
      </c>
      <c r="AU370" s="80">
        <v>0</v>
      </c>
      <c r="AV370" s="80">
        <v>0</v>
      </c>
      <c r="AW370" s="80">
        <v>0</v>
      </c>
      <c r="AX370" s="80">
        <v>0</v>
      </c>
      <c r="AY370" s="80">
        <v>0</v>
      </c>
      <c r="AZ370" s="80">
        <v>0</v>
      </c>
      <c r="BA370" s="80">
        <v>0</v>
      </c>
      <c r="BB370" s="80">
        <v>0</v>
      </c>
      <c r="BC370" s="80">
        <v>0</v>
      </c>
      <c r="BD370" s="80">
        <v>0</v>
      </c>
      <c r="BE370" s="80">
        <v>0</v>
      </c>
      <c r="BF370" s="80">
        <v>0</v>
      </c>
      <c r="BG370" s="80">
        <v>0</v>
      </c>
      <c r="BH370" s="80">
        <v>0</v>
      </c>
      <c r="BI370" s="80">
        <v>0</v>
      </c>
      <c r="BJ370" s="80">
        <v>0</v>
      </c>
      <c r="BK370" s="80">
        <v>0</v>
      </c>
      <c r="BL370" s="80">
        <v>0</v>
      </c>
      <c r="BM370" s="80">
        <v>0</v>
      </c>
      <c r="BN370" s="80">
        <v>0</v>
      </c>
      <c r="BO370" s="80">
        <v>0</v>
      </c>
      <c r="BP370" s="80">
        <v>0</v>
      </c>
      <c r="BQ370" s="80">
        <v>0</v>
      </c>
      <c r="BR370" s="80">
        <v>0</v>
      </c>
      <c r="BS370" s="80">
        <v>0</v>
      </c>
      <c r="BT370" s="80">
        <v>0</v>
      </c>
      <c r="BU370" s="80">
        <v>0</v>
      </c>
      <c r="BV370" s="80">
        <v>0</v>
      </c>
      <c r="BW370" s="80">
        <v>0</v>
      </c>
      <c r="BX370" s="80">
        <v>0</v>
      </c>
      <c r="BZ370" s="80" t="e">
        <v>#REF!</v>
      </c>
      <c r="CA370" s="80">
        <v>0</v>
      </c>
    </row>
    <row r="371" spans="12:79" hidden="1" x14ac:dyDescent="0.3">
      <c r="L371" s="80">
        <v>0</v>
      </c>
      <c r="M371" s="80">
        <v>0</v>
      </c>
      <c r="N371" s="80">
        <v>0</v>
      </c>
      <c r="O371" s="80">
        <v>0</v>
      </c>
      <c r="P371" s="80">
        <v>0</v>
      </c>
      <c r="Q371" s="80">
        <v>0</v>
      </c>
      <c r="R371" s="80">
        <v>0</v>
      </c>
      <c r="S371" s="80">
        <v>0</v>
      </c>
      <c r="T371" s="80">
        <v>0</v>
      </c>
      <c r="U371" s="80">
        <v>0</v>
      </c>
      <c r="V371" s="80">
        <v>0</v>
      </c>
      <c r="W371" s="80">
        <v>0</v>
      </c>
      <c r="X371" s="80">
        <v>0</v>
      </c>
      <c r="Y371" s="80">
        <v>0</v>
      </c>
      <c r="Z371" s="80">
        <v>0</v>
      </c>
      <c r="AA371" s="80">
        <v>0</v>
      </c>
      <c r="AB371" s="80">
        <v>0</v>
      </c>
      <c r="AC371" s="80">
        <v>0</v>
      </c>
      <c r="AD371" s="80">
        <v>0</v>
      </c>
      <c r="AE371" s="80">
        <v>0</v>
      </c>
      <c r="AF371" s="80">
        <v>0</v>
      </c>
      <c r="AG371" s="80">
        <v>0</v>
      </c>
      <c r="AH371" s="80">
        <v>0</v>
      </c>
      <c r="AI371" s="80">
        <v>0</v>
      </c>
      <c r="AJ371" s="80">
        <v>0</v>
      </c>
      <c r="AK371" s="80">
        <v>0</v>
      </c>
      <c r="AL371" s="80">
        <v>0</v>
      </c>
      <c r="AM371" s="80">
        <v>0</v>
      </c>
      <c r="AN371" s="80">
        <v>0</v>
      </c>
      <c r="AO371" s="80">
        <v>0</v>
      </c>
      <c r="AP371" s="80">
        <v>0</v>
      </c>
      <c r="AQ371" s="80">
        <v>0</v>
      </c>
      <c r="AR371" s="80">
        <v>0</v>
      </c>
      <c r="AS371" s="80">
        <v>0</v>
      </c>
      <c r="AT371" s="80">
        <v>0</v>
      </c>
      <c r="AU371" s="80">
        <v>0</v>
      </c>
      <c r="AV371" s="80">
        <v>0</v>
      </c>
      <c r="AW371" s="80">
        <v>0</v>
      </c>
      <c r="AX371" s="80">
        <v>0</v>
      </c>
      <c r="AY371" s="80">
        <v>0</v>
      </c>
      <c r="AZ371" s="80">
        <v>0</v>
      </c>
      <c r="BA371" s="80">
        <v>0</v>
      </c>
      <c r="BB371" s="80">
        <v>0</v>
      </c>
      <c r="BC371" s="80">
        <v>0</v>
      </c>
      <c r="BD371" s="80">
        <v>0</v>
      </c>
      <c r="BE371" s="80">
        <v>0</v>
      </c>
      <c r="BF371" s="80">
        <v>0</v>
      </c>
      <c r="BG371" s="80">
        <v>0</v>
      </c>
      <c r="BH371" s="80">
        <v>0</v>
      </c>
      <c r="BI371" s="80">
        <v>0</v>
      </c>
      <c r="BJ371" s="80">
        <v>0</v>
      </c>
      <c r="BK371" s="80">
        <v>0</v>
      </c>
      <c r="BL371" s="80">
        <v>0</v>
      </c>
      <c r="BM371" s="80">
        <v>0</v>
      </c>
      <c r="BN371" s="80">
        <v>0</v>
      </c>
      <c r="BO371" s="80">
        <v>0</v>
      </c>
      <c r="BP371" s="80">
        <v>0</v>
      </c>
      <c r="BQ371" s="80">
        <v>0</v>
      </c>
      <c r="BR371" s="80">
        <v>0</v>
      </c>
      <c r="BS371" s="80">
        <v>0</v>
      </c>
      <c r="BT371" s="80">
        <v>0</v>
      </c>
      <c r="BU371" s="80">
        <v>0</v>
      </c>
      <c r="BV371" s="80">
        <v>0</v>
      </c>
      <c r="BW371" s="80">
        <v>0</v>
      </c>
      <c r="BX371" s="80">
        <v>0</v>
      </c>
      <c r="BZ371" s="80" t="e">
        <v>#REF!</v>
      </c>
      <c r="CA371" s="80">
        <v>0</v>
      </c>
    </row>
    <row r="372" spans="12:79" hidden="1" x14ac:dyDescent="0.3">
      <c r="L372" s="80">
        <v>0</v>
      </c>
      <c r="M372" s="80">
        <v>0</v>
      </c>
      <c r="N372" s="80">
        <v>0</v>
      </c>
      <c r="O372" s="80">
        <v>0</v>
      </c>
      <c r="P372" s="80">
        <v>0</v>
      </c>
      <c r="Q372" s="80">
        <v>0</v>
      </c>
      <c r="R372" s="80">
        <v>0</v>
      </c>
      <c r="S372" s="80">
        <v>0</v>
      </c>
      <c r="T372" s="80">
        <v>0</v>
      </c>
      <c r="U372" s="80">
        <v>0</v>
      </c>
      <c r="V372" s="80">
        <v>0</v>
      </c>
      <c r="W372" s="80">
        <v>0</v>
      </c>
      <c r="X372" s="80">
        <v>0</v>
      </c>
      <c r="Y372" s="80">
        <v>0</v>
      </c>
      <c r="Z372" s="80">
        <v>0</v>
      </c>
      <c r="AA372" s="80">
        <v>0</v>
      </c>
      <c r="AB372" s="80">
        <v>0</v>
      </c>
      <c r="AC372" s="80">
        <v>0</v>
      </c>
      <c r="AD372" s="80">
        <v>0</v>
      </c>
      <c r="AE372" s="80">
        <v>0</v>
      </c>
      <c r="AF372" s="80">
        <v>0</v>
      </c>
      <c r="AG372" s="80">
        <v>0</v>
      </c>
      <c r="AH372" s="80">
        <v>0</v>
      </c>
      <c r="AI372" s="80">
        <v>0</v>
      </c>
      <c r="AJ372" s="80">
        <v>0</v>
      </c>
      <c r="AK372" s="80">
        <v>0</v>
      </c>
      <c r="AL372" s="80">
        <v>0</v>
      </c>
      <c r="AM372" s="80">
        <v>0</v>
      </c>
      <c r="AN372" s="80">
        <v>0</v>
      </c>
      <c r="AO372" s="80">
        <v>0</v>
      </c>
      <c r="AP372" s="80">
        <v>0</v>
      </c>
      <c r="AQ372" s="80">
        <v>0</v>
      </c>
      <c r="AR372" s="80">
        <v>0</v>
      </c>
      <c r="AS372" s="80">
        <v>0</v>
      </c>
      <c r="AT372" s="80">
        <v>0</v>
      </c>
      <c r="AU372" s="80">
        <v>0</v>
      </c>
      <c r="AV372" s="80">
        <v>0</v>
      </c>
      <c r="AW372" s="80">
        <v>0</v>
      </c>
      <c r="AX372" s="80">
        <v>0</v>
      </c>
      <c r="AY372" s="80">
        <v>0</v>
      </c>
      <c r="AZ372" s="80">
        <v>0</v>
      </c>
      <c r="BA372" s="80">
        <v>0</v>
      </c>
      <c r="BB372" s="80">
        <v>0</v>
      </c>
      <c r="BC372" s="80">
        <v>0</v>
      </c>
      <c r="BD372" s="80">
        <v>0</v>
      </c>
      <c r="BE372" s="80">
        <v>0</v>
      </c>
      <c r="BF372" s="80">
        <v>0</v>
      </c>
      <c r="BG372" s="80">
        <v>0</v>
      </c>
      <c r="BH372" s="80">
        <v>0</v>
      </c>
      <c r="BI372" s="80">
        <v>0</v>
      </c>
      <c r="BJ372" s="80">
        <v>0</v>
      </c>
      <c r="BK372" s="80">
        <v>0</v>
      </c>
      <c r="BL372" s="80">
        <v>0</v>
      </c>
      <c r="BM372" s="80">
        <v>0</v>
      </c>
      <c r="BN372" s="80">
        <v>0</v>
      </c>
      <c r="BO372" s="80">
        <v>0</v>
      </c>
      <c r="BP372" s="80">
        <v>0</v>
      </c>
      <c r="BQ372" s="80">
        <v>0</v>
      </c>
      <c r="BR372" s="80">
        <v>0</v>
      </c>
      <c r="BS372" s="80">
        <v>0</v>
      </c>
      <c r="BT372" s="80">
        <v>0</v>
      </c>
      <c r="BU372" s="80">
        <v>0</v>
      </c>
      <c r="BV372" s="80">
        <v>0</v>
      </c>
      <c r="BW372" s="80">
        <v>0</v>
      </c>
      <c r="BX372" s="80">
        <v>0</v>
      </c>
      <c r="BZ372" s="80" t="e">
        <v>#REF!</v>
      </c>
      <c r="CA372" s="80">
        <v>0</v>
      </c>
    </row>
    <row r="373" spans="12:79" hidden="1" x14ac:dyDescent="0.3">
      <c r="L373" s="80">
        <v>0</v>
      </c>
      <c r="M373" s="80">
        <v>0</v>
      </c>
      <c r="N373" s="80">
        <v>0</v>
      </c>
      <c r="O373" s="80">
        <v>0</v>
      </c>
      <c r="P373" s="80">
        <v>0</v>
      </c>
      <c r="Q373" s="80">
        <v>0</v>
      </c>
      <c r="R373" s="80">
        <v>0</v>
      </c>
      <c r="S373" s="80">
        <v>0</v>
      </c>
      <c r="T373" s="80">
        <v>0</v>
      </c>
      <c r="U373" s="80">
        <v>0</v>
      </c>
      <c r="V373" s="80">
        <v>0</v>
      </c>
      <c r="W373" s="80">
        <v>0</v>
      </c>
      <c r="X373" s="80">
        <v>0</v>
      </c>
      <c r="Y373" s="80">
        <v>0</v>
      </c>
      <c r="Z373" s="80">
        <v>0</v>
      </c>
      <c r="AA373" s="80">
        <v>0</v>
      </c>
      <c r="AB373" s="80">
        <v>0</v>
      </c>
      <c r="AC373" s="80">
        <v>0</v>
      </c>
      <c r="AD373" s="80">
        <v>0</v>
      </c>
      <c r="AE373" s="80">
        <v>0</v>
      </c>
      <c r="AF373" s="80">
        <v>0</v>
      </c>
      <c r="AG373" s="80">
        <v>0</v>
      </c>
      <c r="AH373" s="80">
        <v>0</v>
      </c>
      <c r="AI373" s="80">
        <v>0</v>
      </c>
      <c r="AJ373" s="80">
        <v>0</v>
      </c>
      <c r="AK373" s="80">
        <v>0</v>
      </c>
      <c r="AL373" s="80">
        <v>0</v>
      </c>
      <c r="AM373" s="80">
        <v>0</v>
      </c>
      <c r="AN373" s="80">
        <v>0</v>
      </c>
      <c r="AO373" s="80">
        <v>0</v>
      </c>
      <c r="AP373" s="80">
        <v>0</v>
      </c>
      <c r="AQ373" s="80">
        <v>0</v>
      </c>
      <c r="AR373" s="80">
        <v>0</v>
      </c>
      <c r="AS373" s="80">
        <v>0</v>
      </c>
      <c r="AT373" s="80">
        <v>0</v>
      </c>
      <c r="AU373" s="80">
        <v>0</v>
      </c>
      <c r="AV373" s="80">
        <v>0</v>
      </c>
      <c r="AW373" s="80">
        <v>0</v>
      </c>
      <c r="AX373" s="80">
        <v>0</v>
      </c>
      <c r="AY373" s="80">
        <v>0</v>
      </c>
      <c r="AZ373" s="80">
        <v>0</v>
      </c>
      <c r="BA373" s="80">
        <v>0</v>
      </c>
      <c r="BB373" s="80">
        <v>0</v>
      </c>
      <c r="BC373" s="80">
        <v>0</v>
      </c>
      <c r="BD373" s="80">
        <v>0</v>
      </c>
      <c r="BE373" s="80">
        <v>0</v>
      </c>
      <c r="BF373" s="80">
        <v>0</v>
      </c>
      <c r="BG373" s="80">
        <v>0</v>
      </c>
      <c r="BH373" s="80">
        <v>0</v>
      </c>
      <c r="BI373" s="80">
        <v>0</v>
      </c>
      <c r="BJ373" s="80">
        <v>0</v>
      </c>
      <c r="BK373" s="80">
        <v>0</v>
      </c>
      <c r="BL373" s="80">
        <v>0</v>
      </c>
      <c r="BM373" s="80">
        <v>0</v>
      </c>
      <c r="BN373" s="80">
        <v>0</v>
      </c>
      <c r="BO373" s="80">
        <v>0</v>
      </c>
      <c r="BP373" s="80">
        <v>0</v>
      </c>
      <c r="BQ373" s="80">
        <v>0</v>
      </c>
      <c r="BR373" s="80">
        <v>0</v>
      </c>
      <c r="BS373" s="80">
        <v>0</v>
      </c>
      <c r="BT373" s="80">
        <v>0</v>
      </c>
      <c r="BU373" s="80">
        <v>0</v>
      </c>
      <c r="BV373" s="80">
        <v>0</v>
      </c>
      <c r="BW373" s="80">
        <v>0</v>
      </c>
      <c r="BX373" s="80">
        <v>0</v>
      </c>
      <c r="BZ373" s="80" t="e">
        <v>#REF!</v>
      </c>
      <c r="CA373" s="80">
        <v>0</v>
      </c>
    </row>
    <row r="374" spans="12:79" hidden="1" x14ac:dyDescent="0.3">
      <c r="L374" s="80">
        <v>0</v>
      </c>
      <c r="M374" s="80">
        <v>0</v>
      </c>
      <c r="N374" s="80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80">
        <v>0</v>
      </c>
      <c r="U374" s="80">
        <v>0</v>
      </c>
      <c r="V374" s="80">
        <v>0</v>
      </c>
      <c r="W374" s="80">
        <v>0</v>
      </c>
      <c r="X374" s="80">
        <v>0</v>
      </c>
      <c r="Y374" s="80">
        <v>0</v>
      </c>
      <c r="Z374" s="80">
        <v>0</v>
      </c>
      <c r="AA374" s="80">
        <v>0</v>
      </c>
      <c r="AB374" s="80">
        <v>0</v>
      </c>
      <c r="AC374" s="80">
        <v>0</v>
      </c>
      <c r="AD374" s="80">
        <v>0</v>
      </c>
      <c r="AE374" s="80">
        <v>0</v>
      </c>
      <c r="AF374" s="80">
        <v>0</v>
      </c>
      <c r="AG374" s="80">
        <v>0</v>
      </c>
      <c r="AH374" s="80">
        <v>0</v>
      </c>
      <c r="AI374" s="80">
        <v>0</v>
      </c>
      <c r="AJ374" s="80">
        <v>0</v>
      </c>
      <c r="AK374" s="80">
        <v>0</v>
      </c>
      <c r="AL374" s="80">
        <v>0</v>
      </c>
      <c r="AM374" s="80">
        <v>0</v>
      </c>
      <c r="AN374" s="80">
        <v>0</v>
      </c>
      <c r="AO374" s="80">
        <v>0</v>
      </c>
      <c r="AP374" s="80">
        <v>0</v>
      </c>
      <c r="AQ374" s="80">
        <v>0</v>
      </c>
      <c r="AR374" s="80">
        <v>0</v>
      </c>
      <c r="AS374" s="80">
        <v>0</v>
      </c>
      <c r="AT374" s="80">
        <v>0</v>
      </c>
      <c r="AU374" s="80">
        <v>0</v>
      </c>
      <c r="AV374" s="80">
        <v>0</v>
      </c>
      <c r="AW374" s="80">
        <v>0</v>
      </c>
      <c r="AX374" s="80">
        <v>0</v>
      </c>
      <c r="AY374" s="80">
        <v>0</v>
      </c>
      <c r="AZ374" s="80">
        <v>0</v>
      </c>
      <c r="BA374" s="80">
        <v>0</v>
      </c>
      <c r="BB374" s="80">
        <v>0</v>
      </c>
      <c r="BC374" s="80">
        <v>0</v>
      </c>
      <c r="BD374" s="80">
        <v>0</v>
      </c>
      <c r="BE374" s="80">
        <v>0</v>
      </c>
      <c r="BF374" s="80">
        <v>0</v>
      </c>
      <c r="BG374" s="80">
        <v>0</v>
      </c>
      <c r="BH374" s="80">
        <v>0</v>
      </c>
      <c r="BI374" s="80">
        <v>0</v>
      </c>
      <c r="BJ374" s="80">
        <v>0</v>
      </c>
      <c r="BK374" s="80">
        <v>0</v>
      </c>
      <c r="BL374" s="80">
        <v>0</v>
      </c>
      <c r="BM374" s="80">
        <v>0</v>
      </c>
      <c r="BN374" s="80">
        <v>0</v>
      </c>
      <c r="BO374" s="80">
        <v>0</v>
      </c>
      <c r="BP374" s="80">
        <v>0</v>
      </c>
      <c r="BQ374" s="80">
        <v>0</v>
      </c>
      <c r="BR374" s="80">
        <v>0</v>
      </c>
      <c r="BS374" s="80">
        <v>0</v>
      </c>
      <c r="BT374" s="80">
        <v>0</v>
      </c>
      <c r="BU374" s="80">
        <v>0</v>
      </c>
      <c r="BV374" s="80">
        <v>0</v>
      </c>
      <c r="BW374" s="80">
        <v>0</v>
      </c>
      <c r="BX374" s="80">
        <v>0</v>
      </c>
      <c r="BZ374" s="80" t="e">
        <v>#REF!</v>
      </c>
      <c r="CA374" s="80">
        <v>0</v>
      </c>
    </row>
    <row r="375" spans="12:79" hidden="1" x14ac:dyDescent="0.3">
      <c r="L375" s="80">
        <v>0</v>
      </c>
      <c r="M375" s="80">
        <v>0</v>
      </c>
      <c r="N375" s="80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80">
        <v>0</v>
      </c>
      <c r="U375" s="80">
        <v>0</v>
      </c>
      <c r="V375" s="80">
        <v>0</v>
      </c>
      <c r="W375" s="80">
        <v>0</v>
      </c>
      <c r="X375" s="80">
        <v>0</v>
      </c>
      <c r="Y375" s="80">
        <v>0</v>
      </c>
      <c r="Z375" s="80">
        <v>0</v>
      </c>
      <c r="AA375" s="80">
        <v>0</v>
      </c>
      <c r="AB375" s="80">
        <v>0</v>
      </c>
      <c r="AC375" s="80">
        <v>0</v>
      </c>
      <c r="AD375" s="80">
        <v>0</v>
      </c>
      <c r="AE375" s="80">
        <v>0</v>
      </c>
      <c r="AF375" s="80">
        <v>0</v>
      </c>
      <c r="AG375" s="80">
        <v>0</v>
      </c>
      <c r="AH375" s="80">
        <v>0</v>
      </c>
      <c r="AI375" s="80">
        <v>0</v>
      </c>
      <c r="AJ375" s="80">
        <v>0</v>
      </c>
      <c r="AK375" s="80">
        <v>0</v>
      </c>
      <c r="AL375" s="80">
        <v>0</v>
      </c>
      <c r="AM375" s="80">
        <v>0</v>
      </c>
      <c r="AN375" s="80">
        <v>0</v>
      </c>
      <c r="AO375" s="80">
        <v>0</v>
      </c>
      <c r="AP375" s="80">
        <v>0</v>
      </c>
      <c r="AQ375" s="80">
        <v>0</v>
      </c>
      <c r="AR375" s="80">
        <v>0</v>
      </c>
      <c r="AS375" s="80">
        <v>0</v>
      </c>
      <c r="AT375" s="80">
        <v>0</v>
      </c>
      <c r="AU375" s="80">
        <v>0</v>
      </c>
      <c r="AV375" s="80">
        <v>0</v>
      </c>
      <c r="AW375" s="80">
        <v>0</v>
      </c>
      <c r="AX375" s="80">
        <v>0</v>
      </c>
      <c r="AY375" s="80">
        <v>0</v>
      </c>
      <c r="AZ375" s="80">
        <v>0</v>
      </c>
      <c r="BA375" s="80">
        <v>0</v>
      </c>
      <c r="BB375" s="80">
        <v>0</v>
      </c>
      <c r="BC375" s="80">
        <v>0</v>
      </c>
      <c r="BD375" s="80">
        <v>0</v>
      </c>
      <c r="BE375" s="80">
        <v>0</v>
      </c>
      <c r="BF375" s="80">
        <v>0</v>
      </c>
      <c r="BG375" s="80">
        <v>0</v>
      </c>
      <c r="BH375" s="80">
        <v>0</v>
      </c>
      <c r="BI375" s="80">
        <v>0</v>
      </c>
      <c r="BJ375" s="80">
        <v>0</v>
      </c>
      <c r="BK375" s="80">
        <v>0</v>
      </c>
      <c r="BL375" s="80">
        <v>0</v>
      </c>
      <c r="BM375" s="80">
        <v>0</v>
      </c>
      <c r="BN375" s="80">
        <v>0</v>
      </c>
      <c r="BO375" s="80">
        <v>0</v>
      </c>
      <c r="BP375" s="80">
        <v>0</v>
      </c>
      <c r="BQ375" s="80">
        <v>0</v>
      </c>
      <c r="BR375" s="80">
        <v>0</v>
      </c>
      <c r="BS375" s="80">
        <v>0</v>
      </c>
      <c r="BT375" s="80">
        <v>0</v>
      </c>
      <c r="BU375" s="80">
        <v>0</v>
      </c>
      <c r="BV375" s="80">
        <v>0</v>
      </c>
      <c r="BW375" s="80">
        <v>0</v>
      </c>
      <c r="BX375" s="80">
        <v>0</v>
      </c>
      <c r="BZ375" s="80" t="e">
        <v>#REF!</v>
      </c>
      <c r="CA375" s="80">
        <v>0</v>
      </c>
    </row>
    <row r="376" spans="12:79" hidden="1" x14ac:dyDescent="0.3">
      <c r="L376" s="80">
        <v>0</v>
      </c>
      <c r="M376" s="80">
        <v>0</v>
      </c>
      <c r="N376" s="80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80">
        <v>0</v>
      </c>
      <c r="U376" s="80">
        <v>0</v>
      </c>
      <c r="V376" s="80">
        <v>0</v>
      </c>
      <c r="W376" s="80">
        <v>0</v>
      </c>
      <c r="X376" s="80">
        <v>0</v>
      </c>
      <c r="Y376" s="80">
        <v>0</v>
      </c>
      <c r="Z376" s="80">
        <v>0</v>
      </c>
      <c r="AA376" s="80">
        <v>0</v>
      </c>
      <c r="AB376" s="80">
        <v>0</v>
      </c>
      <c r="AC376" s="80">
        <v>0</v>
      </c>
      <c r="AD376" s="80">
        <v>0</v>
      </c>
      <c r="AE376" s="80">
        <v>0</v>
      </c>
      <c r="AF376" s="80">
        <v>0</v>
      </c>
      <c r="AG376" s="80">
        <v>0</v>
      </c>
      <c r="AH376" s="80">
        <v>0</v>
      </c>
      <c r="AI376" s="80">
        <v>0</v>
      </c>
      <c r="AJ376" s="80">
        <v>0</v>
      </c>
      <c r="AK376" s="80">
        <v>0</v>
      </c>
      <c r="AL376" s="80">
        <v>0</v>
      </c>
      <c r="AM376" s="80">
        <v>0</v>
      </c>
      <c r="AN376" s="80">
        <v>0</v>
      </c>
      <c r="AO376" s="80">
        <v>0</v>
      </c>
      <c r="AP376" s="80">
        <v>0</v>
      </c>
      <c r="AQ376" s="80">
        <v>0</v>
      </c>
      <c r="AR376" s="80">
        <v>0</v>
      </c>
      <c r="AS376" s="80">
        <v>0</v>
      </c>
      <c r="AT376" s="80">
        <v>0</v>
      </c>
      <c r="AU376" s="80">
        <v>0</v>
      </c>
      <c r="AV376" s="80">
        <v>0</v>
      </c>
      <c r="AW376" s="80">
        <v>0</v>
      </c>
      <c r="AX376" s="80">
        <v>0</v>
      </c>
      <c r="AY376" s="80">
        <v>0</v>
      </c>
      <c r="AZ376" s="80">
        <v>0</v>
      </c>
      <c r="BA376" s="80">
        <v>0</v>
      </c>
      <c r="BB376" s="80">
        <v>0</v>
      </c>
      <c r="BC376" s="80">
        <v>0</v>
      </c>
      <c r="BD376" s="80">
        <v>0</v>
      </c>
      <c r="BE376" s="80">
        <v>0</v>
      </c>
      <c r="BF376" s="80">
        <v>0</v>
      </c>
      <c r="BG376" s="80">
        <v>0</v>
      </c>
      <c r="BH376" s="80">
        <v>0</v>
      </c>
      <c r="BI376" s="80">
        <v>0</v>
      </c>
      <c r="BJ376" s="80">
        <v>0</v>
      </c>
      <c r="BK376" s="80">
        <v>0</v>
      </c>
      <c r="BL376" s="80">
        <v>0</v>
      </c>
      <c r="BM376" s="80">
        <v>0</v>
      </c>
      <c r="BN376" s="80">
        <v>0</v>
      </c>
      <c r="BO376" s="80">
        <v>0</v>
      </c>
      <c r="BP376" s="80">
        <v>0</v>
      </c>
      <c r="BQ376" s="80">
        <v>0</v>
      </c>
      <c r="BR376" s="80">
        <v>0</v>
      </c>
      <c r="BS376" s="80">
        <v>0</v>
      </c>
      <c r="BT376" s="80">
        <v>0</v>
      </c>
      <c r="BU376" s="80">
        <v>0</v>
      </c>
      <c r="BV376" s="80">
        <v>0</v>
      </c>
      <c r="BW376" s="80">
        <v>0</v>
      </c>
      <c r="BX376" s="80">
        <v>0</v>
      </c>
      <c r="BZ376" s="80" t="e">
        <v>#REF!</v>
      </c>
      <c r="CA376" s="80">
        <v>0</v>
      </c>
    </row>
    <row r="377" spans="12:79" hidden="1" x14ac:dyDescent="0.3">
      <c r="L377" s="80">
        <v>0</v>
      </c>
      <c r="M377" s="80">
        <v>0</v>
      </c>
      <c r="N377" s="80">
        <v>0</v>
      </c>
      <c r="O377" s="80">
        <v>0</v>
      </c>
      <c r="P377" s="80">
        <v>0</v>
      </c>
      <c r="Q377" s="80">
        <v>0</v>
      </c>
      <c r="R377" s="80">
        <v>0</v>
      </c>
      <c r="S377" s="80">
        <v>0</v>
      </c>
      <c r="T377" s="80">
        <v>0</v>
      </c>
      <c r="U377" s="80">
        <v>0</v>
      </c>
      <c r="V377" s="80">
        <v>0</v>
      </c>
      <c r="W377" s="80">
        <v>0</v>
      </c>
      <c r="X377" s="80">
        <v>0</v>
      </c>
      <c r="Y377" s="80">
        <v>0</v>
      </c>
      <c r="Z377" s="80">
        <v>0</v>
      </c>
      <c r="AA377" s="80">
        <v>0</v>
      </c>
      <c r="AB377" s="80">
        <v>0</v>
      </c>
      <c r="AC377" s="80">
        <v>0</v>
      </c>
      <c r="AD377" s="80">
        <v>0</v>
      </c>
      <c r="AE377" s="80">
        <v>0</v>
      </c>
      <c r="AF377" s="80">
        <v>0</v>
      </c>
      <c r="AG377" s="80">
        <v>0</v>
      </c>
      <c r="AH377" s="80">
        <v>0</v>
      </c>
      <c r="AI377" s="80">
        <v>0</v>
      </c>
      <c r="AJ377" s="80">
        <v>0</v>
      </c>
      <c r="AK377" s="80">
        <v>0</v>
      </c>
      <c r="AL377" s="80">
        <v>0</v>
      </c>
      <c r="AM377" s="80">
        <v>0</v>
      </c>
      <c r="AN377" s="80">
        <v>0</v>
      </c>
      <c r="AO377" s="80">
        <v>0</v>
      </c>
      <c r="AP377" s="80">
        <v>0</v>
      </c>
      <c r="AQ377" s="80">
        <v>0</v>
      </c>
      <c r="AR377" s="80">
        <v>0</v>
      </c>
      <c r="AS377" s="80">
        <v>0</v>
      </c>
      <c r="AT377" s="80">
        <v>0</v>
      </c>
      <c r="AU377" s="80">
        <v>0</v>
      </c>
      <c r="AV377" s="80">
        <v>0</v>
      </c>
      <c r="AW377" s="80">
        <v>0</v>
      </c>
      <c r="AX377" s="80">
        <v>0</v>
      </c>
      <c r="AY377" s="80">
        <v>0</v>
      </c>
      <c r="AZ377" s="80">
        <v>0</v>
      </c>
      <c r="BA377" s="80">
        <v>0</v>
      </c>
      <c r="BB377" s="80">
        <v>0</v>
      </c>
      <c r="BC377" s="80">
        <v>0</v>
      </c>
      <c r="BD377" s="80">
        <v>0</v>
      </c>
      <c r="BE377" s="80">
        <v>0</v>
      </c>
      <c r="BF377" s="80">
        <v>0</v>
      </c>
      <c r="BG377" s="80">
        <v>0</v>
      </c>
      <c r="BH377" s="80">
        <v>0</v>
      </c>
      <c r="BI377" s="80">
        <v>0</v>
      </c>
      <c r="BJ377" s="80">
        <v>0</v>
      </c>
      <c r="BK377" s="80">
        <v>0</v>
      </c>
      <c r="BL377" s="80">
        <v>0</v>
      </c>
      <c r="BM377" s="80">
        <v>0</v>
      </c>
      <c r="BN377" s="80">
        <v>0</v>
      </c>
      <c r="BO377" s="80">
        <v>0</v>
      </c>
      <c r="BP377" s="80">
        <v>0</v>
      </c>
      <c r="BQ377" s="80">
        <v>0</v>
      </c>
      <c r="BR377" s="80">
        <v>0</v>
      </c>
      <c r="BS377" s="80">
        <v>0</v>
      </c>
      <c r="BT377" s="80">
        <v>0</v>
      </c>
      <c r="BU377" s="80">
        <v>0</v>
      </c>
      <c r="BV377" s="80">
        <v>0</v>
      </c>
      <c r="BW377" s="80">
        <v>0</v>
      </c>
      <c r="BX377" s="80">
        <v>0</v>
      </c>
      <c r="BZ377" s="80" t="e">
        <v>#REF!</v>
      </c>
      <c r="CA377" s="80">
        <v>0</v>
      </c>
    </row>
    <row r="378" spans="12:79" hidden="1" x14ac:dyDescent="0.3">
      <c r="L378" s="80">
        <v>0</v>
      </c>
      <c r="M378" s="80">
        <v>0</v>
      </c>
      <c r="N378" s="80">
        <v>0</v>
      </c>
      <c r="O378" s="80">
        <v>0</v>
      </c>
      <c r="P378" s="80">
        <v>0</v>
      </c>
      <c r="Q378" s="80">
        <v>0</v>
      </c>
      <c r="R378" s="80">
        <v>0</v>
      </c>
      <c r="S378" s="80">
        <v>0</v>
      </c>
      <c r="T378" s="80">
        <v>0</v>
      </c>
      <c r="U378" s="80">
        <v>0</v>
      </c>
      <c r="V378" s="80">
        <v>0</v>
      </c>
      <c r="W378" s="80">
        <v>0</v>
      </c>
      <c r="X378" s="80">
        <v>0</v>
      </c>
      <c r="Y378" s="80">
        <v>0</v>
      </c>
      <c r="Z378" s="80">
        <v>0</v>
      </c>
      <c r="AA378" s="80">
        <v>0</v>
      </c>
      <c r="AB378" s="80">
        <v>0</v>
      </c>
      <c r="AC378" s="80">
        <v>0</v>
      </c>
      <c r="AD378" s="80">
        <v>0</v>
      </c>
      <c r="AE378" s="80">
        <v>0</v>
      </c>
      <c r="AF378" s="80">
        <v>0</v>
      </c>
      <c r="AG378" s="80">
        <v>0</v>
      </c>
      <c r="AH378" s="80">
        <v>0</v>
      </c>
      <c r="AI378" s="80">
        <v>0</v>
      </c>
      <c r="AJ378" s="80">
        <v>0</v>
      </c>
      <c r="AK378" s="80">
        <v>0</v>
      </c>
      <c r="AL378" s="80">
        <v>0</v>
      </c>
      <c r="AM378" s="80">
        <v>0</v>
      </c>
      <c r="AN378" s="80">
        <v>0</v>
      </c>
      <c r="AO378" s="80">
        <v>0</v>
      </c>
      <c r="AP378" s="80">
        <v>0</v>
      </c>
      <c r="AQ378" s="80">
        <v>0</v>
      </c>
      <c r="AR378" s="80">
        <v>0</v>
      </c>
      <c r="AS378" s="80">
        <v>0</v>
      </c>
      <c r="AT378" s="80">
        <v>0</v>
      </c>
      <c r="AU378" s="80">
        <v>0</v>
      </c>
      <c r="AV378" s="80">
        <v>0</v>
      </c>
      <c r="AW378" s="80">
        <v>0</v>
      </c>
      <c r="AX378" s="80">
        <v>0</v>
      </c>
      <c r="AY378" s="80">
        <v>0</v>
      </c>
      <c r="AZ378" s="80">
        <v>0</v>
      </c>
      <c r="BA378" s="80">
        <v>0</v>
      </c>
      <c r="BB378" s="80">
        <v>0</v>
      </c>
      <c r="BC378" s="80">
        <v>0</v>
      </c>
      <c r="BD378" s="80">
        <v>0</v>
      </c>
      <c r="BE378" s="80">
        <v>0</v>
      </c>
      <c r="BF378" s="80">
        <v>0</v>
      </c>
      <c r="BG378" s="80">
        <v>0</v>
      </c>
      <c r="BH378" s="80">
        <v>0</v>
      </c>
      <c r="BI378" s="80">
        <v>0</v>
      </c>
      <c r="BJ378" s="80">
        <v>0</v>
      </c>
      <c r="BK378" s="80">
        <v>0</v>
      </c>
      <c r="BL378" s="80">
        <v>0</v>
      </c>
      <c r="BM378" s="80">
        <v>0</v>
      </c>
      <c r="BN378" s="80">
        <v>0</v>
      </c>
      <c r="BO378" s="80">
        <v>0</v>
      </c>
      <c r="BP378" s="80">
        <v>0</v>
      </c>
      <c r="BQ378" s="80">
        <v>0</v>
      </c>
      <c r="BR378" s="80">
        <v>0</v>
      </c>
      <c r="BS378" s="80">
        <v>0</v>
      </c>
      <c r="BT378" s="80">
        <v>0</v>
      </c>
      <c r="BU378" s="80">
        <v>0</v>
      </c>
      <c r="BV378" s="80">
        <v>0</v>
      </c>
      <c r="BW378" s="80">
        <v>0</v>
      </c>
      <c r="BX378" s="80">
        <v>0</v>
      </c>
      <c r="BZ378" s="80" t="e">
        <v>#REF!</v>
      </c>
      <c r="CA378" s="80">
        <v>0</v>
      </c>
    </row>
    <row r="379" spans="12:79" hidden="1" x14ac:dyDescent="0.3">
      <c r="L379" s="80">
        <v>0</v>
      </c>
      <c r="M379" s="80">
        <v>0</v>
      </c>
      <c r="N379" s="80">
        <v>0</v>
      </c>
      <c r="O379" s="80">
        <v>0</v>
      </c>
      <c r="P379" s="80">
        <v>0</v>
      </c>
      <c r="Q379" s="80">
        <v>0</v>
      </c>
      <c r="R379" s="80">
        <v>0</v>
      </c>
      <c r="S379" s="80">
        <v>0</v>
      </c>
      <c r="T379" s="80">
        <v>0</v>
      </c>
      <c r="U379" s="80">
        <v>0</v>
      </c>
      <c r="V379" s="80">
        <v>0</v>
      </c>
      <c r="W379" s="80">
        <v>0</v>
      </c>
      <c r="X379" s="80">
        <v>0</v>
      </c>
      <c r="Y379" s="80">
        <v>0</v>
      </c>
      <c r="Z379" s="80">
        <v>0</v>
      </c>
      <c r="AA379" s="80">
        <v>0</v>
      </c>
      <c r="AB379" s="80">
        <v>0</v>
      </c>
      <c r="AC379" s="80">
        <v>0</v>
      </c>
      <c r="AD379" s="80">
        <v>0</v>
      </c>
      <c r="AE379" s="80">
        <v>0</v>
      </c>
      <c r="AF379" s="80">
        <v>0</v>
      </c>
      <c r="AG379" s="80">
        <v>0</v>
      </c>
      <c r="AH379" s="80">
        <v>0</v>
      </c>
      <c r="AI379" s="80">
        <v>0</v>
      </c>
      <c r="AJ379" s="80">
        <v>0</v>
      </c>
      <c r="AK379" s="80">
        <v>0</v>
      </c>
      <c r="AL379" s="80">
        <v>0</v>
      </c>
      <c r="AM379" s="80">
        <v>0</v>
      </c>
      <c r="AN379" s="80">
        <v>0</v>
      </c>
      <c r="AO379" s="80">
        <v>0</v>
      </c>
      <c r="AP379" s="80">
        <v>0</v>
      </c>
      <c r="AQ379" s="80">
        <v>0</v>
      </c>
      <c r="AR379" s="80">
        <v>0</v>
      </c>
      <c r="AS379" s="80">
        <v>0</v>
      </c>
      <c r="AT379" s="80">
        <v>0</v>
      </c>
      <c r="AU379" s="80">
        <v>0</v>
      </c>
      <c r="AV379" s="80">
        <v>0</v>
      </c>
      <c r="AW379" s="80">
        <v>0</v>
      </c>
      <c r="AX379" s="80">
        <v>0</v>
      </c>
      <c r="AY379" s="80">
        <v>0</v>
      </c>
      <c r="AZ379" s="80">
        <v>0</v>
      </c>
      <c r="BA379" s="80">
        <v>0</v>
      </c>
      <c r="BB379" s="80">
        <v>0</v>
      </c>
      <c r="BC379" s="80">
        <v>0</v>
      </c>
      <c r="BD379" s="80">
        <v>0</v>
      </c>
      <c r="BE379" s="80">
        <v>0</v>
      </c>
      <c r="BF379" s="80">
        <v>0</v>
      </c>
      <c r="BG379" s="80">
        <v>0</v>
      </c>
      <c r="BH379" s="80">
        <v>0</v>
      </c>
      <c r="BI379" s="80">
        <v>0</v>
      </c>
      <c r="BJ379" s="80">
        <v>0</v>
      </c>
      <c r="BK379" s="80">
        <v>0</v>
      </c>
      <c r="BL379" s="80">
        <v>0</v>
      </c>
      <c r="BM379" s="80">
        <v>0</v>
      </c>
      <c r="BN379" s="80">
        <v>0</v>
      </c>
      <c r="BO379" s="80">
        <v>0</v>
      </c>
      <c r="BP379" s="80">
        <v>0</v>
      </c>
      <c r="BQ379" s="80">
        <v>0</v>
      </c>
      <c r="BR379" s="80">
        <v>0</v>
      </c>
      <c r="BS379" s="80">
        <v>0</v>
      </c>
      <c r="BT379" s="80">
        <v>0</v>
      </c>
      <c r="BU379" s="80">
        <v>0</v>
      </c>
      <c r="BV379" s="80">
        <v>0</v>
      </c>
      <c r="BW379" s="80">
        <v>0</v>
      </c>
      <c r="BX379" s="80">
        <v>0</v>
      </c>
      <c r="BZ379" s="80" t="e">
        <v>#REF!</v>
      </c>
      <c r="CA379" s="80">
        <v>0</v>
      </c>
    </row>
    <row r="380" spans="12:79" hidden="1" x14ac:dyDescent="0.3">
      <c r="L380" s="80">
        <v>0</v>
      </c>
      <c r="M380" s="80">
        <v>0</v>
      </c>
      <c r="N380" s="80">
        <v>0</v>
      </c>
      <c r="O380" s="80">
        <v>0</v>
      </c>
      <c r="P380" s="80">
        <v>0</v>
      </c>
      <c r="Q380" s="80">
        <v>0</v>
      </c>
      <c r="R380" s="80">
        <v>0</v>
      </c>
      <c r="S380" s="80">
        <v>0</v>
      </c>
      <c r="T380" s="80">
        <v>0</v>
      </c>
      <c r="U380" s="80">
        <v>0</v>
      </c>
      <c r="V380" s="80">
        <v>0</v>
      </c>
      <c r="W380" s="80">
        <v>0</v>
      </c>
      <c r="X380" s="80">
        <v>0</v>
      </c>
      <c r="Y380" s="80">
        <v>0</v>
      </c>
      <c r="Z380" s="80">
        <v>0</v>
      </c>
      <c r="AA380" s="80">
        <v>0</v>
      </c>
      <c r="AB380" s="80">
        <v>0</v>
      </c>
      <c r="AC380" s="80">
        <v>0</v>
      </c>
      <c r="AD380" s="80">
        <v>0</v>
      </c>
      <c r="AE380" s="80">
        <v>0</v>
      </c>
      <c r="AF380" s="80">
        <v>0</v>
      </c>
      <c r="AG380" s="80">
        <v>0</v>
      </c>
      <c r="AH380" s="80">
        <v>0</v>
      </c>
      <c r="AI380" s="80">
        <v>0</v>
      </c>
      <c r="AJ380" s="80">
        <v>0</v>
      </c>
      <c r="AK380" s="80">
        <v>0</v>
      </c>
      <c r="AL380" s="80">
        <v>0</v>
      </c>
      <c r="AM380" s="80">
        <v>0</v>
      </c>
      <c r="AN380" s="80">
        <v>0</v>
      </c>
      <c r="AO380" s="80">
        <v>0</v>
      </c>
      <c r="AP380" s="80">
        <v>0</v>
      </c>
      <c r="AQ380" s="80">
        <v>0</v>
      </c>
      <c r="AR380" s="80">
        <v>0</v>
      </c>
      <c r="AS380" s="80">
        <v>0</v>
      </c>
      <c r="AT380" s="80">
        <v>0</v>
      </c>
      <c r="AU380" s="80">
        <v>0</v>
      </c>
      <c r="AV380" s="80">
        <v>0</v>
      </c>
      <c r="AW380" s="80">
        <v>0</v>
      </c>
      <c r="AX380" s="80">
        <v>0</v>
      </c>
      <c r="AY380" s="80">
        <v>0</v>
      </c>
      <c r="AZ380" s="80">
        <v>0</v>
      </c>
      <c r="BA380" s="80">
        <v>0</v>
      </c>
      <c r="BB380" s="80">
        <v>0</v>
      </c>
      <c r="BC380" s="80">
        <v>0</v>
      </c>
      <c r="BD380" s="80">
        <v>0</v>
      </c>
      <c r="BE380" s="80">
        <v>0</v>
      </c>
      <c r="BF380" s="80">
        <v>0</v>
      </c>
      <c r="BG380" s="80">
        <v>0</v>
      </c>
      <c r="BH380" s="80">
        <v>0</v>
      </c>
      <c r="BI380" s="80">
        <v>0</v>
      </c>
      <c r="BJ380" s="80">
        <v>0</v>
      </c>
      <c r="BK380" s="80">
        <v>0</v>
      </c>
      <c r="BL380" s="80">
        <v>0</v>
      </c>
      <c r="BM380" s="80">
        <v>0</v>
      </c>
      <c r="BN380" s="80">
        <v>0</v>
      </c>
      <c r="BO380" s="80">
        <v>0</v>
      </c>
      <c r="BP380" s="80">
        <v>0</v>
      </c>
      <c r="BQ380" s="80">
        <v>0</v>
      </c>
      <c r="BR380" s="80">
        <v>0</v>
      </c>
      <c r="BS380" s="80">
        <v>0</v>
      </c>
      <c r="BT380" s="80">
        <v>0</v>
      </c>
      <c r="BU380" s="80">
        <v>0</v>
      </c>
      <c r="BV380" s="80">
        <v>0</v>
      </c>
      <c r="BW380" s="80">
        <v>0</v>
      </c>
      <c r="BX380" s="80">
        <v>0</v>
      </c>
      <c r="BZ380" s="80" t="e">
        <v>#REF!</v>
      </c>
      <c r="CA380" s="80">
        <v>0</v>
      </c>
    </row>
    <row r="381" spans="12:79" hidden="1" x14ac:dyDescent="0.3">
      <c r="L381" s="80">
        <v>0</v>
      </c>
      <c r="M381" s="80">
        <v>0</v>
      </c>
      <c r="N381" s="80">
        <v>0</v>
      </c>
      <c r="O381" s="80">
        <v>0</v>
      </c>
      <c r="P381" s="80">
        <v>0</v>
      </c>
      <c r="Q381" s="80">
        <v>0</v>
      </c>
      <c r="R381" s="80">
        <v>0</v>
      </c>
      <c r="S381" s="80">
        <v>0</v>
      </c>
      <c r="T381" s="80">
        <v>0</v>
      </c>
      <c r="U381" s="80">
        <v>0</v>
      </c>
      <c r="V381" s="80">
        <v>0</v>
      </c>
      <c r="W381" s="80">
        <v>0</v>
      </c>
      <c r="X381" s="80">
        <v>0</v>
      </c>
      <c r="Y381" s="80">
        <v>0</v>
      </c>
      <c r="Z381" s="80">
        <v>0</v>
      </c>
      <c r="AA381" s="80">
        <v>0</v>
      </c>
      <c r="AB381" s="80">
        <v>0</v>
      </c>
      <c r="AC381" s="80">
        <v>0</v>
      </c>
      <c r="AD381" s="80">
        <v>0</v>
      </c>
      <c r="AE381" s="80">
        <v>0</v>
      </c>
      <c r="AF381" s="80">
        <v>0</v>
      </c>
      <c r="AG381" s="80">
        <v>0</v>
      </c>
      <c r="AH381" s="80">
        <v>0</v>
      </c>
      <c r="AI381" s="80">
        <v>0</v>
      </c>
      <c r="AJ381" s="80">
        <v>0</v>
      </c>
      <c r="AK381" s="80">
        <v>0</v>
      </c>
      <c r="AL381" s="80">
        <v>0</v>
      </c>
      <c r="AM381" s="80">
        <v>0</v>
      </c>
      <c r="AN381" s="80">
        <v>0</v>
      </c>
      <c r="AO381" s="80">
        <v>0</v>
      </c>
      <c r="AP381" s="80">
        <v>0</v>
      </c>
      <c r="AQ381" s="80">
        <v>0</v>
      </c>
      <c r="AR381" s="80">
        <v>0</v>
      </c>
      <c r="AS381" s="80">
        <v>0</v>
      </c>
      <c r="AT381" s="80">
        <v>0</v>
      </c>
      <c r="AU381" s="80">
        <v>0</v>
      </c>
      <c r="AV381" s="80">
        <v>0</v>
      </c>
      <c r="AW381" s="80">
        <v>0</v>
      </c>
      <c r="AX381" s="80">
        <v>0</v>
      </c>
      <c r="AY381" s="80">
        <v>0</v>
      </c>
      <c r="AZ381" s="80">
        <v>0</v>
      </c>
      <c r="BA381" s="80">
        <v>0</v>
      </c>
      <c r="BB381" s="80">
        <v>0</v>
      </c>
      <c r="BC381" s="80">
        <v>0</v>
      </c>
      <c r="BD381" s="80">
        <v>0</v>
      </c>
      <c r="BE381" s="80">
        <v>0</v>
      </c>
      <c r="BF381" s="80">
        <v>0</v>
      </c>
      <c r="BG381" s="80">
        <v>0</v>
      </c>
      <c r="BH381" s="80">
        <v>0</v>
      </c>
      <c r="BI381" s="80">
        <v>0</v>
      </c>
      <c r="BJ381" s="80">
        <v>0</v>
      </c>
      <c r="BK381" s="80">
        <v>0</v>
      </c>
      <c r="BL381" s="80">
        <v>0</v>
      </c>
      <c r="BM381" s="80">
        <v>0</v>
      </c>
      <c r="BN381" s="80">
        <v>0</v>
      </c>
      <c r="BO381" s="80">
        <v>0</v>
      </c>
      <c r="BP381" s="80">
        <v>0</v>
      </c>
      <c r="BQ381" s="80">
        <v>0</v>
      </c>
      <c r="BR381" s="80">
        <v>0</v>
      </c>
      <c r="BS381" s="80">
        <v>0</v>
      </c>
      <c r="BT381" s="80">
        <v>0</v>
      </c>
      <c r="BU381" s="80">
        <v>0</v>
      </c>
      <c r="BV381" s="80">
        <v>0</v>
      </c>
      <c r="BW381" s="80">
        <v>0</v>
      </c>
      <c r="BX381" s="80">
        <v>0</v>
      </c>
      <c r="BZ381" s="80" t="e">
        <v>#REF!</v>
      </c>
      <c r="CA381" s="80">
        <v>0</v>
      </c>
    </row>
    <row r="382" spans="12:79" hidden="1" x14ac:dyDescent="0.3">
      <c r="L382" s="80">
        <v>0</v>
      </c>
      <c r="M382" s="80">
        <v>0</v>
      </c>
      <c r="N382" s="80">
        <v>0</v>
      </c>
      <c r="O382" s="80">
        <v>0</v>
      </c>
      <c r="P382" s="80">
        <v>0</v>
      </c>
      <c r="Q382" s="80">
        <v>0</v>
      </c>
      <c r="R382" s="80">
        <v>0</v>
      </c>
      <c r="S382" s="80">
        <v>0</v>
      </c>
      <c r="T382" s="80">
        <v>0</v>
      </c>
      <c r="U382" s="80">
        <v>0</v>
      </c>
      <c r="V382" s="80">
        <v>0</v>
      </c>
      <c r="W382" s="80">
        <v>0</v>
      </c>
      <c r="X382" s="80">
        <v>0</v>
      </c>
      <c r="Y382" s="80">
        <v>0</v>
      </c>
      <c r="Z382" s="80">
        <v>0</v>
      </c>
      <c r="AA382" s="80">
        <v>0</v>
      </c>
      <c r="AB382" s="80">
        <v>0</v>
      </c>
      <c r="AC382" s="80">
        <v>0</v>
      </c>
      <c r="AD382" s="80">
        <v>0</v>
      </c>
      <c r="AE382" s="80">
        <v>0</v>
      </c>
      <c r="AF382" s="80">
        <v>0</v>
      </c>
      <c r="AG382" s="80">
        <v>0</v>
      </c>
      <c r="AH382" s="80">
        <v>0</v>
      </c>
      <c r="AI382" s="80">
        <v>0</v>
      </c>
      <c r="AJ382" s="80">
        <v>0</v>
      </c>
      <c r="AK382" s="80">
        <v>0</v>
      </c>
      <c r="AL382" s="80">
        <v>0</v>
      </c>
      <c r="AM382" s="80">
        <v>0</v>
      </c>
      <c r="AN382" s="80">
        <v>0</v>
      </c>
      <c r="AO382" s="80">
        <v>0</v>
      </c>
      <c r="AP382" s="80">
        <v>0</v>
      </c>
      <c r="AQ382" s="80">
        <v>0</v>
      </c>
      <c r="AR382" s="80">
        <v>0</v>
      </c>
      <c r="AS382" s="80">
        <v>0</v>
      </c>
      <c r="AT382" s="80">
        <v>0</v>
      </c>
      <c r="AU382" s="80">
        <v>0</v>
      </c>
      <c r="AV382" s="80">
        <v>0</v>
      </c>
      <c r="AW382" s="80">
        <v>0</v>
      </c>
      <c r="AX382" s="80">
        <v>0</v>
      </c>
      <c r="AY382" s="80">
        <v>0</v>
      </c>
      <c r="AZ382" s="80">
        <v>0</v>
      </c>
      <c r="BA382" s="80">
        <v>0</v>
      </c>
      <c r="BB382" s="80">
        <v>0</v>
      </c>
      <c r="BC382" s="80">
        <v>0</v>
      </c>
      <c r="BD382" s="80">
        <v>0</v>
      </c>
      <c r="BE382" s="80">
        <v>0</v>
      </c>
      <c r="BF382" s="80">
        <v>0</v>
      </c>
      <c r="BG382" s="80">
        <v>0</v>
      </c>
      <c r="BH382" s="80">
        <v>0</v>
      </c>
      <c r="BI382" s="80">
        <v>0</v>
      </c>
      <c r="BJ382" s="80">
        <v>0</v>
      </c>
      <c r="BK382" s="80">
        <v>0</v>
      </c>
      <c r="BL382" s="80">
        <v>0</v>
      </c>
      <c r="BM382" s="80">
        <v>0</v>
      </c>
      <c r="BN382" s="80">
        <v>0</v>
      </c>
      <c r="BO382" s="80">
        <v>0</v>
      </c>
      <c r="BP382" s="80">
        <v>0</v>
      </c>
      <c r="BQ382" s="80">
        <v>0</v>
      </c>
      <c r="BR382" s="80">
        <v>0</v>
      </c>
      <c r="BS382" s="80">
        <v>0</v>
      </c>
      <c r="BT382" s="80">
        <v>0</v>
      </c>
      <c r="BU382" s="80">
        <v>0</v>
      </c>
      <c r="BV382" s="80">
        <v>0</v>
      </c>
      <c r="BW382" s="80">
        <v>0</v>
      </c>
      <c r="BX382" s="80">
        <v>0</v>
      </c>
      <c r="BZ382" s="80" t="e">
        <v>#REF!</v>
      </c>
      <c r="CA382" s="80">
        <v>0</v>
      </c>
    </row>
    <row r="383" spans="12:79" hidden="1" x14ac:dyDescent="0.3">
      <c r="L383" s="80">
        <v>0</v>
      </c>
      <c r="M383" s="80">
        <v>0</v>
      </c>
      <c r="N383" s="80">
        <v>0</v>
      </c>
      <c r="O383" s="80">
        <v>0</v>
      </c>
      <c r="P383" s="80">
        <v>0</v>
      </c>
      <c r="Q383" s="80">
        <v>0</v>
      </c>
      <c r="R383" s="80">
        <v>0</v>
      </c>
      <c r="S383" s="80">
        <v>0</v>
      </c>
      <c r="T383" s="80">
        <v>0</v>
      </c>
      <c r="U383" s="80">
        <v>0</v>
      </c>
      <c r="V383" s="80">
        <v>0</v>
      </c>
      <c r="W383" s="80">
        <v>0</v>
      </c>
      <c r="X383" s="80">
        <v>0</v>
      </c>
      <c r="Y383" s="80">
        <v>0</v>
      </c>
      <c r="Z383" s="80">
        <v>0</v>
      </c>
      <c r="AA383" s="80">
        <v>0</v>
      </c>
      <c r="AB383" s="80">
        <v>0</v>
      </c>
      <c r="AC383" s="80">
        <v>0</v>
      </c>
      <c r="AD383" s="80">
        <v>0</v>
      </c>
      <c r="AE383" s="80">
        <v>0</v>
      </c>
      <c r="AF383" s="80">
        <v>0</v>
      </c>
      <c r="AG383" s="80">
        <v>0</v>
      </c>
      <c r="AH383" s="80">
        <v>0</v>
      </c>
      <c r="AI383" s="80">
        <v>0</v>
      </c>
      <c r="AJ383" s="80">
        <v>0</v>
      </c>
      <c r="AK383" s="80">
        <v>0</v>
      </c>
      <c r="AL383" s="80">
        <v>0</v>
      </c>
      <c r="AM383" s="80">
        <v>0</v>
      </c>
      <c r="AN383" s="80">
        <v>0</v>
      </c>
      <c r="AO383" s="80">
        <v>0</v>
      </c>
      <c r="AP383" s="80">
        <v>0</v>
      </c>
      <c r="AQ383" s="80">
        <v>0</v>
      </c>
      <c r="AR383" s="80">
        <v>0</v>
      </c>
      <c r="AS383" s="80">
        <v>0</v>
      </c>
      <c r="AT383" s="80">
        <v>0</v>
      </c>
      <c r="AU383" s="80">
        <v>0</v>
      </c>
      <c r="AV383" s="80">
        <v>0</v>
      </c>
      <c r="AW383" s="80">
        <v>0</v>
      </c>
      <c r="AX383" s="80">
        <v>0</v>
      </c>
      <c r="AY383" s="80">
        <v>0</v>
      </c>
      <c r="AZ383" s="80">
        <v>0</v>
      </c>
      <c r="BA383" s="80">
        <v>0</v>
      </c>
      <c r="BB383" s="80">
        <v>0</v>
      </c>
      <c r="BC383" s="80">
        <v>0</v>
      </c>
      <c r="BD383" s="80">
        <v>0</v>
      </c>
      <c r="BE383" s="80">
        <v>0</v>
      </c>
      <c r="BF383" s="80">
        <v>0</v>
      </c>
      <c r="BG383" s="80">
        <v>0</v>
      </c>
      <c r="BH383" s="80">
        <v>0</v>
      </c>
      <c r="BI383" s="80">
        <v>0</v>
      </c>
      <c r="BJ383" s="80">
        <v>0</v>
      </c>
      <c r="BK383" s="80">
        <v>0</v>
      </c>
      <c r="BL383" s="80">
        <v>0</v>
      </c>
      <c r="BM383" s="80">
        <v>0</v>
      </c>
      <c r="BN383" s="80">
        <v>0</v>
      </c>
      <c r="BO383" s="80">
        <v>0</v>
      </c>
      <c r="BP383" s="80">
        <v>0</v>
      </c>
      <c r="BQ383" s="80">
        <v>0</v>
      </c>
      <c r="BR383" s="80">
        <v>0</v>
      </c>
      <c r="BS383" s="80">
        <v>0</v>
      </c>
      <c r="BT383" s="80">
        <v>0</v>
      </c>
      <c r="BU383" s="80">
        <v>0</v>
      </c>
      <c r="BV383" s="80">
        <v>0</v>
      </c>
      <c r="BW383" s="80">
        <v>0</v>
      </c>
      <c r="BX383" s="80">
        <v>0</v>
      </c>
      <c r="BZ383" s="80" t="e">
        <v>#REF!</v>
      </c>
      <c r="CA383" s="80">
        <v>0</v>
      </c>
    </row>
    <row r="384" spans="12:79" hidden="1" x14ac:dyDescent="0.3">
      <c r="L384" s="80">
        <v>0</v>
      </c>
      <c r="M384" s="80">
        <v>0</v>
      </c>
      <c r="N384" s="80">
        <v>0</v>
      </c>
      <c r="O384" s="80">
        <v>0</v>
      </c>
      <c r="P384" s="80">
        <v>0</v>
      </c>
      <c r="Q384" s="80">
        <v>0</v>
      </c>
      <c r="R384" s="80">
        <v>0</v>
      </c>
      <c r="S384" s="80">
        <v>0</v>
      </c>
      <c r="T384" s="80">
        <v>0</v>
      </c>
      <c r="U384" s="80">
        <v>0</v>
      </c>
      <c r="V384" s="80">
        <v>0</v>
      </c>
      <c r="W384" s="80">
        <v>0</v>
      </c>
      <c r="X384" s="80">
        <v>0</v>
      </c>
      <c r="Y384" s="80">
        <v>0</v>
      </c>
      <c r="Z384" s="80">
        <v>0</v>
      </c>
      <c r="AA384" s="80">
        <v>0</v>
      </c>
      <c r="AB384" s="80">
        <v>0</v>
      </c>
      <c r="AC384" s="80">
        <v>0</v>
      </c>
      <c r="AD384" s="80">
        <v>0</v>
      </c>
      <c r="AE384" s="80">
        <v>0</v>
      </c>
      <c r="AF384" s="80">
        <v>0</v>
      </c>
      <c r="AG384" s="80">
        <v>0</v>
      </c>
      <c r="AH384" s="80">
        <v>0</v>
      </c>
      <c r="AI384" s="80">
        <v>0</v>
      </c>
      <c r="AJ384" s="80">
        <v>0</v>
      </c>
      <c r="AK384" s="80">
        <v>0</v>
      </c>
      <c r="AL384" s="80">
        <v>0</v>
      </c>
      <c r="AM384" s="80">
        <v>0</v>
      </c>
      <c r="AN384" s="80">
        <v>0</v>
      </c>
      <c r="AO384" s="80">
        <v>0</v>
      </c>
      <c r="AP384" s="80">
        <v>0</v>
      </c>
      <c r="AQ384" s="80">
        <v>0</v>
      </c>
      <c r="AR384" s="80">
        <v>0</v>
      </c>
      <c r="AS384" s="80">
        <v>0</v>
      </c>
      <c r="AT384" s="80">
        <v>0</v>
      </c>
      <c r="AU384" s="80">
        <v>0</v>
      </c>
      <c r="AV384" s="80">
        <v>0</v>
      </c>
      <c r="AW384" s="80">
        <v>0</v>
      </c>
      <c r="AX384" s="80">
        <v>0</v>
      </c>
      <c r="AY384" s="80">
        <v>0</v>
      </c>
      <c r="AZ384" s="80">
        <v>0</v>
      </c>
      <c r="BA384" s="80">
        <v>0</v>
      </c>
      <c r="BB384" s="80">
        <v>0</v>
      </c>
      <c r="BC384" s="80">
        <v>0</v>
      </c>
      <c r="BD384" s="80">
        <v>0</v>
      </c>
      <c r="BE384" s="80">
        <v>0</v>
      </c>
      <c r="BF384" s="80">
        <v>0</v>
      </c>
      <c r="BG384" s="80">
        <v>0</v>
      </c>
      <c r="BH384" s="80">
        <v>0</v>
      </c>
      <c r="BI384" s="80">
        <v>0</v>
      </c>
      <c r="BJ384" s="80">
        <v>0</v>
      </c>
      <c r="BK384" s="80">
        <v>0</v>
      </c>
      <c r="BL384" s="80">
        <v>0</v>
      </c>
      <c r="BM384" s="80">
        <v>0</v>
      </c>
      <c r="BN384" s="80">
        <v>0</v>
      </c>
      <c r="BO384" s="80">
        <v>0</v>
      </c>
      <c r="BP384" s="80">
        <v>0</v>
      </c>
      <c r="BQ384" s="80">
        <v>0</v>
      </c>
      <c r="BR384" s="80">
        <v>0</v>
      </c>
      <c r="BS384" s="80">
        <v>0</v>
      </c>
      <c r="BT384" s="80">
        <v>0</v>
      </c>
      <c r="BU384" s="80">
        <v>0</v>
      </c>
      <c r="BV384" s="80">
        <v>0</v>
      </c>
      <c r="BW384" s="80">
        <v>0</v>
      </c>
      <c r="BX384" s="80">
        <v>0</v>
      </c>
      <c r="BZ384" s="80" t="e">
        <v>#REF!</v>
      </c>
      <c r="CA384" s="80">
        <v>0</v>
      </c>
    </row>
    <row r="385" spans="12:79" hidden="1" x14ac:dyDescent="0.3">
      <c r="L385" s="80">
        <v>0</v>
      </c>
      <c r="M385" s="80">
        <v>0</v>
      </c>
      <c r="N385" s="80">
        <v>0</v>
      </c>
      <c r="O385" s="80">
        <v>0</v>
      </c>
      <c r="P385" s="80">
        <v>0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80">
        <v>0</v>
      </c>
      <c r="W385" s="80">
        <v>0</v>
      </c>
      <c r="X385" s="80">
        <v>0</v>
      </c>
      <c r="Y385" s="80">
        <v>0</v>
      </c>
      <c r="Z385" s="80">
        <v>0</v>
      </c>
      <c r="AA385" s="80">
        <v>0</v>
      </c>
      <c r="AB385" s="80">
        <v>0</v>
      </c>
      <c r="AC385" s="80">
        <v>0</v>
      </c>
      <c r="AD385" s="80">
        <v>0</v>
      </c>
      <c r="AE385" s="80">
        <v>0</v>
      </c>
      <c r="AF385" s="80">
        <v>0</v>
      </c>
      <c r="AG385" s="80">
        <v>0</v>
      </c>
      <c r="AH385" s="80">
        <v>0</v>
      </c>
      <c r="AI385" s="80">
        <v>0</v>
      </c>
      <c r="AJ385" s="80">
        <v>0</v>
      </c>
      <c r="AK385" s="80">
        <v>0</v>
      </c>
      <c r="AL385" s="80">
        <v>0</v>
      </c>
      <c r="AM385" s="80">
        <v>0</v>
      </c>
      <c r="AN385" s="80">
        <v>0</v>
      </c>
      <c r="AO385" s="80">
        <v>0</v>
      </c>
      <c r="AP385" s="80">
        <v>0</v>
      </c>
      <c r="AQ385" s="80">
        <v>0</v>
      </c>
      <c r="AR385" s="80">
        <v>0</v>
      </c>
      <c r="AS385" s="80">
        <v>0</v>
      </c>
      <c r="AT385" s="80">
        <v>0</v>
      </c>
      <c r="AU385" s="80">
        <v>0</v>
      </c>
      <c r="AV385" s="80">
        <v>0</v>
      </c>
      <c r="AW385" s="80">
        <v>0</v>
      </c>
      <c r="AX385" s="80">
        <v>0</v>
      </c>
      <c r="AY385" s="80">
        <v>0</v>
      </c>
      <c r="AZ385" s="80">
        <v>0</v>
      </c>
      <c r="BA385" s="80">
        <v>0</v>
      </c>
      <c r="BB385" s="80">
        <v>0</v>
      </c>
      <c r="BC385" s="80">
        <v>0</v>
      </c>
      <c r="BD385" s="80">
        <v>0</v>
      </c>
      <c r="BE385" s="80">
        <v>0</v>
      </c>
      <c r="BF385" s="80">
        <v>0</v>
      </c>
      <c r="BG385" s="80">
        <v>0</v>
      </c>
      <c r="BH385" s="80">
        <v>0</v>
      </c>
      <c r="BI385" s="80">
        <v>0</v>
      </c>
      <c r="BJ385" s="80">
        <v>0</v>
      </c>
      <c r="BK385" s="80">
        <v>0</v>
      </c>
      <c r="BL385" s="80">
        <v>0</v>
      </c>
      <c r="BM385" s="80">
        <v>0</v>
      </c>
      <c r="BN385" s="80">
        <v>0</v>
      </c>
      <c r="BO385" s="80">
        <v>0</v>
      </c>
      <c r="BP385" s="80">
        <v>0</v>
      </c>
      <c r="BQ385" s="80">
        <v>0</v>
      </c>
      <c r="BR385" s="80">
        <v>0</v>
      </c>
      <c r="BS385" s="80">
        <v>0</v>
      </c>
      <c r="BT385" s="80">
        <v>0</v>
      </c>
      <c r="BU385" s="80">
        <v>0</v>
      </c>
      <c r="BV385" s="80">
        <v>0</v>
      </c>
      <c r="BW385" s="80">
        <v>0</v>
      </c>
      <c r="BX385" s="80">
        <v>0</v>
      </c>
      <c r="BZ385" s="80" t="e">
        <v>#REF!</v>
      </c>
      <c r="CA385" s="80">
        <v>0</v>
      </c>
    </row>
    <row r="386" spans="12:79" hidden="1" x14ac:dyDescent="0.3">
      <c r="L386" s="80">
        <v>0</v>
      </c>
      <c r="M386" s="80">
        <v>0</v>
      </c>
      <c r="N386" s="80">
        <v>0</v>
      </c>
      <c r="O386" s="80">
        <v>0</v>
      </c>
      <c r="P386" s="80">
        <v>0</v>
      </c>
      <c r="Q386" s="80">
        <v>0</v>
      </c>
      <c r="R386" s="80">
        <v>0</v>
      </c>
      <c r="S386" s="80">
        <v>0</v>
      </c>
      <c r="T386" s="80">
        <v>0</v>
      </c>
      <c r="U386" s="80">
        <v>0</v>
      </c>
      <c r="V386" s="80">
        <v>0</v>
      </c>
      <c r="W386" s="80">
        <v>0</v>
      </c>
      <c r="X386" s="80">
        <v>0</v>
      </c>
      <c r="Y386" s="80">
        <v>0</v>
      </c>
      <c r="Z386" s="80">
        <v>0</v>
      </c>
      <c r="AA386" s="80">
        <v>0</v>
      </c>
      <c r="AB386" s="80">
        <v>0</v>
      </c>
      <c r="AC386" s="80">
        <v>0</v>
      </c>
      <c r="AD386" s="80">
        <v>0</v>
      </c>
      <c r="AE386" s="80">
        <v>0</v>
      </c>
      <c r="AF386" s="80">
        <v>0</v>
      </c>
      <c r="AG386" s="80">
        <v>0</v>
      </c>
      <c r="AH386" s="80">
        <v>0</v>
      </c>
      <c r="AI386" s="80">
        <v>0</v>
      </c>
      <c r="AJ386" s="80">
        <v>0</v>
      </c>
      <c r="AK386" s="80">
        <v>0</v>
      </c>
      <c r="AL386" s="80">
        <v>0</v>
      </c>
      <c r="AM386" s="80">
        <v>0</v>
      </c>
      <c r="AN386" s="80">
        <v>0</v>
      </c>
      <c r="AO386" s="80">
        <v>0</v>
      </c>
      <c r="AP386" s="80">
        <v>0</v>
      </c>
      <c r="AQ386" s="80">
        <v>0</v>
      </c>
      <c r="AR386" s="80">
        <v>0</v>
      </c>
      <c r="AS386" s="80">
        <v>0</v>
      </c>
      <c r="AT386" s="80">
        <v>0</v>
      </c>
      <c r="AU386" s="80">
        <v>0</v>
      </c>
      <c r="AV386" s="80">
        <v>0</v>
      </c>
      <c r="AW386" s="80">
        <v>0</v>
      </c>
      <c r="AX386" s="80">
        <v>0</v>
      </c>
      <c r="AY386" s="80">
        <v>0</v>
      </c>
      <c r="AZ386" s="80">
        <v>0</v>
      </c>
      <c r="BA386" s="80">
        <v>0</v>
      </c>
      <c r="BB386" s="80">
        <v>0</v>
      </c>
      <c r="BC386" s="80">
        <v>0</v>
      </c>
      <c r="BD386" s="80">
        <v>0</v>
      </c>
      <c r="BE386" s="80">
        <v>0</v>
      </c>
      <c r="BF386" s="80">
        <v>0</v>
      </c>
      <c r="BG386" s="80">
        <v>0</v>
      </c>
      <c r="BH386" s="80">
        <v>0</v>
      </c>
      <c r="BI386" s="80">
        <v>0</v>
      </c>
      <c r="BJ386" s="80">
        <v>0</v>
      </c>
      <c r="BK386" s="80">
        <v>0</v>
      </c>
      <c r="BL386" s="80">
        <v>0</v>
      </c>
      <c r="BM386" s="80">
        <v>0</v>
      </c>
      <c r="BN386" s="80">
        <v>0</v>
      </c>
      <c r="BO386" s="80">
        <v>0</v>
      </c>
      <c r="BP386" s="80">
        <v>0</v>
      </c>
      <c r="BQ386" s="80">
        <v>0</v>
      </c>
      <c r="BR386" s="80">
        <v>0</v>
      </c>
      <c r="BS386" s="80">
        <v>0</v>
      </c>
      <c r="BT386" s="80">
        <v>0</v>
      </c>
      <c r="BU386" s="80">
        <v>0</v>
      </c>
      <c r="BV386" s="80">
        <v>0</v>
      </c>
      <c r="BW386" s="80">
        <v>0</v>
      </c>
      <c r="BX386" s="80">
        <v>0</v>
      </c>
      <c r="BZ386" s="80" t="e">
        <v>#REF!</v>
      </c>
      <c r="CA386" s="80">
        <v>0</v>
      </c>
    </row>
    <row r="387" spans="12:79" hidden="1" x14ac:dyDescent="0.3">
      <c r="L387" s="80">
        <v>0</v>
      </c>
      <c r="M387" s="80">
        <v>0</v>
      </c>
      <c r="N387" s="80">
        <v>0</v>
      </c>
      <c r="O387" s="80">
        <v>0</v>
      </c>
      <c r="P387" s="80">
        <v>0</v>
      </c>
      <c r="Q387" s="80">
        <v>0</v>
      </c>
      <c r="R387" s="80">
        <v>0</v>
      </c>
      <c r="S387" s="80">
        <v>0</v>
      </c>
      <c r="T387" s="80">
        <v>0</v>
      </c>
      <c r="U387" s="80">
        <v>0</v>
      </c>
      <c r="V387" s="80">
        <v>0</v>
      </c>
      <c r="W387" s="80">
        <v>0</v>
      </c>
      <c r="X387" s="80">
        <v>0</v>
      </c>
      <c r="Y387" s="80">
        <v>0</v>
      </c>
      <c r="Z387" s="80">
        <v>0</v>
      </c>
      <c r="AA387" s="80">
        <v>0</v>
      </c>
      <c r="AB387" s="80">
        <v>0</v>
      </c>
      <c r="AC387" s="80">
        <v>0</v>
      </c>
      <c r="AD387" s="80">
        <v>0</v>
      </c>
      <c r="AE387" s="80">
        <v>0</v>
      </c>
      <c r="AF387" s="80">
        <v>0</v>
      </c>
      <c r="AG387" s="80">
        <v>0</v>
      </c>
      <c r="AH387" s="80">
        <v>0</v>
      </c>
      <c r="AI387" s="80">
        <v>0</v>
      </c>
      <c r="AJ387" s="80">
        <v>0</v>
      </c>
      <c r="AK387" s="80">
        <v>0</v>
      </c>
      <c r="AL387" s="80">
        <v>0</v>
      </c>
      <c r="AM387" s="80">
        <v>0</v>
      </c>
      <c r="AN387" s="80">
        <v>0</v>
      </c>
      <c r="AO387" s="80">
        <v>0</v>
      </c>
      <c r="AP387" s="80">
        <v>0</v>
      </c>
      <c r="AQ387" s="80">
        <v>0</v>
      </c>
      <c r="AR387" s="80">
        <v>0</v>
      </c>
      <c r="AS387" s="80">
        <v>0</v>
      </c>
      <c r="AT387" s="80">
        <v>0</v>
      </c>
      <c r="AU387" s="80">
        <v>0</v>
      </c>
      <c r="AV387" s="80">
        <v>0</v>
      </c>
      <c r="AW387" s="80">
        <v>0</v>
      </c>
      <c r="AX387" s="80">
        <v>0</v>
      </c>
      <c r="AY387" s="80">
        <v>0</v>
      </c>
      <c r="AZ387" s="80">
        <v>0</v>
      </c>
      <c r="BA387" s="80">
        <v>0</v>
      </c>
      <c r="BB387" s="80">
        <v>0</v>
      </c>
      <c r="BC387" s="80">
        <v>0</v>
      </c>
      <c r="BD387" s="80">
        <v>0</v>
      </c>
      <c r="BE387" s="80">
        <v>0</v>
      </c>
      <c r="BF387" s="80">
        <v>0</v>
      </c>
      <c r="BG387" s="80">
        <v>0</v>
      </c>
      <c r="BH387" s="80">
        <v>0</v>
      </c>
      <c r="BI387" s="80">
        <v>0</v>
      </c>
      <c r="BJ387" s="80">
        <v>0</v>
      </c>
      <c r="BK387" s="80">
        <v>0</v>
      </c>
      <c r="BL387" s="80">
        <v>0</v>
      </c>
      <c r="BM387" s="80">
        <v>0</v>
      </c>
      <c r="BN387" s="80">
        <v>0</v>
      </c>
      <c r="BO387" s="80">
        <v>0</v>
      </c>
      <c r="BP387" s="80">
        <v>0</v>
      </c>
      <c r="BQ387" s="80">
        <v>0</v>
      </c>
      <c r="BR387" s="80">
        <v>0</v>
      </c>
      <c r="BS387" s="80">
        <v>0</v>
      </c>
      <c r="BT387" s="80">
        <v>0</v>
      </c>
      <c r="BU387" s="80">
        <v>0</v>
      </c>
      <c r="BV387" s="80">
        <v>0</v>
      </c>
      <c r="BW387" s="80">
        <v>0</v>
      </c>
      <c r="BX387" s="80">
        <v>0</v>
      </c>
      <c r="BZ387" s="80" t="e">
        <v>#REF!</v>
      </c>
      <c r="CA387" s="80">
        <v>0</v>
      </c>
    </row>
    <row r="388" spans="12:79" hidden="1" x14ac:dyDescent="0.3">
      <c r="L388" s="80">
        <v>0</v>
      </c>
      <c r="M388" s="80">
        <v>0</v>
      </c>
      <c r="N388" s="80">
        <v>0</v>
      </c>
      <c r="O388" s="80">
        <v>0</v>
      </c>
      <c r="P388" s="80">
        <v>0</v>
      </c>
      <c r="Q388" s="80">
        <v>0</v>
      </c>
      <c r="R388" s="80">
        <v>0</v>
      </c>
      <c r="S388" s="80">
        <v>0</v>
      </c>
      <c r="T388" s="80">
        <v>0</v>
      </c>
      <c r="U388" s="80">
        <v>0</v>
      </c>
      <c r="V388" s="80">
        <v>0</v>
      </c>
      <c r="W388" s="80">
        <v>0</v>
      </c>
      <c r="X388" s="80">
        <v>0</v>
      </c>
      <c r="Y388" s="80">
        <v>0</v>
      </c>
      <c r="Z388" s="80">
        <v>0</v>
      </c>
      <c r="AA388" s="80">
        <v>0</v>
      </c>
      <c r="AB388" s="80">
        <v>0</v>
      </c>
      <c r="AC388" s="80">
        <v>0</v>
      </c>
      <c r="AD388" s="80">
        <v>0</v>
      </c>
      <c r="AE388" s="80">
        <v>0</v>
      </c>
      <c r="AF388" s="80">
        <v>0</v>
      </c>
      <c r="AG388" s="80">
        <v>0</v>
      </c>
      <c r="AH388" s="80">
        <v>0</v>
      </c>
      <c r="AI388" s="80">
        <v>0</v>
      </c>
      <c r="AJ388" s="80">
        <v>0</v>
      </c>
      <c r="AK388" s="80">
        <v>0</v>
      </c>
      <c r="AL388" s="80">
        <v>0</v>
      </c>
      <c r="AM388" s="80">
        <v>0</v>
      </c>
      <c r="AN388" s="80">
        <v>0</v>
      </c>
      <c r="AO388" s="80">
        <v>0</v>
      </c>
      <c r="AP388" s="80">
        <v>0</v>
      </c>
      <c r="AQ388" s="80">
        <v>0</v>
      </c>
      <c r="AR388" s="80">
        <v>0</v>
      </c>
      <c r="AS388" s="80">
        <v>0</v>
      </c>
      <c r="AT388" s="80">
        <v>0</v>
      </c>
      <c r="AU388" s="80">
        <v>0</v>
      </c>
      <c r="AV388" s="80">
        <v>0</v>
      </c>
      <c r="AW388" s="80">
        <v>0</v>
      </c>
      <c r="AX388" s="80">
        <v>0</v>
      </c>
      <c r="AY388" s="80">
        <v>0</v>
      </c>
      <c r="AZ388" s="80">
        <v>0</v>
      </c>
      <c r="BA388" s="80">
        <v>0</v>
      </c>
      <c r="BB388" s="80">
        <v>0</v>
      </c>
      <c r="BC388" s="80">
        <v>0</v>
      </c>
      <c r="BD388" s="80">
        <v>0</v>
      </c>
      <c r="BE388" s="80">
        <v>0</v>
      </c>
      <c r="BF388" s="80">
        <v>0</v>
      </c>
      <c r="BG388" s="80">
        <v>0</v>
      </c>
      <c r="BH388" s="80">
        <v>0</v>
      </c>
      <c r="BI388" s="80">
        <v>0</v>
      </c>
      <c r="BJ388" s="80">
        <v>0</v>
      </c>
      <c r="BK388" s="80">
        <v>0</v>
      </c>
      <c r="BL388" s="80">
        <v>0</v>
      </c>
      <c r="BM388" s="80">
        <v>0</v>
      </c>
      <c r="BN388" s="80">
        <v>0</v>
      </c>
      <c r="BO388" s="80">
        <v>0</v>
      </c>
      <c r="BP388" s="80">
        <v>0</v>
      </c>
      <c r="BQ388" s="80">
        <v>0</v>
      </c>
      <c r="BR388" s="80">
        <v>0</v>
      </c>
      <c r="BS388" s="80">
        <v>0</v>
      </c>
      <c r="BT388" s="80">
        <v>0</v>
      </c>
      <c r="BU388" s="80">
        <v>0</v>
      </c>
      <c r="BV388" s="80">
        <v>0</v>
      </c>
      <c r="BW388" s="80">
        <v>0</v>
      </c>
      <c r="BX388" s="80">
        <v>0</v>
      </c>
      <c r="BZ388" s="80" t="e">
        <v>#REF!</v>
      </c>
      <c r="CA388" s="80">
        <v>0</v>
      </c>
    </row>
    <row r="389" spans="12:79" hidden="1" x14ac:dyDescent="0.3">
      <c r="L389" s="80">
        <v>0</v>
      </c>
      <c r="M389" s="80">
        <v>0</v>
      </c>
      <c r="N389" s="80">
        <v>0</v>
      </c>
      <c r="O389" s="80">
        <v>0</v>
      </c>
      <c r="P389" s="80">
        <v>0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80">
        <v>0</v>
      </c>
      <c r="W389" s="80">
        <v>0</v>
      </c>
      <c r="X389" s="80">
        <v>0</v>
      </c>
      <c r="Y389" s="80">
        <v>0</v>
      </c>
      <c r="Z389" s="80">
        <v>0</v>
      </c>
      <c r="AA389" s="80">
        <v>0</v>
      </c>
      <c r="AB389" s="80">
        <v>0</v>
      </c>
      <c r="AC389" s="80">
        <v>0</v>
      </c>
      <c r="AD389" s="80">
        <v>0</v>
      </c>
      <c r="AE389" s="80">
        <v>0</v>
      </c>
      <c r="AF389" s="80">
        <v>0</v>
      </c>
      <c r="AG389" s="80">
        <v>0</v>
      </c>
      <c r="AH389" s="80">
        <v>0</v>
      </c>
      <c r="AI389" s="80">
        <v>0</v>
      </c>
      <c r="AJ389" s="80">
        <v>0</v>
      </c>
      <c r="AK389" s="80">
        <v>0</v>
      </c>
      <c r="AL389" s="80">
        <v>0</v>
      </c>
      <c r="AM389" s="80">
        <v>0</v>
      </c>
      <c r="AN389" s="80">
        <v>0</v>
      </c>
      <c r="AO389" s="80">
        <v>0</v>
      </c>
      <c r="AP389" s="80">
        <v>0</v>
      </c>
      <c r="AQ389" s="80">
        <v>0</v>
      </c>
      <c r="AR389" s="80">
        <v>0</v>
      </c>
      <c r="AS389" s="80">
        <v>0</v>
      </c>
      <c r="AT389" s="80">
        <v>0</v>
      </c>
      <c r="AU389" s="80">
        <v>0</v>
      </c>
      <c r="AV389" s="80">
        <v>0</v>
      </c>
      <c r="AW389" s="80">
        <v>0</v>
      </c>
      <c r="AX389" s="80">
        <v>0</v>
      </c>
      <c r="AY389" s="80">
        <v>0</v>
      </c>
      <c r="AZ389" s="80">
        <v>0</v>
      </c>
      <c r="BA389" s="80">
        <v>0</v>
      </c>
      <c r="BB389" s="80">
        <v>0</v>
      </c>
      <c r="BC389" s="80">
        <v>0</v>
      </c>
      <c r="BD389" s="80">
        <v>0</v>
      </c>
      <c r="BE389" s="80">
        <v>0</v>
      </c>
      <c r="BF389" s="80">
        <v>0</v>
      </c>
      <c r="BG389" s="80">
        <v>0</v>
      </c>
      <c r="BH389" s="80">
        <v>0</v>
      </c>
      <c r="BI389" s="80">
        <v>0</v>
      </c>
      <c r="BJ389" s="80">
        <v>0</v>
      </c>
      <c r="BK389" s="80">
        <v>0</v>
      </c>
      <c r="BL389" s="80">
        <v>0</v>
      </c>
      <c r="BM389" s="80">
        <v>0</v>
      </c>
      <c r="BN389" s="80">
        <v>0</v>
      </c>
      <c r="BO389" s="80">
        <v>0</v>
      </c>
      <c r="BP389" s="80">
        <v>0</v>
      </c>
      <c r="BQ389" s="80">
        <v>0</v>
      </c>
      <c r="BR389" s="80">
        <v>0</v>
      </c>
      <c r="BS389" s="80">
        <v>0</v>
      </c>
      <c r="BT389" s="80">
        <v>0</v>
      </c>
      <c r="BU389" s="80">
        <v>0</v>
      </c>
      <c r="BV389" s="80">
        <v>0</v>
      </c>
      <c r="BW389" s="80">
        <v>0</v>
      </c>
      <c r="BX389" s="80">
        <v>0</v>
      </c>
      <c r="BZ389" s="80" t="e">
        <v>#REF!</v>
      </c>
      <c r="CA389" s="80">
        <v>0</v>
      </c>
    </row>
    <row r="390" spans="12:79" hidden="1" x14ac:dyDescent="0.3">
      <c r="L390" s="80">
        <v>0</v>
      </c>
      <c r="M390" s="80">
        <v>0</v>
      </c>
      <c r="N390" s="80">
        <v>0</v>
      </c>
      <c r="O390" s="80">
        <v>0</v>
      </c>
      <c r="P390" s="80">
        <v>0</v>
      </c>
      <c r="Q390" s="80">
        <v>0</v>
      </c>
      <c r="R390" s="80">
        <v>0</v>
      </c>
      <c r="S390" s="80">
        <v>0</v>
      </c>
      <c r="T390" s="80">
        <v>0</v>
      </c>
      <c r="U390" s="80">
        <v>0</v>
      </c>
      <c r="V390" s="80">
        <v>0</v>
      </c>
      <c r="W390" s="80">
        <v>0</v>
      </c>
      <c r="X390" s="80">
        <v>0</v>
      </c>
      <c r="Y390" s="80">
        <v>0</v>
      </c>
      <c r="Z390" s="80">
        <v>0</v>
      </c>
      <c r="AA390" s="80">
        <v>0</v>
      </c>
      <c r="AB390" s="80">
        <v>0</v>
      </c>
      <c r="AC390" s="80">
        <v>0</v>
      </c>
      <c r="AD390" s="80">
        <v>0</v>
      </c>
      <c r="AE390" s="80">
        <v>0</v>
      </c>
      <c r="AF390" s="80">
        <v>0</v>
      </c>
      <c r="AG390" s="80">
        <v>0</v>
      </c>
      <c r="AH390" s="80">
        <v>0</v>
      </c>
      <c r="AI390" s="80">
        <v>0</v>
      </c>
      <c r="AJ390" s="80">
        <v>0</v>
      </c>
      <c r="AK390" s="80">
        <v>0</v>
      </c>
      <c r="AL390" s="80">
        <v>0</v>
      </c>
      <c r="AM390" s="80">
        <v>0</v>
      </c>
      <c r="AN390" s="80">
        <v>0</v>
      </c>
      <c r="AO390" s="80">
        <v>0</v>
      </c>
      <c r="AP390" s="80">
        <v>0</v>
      </c>
      <c r="AQ390" s="80">
        <v>0</v>
      </c>
      <c r="AR390" s="80">
        <v>0</v>
      </c>
      <c r="AS390" s="80">
        <v>0</v>
      </c>
      <c r="AT390" s="80">
        <v>0</v>
      </c>
      <c r="AU390" s="80">
        <v>0</v>
      </c>
      <c r="AV390" s="80">
        <v>0</v>
      </c>
      <c r="AW390" s="80">
        <v>0</v>
      </c>
      <c r="AX390" s="80">
        <v>0</v>
      </c>
      <c r="AY390" s="80">
        <v>0</v>
      </c>
      <c r="AZ390" s="80">
        <v>0</v>
      </c>
      <c r="BA390" s="80">
        <v>0</v>
      </c>
      <c r="BB390" s="80">
        <v>0</v>
      </c>
      <c r="BC390" s="80">
        <v>0</v>
      </c>
      <c r="BD390" s="80">
        <v>0</v>
      </c>
      <c r="BE390" s="80">
        <v>0</v>
      </c>
      <c r="BF390" s="80">
        <v>0</v>
      </c>
      <c r="BG390" s="80">
        <v>0</v>
      </c>
      <c r="BH390" s="80">
        <v>0</v>
      </c>
      <c r="BI390" s="80">
        <v>0</v>
      </c>
      <c r="BJ390" s="80">
        <v>0</v>
      </c>
      <c r="BK390" s="80">
        <v>0</v>
      </c>
      <c r="BL390" s="80">
        <v>0</v>
      </c>
      <c r="BM390" s="80">
        <v>0</v>
      </c>
      <c r="BN390" s="80">
        <v>0</v>
      </c>
      <c r="BO390" s="80">
        <v>0</v>
      </c>
      <c r="BP390" s="80">
        <v>0</v>
      </c>
      <c r="BQ390" s="80">
        <v>0</v>
      </c>
      <c r="BR390" s="80">
        <v>0</v>
      </c>
      <c r="BS390" s="80">
        <v>0</v>
      </c>
      <c r="BT390" s="80">
        <v>0</v>
      </c>
      <c r="BU390" s="80">
        <v>0</v>
      </c>
      <c r="BV390" s="80">
        <v>0</v>
      </c>
      <c r="BW390" s="80">
        <v>0</v>
      </c>
      <c r="BX390" s="80">
        <v>0</v>
      </c>
      <c r="BZ390" s="80" t="e">
        <v>#REF!</v>
      </c>
      <c r="CA390" s="80">
        <v>0</v>
      </c>
    </row>
    <row r="391" spans="12:79" hidden="1" x14ac:dyDescent="0.3">
      <c r="L391" s="80">
        <v>0</v>
      </c>
      <c r="M391" s="80">
        <v>0</v>
      </c>
      <c r="N391" s="80">
        <v>0</v>
      </c>
      <c r="O391" s="80">
        <v>0</v>
      </c>
      <c r="P391" s="80">
        <v>0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80">
        <v>0</v>
      </c>
      <c r="W391" s="80">
        <v>0</v>
      </c>
      <c r="X391" s="80">
        <v>0</v>
      </c>
      <c r="Y391" s="80">
        <v>0</v>
      </c>
      <c r="Z391" s="80">
        <v>0</v>
      </c>
      <c r="AA391" s="80">
        <v>0</v>
      </c>
      <c r="AB391" s="80">
        <v>0</v>
      </c>
      <c r="AC391" s="80">
        <v>0</v>
      </c>
      <c r="AD391" s="80">
        <v>0</v>
      </c>
      <c r="AE391" s="80">
        <v>0</v>
      </c>
      <c r="AF391" s="80">
        <v>0</v>
      </c>
      <c r="AG391" s="80">
        <v>0</v>
      </c>
      <c r="AH391" s="80">
        <v>0</v>
      </c>
      <c r="AI391" s="80">
        <v>0</v>
      </c>
      <c r="AJ391" s="80">
        <v>0</v>
      </c>
      <c r="AK391" s="80">
        <v>0</v>
      </c>
      <c r="AL391" s="80">
        <v>0</v>
      </c>
      <c r="AM391" s="80">
        <v>0</v>
      </c>
      <c r="AN391" s="80">
        <v>0</v>
      </c>
      <c r="AO391" s="80">
        <v>0</v>
      </c>
      <c r="AP391" s="80">
        <v>0</v>
      </c>
      <c r="AQ391" s="80">
        <v>0</v>
      </c>
      <c r="AR391" s="80">
        <v>0</v>
      </c>
      <c r="AS391" s="80">
        <v>0</v>
      </c>
      <c r="AT391" s="80">
        <v>0</v>
      </c>
      <c r="AU391" s="80">
        <v>0</v>
      </c>
      <c r="AV391" s="80">
        <v>0</v>
      </c>
      <c r="AW391" s="80">
        <v>0</v>
      </c>
      <c r="AX391" s="80">
        <v>0</v>
      </c>
      <c r="AY391" s="80">
        <v>0</v>
      </c>
      <c r="AZ391" s="80">
        <v>0</v>
      </c>
      <c r="BA391" s="80">
        <v>0</v>
      </c>
      <c r="BB391" s="80">
        <v>0</v>
      </c>
      <c r="BC391" s="80">
        <v>0</v>
      </c>
      <c r="BD391" s="80">
        <v>0</v>
      </c>
      <c r="BE391" s="80">
        <v>0</v>
      </c>
      <c r="BF391" s="80">
        <v>0</v>
      </c>
      <c r="BG391" s="80">
        <v>0</v>
      </c>
      <c r="BH391" s="80">
        <v>0</v>
      </c>
      <c r="BI391" s="80">
        <v>0</v>
      </c>
      <c r="BJ391" s="80">
        <v>0</v>
      </c>
      <c r="BK391" s="80">
        <v>0</v>
      </c>
      <c r="BL391" s="80">
        <v>0</v>
      </c>
      <c r="BM391" s="80">
        <v>0</v>
      </c>
      <c r="BN391" s="80">
        <v>0</v>
      </c>
      <c r="BO391" s="80">
        <v>0</v>
      </c>
      <c r="BP391" s="80">
        <v>0</v>
      </c>
      <c r="BQ391" s="80">
        <v>0</v>
      </c>
      <c r="BR391" s="80">
        <v>0</v>
      </c>
      <c r="BS391" s="80">
        <v>0</v>
      </c>
      <c r="BT391" s="80">
        <v>0</v>
      </c>
      <c r="BU391" s="80">
        <v>0</v>
      </c>
      <c r="BV391" s="80">
        <v>0</v>
      </c>
      <c r="BW391" s="80">
        <v>0</v>
      </c>
      <c r="BX391" s="80">
        <v>0</v>
      </c>
      <c r="BZ391" s="80" t="e">
        <v>#REF!</v>
      </c>
      <c r="CA391" s="80">
        <v>0</v>
      </c>
    </row>
    <row r="392" spans="12:79" hidden="1" x14ac:dyDescent="0.3">
      <c r="L392" s="80">
        <v>0</v>
      </c>
      <c r="M392" s="80">
        <v>0</v>
      </c>
      <c r="N392" s="80">
        <v>0</v>
      </c>
      <c r="O392" s="80">
        <v>0</v>
      </c>
      <c r="P392" s="80">
        <v>0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80">
        <v>0</v>
      </c>
      <c r="W392" s="80">
        <v>0</v>
      </c>
      <c r="X392" s="80">
        <v>0</v>
      </c>
      <c r="Y392" s="80">
        <v>0</v>
      </c>
      <c r="Z392" s="80">
        <v>0</v>
      </c>
      <c r="AA392" s="80">
        <v>0</v>
      </c>
      <c r="AB392" s="80">
        <v>0</v>
      </c>
      <c r="AC392" s="80">
        <v>0</v>
      </c>
      <c r="AD392" s="80">
        <v>0</v>
      </c>
      <c r="AE392" s="80">
        <v>0</v>
      </c>
      <c r="AF392" s="80">
        <v>0</v>
      </c>
      <c r="AG392" s="80">
        <v>0</v>
      </c>
      <c r="AH392" s="80">
        <v>0</v>
      </c>
      <c r="AI392" s="80">
        <v>0</v>
      </c>
      <c r="AJ392" s="80">
        <v>0</v>
      </c>
      <c r="AK392" s="80">
        <v>0</v>
      </c>
      <c r="AL392" s="80">
        <v>0</v>
      </c>
      <c r="AM392" s="80">
        <v>0</v>
      </c>
      <c r="AN392" s="80">
        <v>0</v>
      </c>
      <c r="AO392" s="80">
        <v>0</v>
      </c>
      <c r="AP392" s="80">
        <v>0</v>
      </c>
      <c r="AQ392" s="80">
        <v>0</v>
      </c>
      <c r="AR392" s="80">
        <v>0</v>
      </c>
      <c r="AS392" s="80">
        <v>0</v>
      </c>
      <c r="AT392" s="80">
        <v>0</v>
      </c>
      <c r="AU392" s="80">
        <v>0</v>
      </c>
      <c r="AV392" s="80">
        <v>0</v>
      </c>
      <c r="AW392" s="80">
        <v>0</v>
      </c>
      <c r="AX392" s="80">
        <v>0</v>
      </c>
      <c r="AY392" s="80">
        <v>0</v>
      </c>
      <c r="AZ392" s="80">
        <v>0</v>
      </c>
      <c r="BA392" s="80">
        <v>0</v>
      </c>
      <c r="BB392" s="80">
        <v>0</v>
      </c>
      <c r="BC392" s="80">
        <v>0</v>
      </c>
      <c r="BD392" s="80">
        <v>0</v>
      </c>
      <c r="BE392" s="80">
        <v>0</v>
      </c>
      <c r="BF392" s="80">
        <v>0</v>
      </c>
      <c r="BG392" s="80">
        <v>0</v>
      </c>
      <c r="BH392" s="80">
        <v>0</v>
      </c>
      <c r="BI392" s="80">
        <v>0</v>
      </c>
      <c r="BJ392" s="80">
        <v>0</v>
      </c>
      <c r="BK392" s="80">
        <v>0</v>
      </c>
      <c r="BL392" s="80">
        <v>0</v>
      </c>
      <c r="BM392" s="80">
        <v>0</v>
      </c>
      <c r="BN392" s="80">
        <v>0</v>
      </c>
      <c r="BO392" s="80">
        <v>0</v>
      </c>
      <c r="BP392" s="80">
        <v>0</v>
      </c>
      <c r="BQ392" s="80">
        <v>0</v>
      </c>
      <c r="BR392" s="80">
        <v>0</v>
      </c>
      <c r="BS392" s="80">
        <v>0</v>
      </c>
      <c r="BT392" s="80">
        <v>0</v>
      </c>
      <c r="BU392" s="80">
        <v>0</v>
      </c>
      <c r="BV392" s="80">
        <v>0</v>
      </c>
      <c r="BW392" s="80">
        <v>0</v>
      </c>
      <c r="BX392" s="80">
        <v>0</v>
      </c>
      <c r="BZ392" s="80" t="e">
        <v>#REF!</v>
      </c>
      <c r="CA392" s="80">
        <v>0</v>
      </c>
    </row>
    <row r="393" spans="12:79" hidden="1" x14ac:dyDescent="0.3">
      <c r="L393" s="80">
        <v>0</v>
      </c>
      <c r="M393" s="80">
        <v>0</v>
      </c>
      <c r="N393" s="80">
        <v>0</v>
      </c>
      <c r="O393" s="80">
        <v>0</v>
      </c>
      <c r="P393" s="80">
        <v>0</v>
      </c>
      <c r="Q393" s="80">
        <v>0</v>
      </c>
      <c r="R393" s="80">
        <v>0</v>
      </c>
      <c r="S393" s="80">
        <v>0</v>
      </c>
      <c r="T393" s="80">
        <v>0</v>
      </c>
      <c r="U393" s="80">
        <v>0</v>
      </c>
      <c r="V393" s="80">
        <v>0</v>
      </c>
      <c r="W393" s="80">
        <v>0</v>
      </c>
      <c r="X393" s="80">
        <v>0</v>
      </c>
      <c r="Y393" s="80">
        <v>0</v>
      </c>
      <c r="Z393" s="80">
        <v>0</v>
      </c>
      <c r="AA393" s="80">
        <v>0</v>
      </c>
      <c r="AB393" s="80">
        <v>0</v>
      </c>
      <c r="AC393" s="80">
        <v>0</v>
      </c>
      <c r="AD393" s="80">
        <v>0</v>
      </c>
      <c r="AE393" s="80">
        <v>0</v>
      </c>
      <c r="AF393" s="80">
        <v>0</v>
      </c>
      <c r="AG393" s="80">
        <v>0</v>
      </c>
      <c r="AH393" s="80">
        <v>0</v>
      </c>
      <c r="AI393" s="80">
        <v>0</v>
      </c>
      <c r="AJ393" s="80">
        <v>0</v>
      </c>
      <c r="AK393" s="80">
        <v>0</v>
      </c>
      <c r="AL393" s="80">
        <v>0</v>
      </c>
      <c r="AM393" s="80">
        <v>0</v>
      </c>
      <c r="AN393" s="80">
        <v>0</v>
      </c>
      <c r="AO393" s="80">
        <v>0</v>
      </c>
      <c r="AP393" s="80">
        <v>0</v>
      </c>
      <c r="AQ393" s="80">
        <v>0</v>
      </c>
      <c r="AR393" s="80">
        <v>0</v>
      </c>
      <c r="AS393" s="80">
        <v>0</v>
      </c>
      <c r="AT393" s="80">
        <v>0</v>
      </c>
      <c r="AU393" s="80">
        <v>0</v>
      </c>
      <c r="AV393" s="80">
        <v>0</v>
      </c>
      <c r="AW393" s="80">
        <v>0</v>
      </c>
      <c r="AX393" s="80">
        <v>0</v>
      </c>
      <c r="AY393" s="80">
        <v>0</v>
      </c>
      <c r="AZ393" s="80">
        <v>0</v>
      </c>
      <c r="BA393" s="80">
        <v>0</v>
      </c>
      <c r="BB393" s="80">
        <v>0</v>
      </c>
      <c r="BC393" s="80">
        <v>0</v>
      </c>
      <c r="BD393" s="80">
        <v>0</v>
      </c>
      <c r="BE393" s="80">
        <v>0</v>
      </c>
      <c r="BF393" s="80">
        <v>0</v>
      </c>
      <c r="BG393" s="80">
        <v>0</v>
      </c>
      <c r="BH393" s="80">
        <v>0</v>
      </c>
      <c r="BI393" s="80">
        <v>0</v>
      </c>
      <c r="BJ393" s="80">
        <v>0</v>
      </c>
      <c r="BK393" s="80">
        <v>0</v>
      </c>
      <c r="BL393" s="80">
        <v>0</v>
      </c>
      <c r="BM393" s="80">
        <v>0</v>
      </c>
      <c r="BN393" s="80">
        <v>0</v>
      </c>
      <c r="BO393" s="80">
        <v>0</v>
      </c>
      <c r="BP393" s="80">
        <v>0</v>
      </c>
      <c r="BQ393" s="80">
        <v>0</v>
      </c>
      <c r="BR393" s="80">
        <v>0</v>
      </c>
      <c r="BS393" s="80">
        <v>0</v>
      </c>
      <c r="BT393" s="80">
        <v>0</v>
      </c>
      <c r="BU393" s="80">
        <v>0</v>
      </c>
      <c r="BV393" s="80">
        <v>0</v>
      </c>
      <c r="BW393" s="80">
        <v>0</v>
      </c>
      <c r="BX393" s="80">
        <v>0</v>
      </c>
      <c r="BZ393" s="80" t="e">
        <v>#REF!</v>
      </c>
      <c r="CA393" s="80">
        <v>0</v>
      </c>
    </row>
    <row r="394" spans="12:79" hidden="1" x14ac:dyDescent="0.3">
      <c r="L394" s="80">
        <v>0</v>
      </c>
      <c r="M394" s="80">
        <v>0</v>
      </c>
      <c r="N394" s="80">
        <v>0</v>
      </c>
      <c r="O394" s="80">
        <v>0</v>
      </c>
      <c r="P394" s="80">
        <v>0</v>
      </c>
      <c r="Q394" s="80">
        <v>0</v>
      </c>
      <c r="R394" s="80">
        <v>0</v>
      </c>
      <c r="S394" s="80">
        <v>0</v>
      </c>
      <c r="T394" s="80">
        <v>0</v>
      </c>
      <c r="U394" s="80">
        <v>0</v>
      </c>
      <c r="V394" s="80">
        <v>0</v>
      </c>
      <c r="W394" s="80">
        <v>0</v>
      </c>
      <c r="X394" s="80">
        <v>0</v>
      </c>
      <c r="Y394" s="80">
        <v>0</v>
      </c>
      <c r="Z394" s="80">
        <v>0</v>
      </c>
      <c r="AA394" s="80">
        <v>0</v>
      </c>
      <c r="AB394" s="80">
        <v>0</v>
      </c>
      <c r="AC394" s="80">
        <v>0</v>
      </c>
      <c r="AD394" s="80">
        <v>0</v>
      </c>
      <c r="AE394" s="80">
        <v>0</v>
      </c>
      <c r="AF394" s="80">
        <v>0</v>
      </c>
      <c r="AG394" s="80">
        <v>0</v>
      </c>
      <c r="AH394" s="80">
        <v>0</v>
      </c>
      <c r="AI394" s="80">
        <v>0</v>
      </c>
      <c r="AJ394" s="80">
        <v>0</v>
      </c>
      <c r="AK394" s="80">
        <v>0</v>
      </c>
      <c r="AL394" s="80">
        <v>0</v>
      </c>
      <c r="AM394" s="80">
        <v>0</v>
      </c>
      <c r="AN394" s="80">
        <v>0</v>
      </c>
      <c r="AO394" s="80">
        <v>0</v>
      </c>
      <c r="AP394" s="80">
        <v>0</v>
      </c>
      <c r="AQ394" s="80">
        <v>0</v>
      </c>
      <c r="AR394" s="80">
        <v>0</v>
      </c>
      <c r="AS394" s="80">
        <v>0</v>
      </c>
      <c r="AT394" s="80">
        <v>0</v>
      </c>
      <c r="AU394" s="80">
        <v>0</v>
      </c>
      <c r="AV394" s="80">
        <v>0</v>
      </c>
      <c r="AW394" s="80">
        <v>0</v>
      </c>
      <c r="AX394" s="80">
        <v>0</v>
      </c>
      <c r="AY394" s="80">
        <v>0</v>
      </c>
      <c r="AZ394" s="80">
        <v>0</v>
      </c>
      <c r="BA394" s="80">
        <v>0</v>
      </c>
      <c r="BB394" s="80">
        <v>0</v>
      </c>
      <c r="BC394" s="80">
        <v>0</v>
      </c>
      <c r="BD394" s="80">
        <v>0</v>
      </c>
      <c r="BE394" s="80">
        <v>0</v>
      </c>
      <c r="BF394" s="80">
        <v>0</v>
      </c>
      <c r="BG394" s="80">
        <v>0</v>
      </c>
      <c r="BH394" s="80">
        <v>0</v>
      </c>
      <c r="BI394" s="80">
        <v>0</v>
      </c>
      <c r="BJ394" s="80">
        <v>0</v>
      </c>
      <c r="BK394" s="80">
        <v>0</v>
      </c>
      <c r="BL394" s="80">
        <v>0</v>
      </c>
      <c r="BM394" s="80">
        <v>0</v>
      </c>
      <c r="BN394" s="80">
        <v>0</v>
      </c>
      <c r="BO394" s="80">
        <v>0</v>
      </c>
      <c r="BP394" s="80">
        <v>0</v>
      </c>
      <c r="BQ394" s="80">
        <v>0</v>
      </c>
      <c r="BR394" s="80">
        <v>0</v>
      </c>
      <c r="BS394" s="80">
        <v>0</v>
      </c>
      <c r="BT394" s="80">
        <v>0</v>
      </c>
      <c r="BU394" s="80">
        <v>0</v>
      </c>
      <c r="BV394" s="80">
        <v>0</v>
      </c>
      <c r="BW394" s="80">
        <v>0</v>
      </c>
      <c r="BX394" s="80">
        <v>0</v>
      </c>
      <c r="BZ394" s="80" t="e">
        <v>#REF!</v>
      </c>
      <c r="CA394" s="80">
        <v>0</v>
      </c>
    </row>
    <row r="395" spans="12:79" hidden="1" x14ac:dyDescent="0.3">
      <c r="L395" s="80">
        <v>0</v>
      </c>
      <c r="M395" s="80">
        <v>0</v>
      </c>
      <c r="N395" s="80">
        <v>0</v>
      </c>
      <c r="O395" s="80">
        <v>0</v>
      </c>
      <c r="P395" s="80">
        <v>0</v>
      </c>
      <c r="Q395" s="80">
        <v>0</v>
      </c>
      <c r="R395" s="80">
        <v>0</v>
      </c>
      <c r="S395" s="80">
        <v>0</v>
      </c>
      <c r="T395" s="80">
        <v>0</v>
      </c>
      <c r="U395" s="80">
        <v>0</v>
      </c>
      <c r="V395" s="80">
        <v>0</v>
      </c>
      <c r="W395" s="80">
        <v>0</v>
      </c>
      <c r="X395" s="80">
        <v>0</v>
      </c>
      <c r="Y395" s="80">
        <v>0</v>
      </c>
      <c r="Z395" s="80">
        <v>0</v>
      </c>
      <c r="AA395" s="80">
        <v>0</v>
      </c>
      <c r="AB395" s="80">
        <v>0</v>
      </c>
      <c r="AC395" s="80">
        <v>0</v>
      </c>
      <c r="AD395" s="80">
        <v>0</v>
      </c>
      <c r="AE395" s="80">
        <v>0</v>
      </c>
      <c r="AF395" s="80">
        <v>0</v>
      </c>
      <c r="AG395" s="80">
        <v>0</v>
      </c>
      <c r="AH395" s="80">
        <v>0</v>
      </c>
      <c r="AI395" s="80">
        <v>0</v>
      </c>
      <c r="AJ395" s="80">
        <v>0</v>
      </c>
      <c r="AK395" s="80">
        <v>0</v>
      </c>
      <c r="AL395" s="80">
        <v>0</v>
      </c>
      <c r="AM395" s="80">
        <v>0</v>
      </c>
      <c r="AN395" s="80">
        <v>0</v>
      </c>
      <c r="AO395" s="80">
        <v>0</v>
      </c>
      <c r="AP395" s="80">
        <v>0</v>
      </c>
      <c r="AQ395" s="80">
        <v>0</v>
      </c>
      <c r="AR395" s="80">
        <v>0</v>
      </c>
      <c r="AS395" s="80">
        <v>0</v>
      </c>
      <c r="AT395" s="80">
        <v>0</v>
      </c>
      <c r="AU395" s="80">
        <v>0</v>
      </c>
      <c r="AV395" s="80">
        <v>0</v>
      </c>
      <c r="AW395" s="80">
        <v>0</v>
      </c>
      <c r="AX395" s="80">
        <v>0</v>
      </c>
      <c r="AY395" s="80">
        <v>0</v>
      </c>
      <c r="AZ395" s="80">
        <v>0</v>
      </c>
      <c r="BA395" s="80">
        <v>0</v>
      </c>
      <c r="BB395" s="80">
        <v>0</v>
      </c>
      <c r="BC395" s="80">
        <v>0</v>
      </c>
      <c r="BD395" s="80">
        <v>0</v>
      </c>
      <c r="BE395" s="80">
        <v>0</v>
      </c>
      <c r="BF395" s="80">
        <v>0</v>
      </c>
      <c r="BG395" s="80">
        <v>0</v>
      </c>
      <c r="BH395" s="80">
        <v>0</v>
      </c>
      <c r="BI395" s="80">
        <v>0</v>
      </c>
      <c r="BJ395" s="80">
        <v>0</v>
      </c>
      <c r="BK395" s="80">
        <v>0</v>
      </c>
      <c r="BL395" s="80">
        <v>0</v>
      </c>
      <c r="BM395" s="80">
        <v>0</v>
      </c>
      <c r="BN395" s="80">
        <v>0</v>
      </c>
      <c r="BO395" s="80">
        <v>0</v>
      </c>
      <c r="BP395" s="80">
        <v>0</v>
      </c>
      <c r="BQ395" s="80">
        <v>0</v>
      </c>
      <c r="BR395" s="80">
        <v>0</v>
      </c>
      <c r="BS395" s="80">
        <v>0</v>
      </c>
      <c r="BT395" s="80">
        <v>0</v>
      </c>
      <c r="BU395" s="80">
        <v>0</v>
      </c>
      <c r="BV395" s="80">
        <v>0</v>
      </c>
      <c r="BW395" s="80">
        <v>0</v>
      </c>
      <c r="BX395" s="80">
        <v>0</v>
      </c>
      <c r="BZ395" s="80" t="e">
        <v>#REF!</v>
      </c>
      <c r="CA395" s="80">
        <v>0</v>
      </c>
    </row>
    <row r="396" spans="12:79" hidden="1" x14ac:dyDescent="0.3">
      <c r="L396" s="80">
        <v>0</v>
      </c>
      <c r="M396" s="80">
        <v>0</v>
      </c>
      <c r="N396" s="80">
        <v>0</v>
      </c>
      <c r="O396" s="80">
        <v>0</v>
      </c>
      <c r="P396" s="80">
        <v>0</v>
      </c>
      <c r="Q396" s="80">
        <v>0</v>
      </c>
      <c r="R396" s="80">
        <v>0</v>
      </c>
      <c r="S396" s="80">
        <v>0</v>
      </c>
      <c r="T396" s="80">
        <v>0</v>
      </c>
      <c r="U396" s="80">
        <v>0</v>
      </c>
      <c r="V396" s="80">
        <v>0</v>
      </c>
      <c r="W396" s="80">
        <v>0</v>
      </c>
      <c r="X396" s="80">
        <v>0</v>
      </c>
      <c r="Y396" s="80">
        <v>0</v>
      </c>
      <c r="Z396" s="80">
        <v>0</v>
      </c>
      <c r="AA396" s="80">
        <v>0</v>
      </c>
      <c r="AB396" s="80">
        <v>0</v>
      </c>
      <c r="AC396" s="80">
        <v>0</v>
      </c>
      <c r="AD396" s="80">
        <v>0</v>
      </c>
      <c r="AE396" s="80">
        <v>0</v>
      </c>
      <c r="AF396" s="80">
        <v>0</v>
      </c>
      <c r="AG396" s="80">
        <v>0</v>
      </c>
      <c r="AH396" s="80">
        <v>0</v>
      </c>
      <c r="AI396" s="80">
        <v>0</v>
      </c>
      <c r="AJ396" s="80">
        <v>0</v>
      </c>
      <c r="AK396" s="80">
        <v>0</v>
      </c>
      <c r="AL396" s="80">
        <v>0</v>
      </c>
      <c r="AM396" s="80">
        <v>0</v>
      </c>
      <c r="AN396" s="80">
        <v>0</v>
      </c>
      <c r="AO396" s="80">
        <v>0</v>
      </c>
      <c r="AP396" s="80">
        <v>0</v>
      </c>
      <c r="AQ396" s="80">
        <v>0</v>
      </c>
      <c r="AR396" s="80">
        <v>0</v>
      </c>
      <c r="AS396" s="80">
        <v>0</v>
      </c>
      <c r="AT396" s="80">
        <v>0</v>
      </c>
      <c r="AU396" s="80">
        <v>0</v>
      </c>
      <c r="AV396" s="80">
        <v>0</v>
      </c>
      <c r="AW396" s="80">
        <v>0</v>
      </c>
      <c r="AX396" s="80">
        <v>0</v>
      </c>
      <c r="AY396" s="80">
        <v>0</v>
      </c>
      <c r="AZ396" s="80">
        <v>0</v>
      </c>
      <c r="BA396" s="80">
        <v>0</v>
      </c>
      <c r="BB396" s="80">
        <v>0</v>
      </c>
      <c r="BC396" s="80">
        <v>0</v>
      </c>
      <c r="BD396" s="80">
        <v>0</v>
      </c>
      <c r="BE396" s="80">
        <v>0</v>
      </c>
      <c r="BF396" s="80">
        <v>0</v>
      </c>
      <c r="BG396" s="80">
        <v>0</v>
      </c>
      <c r="BH396" s="80">
        <v>0</v>
      </c>
      <c r="BI396" s="80">
        <v>0</v>
      </c>
      <c r="BJ396" s="80">
        <v>0</v>
      </c>
      <c r="BK396" s="80">
        <v>0</v>
      </c>
      <c r="BL396" s="80">
        <v>0</v>
      </c>
      <c r="BM396" s="80">
        <v>0</v>
      </c>
      <c r="BN396" s="80">
        <v>0</v>
      </c>
      <c r="BO396" s="80">
        <v>0</v>
      </c>
      <c r="BP396" s="80">
        <v>0</v>
      </c>
      <c r="BQ396" s="80">
        <v>0</v>
      </c>
      <c r="BR396" s="80">
        <v>0</v>
      </c>
      <c r="BS396" s="80">
        <v>0</v>
      </c>
      <c r="BT396" s="80">
        <v>0</v>
      </c>
      <c r="BU396" s="80">
        <v>0</v>
      </c>
      <c r="BV396" s="80">
        <v>0</v>
      </c>
      <c r="BW396" s="80">
        <v>0</v>
      </c>
      <c r="BX396" s="80">
        <v>0</v>
      </c>
      <c r="BZ396" s="80" t="e">
        <v>#REF!</v>
      </c>
      <c r="CA396" s="80">
        <v>0</v>
      </c>
    </row>
    <row r="397" spans="12:79" hidden="1" x14ac:dyDescent="0.3">
      <c r="L397" s="80">
        <v>0</v>
      </c>
      <c r="M397" s="80">
        <v>0</v>
      </c>
      <c r="N397" s="80">
        <v>0</v>
      </c>
      <c r="O397" s="80">
        <v>0</v>
      </c>
      <c r="P397" s="80">
        <v>0</v>
      </c>
      <c r="Q397" s="80">
        <v>0</v>
      </c>
      <c r="R397" s="80">
        <v>0</v>
      </c>
      <c r="S397" s="80">
        <v>0</v>
      </c>
      <c r="T397" s="80">
        <v>0</v>
      </c>
      <c r="U397" s="80">
        <v>0</v>
      </c>
      <c r="V397" s="80">
        <v>0</v>
      </c>
      <c r="W397" s="80">
        <v>0</v>
      </c>
      <c r="X397" s="80">
        <v>0</v>
      </c>
      <c r="Y397" s="80">
        <v>0</v>
      </c>
      <c r="Z397" s="80">
        <v>0</v>
      </c>
      <c r="AA397" s="80">
        <v>0</v>
      </c>
      <c r="AB397" s="80">
        <v>0</v>
      </c>
      <c r="AC397" s="80">
        <v>0</v>
      </c>
      <c r="AD397" s="80">
        <v>0</v>
      </c>
      <c r="AE397" s="80">
        <v>0</v>
      </c>
      <c r="AF397" s="80">
        <v>0</v>
      </c>
      <c r="AG397" s="80">
        <v>0</v>
      </c>
      <c r="AH397" s="80">
        <v>0</v>
      </c>
      <c r="AI397" s="80">
        <v>0</v>
      </c>
      <c r="AJ397" s="80">
        <v>0</v>
      </c>
      <c r="AK397" s="80">
        <v>0</v>
      </c>
      <c r="AL397" s="80">
        <v>0</v>
      </c>
      <c r="AM397" s="80">
        <v>0</v>
      </c>
      <c r="AN397" s="80">
        <v>0</v>
      </c>
      <c r="AO397" s="80">
        <v>0</v>
      </c>
      <c r="AP397" s="80">
        <v>0</v>
      </c>
      <c r="AQ397" s="80">
        <v>0</v>
      </c>
      <c r="AR397" s="80">
        <v>0</v>
      </c>
      <c r="AS397" s="80">
        <v>0</v>
      </c>
      <c r="AT397" s="80">
        <v>0</v>
      </c>
      <c r="AU397" s="80">
        <v>0</v>
      </c>
      <c r="AV397" s="80">
        <v>0</v>
      </c>
      <c r="AW397" s="80">
        <v>0</v>
      </c>
      <c r="AX397" s="80">
        <v>0</v>
      </c>
      <c r="AY397" s="80">
        <v>0</v>
      </c>
      <c r="AZ397" s="80">
        <v>0</v>
      </c>
      <c r="BA397" s="80">
        <v>0</v>
      </c>
      <c r="BB397" s="80">
        <v>0</v>
      </c>
      <c r="BC397" s="80">
        <v>0</v>
      </c>
      <c r="BD397" s="80">
        <v>0</v>
      </c>
      <c r="BE397" s="80">
        <v>0</v>
      </c>
      <c r="BF397" s="80">
        <v>0</v>
      </c>
      <c r="BG397" s="80">
        <v>0</v>
      </c>
      <c r="BH397" s="80">
        <v>0</v>
      </c>
      <c r="BI397" s="80">
        <v>0</v>
      </c>
      <c r="BJ397" s="80">
        <v>0</v>
      </c>
      <c r="BK397" s="80">
        <v>0</v>
      </c>
      <c r="BL397" s="80">
        <v>0</v>
      </c>
      <c r="BM397" s="80">
        <v>0</v>
      </c>
      <c r="BN397" s="80">
        <v>0</v>
      </c>
      <c r="BO397" s="80">
        <v>0</v>
      </c>
      <c r="BP397" s="80">
        <v>0</v>
      </c>
      <c r="BQ397" s="80">
        <v>0</v>
      </c>
      <c r="BR397" s="80">
        <v>0</v>
      </c>
      <c r="BS397" s="80">
        <v>0</v>
      </c>
      <c r="BT397" s="80">
        <v>0</v>
      </c>
      <c r="BU397" s="80">
        <v>0</v>
      </c>
      <c r="BV397" s="80">
        <v>0</v>
      </c>
      <c r="BW397" s="80">
        <v>0</v>
      </c>
      <c r="BX397" s="80">
        <v>0</v>
      </c>
      <c r="BZ397" s="80" t="e">
        <v>#REF!</v>
      </c>
      <c r="CA397" s="80">
        <v>0</v>
      </c>
    </row>
    <row r="398" spans="12:79" hidden="1" x14ac:dyDescent="0.3">
      <c r="L398" s="80">
        <v>0</v>
      </c>
      <c r="M398" s="80">
        <v>0</v>
      </c>
      <c r="N398" s="80">
        <v>0</v>
      </c>
      <c r="O398" s="80">
        <v>0</v>
      </c>
      <c r="P398" s="80">
        <v>0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80">
        <v>0</v>
      </c>
      <c r="W398" s="80">
        <v>0</v>
      </c>
      <c r="X398" s="80">
        <v>0</v>
      </c>
      <c r="Y398" s="80">
        <v>0</v>
      </c>
      <c r="Z398" s="80">
        <v>0</v>
      </c>
      <c r="AA398" s="80">
        <v>0</v>
      </c>
      <c r="AB398" s="80">
        <v>0</v>
      </c>
      <c r="AC398" s="80">
        <v>0</v>
      </c>
      <c r="AD398" s="80">
        <v>0</v>
      </c>
      <c r="AE398" s="80">
        <v>0</v>
      </c>
      <c r="AF398" s="80">
        <v>0</v>
      </c>
      <c r="AG398" s="80">
        <v>0</v>
      </c>
      <c r="AH398" s="80">
        <v>0</v>
      </c>
      <c r="AI398" s="80">
        <v>0</v>
      </c>
      <c r="AJ398" s="80">
        <v>0</v>
      </c>
      <c r="AK398" s="80">
        <v>0</v>
      </c>
      <c r="AL398" s="80">
        <v>0</v>
      </c>
      <c r="AM398" s="80">
        <v>0</v>
      </c>
      <c r="AN398" s="80">
        <v>0</v>
      </c>
      <c r="AO398" s="80">
        <v>0</v>
      </c>
      <c r="AP398" s="80">
        <v>0</v>
      </c>
      <c r="AQ398" s="80">
        <v>0</v>
      </c>
      <c r="AR398" s="80">
        <v>0</v>
      </c>
      <c r="AS398" s="80">
        <v>0</v>
      </c>
      <c r="AT398" s="80">
        <v>0</v>
      </c>
      <c r="AU398" s="80">
        <v>0</v>
      </c>
      <c r="AV398" s="80">
        <v>0</v>
      </c>
      <c r="AW398" s="80">
        <v>0</v>
      </c>
      <c r="AX398" s="80">
        <v>0</v>
      </c>
      <c r="AY398" s="80">
        <v>0</v>
      </c>
      <c r="AZ398" s="80">
        <v>0</v>
      </c>
      <c r="BA398" s="80">
        <v>0</v>
      </c>
      <c r="BB398" s="80">
        <v>0</v>
      </c>
      <c r="BC398" s="80">
        <v>0</v>
      </c>
      <c r="BD398" s="80">
        <v>0</v>
      </c>
      <c r="BE398" s="80">
        <v>0</v>
      </c>
      <c r="BF398" s="80">
        <v>0</v>
      </c>
      <c r="BG398" s="80">
        <v>0</v>
      </c>
      <c r="BH398" s="80">
        <v>0</v>
      </c>
      <c r="BI398" s="80">
        <v>0</v>
      </c>
      <c r="BJ398" s="80">
        <v>0</v>
      </c>
      <c r="BK398" s="80">
        <v>0</v>
      </c>
      <c r="BL398" s="80">
        <v>0</v>
      </c>
      <c r="BM398" s="80">
        <v>0</v>
      </c>
      <c r="BN398" s="80">
        <v>0</v>
      </c>
      <c r="BO398" s="80">
        <v>0</v>
      </c>
      <c r="BP398" s="80">
        <v>0</v>
      </c>
      <c r="BQ398" s="80">
        <v>0</v>
      </c>
      <c r="BR398" s="80">
        <v>0</v>
      </c>
      <c r="BS398" s="80">
        <v>0</v>
      </c>
      <c r="BT398" s="80">
        <v>0</v>
      </c>
      <c r="BU398" s="80">
        <v>0</v>
      </c>
      <c r="BV398" s="80">
        <v>0</v>
      </c>
      <c r="BW398" s="80">
        <v>0</v>
      </c>
      <c r="BX398" s="80">
        <v>0</v>
      </c>
      <c r="BZ398" s="80" t="e">
        <v>#REF!</v>
      </c>
      <c r="CA398" s="80">
        <v>0</v>
      </c>
    </row>
    <row r="399" spans="12:79" hidden="1" x14ac:dyDescent="0.3">
      <c r="L399" s="80">
        <v>0</v>
      </c>
      <c r="M399" s="80">
        <v>0</v>
      </c>
      <c r="N399" s="80">
        <v>0</v>
      </c>
      <c r="O399" s="80">
        <v>0</v>
      </c>
      <c r="P399" s="80">
        <v>0</v>
      </c>
      <c r="Q399" s="80">
        <v>0</v>
      </c>
      <c r="R399" s="80">
        <v>0</v>
      </c>
      <c r="S399" s="80">
        <v>0</v>
      </c>
      <c r="T399" s="80">
        <v>0</v>
      </c>
      <c r="U399" s="80">
        <v>0</v>
      </c>
      <c r="V399" s="80">
        <v>0</v>
      </c>
      <c r="W399" s="80">
        <v>0</v>
      </c>
      <c r="X399" s="80">
        <v>0</v>
      </c>
      <c r="Y399" s="80">
        <v>0</v>
      </c>
      <c r="Z399" s="80">
        <v>0</v>
      </c>
      <c r="AA399" s="80">
        <v>0</v>
      </c>
      <c r="AB399" s="80">
        <v>0</v>
      </c>
      <c r="AC399" s="80">
        <v>0</v>
      </c>
      <c r="AD399" s="80">
        <v>0</v>
      </c>
      <c r="AE399" s="80">
        <v>0</v>
      </c>
      <c r="AF399" s="80">
        <v>0</v>
      </c>
      <c r="AG399" s="80">
        <v>0</v>
      </c>
      <c r="AH399" s="80">
        <v>0</v>
      </c>
      <c r="AI399" s="80">
        <v>0</v>
      </c>
      <c r="AJ399" s="80">
        <v>0</v>
      </c>
      <c r="AK399" s="80">
        <v>0</v>
      </c>
      <c r="AL399" s="80">
        <v>0</v>
      </c>
      <c r="AM399" s="80">
        <v>0</v>
      </c>
      <c r="AN399" s="80">
        <v>0</v>
      </c>
      <c r="AO399" s="80">
        <v>0</v>
      </c>
      <c r="AP399" s="80">
        <v>0</v>
      </c>
      <c r="AQ399" s="80">
        <v>0</v>
      </c>
      <c r="AR399" s="80">
        <v>0</v>
      </c>
      <c r="AS399" s="80">
        <v>0</v>
      </c>
      <c r="AT399" s="80">
        <v>0</v>
      </c>
      <c r="AU399" s="80">
        <v>0</v>
      </c>
      <c r="AV399" s="80">
        <v>0</v>
      </c>
      <c r="AW399" s="80">
        <v>0</v>
      </c>
      <c r="AX399" s="80">
        <v>0</v>
      </c>
      <c r="AY399" s="80">
        <v>0</v>
      </c>
      <c r="AZ399" s="80">
        <v>0</v>
      </c>
      <c r="BA399" s="80">
        <v>0</v>
      </c>
      <c r="BB399" s="80">
        <v>0</v>
      </c>
      <c r="BC399" s="80">
        <v>0</v>
      </c>
      <c r="BD399" s="80">
        <v>0</v>
      </c>
      <c r="BE399" s="80">
        <v>0</v>
      </c>
      <c r="BF399" s="80">
        <v>0</v>
      </c>
      <c r="BG399" s="80">
        <v>0</v>
      </c>
      <c r="BH399" s="80">
        <v>0</v>
      </c>
      <c r="BI399" s="80">
        <v>0</v>
      </c>
      <c r="BJ399" s="80">
        <v>0</v>
      </c>
      <c r="BK399" s="80">
        <v>0</v>
      </c>
      <c r="BL399" s="80">
        <v>0</v>
      </c>
      <c r="BM399" s="80">
        <v>0</v>
      </c>
      <c r="BN399" s="80">
        <v>0</v>
      </c>
      <c r="BO399" s="80">
        <v>0</v>
      </c>
      <c r="BP399" s="80">
        <v>0</v>
      </c>
      <c r="BQ399" s="80">
        <v>0</v>
      </c>
      <c r="BR399" s="80">
        <v>0</v>
      </c>
      <c r="BS399" s="80">
        <v>0</v>
      </c>
      <c r="BT399" s="80">
        <v>0</v>
      </c>
      <c r="BU399" s="80">
        <v>0</v>
      </c>
      <c r="BV399" s="80">
        <v>0</v>
      </c>
      <c r="BW399" s="80">
        <v>0</v>
      </c>
      <c r="BX399" s="80">
        <v>0</v>
      </c>
      <c r="BZ399" s="80" t="e">
        <v>#REF!</v>
      </c>
      <c r="CA399" s="80">
        <v>0</v>
      </c>
    </row>
    <row r="400" spans="12:79" hidden="1" x14ac:dyDescent="0.3">
      <c r="L400" s="80" t="e">
        <v>#REF!</v>
      </c>
      <c r="M400" s="80" t="e">
        <v>#REF!</v>
      </c>
      <c r="N400" s="80" t="e">
        <v>#REF!</v>
      </c>
      <c r="O400" s="80" t="e">
        <v>#REF!</v>
      </c>
      <c r="P400" s="80" t="e">
        <v>#REF!</v>
      </c>
      <c r="Q400" s="80" t="e">
        <v>#REF!</v>
      </c>
      <c r="R400" s="80" t="e">
        <v>#REF!</v>
      </c>
      <c r="S400" s="80" t="e">
        <v>#REF!</v>
      </c>
      <c r="T400" s="80" t="e">
        <v>#REF!</v>
      </c>
      <c r="U400" s="80" t="e">
        <v>#REF!</v>
      </c>
      <c r="V400" s="80" t="e">
        <v>#REF!</v>
      </c>
      <c r="W400" s="80" t="e">
        <v>#REF!</v>
      </c>
      <c r="X400" s="80" t="e">
        <v>#REF!</v>
      </c>
      <c r="Y400" s="80" t="e">
        <v>#REF!</v>
      </c>
      <c r="Z400" s="80" t="e">
        <v>#REF!</v>
      </c>
      <c r="AA400" s="80" t="e">
        <v>#REF!</v>
      </c>
      <c r="AB400" s="80" t="e">
        <v>#REF!</v>
      </c>
      <c r="AC400" s="80" t="e">
        <v>#REF!</v>
      </c>
      <c r="AD400" s="80" t="e">
        <v>#REF!</v>
      </c>
      <c r="AE400" s="80" t="e">
        <v>#REF!</v>
      </c>
      <c r="AF400" s="80" t="e">
        <v>#REF!</v>
      </c>
      <c r="AG400" s="80" t="e">
        <v>#REF!</v>
      </c>
      <c r="AH400" s="80" t="e">
        <v>#REF!</v>
      </c>
      <c r="AI400" s="80" t="e">
        <v>#REF!</v>
      </c>
      <c r="AJ400" s="80" t="e">
        <v>#REF!</v>
      </c>
      <c r="AK400" s="80" t="e">
        <v>#REF!</v>
      </c>
      <c r="AL400" s="80" t="e">
        <v>#REF!</v>
      </c>
      <c r="AM400" s="80" t="e">
        <v>#REF!</v>
      </c>
      <c r="AN400" s="80" t="e">
        <v>#REF!</v>
      </c>
      <c r="AO400" s="80" t="e">
        <v>#REF!</v>
      </c>
      <c r="AP400" s="80" t="e">
        <v>#REF!</v>
      </c>
      <c r="AQ400" s="80" t="e">
        <v>#REF!</v>
      </c>
      <c r="AR400" s="80" t="e">
        <v>#REF!</v>
      </c>
      <c r="AS400" s="80" t="e">
        <v>#REF!</v>
      </c>
      <c r="AT400" s="80" t="e">
        <v>#REF!</v>
      </c>
      <c r="AU400" s="80" t="e">
        <v>#REF!</v>
      </c>
      <c r="AV400" s="80" t="e">
        <v>#REF!</v>
      </c>
      <c r="AW400" s="80" t="e">
        <v>#REF!</v>
      </c>
      <c r="AX400" s="80" t="e">
        <v>#REF!</v>
      </c>
      <c r="AY400" s="80" t="e">
        <v>#REF!</v>
      </c>
      <c r="AZ400" s="80" t="e">
        <v>#REF!</v>
      </c>
      <c r="BA400" s="80" t="e">
        <v>#REF!</v>
      </c>
      <c r="BB400" s="80" t="e">
        <v>#REF!</v>
      </c>
      <c r="BC400" s="80" t="e">
        <v>#REF!</v>
      </c>
      <c r="BD400" s="80" t="e">
        <v>#REF!</v>
      </c>
      <c r="BE400" s="80" t="e">
        <v>#REF!</v>
      </c>
      <c r="BF400" s="80" t="e">
        <v>#REF!</v>
      </c>
      <c r="BG400" s="80" t="e">
        <v>#REF!</v>
      </c>
      <c r="BH400" s="80" t="e">
        <v>#REF!</v>
      </c>
      <c r="BI400" s="80" t="e">
        <v>#REF!</v>
      </c>
      <c r="BJ400" s="80" t="e">
        <v>#REF!</v>
      </c>
      <c r="BK400" s="80" t="e">
        <v>#REF!</v>
      </c>
      <c r="BL400" s="80" t="e">
        <v>#REF!</v>
      </c>
      <c r="BM400" s="80" t="e">
        <v>#REF!</v>
      </c>
      <c r="BN400" s="80" t="e">
        <v>#REF!</v>
      </c>
      <c r="BO400" s="80" t="e">
        <v>#REF!</v>
      </c>
      <c r="BP400" s="80" t="e">
        <v>#REF!</v>
      </c>
      <c r="BQ400" s="80" t="e">
        <v>#REF!</v>
      </c>
      <c r="BR400" s="80" t="e">
        <v>#REF!</v>
      </c>
      <c r="BS400" s="80" t="e">
        <v>#REF!</v>
      </c>
      <c r="BT400" s="80" t="e">
        <v>#REF!</v>
      </c>
      <c r="BU400" s="80" t="e">
        <v>#REF!</v>
      </c>
      <c r="BV400" s="80" t="e">
        <v>#REF!</v>
      </c>
      <c r="BW400" s="80" t="e">
        <v>#REF!</v>
      </c>
      <c r="BX400" s="80" t="e">
        <v>#REF!</v>
      </c>
      <c r="BZ400" s="80" t="e">
        <v>#REF!</v>
      </c>
      <c r="CA400" s="80" t="e">
        <v>#REF!</v>
      </c>
    </row>
    <row r="401" spans="12:79" hidden="1" x14ac:dyDescent="0.3">
      <c r="L401" s="80">
        <v>0</v>
      </c>
      <c r="M401" s="80">
        <v>0</v>
      </c>
      <c r="N401" s="80">
        <v>0</v>
      </c>
      <c r="O401" s="80">
        <v>0</v>
      </c>
      <c r="P401" s="80">
        <v>0</v>
      </c>
      <c r="Q401" s="80">
        <v>0</v>
      </c>
      <c r="R401" s="80">
        <v>0</v>
      </c>
      <c r="S401" s="80">
        <v>0</v>
      </c>
      <c r="T401" s="80">
        <v>0</v>
      </c>
      <c r="U401" s="80">
        <v>0</v>
      </c>
      <c r="V401" s="80">
        <v>0</v>
      </c>
      <c r="W401" s="80">
        <v>0</v>
      </c>
      <c r="X401" s="80">
        <v>0</v>
      </c>
      <c r="Y401" s="80">
        <v>0</v>
      </c>
      <c r="Z401" s="80">
        <v>0</v>
      </c>
      <c r="AA401" s="80">
        <v>0</v>
      </c>
      <c r="AB401" s="80">
        <v>0</v>
      </c>
      <c r="AC401" s="80">
        <v>0</v>
      </c>
      <c r="AD401" s="80">
        <v>0</v>
      </c>
      <c r="AE401" s="80">
        <v>0</v>
      </c>
      <c r="AF401" s="80">
        <v>0</v>
      </c>
      <c r="AG401" s="80">
        <v>0</v>
      </c>
      <c r="AH401" s="80">
        <v>0</v>
      </c>
      <c r="AI401" s="80">
        <v>0</v>
      </c>
      <c r="AJ401" s="80">
        <v>0</v>
      </c>
      <c r="AK401" s="80">
        <v>0</v>
      </c>
      <c r="AL401" s="80">
        <v>0</v>
      </c>
      <c r="AM401" s="80">
        <v>0</v>
      </c>
      <c r="AN401" s="80">
        <v>0</v>
      </c>
      <c r="AO401" s="80">
        <v>0</v>
      </c>
      <c r="AP401" s="80">
        <v>0</v>
      </c>
      <c r="AQ401" s="80">
        <v>0</v>
      </c>
      <c r="AR401" s="80">
        <v>0</v>
      </c>
      <c r="AS401" s="80">
        <v>0</v>
      </c>
      <c r="AT401" s="80">
        <v>0</v>
      </c>
      <c r="AU401" s="80">
        <v>0</v>
      </c>
      <c r="AV401" s="80">
        <v>0</v>
      </c>
      <c r="AW401" s="80">
        <v>0</v>
      </c>
      <c r="AX401" s="80">
        <v>0</v>
      </c>
      <c r="AY401" s="80">
        <v>0</v>
      </c>
      <c r="AZ401" s="80">
        <v>0</v>
      </c>
      <c r="BA401" s="80">
        <v>0</v>
      </c>
      <c r="BB401" s="80">
        <v>0</v>
      </c>
      <c r="BC401" s="80">
        <v>0</v>
      </c>
      <c r="BD401" s="80">
        <v>0</v>
      </c>
      <c r="BE401" s="80">
        <v>0</v>
      </c>
      <c r="BF401" s="80">
        <v>0</v>
      </c>
      <c r="BG401" s="80">
        <v>0</v>
      </c>
      <c r="BH401" s="80">
        <v>0</v>
      </c>
      <c r="BI401" s="80">
        <v>0</v>
      </c>
      <c r="BJ401" s="80">
        <v>0</v>
      </c>
      <c r="BK401" s="80">
        <v>0</v>
      </c>
      <c r="BL401" s="80">
        <v>0</v>
      </c>
      <c r="BM401" s="80">
        <v>0</v>
      </c>
      <c r="BN401" s="80">
        <v>0</v>
      </c>
      <c r="BO401" s="80">
        <v>0</v>
      </c>
      <c r="BP401" s="80">
        <v>0</v>
      </c>
      <c r="BQ401" s="80">
        <v>0</v>
      </c>
      <c r="BR401" s="80">
        <v>0</v>
      </c>
      <c r="BS401" s="80">
        <v>0</v>
      </c>
      <c r="BT401" s="80">
        <v>0</v>
      </c>
      <c r="BU401" s="80">
        <v>0</v>
      </c>
      <c r="BV401" s="80">
        <v>0</v>
      </c>
      <c r="BW401" s="80">
        <v>0</v>
      </c>
      <c r="BX401" s="80">
        <v>0</v>
      </c>
      <c r="BZ401" s="80" t="e">
        <v>#REF!</v>
      </c>
      <c r="CA401" s="80">
        <v>0</v>
      </c>
    </row>
    <row r="402" spans="12:79" hidden="1" x14ac:dyDescent="0.3"/>
    <row r="403" spans="12:79" hidden="1" x14ac:dyDescent="0.3"/>
    <row r="404" spans="12:79" hidden="1" x14ac:dyDescent="0.3"/>
    <row r="405" spans="12:79" hidden="1" x14ac:dyDescent="0.3"/>
    <row r="406" spans="12:79" hidden="1" x14ac:dyDescent="0.3"/>
    <row r="407" spans="12:79" hidden="1" x14ac:dyDescent="0.3"/>
    <row r="408" spans="12:79" hidden="1" x14ac:dyDescent="0.3"/>
    <row r="409" spans="12:79" hidden="1" x14ac:dyDescent="0.3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DB67B-6085-4124-9255-488B6CC56E0C}">
  <sheetPr>
    <pageSetUpPr fitToPage="1"/>
  </sheetPr>
  <dimension ref="C1:EQ408"/>
  <sheetViews>
    <sheetView view="pageBreakPreview" topLeftCell="A142" zoomScaleNormal="100" zoomScaleSheetLayoutView="100" workbookViewId="0">
      <selection activeCell="BA109" sqref="BA109"/>
    </sheetView>
  </sheetViews>
  <sheetFormatPr defaultColWidth="9.54296875" defaultRowHeight="13" x14ac:dyDescent="0.3"/>
  <cols>
    <col min="1" max="1" width="1.7265625" style="80" customWidth="1"/>
    <col min="2" max="2" width="0.90625" style="80" customWidth="1"/>
    <col min="3" max="3" width="0.81640625" style="80" customWidth="1"/>
    <col min="4" max="4" width="60.26953125" style="80" customWidth="1"/>
    <col min="5" max="6" width="0.90625" style="80" customWidth="1"/>
    <col min="7" max="7" width="17" style="80" customWidth="1"/>
    <col min="8" max="9" width="0.90625" style="80" customWidth="1"/>
    <col min="10" max="11" width="0.90625" style="80" hidden="1" customWidth="1"/>
    <col min="12" max="12" width="17" style="80" hidden="1" customWidth="1"/>
    <col min="13" max="16" width="0.90625" style="80" hidden="1" customWidth="1"/>
    <col min="17" max="17" width="17" style="80" hidden="1" customWidth="1"/>
    <col min="18" max="21" width="0.90625" style="80" hidden="1" customWidth="1"/>
    <col min="22" max="22" width="17" style="80" hidden="1" customWidth="1"/>
    <col min="23" max="26" width="0.90625" style="80" hidden="1" customWidth="1"/>
    <col min="27" max="27" width="17" style="80" hidden="1" customWidth="1"/>
    <col min="28" max="31" width="0.90625" style="80" hidden="1" customWidth="1"/>
    <col min="32" max="32" width="17" style="80" hidden="1" customWidth="1"/>
    <col min="33" max="36" width="0.90625" style="80" hidden="1" customWidth="1"/>
    <col min="37" max="37" width="17" style="80" hidden="1" customWidth="1"/>
    <col min="38" max="41" width="0.90625" style="80" hidden="1" customWidth="1"/>
    <col min="42" max="42" width="17" style="80" hidden="1" customWidth="1"/>
    <col min="43" max="46" width="0.90625" style="80" hidden="1" customWidth="1"/>
    <col min="47" max="47" width="15" style="80" hidden="1" customWidth="1"/>
    <col min="48" max="49" width="0.90625" style="80" hidden="1" customWidth="1"/>
    <col min="50" max="51" width="0.90625" style="80" customWidth="1"/>
    <col min="52" max="52" width="17" style="80" customWidth="1"/>
    <col min="53" max="54" width="0.90625" style="80" customWidth="1"/>
    <col min="55" max="56" width="0.90625" style="80" hidden="1" customWidth="1"/>
    <col min="57" max="57" width="17" style="80" hidden="1" customWidth="1"/>
    <col min="58" max="61" width="0.90625" style="80" hidden="1" customWidth="1"/>
    <col min="62" max="62" width="17" style="80" hidden="1" customWidth="1"/>
    <col min="63" max="66" width="0.90625" style="80" hidden="1" customWidth="1"/>
    <col min="67" max="67" width="17" style="80" hidden="1" customWidth="1"/>
    <col min="68" max="69" width="0.90625" style="80" hidden="1" customWidth="1"/>
    <col min="70" max="71" width="0.90625" style="80" customWidth="1"/>
    <col min="72" max="72" width="17" style="80" customWidth="1"/>
    <col min="73" max="76" width="0.90625" style="80" customWidth="1"/>
    <col min="77" max="77" width="17" style="80" customWidth="1"/>
    <col min="78" max="79" width="0.90625" style="80" customWidth="1"/>
    <col min="80" max="81" width="0.90625" style="80" hidden="1" customWidth="1"/>
    <col min="82" max="82" width="17" style="80" hidden="1" customWidth="1"/>
    <col min="83" max="86" width="0.90625" style="80" hidden="1" customWidth="1"/>
    <col min="87" max="87" width="17" style="80" hidden="1" customWidth="1"/>
    <col min="88" max="91" width="0.90625" style="80" hidden="1" customWidth="1"/>
    <col min="92" max="92" width="17" style="80" hidden="1" customWidth="1"/>
    <col min="93" max="96" width="0.90625" style="80" hidden="1" customWidth="1"/>
    <col min="97" max="97" width="17" style="80" hidden="1" customWidth="1"/>
    <col min="98" max="101" width="0.90625" style="80" hidden="1" customWidth="1"/>
    <col min="102" max="102" width="17" style="80" hidden="1" customWidth="1"/>
    <col min="103" max="106" width="0.90625" style="80" hidden="1" customWidth="1"/>
    <col min="107" max="107" width="17" style="80" hidden="1" customWidth="1"/>
    <col min="108" max="111" width="0.90625" style="80" hidden="1" customWidth="1"/>
    <col min="112" max="112" width="17" style="80" hidden="1" customWidth="1"/>
    <col min="113" max="114" width="0.90625" style="80" hidden="1" customWidth="1"/>
    <col min="115" max="115" width="0.81640625" style="80" hidden="1" customWidth="1"/>
    <col min="116" max="116" width="0.90625" style="80" hidden="1" customWidth="1"/>
    <col min="117" max="117" width="17" style="80" hidden="1" customWidth="1"/>
    <col min="118" max="119" width="0.90625" style="80" hidden="1" customWidth="1"/>
    <col min="120" max="121" width="0.90625" style="80" customWidth="1"/>
    <col min="122" max="122" width="17" style="80" customWidth="1"/>
    <col min="123" max="124" width="0.90625" style="80" customWidth="1"/>
    <col min="125" max="126" width="0.90625" style="80" hidden="1" customWidth="1"/>
    <col min="127" max="127" width="17" style="80" hidden="1" customWidth="1"/>
    <col min="128" max="131" width="0.90625" style="80" hidden="1" customWidth="1"/>
    <col min="132" max="132" width="17" style="80" hidden="1" customWidth="1"/>
    <col min="133" max="136" width="0.90625" style="80" hidden="1" customWidth="1"/>
    <col min="137" max="137" width="17" style="80" hidden="1" customWidth="1"/>
    <col min="138" max="139" width="0.90625" style="80" hidden="1" customWidth="1"/>
    <col min="140" max="141" width="0.90625" style="80" customWidth="1"/>
    <col min="142" max="142" width="17" style="80" customWidth="1"/>
    <col min="143" max="144" width="0.90625" style="80" customWidth="1"/>
    <col min="145" max="145" width="0.6328125" style="80" customWidth="1"/>
    <col min="146" max="146" width="3.08984375" style="80" customWidth="1"/>
    <col min="147" max="147" width="4.1796875" style="80" hidden="1" customWidth="1"/>
    <col min="148" max="16384" width="9.54296875" style="80"/>
  </cols>
  <sheetData>
    <row r="1" spans="3:145" x14ac:dyDescent="0.3">
      <c r="M1" s="80">
        <v>14109076861</v>
      </c>
    </row>
    <row r="2" spans="3:145" ht="6" customHeight="1" x14ac:dyDescent="0.3"/>
    <row r="4" spans="3:145" x14ac:dyDescent="0.3">
      <c r="D4" s="33"/>
      <c r="E4" s="33"/>
      <c r="F4" s="33"/>
    </row>
    <row r="7" spans="3:145" ht="15.5" x14ac:dyDescent="0.35">
      <c r="D7" s="381" t="s">
        <v>400</v>
      </c>
      <c r="E7" s="381"/>
      <c r="F7" s="381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</row>
    <row r="8" spans="3:145" x14ac:dyDescent="0.3">
      <c r="C8" s="410"/>
      <c r="D8" s="161"/>
      <c r="E8" s="382"/>
      <c r="F8" s="383"/>
      <c r="G8" s="699" t="s">
        <v>1</v>
      </c>
      <c r="H8" s="699"/>
      <c r="I8" s="699"/>
      <c r="J8" s="699"/>
      <c r="K8" s="699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740"/>
      <c r="AE8" s="740"/>
      <c r="AF8" s="740"/>
      <c r="AG8" s="740"/>
      <c r="AH8" s="740"/>
      <c r="AI8" s="740"/>
      <c r="AJ8" s="740"/>
      <c r="AK8" s="740"/>
      <c r="AL8" s="740"/>
      <c r="AM8" s="740"/>
      <c r="AN8" s="740"/>
      <c r="AO8" s="740"/>
      <c r="AP8" s="740"/>
      <c r="AQ8" s="740"/>
      <c r="AR8" s="740"/>
      <c r="AS8" s="740"/>
      <c r="AT8" s="740"/>
      <c r="AU8" s="740"/>
      <c r="AV8" s="740"/>
      <c r="AW8" s="740"/>
      <c r="AX8" s="740"/>
      <c r="AY8" s="740"/>
      <c r="AZ8" s="740"/>
      <c r="BA8" s="740"/>
      <c r="BB8" s="740"/>
      <c r="BC8" s="740"/>
      <c r="BD8" s="740"/>
      <c r="BE8" s="740"/>
      <c r="BF8" s="740"/>
      <c r="BG8" s="740"/>
      <c r="BH8" s="740"/>
      <c r="BI8" s="740"/>
      <c r="BJ8" s="740"/>
      <c r="BK8" s="740"/>
      <c r="BL8" s="740"/>
      <c r="BM8" s="740"/>
      <c r="BN8" s="740"/>
      <c r="BO8" s="740"/>
      <c r="BP8" s="740"/>
      <c r="BQ8" s="740"/>
      <c r="BR8" s="740"/>
      <c r="BS8" s="740"/>
      <c r="BT8" s="740"/>
      <c r="BU8" s="323"/>
      <c r="BV8" s="323"/>
      <c r="BW8" s="386"/>
      <c r="BX8" s="323"/>
      <c r="BY8" s="700" t="s">
        <v>2</v>
      </c>
      <c r="BZ8" s="699"/>
      <c r="CA8" s="699"/>
      <c r="CB8" s="699"/>
      <c r="CC8" s="699"/>
      <c r="CD8" s="699"/>
      <c r="CE8" s="699"/>
      <c r="CF8" s="699"/>
      <c r="CG8" s="699"/>
      <c r="CH8" s="699"/>
      <c r="CI8" s="699"/>
      <c r="CJ8" s="699"/>
      <c r="CK8" s="699"/>
      <c r="CL8" s="699"/>
      <c r="CM8" s="699"/>
      <c r="CN8" s="699"/>
      <c r="CO8" s="699"/>
      <c r="CP8" s="699"/>
      <c r="CQ8" s="699"/>
      <c r="CR8" s="699"/>
      <c r="CS8" s="699"/>
      <c r="CT8" s="699"/>
      <c r="CU8" s="699"/>
      <c r="CV8" s="699"/>
      <c r="CW8" s="699"/>
      <c r="CX8" s="699"/>
      <c r="CY8" s="699"/>
      <c r="CZ8" s="699"/>
      <c r="DA8" s="699"/>
      <c r="DB8" s="699"/>
      <c r="DC8" s="699"/>
      <c r="DD8" s="699"/>
      <c r="DE8" s="699"/>
      <c r="DF8" s="699"/>
      <c r="DG8" s="699"/>
      <c r="DH8" s="699"/>
      <c r="DI8" s="699"/>
      <c r="DJ8" s="699"/>
      <c r="DK8" s="699"/>
      <c r="DL8" s="699"/>
      <c r="DM8" s="699"/>
      <c r="DN8" s="699"/>
      <c r="DO8" s="699"/>
      <c r="DP8" s="699"/>
      <c r="DQ8" s="699"/>
      <c r="DR8" s="699"/>
      <c r="DS8" s="699"/>
      <c r="DT8" s="699"/>
      <c r="DU8" s="699"/>
      <c r="DV8" s="699"/>
      <c r="DW8" s="699"/>
      <c r="DX8" s="699"/>
      <c r="DY8" s="699"/>
      <c r="DZ8" s="699"/>
      <c r="EA8" s="699"/>
      <c r="EB8" s="699"/>
      <c r="EC8" s="699"/>
      <c r="ED8" s="699"/>
      <c r="EE8" s="699"/>
      <c r="EF8" s="699"/>
      <c r="EG8" s="699"/>
      <c r="EH8" s="699"/>
      <c r="EI8" s="699"/>
      <c r="EJ8" s="699"/>
      <c r="EK8" s="699"/>
      <c r="EL8" s="699"/>
      <c r="EM8" s="86"/>
      <c r="EN8" s="87"/>
      <c r="EO8" s="88"/>
    </row>
    <row r="9" spans="3:145" ht="18" customHeight="1" x14ac:dyDescent="0.3">
      <c r="D9" s="88"/>
      <c r="E9" s="327"/>
      <c r="G9" s="37" t="s">
        <v>601</v>
      </c>
      <c r="H9" s="37"/>
      <c r="I9" s="37"/>
      <c r="J9" s="321"/>
      <c r="K9" s="37"/>
      <c r="L9" s="37" t="s">
        <v>3</v>
      </c>
      <c r="M9" s="37"/>
      <c r="N9" s="37"/>
      <c r="O9" s="321"/>
      <c r="P9" s="37"/>
      <c r="Q9" s="37" t="s">
        <v>4</v>
      </c>
      <c r="R9" s="37"/>
      <c r="S9" s="37"/>
      <c r="T9" s="321"/>
      <c r="U9" s="37"/>
      <c r="V9" s="37" t="s">
        <v>5</v>
      </c>
      <c r="W9" s="37"/>
      <c r="X9" s="37"/>
      <c r="Y9" s="321"/>
      <c r="Z9" s="37"/>
      <c r="AA9" s="37" t="s">
        <v>6</v>
      </c>
      <c r="AB9" s="37"/>
      <c r="AC9" s="37"/>
      <c r="AD9" s="321"/>
      <c r="AE9" s="37"/>
      <c r="AF9" s="37" t="s">
        <v>7</v>
      </c>
      <c r="AG9" s="37"/>
      <c r="AH9" s="37"/>
      <c r="AI9" s="321"/>
      <c r="AJ9" s="37"/>
      <c r="AK9" s="37" t="s">
        <v>8</v>
      </c>
      <c r="AL9" s="37"/>
      <c r="AM9" s="37"/>
      <c r="AN9" s="321"/>
      <c r="AO9" s="37"/>
      <c r="AP9" s="37" t="s">
        <v>9</v>
      </c>
      <c r="AQ9" s="37"/>
      <c r="AR9" s="37"/>
      <c r="AS9" s="321"/>
      <c r="AT9" s="37"/>
      <c r="AU9" s="37" t="s">
        <v>10</v>
      </c>
      <c r="AV9" s="37"/>
      <c r="AW9" s="37"/>
      <c r="AX9" s="321"/>
      <c r="AY9" s="37"/>
      <c r="AZ9" s="37" t="s">
        <v>11</v>
      </c>
      <c r="BA9" s="37"/>
      <c r="BB9" s="37"/>
      <c r="BC9" s="321"/>
      <c r="BD9" s="37"/>
      <c r="BE9" s="37" t="s">
        <v>12</v>
      </c>
      <c r="BF9" s="37"/>
      <c r="BG9" s="37"/>
      <c r="BH9" s="321"/>
      <c r="BI9" s="37"/>
      <c r="BJ9" s="37" t="s">
        <v>13</v>
      </c>
      <c r="BK9" s="37"/>
      <c r="BL9" s="37"/>
      <c r="BM9" s="321"/>
      <c r="BN9" s="37"/>
      <c r="BO9" s="37" t="s">
        <v>14</v>
      </c>
      <c r="BP9" s="37"/>
      <c r="BQ9" s="37"/>
      <c r="BR9" s="321"/>
      <c r="BS9" s="37"/>
      <c r="BT9" s="37" t="s">
        <v>15</v>
      </c>
      <c r="BU9" s="37"/>
      <c r="BV9" s="37"/>
      <c r="BW9" s="191"/>
      <c r="BX9" s="37"/>
      <c r="BY9" s="92" t="s">
        <v>16</v>
      </c>
      <c r="BZ9" s="37"/>
      <c r="CA9" s="37"/>
      <c r="CB9" s="321"/>
      <c r="CC9" s="37"/>
      <c r="CD9" s="37" t="s">
        <v>3</v>
      </c>
      <c r="CE9" s="37"/>
      <c r="CF9" s="37"/>
      <c r="CG9" s="321"/>
      <c r="CH9" s="37"/>
      <c r="CI9" s="37" t="s">
        <v>4</v>
      </c>
      <c r="CJ9" s="37"/>
      <c r="CK9" s="37"/>
      <c r="CL9" s="321"/>
      <c r="CM9" s="37"/>
      <c r="CN9" s="37" t="s">
        <v>5</v>
      </c>
      <c r="CO9" s="37"/>
      <c r="CP9" s="37"/>
      <c r="CQ9" s="321"/>
      <c r="CR9" s="37"/>
      <c r="CS9" s="37" t="s">
        <v>6</v>
      </c>
      <c r="CT9" s="37"/>
      <c r="CU9" s="37"/>
      <c r="CV9" s="321"/>
      <c r="CW9" s="37"/>
      <c r="CX9" s="37" t="s">
        <v>7</v>
      </c>
      <c r="CY9" s="37"/>
      <c r="CZ9" s="37"/>
      <c r="DA9" s="321"/>
      <c r="DB9" s="37"/>
      <c r="DC9" s="37" t="s">
        <v>8</v>
      </c>
      <c r="DD9" s="37"/>
      <c r="DE9" s="37"/>
      <c r="DF9" s="321"/>
      <c r="DG9" s="37"/>
      <c r="DH9" s="37" t="s">
        <v>9</v>
      </c>
      <c r="DI9" s="37"/>
      <c r="DJ9" s="37"/>
      <c r="DK9" s="321"/>
      <c r="DL9" s="37"/>
      <c r="DM9" s="37" t="s">
        <v>10</v>
      </c>
      <c r="DN9" s="37"/>
      <c r="DO9" s="37"/>
      <c r="DP9" s="321"/>
      <c r="DQ9" s="37"/>
      <c r="DR9" s="37" t="s">
        <v>11</v>
      </c>
      <c r="DS9" s="37"/>
      <c r="DT9" s="37"/>
      <c r="DU9" s="321"/>
      <c r="DV9" s="37"/>
      <c r="DW9" s="37" t="s">
        <v>12</v>
      </c>
      <c r="DX9" s="37"/>
      <c r="DY9" s="37"/>
      <c r="DZ9" s="321"/>
      <c r="EA9" s="37"/>
      <c r="EB9" s="37" t="s">
        <v>13</v>
      </c>
      <c r="EC9" s="37"/>
      <c r="ED9" s="37"/>
      <c r="EE9" s="321"/>
      <c r="EF9" s="37"/>
      <c r="EG9" s="37" t="s">
        <v>271</v>
      </c>
      <c r="EH9" s="37"/>
      <c r="EI9" s="37"/>
      <c r="EJ9" s="321"/>
      <c r="EK9" s="37"/>
      <c r="EL9" s="37" t="s">
        <v>15</v>
      </c>
      <c r="EM9" s="37"/>
      <c r="EN9" s="37"/>
      <c r="EO9" s="88"/>
    </row>
    <row r="10" spans="3:145" x14ac:dyDescent="0.3">
      <c r="D10" s="322" t="s">
        <v>17</v>
      </c>
      <c r="E10" s="384"/>
      <c r="F10" s="385"/>
      <c r="G10" s="324" t="s">
        <v>19</v>
      </c>
      <c r="H10" s="324"/>
      <c r="I10" s="324"/>
      <c r="J10" s="151"/>
      <c r="K10" s="324"/>
      <c r="L10" s="323"/>
      <c r="M10" s="323"/>
      <c r="N10" s="323"/>
      <c r="O10" s="386"/>
      <c r="P10" s="323"/>
      <c r="Q10" s="323"/>
      <c r="R10" s="323"/>
      <c r="S10" s="323"/>
      <c r="T10" s="386"/>
      <c r="U10" s="323"/>
      <c r="V10" s="323"/>
      <c r="W10" s="323"/>
      <c r="X10" s="323"/>
      <c r="Y10" s="386"/>
      <c r="Z10" s="323"/>
      <c r="AA10" s="323"/>
      <c r="AB10" s="323"/>
      <c r="AC10" s="323"/>
      <c r="AD10" s="386"/>
      <c r="AE10" s="323"/>
      <c r="AF10" s="323"/>
      <c r="AG10" s="323"/>
      <c r="AH10" s="323"/>
      <c r="AI10" s="386"/>
      <c r="AJ10" s="323"/>
      <c r="AK10" s="323"/>
      <c r="AL10" s="323"/>
      <c r="AM10" s="323"/>
      <c r="AN10" s="386"/>
      <c r="AO10" s="323"/>
      <c r="AP10" s="323"/>
      <c r="AQ10" s="323"/>
      <c r="AR10" s="323"/>
      <c r="AS10" s="386"/>
      <c r="AT10" s="323"/>
      <c r="AU10" s="323"/>
      <c r="AV10" s="323"/>
      <c r="AW10" s="323"/>
      <c r="AX10" s="386"/>
      <c r="AY10" s="323"/>
      <c r="AZ10" s="323"/>
      <c r="BA10" s="323"/>
      <c r="BB10" s="323"/>
      <c r="BC10" s="386"/>
      <c r="BD10" s="323"/>
      <c r="BE10" s="323"/>
      <c r="BF10" s="323"/>
      <c r="BG10" s="323"/>
      <c r="BH10" s="386"/>
      <c r="BI10" s="323"/>
      <c r="BJ10" s="323"/>
      <c r="BK10" s="323"/>
      <c r="BL10" s="323"/>
      <c r="BM10" s="386"/>
      <c r="BN10" s="323"/>
      <c r="BO10" s="323"/>
      <c r="BP10" s="323"/>
      <c r="BQ10" s="323"/>
      <c r="BR10" s="386"/>
      <c r="BS10" s="323"/>
      <c r="BT10" s="323"/>
      <c r="BU10" s="323"/>
      <c r="BV10" s="323"/>
      <c r="BW10" s="386"/>
      <c r="BX10" s="323"/>
      <c r="BY10" s="324" t="s">
        <v>401</v>
      </c>
      <c r="BZ10" s="324"/>
      <c r="CA10" s="324"/>
      <c r="CB10" s="151"/>
      <c r="CC10" s="324"/>
      <c r="CD10" s="323"/>
      <c r="CE10" s="323"/>
      <c r="CF10" s="323"/>
      <c r="CG10" s="386"/>
      <c r="CH10" s="323"/>
      <c r="CI10" s="323"/>
      <c r="CJ10" s="323"/>
      <c r="CK10" s="323"/>
      <c r="CL10" s="386"/>
      <c r="CM10" s="323"/>
      <c r="CN10" s="323"/>
      <c r="CO10" s="323"/>
      <c r="CP10" s="323"/>
      <c r="CQ10" s="386"/>
      <c r="CR10" s="323"/>
      <c r="CS10" s="323"/>
      <c r="CT10" s="323"/>
      <c r="CU10" s="323"/>
      <c r="CV10" s="386"/>
      <c r="CW10" s="323"/>
      <c r="CX10" s="323"/>
      <c r="CY10" s="323"/>
      <c r="CZ10" s="323"/>
      <c r="DA10" s="386"/>
      <c r="DB10" s="323"/>
      <c r="DC10" s="323"/>
      <c r="DD10" s="323"/>
      <c r="DE10" s="323"/>
      <c r="DF10" s="386"/>
      <c r="DG10" s="323"/>
      <c r="DH10" s="323"/>
      <c r="DI10" s="323"/>
      <c r="DJ10" s="323"/>
      <c r="DK10" s="386"/>
      <c r="DL10" s="323"/>
      <c r="DM10" s="323"/>
      <c r="DN10" s="323"/>
      <c r="DO10" s="323"/>
      <c r="DP10" s="386"/>
      <c r="DQ10" s="323"/>
      <c r="DR10" s="323"/>
      <c r="DS10" s="323"/>
      <c r="DT10" s="323"/>
      <c r="DU10" s="386"/>
      <c r="DV10" s="323"/>
      <c r="DW10" s="323"/>
      <c r="DX10" s="323"/>
      <c r="DY10" s="323"/>
      <c r="DZ10" s="386"/>
      <c r="EA10" s="323"/>
      <c r="EB10" s="323"/>
      <c r="EC10" s="323"/>
      <c r="ED10" s="323"/>
      <c r="EE10" s="386"/>
      <c r="EF10" s="323"/>
      <c r="EG10" s="323"/>
      <c r="EH10" s="323"/>
      <c r="EI10" s="323"/>
      <c r="EJ10" s="386"/>
      <c r="EK10" s="323"/>
      <c r="EL10" s="323"/>
      <c r="EM10" s="323"/>
      <c r="EN10" s="428"/>
      <c r="EO10" s="88"/>
    </row>
    <row r="11" spans="3:145" x14ac:dyDescent="0.3">
      <c r="D11" s="88"/>
      <c r="E11" s="327"/>
      <c r="J11" s="327"/>
      <c r="O11" s="327"/>
      <c r="T11" s="327"/>
      <c r="Y11" s="327"/>
      <c r="AD11" s="327"/>
      <c r="AI11" s="327"/>
      <c r="AN11" s="327"/>
      <c r="AS11" s="327"/>
      <c r="AX11" s="327"/>
      <c r="BC11" s="327"/>
      <c r="BH11" s="327"/>
      <c r="BM11" s="327"/>
      <c r="BR11" s="327"/>
      <c r="BW11" s="327"/>
      <c r="CB11" s="327"/>
      <c r="CG11" s="327"/>
      <c r="CL11" s="327"/>
      <c r="CQ11" s="327"/>
      <c r="CV11" s="327"/>
      <c r="DA11" s="327"/>
      <c r="DF11" s="327"/>
      <c r="DK11" s="327"/>
      <c r="DP11" s="327"/>
      <c r="DU11" s="327"/>
      <c r="DZ11" s="327"/>
      <c r="EE11" s="327"/>
      <c r="EJ11" s="327"/>
      <c r="EO11" s="88"/>
    </row>
    <row r="12" spans="3:145" x14ac:dyDescent="0.3">
      <c r="D12" s="161" t="s">
        <v>402</v>
      </c>
      <c r="E12" s="327"/>
      <c r="G12" s="35">
        <v>45875000</v>
      </c>
      <c r="H12" s="43"/>
      <c r="I12" s="43"/>
      <c r="J12" s="396"/>
      <c r="L12" s="35">
        <v>0</v>
      </c>
      <c r="M12" s="43"/>
      <c r="N12" s="43"/>
      <c r="O12" s="396"/>
      <c r="Q12" s="35">
        <v>0</v>
      </c>
      <c r="R12" s="43"/>
      <c r="S12" s="43"/>
      <c r="T12" s="396"/>
      <c r="V12" s="35">
        <v>9468200</v>
      </c>
      <c r="W12" s="43"/>
      <c r="X12" s="43"/>
      <c r="Y12" s="396"/>
      <c r="AA12" s="35">
        <v>0</v>
      </c>
      <c r="AB12" s="43"/>
      <c r="AC12" s="43"/>
      <c r="AD12" s="396"/>
      <c r="AF12" s="35">
        <v>0</v>
      </c>
      <c r="AG12" s="43"/>
      <c r="AH12" s="43"/>
      <c r="AI12" s="396"/>
      <c r="AK12" s="35">
        <v>0</v>
      </c>
      <c r="AL12" s="43"/>
      <c r="AM12" s="43"/>
      <c r="AN12" s="396"/>
      <c r="AP12" s="35">
        <v>0</v>
      </c>
      <c r="AQ12" s="43"/>
      <c r="AR12" s="43"/>
      <c r="AS12" s="396"/>
      <c r="AU12" s="35">
        <v>0</v>
      </c>
      <c r="AV12" s="43"/>
      <c r="AW12" s="43"/>
      <c r="AX12" s="396"/>
      <c r="AZ12" s="35">
        <v>5517480</v>
      </c>
      <c r="BA12" s="43"/>
      <c r="BB12" s="43"/>
      <c r="BC12" s="396"/>
      <c r="BE12" s="35">
        <v>0</v>
      </c>
      <c r="BF12" s="43"/>
      <c r="BG12" s="43"/>
      <c r="BH12" s="396"/>
      <c r="BJ12" s="35">
        <v>0</v>
      </c>
      <c r="BK12" s="43"/>
      <c r="BL12" s="43"/>
      <c r="BM12" s="396"/>
      <c r="BO12" s="35">
        <v>0</v>
      </c>
      <c r="BP12" s="43"/>
      <c r="BQ12" s="43"/>
      <c r="BR12" s="396"/>
      <c r="BT12" s="35">
        <v>14985680</v>
      </c>
      <c r="BU12" s="43"/>
      <c r="BV12" s="43"/>
      <c r="BW12" s="396"/>
      <c r="BY12" s="35">
        <v>64465588</v>
      </c>
      <c r="BZ12" s="43"/>
      <c r="CA12" s="43"/>
      <c r="CB12" s="396"/>
      <c r="CD12" s="35">
        <v>46626420</v>
      </c>
      <c r="CE12" s="43"/>
      <c r="CF12" s="43"/>
      <c r="CG12" s="396"/>
      <c r="CI12" s="35">
        <v>0</v>
      </c>
      <c r="CJ12" s="43"/>
      <c r="CK12" s="43"/>
      <c r="CL12" s="396"/>
      <c r="CN12" s="35">
        <v>0</v>
      </c>
      <c r="CO12" s="43"/>
      <c r="CP12" s="43"/>
      <c r="CQ12" s="396"/>
      <c r="CS12" s="35">
        <v>0</v>
      </c>
      <c r="CT12" s="43"/>
      <c r="CU12" s="43"/>
      <c r="CV12" s="396"/>
      <c r="CX12" s="35">
        <v>0</v>
      </c>
      <c r="CY12" s="43"/>
      <c r="CZ12" s="43"/>
      <c r="DA12" s="396"/>
      <c r="DC12" s="35">
        <v>6790681</v>
      </c>
      <c r="DD12" s="43"/>
      <c r="DE12" s="43"/>
      <c r="DF12" s="396"/>
      <c r="DH12" s="35">
        <v>0</v>
      </c>
      <c r="DI12" s="43"/>
      <c r="DJ12" s="43"/>
      <c r="DK12" s="396"/>
      <c r="DM12" s="35">
        <v>0</v>
      </c>
      <c r="DN12" s="43"/>
      <c r="DO12" s="43"/>
      <c r="DP12" s="396"/>
      <c r="DR12" s="35">
        <v>5451574</v>
      </c>
      <c r="DS12" s="43"/>
      <c r="DT12" s="43"/>
      <c r="DU12" s="396"/>
      <c r="DW12" s="35">
        <v>5596913</v>
      </c>
      <c r="DX12" s="43"/>
      <c r="DY12" s="43"/>
      <c r="DZ12" s="396"/>
      <c r="EB12" s="35">
        <v>0</v>
      </c>
      <c r="EC12" s="43"/>
      <c r="ED12" s="43"/>
      <c r="EE12" s="396"/>
      <c r="EG12" s="35">
        <v>0</v>
      </c>
      <c r="EH12" s="43"/>
      <c r="EI12" s="43"/>
      <c r="EJ12" s="396"/>
      <c r="EL12" s="35">
        <v>58868675</v>
      </c>
      <c r="EM12" s="43"/>
      <c r="EN12" s="43"/>
      <c r="EO12" s="88"/>
    </row>
    <row r="13" spans="3:145" x14ac:dyDescent="0.3">
      <c r="D13" s="88" t="s">
        <v>403</v>
      </c>
      <c r="E13" s="327"/>
      <c r="F13" s="397"/>
      <c r="G13" s="394">
        <v>45875000</v>
      </c>
      <c r="H13" s="395"/>
      <c r="I13" s="43"/>
      <c r="J13" s="396"/>
      <c r="K13" s="397"/>
      <c r="L13" s="394">
        <v>0</v>
      </c>
      <c r="M13" s="395"/>
      <c r="N13" s="43"/>
      <c r="O13" s="396"/>
      <c r="P13" s="397"/>
      <c r="Q13" s="394">
        <v>0</v>
      </c>
      <c r="R13" s="395"/>
      <c r="S13" s="43"/>
      <c r="T13" s="396"/>
      <c r="U13" s="397"/>
      <c r="V13" s="394">
        <v>9468200</v>
      </c>
      <c r="W13" s="395"/>
      <c r="X13" s="43"/>
      <c r="Y13" s="396"/>
      <c r="Z13" s="397"/>
      <c r="AA13" s="394">
        <v>0</v>
      </c>
      <c r="AB13" s="395"/>
      <c r="AC13" s="43"/>
      <c r="AD13" s="396"/>
      <c r="AE13" s="397"/>
      <c r="AF13" s="394">
        <v>0</v>
      </c>
      <c r="AG13" s="395"/>
      <c r="AH13" s="43"/>
      <c r="AI13" s="396"/>
      <c r="AJ13" s="397"/>
      <c r="AK13" s="394">
        <v>0</v>
      </c>
      <c r="AL13" s="395"/>
      <c r="AM13" s="43"/>
      <c r="AN13" s="396"/>
      <c r="AO13" s="397"/>
      <c r="AP13" s="394">
        <v>0</v>
      </c>
      <c r="AQ13" s="395"/>
      <c r="AR13" s="43"/>
      <c r="AS13" s="396"/>
      <c r="AT13" s="397"/>
      <c r="AU13" s="394">
        <v>0</v>
      </c>
      <c r="AV13" s="395"/>
      <c r="AW13" s="43"/>
      <c r="AX13" s="396"/>
      <c r="AY13" s="397"/>
      <c r="AZ13" s="394">
        <v>5517480</v>
      </c>
      <c r="BA13" s="395"/>
      <c r="BB13" s="43"/>
      <c r="BC13" s="396"/>
      <c r="BD13" s="397"/>
      <c r="BE13" s="394">
        <v>0</v>
      </c>
      <c r="BF13" s="395"/>
      <c r="BG13" s="43"/>
      <c r="BH13" s="396"/>
      <c r="BI13" s="397"/>
      <c r="BJ13" s="394">
        <v>0</v>
      </c>
      <c r="BK13" s="395"/>
      <c r="BL13" s="43"/>
      <c r="BM13" s="396"/>
      <c r="BN13" s="397"/>
      <c r="BO13" s="394">
        <v>0</v>
      </c>
      <c r="BP13" s="395"/>
      <c r="BQ13" s="43"/>
      <c r="BR13" s="396"/>
      <c r="BS13" s="397"/>
      <c r="BT13" s="394">
        <v>14985680</v>
      </c>
      <c r="BU13" s="395"/>
      <c r="BV13" s="43"/>
      <c r="BW13" s="396"/>
      <c r="BX13" s="397"/>
      <c r="BY13" s="394">
        <v>64465588</v>
      </c>
      <c r="BZ13" s="395"/>
      <c r="CA13" s="43"/>
      <c r="CB13" s="396"/>
      <c r="CC13" s="397"/>
      <c r="CD13" s="394">
        <v>46626420</v>
      </c>
      <c r="CE13" s="395"/>
      <c r="CF13" s="43"/>
      <c r="CG13" s="396"/>
      <c r="CH13" s="397"/>
      <c r="CI13" s="394">
        <v>0</v>
      </c>
      <c r="CJ13" s="395"/>
      <c r="CK13" s="43"/>
      <c r="CL13" s="396"/>
      <c r="CM13" s="397"/>
      <c r="CN13" s="394">
        <v>0</v>
      </c>
      <c r="CO13" s="395"/>
      <c r="CP13" s="43"/>
      <c r="CQ13" s="396"/>
      <c r="CR13" s="397"/>
      <c r="CS13" s="394">
        <v>0</v>
      </c>
      <c r="CT13" s="395"/>
      <c r="CU13" s="43"/>
      <c r="CV13" s="396"/>
      <c r="CW13" s="397"/>
      <c r="CX13" s="394">
        <v>0</v>
      </c>
      <c r="CY13" s="395"/>
      <c r="CZ13" s="43"/>
      <c r="DA13" s="396"/>
      <c r="DB13" s="397"/>
      <c r="DC13" s="394">
        <v>6790681</v>
      </c>
      <c r="DD13" s="395"/>
      <c r="DE13" s="43"/>
      <c r="DF13" s="396"/>
      <c r="DG13" s="397"/>
      <c r="DH13" s="394">
        <v>0</v>
      </c>
      <c r="DI13" s="395"/>
      <c r="DJ13" s="43"/>
      <c r="DK13" s="396"/>
      <c r="DL13" s="397"/>
      <c r="DM13" s="394">
        <v>0</v>
      </c>
      <c r="DN13" s="395"/>
      <c r="DO13" s="43"/>
      <c r="DP13" s="396"/>
      <c r="DQ13" s="397"/>
      <c r="DR13" s="394">
        <v>5451574</v>
      </c>
      <c r="DS13" s="395"/>
      <c r="DT13" s="43"/>
      <c r="DU13" s="396"/>
      <c r="DV13" s="397"/>
      <c r="DW13" s="394">
        <v>5596913</v>
      </c>
      <c r="DX13" s="395"/>
      <c r="DY13" s="43"/>
      <c r="DZ13" s="396"/>
      <c r="EA13" s="397"/>
      <c r="EB13" s="394">
        <v>0</v>
      </c>
      <c r="EC13" s="395"/>
      <c r="ED13" s="43"/>
      <c r="EE13" s="396"/>
      <c r="EF13" s="397"/>
      <c r="EG13" s="394">
        <v>0</v>
      </c>
      <c r="EH13" s="395"/>
      <c r="EI13" s="43"/>
      <c r="EJ13" s="396"/>
      <c r="EK13" s="397"/>
      <c r="EL13" s="394">
        <v>58868675</v>
      </c>
      <c r="EM13" s="395"/>
      <c r="EN13" s="43"/>
      <c r="EO13" s="88"/>
    </row>
    <row r="14" spans="3:145" x14ac:dyDescent="0.3">
      <c r="D14" s="88" t="s">
        <v>404</v>
      </c>
      <c r="E14" s="327"/>
      <c r="F14" s="396"/>
      <c r="G14" s="43">
        <v>0</v>
      </c>
      <c r="H14" s="42"/>
      <c r="I14" s="43"/>
      <c r="J14" s="396"/>
      <c r="K14" s="396"/>
      <c r="L14" s="43">
        <v>0</v>
      </c>
      <c r="M14" s="42"/>
      <c r="N14" s="43"/>
      <c r="O14" s="396"/>
      <c r="P14" s="396"/>
      <c r="Q14" s="43">
        <v>0</v>
      </c>
      <c r="R14" s="42"/>
      <c r="S14" s="43"/>
      <c r="T14" s="396"/>
      <c r="U14" s="396"/>
      <c r="V14" s="43">
        <v>0</v>
      </c>
      <c r="W14" s="42"/>
      <c r="X14" s="43"/>
      <c r="Y14" s="396"/>
      <c r="Z14" s="396"/>
      <c r="AA14" s="43">
        <v>0</v>
      </c>
      <c r="AB14" s="42"/>
      <c r="AC14" s="43"/>
      <c r="AD14" s="396"/>
      <c r="AE14" s="396"/>
      <c r="AF14" s="43">
        <v>0</v>
      </c>
      <c r="AG14" s="42"/>
      <c r="AH14" s="43"/>
      <c r="AI14" s="396"/>
      <c r="AJ14" s="396"/>
      <c r="AK14" s="43">
        <v>0</v>
      </c>
      <c r="AL14" s="42"/>
      <c r="AM14" s="43"/>
      <c r="AN14" s="396"/>
      <c r="AO14" s="396"/>
      <c r="AP14" s="43">
        <v>0</v>
      </c>
      <c r="AQ14" s="42"/>
      <c r="AR14" s="43"/>
      <c r="AS14" s="396"/>
      <c r="AT14" s="396"/>
      <c r="AU14" s="43">
        <v>0</v>
      </c>
      <c r="AV14" s="42"/>
      <c r="AW14" s="43"/>
      <c r="AX14" s="396"/>
      <c r="AY14" s="396"/>
      <c r="AZ14" s="43">
        <v>0</v>
      </c>
      <c r="BA14" s="42"/>
      <c r="BB14" s="43"/>
      <c r="BC14" s="396"/>
      <c r="BD14" s="396"/>
      <c r="BE14" s="43">
        <v>0</v>
      </c>
      <c r="BF14" s="42"/>
      <c r="BG14" s="43"/>
      <c r="BH14" s="396"/>
      <c r="BI14" s="396"/>
      <c r="BJ14" s="43">
        <v>0</v>
      </c>
      <c r="BK14" s="42"/>
      <c r="BL14" s="43"/>
      <c r="BM14" s="396"/>
      <c r="BN14" s="396"/>
      <c r="BO14" s="43">
        <v>0</v>
      </c>
      <c r="BP14" s="42"/>
      <c r="BQ14" s="43"/>
      <c r="BR14" s="396"/>
      <c r="BS14" s="396"/>
      <c r="BT14" s="43">
        <v>0</v>
      </c>
      <c r="BU14" s="42"/>
      <c r="BV14" s="43"/>
      <c r="BW14" s="396"/>
      <c r="BX14" s="396"/>
      <c r="BY14" s="43">
        <v>0</v>
      </c>
      <c r="BZ14" s="42"/>
      <c r="CA14" s="43"/>
      <c r="CB14" s="396"/>
      <c r="CC14" s="396"/>
      <c r="CD14" s="43">
        <v>0</v>
      </c>
      <c r="CE14" s="42"/>
      <c r="CF14" s="43"/>
      <c r="CG14" s="396"/>
      <c r="CH14" s="396"/>
      <c r="CI14" s="43">
        <v>0</v>
      </c>
      <c r="CJ14" s="42"/>
      <c r="CK14" s="43"/>
      <c r="CL14" s="396"/>
      <c r="CM14" s="396"/>
      <c r="CN14" s="43">
        <v>0</v>
      </c>
      <c r="CO14" s="42"/>
      <c r="CP14" s="43"/>
      <c r="CQ14" s="396"/>
      <c r="CR14" s="396"/>
      <c r="CS14" s="43">
        <v>0</v>
      </c>
      <c r="CT14" s="42"/>
      <c r="CU14" s="43"/>
      <c r="CV14" s="396"/>
      <c r="CW14" s="396"/>
      <c r="CX14" s="43">
        <v>0</v>
      </c>
      <c r="CY14" s="42"/>
      <c r="CZ14" s="43"/>
      <c r="DA14" s="396"/>
      <c r="DB14" s="396"/>
      <c r="DC14" s="43">
        <v>0</v>
      </c>
      <c r="DD14" s="42"/>
      <c r="DE14" s="43"/>
      <c r="DF14" s="396"/>
      <c r="DG14" s="396"/>
      <c r="DH14" s="43">
        <v>0</v>
      </c>
      <c r="DI14" s="42"/>
      <c r="DJ14" s="43"/>
      <c r="DK14" s="396"/>
      <c r="DL14" s="396"/>
      <c r="DM14" s="43">
        <v>0</v>
      </c>
      <c r="DN14" s="42"/>
      <c r="DO14" s="43"/>
      <c r="DP14" s="396"/>
      <c r="DQ14" s="396"/>
      <c r="DR14" s="43">
        <v>0</v>
      </c>
      <c r="DS14" s="42"/>
      <c r="DT14" s="43"/>
      <c r="DU14" s="396"/>
      <c r="DV14" s="396"/>
      <c r="DW14" s="43">
        <v>0</v>
      </c>
      <c r="DX14" s="42"/>
      <c r="DY14" s="43"/>
      <c r="DZ14" s="396"/>
      <c r="EA14" s="396"/>
      <c r="EB14" s="43">
        <v>0</v>
      </c>
      <c r="EC14" s="42"/>
      <c r="ED14" s="43"/>
      <c r="EE14" s="396"/>
      <c r="EF14" s="396"/>
      <c r="EG14" s="43">
        <v>0</v>
      </c>
      <c r="EH14" s="42"/>
      <c r="EI14" s="43"/>
      <c r="EJ14" s="396"/>
      <c r="EK14" s="396"/>
      <c r="EL14" s="43">
        <v>0</v>
      </c>
      <c r="EM14" s="42"/>
      <c r="EN14" s="43"/>
      <c r="EO14" s="88"/>
    </row>
    <row r="15" spans="3:145" x14ac:dyDescent="0.3">
      <c r="D15" s="88" t="s">
        <v>405</v>
      </c>
      <c r="E15" s="327"/>
      <c r="F15" s="405"/>
      <c r="G15" s="72">
        <v>0</v>
      </c>
      <c r="H15" s="71"/>
      <c r="I15" s="43"/>
      <c r="J15" s="396"/>
      <c r="K15" s="405"/>
      <c r="L15" s="72">
        <v>0</v>
      </c>
      <c r="M15" s="71"/>
      <c r="N15" s="43"/>
      <c r="O15" s="396"/>
      <c r="P15" s="405"/>
      <c r="Q15" s="72">
        <v>0</v>
      </c>
      <c r="R15" s="71"/>
      <c r="S15" s="43"/>
      <c r="T15" s="396"/>
      <c r="U15" s="405"/>
      <c r="V15" s="72">
        <v>0</v>
      </c>
      <c r="W15" s="71"/>
      <c r="X15" s="43"/>
      <c r="Y15" s="396"/>
      <c r="Z15" s="405"/>
      <c r="AA15" s="72">
        <v>0</v>
      </c>
      <c r="AB15" s="71"/>
      <c r="AC15" s="43"/>
      <c r="AD15" s="396"/>
      <c r="AE15" s="405"/>
      <c r="AF15" s="72">
        <v>0</v>
      </c>
      <c r="AG15" s="71"/>
      <c r="AH15" s="43"/>
      <c r="AI15" s="396"/>
      <c r="AJ15" s="405"/>
      <c r="AK15" s="72">
        <v>0</v>
      </c>
      <c r="AL15" s="71"/>
      <c r="AM15" s="43"/>
      <c r="AN15" s="396"/>
      <c r="AO15" s="405"/>
      <c r="AP15" s="72">
        <v>0</v>
      </c>
      <c r="AQ15" s="71"/>
      <c r="AR15" s="43"/>
      <c r="AS15" s="396"/>
      <c r="AT15" s="405"/>
      <c r="AU15" s="72">
        <v>0</v>
      </c>
      <c r="AV15" s="71"/>
      <c r="AW15" s="43"/>
      <c r="AX15" s="396"/>
      <c r="AY15" s="405"/>
      <c r="AZ15" s="72">
        <v>0</v>
      </c>
      <c r="BA15" s="71"/>
      <c r="BB15" s="43"/>
      <c r="BC15" s="396"/>
      <c r="BD15" s="405"/>
      <c r="BE15" s="72">
        <v>0</v>
      </c>
      <c r="BF15" s="71"/>
      <c r="BG15" s="43"/>
      <c r="BH15" s="396"/>
      <c r="BI15" s="405"/>
      <c r="BJ15" s="72">
        <v>0</v>
      </c>
      <c r="BK15" s="71"/>
      <c r="BL15" s="43"/>
      <c r="BM15" s="396"/>
      <c r="BN15" s="405"/>
      <c r="BO15" s="72">
        <v>0</v>
      </c>
      <c r="BP15" s="71"/>
      <c r="BQ15" s="43"/>
      <c r="BR15" s="396"/>
      <c r="BS15" s="405"/>
      <c r="BT15" s="72">
        <v>0</v>
      </c>
      <c r="BU15" s="71"/>
      <c r="BV15" s="43"/>
      <c r="BW15" s="396"/>
      <c r="BX15" s="405"/>
      <c r="BY15" s="72">
        <v>0</v>
      </c>
      <c r="BZ15" s="71"/>
      <c r="CA15" s="43"/>
      <c r="CB15" s="396"/>
      <c r="CC15" s="405"/>
      <c r="CD15" s="72">
        <v>0</v>
      </c>
      <c r="CE15" s="71"/>
      <c r="CF15" s="43"/>
      <c r="CG15" s="396"/>
      <c r="CH15" s="405"/>
      <c r="CI15" s="72">
        <v>0</v>
      </c>
      <c r="CJ15" s="71"/>
      <c r="CK15" s="43"/>
      <c r="CL15" s="396"/>
      <c r="CM15" s="405"/>
      <c r="CN15" s="72">
        <v>0</v>
      </c>
      <c r="CO15" s="71"/>
      <c r="CP15" s="43"/>
      <c r="CQ15" s="396"/>
      <c r="CR15" s="405"/>
      <c r="CS15" s="72">
        <v>0</v>
      </c>
      <c r="CT15" s="71"/>
      <c r="CU15" s="43"/>
      <c r="CV15" s="396"/>
      <c r="CW15" s="405"/>
      <c r="CX15" s="72">
        <v>0</v>
      </c>
      <c r="CY15" s="71"/>
      <c r="CZ15" s="43"/>
      <c r="DA15" s="396"/>
      <c r="DB15" s="405"/>
      <c r="DC15" s="72">
        <v>0</v>
      </c>
      <c r="DD15" s="71"/>
      <c r="DE15" s="43"/>
      <c r="DF15" s="396"/>
      <c r="DG15" s="405"/>
      <c r="DH15" s="72">
        <v>0</v>
      </c>
      <c r="DI15" s="71"/>
      <c r="DJ15" s="43"/>
      <c r="DK15" s="396"/>
      <c r="DL15" s="405"/>
      <c r="DM15" s="72">
        <v>0</v>
      </c>
      <c r="DN15" s="71"/>
      <c r="DO15" s="43"/>
      <c r="DP15" s="396"/>
      <c r="DQ15" s="405"/>
      <c r="DR15" s="72">
        <v>0</v>
      </c>
      <c r="DS15" s="71"/>
      <c r="DT15" s="43"/>
      <c r="DU15" s="396"/>
      <c r="DV15" s="405"/>
      <c r="DW15" s="72">
        <v>0</v>
      </c>
      <c r="DX15" s="71"/>
      <c r="DY15" s="43"/>
      <c r="DZ15" s="396"/>
      <c r="EA15" s="405"/>
      <c r="EB15" s="72">
        <v>0</v>
      </c>
      <c r="EC15" s="71"/>
      <c r="ED15" s="43"/>
      <c r="EE15" s="396"/>
      <c r="EF15" s="405"/>
      <c r="EG15" s="72">
        <v>0</v>
      </c>
      <c r="EH15" s="71"/>
      <c r="EI15" s="43"/>
      <c r="EJ15" s="396"/>
      <c r="EK15" s="405"/>
      <c r="EL15" s="72">
        <v>0</v>
      </c>
      <c r="EM15" s="71"/>
      <c r="EN15" s="43"/>
      <c r="EO15" s="88"/>
    </row>
    <row r="16" spans="3:145" x14ac:dyDescent="0.3">
      <c r="D16" s="88"/>
      <c r="E16" s="327"/>
      <c r="G16" s="43"/>
      <c r="H16" s="43"/>
      <c r="I16" s="43"/>
      <c r="J16" s="396"/>
      <c r="K16" s="43"/>
      <c r="L16" s="43"/>
      <c r="M16" s="43"/>
      <c r="N16" s="43"/>
      <c r="O16" s="396"/>
      <c r="P16" s="43"/>
      <c r="Q16" s="43"/>
      <c r="R16" s="43"/>
      <c r="S16" s="43"/>
      <c r="T16" s="396"/>
      <c r="U16" s="43"/>
      <c r="V16" s="43"/>
      <c r="W16" s="43"/>
      <c r="X16" s="43"/>
      <c r="Y16" s="396"/>
      <c r="Z16" s="43"/>
      <c r="AA16" s="43"/>
      <c r="AB16" s="43"/>
      <c r="AC16" s="43"/>
      <c r="AD16" s="396"/>
      <c r="AE16" s="43"/>
      <c r="AF16" s="43"/>
      <c r="AG16" s="43"/>
      <c r="AH16" s="43"/>
      <c r="AI16" s="396"/>
      <c r="AJ16" s="43"/>
      <c r="AK16" s="43"/>
      <c r="AL16" s="43"/>
      <c r="AM16" s="43"/>
      <c r="AN16" s="396"/>
      <c r="AO16" s="43"/>
      <c r="AP16" s="43"/>
      <c r="AQ16" s="43"/>
      <c r="AR16" s="43"/>
      <c r="AS16" s="396"/>
      <c r="AT16" s="43"/>
      <c r="AU16" s="43"/>
      <c r="AV16" s="43"/>
      <c r="AW16" s="43"/>
      <c r="AX16" s="396"/>
      <c r="AY16" s="43"/>
      <c r="AZ16" s="43"/>
      <c r="BA16" s="43"/>
      <c r="BB16" s="43"/>
      <c r="BC16" s="396"/>
      <c r="BD16" s="43"/>
      <c r="BE16" s="43"/>
      <c r="BF16" s="43"/>
      <c r="BG16" s="43"/>
      <c r="BH16" s="396"/>
      <c r="BI16" s="43"/>
      <c r="BJ16" s="43"/>
      <c r="BK16" s="43"/>
      <c r="BL16" s="43"/>
      <c r="BM16" s="396"/>
      <c r="BN16" s="43"/>
      <c r="BO16" s="43"/>
      <c r="BP16" s="43"/>
      <c r="BQ16" s="43"/>
      <c r="BR16" s="396"/>
      <c r="BS16" s="43"/>
      <c r="BT16" s="43"/>
      <c r="BU16" s="43"/>
      <c r="BV16" s="43"/>
      <c r="BW16" s="396"/>
      <c r="BX16" s="43"/>
      <c r="BY16" s="43"/>
      <c r="BZ16" s="43"/>
      <c r="CA16" s="43"/>
      <c r="CB16" s="396"/>
      <c r="CC16" s="43"/>
      <c r="CD16" s="43"/>
      <c r="CE16" s="43"/>
      <c r="CF16" s="43"/>
      <c r="CG16" s="396"/>
      <c r="CH16" s="43"/>
      <c r="CI16" s="43"/>
      <c r="CJ16" s="43"/>
      <c r="CK16" s="43"/>
      <c r="CL16" s="396"/>
      <c r="CM16" s="43"/>
      <c r="CN16" s="43"/>
      <c r="CO16" s="43"/>
      <c r="CP16" s="43"/>
      <c r="CQ16" s="396"/>
      <c r="CR16" s="43"/>
      <c r="CS16" s="43"/>
      <c r="CT16" s="43"/>
      <c r="CU16" s="43"/>
      <c r="CV16" s="396"/>
      <c r="CW16" s="43"/>
      <c r="CX16" s="43"/>
      <c r="CY16" s="43"/>
      <c r="CZ16" s="43"/>
      <c r="DA16" s="396"/>
      <c r="DB16" s="43"/>
      <c r="DC16" s="43"/>
      <c r="DD16" s="43"/>
      <c r="DE16" s="43"/>
      <c r="DF16" s="396"/>
      <c r="DG16" s="43"/>
      <c r="DH16" s="43"/>
      <c r="DI16" s="43"/>
      <c r="DJ16" s="43"/>
      <c r="DK16" s="396"/>
      <c r="DL16" s="43"/>
      <c r="DM16" s="43"/>
      <c r="DN16" s="43"/>
      <c r="DO16" s="43"/>
      <c r="DP16" s="396"/>
      <c r="DQ16" s="43"/>
      <c r="DR16" s="43"/>
      <c r="DS16" s="43"/>
      <c r="DT16" s="43"/>
      <c r="DU16" s="396"/>
      <c r="DV16" s="43"/>
      <c r="DW16" s="43"/>
      <c r="DX16" s="43"/>
      <c r="DY16" s="43"/>
      <c r="DZ16" s="396"/>
      <c r="EA16" s="43"/>
      <c r="EB16" s="43"/>
      <c r="EC16" s="43"/>
      <c r="ED16" s="43"/>
      <c r="EE16" s="396"/>
      <c r="EF16" s="43"/>
      <c r="EG16" s="43"/>
      <c r="EH16" s="43"/>
      <c r="EI16" s="43"/>
      <c r="EJ16" s="396"/>
      <c r="EK16" s="43"/>
      <c r="EL16" s="43"/>
      <c r="EM16" s="43"/>
      <c r="EN16" s="43"/>
      <c r="EO16" s="88"/>
    </row>
    <row r="17" spans="4:147" s="33" customFormat="1" x14ac:dyDescent="0.3">
      <c r="D17" s="161" t="s">
        <v>406</v>
      </c>
      <c r="E17" s="329"/>
      <c r="G17" s="35">
        <v>45875000</v>
      </c>
      <c r="H17" s="35"/>
      <c r="I17" s="35"/>
      <c r="J17" s="393"/>
      <c r="K17" s="35"/>
      <c r="L17" s="35">
        <v>0</v>
      </c>
      <c r="M17" s="35"/>
      <c r="N17" s="35"/>
      <c r="O17" s="393"/>
      <c r="P17" s="35"/>
      <c r="Q17" s="35">
        <v>0</v>
      </c>
      <c r="R17" s="35"/>
      <c r="S17" s="35"/>
      <c r="T17" s="393"/>
      <c r="U17" s="35"/>
      <c r="V17" s="35">
        <v>9468200</v>
      </c>
      <c r="W17" s="35"/>
      <c r="X17" s="35"/>
      <c r="Y17" s="393"/>
      <c r="Z17" s="35"/>
      <c r="AA17" s="35">
        <v>0</v>
      </c>
      <c r="AB17" s="35"/>
      <c r="AC17" s="35"/>
      <c r="AD17" s="393"/>
      <c r="AE17" s="35"/>
      <c r="AF17" s="35">
        <v>0</v>
      </c>
      <c r="AG17" s="35"/>
      <c r="AH17" s="35"/>
      <c r="AI17" s="393"/>
      <c r="AJ17" s="35"/>
      <c r="AK17" s="35">
        <v>0</v>
      </c>
      <c r="AL17" s="35"/>
      <c r="AM17" s="35"/>
      <c r="AN17" s="393"/>
      <c r="AO17" s="35"/>
      <c r="AP17" s="35">
        <v>0</v>
      </c>
      <c r="AQ17" s="35"/>
      <c r="AR17" s="35"/>
      <c r="AS17" s="393"/>
      <c r="AT17" s="35"/>
      <c r="AU17" s="35">
        <v>0</v>
      </c>
      <c r="AV17" s="35"/>
      <c r="AW17" s="35"/>
      <c r="AX17" s="393"/>
      <c r="AY17" s="35"/>
      <c r="AZ17" s="35">
        <v>5517480</v>
      </c>
      <c r="BA17" s="35"/>
      <c r="BB17" s="35"/>
      <c r="BC17" s="393"/>
      <c r="BD17" s="35"/>
      <c r="BE17" s="35">
        <v>0</v>
      </c>
      <c r="BF17" s="35"/>
      <c r="BG17" s="35"/>
      <c r="BH17" s="393"/>
      <c r="BI17" s="35"/>
      <c r="BJ17" s="35">
        <v>0</v>
      </c>
      <c r="BK17" s="35"/>
      <c r="BL17" s="35"/>
      <c r="BM17" s="393"/>
      <c r="BN17" s="35"/>
      <c r="BO17" s="35">
        <v>0</v>
      </c>
      <c r="BP17" s="35"/>
      <c r="BQ17" s="35"/>
      <c r="BR17" s="393"/>
      <c r="BS17" s="35"/>
      <c r="BT17" s="35">
        <v>14985680</v>
      </c>
      <c r="BU17" s="35"/>
      <c r="BV17" s="35"/>
      <c r="BW17" s="393"/>
      <c r="BX17" s="35"/>
      <c r="BY17" s="35">
        <v>64465588</v>
      </c>
      <c r="BZ17" s="35"/>
      <c r="CA17" s="35"/>
      <c r="CB17" s="393"/>
      <c r="CC17" s="35"/>
      <c r="CD17" s="35">
        <v>46626420</v>
      </c>
      <c r="CE17" s="35"/>
      <c r="CF17" s="35"/>
      <c r="CG17" s="393"/>
      <c r="CH17" s="35"/>
      <c r="CI17" s="35">
        <v>0</v>
      </c>
      <c r="CJ17" s="35"/>
      <c r="CK17" s="35"/>
      <c r="CL17" s="393"/>
      <c r="CM17" s="35"/>
      <c r="CN17" s="35">
        <v>0</v>
      </c>
      <c r="CO17" s="35"/>
      <c r="CP17" s="35"/>
      <c r="CQ17" s="393"/>
      <c r="CR17" s="35"/>
      <c r="CS17" s="35">
        <v>0</v>
      </c>
      <c r="CT17" s="35"/>
      <c r="CU17" s="35"/>
      <c r="CV17" s="393"/>
      <c r="CW17" s="35"/>
      <c r="CX17" s="35">
        <v>0</v>
      </c>
      <c r="CY17" s="35"/>
      <c r="CZ17" s="35"/>
      <c r="DA17" s="393"/>
      <c r="DB17" s="35"/>
      <c r="DC17" s="35">
        <v>6790681</v>
      </c>
      <c r="DD17" s="35"/>
      <c r="DE17" s="35"/>
      <c r="DF17" s="393"/>
      <c r="DG17" s="35"/>
      <c r="DH17" s="35">
        <v>0</v>
      </c>
      <c r="DI17" s="35"/>
      <c r="DJ17" s="35"/>
      <c r="DK17" s="393"/>
      <c r="DL17" s="35"/>
      <c r="DM17" s="35">
        <v>0</v>
      </c>
      <c r="DN17" s="35"/>
      <c r="DO17" s="35"/>
      <c r="DP17" s="393"/>
      <c r="DQ17" s="35"/>
      <c r="DR17" s="35">
        <v>5451574</v>
      </c>
      <c r="DS17" s="35"/>
      <c r="DT17" s="35"/>
      <c r="DU17" s="393"/>
      <c r="DV17" s="35"/>
      <c r="DW17" s="35">
        <v>5596913</v>
      </c>
      <c r="DX17" s="35"/>
      <c r="DY17" s="35"/>
      <c r="DZ17" s="393"/>
      <c r="EA17" s="35"/>
      <c r="EB17" s="35">
        <v>0</v>
      </c>
      <c r="EC17" s="35"/>
      <c r="ED17" s="35"/>
      <c r="EE17" s="393"/>
      <c r="EF17" s="35"/>
      <c r="EG17" s="35">
        <v>0</v>
      </c>
      <c r="EH17" s="35"/>
      <c r="EI17" s="35"/>
      <c r="EJ17" s="393"/>
      <c r="EK17" s="35"/>
      <c r="EL17" s="35">
        <v>58868675</v>
      </c>
      <c r="EM17" s="35"/>
      <c r="EN17" s="35"/>
      <c r="EO17" s="161"/>
      <c r="EQ17" s="80"/>
    </row>
    <row r="18" spans="4:147" x14ac:dyDescent="0.3">
      <c r="D18" s="88" t="s">
        <v>316</v>
      </c>
      <c r="E18" s="327"/>
      <c r="F18" s="333"/>
      <c r="G18" s="394">
        <v>45875000</v>
      </c>
      <c r="H18" s="395"/>
      <c r="I18" s="43"/>
      <c r="J18" s="396"/>
      <c r="K18" s="397"/>
      <c r="L18" s="394">
        <v>0</v>
      </c>
      <c r="M18" s="395"/>
      <c r="N18" s="43"/>
      <c r="O18" s="396"/>
      <c r="P18" s="397"/>
      <c r="Q18" s="394">
        <v>0</v>
      </c>
      <c r="R18" s="395"/>
      <c r="S18" s="43"/>
      <c r="T18" s="396"/>
      <c r="U18" s="397"/>
      <c r="V18" s="394">
        <v>9468200</v>
      </c>
      <c r="W18" s="395"/>
      <c r="X18" s="43"/>
      <c r="Y18" s="396"/>
      <c r="Z18" s="397"/>
      <c r="AA18" s="394">
        <v>0</v>
      </c>
      <c r="AB18" s="395"/>
      <c r="AC18" s="43"/>
      <c r="AD18" s="396"/>
      <c r="AE18" s="397"/>
      <c r="AF18" s="394">
        <v>0</v>
      </c>
      <c r="AG18" s="395"/>
      <c r="AH18" s="43"/>
      <c r="AI18" s="396"/>
      <c r="AJ18" s="397"/>
      <c r="AK18" s="394">
        <v>0</v>
      </c>
      <c r="AL18" s="395"/>
      <c r="AM18" s="43"/>
      <c r="AN18" s="396"/>
      <c r="AO18" s="397"/>
      <c r="AP18" s="394">
        <v>0</v>
      </c>
      <c r="AQ18" s="395"/>
      <c r="AR18" s="43"/>
      <c r="AS18" s="396"/>
      <c r="AT18" s="397"/>
      <c r="AU18" s="394">
        <v>0</v>
      </c>
      <c r="AV18" s="395"/>
      <c r="AW18" s="43"/>
      <c r="AX18" s="396"/>
      <c r="AY18" s="397"/>
      <c r="AZ18" s="394">
        <v>5517480</v>
      </c>
      <c r="BA18" s="395"/>
      <c r="BB18" s="43"/>
      <c r="BC18" s="396"/>
      <c r="BD18" s="397"/>
      <c r="BE18" s="394">
        <v>0</v>
      </c>
      <c r="BF18" s="395"/>
      <c r="BG18" s="43"/>
      <c r="BH18" s="396"/>
      <c r="BI18" s="397"/>
      <c r="BJ18" s="394">
        <v>0</v>
      </c>
      <c r="BK18" s="395"/>
      <c r="BL18" s="43"/>
      <c r="BM18" s="396"/>
      <c r="BN18" s="397"/>
      <c r="BO18" s="394">
        <v>0</v>
      </c>
      <c r="BP18" s="395"/>
      <c r="BQ18" s="43"/>
      <c r="BR18" s="396"/>
      <c r="BS18" s="397"/>
      <c r="BT18" s="394">
        <v>14985680</v>
      </c>
      <c r="BU18" s="395"/>
      <c r="BV18" s="43"/>
      <c r="BW18" s="396"/>
      <c r="BX18" s="397"/>
      <c r="BY18" s="394">
        <v>64465588</v>
      </c>
      <c r="BZ18" s="395"/>
      <c r="CA18" s="43"/>
      <c r="CB18" s="396"/>
      <c r="CC18" s="397"/>
      <c r="CD18" s="394">
        <v>46626420</v>
      </c>
      <c r="CE18" s="395"/>
      <c r="CF18" s="43"/>
      <c r="CG18" s="396"/>
      <c r="CH18" s="397"/>
      <c r="CI18" s="394">
        <v>0</v>
      </c>
      <c r="CJ18" s="395"/>
      <c r="CK18" s="43"/>
      <c r="CL18" s="396"/>
      <c r="CM18" s="397"/>
      <c r="CN18" s="394">
        <v>0</v>
      </c>
      <c r="CO18" s="395"/>
      <c r="CP18" s="43"/>
      <c r="CQ18" s="396"/>
      <c r="CR18" s="397"/>
      <c r="CS18" s="394">
        <v>0</v>
      </c>
      <c r="CT18" s="395"/>
      <c r="CU18" s="43"/>
      <c r="CV18" s="396"/>
      <c r="CW18" s="397"/>
      <c r="CX18" s="394">
        <v>0</v>
      </c>
      <c r="CY18" s="395"/>
      <c r="CZ18" s="43"/>
      <c r="DA18" s="396"/>
      <c r="DB18" s="397"/>
      <c r="DC18" s="394">
        <v>6790681</v>
      </c>
      <c r="DD18" s="395"/>
      <c r="DE18" s="43"/>
      <c r="DF18" s="396"/>
      <c r="DG18" s="397"/>
      <c r="DH18" s="394">
        <v>0</v>
      </c>
      <c r="DI18" s="395"/>
      <c r="DJ18" s="43"/>
      <c r="DK18" s="396"/>
      <c r="DL18" s="397"/>
      <c r="DM18" s="394">
        <v>0</v>
      </c>
      <c r="DN18" s="395"/>
      <c r="DO18" s="43"/>
      <c r="DP18" s="396"/>
      <c r="DQ18" s="397"/>
      <c r="DR18" s="394">
        <v>5451574</v>
      </c>
      <c r="DS18" s="395"/>
      <c r="DT18" s="43"/>
      <c r="DU18" s="396"/>
      <c r="DV18" s="397"/>
      <c r="DW18" s="394">
        <v>5596913</v>
      </c>
      <c r="DX18" s="395"/>
      <c r="DY18" s="43"/>
      <c r="DZ18" s="396"/>
      <c r="EA18" s="397"/>
      <c r="EB18" s="394">
        <v>0</v>
      </c>
      <c r="EC18" s="395"/>
      <c r="ED18" s="43"/>
      <c r="EE18" s="396"/>
      <c r="EF18" s="397"/>
      <c r="EG18" s="394">
        <v>0</v>
      </c>
      <c r="EH18" s="395"/>
      <c r="EI18" s="43"/>
      <c r="EJ18" s="396"/>
      <c r="EK18" s="397"/>
      <c r="EL18" s="394">
        <v>58868675</v>
      </c>
      <c r="EM18" s="395"/>
      <c r="EN18" s="43"/>
      <c r="EO18" s="88"/>
    </row>
    <row r="19" spans="4:147" x14ac:dyDescent="0.3">
      <c r="D19" s="88" t="s">
        <v>319</v>
      </c>
      <c r="E19" s="327"/>
      <c r="F19" s="327"/>
      <c r="G19" s="43">
        <v>0</v>
      </c>
      <c r="H19" s="42"/>
      <c r="I19" s="43"/>
      <c r="J19" s="396"/>
      <c r="K19" s="396"/>
      <c r="L19" s="43">
        <v>0</v>
      </c>
      <c r="M19" s="42"/>
      <c r="N19" s="43"/>
      <c r="O19" s="396"/>
      <c r="P19" s="396"/>
      <c r="Q19" s="43">
        <v>0</v>
      </c>
      <c r="R19" s="42"/>
      <c r="S19" s="43"/>
      <c r="T19" s="396"/>
      <c r="U19" s="396"/>
      <c r="V19" s="43">
        <v>0</v>
      </c>
      <c r="W19" s="42"/>
      <c r="X19" s="43"/>
      <c r="Y19" s="396"/>
      <c r="Z19" s="396"/>
      <c r="AA19" s="43">
        <v>0</v>
      </c>
      <c r="AB19" s="42"/>
      <c r="AC19" s="43"/>
      <c r="AD19" s="396"/>
      <c r="AE19" s="396"/>
      <c r="AF19" s="43">
        <v>0</v>
      </c>
      <c r="AG19" s="42"/>
      <c r="AH19" s="43"/>
      <c r="AI19" s="396"/>
      <c r="AJ19" s="396"/>
      <c r="AK19" s="43">
        <v>0</v>
      </c>
      <c r="AL19" s="42"/>
      <c r="AM19" s="43"/>
      <c r="AN19" s="396"/>
      <c r="AO19" s="396"/>
      <c r="AP19" s="43">
        <v>0</v>
      </c>
      <c r="AQ19" s="42"/>
      <c r="AR19" s="43"/>
      <c r="AS19" s="396"/>
      <c r="AT19" s="396"/>
      <c r="AU19" s="43">
        <v>0</v>
      </c>
      <c r="AV19" s="42"/>
      <c r="AW19" s="43"/>
      <c r="AX19" s="396"/>
      <c r="AY19" s="396"/>
      <c r="AZ19" s="43">
        <v>0</v>
      </c>
      <c r="BA19" s="42"/>
      <c r="BB19" s="43"/>
      <c r="BC19" s="396"/>
      <c r="BD19" s="396"/>
      <c r="BE19" s="43">
        <v>0</v>
      </c>
      <c r="BF19" s="42"/>
      <c r="BG19" s="43"/>
      <c r="BH19" s="396"/>
      <c r="BI19" s="396"/>
      <c r="BJ19" s="43">
        <v>0</v>
      </c>
      <c r="BK19" s="42"/>
      <c r="BL19" s="43"/>
      <c r="BM19" s="396"/>
      <c r="BN19" s="396"/>
      <c r="BO19" s="43">
        <v>0</v>
      </c>
      <c r="BP19" s="42"/>
      <c r="BQ19" s="43"/>
      <c r="BR19" s="396"/>
      <c r="BS19" s="396"/>
      <c r="BT19" s="43">
        <v>0</v>
      </c>
      <c r="BU19" s="42"/>
      <c r="BV19" s="43"/>
      <c r="BW19" s="396"/>
      <c r="BX19" s="396"/>
      <c r="BY19" s="43">
        <v>0</v>
      </c>
      <c r="BZ19" s="42"/>
      <c r="CA19" s="43"/>
      <c r="CB19" s="396"/>
      <c r="CC19" s="396"/>
      <c r="CD19" s="43">
        <v>0</v>
      </c>
      <c r="CE19" s="42"/>
      <c r="CF19" s="43"/>
      <c r="CG19" s="396"/>
      <c r="CH19" s="396"/>
      <c r="CI19" s="43">
        <v>0</v>
      </c>
      <c r="CJ19" s="42"/>
      <c r="CK19" s="43"/>
      <c r="CL19" s="396"/>
      <c r="CM19" s="396"/>
      <c r="CN19" s="43">
        <v>0</v>
      </c>
      <c r="CO19" s="42"/>
      <c r="CP19" s="43"/>
      <c r="CQ19" s="396"/>
      <c r="CR19" s="396"/>
      <c r="CS19" s="43">
        <v>0</v>
      </c>
      <c r="CT19" s="42"/>
      <c r="CU19" s="43"/>
      <c r="CV19" s="396"/>
      <c r="CW19" s="396"/>
      <c r="CX19" s="43">
        <v>0</v>
      </c>
      <c r="CY19" s="42"/>
      <c r="CZ19" s="43"/>
      <c r="DA19" s="396"/>
      <c r="DB19" s="396"/>
      <c r="DC19" s="43">
        <v>0</v>
      </c>
      <c r="DD19" s="42"/>
      <c r="DE19" s="43"/>
      <c r="DF19" s="396"/>
      <c r="DG19" s="396"/>
      <c r="DH19" s="43">
        <v>0</v>
      </c>
      <c r="DI19" s="42"/>
      <c r="DJ19" s="43"/>
      <c r="DK19" s="396"/>
      <c r="DL19" s="396"/>
      <c r="DM19" s="43">
        <v>0</v>
      </c>
      <c r="DN19" s="42"/>
      <c r="DO19" s="43"/>
      <c r="DP19" s="396"/>
      <c r="DQ19" s="396"/>
      <c r="DR19" s="43">
        <v>0</v>
      </c>
      <c r="DS19" s="42"/>
      <c r="DT19" s="43"/>
      <c r="DU19" s="396"/>
      <c r="DV19" s="396"/>
      <c r="DW19" s="43">
        <v>0</v>
      </c>
      <c r="DX19" s="42"/>
      <c r="DY19" s="43"/>
      <c r="DZ19" s="396"/>
      <c r="EA19" s="396"/>
      <c r="EB19" s="43">
        <v>0</v>
      </c>
      <c r="EC19" s="42"/>
      <c r="ED19" s="43"/>
      <c r="EE19" s="396"/>
      <c r="EF19" s="396"/>
      <c r="EG19" s="43">
        <v>0</v>
      </c>
      <c r="EH19" s="42"/>
      <c r="EI19" s="43"/>
      <c r="EJ19" s="396"/>
      <c r="EK19" s="396"/>
      <c r="EL19" s="43">
        <v>0</v>
      </c>
      <c r="EM19" s="42"/>
      <c r="EN19" s="43"/>
      <c r="EO19" s="88"/>
    </row>
    <row r="20" spans="4:147" x14ac:dyDescent="0.3">
      <c r="D20" s="88" t="s">
        <v>334</v>
      </c>
      <c r="E20" s="327"/>
      <c r="F20" s="346"/>
      <c r="G20" s="72">
        <v>0</v>
      </c>
      <c r="H20" s="71"/>
      <c r="I20" s="43"/>
      <c r="J20" s="396"/>
      <c r="K20" s="405"/>
      <c r="L20" s="72">
        <v>0</v>
      </c>
      <c r="M20" s="71"/>
      <c r="N20" s="43"/>
      <c r="O20" s="396"/>
      <c r="P20" s="405"/>
      <c r="Q20" s="72">
        <v>0</v>
      </c>
      <c r="R20" s="71"/>
      <c r="S20" s="43"/>
      <c r="T20" s="396"/>
      <c r="U20" s="405"/>
      <c r="V20" s="72">
        <v>0</v>
      </c>
      <c r="W20" s="71"/>
      <c r="X20" s="43"/>
      <c r="Y20" s="396"/>
      <c r="Z20" s="405"/>
      <c r="AA20" s="72">
        <v>0</v>
      </c>
      <c r="AB20" s="71"/>
      <c r="AC20" s="43"/>
      <c r="AD20" s="396"/>
      <c r="AE20" s="405"/>
      <c r="AF20" s="72">
        <v>0</v>
      </c>
      <c r="AG20" s="71"/>
      <c r="AH20" s="43"/>
      <c r="AI20" s="396"/>
      <c r="AJ20" s="405"/>
      <c r="AK20" s="72">
        <v>0</v>
      </c>
      <c r="AL20" s="71"/>
      <c r="AM20" s="43"/>
      <c r="AN20" s="396"/>
      <c r="AO20" s="405"/>
      <c r="AP20" s="72">
        <v>0</v>
      </c>
      <c r="AQ20" s="71"/>
      <c r="AR20" s="43"/>
      <c r="AS20" s="396"/>
      <c r="AT20" s="405"/>
      <c r="AU20" s="72">
        <v>0</v>
      </c>
      <c r="AV20" s="71"/>
      <c r="AW20" s="43"/>
      <c r="AX20" s="396"/>
      <c r="AY20" s="405"/>
      <c r="AZ20" s="72">
        <v>0</v>
      </c>
      <c r="BA20" s="71"/>
      <c r="BB20" s="43"/>
      <c r="BC20" s="396"/>
      <c r="BD20" s="405"/>
      <c r="BE20" s="72">
        <v>0</v>
      </c>
      <c r="BF20" s="71"/>
      <c r="BG20" s="43"/>
      <c r="BH20" s="396"/>
      <c r="BI20" s="405"/>
      <c r="BJ20" s="72">
        <v>0</v>
      </c>
      <c r="BK20" s="71"/>
      <c r="BL20" s="43"/>
      <c r="BM20" s="396"/>
      <c r="BN20" s="405"/>
      <c r="BO20" s="72">
        <v>0</v>
      </c>
      <c r="BP20" s="71"/>
      <c r="BQ20" s="43"/>
      <c r="BR20" s="396"/>
      <c r="BS20" s="405"/>
      <c r="BT20" s="72">
        <v>0</v>
      </c>
      <c r="BU20" s="71"/>
      <c r="BV20" s="43"/>
      <c r="BW20" s="396"/>
      <c r="BX20" s="405"/>
      <c r="BY20" s="72">
        <v>0</v>
      </c>
      <c r="BZ20" s="71"/>
      <c r="CA20" s="43"/>
      <c r="CB20" s="396"/>
      <c r="CC20" s="405"/>
      <c r="CD20" s="72">
        <v>0</v>
      </c>
      <c r="CE20" s="71"/>
      <c r="CF20" s="43"/>
      <c r="CG20" s="396"/>
      <c r="CH20" s="405"/>
      <c r="CI20" s="72">
        <v>0</v>
      </c>
      <c r="CJ20" s="71"/>
      <c r="CK20" s="43"/>
      <c r="CL20" s="396"/>
      <c r="CM20" s="405"/>
      <c r="CN20" s="72">
        <v>0</v>
      </c>
      <c r="CO20" s="71"/>
      <c r="CP20" s="43"/>
      <c r="CQ20" s="396"/>
      <c r="CR20" s="405"/>
      <c r="CS20" s="72">
        <v>0</v>
      </c>
      <c r="CT20" s="71"/>
      <c r="CU20" s="43"/>
      <c r="CV20" s="396"/>
      <c r="CW20" s="405"/>
      <c r="CX20" s="72">
        <v>0</v>
      </c>
      <c r="CY20" s="71"/>
      <c r="CZ20" s="43"/>
      <c r="DA20" s="396"/>
      <c r="DB20" s="405"/>
      <c r="DC20" s="72">
        <v>0</v>
      </c>
      <c r="DD20" s="71"/>
      <c r="DE20" s="43"/>
      <c r="DF20" s="396"/>
      <c r="DG20" s="405"/>
      <c r="DH20" s="72">
        <v>0</v>
      </c>
      <c r="DI20" s="71"/>
      <c r="DJ20" s="43"/>
      <c r="DK20" s="396"/>
      <c r="DL20" s="405"/>
      <c r="DM20" s="72">
        <v>0</v>
      </c>
      <c r="DN20" s="71"/>
      <c r="DO20" s="43"/>
      <c r="DP20" s="396"/>
      <c r="DQ20" s="405"/>
      <c r="DR20" s="72">
        <v>0</v>
      </c>
      <c r="DS20" s="71"/>
      <c r="DT20" s="43"/>
      <c r="DU20" s="396"/>
      <c r="DV20" s="405"/>
      <c r="DW20" s="72">
        <v>0</v>
      </c>
      <c r="DX20" s="71"/>
      <c r="DY20" s="43"/>
      <c r="DZ20" s="396"/>
      <c r="EA20" s="405"/>
      <c r="EB20" s="72">
        <v>0</v>
      </c>
      <c r="EC20" s="71"/>
      <c r="ED20" s="43"/>
      <c r="EE20" s="396"/>
      <c r="EF20" s="405"/>
      <c r="EG20" s="72">
        <v>0</v>
      </c>
      <c r="EH20" s="71"/>
      <c r="EI20" s="43"/>
      <c r="EJ20" s="396"/>
      <c r="EK20" s="405"/>
      <c r="EL20" s="72">
        <v>0</v>
      </c>
      <c r="EM20" s="71"/>
      <c r="EN20" s="43"/>
      <c r="EO20" s="88"/>
    </row>
    <row r="21" spans="4:147" x14ac:dyDescent="0.3">
      <c r="D21" s="88"/>
      <c r="E21" s="327"/>
      <c r="G21" s="43"/>
      <c r="H21" s="43"/>
      <c r="I21" s="43"/>
      <c r="J21" s="396"/>
      <c r="K21" s="43"/>
      <c r="L21" s="43"/>
      <c r="M21" s="43"/>
      <c r="N21" s="43"/>
      <c r="O21" s="396"/>
      <c r="P21" s="43"/>
      <c r="Q21" s="43"/>
      <c r="R21" s="43"/>
      <c r="S21" s="43"/>
      <c r="T21" s="396"/>
      <c r="U21" s="43"/>
      <c r="V21" s="43"/>
      <c r="W21" s="43"/>
      <c r="X21" s="43"/>
      <c r="Y21" s="396"/>
      <c r="Z21" s="43"/>
      <c r="AA21" s="43"/>
      <c r="AB21" s="43"/>
      <c r="AC21" s="43"/>
      <c r="AD21" s="396"/>
      <c r="AE21" s="43"/>
      <c r="AF21" s="43"/>
      <c r="AG21" s="43"/>
      <c r="AH21" s="43"/>
      <c r="AI21" s="396"/>
      <c r="AJ21" s="43"/>
      <c r="AK21" s="43"/>
      <c r="AL21" s="43"/>
      <c r="AM21" s="43"/>
      <c r="AN21" s="396"/>
      <c r="AO21" s="43"/>
      <c r="AP21" s="43"/>
      <c r="AQ21" s="43"/>
      <c r="AR21" s="43"/>
      <c r="AS21" s="396"/>
      <c r="AT21" s="43"/>
      <c r="AU21" s="43"/>
      <c r="AV21" s="43"/>
      <c r="AW21" s="43"/>
      <c r="AX21" s="396"/>
      <c r="AY21" s="43"/>
      <c r="AZ21" s="43"/>
      <c r="BA21" s="43"/>
      <c r="BB21" s="43"/>
      <c r="BC21" s="396"/>
      <c r="BD21" s="43"/>
      <c r="BE21" s="43"/>
      <c r="BF21" s="43"/>
      <c r="BG21" s="43"/>
      <c r="BH21" s="396"/>
      <c r="BI21" s="43"/>
      <c r="BJ21" s="43"/>
      <c r="BK21" s="43"/>
      <c r="BL21" s="43"/>
      <c r="BM21" s="396"/>
      <c r="BN21" s="43"/>
      <c r="BO21" s="43"/>
      <c r="BP21" s="43"/>
      <c r="BQ21" s="43"/>
      <c r="BR21" s="396"/>
      <c r="BS21" s="43"/>
      <c r="BT21" s="43"/>
      <c r="BU21" s="43"/>
      <c r="BV21" s="43"/>
      <c r="BW21" s="396"/>
      <c r="BX21" s="43"/>
      <c r="BY21" s="43"/>
      <c r="BZ21" s="43"/>
      <c r="CA21" s="43"/>
      <c r="CB21" s="396"/>
      <c r="CC21" s="43"/>
      <c r="CD21" s="43"/>
      <c r="CE21" s="43"/>
      <c r="CF21" s="43"/>
      <c r="CG21" s="396"/>
      <c r="CH21" s="43"/>
      <c r="CI21" s="43"/>
      <c r="CJ21" s="43"/>
      <c r="CK21" s="43"/>
      <c r="CL21" s="396"/>
      <c r="CM21" s="43"/>
      <c r="CN21" s="43"/>
      <c r="CO21" s="43"/>
      <c r="CP21" s="43"/>
      <c r="CQ21" s="396"/>
      <c r="CR21" s="43"/>
      <c r="CS21" s="43"/>
      <c r="CT21" s="43"/>
      <c r="CU21" s="43"/>
      <c r="CV21" s="396"/>
      <c r="CW21" s="43"/>
      <c r="CX21" s="43"/>
      <c r="CY21" s="43"/>
      <c r="CZ21" s="43"/>
      <c r="DA21" s="396"/>
      <c r="DB21" s="43"/>
      <c r="DC21" s="43"/>
      <c r="DD21" s="43"/>
      <c r="DE21" s="43"/>
      <c r="DF21" s="396"/>
      <c r="DG21" s="43"/>
      <c r="DH21" s="43"/>
      <c r="DI21" s="43"/>
      <c r="DJ21" s="43"/>
      <c r="DK21" s="396"/>
      <c r="DL21" s="43"/>
      <c r="DM21" s="43"/>
      <c r="DN21" s="43"/>
      <c r="DO21" s="43"/>
      <c r="DP21" s="396"/>
      <c r="DQ21" s="43"/>
      <c r="DR21" s="43"/>
      <c r="DS21" s="43"/>
      <c r="DT21" s="43"/>
      <c r="DU21" s="396"/>
      <c r="DV21" s="43"/>
      <c r="DW21" s="43"/>
      <c r="DX21" s="43"/>
      <c r="DY21" s="43"/>
      <c r="DZ21" s="396"/>
      <c r="EA21" s="43"/>
      <c r="EB21" s="43"/>
      <c r="EC21" s="43"/>
      <c r="ED21" s="43"/>
      <c r="EE21" s="396"/>
      <c r="EF21" s="43"/>
      <c r="EG21" s="43"/>
      <c r="EH21" s="43"/>
      <c r="EI21" s="43"/>
      <c r="EJ21" s="396"/>
      <c r="EK21" s="43"/>
      <c r="EL21" s="43"/>
      <c r="EM21" s="43"/>
      <c r="EN21" s="43"/>
      <c r="EO21" s="88"/>
    </row>
    <row r="22" spans="4:147" ht="12.75" customHeight="1" x14ac:dyDescent="0.3">
      <c r="D22" s="88" t="s">
        <v>561</v>
      </c>
      <c r="E22" s="327"/>
      <c r="G22" s="43">
        <v>0</v>
      </c>
      <c r="H22" s="43"/>
      <c r="I22" s="43"/>
      <c r="J22" s="396"/>
      <c r="K22" s="43"/>
      <c r="L22" s="43">
        <v>0</v>
      </c>
      <c r="M22" s="43"/>
      <c r="N22" s="43"/>
      <c r="O22" s="396"/>
      <c r="P22" s="43"/>
      <c r="Q22" s="43">
        <v>0</v>
      </c>
      <c r="R22" s="43"/>
      <c r="S22" s="43"/>
      <c r="T22" s="396"/>
      <c r="U22" s="43"/>
      <c r="V22" s="43">
        <v>9468200</v>
      </c>
      <c r="W22" s="43"/>
      <c r="X22" s="43"/>
      <c r="Y22" s="396"/>
      <c r="Z22" s="43"/>
      <c r="AA22" s="43">
        <v>0</v>
      </c>
      <c r="AB22" s="43"/>
      <c r="AC22" s="43"/>
      <c r="AD22" s="396"/>
      <c r="AE22" s="43"/>
      <c r="AF22" s="43">
        <v>0</v>
      </c>
      <c r="AG22" s="43"/>
      <c r="AH22" s="43"/>
      <c r="AI22" s="396"/>
      <c r="AJ22" s="43"/>
      <c r="AK22" s="43">
        <v>0</v>
      </c>
      <c r="AL22" s="43"/>
      <c r="AM22" s="43"/>
      <c r="AN22" s="396"/>
      <c r="AO22" s="43"/>
      <c r="AP22" s="43">
        <v>0</v>
      </c>
      <c r="AQ22" s="43"/>
      <c r="AR22" s="43"/>
      <c r="AS22" s="396"/>
      <c r="AT22" s="43"/>
      <c r="AU22" s="43">
        <v>0</v>
      </c>
      <c r="AV22" s="43"/>
      <c r="AW22" s="43"/>
      <c r="AX22" s="396"/>
      <c r="AY22" s="43"/>
      <c r="AZ22" s="43">
        <v>0</v>
      </c>
      <c r="BA22" s="43"/>
      <c r="BB22" s="43"/>
      <c r="BC22" s="396"/>
      <c r="BD22" s="43"/>
      <c r="BE22" s="43">
        <v>0</v>
      </c>
      <c r="BF22" s="43"/>
      <c r="BG22" s="43"/>
      <c r="BH22" s="396"/>
      <c r="BI22" s="43"/>
      <c r="BJ22" s="43">
        <v>0</v>
      </c>
      <c r="BK22" s="43"/>
      <c r="BL22" s="43"/>
      <c r="BM22" s="396"/>
      <c r="BN22" s="43"/>
      <c r="BO22" s="43">
        <v>0</v>
      </c>
      <c r="BP22" s="43"/>
      <c r="BQ22" s="43"/>
      <c r="BR22" s="396"/>
      <c r="BS22" s="43"/>
      <c r="BT22" s="43">
        <v>9468200</v>
      </c>
      <c r="BU22" s="43"/>
      <c r="BV22" s="43"/>
      <c r="BW22" s="396"/>
      <c r="BX22" s="43"/>
      <c r="BY22" s="43">
        <v>0</v>
      </c>
      <c r="BZ22" s="43"/>
      <c r="CA22" s="43"/>
      <c r="CB22" s="396"/>
      <c r="CC22" s="43"/>
      <c r="CD22" s="43">
        <v>0</v>
      </c>
      <c r="CE22" s="43"/>
      <c r="CF22" s="43"/>
      <c r="CG22" s="396"/>
      <c r="CH22" s="43"/>
      <c r="CI22" s="43">
        <v>0</v>
      </c>
      <c r="CJ22" s="43"/>
      <c r="CK22" s="43"/>
      <c r="CL22" s="396"/>
      <c r="CM22" s="43"/>
      <c r="CN22" s="43">
        <v>0</v>
      </c>
      <c r="CO22" s="43"/>
      <c r="CP22" s="43"/>
      <c r="CQ22" s="396"/>
      <c r="CR22" s="43"/>
      <c r="CS22" s="43">
        <v>0</v>
      </c>
      <c r="CT22" s="43"/>
      <c r="CU22" s="43"/>
      <c r="CV22" s="396"/>
      <c r="CW22" s="43"/>
      <c r="CX22" s="43">
        <v>0</v>
      </c>
      <c r="CY22" s="43"/>
      <c r="CZ22" s="43"/>
      <c r="DA22" s="396"/>
      <c r="DB22" s="43"/>
      <c r="DC22" s="43">
        <v>0</v>
      </c>
      <c r="DD22" s="43"/>
      <c r="DE22" s="43"/>
      <c r="DF22" s="396"/>
      <c r="DG22" s="43"/>
      <c r="DH22" s="43">
        <v>0</v>
      </c>
      <c r="DI22" s="43"/>
      <c r="DJ22" s="43"/>
      <c r="DK22" s="396"/>
      <c r="DL22" s="43"/>
      <c r="DM22" s="43">
        <v>0</v>
      </c>
      <c r="DN22" s="43"/>
      <c r="DO22" s="43"/>
      <c r="DP22" s="396"/>
      <c r="DQ22" s="43"/>
      <c r="DR22" s="43">
        <v>0</v>
      </c>
      <c r="DS22" s="43"/>
      <c r="DT22" s="43"/>
      <c r="DU22" s="396"/>
      <c r="DV22" s="43"/>
      <c r="DW22" s="43">
        <v>0</v>
      </c>
      <c r="DX22" s="43"/>
      <c r="DY22" s="43"/>
      <c r="DZ22" s="396"/>
      <c r="EA22" s="43"/>
      <c r="EB22" s="43">
        <v>0</v>
      </c>
      <c r="EC22" s="43"/>
      <c r="ED22" s="43"/>
      <c r="EE22" s="396"/>
      <c r="EF22" s="43"/>
      <c r="EG22" s="43">
        <v>0</v>
      </c>
      <c r="EH22" s="43"/>
      <c r="EI22" s="43"/>
      <c r="EJ22" s="396"/>
      <c r="EK22" s="43"/>
      <c r="EL22" s="43">
        <v>0</v>
      </c>
      <c r="EM22" s="43"/>
      <c r="EN22" s="43"/>
      <c r="EO22" s="88"/>
    </row>
    <row r="23" spans="4:147" ht="12.75" customHeight="1" x14ac:dyDescent="0.3">
      <c r="D23" s="88" t="s">
        <v>316</v>
      </c>
      <c r="E23" s="327"/>
      <c r="F23" s="333"/>
      <c r="G23" s="394">
        <v>0</v>
      </c>
      <c r="H23" s="395"/>
      <c r="I23" s="43"/>
      <c r="J23" s="396"/>
      <c r="K23" s="397"/>
      <c r="L23" s="394">
        <v>0</v>
      </c>
      <c r="M23" s="395"/>
      <c r="N23" s="43"/>
      <c r="O23" s="396"/>
      <c r="P23" s="397"/>
      <c r="Q23" s="394">
        <v>0</v>
      </c>
      <c r="R23" s="395"/>
      <c r="S23" s="43"/>
      <c r="T23" s="396"/>
      <c r="U23" s="397"/>
      <c r="V23" s="394">
        <v>9468200</v>
      </c>
      <c r="W23" s="395"/>
      <c r="X23" s="43"/>
      <c r="Y23" s="396"/>
      <c r="Z23" s="397"/>
      <c r="AA23" s="394">
        <v>0</v>
      </c>
      <c r="AB23" s="395"/>
      <c r="AC23" s="43"/>
      <c r="AD23" s="396"/>
      <c r="AE23" s="397"/>
      <c r="AF23" s="394">
        <v>0</v>
      </c>
      <c r="AG23" s="395"/>
      <c r="AH23" s="43"/>
      <c r="AI23" s="396"/>
      <c r="AJ23" s="397"/>
      <c r="AK23" s="394">
        <v>0</v>
      </c>
      <c r="AL23" s="395"/>
      <c r="AM23" s="43"/>
      <c r="AN23" s="396"/>
      <c r="AO23" s="397"/>
      <c r="AP23" s="394">
        <v>0</v>
      </c>
      <c r="AQ23" s="395"/>
      <c r="AR23" s="43"/>
      <c r="AS23" s="396"/>
      <c r="AT23" s="397"/>
      <c r="AU23" s="394">
        <v>0</v>
      </c>
      <c r="AV23" s="395"/>
      <c r="AW23" s="43"/>
      <c r="AX23" s="396"/>
      <c r="AY23" s="397"/>
      <c r="AZ23" s="394">
        <v>0</v>
      </c>
      <c r="BA23" s="395"/>
      <c r="BB23" s="43"/>
      <c r="BC23" s="396"/>
      <c r="BD23" s="397"/>
      <c r="BE23" s="394">
        <v>0</v>
      </c>
      <c r="BF23" s="395"/>
      <c r="BG23" s="43"/>
      <c r="BH23" s="396"/>
      <c r="BI23" s="397"/>
      <c r="BJ23" s="394">
        <v>0</v>
      </c>
      <c r="BK23" s="395"/>
      <c r="BL23" s="43"/>
      <c r="BM23" s="396"/>
      <c r="BN23" s="397"/>
      <c r="BO23" s="394">
        <v>0</v>
      </c>
      <c r="BP23" s="395"/>
      <c r="BQ23" s="43"/>
      <c r="BR23" s="396"/>
      <c r="BS23" s="397"/>
      <c r="BT23" s="394">
        <v>9468200</v>
      </c>
      <c r="BU23" s="395"/>
      <c r="BV23" s="43"/>
      <c r="BW23" s="396"/>
      <c r="BX23" s="397"/>
      <c r="BY23" s="394">
        <v>0</v>
      </c>
      <c r="BZ23" s="395"/>
      <c r="CA23" s="43"/>
      <c r="CB23" s="396"/>
      <c r="CC23" s="397"/>
      <c r="CD23" s="394">
        <v>0</v>
      </c>
      <c r="CE23" s="395"/>
      <c r="CF23" s="43"/>
      <c r="CG23" s="396"/>
      <c r="CH23" s="397"/>
      <c r="CI23" s="394">
        <v>0</v>
      </c>
      <c r="CJ23" s="395"/>
      <c r="CK23" s="43"/>
      <c r="CL23" s="396"/>
      <c r="CM23" s="397"/>
      <c r="CN23" s="394">
        <v>0</v>
      </c>
      <c r="CO23" s="395"/>
      <c r="CP23" s="43"/>
      <c r="CQ23" s="396"/>
      <c r="CR23" s="397"/>
      <c r="CS23" s="394">
        <v>0</v>
      </c>
      <c r="CT23" s="395"/>
      <c r="CU23" s="43"/>
      <c r="CV23" s="396"/>
      <c r="CW23" s="397"/>
      <c r="CX23" s="394">
        <v>0</v>
      </c>
      <c r="CY23" s="395"/>
      <c r="CZ23" s="43"/>
      <c r="DA23" s="396"/>
      <c r="DB23" s="397"/>
      <c r="DC23" s="394">
        <v>0</v>
      </c>
      <c r="DD23" s="395"/>
      <c r="DE23" s="43"/>
      <c r="DF23" s="396"/>
      <c r="DG23" s="397"/>
      <c r="DH23" s="394">
        <v>0</v>
      </c>
      <c r="DI23" s="395"/>
      <c r="DJ23" s="43"/>
      <c r="DK23" s="396"/>
      <c r="DL23" s="397"/>
      <c r="DM23" s="394">
        <v>0</v>
      </c>
      <c r="DN23" s="395"/>
      <c r="DO23" s="43"/>
      <c r="DP23" s="396"/>
      <c r="DQ23" s="397"/>
      <c r="DR23" s="394">
        <v>0</v>
      </c>
      <c r="DS23" s="395"/>
      <c r="DT23" s="43"/>
      <c r="DU23" s="396"/>
      <c r="DV23" s="397"/>
      <c r="DW23" s="394">
        <v>0</v>
      </c>
      <c r="DX23" s="395"/>
      <c r="DY23" s="43"/>
      <c r="DZ23" s="396"/>
      <c r="EA23" s="397"/>
      <c r="EB23" s="394">
        <v>0</v>
      </c>
      <c r="EC23" s="395"/>
      <c r="ED23" s="43"/>
      <c r="EE23" s="396"/>
      <c r="EF23" s="397"/>
      <c r="EG23" s="394">
        <v>0</v>
      </c>
      <c r="EH23" s="395"/>
      <c r="EI23" s="43"/>
      <c r="EJ23" s="396"/>
      <c r="EK23" s="397"/>
      <c r="EL23" s="394">
        <v>0</v>
      </c>
      <c r="EM23" s="395"/>
      <c r="EN23" s="43"/>
      <c r="EO23" s="88"/>
    </row>
    <row r="24" spans="4:147" ht="12.75" customHeight="1" x14ac:dyDescent="0.3">
      <c r="D24" s="88" t="s">
        <v>319</v>
      </c>
      <c r="E24" s="327"/>
      <c r="F24" s="327"/>
      <c r="G24" s="43">
        <v>0</v>
      </c>
      <c r="H24" s="42"/>
      <c r="I24" s="43"/>
      <c r="J24" s="396"/>
      <c r="K24" s="396"/>
      <c r="L24" s="43">
        <v>0</v>
      </c>
      <c r="M24" s="42"/>
      <c r="N24" s="43"/>
      <c r="O24" s="396"/>
      <c r="P24" s="396"/>
      <c r="Q24" s="43">
        <v>0</v>
      </c>
      <c r="R24" s="42"/>
      <c r="S24" s="43"/>
      <c r="T24" s="396"/>
      <c r="U24" s="396"/>
      <c r="V24" s="43">
        <v>0</v>
      </c>
      <c r="W24" s="42"/>
      <c r="X24" s="43"/>
      <c r="Y24" s="396"/>
      <c r="Z24" s="396"/>
      <c r="AA24" s="43">
        <v>0</v>
      </c>
      <c r="AB24" s="42"/>
      <c r="AC24" s="43"/>
      <c r="AD24" s="396"/>
      <c r="AE24" s="396"/>
      <c r="AF24" s="43">
        <v>0</v>
      </c>
      <c r="AG24" s="42"/>
      <c r="AH24" s="43"/>
      <c r="AI24" s="396"/>
      <c r="AJ24" s="396"/>
      <c r="AK24" s="43">
        <v>0</v>
      </c>
      <c r="AL24" s="42"/>
      <c r="AM24" s="43"/>
      <c r="AN24" s="396"/>
      <c r="AO24" s="396"/>
      <c r="AP24" s="43">
        <v>0</v>
      </c>
      <c r="AQ24" s="42"/>
      <c r="AR24" s="43"/>
      <c r="AS24" s="396"/>
      <c r="AT24" s="396"/>
      <c r="AU24" s="43">
        <v>0</v>
      </c>
      <c r="AV24" s="42"/>
      <c r="AW24" s="43"/>
      <c r="AX24" s="396"/>
      <c r="AY24" s="396"/>
      <c r="AZ24" s="43">
        <v>0</v>
      </c>
      <c r="BA24" s="42"/>
      <c r="BB24" s="43"/>
      <c r="BC24" s="396"/>
      <c r="BD24" s="396"/>
      <c r="BE24" s="43">
        <v>0</v>
      </c>
      <c r="BF24" s="42"/>
      <c r="BG24" s="43"/>
      <c r="BH24" s="396"/>
      <c r="BI24" s="396"/>
      <c r="BJ24" s="43">
        <v>0</v>
      </c>
      <c r="BK24" s="42"/>
      <c r="BL24" s="43"/>
      <c r="BM24" s="396"/>
      <c r="BN24" s="396"/>
      <c r="BO24" s="43">
        <v>0</v>
      </c>
      <c r="BP24" s="42"/>
      <c r="BQ24" s="43"/>
      <c r="BR24" s="396"/>
      <c r="BS24" s="396"/>
      <c r="BT24" s="43">
        <v>0</v>
      </c>
      <c r="BU24" s="42"/>
      <c r="BV24" s="43"/>
      <c r="BW24" s="396"/>
      <c r="BX24" s="396"/>
      <c r="BY24" s="43">
        <v>0</v>
      </c>
      <c r="BZ24" s="42"/>
      <c r="CA24" s="43"/>
      <c r="CB24" s="396"/>
      <c r="CC24" s="396"/>
      <c r="CD24" s="43">
        <v>0</v>
      </c>
      <c r="CE24" s="42"/>
      <c r="CF24" s="43"/>
      <c r="CG24" s="396"/>
      <c r="CH24" s="396"/>
      <c r="CI24" s="43">
        <v>0</v>
      </c>
      <c r="CJ24" s="42"/>
      <c r="CK24" s="43"/>
      <c r="CL24" s="396"/>
      <c r="CM24" s="396"/>
      <c r="CN24" s="43">
        <v>0</v>
      </c>
      <c r="CO24" s="42"/>
      <c r="CP24" s="43"/>
      <c r="CQ24" s="396"/>
      <c r="CR24" s="396"/>
      <c r="CS24" s="43">
        <v>0</v>
      </c>
      <c r="CT24" s="42"/>
      <c r="CU24" s="43"/>
      <c r="CV24" s="396"/>
      <c r="CW24" s="396"/>
      <c r="CX24" s="43">
        <v>0</v>
      </c>
      <c r="CY24" s="42"/>
      <c r="CZ24" s="43"/>
      <c r="DA24" s="396"/>
      <c r="DB24" s="396"/>
      <c r="DC24" s="43">
        <v>0</v>
      </c>
      <c r="DD24" s="42"/>
      <c r="DE24" s="43"/>
      <c r="DF24" s="396"/>
      <c r="DG24" s="396"/>
      <c r="DH24" s="43">
        <v>0</v>
      </c>
      <c r="DI24" s="42"/>
      <c r="DJ24" s="43"/>
      <c r="DK24" s="396"/>
      <c r="DL24" s="396"/>
      <c r="DM24" s="43">
        <v>0</v>
      </c>
      <c r="DN24" s="42"/>
      <c r="DO24" s="43"/>
      <c r="DP24" s="396"/>
      <c r="DQ24" s="396"/>
      <c r="DR24" s="43">
        <v>0</v>
      </c>
      <c r="DS24" s="42"/>
      <c r="DT24" s="43"/>
      <c r="DU24" s="396"/>
      <c r="DV24" s="396"/>
      <c r="DW24" s="43">
        <v>0</v>
      </c>
      <c r="DX24" s="42"/>
      <c r="DY24" s="43"/>
      <c r="DZ24" s="396"/>
      <c r="EA24" s="396"/>
      <c r="EB24" s="43">
        <v>0</v>
      </c>
      <c r="EC24" s="42"/>
      <c r="ED24" s="43"/>
      <c r="EE24" s="396"/>
      <c r="EF24" s="396"/>
      <c r="EG24" s="43">
        <v>0</v>
      </c>
      <c r="EH24" s="42"/>
      <c r="EI24" s="43"/>
      <c r="EJ24" s="396"/>
      <c r="EK24" s="396"/>
      <c r="EL24" s="43">
        <v>0</v>
      </c>
      <c r="EM24" s="42"/>
      <c r="EN24" s="43"/>
      <c r="EO24" s="88"/>
    </row>
    <row r="25" spans="4:147" ht="12.75" customHeight="1" x14ac:dyDescent="0.3">
      <c r="D25" s="88" t="s">
        <v>334</v>
      </c>
      <c r="E25" s="327"/>
      <c r="F25" s="346"/>
      <c r="G25" s="72">
        <v>0</v>
      </c>
      <c r="H25" s="71"/>
      <c r="I25" s="43"/>
      <c r="J25" s="396"/>
      <c r="K25" s="405"/>
      <c r="L25" s="72">
        <v>0</v>
      </c>
      <c r="M25" s="71"/>
      <c r="N25" s="43"/>
      <c r="O25" s="396"/>
      <c r="P25" s="405"/>
      <c r="Q25" s="72">
        <v>0</v>
      </c>
      <c r="R25" s="71"/>
      <c r="S25" s="43"/>
      <c r="T25" s="396"/>
      <c r="U25" s="405"/>
      <c r="V25" s="72">
        <v>0</v>
      </c>
      <c r="W25" s="71"/>
      <c r="X25" s="43"/>
      <c r="Y25" s="396"/>
      <c r="Z25" s="405"/>
      <c r="AA25" s="72">
        <v>0</v>
      </c>
      <c r="AB25" s="71"/>
      <c r="AC25" s="43"/>
      <c r="AD25" s="396"/>
      <c r="AE25" s="405"/>
      <c r="AF25" s="72">
        <v>0</v>
      </c>
      <c r="AG25" s="71"/>
      <c r="AH25" s="43"/>
      <c r="AI25" s="396"/>
      <c r="AJ25" s="405"/>
      <c r="AK25" s="72">
        <v>0</v>
      </c>
      <c r="AL25" s="71"/>
      <c r="AM25" s="43"/>
      <c r="AN25" s="396"/>
      <c r="AO25" s="405"/>
      <c r="AP25" s="72">
        <v>0</v>
      </c>
      <c r="AQ25" s="71"/>
      <c r="AR25" s="43"/>
      <c r="AS25" s="396"/>
      <c r="AT25" s="405"/>
      <c r="AU25" s="72">
        <v>0</v>
      </c>
      <c r="AV25" s="71"/>
      <c r="AW25" s="43"/>
      <c r="AX25" s="396"/>
      <c r="AY25" s="405"/>
      <c r="AZ25" s="72">
        <v>0</v>
      </c>
      <c r="BA25" s="71"/>
      <c r="BB25" s="43"/>
      <c r="BC25" s="396"/>
      <c r="BD25" s="405"/>
      <c r="BE25" s="72">
        <v>0</v>
      </c>
      <c r="BF25" s="71"/>
      <c r="BG25" s="43"/>
      <c r="BH25" s="396"/>
      <c r="BI25" s="405"/>
      <c r="BJ25" s="72">
        <v>0</v>
      </c>
      <c r="BK25" s="71"/>
      <c r="BL25" s="43"/>
      <c r="BM25" s="396"/>
      <c r="BN25" s="405"/>
      <c r="BO25" s="72">
        <v>0</v>
      </c>
      <c r="BP25" s="71"/>
      <c r="BQ25" s="43"/>
      <c r="BR25" s="396"/>
      <c r="BS25" s="405"/>
      <c r="BT25" s="72">
        <v>0</v>
      </c>
      <c r="BU25" s="71"/>
      <c r="BV25" s="43"/>
      <c r="BW25" s="396"/>
      <c r="BX25" s="405"/>
      <c r="BY25" s="72">
        <v>0</v>
      </c>
      <c r="BZ25" s="71"/>
      <c r="CA25" s="43"/>
      <c r="CB25" s="396"/>
      <c r="CC25" s="405"/>
      <c r="CD25" s="72">
        <v>0</v>
      </c>
      <c r="CE25" s="71"/>
      <c r="CF25" s="43"/>
      <c r="CG25" s="396"/>
      <c r="CH25" s="405"/>
      <c r="CI25" s="72">
        <v>0</v>
      </c>
      <c r="CJ25" s="71"/>
      <c r="CK25" s="43"/>
      <c r="CL25" s="396"/>
      <c r="CM25" s="405"/>
      <c r="CN25" s="72">
        <v>0</v>
      </c>
      <c r="CO25" s="71"/>
      <c r="CP25" s="43"/>
      <c r="CQ25" s="396"/>
      <c r="CR25" s="405"/>
      <c r="CS25" s="72">
        <v>0</v>
      </c>
      <c r="CT25" s="71"/>
      <c r="CU25" s="43"/>
      <c r="CV25" s="396"/>
      <c r="CW25" s="405"/>
      <c r="CX25" s="72">
        <v>0</v>
      </c>
      <c r="CY25" s="71"/>
      <c r="CZ25" s="43"/>
      <c r="DA25" s="396"/>
      <c r="DB25" s="405"/>
      <c r="DC25" s="72">
        <v>0</v>
      </c>
      <c r="DD25" s="71"/>
      <c r="DE25" s="43"/>
      <c r="DF25" s="396"/>
      <c r="DG25" s="405"/>
      <c r="DH25" s="72">
        <v>0</v>
      </c>
      <c r="DI25" s="71"/>
      <c r="DJ25" s="43"/>
      <c r="DK25" s="396"/>
      <c r="DL25" s="405"/>
      <c r="DM25" s="72">
        <v>0</v>
      </c>
      <c r="DN25" s="71"/>
      <c r="DO25" s="43"/>
      <c r="DP25" s="396"/>
      <c r="DQ25" s="405"/>
      <c r="DR25" s="72">
        <v>0</v>
      </c>
      <c r="DS25" s="71"/>
      <c r="DT25" s="43"/>
      <c r="DU25" s="396"/>
      <c r="DV25" s="405"/>
      <c r="DW25" s="72">
        <v>0</v>
      </c>
      <c r="DX25" s="71"/>
      <c r="DY25" s="43"/>
      <c r="DZ25" s="396"/>
      <c r="EA25" s="405"/>
      <c r="EB25" s="72">
        <v>0</v>
      </c>
      <c r="EC25" s="71"/>
      <c r="ED25" s="43"/>
      <c r="EE25" s="396"/>
      <c r="EF25" s="405"/>
      <c r="EG25" s="72">
        <v>0</v>
      </c>
      <c r="EH25" s="71"/>
      <c r="EI25" s="43"/>
      <c r="EJ25" s="396"/>
      <c r="EK25" s="405"/>
      <c r="EL25" s="72">
        <v>0</v>
      </c>
      <c r="EM25" s="71"/>
      <c r="EN25" s="43"/>
      <c r="EO25" s="88"/>
    </row>
    <row r="26" spans="4:147" ht="12.75" customHeight="1" x14ac:dyDescent="0.3">
      <c r="D26" s="88"/>
      <c r="E26" s="327"/>
      <c r="G26" s="43"/>
      <c r="H26" s="43"/>
      <c r="I26" s="43"/>
      <c r="J26" s="396"/>
      <c r="K26" s="43"/>
      <c r="L26" s="43"/>
      <c r="M26" s="43"/>
      <c r="N26" s="43"/>
      <c r="O26" s="396"/>
      <c r="P26" s="43"/>
      <c r="Q26" s="43"/>
      <c r="R26" s="43"/>
      <c r="S26" s="43"/>
      <c r="T26" s="396"/>
      <c r="U26" s="43"/>
      <c r="V26" s="43"/>
      <c r="W26" s="43"/>
      <c r="X26" s="43"/>
      <c r="Y26" s="396"/>
      <c r="Z26" s="43"/>
      <c r="AA26" s="43"/>
      <c r="AB26" s="43"/>
      <c r="AC26" s="43"/>
      <c r="AD26" s="396"/>
      <c r="AE26" s="43"/>
      <c r="AF26" s="43"/>
      <c r="AG26" s="43"/>
      <c r="AH26" s="43"/>
      <c r="AI26" s="396"/>
      <c r="AJ26" s="43"/>
      <c r="AK26" s="43"/>
      <c r="AL26" s="43"/>
      <c r="AM26" s="43"/>
      <c r="AN26" s="396"/>
      <c r="AO26" s="43"/>
      <c r="AP26" s="43"/>
      <c r="AQ26" s="43"/>
      <c r="AR26" s="43"/>
      <c r="AS26" s="396"/>
      <c r="AT26" s="43"/>
      <c r="AU26" s="43"/>
      <c r="AV26" s="43"/>
      <c r="AW26" s="43"/>
      <c r="AX26" s="396"/>
      <c r="AY26" s="43"/>
      <c r="AZ26" s="43"/>
      <c r="BA26" s="43"/>
      <c r="BB26" s="43"/>
      <c r="BC26" s="396"/>
      <c r="BD26" s="43"/>
      <c r="BE26" s="43"/>
      <c r="BF26" s="43"/>
      <c r="BG26" s="43"/>
      <c r="BH26" s="396"/>
      <c r="BI26" s="43"/>
      <c r="BJ26" s="43"/>
      <c r="BK26" s="43"/>
      <c r="BL26" s="43"/>
      <c r="BM26" s="396"/>
      <c r="BN26" s="43"/>
      <c r="BO26" s="43"/>
      <c r="BP26" s="43"/>
      <c r="BQ26" s="43"/>
      <c r="BR26" s="396"/>
      <c r="BS26" s="43"/>
      <c r="BT26" s="43"/>
      <c r="BU26" s="43"/>
      <c r="BV26" s="43"/>
      <c r="BW26" s="396"/>
      <c r="BX26" s="43"/>
      <c r="BY26" s="43"/>
      <c r="BZ26" s="43"/>
      <c r="CA26" s="43"/>
      <c r="CB26" s="396"/>
      <c r="CC26" s="43"/>
      <c r="CD26" s="43"/>
      <c r="CE26" s="43"/>
      <c r="CF26" s="43"/>
      <c r="CG26" s="396"/>
      <c r="CH26" s="43"/>
      <c r="CI26" s="43"/>
      <c r="CJ26" s="43"/>
      <c r="CK26" s="43"/>
      <c r="CL26" s="396"/>
      <c r="CM26" s="43"/>
      <c r="CN26" s="43"/>
      <c r="CO26" s="43"/>
      <c r="CP26" s="43"/>
      <c r="CQ26" s="396"/>
      <c r="CR26" s="43"/>
      <c r="CS26" s="43"/>
      <c r="CT26" s="43"/>
      <c r="CU26" s="43"/>
      <c r="CV26" s="396"/>
      <c r="CW26" s="43"/>
      <c r="CX26" s="43"/>
      <c r="CY26" s="43"/>
      <c r="CZ26" s="43"/>
      <c r="DA26" s="396"/>
      <c r="DB26" s="43"/>
      <c r="DC26" s="43"/>
      <c r="DD26" s="43"/>
      <c r="DE26" s="43"/>
      <c r="DF26" s="396"/>
      <c r="DG26" s="43"/>
      <c r="DH26" s="43"/>
      <c r="DI26" s="43"/>
      <c r="DJ26" s="43"/>
      <c r="DK26" s="396"/>
      <c r="DL26" s="43"/>
      <c r="DM26" s="43"/>
      <c r="DN26" s="43"/>
      <c r="DO26" s="43"/>
      <c r="DP26" s="396"/>
      <c r="DQ26" s="43"/>
      <c r="DR26" s="43"/>
      <c r="DS26" s="43"/>
      <c r="DT26" s="43"/>
      <c r="DU26" s="396"/>
      <c r="DV26" s="43"/>
      <c r="DW26" s="43"/>
      <c r="DX26" s="43"/>
      <c r="DY26" s="43"/>
      <c r="DZ26" s="396"/>
      <c r="EA26" s="43"/>
      <c r="EB26" s="43"/>
      <c r="EC26" s="43"/>
      <c r="ED26" s="43"/>
      <c r="EE26" s="396"/>
      <c r="EF26" s="43"/>
      <c r="EG26" s="43"/>
      <c r="EH26" s="43"/>
      <c r="EI26" s="43"/>
      <c r="EJ26" s="396"/>
      <c r="EK26" s="43"/>
      <c r="EL26" s="43"/>
      <c r="EM26" s="43"/>
      <c r="EN26" s="43"/>
      <c r="EO26" s="88"/>
    </row>
    <row r="27" spans="4:147" ht="12.75" hidden="1" customHeight="1" x14ac:dyDescent="0.3">
      <c r="D27" s="88" t="s">
        <v>407</v>
      </c>
      <c r="E27" s="327"/>
      <c r="G27" s="43">
        <v>0</v>
      </c>
      <c r="H27" s="43"/>
      <c r="I27" s="43"/>
      <c r="J27" s="396"/>
      <c r="K27" s="43"/>
      <c r="L27" s="43">
        <v>0</v>
      </c>
      <c r="M27" s="43"/>
      <c r="N27" s="43"/>
      <c r="O27" s="396"/>
      <c r="P27" s="43"/>
      <c r="Q27" s="43">
        <v>0</v>
      </c>
      <c r="R27" s="43"/>
      <c r="S27" s="43"/>
      <c r="T27" s="396"/>
      <c r="U27" s="43"/>
      <c r="V27" s="43">
        <v>0</v>
      </c>
      <c r="W27" s="43"/>
      <c r="X27" s="43"/>
      <c r="Y27" s="396"/>
      <c r="Z27" s="43"/>
      <c r="AA27" s="43">
        <v>0</v>
      </c>
      <c r="AB27" s="43"/>
      <c r="AC27" s="43"/>
      <c r="AD27" s="396"/>
      <c r="AE27" s="43"/>
      <c r="AF27" s="43">
        <v>0</v>
      </c>
      <c r="AG27" s="43"/>
      <c r="AH27" s="43"/>
      <c r="AI27" s="396"/>
      <c r="AJ27" s="43"/>
      <c r="AK27" s="43">
        <v>0</v>
      </c>
      <c r="AL27" s="43"/>
      <c r="AM27" s="43"/>
      <c r="AN27" s="396"/>
      <c r="AO27" s="43"/>
      <c r="AP27" s="43">
        <v>0</v>
      </c>
      <c r="AQ27" s="43"/>
      <c r="AR27" s="43"/>
      <c r="AS27" s="396"/>
      <c r="AT27" s="43"/>
      <c r="AU27" s="43">
        <v>0</v>
      </c>
      <c r="AV27" s="43"/>
      <c r="AW27" s="43"/>
      <c r="AX27" s="396"/>
      <c r="AY27" s="43"/>
      <c r="AZ27" s="43">
        <v>0</v>
      </c>
      <c r="BA27" s="43"/>
      <c r="BB27" s="43"/>
      <c r="BC27" s="396"/>
      <c r="BD27" s="43"/>
      <c r="BE27" s="43">
        <v>0</v>
      </c>
      <c r="BF27" s="43"/>
      <c r="BG27" s="43"/>
      <c r="BH27" s="396"/>
      <c r="BI27" s="43"/>
      <c r="BJ27" s="43">
        <v>0</v>
      </c>
      <c r="BK27" s="43"/>
      <c r="BL27" s="43"/>
      <c r="BM27" s="396"/>
      <c r="BN27" s="43"/>
      <c r="BO27" s="43">
        <v>0</v>
      </c>
      <c r="BP27" s="43"/>
      <c r="BQ27" s="43"/>
      <c r="BR27" s="396"/>
      <c r="BS27" s="43"/>
      <c r="BT27" s="43">
        <v>0</v>
      </c>
      <c r="BU27" s="43"/>
      <c r="BV27" s="43"/>
      <c r="BW27" s="396"/>
      <c r="BX27" s="43"/>
      <c r="BY27" s="43">
        <v>0</v>
      </c>
      <c r="BZ27" s="43"/>
      <c r="CA27" s="43"/>
      <c r="CB27" s="396"/>
      <c r="CC27" s="43"/>
      <c r="CD27" s="43">
        <v>0</v>
      </c>
      <c r="CE27" s="43"/>
      <c r="CF27" s="43"/>
      <c r="CG27" s="396"/>
      <c r="CH27" s="43"/>
      <c r="CI27" s="43">
        <v>0</v>
      </c>
      <c r="CJ27" s="43"/>
      <c r="CK27" s="43"/>
      <c r="CL27" s="396"/>
      <c r="CM27" s="43"/>
      <c r="CN27" s="43">
        <v>0</v>
      </c>
      <c r="CO27" s="43"/>
      <c r="CP27" s="43"/>
      <c r="CQ27" s="396"/>
      <c r="CR27" s="43"/>
      <c r="CS27" s="43">
        <v>0</v>
      </c>
      <c r="CT27" s="43"/>
      <c r="CU27" s="43"/>
      <c r="CV27" s="396"/>
      <c r="CW27" s="43"/>
      <c r="CX27" s="43">
        <v>0</v>
      </c>
      <c r="CY27" s="43"/>
      <c r="CZ27" s="43"/>
      <c r="DA27" s="396"/>
      <c r="DB27" s="43"/>
      <c r="DC27" s="43">
        <v>0</v>
      </c>
      <c r="DD27" s="43"/>
      <c r="DE27" s="43"/>
      <c r="DF27" s="396"/>
      <c r="DG27" s="43"/>
      <c r="DH27" s="43">
        <v>0</v>
      </c>
      <c r="DI27" s="43"/>
      <c r="DJ27" s="43"/>
      <c r="DK27" s="396"/>
      <c r="DL27" s="43"/>
      <c r="DM27" s="43">
        <v>0</v>
      </c>
      <c r="DN27" s="43"/>
      <c r="DO27" s="43"/>
      <c r="DP27" s="396"/>
      <c r="DQ27" s="43"/>
      <c r="DR27" s="43">
        <v>0</v>
      </c>
      <c r="DS27" s="43"/>
      <c r="DT27" s="43"/>
      <c r="DU27" s="396"/>
      <c r="DV27" s="43"/>
      <c r="DW27" s="43">
        <v>0</v>
      </c>
      <c r="DX27" s="43"/>
      <c r="DY27" s="43"/>
      <c r="DZ27" s="396"/>
      <c r="EA27" s="43"/>
      <c r="EB27" s="43">
        <v>0</v>
      </c>
      <c r="EC27" s="43"/>
      <c r="ED27" s="43"/>
      <c r="EE27" s="396"/>
      <c r="EF27" s="43"/>
      <c r="EG27" s="43">
        <v>0</v>
      </c>
      <c r="EH27" s="43"/>
      <c r="EI27" s="43"/>
      <c r="EJ27" s="396"/>
      <c r="EK27" s="43"/>
      <c r="EL27" s="43">
        <v>0</v>
      </c>
      <c r="EM27" s="43"/>
      <c r="EN27" s="43"/>
      <c r="EO27" s="88"/>
    </row>
    <row r="28" spans="4:147" ht="12.75" hidden="1" customHeight="1" x14ac:dyDescent="0.3">
      <c r="D28" s="88" t="s">
        <v>316</v>
      </c>
      <c r="E28" s="327"/>
      <c r="F28" s="397"/>
      <c r="G28" s="394">
        <v>0</v>
      </c>
      <c r="H28" s="395"/>
      <c r="I28" s="43"/>
      <c r="J28" s="396"/>
      <c r="K28" s="397"/>
      <c r="L28" s="394">
        <v>0</v>
      </c>
      <c r="M28" s="395"/>
      <c r="N28" s="43"/>
      <c r="O28" s="396"/>
      <c r="P28" s="397"/>
      <c r="Q28" s="394">
        <v>0</v>
      </c>
      <c r="R28" s="395"/>
      <c r="S28" s="43"/>
      <c r="T28" s="396"/>
      <c r="U28" s="397"/>
      <c r="V28" s="394">
        <v>0</v>
      </c>
      <c r="W28" s="395"/>
      <c r="X28" s="43"/>
      <c r="Y28" s="396"/>
      <c r="Z28" s="397"/>
      <c r="AA28" s="394">
        <v>0</v>
      </c>
      <c r="AB28" s="395"/>
      <c r="AC28" s="43"/>
      <c r="AD28" s="396"/>
      <c r="AE28" s="397"/>
      <c r="AF28" s="394">
        <v>0</v>
      </c>
      <c r="AG28" s="395"/>
      <c r="AH28" s="43"/>
      <c r="AI28" s="396"/>
      <c r="AJ28" s="397"/>
      <c r="AK28" s="394">
        <v>0</v>
      </c>
      <c r="AL28" s="395"/>
      <c r="AM28" s="43"/>
      <c r="AN28" s="396"/>
      <c r="AO28" s="397"/>
      <c r="AP28" s="394">
        <v>0</v>
      </c>
      <c r="AQ28" s="395"/>
      <c r="AR28" s="43"/>
      <c r="AS28" s="396"/>
      <c r="AT28" s="397"/>
      <c r="AU28" s="394">
        <v>0</v>
      </c>
      <c r="AV28" s="395"/>
      <c r="AW28" s="43"/>
      <c r="AX28" s="396"/>
      <c r="AY28" s="397"/>
      <c r="AZ28" s="394">
        <v>0</v>
      </c>
      <c r="BA28" s="395"/>
      <c r="BB28" s="43"/>
      <c r="BC28" s="396"/>
      <c r="BD28" s="397"/>
      <c r="BE28" s="394">
        <v>0</v>
      </c>
      <c r="BF28" s="395"/>
      <c r="BG28" s="43"/>
      <c r="BH28" s="396"/>
      <c r="BI28" s="397"/>
      <c r="BJ28" s="394">
        <v>0</v>
      </c>
      <c r="BK28" s="395"/>
      <c r="BL28" s="43"/>
      <c r="BM28" s="396"/>
      <c r="BN28" s="397"/>
      <c r="BO28" s="394">
        <v>0</v>
      </c>
      <c r="BP28" s="395"/>
      <c r="BQ28" s="43"/>
      <c r="BR28" s="396"/>
      <c r="BS28" s="397"/>
      <c r="BT28" s="394">
        <v>0</v>
      </c>
      <c r="BU28" s="395"/>
      <c r="BV28" s="43"/>
      <c r="BW28" s="396"/>
      <c r="BX28" s="397"/>
      <c r="BY28" s="394">
        <v>0</v>
      </c>
      <c r="BZ28" s="395"/>
      <c r="CA28" s="43"/>
      <c r="CB28" s="396"/>
      <c r="CC28" s="397"/>
      <c r="CD28" s="394">
        <v>0</v>
      </c>
      <c r="CE28" s="395"/>
      <c r="CF28" s="43"/>
      <c r="CG28" s="396"/>
      <c r="CH28" s="397"/>
      <c r="CI28" s="394">
        <v>0</v>
      </c>
      <c r="CJ28" s="395"/>
      <c r="CK28" s="43"/>
      <c r="CL28" s="396"/>
      <c r="CM28" s="397"/>
      <c r="CN28" s="394">
        <v>0</v>
      </c>
      <c r="CO28" s="395"/>
      <c r="CP28" s="43"/>
      <c r="CQ28" s="396"/>
      <c r="CR28" s="397"/>
      <c r="CS28" s="394">
        <v>0</v>
      </c>
      <c r="CT28" s="395"/>
      <c r="CU28" s="43"/>
      <c r="CV28" s="396"/>
      <c r="CW28" s="397"/>
      <c r="CX28" s="394">
        <v>0</v>
      </c>
      <c r="CY28" s="395"/>
      <c r="CZ28" s="43"/>
      <c r="DA28" s="396"/>
      <c r="DB28" s="397"/>
      <c r="DC28" s="394">
        <v>0</v>
      </c>
      <c r="DD28" s="395"/>
      <c r="DE28" s="43"/>
      <c r="DF28" s="396"/>
      <c r="DG28" s="397"/>
      <c r="DH28" s="394">
        <v>0</v>
      </c>
      <c r="DI28" s="395"/>
      <c r="DJ28" s="43"/>
      <c r="DK28" s="396"/>
      <c r="DL28" s="397"/>
      <c r="DM28" s="394">
        <v>0</v>
      </c>
      <c r="DN28" s="395"/>
      <c r="DO28" s="43"/>
      <c r="DP28" s="396"/>
      <c r="DQ28" s="397"/>
      <c r="DR28" s="394">
        <v>0</v>
      </c>
      <c r="DS28" s="395"/>
      <c r="DT28" s="43"/>
      <c r="DU28" s="396"/>
      <c r="DV28" s="397"/>
      <c r="DW28" s="394">
        <v>0</v>
      </c>
      <c r="DX28" s="395"/>
      <c r="DY28" s="43"/>
      <c r="DZ28" s="396"/>
      <c r="EA28" s="397"/>
      <c r="EB28" s="394">
        <v>0</v>
      </c>
      <c r="EC28" s="395"/>
      <c r="ED28" s="43"/>
      <c r="EE28" s="396"/>
      <c r="EF28" s="397"/>
      <c r="EG28" s="394">
        <v>0</v>
      </c>
      <c r="EH28" s="395"/>
      <c r="EI28" s="43"/>
      <c r="EJ28" s="396"/>
      <c r="EK28" s="397"/>
      <c r="EL28" s="394">
        <v>0</v>
      </c>
      <c r="EM28" s="395"/>
      <c r="EN28" s="43"/>
      <c r="EO28" s="88"/>
    </row>
    <row r="29" spans="4:147" ht="12.75" hidden="1" customHeight="1" x14ac:dyDescent="0.3">
      <c r="D29" s="88" t="s">
        <v>319</v>
      </c>
      <c r="E29" s="327"/>
      <c r="F29" s="396"/>
      <c r="G29" s="43">
        <v>0</v>
      </c>
      <c r="H29" s="42"/>
      <c r="I29" s="43"/>
      <c r="J29" s="396"/>
      <c r="K29" s="396"/>
      <c r="L29" s="43">
        <v>0</v>
      </c>
      <c r="M29" s="42"/>
      <c r="N29" s="43"/>
      <c r="O29" s="396"/>
      <c r="P29" s="396"/>
      <c r="Q29" s="43">
        <v>0</v>
      </c>
      <c r="R29" s="42"/>
      <c r="S29" s="43"/>
      <c r="T29" s="396"/>
      <c r="U29" s="396"/>
      <c r="V29" s="43">
        <v>0</v>
      </c>
      <c r="W29" s="42"/>
      <c r="X29" s="43"/>
      <c r="Y29" s="396"/>
      <c r="Z29" s="396"/>
      <c r="AA29" s="43">
        <v>0</v>
      </c>
      <c r="AB29" s="42"/>
      <c r="AC29" s="43"/>
      <c r="AD29" s="396"/>
      <c r="AE29" s="396"/>
      <c r="AF29" s="43">
        <v>0</v>
      </c>
      <c r="AG29" s="42"/>
      <c r="AH29" s="43"/>
      <c r="AI29" s="396"/>
      <c r="AJ29" s="396"/>
      <c r="AK29" s="43">
        <v>0</v>
      </c>
      <c r="AL29" s="42"/>
      <c r="AM29" s="43"/>
      <c r="AN29" s="396"/>
      <c r="AO29" s="396"/>
      <c r="AP29" s="43">
        <v>0</v>
      </c>
      <c r="AQ29" s="42"/>
      <c r="AR29" s="43"/>
      <c r="AS29" s="396"/>
      <c r="AT29" s="396"/>
      <c r="AU29" s="43">
        <v>0</v>
      </c>
      <c r="AV29" s="42"/>
      <c r="AW29" s="43"/>
      <c r="AX29" s="396"/>
      <c r="AY29" s="396"/>
      <c r="AZ29" s="43">
        <v>0</v>
      </c>
      <c r="BA29" s="42"/>
      <c r="BB29" s="43"/>
      <c r="BC29" s="396"/>
      <c r="BD29" s="396"/>
      <c r="BE29" s="43">
        <v>0</v>
      </c>
      <c r="BF29" s="42"/>
      <c r="BG29" s="43"/>
      <c r="BH29" s="396"/>
      <c r="BI29" s="396"/>
      <c r="BJ29" s="43">
        <v>0</v>
      </c>
      <c r="BK29" s="42"/>
      <c r="BL29" s="43"/>
      <c r="BM29" s="396"/>
      <c r="BN29" s="396"/>
      <c r="BO29" s="43">
        <v>0</v>
      </c>
      <c r="BP29" s="42"/>
      <c r="BQ29" s="43"/>
      <c r="BR29" s="396"/>
      <c r="BS29" s="396"/>
      <c r="BT29" s="43">
        <v>0</v>
      </c>
      <c r="BU29" s="42"/>
      <c r="BV29" s="43"/>
      <c r="BW29" s="396"/>
      <c r="BX29" s="396"/>
      <c r="BY29" s="43">
        <v>0</v>
      </c>
      <c r="BZ29" s="42"/>
      <c r="CA29" s="43"/>
      <c r="CB29" s="396"/>
      <c r="CC29" s="396"/>
      <c r="CD29" s="43">
        <v>0</v>
      </c>
      <c r="CE29" s="42"/>
      <c r="CF29" s="43"/>
      <c r="CG29" s="396"/>
      <c r="CH29" s="396"/>
      <c r="CI29" s="43">
        <v>0</v>
      </c>
      <c r="CJ29" s="42"/>
      <c r="CK29" s="43"/>
      <c r="CL29" s="396"/>
      <c r="CM29" s="396"/>
      <c r="CN29" s="43">
        <v>0</v>
      </c>
      <c r="CO29" s="42"/>
      <c r="CP29" s="43"/>
      <c r="CQ29" s="396"/>
      <c r="CR29" s="396"/>
      <c r="CS29" s="43">
        <v>0</v>
      </c>
      <c r="CT29" s="42"/>
      <c r="CU29" s="43"/>
      <c r="CV29" s="396"/>
      <c r="CW29" s="396"/>
      <c r="CX29" s="43">
        <v>0</v>
      </c>
      <c r="CY29" s="42"/>
      <c r="CZ29" s="43"/>
      <c r="DA29" s="396"/>
      <c r="DB29" s="396"/>
      <c r="DC29" s="43">
        <v>0</v>
      </c>
      <c r="DD29" s="42"/>
      <c r="DE29" s="43"/>
      <c r="DF29" s="396"/>
      <c r="DG29" s="396"/>
      <c r="DH29" s="43">
        <v>0</v>
      </c>
      <c r="DI29" s="42"/>
      <c r="DJ29" s="43"/>
      <c r="DK29" s="396"/>
      <c r="DL29" s="396"/>
      <c r="DM29" s="43">
        <v>0</v>
      </c>
      <c r="DN29" s="42"/>
      <c r="DO29" s="43"/>
      <c r="DP29" s="396"/>
      <c r="DQ29" s="396"/>
      <c r="DR29" s="43">
        <v>0</v>
      </c>
      <c r="DS29" s="42"/>
      <c r="DT29" s="43"/>
      <c r="DU29" s="396"/>
      <c r="DV29" s="396"/>
      <c r="DW29" s="43">
        <v>0</v>
      </c>
      <c r="DX29" s="42"/>
      <c r="DY29" s="43"/>
      <c r="DZ29" s="396"/>
      <c r="EA29" s="396"/>
      <c r="EB29" s="43">
        <v>0</v>
      </c>
      <c r="EC29" s="42"/>
      <c r="ED29" s="43"/>
      <c r="EE29" s="396"/>
      <c r="EF29" s="396"/>
      <c r="EG29" s="43">
        <v>0</v>
      </c>
      <c r="EH29" s="42"/>
      <c r="EI29" s="43"/>
      <c r="EJ29" s="396"/>
      <c r="EK29" s="396"/>
      <c r="EL29" s="43">
        <v>0</v>
      </c>
      <c r="EM29" s="42"/>
      <c r="EN29" s="43"/>
      <c r="EO29" s="88"/>
    </row>
    <row r="30" spans="4:147" ht="12.75" hidden="1" customHeight="1" x14ac:dyDescent="0.3">
      <c r="D30" s="88" t="s">
        <v>334</v>
      </c>
      <c r="E30" s="327"/>
      <c r="F30" s="405"/>
      <c r="G30" s="72">
        <v>0</v>
      </c>
      <c r="H30" s="71"/>
      <c r="I30" s="43"/>
      <c r="J30" s="396"/>
      <c r="K30" s="405"/>
      <c r="L30" s="72">
        <v>0</v>
      </c>
      <c r="M30" s="71"/>
      <c r="N30" s="43"/>
      <c r="O30" s="396"/>
      <c r="P30" s="405"/>
      <c r="Q30" s="72">
        <v>0</v>
      </c>
      <c r="R30" s="71"/>
      <c r="S30" s="43"/>
      <c r="T30" s="396"/>
      <c r="U30" s="405"/>
      <c r="V30" s="72">
        <v>0</v>
      </c>
      <c r="W30" s="71"/>
      <c r="X30" s="43"/>
      <c r="Y30" s="396"/>
      <c r="Z30" s="405"/>
      <c r="AA30" s="72">
        <v>0</v>
      </c>
      <c r="AB30" s="71"/>
      <c r="AC30" s="43"/>
      <c r="AD30" s="396"/>
      <c r="AE30" s="405"/>
      <c r="AF30" s="72">
        <v>0</v>
      </c>
      <c r="AG30" s="71"/>
      <c r="AH30" s="43"/>
      <c r="AI30" s="396"/>
      <c r="AJ30" s="405"/>
      <c r="AK30" s="72">
        <v>0</v>
      </c>
      <c r="AL30" s="71"/>
      <c r="AM30" s="43"/>
      <c r="AN30" s="396"/>
      <c r="AO30" s="405"/>
      <c r="AP30" s="72">
        <v>0</v>
      </c>
      <c r="AQ30" s="71"/>
      <c r="AR30" s="43"/>
      <c r="AS30" s="396"/>
      <c r="AT30" s="405"/>
      <c r="AU30" s="72">
        <v>0</v>
      </c>
      <c r="AV30" s="71"/>
      <c r="AW30" s="43"/>
      <c r="AX30" s="396"/>
      <c r="AY30" s="405"/>
      <c r="AZ30" s="72">
        <v>0</v>
      </c>
      <c r="BA30" s="71"/>
      <c r="BB30" s="43"/>
      <c r="BC30" s="396"/>
      <c r="BD30" s="405"/>
      <c r="BE30" s="72">
        <v>0</v>
      </c>
      <c r="BF30" s="71"/>
      <c r="BG30" s="43"/>
      <c r="BH30" s="396"/>
      <c r="BI30" s="405"/>
      <c r="BJ30" s="72">
        <v>0</v>
      </c>
      <c r="BK30" s="71"/>
      <c r="BL30" s="43"/>
      <c r="BM30" s="396"/>
      <c r="BN30" s="405"/>
      <c r="BO30" s="72">
        <v>0</v>
      </c>
      <c r="BP30" s="71"/>
      <c r="BQ30" s="43"/>
      <c r="BR30" s="396"/>
      <c r="BS30" s="405"/>
      <c r="BT30" s="72">
        <v>0</v>
      </c>
      <c r="BU30" s="71"/>
      <c r="BV30" s="43"/>
      <c r="BW30" s="396"/>
      <c r="BX30" s="405"/>
      <c r="BY30" s="72">
        <v>0</v>
      </c>
      <c r="BZ30" s="71"/>
      <c r="CA30" s="43"/>
      <c r="CB30" s="396"/>
      <c r="CC30" s="405"/>
      <c r="CD30" s="72">
        <v>0</v>
      </c>
      <c r="CE30" s="71"/>
      <c r="CF30" s="43"/>
      <c r="CG30" s="396"/>
      <c r="CH30" s="405"/>
      <c r="CI30" s="72">
        <v>0</v>
      </c>
      <c r="CJ30" s="71"/>
      <c r="CK30" s="43"/>
      <c r="CL30" s="396"/>
      <c r="CM30" s="405"/>
      <c r="CN30" s="72">
        <v>0</v>
      </c>
      <c r="CO30" s="71"/>
      <c r="CP30" s="43"/>
      <c r="CQ30" s="396"/>
      <c r="CR30" s="405"/>
      <c r="CS30" s="72">
        <v>0</v>
      </c>
      <c r="CT30" s="71"/>
      <c r="CU30" s="43"/>
      <c r="CV30" s="396"/>
      <c r="CW30" s="405"/>
      <c r="CX30" s="72">
        <v>0</v>
      </c>
      <c r="CY30" s="71"/>
      <c r="CZ30" s="43"/>
      <c r="DA30" s="396"/>
      <c r="DB30" s="405"/>
      <c r="DC30" s="72">
        <v>0</v>
      </c>
      <c r="DD30" s="71"/>
      <c r="DE30" s="43"/>
      <c r="DF30" s="396"/>
      <c r="DG30" s="405"/>
      <c r="DH30" s="72">
        <v>0</v>
      </c>
      <c r="DI30" s="71"/>
      <c r="DJ30" s="43"/>
      <c r="DK30" s="396"/>
      <c r="DL30" s="405"/>
      <c r="DM30" s="72">
        <v>0</v>
      </c>
      <c r="DN30" s="71"/>
      <c r="DO30" s="43"/>
      <c r="DP30" s="396"/>
      <c r="DQ30" s="405"/>
      <c r="DR30" s="72">
        <v>0</v>
      </c>
      <c r="DS30" s="71"/>
      <c r="DT30" s="43"/>
      <c r="DU30" s="396"/>
      <c r="DV30" s="405"/>
      <c r="DW30" s="72">
        <v>0</v>
      </c>
      <c r="DX30" s="71"/>
      <c r="DY30" s="43"/>
      <c r="DZ30" s="396"/>
      <c r="EA30" s="405"/>
      <c r="EB30" s="72">
        <v>0</v>
      </c>
      <c r="EC30" s="71"/>
      <c r="ED30" s="43"/>
      <c r="EE30" s="396"/>
      <c r="EF30" s="405"/>
      <c r="EG30" s="72">
        <v>0</v>
      </c>
      <c r="EH30" s="71"/>
      <c r="EI30" s="43"/>
      <c r="EJ30" s="396"/>
      <c r="EK30" s="405"/>
      <c r="EL30" s="72">
        <v>0</v>
      </c>
      <c r="EM30" s="71"/>
      <c r="EN30" s="43"/>
      <c r="EO30" s="88"/>
    </row>
    <row r="31" spans="4:147" ht="12.75" hidden="1" customHeight="1" x14ac:dyDescent="0.3">
      <c r="D31" s="88"/>
      <c r="E31" s="327"/>
      <c r="F31" s="43"/>
      <c r="G31" s="43"/>
      <c r="H31" s="43"/>
      <c r="I31" s="43"/>
      <c r="J31" s="396"/>
      <c r="K31" s="43"/>
      <c r="L31" s="43"/>
      <c r="M31" s="43"/>
      <c r="N31" s="43"/>
      <c r="O31" s="396"/>
      <c r="P31" s="43"/>
      <c r="Q31" s="43"/>
      <c r="R31" s="43"/>
      <c r="S31" s="43"/>
      <c r="T31" s="396"/>
      <c r="U31" s="43"/>
      <c r="V31" s="43"/>
      <c r="W31" s="43"/>
      <c r="X31" s="43"/>
      <c r="Y31" s="396"/>
      <c r="Z31" s="43"/>
      <c r="AA31" s="43"/>
      <c r="AB31" s="43"/>
      <c r="AC31" s="43"/>
      <c r="AD31" s="396"/>
      <c r="AE31" s="43"/>
      <c r="AF31" s="43"/>
      <c r="AG31" s="43"/>
      <c r="AH31" s="43"/>
      <c r="AI31" s="396"/>
      <c r="AJ31" s="43"/>
      <c r="AK31" s="43"/>
      <c r="AL31" s="43"/>
      <c r="AM31" s="43"/>
      <c r="AN31" s="396"/>
      <c r="AO31" s="43"/>
      <c r="AP31" s="43"/>
      <c r="AQ31" s="43"/>
      <c r="AR31" s="43"/>
      <c r="AS31" s="396"/>
      <c r="AT31" s="43"/>
      <c r="AU31" s="43"/>
      <c r="AV31" s="43"/>
      <c r="AW31" s="43"/>
      <c r="AX31" s="396"/>
      <c r="AY31" s="43"/>
      <c r="AZ31" s="43"/>
      <c r="BA31" s="43"/>
      <c r="BB31" s="43"/>
      <c r="BC31" s="396"/>
      <c r="BD31" s="43"/>
      <c r="BE31" s="43"/>
      <c r="BF31" s="43"/>
      <c r="BG31" s="43"/>
      <c r="BH31" s="396"/>
      <c r="BI31" s="43"/>
      <c r="BJ31" s="43"/>
      <c r="BK31" s="43"/>
      <c r="BL31" s="43"/>
      <c r="BM31" s="396"/>
      <c r="BN31" s="43"/>
      <c r="BO31" s="43"/>
      <c r="BP31" s="43"/>
      <c r="BQ31" s="43"/>
      <c r="BR31" s="396"/>
      <c r="BS31" s="43"/>
      <c r="BT31" s="43"/>
      <c r="BU31" s="43"/>
      <c r="BV31" s="43"/>
      <c r="BW31" s="396"/>
      <c r="BX31" s="43"/>
      <c r="BY31" s="43"/>
      <c r="BZ31" s="43"/>
      <c r="CA31" s="43"/>
      <c r="CB31" s="396"/>
      <c r="CC31" s="43"/>
      <c r="CD31" s="43"/>
      <c r="CE31" s="43"/>
      <c r="CF31" s="43"/>
      <c r="CG31" s="396"/>
      <c r="CH31" s="43"/>
      <c r="CI31" s="43"/>
      <c r="CJ31" s="43"/>
      <c r="CK31" s="43"/>
      <c r="CL31" s="396"/>
      <c r="CM31" s="43"/>
      <c r="CN31" s="43"/>
      <c r="CO31" s="43"/>
      <c r="CP31" s="43"/>
      <c r="CQ31" s="396"/>
      <c r="CR31" s="43"/>
      <c r="CS31" s="43"/>
      <c r="CT31" s="43"/>
      <c r="CU31" s="43"/>
      <c r="CV31" s="396"/>
      <c r="CW31" s="43"/>
      <c r="CX31" s="43"/>
      <c r="CY31" s="43"/>
      <c r="CZ31" s="43"/>
      <c r="DA31" s="396"/>
      <c r="DB31" s="43"/>
      <c r="DC31" s="43"/>
      <c r="DD31" s="43"/>
      <c r="DE31" s="43"/>
      <c r="DF31" s="396"/>
      <c r="DG31" s="43"/>
      <c r="DH31" s="43"/>
      <c r="DI31" s="43"/>
      <c r="DJ31" s="43"/>
      <c r="DK31" s="396"/>
      <c r="DL31" s="43"/>
      <c r="DM31" s="43"/>
      <c r="DN31" s="43"/>
      <c r="DO31" s="43"/>
      <c r="DP31" s="396"/>
      <c r="DQ31" s="43"/>
      <c r="DR31" s="43"/>
      <c r="DS31" s="43"/>
      <c r="DT31" s="43"/>
      <c r="DU31" s="396"/>
      <c r="DV31" s="43"/>
      <c r="DW31" s="43"/>
      <c r="DX31" s="43"/>
      <c r="DY31" s="43"/>
      <c r="DZ31" s="396"/>
      <c r="EA31" s="43"/>
      <c r="EB31" s="43"/>
      <c r="EC31" s="43"/>
      <c r="ED31" s="43"/>
      <c r="EE31" s="396"/>
      <c r="EF31" s="43"/>
      <c r="EG31" s="43"/>
      <c r="EH31" s="43"/>
      <c r="EI31" s="43"/>
      <c r="EJ31" s="396"/>
      <c r="EK31" s="43"/>
      <c r="EL31" s="43"/>
      <c r="EM31" s="43"/>
      <c r="EN31" s="43"/>
      <c r="EO31" s="88"/>
    </row>
    <row r="32" spans="4:147" ht="12.75" hidden="1" customHeight="1" x14ac:dyDescent="0.3">
      <c r="D32" s="88" t="s">
        <v>408</v>
      </c>
      <c r="E32" s="327"/>
      <c r="F32" s="43"/>
      <c r="G32" s="43">
        <v>0</v>
      </c>
      <c r="H32" s="43"/>
      <c r="I32" s="43"/>
      <c r="J32" s="396"/>
      <c r="K32" s="43"/>
      <c r="L32" s="43">
        <v>0</v>
      </c>
      <c r="M32" s="43"/>
      <c r="N32" s="43"/>
      <c r="O32" s="396"/>
      <c r="P32" s="43"/>
      <c r="Q32" s="43">
        <v>0</v>
      </c>
      <c r="R32" s="43"/>
      <c r="S32" s="43"/>
      <c r="T32" s="396"/>
      <c r="U32" s="43"/>
      <c r="V32" s="43">
        <v>0</v>
      </c>
      <c r="W32" s="43"/>
      <c r="X32" s="43"/>
      <c r="Y32" s="396"/>
      <c r="Z32" s="43"/>
      <c r="AA32" s="43">
        <v>0</v>
      </c>
      <c r="AB32" s="43"/>
      <c r="AC32" s="43"/>
      <c r="AD32" s="396"/>
      <c r="AE32" s="43"/>
      <c r="AF32" s="43">
        <v>0</v>
      </c>
      <c r="AG32" s="43"/>
      <c r="AH32" s="43"/>
      <c r="AI32" s="396"/>
      <c r="AJ32" s="43"/>
      <c r="AK32" s="43">
        <v>0</v>
      </c>
      <c r="AL32" s="43"/>
      <c r="AM32" s="43"/>
      <c r="AN32" s="396"/>
      <c r="AO32" s="43"/>
      <c r="AP32" s="43">
        <v>0</v>
      </c>
      <c r="AQ32" s="43"/>
      <c r="AR32" s="43"/>
      <c r="AS32" s="396"/>
      <c r="AT32" s="43"/>
      <c r="AU32" s="43">
        <v>0</v>
      </c>
      <c r="AV32" s="43"/>
      <c r="AW32" s="43"/>
      <c r="AX32" s="396"/>
      <c r="AY32" s="43"/>
      <c r="AZ32" s="43">
        <v>0</v>
      </c>
      <c r="BA32" s="43"/>
      <c r="BB32" s="43"/>
      <c r="BC32" s="396"/>
      <c r="BD32" s="43"/>
      <c r="BE32" s="43">
        <v>0</v>
      </c>
      <c r="BF32" s="43"/>
      <c r="BG32" s="43"/>
      <c r="BH32" s="396"/>
      <c r="BI32" s="43"/>
      <c r="BJ32" s="43">
        <v>0</v>
      </c>
      <c r="BK32" s="43"/>
      <c r="BL32" s="43"/>
      <c r="BM32" s="396"/>
      <c r="BN32" s="43"/>
      <c r="BO32" s="43">
        <v>0</v>
      </c>
      <c r="BP32" s="43"/>
      <c r="BQ32" s="43"/>
      <c r="BR32" s="396"/>
      <c r="BS32" s="43"/>
      <c r="BT32" s="43">
        <v>0</v>
      </c>
      <c r="BU32" s="43"/>
      <c r="BV32" s="43"/>
      <c r="BW32" s="396"/>
      <c r="BX32" s="43"/>
      <c r="BY32" s="43">
        <v>0</v>
      </c>
      <c r="BZ32" s="43"/>
      <c r="CA32" s="43"/>
      <c r="CB32" s="396"/>
      <c r="CC32" s="43"/>
      <c r="CD32" s="43">
        <v>0</v>
      </c>
      <c r="CE32" s="43"/>
      <c r="CF32" s="43"/>
      <c r="CG32" s="396"/>
      <c r="CH32" s="43"/>
      <c r="CI32" s="43">
        <v>0</v>
      </c>
      <c r="CJ32" s="43"/>
      <c r="CK32" s="43"/>
      <c r="CL32" s="396"/>
      <c r="CM32" s="43"/>
      <c r="CN32" s="43">
        <v>0</v>
      </c>
      <c r="CO32" s="43"/>
      <c r="CP32" s="43"/>
      <c r="CQ32" s="396"/>
      <c r="CR32" s="43"/>
      <c r="CS32" s="43">
        <v>0</v>
      </c>
      <c r="CT32" s="43"/>
      <c r="CU32" s="43"/>
      <c r="CV32" s="396"/>
      <c r="CW32" s="43"/>
      <c r="CX32" s="43">
        <v>0</v>
      </c>
      <c r="CY32" s="43"/>
      <c r="CZ32" s="43"/>
      <c r="DA32" s="396"/>
      <c r="DB32" s="43"/>
      <c r="DC32" s="43">
        <v>0</v>
      </c>
      <c r="DD32" s="43"/>
      <c r="DE32" s="43"/>
      <c r="DF32" s="396"/>
      <c r="DG32" s="43"/>
      <c r="DH32" s="43">
        <v>0</v>
      </c>
      <c r="DI32" s="43"/>
      <c r="DJ32" s="43"/>
      <c r="DK32" s="396"/>
      <c r="DL32" s="43"/>
      <c r="DM32" s="43">
        <v>0</v>
      </c>
      <c r="DN32" s="43"/>
      <c r="DO32" s="43"/>
      <c r="DP32" s="396"/>
      <c r="DQ32" s="43"/>
      <c r="DR32" s="43">
        <v>0</v>
      </c>
      <c r="DS32" s="43"/>
      <c r="DT32" s="43"/>
      <c r="DU32" s="396"/>
      <c r="DV32" s="43"/>
      <c r="DW32" s="43">
        <v>0</v>
      </c>
      <c r="DX32" s="43"/>
      <c r="DY32" s="43"/>
      <c r="DZ32" s="396"/>
      <c r="EA32" s="43"/>
      <c r="EB32" s="43">
        <v>0</v>
      </c>
      <c r="EC32" s="43"/>
      <c r="ED32" s="43"/>
      <c r="EE32" s="396"/>
      <c r="EF32" s="43"/>
      <c r="EG32" s="43">
        <v>0</v>
      </c>
      <c r="EH32" s="43"/>
      <c r="EI32" s="43"/>
      <c r="EJ32" s="396"/>
      <c r="EK32" s="43"/>
      <c r="EL32" s="43">
        <v>0</v>
      </c>
      <c r="EM32" s="43"/>
      <c r="EN32" s="43"/>
      <c r="EO32" s="88"/>
    </row>
    <row r="33" spans="4:145" ht="12.75" hidden="1" customHeight="1" x14ac:dyDescent="0.3">
      <c r="D33" s="88" t="s">
        <v>316</v>
      </c>
      <c r="E33" s="327"/>
      <c r="F33" s="397"/>
      <c r="G33" s="394">
        <v>0</v>
      </c>
      <c r="H33" s="395"/>
      <c r="I33" s="43"/>
      <c r="J33" s="396"/>
      <c r="K33" s="397"/>
      <c r="L33" s="394">
        <v>0</v>
      </c>
      <c r="M33" s="395"/>
      <c r="N33" s="43"/>
      <c r="O33" s="396"/>
      <c r="P33" s="397"/>
      <c r="Q33" s="394">
        <v>0</v>
      </c>
      <c r="R33" s="395"/>
      <c r="S33" s="43"/>
      <c r="T33" s="396"/>
      <c r="U33" s="397"/>
      <c r="V33" s="394">
        <v>0</v>
      </c>
      <c r="W33" s="395"/>
      <c r="X33" s="43"/>
      <c r="Y33" s="396"/>
      <c r="Z33" s="397"/>
      <c r="AA33" s="394">
        <v>0</v>
      </c>
      <c r="AB33" s="395"/>
      <c r="AC33" s="43"/>
      <c r="AD33" s="396"/>
      <c r="AE33" s="397"/>
      <c r="AF33" s="394">
        <v>0</v>
      </c>
      <c r="AG33" s="395"/>
      <c r="AH33" s="43"/>
      <c r="AI33" s="396"/>
      <c r="AJ33" s="397"/>
      <c r="AK33" s="394">
        <v>0</v>
      </c>
      <c r="AL33" s="395"/>
      <c r="AM33" s="43"/>
      <c r="AN33" s="396"/>
      <c r="AO33" s="397"/>
      <c r="AP33" s="394">
        <v>0</v>
      </c>
      <c r="AQ33" s="395"/>
      <c r="AR33" s="43"/>
      <c r="AS33" s="396"/>
      <c r="AT33" s="397"/>
      <c r="AU33" s="394">
        <v>0</v>
      </c>
      <c r="AV33" s="395"/>
      <c r="AW33" s="43"/>
      <c r="AX33" s="396"/>
      <c r="AY33" s="397"/>
      <c r="AZ33" s="394">
        <v>0</v>
      </c>
      <c r="BA33" s="395"/>
      <c r="BB33" s="43"/>
      <c r="BC33" s="396"/>
      <c r="BD33" s="397"/>
      <c r="BE33" s="394">
        <v>0</v>
      </c>
      <c r="BF33" s="395"/>
      <c r="BG33" s="43"/>
      <c r="BH33" s="396"/>
      <c r="BI33" s="397"/>
      <c r="BJ33" s="394">
        <v>0</v>
      </c>
      <c r="BK33" s="395"/>
      <c r="BL33" s="43"/>
      <c r="BM33" s="396"/>
      <c r="BN33" s="397"/>
      <c r="BO33" s="394">
        <v>0</v>
      </c>
      <c r="BP33" s="395"/>
      <c r="BQ33" s="43"/>
      <c r="BR33" s="396"/>
      <c r="BS33" s="397"/>
      <c r="BT33" s="394">
        <v>0</v>
      </c>
      <c r="BU33" s="395"/>
      <c r="BV33" s="43"/>
      <c r="BW33" s="396"/>
      <c r="BX33" s="397"/>
      <c r="BY33" s="394">
        <v>0</v>
      </c>
      <c r="BZ33" s="395"/>
      <c r="CA33" s="43"/>
      <c r="CB33" s="396"/>
      <c r="CC33" s="397"/>
      <c r="CD33" s="394">
        <v>0</v>
      </c>
      <c r="CE33" s="395"/>
      <c r="CF33" s="43"/>
      <c r="CG33" s="396"/>
      <c r="CH33" s="397"/>
      <c r="CI33" s="394">
        <v>0</v>
      </c>
      <c r="CJ33" s="395"/>
      <c r="CK33" s="43"/>
      <c r="CL33" s="396"/>
      <c r="CM33" s="397"/>
      <c r="CN33" s="394">
        <v>0</v>
      </c>
      <c r="CO33" s="395"/>
      <c r="CP33" s="43"/>
      <c r="CQ33" s="396"/>
      <c r="CR33" s="397"/>
      <c r="CS33" s="394">
        <v>0</v>
      </c>
      <c r="CT33" s="395"/>
      <c r="CU33" s="43"/>
      <c r="CV33" s="396"/>
      <c r="CW33" s="397"/>
      <c r="CX33" s="394">
        <v>0</v>
      </c>
      <c r="CY33" s="395"/>
      <c r="CZ33" s="43"/>
      <c r="DA33" s="396"/>
      <c r="DB33" s="397"/>
      <c r="DC33" s="394">
        <v>0</v>
      </c>
      <c r="DD33" s="395"/>
      <c r="DE33" s="43"/>
      <c r="DF33" s="396"/>
      <c r="DG33" s="397"/>
      <c r="DH33" s="394">
        <v>0</v>
      </c>
      <c r="DI33" s="395"/>
      <c r="DJ33" s="43"/>
      <c r="DK33" s="396"/>
      <c r="DL33" s="397"/>
      <c r="DM33" s="394">
        <v>0</v>
      </c>
      <c r="DN33" s="395"/>
      <c r="DO33" s="43"/>
      <c r="DP33" s="396"/>
      <c r="DQ33" s="397"/>
      <c r="DR33" s="394">
        <v>0</v>
      </c>
      <c r="DS33" s="395"/>
      <c r="DT33" s="43"/>
      <c r="DU33" s="396"/>
      <c r="DV33" s="397"/>
      <c r="DW33" s="394">
        <v>0</v>
      </c>
      <c r="DX33" s="395"/>
      <c r="DY33" s="43"/>
      <c r="DZ33" s="396"/>
      <c r="EA33" s="397"/>
      <c r="EB33" s="394">
        <v>0</v>
      </c>
      <c r="EC33" s="395"/>
      <c r="ED33" s="43"/>
      <c r="EE33" s="396"/>
      <c r="EF33" s="397"/>
      <c r="EG33" s="394">
        <v>0</v>
      </c>
      <c r="EH33" s="395"/>
      <c r="EI33" s="43"/>
      <c r="EJ33" s="396"/>
      <c r="EK33" s="397"/>
      <c r="EL33" s="394">
        <v>0</v>
      </c>
      <c r="EM33" s="395"/>
      <c r="EN33" s="43"/>
      <c r="EO33" s="88"/>
    </row>
    <row r="34" spans="4:145" ht="12.75" hidden="1" customHeight="1" x14ac:dyDescent="0.3">
      <c r="D34" s="88" t="s">
        <v>319</v>
      </c>
      <c r="E34" s="327"/>
      <c r="F34" s="396"/>
      <c r="G34" s="43">
        <v>0</v>
      </c>
      <c r="H34" s="42"/>
      <c r="I34" s="43"/>
      <c r="J34" s="396"/>
      <c r="K34" s="396"/>
      <c r="L34" s="43">
        <v>0</v>
      </c>
      <c r="M34" s="42"/>
      <c r="N34" s="43"/>
      <c r="O34" s="396"/>
      <c r="P34" s="396"/>
      <c r="Q34" s="43">
        <v>0</v>
      </c>
      <c r="R34" s="42"/>
      <c r="S34" s="43"/>
      <c r="T34" s="396"/>
      <c r="U34" s="396"/>
      <c r="V34" s="43">
        <v>0</v>
      </c>
      <c r="W34" s="42"/>
      <c r="X34" s="43"/>
      <c r="Y34" s="396"/>
      <c r="Z34" s="396"/>
      <c r="AA34" s="43">
        <v>0</v>
      </c>
      <c r="AB34" s="42"/>
      <c r="AC34" s="43"/>
      <c r="AD34" s="396"/>
      <c r="AE34" s="396"/>
      <c r="AF34" s="43">
        <v>0</v>
      </c>
      <c r="AG34" s="42"/>
      <c r="AH34" s="43"/>
      <c r="AI34" s="396"/>
      <c r="AJ34" s="396"/>
      <c r="AK34" s="43">
        <v>0</v>
      </c>
      <c r="AL34" s="42"/>
      <c r="AM34" s="43"/>
      <c r="AN34" s="396"/>
      <c r="AO34" s="396"/>
      <c r="AP34" s="43">
        <v>0</v>
      </c>
      <c r="AQ34" s="42"/>
      <c r="AR34" s="43"/>
      <c r="AS34" s="396"/>
      <c r="AT34" s="396"/>
      <c r="AU34" s="43">
        <v>0</v>
      </c>
      <c r="AV34" s="42"/>
      <c r="AW34" s="43"/>
      <c r="AX34" s="396"/>
      <c r="AY34" s="396"/>
      <c r="AZ34" s="43">
        <v>0</v>
      </c>
      <c r="BA34" s="42"/>
      <c r="BB34" s="43"/>
      <c r="BC34" s="396"/>
      <c r="BD34" s="396"/>
      <c r="BE34" s="43">
        <v>0</v>
      </c>
      <c r="BF34" s="42"/>
      <c r="BG34" s="43"/>
      <c r="BH34" s="396"/>
      <c r="BI34" s="396"/>
      <c r="BJ34" s="43">
        <v>0</v>
      </c>
      <c r="BK34" s="42"/>
      <c r="BL34" s="43"/>
      <c r="BM34" s="396"/>
      <c r="BN34" s="396"/>
      <c r="BO34" s="43">
        <v>0</v>
      </c>
      <c r="BP34" s="42"/>
      <c r="BQ34" s="43"/>
      <c r="BR34" s="396"/>
      <c r="BS34" s="396"/>
      <c r="BT34" s="43">
        <v>0</v>
      </c>
      <c r="BU34" s="42"/>
      <c r="BV34" s="43"/>
      <c r="BW34" s="396"/>
      <c r="BX34" s="396"/>
      <c r="BY34" s="43">
        <v>0</v>
      </c>
      <c r="BZ34" s="42"/>
      <c r="CA34" s="43"/>
      <c r="CB34" s="396"/>
      <c r="CC34" s="396"/>
      <c r="CD34" s="43">
        <v>0</v>
      </c>
      <c r="CE34" s="42"/>
      <c r="CF34" s="43"/>
      <c r="CG34" s="396"/>
      <c r="CH34" s="396"/>
      <c r="CI34" s="43">
        <v>0</v>
      </c>
      <c r="CJ34" s="42"/>
      <c r="CK34" s="43"/>
      <c r="CL34" s="396"/>
      <c r="CM34" s="396"/>
      <c r="CN34" s="43">
        <v>0</v>
      </c>
      <c r="CO34" s="42"/>
      <c r="CP34" s="43"/>
      <c r="CQ34" s="396"/>
      <c r="CR34" s="396"/>
      <c r="CS34" s="43">
        <v>0</v>
      </c>
      <c r="CT34" s="42"/>
      <c r="CU34" s="43"/>
      <c r="CV34" s="396"/>
      <c r="CW34" s="396"/>
      <c r="CX34" s="43">
        <v>0</v>
      </c>
      <c r="CY34" s="42"/>
      <c r="CZ34" s="43"/>
      <c r="DA34" s="396"/>
      <c r="DB34" s="396"/>
      <c r="DC34" s="43">
        <v>0</v>
      </c>
      <c r="DD34" s="42"/>
      <c r="DE34" s="43"/>
      <c r="DF34" s="396"/>
      <c r="DG34" s="396"/>
      <c r="DH34" s="43">
        <v>0</v>
      </c>
      <c r="DI34" s="42"/>
      <c r="DJ34" s="43"/>
      <c r="DK34" s="396"/>
      <c r="DL34" s="396"/>
      <c r="DM34" s="43">
        <v>0</v>
      </c>
      <c r="DN34" s="42"/>
      <c r="DO34" s="43"/>
      <c r="DP34" s="396"/>
      <c r="DQ34" s="396"/>
      <c r="DR34" s="43">
        <v>0</v>
      </c>
      <c r="DS34" s="42"/>
      <c r="DT34" s="43"/>
      <c r="DU34" s="396"/>
      <c r="DV34" s="396"/>
      <c r="DW34" s="43">
        <v>0</v>
      </c>
      <c r="DX34" s="42"/>
      <c r="DY34" s="43"/>
      <c r="DZ34" s="396"/>
      <c r="EA34" s="396"/>
      <c r="EB34" s="43">
        <v>0</v>
      </c>
      <c r="EC34" s="42"/>
      <c r="ED34" s="43"/>
      <c r="EE34" s="396"/>
      <c r="EF34" s="396"/>
      <c r="EG34" s="43">
        <v>0</v>
      </c>
      <c r="EH34" s="42"/>
      <c r="EI34" s="43"/>
      <c r="EJ34" s="396"/>
      <c r="EK34" s="396"/>
      <c r="EL34" s="43">
        <v>0</v>
      </c>
      <c r="EM34" s="42"/>
      <c r="EN34" s="43"/>
      <c r="EO34" s="88"/>
    </row>
    <row r="35" spans="4:145" ht="12.75" hidden="1" customHeight="1" x14ac:dyDescent="0.3">
      <c r="D35" s="88" t="s">
        <v>334</v>
      </c>
      <c r="E35" s="327"/>
      <c r="F35" s="405"/>
      <c r="G35" s="72">
        <v>0</v>
      </c>
      <c r="H35" s="71"/>
      <c r="I35" s="43"/>
      <c r="J35" s="396"/>
      <c r="K35" s="405"/>
      <c r="L35" s="72">
        <v>0</v>
      </c>
      <c r="M35" s="71"/>
      <c r="N35" s="43"/>
      <c r="O35" s="396"/>
      <c r="P35" s="405"/>
      <c r="Q35" s="72">
        <v>0</v>
      </c>
      <c r="R35" s="71"/>
      <c r="S35" s="43"/>
      <c r="T35" s="396"/>
      <c r="U35" s="405"/>
      <c r="V35" s="72">
        <v>0</v>
      </c>
      <c r="W35" s="71"/>
      <c r="X35" s="43"/>
      <c r="Y35" s="396"/>
      <c r="Z35" s="405"/>
      <c r="AA35" s="72">
        <v>0</v>
      </c>
      <c r="AB35" s="71"/>
      <c r="AC35" s="43"/>
      <c r="AD35" s="396"/>
      <c r="AE35" s="405"/>
      <c r="AF35" s="72">
        <v>0</v>
      </c>
      <c r="AG35" s="71"/>
      <c r="AH35" s="43"/>
      <c r="AI35" s="396"/>
      <c r="AJ35" s="405"/>
      <c r="AK35" s="72">
        <v>0</v>
      </c>
      <c r="AL35" s="71"/>
      <c r="AM35" s="43"/>
      <c r="AN35" s="396"/>
      <c r="AO35" s="405"/>
      <c r="AP35" s="72">
        <v>0</v>
      </c>
      <c r="AQ35" s="71"/>
      <c r="AR35" s="43"/>
      <c r="AS35" s="396"/>
      <c r="AT35" s="405"/>
      <c r="AU35" s="72">
        <v>0</v>
      </c>
      <c r="AV35" s="71"/>
      <c r="AW35" s="43"/>
      <c r="AX35" s="396"/>
      <c r="AY35" s="405"/>
      <c r="AZ35" s="72">
        <v>0</v>
      </c>
      <c r="BA35" s="71"/>
      <c r="BB35" s="43"/>
      <c r="BC35" s="396"/>
      <c r="BD35" s="405"/>
      <c r="BE35" s="72">
        <v>0</v>
      </c>
      <c r="BF35" s="71"/>
      <c r="BG35" s="43"/>
      <c r="BH35" s="396"/>
      <c r="BI35" s="405"/>
      <c r="BJ35" s="72">
        <v>0</v>
      </c>
      <c r="BK35" s="71"/>
      <c r="BL35" s="43"/>
      <c r="BM35" s="396"/>
      <c r="BN35" s="405"/>
      <c r="BO35" s="72">
        <v>0</v>
      </c>
      <c r="BP35" s="71"/>
      <c r="BQ35" s="43"/>
      <c r="BR35" s="396"/>
      <c r="BS35" s="405"/>
      <c r="BT35" s="72">
        <v>0</v>
      </c>
      <c r="BU35" s="71"/>
      <c r="BV35" s="43"/>
      <c r="BW35" s="396"/>
      <c r="BX35" s="405"/>
      <c r="BY35" s="72">
        <v>0</v>
      </c>
      <c r="BZ35" s="71"/>
      <c r="CA35" s="43"/>
      <c r="CB35" s="396"/>
      <c r="CC35" s="405"/>
      <c r="CD35" s="72">
        <v>0</v>
      </c>
      <c r="CE35" s="71"/>
      <c r="CF35" s="43"/>
      <c r="CG35" s="396"/>
      <c r="CH35" s="405"/>
      <c r="CI35" s="72">
        <v>0</v>
      </c>
      <c r="CJ35" s="71"/>
      <c r="CK35" s="43"/>
      <c r="CL35" s="396"/>
      <c r="CM35" s="405"/>
      <c r="CN35" s="72">
        <v>0</v>
      </c>
      <c r="CO35" s="71"/>
      <c r="CP35" s="43"/>
      <c r="CQ35" s="396"/>
      <c r="CR35" s="405"/>
      <c r="CS35" s="72">
        <v>0</v>
      </c>
      <c r="CT35" s="71"/>
      <c r="CU35" s="43"/>
      <c r="CV35" s="396"/>
      <c r="CW35" s="405"/>
      <c r="CX35" s="72">
        <v>0</v>
      </c>
      <c r="CY35" s="71"/>
      <c r="CZ35" s="43"/>
      <c r="DA35" s="396"/>
      <c r="DB35" s="405"/>
      <c r="DC35" s="72">
        <v>0</v>
      </c>
      <c r="DD35" s="71"/>
      <c r="DE35" s="43"/>
      <c r="DF35" s="396"/>
      <c r="DG35" s="405"/>
      <c r="DH35" s="72">
        <v>0</v>
      </c>
      <c r="DI35" s="71"/>
      <c r="DJ35" s="43"/>
      <c r="DK35" s="396"/>
      <c r="DL35" s="405"/>
      <c r="DM35" s="72">
        <v>0</v>
      </c>
      <c r="DN35" s="71"/>
      <c r="DO35" s="43"/>
      <c r="DP35" s="396"/>
      <c r="DQ35" s="405"/>
      <c r="DR35" s="72">
        <v>0</v>
      </c>
      <c r="DS35" s="71"/>
      <c r="DT35" s="43"/>
      <c r="DU35" s="396"/>
      <c r="DV35" s="405"/>
      <c r="DW35" s="72">
        <v>0</v>
      </c>
      <c r="DX35" s="71"/>
      <c r="DY35" s="43"/>
      <c r="DZ35" s="396"/>
      <c r="EA35" s="405"/>
      <c r="EB35" s="72">
        <v>0</v>
      </c>
      <c r="EC35" s="71"/>
      <c r="ED35" s="43"/>
      <c r="EE35" s="396"/>
      <c r="EF35" s="405"/>
      <c r="EG35" s="72">
        <v>0</v>
      </c>
      <c r="EH35" s="71"/>
      <c r="EI35" s="43"/>
      <c r="EJ35" s="396"/>
      <c r="EK35" s="405"/>
      <c r="EL35" s="72">
        <v>0</v>
      </c>
      <c r="EM35" s="71"/>
      <c r="EN35" s="43"/>
      <c r="EO35" s="88"/>
    </row>
    <row r="36" spans="4:145" hidden="1" x14ac:dyDescent="0.3">
      <c r="D36" s="88"/>
      <c r="E36" s="327"/>
      <c r="G36" s="43"/>
      <c r="H36" s="43"/>
      <c r="I36" s="43"/>
      <c r="J36" s="396"/>
      <c r="K36" s="43"/>
      <c r="L36" s="43"/>
      <c r="M36" s="43"/>
      <c r="N36" s="43"/>
      <c r="O36" s="396"/>
      <c r="P36" s="43"/>
      <c r="Q36" s="43"/>
      <c r="R36" s="43"/>
      <c r="S36" s="43"/>
      <c r="T36" s="396"/>
      <c r="U36" s="43"/>
      <c r="V36" s="43"/>
      <c r="W36" s="43"/>
      <c r="X36" s="43"/>
      <c r="Y36" s="396"/>
      <c r="Z36" s="43"/>
      <c r="AA36" s="43"/>
      <c r="AB36" s="43"/>
      <c r="AC36" s="43"/>
      <c r="AD36" s="396"/>
      <c r="AE36" s="43"/>
      <c r="AF36" s="43"/>
      <c r="AG36" s="43"/>
      <c r="AH36" s="43"/>
      <c r="AI36" s="396"/>
      <c r="AJ36" s="43"/>
      <c r="AK36" s="43"/>
      <c r="AL36" s="43"/>
      <c r="AM36" s="43"/>
      <c r="AN36" s="396"/>
      <c r="AO36" s="43"/>
      <c r="AP36" s="43"/>
      <c r="AQ36" s="43"/>
      <c r="AR36" s="43"/>
      <c r="AS36" s="396"/>
      <c r="AT36" s="43"/>
      <c r="AU36" s="43"/>
      <c r="AV36" s="43"/>
      <c r="AW36" s="43"/>
      <c r="AX36" s="396"/>
      <c r="AY36" s="43"/>
      <c r="AZ36" s="43"/>
      <c r="BA36" s="43"/>
      <c r="BB36" s="43"/>
      <c r="BC36" s="396"/>
      <c r="BD36" s="43"/>
      <c r="BE36" s="43"/>
      <c r="BF36" s="43"/>
      <c r="BG36" s="43"/>
      <c r="BH36" s="396"/>
      <c r="BI36" s="43"/>
      <c r="BJ36" s="43"/>
      <c r="BK36" s="43"/>
      <c r="BL36" s="43"/>
      <c r="BM36" s="396"/>
      <c r="BN36" s="43"/>
      <c r="BO36" s="43"/>
      <c r="BP36" s="43"/>
      <c r="BQ36" s="43"/>
      <c r="BR36" s="396"/>
      <c r="BS36" s="43"/>
      <c r="BT36" s="43"/>
      <c r="BU36" s="43"/>
      <c r="BV36" s="43"/>
      <c r="BW36" s="396"/>
      <c r="BX36" s="43"/>
      <c r="BY36" s="43"/>
      <c r="BZ36" s="43"/>
      <c r="CA36" s="43"/>
      <c r="CB36" s="396"/>
      <c r="CC36" s="43"/>
      <c r="CD36" s="43"/>
      <c r="CE36" s="43"/>
      <c r="CF36" s="43"/>
      <c r="CG36" s="396"/>
      <c r="CH36" s="43"/>
      <c r="CI36" s="43"/>
      <c r="CJ36" s="43"/>
      <c r="CK36" s="43"/>
      <c r="CL36" s="396"/>
      <c r="CM36" s="43"/>
      <c r="CN36" s="43"/>
      <c r="CO36" s="43"/>
      <c r="CP36" s="43"/>
      <c r="CQ36" s="396"/>
      <c r="CR36" s="43"/>
      <c r="CS36" s="43"/>
      <c r="CT36" s="43"/>
      <c r="CU36" s="43"/>
      <c r="CV36" s="396"/>
      <c r="CW36" s="43"/>
      <c r="CX36" s="43"/>
      <c r="CY36" s="43"/>
      <c r="CZ36" s="43"/>
      <c r="DA36" s="396"/>
      <c r="DB36" s="43"/>
      <c r="DC36" s="43"/>
      <c r="DD36" s="43"/>
      <c r="DE36" s="43"/>
      <c r="DF36" s="396"/>
      <c r="DG36" s="43"/>
      <c r="DH36" s="43"/>
      <c r="DI36" s="43"/>
      <c r="DJ36" s="43"/>
      <c r="DK36" s="396"/>
      <c r="DL36" s="43"/>
      <c r="DM36" s="43"/>
      <c r="DN36" s="43"/>
      <c r="DO36" s="43"/>
      <c r="DP36" s="396"/>
      <c r="DQ36" s="43"/>
      <c r="DR36" s="43"/>
      <c r="DS36" s="43"/>
      <c r="DT36" s="43"/>
      <c r="DU36" s="396"/>
      <c r="DV36" s="43"/>
      <c r="DW36" s="43"/>
      <c r="DX36" s="43"/>
      <c r="DY36" s="43"/>
      <c r="DZ36" s="396"/>
      <c r="EA36" s="43"/>
      <c r="EB36" s="43"/>
      <c r="EC36" s="43"/>
      <c r="ED36" s="43"/>
      <c r="EE36" s="396"/>
      <c r="EF36" s="43"/>
      <c r="EG36" s="43"/>
      <c r="EH36" s="43"/>
      <c r="EI36" s="43"/>
      <c r="EJ36" s="396"/>
      <c r="EK36" s="43"/>
      <c r="EL36" s="43"/>
      <c r="EM36" s="43"/>
      <c r="EN36" s="43"/>
      <c r="EO36" s="88"/>
    </row>
    <row r="37" spans="4:145" x14ac:dyDescent="0.3">
      <c r="D37" s="88" t="s">
        <v>409</v>
      </c>
      <c r="E37" s="327"/>
      <c r="G37" s="43">
        <v>0</v>
      </c>
      <c r="H37" s="43"/>
      <c r="I37" s="43"/>
      <c r="J37" s="396"/>
      <c r="K37" s="43"/>
      <c r="L37" s="43">
        <v>0</v>
      </c>
      <c r="M37" s="43"/>
      <c r="N37" s="43"/>
      <c r="O37" s="396"/>
      <c r="P37" s="43"/>
      <c r="Q37" s="43">
        <v>0</v>
      </c>
      <c r="R37" s="43"/>
      <c r="S37" s="43"/>
      <c r="T37" s="396"/>
      <c r="U37" s="43"/>
      <c r="V37" s="43">
        <v>0</v>
      </c>
      <c r="W37" s="43"/>
      <c r="X37" s="43"/>
      <c r="Y37" s="396"/>
      <c r="Z37" s="43"/>
      <c r="AA37" s="43">
        <v>0</v>
      </c>
      <c r="AB37" s="43"/>
      <c r="AC37" s="43"/>
      <c r="AD37" s="396"/>
      <c r="AE37" s="43"/>
      <c r="AF37" s="43">
        <v>0</v>
      </c>
      <c r="AG37" s="43"/>
      <c r="AH37" s="43"/>
      <c r="AI37" s="396"/>
      <c r="AJ37" s="43"/>
      <c r="AK37" s="43">
        <v>0</v>
      </c>
      <c r="AL37" s="43"/>
      <c r="AM37" s="43"/>
      <c r="AN37" s="396"/>
      <c r="AO37" s="43"/>
      <c r="AP37" s="43">
        <v>0</v>
      </c>
      <c r="AQ37" s="43"/>
      <c r="AR37" s="43"/>
      <c r="AS37" s="396"/>
      <c r="AT37" s="43"/>
      <c r="AU37" s="43">
        <v>0</v>
      </c>
      <c r="AV37" s="43"/>
      <c r="AW37" s="43"/>
      <c r="AX37" s="396"/>
      <c r="AY37" s="43"/>
      <c r="AZ37" s="43">
        <v>0</v>
      </c>
      <c r="BA37" s="43"/>
      <c r="BB37" s="43"/>
      <c r="BC37" s="396"/>
      <c r="BD37" s="43"/>
      <c r="BE37" s="43">
        <v>0</v>
      </c>
      <c r="BF37" s="43"/>
      <c r="BG37" s="43"/>
      <c r="BH37" s="396"/>
      <c r="BI37" s="43"/>
      <c r="BJ37" s="43">
        <v>0</v>
      </c>
      <c r="BK37" s="43"/>
      <c r="BL37" s="43"/>
      <c r="BM37" s="396"/>
      <c r="BN37" s="43"/>
      <c r="BO37" s="43">
        <v>0</v>
      </c>
      <c r="BP37" s="43"/>
      <c r="BQ37" s="43"/>
      <c r="BR37" s="396"/>
      <c r="BS37" s="43"/>
      <c r="BT37" s="43">
        <v>0</v>
      </c>
      <c r="BU37" s="43"/>
      <c r="BV37" s="43"/>
      <c r="BW37" s="396"/>
      <c r="BX37" s="43"/>
      <c r="BY37" s="43">
        <v>1484820</v>
      </c>
      <c r="BZ37" s="43"/>
      <c r="CA37" s="43"/>
      <c r="CB37" s="396"/>
      <c r="CC37" s="43"/>
      <c r="CD37" s="43">
        <v>1484820</v>
      </c>
      <c r="CE37" s="43"/>
      <c r="CF37" s="43"/>
      <c r="CG37" s="396"/>
      <c r="CH37" s="43"/>
      <c r="CI37" s="43">
        <v>0</v>
      </c>
      <c r="CJ37" s="43"/>
      <c r="CK37" s="43"/>
      <c r="CL37" s="396"/>
      <c r="CM37" s="43"/>
      <c r="CN37" s="43">
        <v>0</v>
      </c>
      <c r="CO37" s="43"/>
      <c r="CP37" s="43"/>
      <c r="CQ37" s="396"/>
      <c r="CR37" s="43"/>
      <c r="CS37" s="43">
        <v>0</v>
      </c>
      <c r="CT37" s="43"/>
      <c r="CU37" s="43"/>
      <c r="CV37" s="396"/>
      <c r="CW37" s="43"/>
      <c r="CX37" s="43">
        <v>0</v>
      </c>
      <c r="CY37" s="43"/>
      <c r="CZ37" s="43"/>
      <c r="DA37" s="396"/>
      <c r="DB37" s="43"/>
      <c r="DC37" s="43">
        <v>0</v>
      </c>
      <c r="DD37" s="43"/>
      <c r="DE37" s="43"/>
      <c r="DF37" s="396"/>
      <c r="DG37" s="43"/>
      <c r="DH37" s="43">
        <v>0</v>
      </c>
      <c r="DI37" s="43"/>
      <c r="DJ37" s="43"/>
      <c r="DK37" s="396"/>
      <c r="DL37" s="43"/>
      <c r="DM37" s="43">
        <v>0</v>
      </c>
      <c r="DN37" s="43"/>
      <c r="DO37" s="43"/>
      <c r="DP37" s="396"/>
      <c r="DQ37" s="43"/>
      <c r="DR37" s="43">
        <v>0</v>
      </c>
      <c r="DS37" s="43"/>
      <c r="DT37" s="43"/>
      <c r="DU37" s="396"/>
      <c r="DV37" s="43"/>
      <c r="DW37" s="43">
        <v>0</v>
      </c>
      <c r="DX37" s="43"/>
      <c r="DY37" s="43"/>
      <c r="DZ37" s="396"/>
      <c r="EA37" s="43"/>
      <c r="EB37" s="43">
        <v>0</v>
      </c>
      <c r="EC37" s="43"/>
      <c r="ED37" s="43"/>
      <c r="EE37" s="396"/>
      <c r="EF37" s="43"/>
      <c r="EG37" s="43">
        <v>0</v>
      </c>
      <c r="EH37" s="43"/>
      <c r="EI37" s="43"/>
      <c r="EJ37" s="396"/>
      <c r="EK37" s="43"/>
      <c r="EL37" s="43">
        <v>1484820</v>
      </c>
      <c r="EM37" s="43"/>
      <c r="EN37" s="43"/>
      <c r="EO37" s="88"/>
    </row>
    <row r="38" spans="4:145" x14ac:dyDescent="0.3">
      <c r="D38" s="88" t="s">
        <v>316</v>
      </c>
      <c r="E38" s="327"/>
      <c r="F38" s="333"/>
      <c r="G38" s="394">
        <v>0</v>
      </c>
      <c r="H38" s="395"/>
      <c r="I38" s="43"/>
      <c r="J38" s="396"/>
      <c r="K38" s="397"/>
      <c r="L38" s="394">
        <v>0</v>
      </c>
      <c r="M38" s="395"/>
      <c r="N38" s="43"/>
      <c r="O38" s="396"/>
      <c r="P38" s="397"/>
      <c r="Q38" s="394">
        <v>0</v>
      </c>
      <c r="R38" s="395"/>
      <c r="S38" s="43"/>
      <c r="T38" s="396"/>
      <c r="U38" s="397"/>
      <c r="V38" s="394">
        <v>0</v>
      </c>
      <c r="W38" s="395"/>
      <c r="X38" s="43"/>
      <c r="Y38" s="396"/>
      <c r="Z38" s="397"/>
      <c r="AA38" s="394">
        <v>0</v>
      </c>
      <c r="AB38" s="395"/>
      <c r="AC38" s="43"/>
      <c r="AD38" s="396"/>
      <c r="AE38" s="397"/>
      <c r="AF38" s="394">
        <v>0</v>
      </c>
      <c r="AG38" s="395"/>
      <c r="AH38" s="43"/>
      <c r="AI38" s="396"/>
      <c r="AJ38" s="397"/>
      <c r="AK38" s="394">
        <v>0</v>
      </c>
      <c r="AL38" s="395"/>
      <c r="AM38" s="43"/>
      <c r="AN38" s="396"/>
      <c r="AO38" s="397"/>
      <c r="AP38" s="394">
        <v>0</v>
      </c>
      <c r="AQ38" s="395"/>
      <c r="AR38" s="43"/>
      <c r="AS38" s="396"/>
      <c r="AT38" s="397"/>
      <c r="AU38" s="394">
        <v>0</v>
      </c>
      <c r="AV38" s="395"/>
      <c r="AW38" s="43"/>
      <c r="AX38" s="396"/>
      <c r="AY38" s="397"/>
      <c r="AZ38" s="394">
        <v>0</v>
      </c>
      <c r="BA38" s="395"/>
      <c r="BB38" s="43"/>
      <c r="BC38" s="396"/>
      <c r="BD38" s="397"/>
      <c r="BE38" s="394">
        <v>0</v>
      </c>
      <c r="BF38" s="395"/>
      <c r="BG38" s="43"/>
      <c r="BH38" s="396"/>
      <c r="BI38" s="397"/>
      <c r="BJ38" s="394">
        <v>0</v>
      </c>
      <c r="BK38" s="395"/>
      <c r="BL38" s="43"/>
      <c r="BM38" s="396"/>
      <c r="BN38" s="397"/>
      <c r="BO38" s="394">
        <v>0</v>
      </c>
      <c r="BP38" s="395"/>
      <c r="BQ38" s="43"/>
      <c r="BR38" s="396"/>
      <c r="BS38" s="397"/>
      <c r="BT38" s="394">
        <v>0</v>
      </c>
      <c r="BU38" s="395"/>
      <c r="BV38" s="43"/>
      <c r="BW38" s="396"/>
      <c r="BX38" s="397"/>
      <c r="BY38" s="394">
        <v>1484820</v>
      </c>
      <c r="BZ38" s="395"/>
      <c r="CA38" s="43"/>
      <c r="CB38" s="396"/>
      <c r="CC38" s="397"/>
      <c r="CD38" s="394">
        <v>1484820</v>
      </c>
      <c r="CE38" s="395"/>
      <c r="CF38" s="43"/>
      <c r="CG38" s="396"/>
      <c r="CH38" s="397"/>
      <c r="CI38" s="394">
        <v>0</v>
      </c>
      <c r="CJ38" s="395"/>
      <c r="CK38" s="43"/>
      <c r="CL38" s="396"/>
      <c r="CM38" s="397"/>
      <c r="CN38" s="394">
        <v>0</v>
      </c>
      <c r="CO38" s="395"/>
      <c r="CP38" s="43"/>
      <c r="CQ38" s="396"/>
      <c r="CR38" s="397"/>
      <c r="CS38" s="394">
        <v>0</v>
      </c>
      <c r="CT38" s="395"/>
      <c r="CU38" s="43"/>
      <c r="CV38" s="396"/>
      <c r="CW38" s="397"/>
      <c r="CX38" s="394">
        <v>0</v>
      </c>
      <c r="CY38" s="395"/>
      <c r="CZ38" s="43"/>
      <c r="DA38" s="396"/>
      <c r="DB38" s="397"/>
      <c r="DC38" s="394">
        <v>0</v>
      </c>
      <c r="DD38" s="395"/>
      <c r="DE38" s="43"/>
      <c r="DF38" s="396"/>
      <c r="DG38" s="397"/>
      <c r="DH38" s="394">
        <v>0</v>
      </c>
      <c r="DI38" s="395"/>
      <c r="DJ38" s="43"/>
      <c r="DK38" s="396"/>
      <c r="DL38" s="397"/>
      <c r="DM38" s="394">
        <v>0</v>
      </c>
      <c r="DN38" s="395"/>
      <c r="DO38" s="43"/>
      <c r="DP38" s="396"/>
      <c r="DQ38" s="397"/>
      <c r="DR38" s="394">
        <v>0</v>
      </c>
      <c r="DS38" s="395"/>
      <c r="DT38" s="43"/>
      <c r="DU38" s="396"/>
      <c r="DV38" s="397"/>
      <c r="DW38" s="394">
        <v>0</v>
      </c>
      <c r="DX38" s="395"/>
      <c r="DY38" s="43"/>
      <c r="DZ38" s="396"/>
      <c r="EA38" s="397"/>
      <c r="EB38" s="394">
        <v>0</v>
      </c>
      <c r="EC38" s="395"/>
      <c r="ED38" s="43"/>
      <c r="EE38" s="396"/>
      <c r="EF38" s="397"/>
      <c r="EG38" s="394">
        <v>0</v>
      </c>
      <c r="EH38" s="395"/>
      <c r="EI38" s="43"/>
      <c r="EJ38" s="396"/>
      <c r="EK38" s="397"/>
      <c r="EL38" s="394">
        <v>1484820</v>
      </c>
      <c r="EM38" s="395"/>
      <c r="EN38" s="43"/>
      <c r="EO38" s="88"/>
    </row>
    <row r="39" spans="4:145" x14ac:dyDescent="0.3">
      <c r="D39" s="88" t="s">
        <v>319</v>
      </c>
      <c r="E39" s="327"/>
      <c r="F39" s="327"/>
      <c r="G39" s="43">
        <v>0</v>
      </c>
      <c r="H39" s="42"/>
      <c r="I39" s="43"/>
      <c r="J39" s="396"/>
      <c r="K39" s="396"/>
      <c r="L39" s="43">
        <v>0</v>
      </c>
      <c r="M39" s="42"/>
      <c r="N39" s="43"/>
      <c r="O39" s="396"/>
      <c r="P39" s="396"/>
      <c r="Q39" s="43">
        <v>0</v>
      </c>
      <c r="R39" s="42"/>
      <c r="S39" s="43"/>
      <c r="T39" s="396"/>
      <c r="U39" s="396"/>
      <c r="V39" s="43">
        <v>0</v>
      </c>
      <c r="W39" s="42"/>
      <c r="X39" s="43"/>
      <c r="Y39" s="396"/>
      <c r="Z39" s="396"/>
      <c r="AA39" s="43">
        <v>0</v>
      </c>
      <c r="AB39" s="42"/>
      <c r="AC39" s="43"/>
      <c r="AD39" s="396"/>
      <c r="AE39" s="396"/>
      <c r="AF39" s="43">
        <v>0</v>
      </c>
      <c r="AG39" s="42"/>
      <c r="AH39" s="43"/>
      <c r="AI39" s="396"/>
      <c r="AJ39" s="396"/>
      <c r="AK39" s="43">
        <v>0</v>
      </c>
      <c r="AL39" s="42"/>
      <c r="AM39" s="43"/>
      <c r="AN39" s="396"/>
      <c r="AO39" s="396"/>
      <c r="AP39" s="43">
        <v>0</v>
      </c>
      <c r="AQ39" s="42"/>
      <c r="AR39" s="43"/>
      <c r="AS39" s="396"/>
      <c r="AT39" s="396"/>
      <c r="AU39" s="43">
        <v>0</v>
      </c>
      <c r="AV39" s="42"/>
      <c r="AW39" s="43"/>
      <c r="AX39" s="396"/>
      <c r="AY39" s="396"/>
      <c r="AZ39" s="43">
        <v>0</v>
      </c>
      <c r="BA39" s="42"/>
      <c r="BB39" s="43"/>
      <c r="BC39" s="396"/>
      <c r="BD39" s="396"/>
      <c r="BE39" s="43">
        <v>0</v>
      </c>
      <c r="BF39" s="42"/>
      <c r="BG39" s="43"/>
      <c r="BH39" s="396"/>
      <c r="BI39" s="396"/>
      <c r="BJ39" s="43">
        <v>0</v>
      </c>
      <c r="BK39" s="42"/>
      <c r="BL39" s="43"/>
      <c r="BM39" s="396"/>
      <c r="BN39" s="396"/>
      <c r="BO39" s="43">
        <v>0</v>
      </c>
      <c r="BP39" s="42"/>
      <c r="BQ39" s="43"/>
      <c r="BR39" s="396"/>
      <c r="BS39" s="396"/>
      <c r="BT39" s="43">
        <v>0</v>
      </c>
      <c r="BU39" s="42"/>
      <c r="BV39" s="43"/>
      <c r="BW39" s="396"/>
      <c r="BX39" s="396"/>
      <c r="BY39" s="43">
        <v>0</v>
      </c>
      <c r="BZ39" s="42"/>
      <c r="CA39" s="43"/>
      <c r="CB39" s="396"/>
      <c r="CC39" s="396"/>
      <c r="CD39" s="43">
        <v>0</v>
      </c>
      <c r="CE39" s="42"/>
      <c r="CF39" s="43"/>
      <c r="CG39" s="396"/>
      <c r="CH39" s="396"/>
      <c r="CI39" s="43">
        <v>0</v>
      </c>
      <c r="CJ39" s="42"/>
      <c r="CK39" s="43"/>
      <c r="CL39" s="396"/>
      <c r="CM39" s="396"/>
      <c r="CN39" s="43">
        <v>0</v>
      </c>
      <c r="CO39" s="42"/>
      <c r="CP39" s="43"/>
      <c r="CQ39" s="396"/>
      <c r="CR39" s="396"/>
      <c r="CS39" s="43">
        <v>0</v>
      </c>
      <c r="CT39" s="42"/>
      <c r="CU39" s="43"/>
      <c r="CV39" s="396"/>
      <c r="CW39" s="396"/>
      <c r="CX39" s="43">
        <v>0</v>
      </c>
      <c r="CY39" s="42"/>
      <c r="CZ39" s="43"/>
      <c r="DA39" s="396"/>
      <c r="DB39" s="396"/>
      <c r="DC39" s="43">
        <v>0</v>
      </c>
      <c r="DD39" s="42"/>
      <c r="DE39" s="43"/>
      <c r="DF39" s="396"/>
      <c r="DG39" s="396"/>
      <c r="DH39" s="43">
        <v>0</v>
      </c>
      <c r="DI39" s="42"/>
      <c r="DJ39" s="43"/>
      <c r="DK39" s="396"/>
      <c r="DL39" s="396"/>
      <c r="DM39" s="43">
        <v>0</v>
      </c>
      <c r="DN39" s="42"/>
      <c r="DO39" s="43"/>
      <c r="DP39" s="396"/>
      <c r="DQ39" s="396"/>
      <c r="DR39" s="43">
        <v>0</v>
      </c>
      <c r="DS39" s="42"/>
      <c r="DT39" s="43"/>
      <c r="DU39" s="396"/>
      <c r="DV39" s="396"/>
      <c r="DW39" s="43">
        <v>0</v>
      </c>
      <c r="DX39" s="42"/>
      <c r="DY39" s="43"/>
      <c r="DZ39" s="396"/>
      <c r="EA39" s="396"/>
      <c r="EB39" s="43">
        <v>0</v>
      </c>
      <c r="EC39" s="42"/>
      <c r="ED39" s="43"/>
      <c r="EE39" s="396"/>
      <c r="EF39" s="396"/>
      <c r="EG39" s="43">
        <v>0</v>
      </c>
      <c r="EH39" s="42"/>
      <c r="EI39" s="43"/>
      <c r="EJ39" s="396"/>
      <c r="EK39" s="396"/>
      <c r="EL39" s="43">
        <v>0</v>
      </c>
      <c r="EM39" s="42"/>
      <c r="EN39" s="43"/>
      <c r="EO39" s="88"/>
    </row>
    <row r="40" spans="4:145" x14ac:dyDescent="0.3">
      <c r="D40" s="88" t="s">
        <v>334</v>
      </c>
      <c r="E40" s="327"/>
      <c r="F40" s="346"/>
      <c r="G40" s="72">
        <v>0</v>
      </c>
      <c r="H40" s="71"/>
      <c r="I40" s="43"/>
      <c r="J40" s="396"/>
      <c r="K40" s="405"/>
      <c r="L40" s="72">
        <v>0</v>
      </c>
      <c r="M40" s="71"/>
      <c r="N40" s="43"/>
      <c r="O40" s="396"/>
      <c r="P40" s="405"/>
      <c r="Q40" s="72">
        <v>0</v>
      </c>
      <c r="R40" s="71"/>
      <c r="S40" s="43"/>
      <c r="T40" s="396"/>
      <c r="U40" s="405"/>
      <c r="V40" s="72">
        <v>0</v>
      </c>
      <c r="W40" s="71"/>
      <c r="X40" s="43"/>
      <c r="Y40" s="396"/>
      <c r="Z40" s="405"/>
      <c r="AA40" s="72">
        <v>0</v>
      </c>
      <c r="AB40" s="71"/>
      <c r="AC40" s="43"/>
      <c r="AD40" s="396"/>
      <c r="AE40" s="405"/>
      <c r="AF40" s="72">
        <v>0</v>
      </c>
      <c r="AG40" s="71"/>
      <c r="AH40" s="43"/>
      <c r="AI40" s="396"/>
      <c r="AJ40" s="405"/>
      <c r="AK40" s="72">
        <v>0</v>
      </c>
      <c r="AL40" s="71"/>
      <c r="AM40" s="43"/>
      <c r="AN40" s="396"/>
      <c r="AO40" s="405"/>
      <c r="AP40" s="72">
        <v>0</v>
      </c>
      <c r="AQ40" s="71"/>
      <c r="AR40" s="43"/>
      <c r="AS40" s="396"/>
      <c r="AT40" s="405"/>
      <c r="AU40" s="72">
        <v>0</v>
      </c>
      <c r="AV40" s="71"/>
      <c r="AW40" s="43"/>
      <c r="AX40" s="396"/>
      <c r="AY40" s="405"/>
      <c r="AZ40" s="72">
        <v>0</v>
      </c>
      <c r="BA40" s="71"/>
      <c r="BB40" s="43"/>
      <c r="BC40" s="396"/>
      <c r="BD40" s="405"/>
      <c r="BE40" s="72">
        <v>0</v>
      </c>
      <c r="BF40" s="71"/>
      <c r="BG40" s="43"/>
      <c r="BH40" s="396"/>
      <c r="BI40" s="405"/>
      <c r="BJ40" s="72">
        <v>0</v>
      </c>
      <c r="BK40" s="71"/>
      <c r="BL40" s="43"/>
      <c r="BM40" s="396"/>
      <c r="BN40" s="405"/>
      <c r="BO40" s="72">
        <v>0</v>
      </c>
      <c r="BP40" s="71"/>
      <c r="BQ40" s="43"/>
      <c r="BR40" s="396"/>
      <c r="BS40" s="405"/>
      <c r="BT40" s="72">
        <v>0</v>
      </c>
      <c r="BU40" s="71"/>
      <c r="BV40" s="43"/>
      <c r="BW40" s="396"/>
      <c r="BX40" s="405"/>
      <c r="BY40" s="72">
        <v>0</v>
      </c>
      <c r="BZ40" s="71"/>
      <c r="CA40" s="43"/>
      <c r="CB40" s="396"/>
      <c r="CC40" s="405"/>
      <c r="CD40" s="72">
        <v>0</v>
      </c>
      <c r="CE40" s="71"/>
      <c r="CF40" s="43"/>
      <c r="CG40" s="396"/>
      <c r="CH40" s="405"/>
      <c r="CI40" s="72">
        <v>0</v>
      </c>
      <c r="CJ40" s="71"/>
      <c r="CK40" s="43"/>
      <c r="CL40" s="396"/>
      <c r="CM40" s="405"/>
      <c r="CN40" s="72">
        <v>0</v>
      </c>
      <c r="CO40" s="71"/>
      <c r="CP40" s="43"/>
      <c r="CQ40" s="396"/>
      <c r="CR40" s="405"/>
      <c r="CS40" s="72">
        <v>0</v>
      </c>
      <c r="CT40" s="71"/>
      <c r="CU40" s="43"/>
      <c r="CV40" s="396"/>
      <c r="CW40" s="405"/>
      <c r="CX40" s="72">
        <v>0</v>
      </c>
      <c r="CY40" s="71"/>
      <c r="CZ40" s="43"/>
      <c r="DA40" s="396"/>
      <c r="DB40" s="405"/>
      <c r="DC40" s="72">
        <v>0</v>
      </c>
      <c r="DD40" s="71"/>
      <c r="DE40" s="43"/>
      <c r="DF40" s="396"/>
      <c r="DG40" s="405"/>
      <c r="DH40" s="72">
        <v>0</v>
      </c>
      <c r="DI40" s="71"/>
      <c r="DJ40" s="43"/>
      <c r="DK40" s="396"/>
      <c r="DL40" s="405"/>
      <c r="DM40" s="72">
        <v>0</v>
      </c>
      <c r="DN40" s="71"/>
      <c r="DO40" s="43"/>
      <c r="DP40" s="396"/>
      <c r="DQ40" s="405"/>
      <c r="DR40" s="72">
        <v>0</v>
      </c>
      <c r="DS40" s="71"/>
      <c r="DT40" s="43"/>
      <c r="DU40" s="396"/>
      <c r="DV40" s="405"/>
      <c r="DW40" s="72">
        <v>0</v>
      </c>
      <c r="DX40" s="71"/>
      <c r="DY40" s="43"/>
      <c r="DZ40" s="396"/>
      <c r="EA40" s="405"/>
      <c r="EB40" s="72">
        <v>0</v>
      </c>
      <c r="EC40" s="71"/>
      <c r="ED40" s="43"/>
      <c r="EE40" s="396"/>
      <c r="EF40" s="405"/>
      <c r="EG40" s="72">
        <v>0</v>
      </c>
      <c r="EH40" s="71"/>
      <c r="EI40" s="43"/>
      <c r="EJ40" s="396"/>
      <c r="EK40" s="405"/>
      <c r="EL40" s="72">
        <v>0</v>
      </c>
      <c r="EM40" s="71"/>
      <c r="EN40" s="43"/>
      <c r="EO40" s="88"/>
    </row>
    <row r="41" spans="4:145" ht="12.75" customHeight="1" x14ac:dyDescent="0.3">
      <c r="D41" s="108"/>
      <c r="E41" s="429"/>
      <c r="F41" s="103"/>
      <c r="G41" s="43"/>
      <c r="H41" s="43"/>
      <c r="I41" s="43"/>
      <c r="J41" s="396"/>
      <c r="K41" s="43"/>
      <c r="L41" s="43"/>
      <c r="M41" s="43"/>
      <c r="N41" s="43"/>
      <c r="O41" s="396"/>
      <c r="P41" s="43"/>
      <c r="Q41" s="43"/>
      <c r="R41" s="43"/>
      <c r="S41" s="43"/>
      <c r="T41" s="396"/>
      <c r="U41" s="43"/>
      <c r="V41" s="43"/>
      <c r="W41" s="43"/>
      <c r="X41" s="43"/>
      <c r="Y41" s="396"/>
      <c r="Z41" s="43"/>
      <c r="AA41" s="43"/>
      <c r="AB41" s="43"/>
      <c r="AC41" s="43"/>
      <c r="AD41" s="396"/>
      <c r="AE41" s="43"/>
      <c r="AF41" s="43"/>
      <c r="AG41" s="43"/>
      <c r="AH41" s="43"/>
      <c r="AI41" s="396"/>
      <c r="AJ41" s="43"/>
      <c r="AK41" s="43"/>
      <c r="AL41" s="43"/>
      <c r="AM41" s="43"/>
      <c r="AN41" s="396"/>
      <c r="AO41" s="43"/>
      <c r="AP41" s="43"/>
      <c r="AQ41" s="43"/>
      <c r="AR41" s="43"/>
      <c r="AS41" s="396"/>
      <c r="AT41" s="43"/>
      <c r="AU41" s="43"/>
      <c r="AV41" s="43"/>
      <c r="AW41" s="43"/>
      <c r="AX41" s="396"/>
      <c r="AY41" s="43"/>
      <c r="AZ41" s="43"/>
      <c r="BA41" s="43"/>
      <c r="BB41" s="43"/>
      <c r="BC41" s="396"/>
      <c r="BD41" s="43"/>
      <c r="BE41" s="43"/>
      <c r="BF41" s="43"/>
      <c r="BG41" s="43"/>
      <c r="BH41" s="396"/>
      <c r="BI41" s="43"/>
      <c r="BJ41" s="43"/>
      <c r="BK41" s="43"/>
      <c r="BL41" s="43"/>
      <c r="BM41" s="396"/>
      <c r="BN41" s="43"/>
      <c r="BO41" s="43"/>
      <c r="BP41" s="43"/>
      <c r="BQ41" s="43"/>
      <c r="BR41" s="396"/>
      <c r="BS41" s="43"/>
      <c r="BT41" s="43"/>
      <c r="BU41" s="43"/>
      <c r="BV41" s="43"/>
      <c r="BW41" s="396"/>
      <c r="BX41" s="43"/>
      <c r="BY41" s="43"/>
      <c r="BZ41" s="43"/>
      <c r="CA41" s="43"/>
      <c r="CB41" s="396"/>
      <c r="CC41" s="43"/>
      <c r="CD41" s="43"/>
      <c r="CE41" s="43"/>
      <c r="CF41" s="43"/>
      <c r="CG41" s="396"/>
      <c r="CH41" s="43"/>
      <c r="CI41" s="43"/>
      <c r="CJ41" s="43"/>
      <c r="CK41" s="43"/>
      <c r="CL41" s="396"/>
      <c r="CM41" s="43"/>
      <c r="CN41" s="43"/>
      <c r="CO41" s="43"/>
      <c r="CP41" s="43"/>
      <c r="CQ41" s="396"/>
      <c r="CR41" s="43"/>
      <c r="CS41" s="43"/>
      <c r="CT41" s="43"/>
      <c r="CU41" s="43"/>
      <c r="CV41" s="396"/>
      <c r="CW41" s="43"/>
      <c r="CX41" s="43"/>
      <c r="CY41" s="43"/>
      <c r="CZ41" s="43"/>
      <c r="DA41" s="396"/>
      <c r="DB41" s="43"/>
      <c r="DC41" s="43"/>
      <c r="DD41" s="43"/>
      <c r="DE41" s="43"/>
      <c r="DF41" s="396"/>
      <c r="DG41" s="43"/>
      <c r="DH41" s="43"/>
      <c r="DI41" s="43"/>
      <c r="DJ41" s="43"/>
      <c r="DK41" s="396"/>
      <c r="DL41" s="43"/>
      <c r="DM41" s="43"/>
      <c r="DN41" s="43"/>
      <c r="DO41" s="43"/>
      <c r="DP41" s="396"/>
      <c r="DQ41" s="43"/>
      <c r="DR41" s="43"/>
      <c r="DS41" s="43"/>
      <c r="DT41" s="43"/>
      <c r="DU41" s="396"/>
      <c r="DV41" s="43"/>
      <c r="DW41" s="43"/>
      <c r="DX41" s="43"/>
      <c r="DY41" s="43"/>
      <c r="DZ41" s="396"/>
      <c r="EA41" s="43"/>
      <c r="EB41" s="43"/>
      <c r="EC41" s="43"/>
      <c r="ED41" s="43"/>
      <c r="EE41" s="396"/>
      <c r="EF41" s="43"/>
      <c r="EG41" s="43"/>
      <c r="EH41" s="43"/>
      <c r="EI41" s="43"/>
      <c r="EJ41" s="396"/>
      <c r="EK41" s="43"/>
      <c r="EL41" s="43"/>
      <c r="EM41" s="43"/>
      <c r="EN41" s="43"/>
      <c r="EO41" s="88"/>
    </row>
    <row r="42" spans="4:145" ht="12.75" customHeight="1" x14ac:dyDescent="0.3">
      <c r="D42" s="88" t="s">
        <v>410</v>
      </c>
      <c r="E42" s="327"/>
      <c r="G42" s="43">
        <v>0</v>
      </c>
      <c r="H42" s="43"/>
      <c r="I42" s="43"/>
      <c r="J42" s="396"/>
      <c r="K42" s="43"/>
      <c r="L42" s="43">
        <v>0</v>
      </c>
      <c r="M42" s="43"/>
      <c r="N42" s="43"/>
      <c r="O42" s="396"/>
      <c r="P42" s="43"/>
      <c r="Q42" s="43">
        <v>0</v>
      </c>
      <c r="R42" s="43"/>
      <c r="S42" s="43"/>
      <c r="T42" s="396"/>
      <c r="U42" s="43"/>
      <c r="V42" s="43">
        <v>0</v>
      </c>
      <c r="W42" s="43"/>
      <c r="X42" s="43"/>
      <c r="Y42" s="396"/>
      <c r="Z42" s="43"/>
      <c r="AA42" s="43">
        <v>0</v>
      </c>
      <c r="AB42" s="43"/>
      <c r="AC42" s="43"/>
      <c r="AD42" s="396"/>
      <c r="AE42" s="43"/>
      <c r="AF42" s="43">
        <v>0</v>
      </c>
      <c r="AG42" s="43"/>
      <c r="AH42" s="43"/>
      <c r="AI42" s="396"/>
      <c r="AJ42" s="43"/>
      <c r="AK42" s="43">
        <v>0</v>
      </c>
      <c r="AL42" s="43"/>
      <c r="AM42" s="43"/>
      <c r="AN42" s="396"/>
      <c r="AO42" s="43"/>
      <c r="AP42" s="43">
        <v>0</v>
      </c>
      <c r="AQ42" s="43"/>
      <c r="AR42" s="43"/>
      <c r="AS42" s="396"/>
      <c r="AT42" s="43"/>
      <c r="AU42" s="43">
        <v>0</v>
      </c>
      <c r="AV42" s="43"/>
      <c r="AW42" s="43"/>
      <c r="AX42" s="396"/>
      <c r="AY42" s="43"/>
      <c r="AZ42" s="43">
        <v>0</v>
      </c>
      <c r="BA42" s="43"/>
      <c r="BB42" s="43"/>
      <c r="BC42" s="396"/>
      <c r="BD42" s="43"/>
      <c r="BE42" s="43">
        <v>0</v>
      </c>
      <c r="BF42" s="43"/>
      <c r="BG42" s="43"/>
      <c r="BH42" s="396"/>
      <c r="BI42" s="43"/>
      <c r="BJ42" s="43">
        <v>0</v>
      </c>
      <c r="BK42" s="43"/>
      <c r="BL42" s="43"/>
      <c r="BM42" s="396"/>
      <c r="BN42" s="43"/>
      <c r="BO42" s="43">
        <v>0</v>
      </c>
      <c r="BP42" s="43"/>
      <c r="BQ42" s="43"/>
      <c r="BR42" s="396"/>
      <c r="BS42" s="43"/>
      <c r="BT42" s="43">
        <v>0</v>
      </c>
      <c r="BU42" s="43"/>
      <c r="BV42" s="43"/>
      <c r="BW42" s="396"/>
      <c r="BX42" s="43"/>
      <c r="BY42" s="43">
        <v>21066080</v>
      </c>
      <c r="BZ42" s="43"/>
      <c r="CA42" s="43"/>
      <c r="CB42" s="396"/>
      <c r="CC42" s="43"/>
      <c r="CD42" s="43">
        <v>21066080</v>
      </c>
      <c r="CE42" s="43"/>
      <c r="CF42" s="43"/>
      <c r="CG42" s="396"/>
      <c r="CH42" s="43"/>
      <c r="CI42" s="43">
        <v>0</v>
      </c>
      <c r="CJ42" s="43"/>
      <c r="CK42" s="43"/>
      <c r="CL42" s="396"/>
      <c r="CM42" s="43"/>
      <c r="CN42" s="43">
        <v>0</v>
      </c>
      <c r="CO42" s="43"/>
      <c r="CP42" s="43"/>
      <c r="CQ42" s="396"/>
      <c r="CR42" s="43"/>
      <c r="CS42" s="43">
        <v>0</v>
      </c>
      <c r="CT42" s="43"/>
      <c r="CU42" s="43"/>
      <c r="CV42" s="396"/>
      <c r="CW42" s="43"/>
      <c r="CX42" s="43">
        <v>0</v>
      </c>
      <c r="CY42" s="43"/>
      <c r="CZ42" s="43"/>
      <c r="DA42" s="396"/>
      <c r="DB42" s="43"/>
      <c r="DC42" s="43">
        <v>0</v>
      </c>
      <c r="DD42" s="43"/>
      <c r="DE42" s="43"/>
      <c r="DF42" s="396"/>
      <c r="DG42" s="43"/>
      <c r="DH42" s="43">
        <v>0</v>
      </c>
      <c r="DI42" s="43"/>
      <c r="DJ42" s="43"/>
      <c r="DK42" s="396"/>
      <c r="DL42" s="43"/>
      <c r="DM42" s="43">
        <v>0</v>
      </c>
      <c r="DN42" s="43"/>
      <c r="DO42" s="43"/>
      <c r="DP42" s="396"/>
      <c r="DQ42" s="43"/>
      <c r="DR42" s="43">
        <v>0</v>
      </c>
      <c r="DS42" s="43"/>
      <c r="DT42" s="43"/>
      <c r="DU42" s="396"/>
      <c r="DV42" s="43"/>
      <c r="DW42" s="43">
        <v>0</v>
      </c>
      <c r="DX42" s="43"/>
      <c r="DY42" s="43"/>
      <c r="DZ42" s="396"/>
      <c r="EA42" s="43"/>
      <c r="EB42" s="43">
        <v>0</v>
      </c>
      <c r="EC42" s="43"/>
      <c r="ED42" s="43"/>
      <c r="EE42" s="396"/>
      <c r="EF42" s="43"/>
      <c r="EG42" s="43">
        <v>0</v>
      </c>
      <c r="EH42" s="43"/>
      <c r="EI42" s="43"/>
      <c r="EJ42" s="396"/>
      <c r="EK42" s="43"/>
      <c r="EL42" s="43">
        <v>21066080</v>
      </c>
      <c r="EM42" s="43"/>
      <c r="EN42" s="43"/>
      <c r="EO42" s="88"/>
    </row>
    <row r="43" spans="4:145" ht="12.75" customHeight="1" x14ac:dyDescent="0.3">
      <c r="D43" s="88" t="s">
        <v>316</v>
      </c>
      <c r="E43" s="327"/>
      <c r="F43" s="333"/>
      <c r="G43" s="394">
        <v>0</v>
      </c>
      <c r="H43" s="395"/>
      <c r="I43" s="43"/>
      <c r="J43" s="396"/>
      <c r="K43" s="397"/>
      <c r="L43" s="394">
        <v>0</v>
      </c>
      <c r="M43" s="395"/>
      <c r="N43" s="43"/>
      <c r="O43" s="396"/>
      <c r="P43" s="397"/>
      <c r="Q43" s="394">
        <v>0</v>
      </c>
      <c r="R43" s="395"/>
      <c r="S43" s="43"/>
      <c r="T43" s="396"/>
      <c r="U43" s="397"/>
      <c r="V43" s="394">
        <v>0</v>
      </c>
      <c r="W43" s="395"/>
      <c r="X43" s="43"/>
      <c r="Y43" s="396"/>
      <c r="Z43" s="397"/>
      <c r="AA43" s="394">
        <v>0</v>
      </c>
      <c r="AB43" s="395"/>
      <c r="AC43" s="43"/>
      <c r="AD43" s="396"/>
      <c r="AE43" s="397"/>
      <c r="AF43" s="394">
        <v>0</v>
      </c>
      <c r="AG43" s="395"/>
      <c r="AH43" s="43"/>
      <c r="AI43" s="396"/>
      <c r="AJ43" s="397"/>
      <c r="AK43" s="394">
        <v>0</v>
      </c>
      <c r="AL43" s="395"/>
      <c r="AM43" s="43"/>
      <c r="AN43" s="396"/>
      <c r="AO43" s="397"/>
      <c r="AP43" s="394">
        <v>0</v>
      </c>
      <c r="AQ43" s="395"/>
      <c r="AR43" s="43"/>
      <c r="AS43" s="396"/>
      <c r="AT43" s="397"/>
      <c r="AU43" s="394">
        <v>0</v>
      </c>
      <c r="AV43" s="395"/>
      <c r="AW43" s="43"/>
      <c r="AX43" s="396"/>
      <c r="AY43" s="397"/>
      <c r="AZ43" s="394">
        <v>0</v>
      </c>
      <c r="BA43" s="395"/>
      <c r="BB43" s="43"/>
      <c r="BC43" s="396"/>
      <c r="BD43" s="397"/>
      <c r="BE43" s="394">
        <v>0</v>
      </c>
      <c r="BF43" s="395"/>
      <c r="BG43" s="43"/>
      <c r="BH43" s="396"/>
      <c r="BI43" s="397"/>
      <c r="BJ43" s="394">
        <v>0</v>
      </c>
      <c r="BK43" s="395"/>
      <c r="BL43" s="43"/>
      <c r="BM43" s="396"/>
      <c r="BN43" s="397"/>
      <c r="BO43" s="394">
        <v>0</v>
      </c>
      <c r="BP43" s="395"/>
      <c r="BQ43" s="43"/>
      <c r="BR43" s="396"/>
      <c r="BS43" s="397"/>
      <c r="BT43" s="394">
        <v>0</v>
      </c>
      <c r="BU43" s="395"/>
      <c r="BV43" s="43"/>
      <c r="BW43" s="396"/>
      <c r="BX43" s="397"/>
      <c r="BY43" s="394">
        <v>21066080</v>
      </c>
      <c r="BZ43" s="395"/>
      <c r="CA43" s="43"/>
      <c r="CB43" s="396"/>
      <c r="CC43" s="397"/>
      <c r="CD43" s="394">
        <v>21066080</v>
      </c>
      <c r="CE43" s="395"/>
      <c r="CF43" s="43"/>
      <c r="CG43" s="396"/>
      <c r="CH43" s="397"/>
      <c r="CI43" s="394">
        <v>0</v>
      </c>
      <c r="CJ43" s="395"/>
      <c r="CK43" s="43"/>
      <c r="CL43" s="396"/>
      <c r="CM43" s="397"/>
      <c r="CN43" s="394">
        <v>0</v>
      </c>
      <c r="CO43" s="395"/>
      <c r="CP43" s="43"/>
      <c r="CQ43" s="396"/>
      <c r="CR43" s="397"/>
      <c r="CS43" s="394">
        <v>0</v>
      </c>
      <c r="CT43" s="395"/>
      <c r="CU43" s="43"/>
      <c r="CV43" s="396"/>
      <c r="CW43" s="397"/>
      <c r="CX43" s="394">
        <v>0</v>
      </c>
      <c r="CY43" s="395"/>
      <c r="CZ43" s="43"/>
      <c r="DA43" s="396"/>
      <c r="DB43" s="397"/>
      <c r="DC43" s="394">
        <v>0</v>
      </c>
      <c r="DD43" s="395"/>
      <c r="DE43" s="43"/>
      <c r="DF43" s="396"/>
      <c r="DG43" s="397"/>
      <c r="DH43" s="394">
        <v>0</v>
      </c>
      <c r="DI43" s="395"/>
      <c r="DJ43" s="43"/>
      <c r="DK43" s="396"/>
      <c r="DL43" s="397"/>
      <c r="DM43" s="394">
        <v>0</v>
      </c>
      <c r="DN43" s="395"/>
      <c r="DO43" s="43"/>
      <c r="DP43" s="396"/>
      <c r="DQ43" s="397"/>
      <c r="DR43" s="394">
        <v>0</v>
      </c>
      <c r="DS43" s="395"/>
      <c r="DT43" s="43"/>
      <c r="DU43" s="396"/>
      <c r="DV43" s="397"/>
      <c r="DW43" s="394">
        <v>0</v>
      </c>
      <c r="DX43" s="395"/>
      <c r="DY43" s="43"/>
      <c r="DZ43" s="396"/>
      <c r="EA43" s="397"/>
      <c r="EB43" s="394">
        <v>0</v>
      </c>
      <c r="EC43" s="395"/>
      <c r="ED43" s="43"/>
      <c r="EE43" s="396"/>
      <c r="EF43" s="397"/>
      <c r="EG43" s="394">
        <v>0</v>
      </c>
      <c r="EH43" s="395"/>
      <c r="EI43" s="43"/>
      <c r="EJ43" s="396"/>
      <c r="EK43" s="397"/>
      <c r="EL43" s="394">
        <v>21066080</v>
      </c>
      <c r="EM43" s="395"/>
      <c r="EN43" s="43"/>
      <c r="EO43" s="88"/>
    </row>
    <row r="44" spans="4:145" ht="12.75" customHeight="1" x14ac:dyDescent="0.3">
      <c r="D44" s="88" t="s">
        <v>319</v>
      </c>
      <c r="E44" s="327"/>
      <c r="F44" s="327"/>
      <c r="G44" s="43">
        <v>0</v>
      </c>
      <c r="H44" s="42"/>
      <c r="I44" s="43"/>
      <c r="J44" s="396"/>
      <c r="K44" s="396"/>
      <c r="L44" s="43">
        <v>0</v>
      </c>
      <c r="M44" s="42"/>
      <c r="N44" s="43"/>
      <c r="O44" s="396"/>
      <c r="P44" s="396"/>
      <c r="Q44" s="43">
        <v>0</v>
      </c>
      <c r="R44" s="42"/>
      <c r="S44" s="43"/>
      <c r="T44" s="396"/>
      <c r="U44" s="396"/>
      <c r="V44" s="43">
        <v>0</v>
      </c>
      <c r="W44" s="42"/>
      <c r="X44" s="43"/>
      <c r="Y44" s="396"/>
      <c r="Z44" s="396"/>
      <c r="AA44" s="43">
        <v>0</v>
      </c>
      <c r="AB44" s="42"/>
      <c r="AC44" s="43"/>
      <c r="AD44" s="396"/>
      <c r="AE44" s="396"/>
      <c r="AF44" s="43">
        <v>0</v>
      </c>
      <c r="AG44" s="42"/>
      <c r="AH44" s="43"/>
      <c r="AI44" s="396"/>
      <c r="AJ44" s="396"/>
      <c r="AK44" s="43">
        <v>0</v>
      </c>
      <c r="AL44" s="42"/>
      <c r="AM44" s="43"/>
      <c r="AN44" s="396"/>
      <c r="AO44" s="396"/>
      <c r="AP44" s="43">
        <v>0</v>
      </c>
      <c r="AQ44" s="42"/>
      <c r="AR44" s="43"/>
      <c r="AS44" s="396"/>
      <c r="AT44" s="396"/>
      <c r="AU44" s="43">
        <v>0</v>
      </c>
      <c r="AV44" s="42"/>
      <c r="AW44" s="43"/>
      <c r="AX44" s="396"/>
      <c r="AY44" s="396"/>
      <c r="AZ44" s="43">
        <v>0</v>
      </c>
      <c r="BA44" s="42"/>
      <c r="BB44" s="43"/>
      <c r="BC44" s="396"/>
      <c r="BD44" s="396"/>
      <c r="BE44" s="43">
        <v>0</v>
      </c>
      <c r="BF44" s="42"/>
      <c r="BG44" s="43"/>
      <c r="BH44" s="396"/>
      <c r="BI44" s="396"/>
      <c r="BJ44" s="43">
        <v>0</v>
      </c>
      <c r="BK44" s="42"/>
      <c r="BL44" s="43"/>
      <c r="BM44" s="396"/>
      <c r="BN44" s="396"/>
      <c r="BO44" s="43">
        <v>0</v>
      </c>
      <c r="BP44" s="42"/>
      <c r="BQ44" s="43"/>
      <c r="BR44" s="396"/>
      <c r="BS44" s="396"/>
      <c r="BT44" s="43">
        <v>0</v>
      </c>
      <c r="BU44" s="42"/>
      <c r="BV44" s="43"/>
      <c r="BW44" s="396"/>
      <c r="BX44" s="396"/>
      <c r="BY44" s="43">
        <v>0</v>
      </c>
      <c r="BZ44" s="42"/>
      <c r="CA44" s="43"/>
      <c r="CB44" s="396"/>
      <c r="CC44" s="396"/>
      <c r="CD44" s="43">
        <v>0</v>
      </c>
      <c r="CE44" s="42"/>
      <c r="CF44" s="43"/>
      <c r="CG44" s="396"/>
      <c r="CH44" s="396"/>
      <c r="CI44" s="43">
        <v>0</v>
      </c>
      <c r="CJ44" s="42"/>
      <c r="CK44" s="43"/>
      <c r="CL44" s="396"/>
      <c r="CM44" s="396"/>
      <c r="CN44" s="43">
        <v>0</v>
      </c>
      <c r="CO44" s="42"/>
      <c r="CP44" s="43"/>
      <c r="CQ44" s="396"/>
      <c r="CR44" s="396"/>
      <c r="CS44" s="43">
        <v>0</v>
      </c>
      <c r="CT44" s="42"/>
      <c r="CU44" s="43"/>
      <c r="CV44" s="396"/>
      <c r="CW44" s="396"/>
      <c r="CX44" s="43">
        <v>0</v>
      </c>
      <c r="CY44" s="42"/>
      <c r="CZ44" s="43"/>
      <c r="DA44" s="396"/>
      <c r="DB44" s="396"/>
      <c r="DC44" s="43">
        <v>0</v>
      </c>
      <c r="DD44" s="42"/>
      <c r="DE44" s="43"/>
      <c r="DF44" s="396"/>
      <c r="DG44" s="396"/>
      <c r="DH44" s="43">
        <v>0</v>
      </c>
      <c r="DI44" s="42"/>
      <c r="DJ44" s="43"/>
      <c r="DK44" s="396"/>
      <c r="DL44" s="396"/>
      <c r="DM44" s="43">
        <v>0</v>
      </c>
      <c r="DN44" s="42"/>
      <c r="DO44" s="43"/>
      <c r="DP44" s="396"/>
      <c r="DQ44" s="396"/>
      <c r="DR44" s="43">
        <v>0</v>
      </c>
      <c r="DS44" s="42"/>
      <c r="DT44" s="43"/>
      <c r="DU44" s="396"/>
      <c r="DV44" s="396"/>
      <c r="DW44" s="43">
        <v>0</v>
      </c>
      <c r="DX44" s="42"/>
      <c r="DY44" s="43"/>
      <c r="DZ44" s="396"/>
      <c r="EA44" s="396"/>
      <c r="EB44" s="43">
        <v>0</v>
      </c>
      <c r="EC44" s="42"/>
      <c r="ED44" s="43"/>
      <c r="EE44" s="396"/>
      <c r="EF44" s="396"/>
      <c r="EG44" s="43">
        <v>0</v>
      </c>
      <c r="EH44" s="42"/>
      <c r="EI44" s="43"/>
      <c r="EJ44" s="396"/>
      <c r="EK44" s="396"/>
      <c r="EL44" s="43">
        <v>0</v>
      </c>
      <c r="EM44" s="42"/>
      <c r="EN44" s="43"/>
      <c r="EO44" s="88"/>
    </row>
    <row r="45" spans="4:145" ht="12.75" customHeight="1" x14ac:dyDescent="0.3">
      <c r="D45" s="88" t="s">
        <v>334</v>
      </c>
      <c r="E45" s="327"/>
      <c r="F45" s="346"/>
      <c r="G45" s="72">
        <v>0</v>
      </c>
      <c r="H45" s="71"/>
      <c r="I45" s="43"/>
      <c r="J45" s="396"/>
      <c r="K45" s="405"/>
      <c r="L45" s="72">
        <v>0</v>
      </c>
      <c r="M45" s="71"/>
      <c r="N45" s="43"/>
      <c r="O45" s="396"/>
      <c r="P45" s="405"/>
      <c r="Q45" s="72">
        <v>0</v>
      </c>
      <c r="R45" s="71"/>
      <c r="S45" s="43"/>
      <c r="T45" s="396"/>
      <c r="U45" s="405"/>
      <c r="V45" s="72">
        <v>0</v>
      </c>
      <c r="W45" s="71"/>
      <c r="X45" s="43"/>
      <c r="Y45" s="396"/>
      <c r="Z45" s="405"/>
      <c r="AA45" s="72">
        <v>0</v>
      </c>
      <c r="AB45" s="71"/>
      <c r="AC45" s="43"/>
      <c r="AD45" s="396"/>
      <c r="AE45" s="405"/>
      <c r="AF45" s="72">
        <v>0</v>
      </c>
      <c r="AG45" s="71"/>
      <c r="AH45" s="43"/>
      <c r="AI45" s="396"/>
      <c r="AJ45" s="405"/>
      <c r="AK45" s="72">
        <v>0</v>
      </c>
      <c r="AL45" s="71"/>
      <c r="AM45" s="43"/>
      <c r="AN45" s="396"/>
      <c r="AO45" s="405"/>
      <c r="AP45" s="72">
        <v>0</v>
      </c>
      <c r="AQ45" s="71"/>
      <c r="AR45" s="43"/>
      <c r="AS45" s="396"/>
      <c r="AT45" s="405"/>
      <c r="AU45" s="72">
        <v>0</v>
      </c>
      <c r="AV45" s="71"/>
      <c r="AW45" s="43"/>
      <c r="AX45" s="396"/>
      <c r="AY45" s="405"/>
      <c r="AZ45" s="72">
        <v>0</v>
      </c>
      <c r="BA45" s="71"/>
      <c r="BB45" s="43"/>
      <c r="BC45" s="396"/>
      <c r="BD45" s="405"/>
      <c r="BE45" s="72">
        <v>0</v>
      </c>
      <c r="BF45" s="71"/>
      <c r="BG45" s="43"/>
      <c r="BH45" s="396"/>
      <c r="BI45" s="405"/>
      <c r="BJ45" s="72">
        <v>0</v>
      </c>
      <c r="BK45" s="71"/>
      <c r="BL45" s="43"/>
      <c r="BM45" s="396"/>
      <c r="BN45" s="405"/>
      <c r="BO45" s="72">
        <v>0</v>
      </c>
      <c r="BP45" s="71"/>
      <c r="BQ45" s="43"/>
      <c r="BR45" s="396"/>
      <c r="BS45" s="405"/>
      <c r="BT45" s="72">
        <v>0</v>
      </c>
      <c r="BU45" s="71"/>
      <c r="BV45" s="43"/>
      <c r="BW45" s="396"/>
      <c r="BX45" s="405"/>
      <c r="BY45" s="72">
        <v>0</v>
      </c>
      <c r="BZ45" s="71"/>
      <c r="CA45" s="43"/>
      <c r="CB45" s="396"/>
      <c r="CC45" s="405"/>
      <c r="CD45" s="72">
        <v>0</v>
      </c>
      <c r="CE45" s="71"/>
      <c r="CF45" s="43"/>
      <c r="CG45" s="396"/>
      <c r="CH45" s="405"/>
      <c r="CI45" s="72">
        <v>0</v>
      </c>
      <c r="CJ45" s="71"/>
      <c r="CK45" s="43"/>
      <c r="CL45" s="396"/>
      <c r="CM45" s="405"/>
      <c r="CN45" s="72">
        <v>0</v>
      </c>
      <c r="CO45" s="71"/>
      <c r="CP45" s="43"/>
      <c r="CQ45" s="396"/>
      <c r="CR45" s="405"/>
      <c r="CS45" s="72">
        <v>0</v>
      </c>
      <c r="CT45" s="71"/>
      <c r="CU45" s="43"/>
      <c r="CV45" s="396"/>
      <c r="CW45" s="405"/>
      <c r="CX45" s="72">
        <v>0</v>
      </c>
      <c r="CY45" s="71"/>
      <c r="CZ45" s="43"/>
      <c r="DA45" s="396"/>
      <c r="DB45" s="405"/>
      <c r="DC45" s="72">
        <v>0</v>
      </c>
      <c r="DD45" s="71"/>
      <c r="DE45" s="43"/>
      <c r="DF45" s="396"/>
      <c r="DG45" s="405"/>
      <c r="DH45" s="72">
        <v>0</v>
      </c>
      <c r="DI45" s="71"/>
      <c r="DJ45" s="43"/>
      <c r="DK45" s="396"/>
      <c r="DL45" s="405"/>
      <c r="DM45" s="72">
        <v>0</v>
      </c>
      <c r="DN45" s="71"/>
      <c r="DO45" s="43"/>
      <c r="DP45" s="396"/>
      <c r="DQ45" s="405"/>
      <c r="DR45" s="72">
        <v>0</v>
      </c>
      <c r="DS45" s="71"/>
      <c r="DT45" s="43"/>
      <c r="DU45" s="396"/>
      <c r="DV45" s="405"/>
      <c r="DW45" s="72">
        <v>0</v>
      </c>
      <c r="DX45" s="71"/>
      <c r="DY45" s="43"/>
      <c r="DZ45" s="396"/>
      <c r="EA45" s="405"/>
      <c r="EB45" s="72">
        <v>0</v>
      </c>
      <c r="EC45" s="71"/>
      <c r="ED45" s="43"/>
      <c r="EE45" s="396"/>
      <c r="EF45" s="405"/>
      <c r="EG45" s="72">
        <v>0</v>
      </c>
      <c r="EH45" s="71"/>
      <c r="EI45" s="43"/>
      <c r="EJ45" s="396"/>
      <c r="EK45" s="405"/>
      <c r="EL45" s="72">
        <v>0</v>
      </c>
      <c r="EM45" s="71"/>
      <c r="EN45" s="43"/>
      <c r="EO45" s="88"/>
    </row>
    <row r="46" spans="4:145" ht="12.75" customHeight="1" x14ac:dyDescent="0.3">
      <c r="D46" s="108"/>
      <c r="E46" s="429"/>
      <c r="F46" s="103"/>
      <c r="G46" s="43"/>
      <c r="H46" s="43"/>
      <c r="I46" s="43"/>
      <c r="J46" s="396"/>
      <c r="K46" s="43"/>
      <c r="L46" s="43"/>
      <c r="M46" s="43"/>
      <c r="N46" s="43"/>
      <c r="O46" s="396"/>
      <c r="P46" s="43"/>
      <c r="Q46" s="43"/>
      <c r="R46" s="43"/>
      <c r="S46" s="43"/>
      <c r="T46" s="396"/>
      <c r="U46" s="43"/>
      <c r="V46" s="43"/>
      <c r="W46" s="43"/>
      <c r="X46" s="43"/>
      <c r="Y46" s="396"/>
      <c r="Z46" s="43"/>
      <c r="AA46" s="43"/>
      <c r="AB46" s="43"/>
      <c r="AC46" s="43"/>
      <c r="AD46" s="396"/>
      <c r="AE46" s="43"/>
      <c r="AF46" s="43"/>
      <c r="AG46" s="43"/>
      <c r="AH46" s="43"/>
      <c r="AI46" s="396"/>
      <c r="AJ46" s="43"/>
      <c r="AK46" s="43"/>
      <c r="AL46" s="43"/>
      <c r="AM46" s="43"/>
      <c r="AN46" s="396"/>
      <c r="AO46" s="43"/>
      <c r="AP46" s="43"/>
      <c r="AQ46" s="43"/>
      <c r="AR46" s="43"/>
      <c r="AS46" s="396"/>
      <c r="AT46" s="43"/>
      <c r="AU46" s="43"/>
      <c r="AV46" s="43"/>
      <c r="AW46" s="43"/>
      <c r="AX46" s="396"/>
      <c r="AY46" s="43"/>
      <c r="AZ46" s="43"/>
      <c r="BA46" s="43"/>
      <c r="BB46" s="43"/>
      <c r="BC46" s="396"/>
      <c r="BD46" s="43"/>
      <c r="BE46" s="43"/>
      <c r="BF46" s="43"/>
      <c r="BG46" s="43"/>
      <c r="BH46" s="396"/>
      <c r="BI46" s="43"/>
      <c r="BJ46" s="43"/>
      <c r="BK46" s="43"/>
      <c r="BL46" s="43"/>
      <c r="BM46" s="396"/>
      <c r="BN46" s="43"/>
      <c r="BO46" s="43"/>
      <c r="BP46" s="43"/>
      <c r="BQ46" s="43"/>
      <c r="BR46" s="396"/>
      <c r="BS46" s="43"/>
      <c r="BT46" s="43"/>
      <c r="BU46" s="43"/>
      <c r="BV46" s="43"/>
      <c r="BW46" s="396"/>
      <c r="BX46" s="43"/>
      <c r="BY46" s="43"/>
      <c r="BZ46" s="43"/>
      <c r="CA46" s="43"/>
      <c r="CB46" s="396"/>
      <c r="CC46" s="43"/>
      <c r="CD46" s="43"/>
      <c r="CE46" s="43"/>
      <c r="CF46" s="43"/>
      <c r="CG46" s="396"/>
      <c r="CH46" s="43"/>
      <c r="CI46" s="43"/>
      <c r="CJ46" s="43"/>
      <c r="CK46" s="43"/>
      <c r="CL46" s="396"/>
      <c r="CM46" s="43"/>
      <c r="CN46" s="43"/>
      <c r="CO46" s="43"/>
      <c r="CP46" s="43"/>
      <c r="CQ46" s="396"/>
      <c r="CR46" s="43"/>
      <c r="CS46" s="43"/>
      <c r="CT46" s="43"/>
      <c r="CU46" s="43"/>
      <c r="CV46" s="396"/>
      <c r="CW46" s="43"/>
      <c r="CX46" s="43"/>
      <c r="CY46" s="43"/>
      <c r="CZ46" s="43"/>
      <c r="DA46" s="396"/>
      <c r="DB46" s="43"/>
      <c r="DC46" s="43"/>
      <c r="DD46" s="43"/>
      <c r="DE46" s="43"/>
      <c r="DF46" s="396"/>
      <c r="DG46" s="43"/>
      <c r="DH46" s="43"/>
      <c r="DI46" s="43"/>
      <c r="DJ46" s="43"/>
      <c r="DK46" s="396"/>
      <c r="DL46" s="43"/>
      <c r="DM46" s="43"/>
      <c r="DN46" s="43"/>
      <c r="DO46" s="43"/>
      <c r="DP46" s="396"/>
      <c r="DQ46" s="43"/>
      <c r="DR46" s="43"/>
      <c r="DS46" s="43"/>
      <c r="DT46" s="43"/>
      <c r="DU46" s="396"/>
      <c r="DV46" s="43"/>
      <c r="DW46" s="43"/>
      <c r="DX46" s="43"/>
      <c r="DY46" s="43"/>
      <c r="DZ46" s="396"/>
      <c r="EA46" s="43"/>
      <c r="EB46" s="43"/>
      <c r="EC46" s="43"/>
      <c r="ED46" s="43"/>
      <c r="EE46" s="396"/>
      <c r="EF46" s="43"/>
      <c r="EG46" s="43"/>
      <c r="EH46" s="43"/>
      <c r="EI46" s="43"/>
      <c r="EJ46" s="396"/>
      <c r="EK46" s="43"/>
      <c r="EL46" s="43"/>
      <c r="EM46" s="43"/>
      <c r="EN46" s="43"/>
      <c r="EO46" s="88"/>
    </row>
    <row r="47" spans="4:145" ht="12.75" customHeight="1" x14ac:dyDescent="0.3">
      <c r="D47" s="88" t="s">
        <v>411</v>
      </c>
      <c r="E47" s="327"/>
      <c r="G47" s="43">
        <v>0</v>
      </c>
      <c r="H47" s="43"/>
      <c r="I47" s="43"/>
      <c r="J47" s="396"/>
      <c r="K47" s="43"/>
      <c r="L47" s="43">
        <v>0</v>
      </c>
      <c r="M47" s="43"/>
      <c r="N47" s="43"/>
      <c r="O47" s="396"/>
      <c r="P47" s="43"/>
      <c r="Q47" s="43">
        <v>0</v>
      </c>
      <c r="R47" s="43"/>
      <c r="S47" s="43"/>
      <c r="T47" s="396"/>
      <c r="U47" s="43"/>
      <c r="V47" s="43">
        <v>0</v>
      </c>
      <c r="W47" s="43"/>
      <c r="X47" s="43"/>
      <c r="Y47" s="396"/>
      <c r="Z47" s="43"/>
      <c r="AA47" s="43">
        <v>0</v>
      </c>
      <c r="AB47" s="43"/>
      <c r="AC47" s="43"/>
      <c r="AD47" s="396"/>
      <c r="AE47" s="43"/>
      <c r="AF47" s="43">
        <v>0</v>
      </c>
      <c r="AG47" s="43"/>
      <c r="AH47" s="43"/>
      <c r="AI47" s="396"/>
      <c r="AJ47" s="43"/>
      <c r="AK47" s="43">
        <v>0</v>
      </c>
      <c r="AL47" s="43"/>
      <c r="AM47" s="43"/>
      <c r="AN47" s="396"/>
      <c r="AO47" s="43"/>
      <c r="AP47" s="43">
        <v>0</v>
      </c>
      <c r="AQ47" s="43"/>
      <c r="AR47" s="43"/>
      <c r="AS47" s="396"/>
      <c r="AT47" s="43"/>
      <c r="AU47" s="43">
        <v>0</v>
      </c>
      <c r="AV47" s="43"/>
      <c r="AW47" s="43"/>
      <c r="AX47" s="396"/>
      <c r="AY47" s="43"/>
      <c r="AZ47" s="43">
        <v>0</v>
      </c>
      <c r="BA47" s="43"/>
      <c r="BB47" s="43"/>
      <c r="BC47" s="396"/>
      <c r="BD47" s="43"/>
      <c r="BE47" s="43">
        <v>0</v>
      </c>
      <c r="BF47" s="43"/>
      <c r="BG47" s="43"/>
      <c r="BH47" s="396"/>
      <c r="BI47" s="43"/>
      <c r="BJ47" s="43">
        <v>0</v>
      </c>
      <c r="BK47" s="43"/>
      <c r="BL47" s="43"/>
      <c r="BM47" s="396"/>
      <c r="BN47" s="43"/>
      <c r="BO47" s="43">
        <v>0</v>
      </c>
      <c r="BP47" s="43"/>
      <c r="BQ47" s="43"/>
      <c r="BR47" s="396"/>
      <c r="BS47" s="43"/>
      <c r="BT47" s="43">
        <v>0</v>
      </c>
      <c r="BU47" s="43"/>
      <c r="BV47" s="43"/>
      <c r="BW47" s="396"/>
      <c r="BX47" s="43"/>
      <c r="BY47" s="43">
        <v>24075520</v>
      </c>
      <c r="BZ47" s="43"/>
      <c r="CA47" s="43"/>
      <c r="CB47" s="396"/>
      <c r="CC47" s="43"/>
      <c r="CD47" s="43">
        <v>24075520</v>
      </c>
      <c r="CE47" s="43"/>
      <c r="CF47" s="43"/>
      <c r="CG47" s="396"/>
      <c r="CH47" s="43"/>
      <c r="CI47" s="43">
        <v>0</v>
      </c>
      <c r="CJ47" s="43"/>
      <c r="CK47" s="43"/>
      <c r="CL47" s="396"/>
      <c r="CM47" s="43"/>
      <c r="CN47" s="43">
        <v>0</v>
      </c>
      <c r="CO47" s="43"/>
      <c r="CP47" s="43"/>
      <c r="CQ47" s="396"/>
      <c r="CR47" s="43"/>
      <c r="CS47" s="43">
        <v>0</v>
      </c>
      <c r="CT47" s="43"/>
      <c r="CU47" s="43"/>
      <c r="CV47" s="396"/>
      <c r="CW47" s="43"/>
      <c r="CX47" s="43">
        <v>0</v>
      </c>
      <c r="CY47" s="43"/>
      <c r="CZ47" s="43"/>
      <c r="DA47" s="396"/>
      <c r="DB47" s="43"/>
      <c r="DC47" s="43">
        <v>0</v>
      </c>
      <c r="DD47" s="43"/>
      <c r="DE47" s="43"/>
      <c r="DF47" s="396"/>
      <c r="DG47" s="43"/>
      <c r="DH47" s="43">
        <v>0</v>
      </c>
      <c r="DI47" s="43"/>
      <c r="DJ47" s="43"/>
      <c r="DK47" s="396"/>
      <c r="DL47" s="43"/>
      <c r="DM47" s="43">
        <v>0</v>
      </c>
      <c r="DN47" s="43"/>
      <c r="DO47" s="43"/>
      <c r="DP47" s="396"/>
      <c r="DQ47" s="43"/>
      <c r="DR47" s="43">
        <v>0</v>
      </c>
      <c r="DS47" s="43"/>
      <c r="DT47" s="43"/>
      <c r="DU47" s="396"/>
      <c r="DV47" s="43"/>
      <c r="DW47" s="43">
        <v>0</v>
      </c>
      <c r="DX47" s="43"/>
      <c r="DY47" s="43"/>
      <c r="DZ47" s="396"/>
      <c r="EA47" s="43"/>
      <c r="EB47" s="43">
        <v>0</v>
      </c>
      <c r="EC47" s="43"/>
      <c r="ED47" s="43"/>
      <c r="EE47" s="396"/>
      <c r="EF47" s="43"/>
      <c r="EG47" s="43">
        <v>0</v>
      </c>
      <c r="EH47" s="43"/>
      <c r="EI47" s="43"/>
      <c r="EJ47" s="396"/>
      <c r="EK47" s="43"/>
      <c r="EL47" s="43">
        <v>24075520</v>
      </c>
      <c r="EM47" s="43"/>
      <c r="EN47" s="43"/>
      <c r="EO47" s="88"/>
    </row>
    <row r="48" spans="4:145" ht="12.75" customHeight="1" x14ac:dyDescent="0.3">
      <c r="D48" s="88" t="s">
        <v>316</v>
      </c>
      <c r="E48" s="327"/>
      <c r="F48" s="333"/>
      <c r="G48" s="394">
        <v>0</v>
      </c>
      <c r="H48" s="395"/>
      <c r="I48" s="43"/>
      <c r="J48" s="396"/>
      <c r="K48" s="397"/>
      <c r="L48" s="394">
        <v>0</v>
      </c>
      <c r="M48" s="395"/>
      <c r="N48" s="43"/>
      <c r="O48" s="396"/>
      <c r="P48" s="397"/>
      <c r="Q48" s="394">
        <v>0</v>
      </c>
      <c r="R48" s="395"/>
      <c r="S48" s="43"/>
      <c r="T48" s="396"/>
      <c r="U48" s="397"/>
      <c r="V48" s="394">
        <v>0</v>
      </c>
      <c r="W48" s="395"/>
      <c r="X48" s="43"/>
      <c r="Y48" s="396"/>
      <c r="Z48" s="397"/>
      <c r="AA48" s="394">
        <v>0</v>
      </c>
      <c r="AB48" s="395"/>
      <c r="AC48" s="43"/>
      <c r="AD48" s="396"/>
      <c r="AE48" s="397"/>
      <c r="AF48" s="394">
        <v>0</v>
      </c>
      <c r="AG48" s="395"/>
      <c r="AH48" s="43"/>
      <c r="AI48" s="396"/>
      <c r="AJ48" s="397"/>
      <c r="AK48" s="394">
        <v>0</v>
      </c>
      <c r="AL48" s="395"/>
      <c r="AM48" s="43"/>
      <c r="AN48" s="396"/>
      <c r="AO48" s="397"/>
      <c r="AP48" s="394">
        <v>0</v>
      </c>
      <c r="AQ48" s="395"/>
      <c r="AR48" s="43"/>
      <c r="AS48" s="396"/>
      <c r="AT48" s="397"/>
      <c r="AU48" s="394">
        <v>0</v>
      </c>
      <c r="AV48" s="395"/>
      <c r="AW48" s="43"/>
      <c r="AX48" s="396"/>
      <c r="AY48" s="397"/>
      <c r="AZ48" s="394">
        <v>0</v>
      </c>
      <c r="BA48" s="395"/>
      <c r="BB48" s="43"/>
      <c r="BC48" s="396"/>
      <c r="BD48" s="397"/>
      <c r="BE48" s="394">
        <v>0</v>
      </c>
      <c r="BF48" s="395"/>
      <c r="BG48" s="43"/>
      <c r="BH48" s="396"/>
      <c r="BI48" s="397"/>
      <c r="BJ48" s="394">
        <v>0</v>
      </c>
      <c r="BK48" s="395"/>
      <c r="BL48" s="43"/>
      <c r="BM48" s="396"/>
      <c r="BN48" s="397"/>
      <c r="BO48" s="394">
        <v>0</v>
      </c>
      <c r="BP48" s="395"/>
      <c r="BQ48" s="43"/>
      <c r="BR48" s="396"/>
      <c r="BS48" s="397"/>
      <c r="BT48" s="394">
        <v>0</v>
      </c>
      <c r="BU48" s="395"/>
      <c r="BV48" s="43"/>
      <c r="BW48" s="396"/>
      <c r="BX48" s="397"/>
      <c r="BY48" s="394">
        <v>24075520</v>
      </c>
      <c r="BZ48" s="395"/>
      <c r="CA48" s="43"/>
      <c r="CB48" s="396"/>
      <c r="CC48" s="397"/>
      <c r="CD48" s="394">
        <v>24075520</v>
      </c>
      <c r="CE48" s="395"/>
      <c r="CF48" s="43"/>
      <c r="CG48" s="396"/>
      <c r="CH48" s="397"/>
      <c r="CI48" s="394">
        <v>0</v>
      </c>
      <c r="CJ48" s="395"/>
      <c r="CK48" s="43"/>
      <c r="CL48" s="396"/>
      <c r="CM48" s="397"/>
      <c r="CN48" s="394">
        <v>0</v>
      </c>
      <c r="CO48" s="395"/>
      <c r="CP48" s="43"/>
      <c r="CQ48" s="396"/>
      <c r="CR48" s="397"/>
      <c r="CS48" s="394">
        <v>0</v>
      </c>
      <c r="CT48" s="395"/>
      <c r="CU48" s="43"/>
      <c r="CV48" s="396"/>
      <c r="CW48" s="397"/>
      <c r="CX48" s="394">
        <v>0</v>
      </c>
      <c r="CY48" s="395"/>
      <c r="CZ48" s="43"/>
      <c r="DA48" s="396"/>
      <c r="DB48" s="397"/>
      <c r="DC48" s="394">
        <v>0</v>
      </c>
      <c r="DD48" s="395"/>
      <c r="DE48" s="43"/>
      <c r="DF48" s="396"/>
      <c r="DG48" s="397"/>
      <c r="DH48" s="394">
        <v>0</v>
      </c>
      <c r="DI48" s="395"/>
      <c r="DJ48" s="43"/>
      <c r="DK48" s="396"/>
      <c r="DL48" s="397"/>
      <c r="DM48" s="394">
        <v>0</v>
      </c>
      <c r="DN48" s="395"/>
      <c r="DO48" s="43"/>
      <c r="DP48" s="396"/>
      <c r="DQ48" s="397"/>
      <c r="DR48" s="394">
        <v>0</v>
      </c>
      <c r="DS48" s="395"/>
      <c r="DT48" s="43"/>
      <c r="DU48" s="396"/>
      <c r="DV48" s="397"/>
      <c r="DW48" s="394">
        <v>0</v>
      </c>
      <c r="DX48" s="395"/>
      <c r="DY48" s="43"/>
      <c r="DZ48" s="396"/>
      <c r="EA48" s="397"/>
      <c r="EB48" s="394">
        <v>0</v>
      </c>
      <c r="EC48" s="395"/>
      <c r="ED48" s="43"/>
      <c r="EE48" s="396"/>
      <c r="EF48" s="397"/>
      <c r="EG48" s="394">
        <v>0</v>
      </c>
      <c r="EH48" s="395"/>
      <c r="EI48" s="43"/>
      <c r="EJ48" s="396"/>
      <c r="EK48" s="397"/>
      <c r="EL48" s="394">
        <v>24075520</v>
      </c>
      <c r="EM48" s="395"/>
      <c r="EN48" s="43"/>
      <c r="EO48" s="88"/>
    </row>
    <row r="49" spans="4:145" ht="12.75" customHeight="1" x14ac:dyDescent="0.3">
      <c r="D49" s="88" t="s">
        <v>319</v>
      </c>
      <c r="E49" s="327"/>
      <c r="F49" s="327"/>
      <c r="G49" s="43">
        <v>0</v>
      </c>
      <c r="H49" s="42"/>
      <c r="I49" s="43"/>
      <c r="J49" s="396"/>
      <c r="K49" s="396"/>
      <c r="L49" s="43">
        <v>0</v>
      </c>
      <c r="M49" s="42"/>
      <c r="N49" s="43"/>
      <c r="O49" s="396"/>
      <c r="P49" s="396"/>
      <c r="Q49" s="43">
        <v>0</v>
      </c>
      <c r="R49" s="42"/>
      <c r="S49" s="43"/>
      <c r="T49" s="396"/>
      <c r="U49" s="396"/>
      <c r="V49" s="43">
        <v>0</v>
      </c>
      <c r="W49" s="42"/>
      <c r="X49" s="43"/>
      <c r="Y49" s="396"/>
      <c r="Z49" s="396"/>
      <c r="AA49" s="43">
        <v>0</v>
      </c>
      <c r="AB49" s="42"/>
      <c r="AC49" s="43"/>
      <c r="AD49" s="396"/>
      <c r="AE49" s="396"/>
      <c r="AF49" s="43">
        <v>0</v>
      </c>
      <c r="AG49" s="42"/>
      <c r="AH49" s="43"/>
      <c r="AI49" s="396"/>
      <c r="AJ49" s="396"/>
      <c r="AK49" s="43">
        <v>0</v>
      </c>
      <c r="AL49" s="42"/>
      <c r="AM49" s="43"/>
      <c r="AN49" s="396"/>
      <c r="AO49" s="396"/>
      <c r="AP49" s="43">
        <v>0</v>
      </c>
      <c r="AQ49" s="42"/>
      <c r="AR49" s="43"/>
      <c r="AS49" s="396"/>
      <c r="AT49" s="396"/>
      <c r="AU49" s="43">
        <v>0</v>
      </c>
      <c r="AV49" s="42"/>
      <c r="AW49" s="43"/>
      <c r="AX49" s="396"/>
      <c r="AY49" s="396"/>
      <c r="AZ49" s="43">
        <v>0</v>
      </c>
      <c r="BA49" s="42"/>
      <c r="BB49" s="43"/>
      <c r="BC49" s="396"/>
      <c r="BD49" s="396"/>
      <c r="BE49" s="43">
        <v>0</v>
      </c>
      <c r="BF49" s="42"/>
      <c r="BG49" s="43"/>
      <c r="BH49" s="396"/>
      <c r="BI49" s="396"/>
      <c r="BJ49" s="43">
        <v>0</v>
      </c>
      <c r="BK49" s="42"/>
      <c r="BL49" s="43"/>
      <c r="BM49" s="396"/>
      <c r="BN49" s="396"/>
      <c r="BO49" s="43">
        <v>0</v>
      </c>
      <c r="BP49" s="42"/>
      <c r="BQ49" s="43"/>
      <c r="BR49" s="396"/>
      <c r="BS49" s="396"/>
      <c r="BT49" s="43">
        <v>0</v>
      </c>
      <c r="BU49" s="42"/>
      <c r="BV49" s="43"/>
      <c r="BW49" s="396"/>
      <c r="BX49" s="396"/>
      <c r="BY49" s="43">
        <v>0</v>
      </c>
      <c r="BZ49" s="42"/>
      <c r="CA49" s="43"/>
      <c r="CB49" s="396"/>
      <c r="CC49" s="396"/>
      <c r="CD49" s="43">
        <v>0</v>
      </c>
      <c r="CE49" s="42"/>
      <c r="CF49" s="43"/>
      <c r="CG49" s="396"/>
      <c r="CH49" s="396"/>
      <c r="CI49" s="43">
        <v>0</v>
      </c>
      <c r="CJ49" s="42"/>
      <c r="CK49" s="43"/>
      <c r="CL49" s="396"/>
      <c r="CM49" s="396"/>
      <c r="CN49" s="43">
        <v>0</v>
      </c>
      <c r="CO49" s="42"/>
      <c r="CP49" s="43"/>
      <c r="CQ49" s="396"/>
      <c r="CR49" s="396"/>
      <c r="CS49" s="43">
        <v>0</v>
      </c>
      <c r="CT49" s="42"/>
      <c r="CU49" s="43"/>
      <c r="CV49" s="396"/>
      <c r="CW49" s="396"/>
      <c r="CX49" s="43">
        <v>0</v>
      </c>
      <c r="CY49" s="42"/>
      <c r="CZ49" s="43"/>
      <c r="DA49" s="396"/>
      <c r="DB49" s="396"/>
      <c r="DC49" s="43">
        <v>0</v>
      </c>
      <c r="DD49" s="42"/>
      <c r="DE49" s="43"/>
      <c r="DF49" s="396"/>
      <c r="DG49" s="396"/>
      <c r="DH49" s="43">
        <v>0</v>
      </c>
      <c r="DI49" s="42"/>
      <c r="DJ49" s="43"/>
      <c r="DK49" s="396"/>
      <c r="DL49" s="396"/>
      <c r="DM49" s="43">
        <v>0</v>
      </c>
      <c r="DN49" s="42"/>
      <c r="DO49" s="43"/>
      <c r="DP49" s="396"/>
      <c r="DQ49" s="396"/>
      <c r="DR49" s="43">
        <v>0</v>
      </c>
      <c r="DS49" s="42"/>
      <c r="DT49" s="43"/>
      <c r="DU49" s="396"/>
      <c r="DV49" s="396"/>
      <c r="DW49" s="43">
        <v>0</v>
      </c>
      <c r="DX49" s="42"/>
      <c r="DY49" s="43"/>
      <c r="DZ49" s="396"/>
      <c r="EA49" s="396"/>
      <c r="EB49" s="43">
        <v>0</v>
      </c>
      <c r="EC49" s="42"/>
      <c r="ED49" s="43"/>
      <c r="EE49" s="396"/>
      <c r="EF49" s="396"/>
      <c r="EG49" s="43">
        <v>0</v>
      </c>
      <c r="EH49" s="42"/>
      <c r="EI49" s="43"/>
      <c r="EJ49" s="396"/>
      <c r="EK49" s="396"/>
      <c r="EL49" s="43">
        <v>0</v>
      </c>
      <c r="EM49" s="42"/>
      <c r="EN49" s="43"/>
      <c r="EO49" s="88"/>
    </row>
    <row r="50" spans="4:145" ht="12.75" customHeight="1" x14ac:dyDescent="0.3">
      <c r="D50" s="88" t="s">
        <v>334</v>
      </c>
      <c r="E50" s="327"/>
      <c r="F50" s="346"/>
      <c r="G50" s="72">
        <v>0</v>
      </c>
      <c r="H50" s="71"/>
      <c r="I50" s="43"/>
      <c r="J50" s="396"/>
      <c r="K50" s="405"/>
      <c r="L50" s="72">
        <v>0</v>
      </c>
      <c r="M50" s="71"/>
      <c r="N50" s="43"/>
      <c r="O50" s="396"/>
      <c r="P50" s="405"/>
      <c r="Q50" s="72">
        <v>0</v>
      </c>
      <c r="R50" s="71"/>
      <c r="S50" s="43"/>
      <c r="T50" s="396"/>
      <c r="U50" s="405"/>
      <c r="V50" s="72">
        <v>0</v>
      </c>
      <c r="W50" s="71"/>
      <c r="X50" s="43"/>
      <c r="Y50" s="396"/>
      <c r="Z50" s="405"/>
      <c r="AA50" s="72">
        <v>0</v>
      </c>
      <c r="AB50" s="71"/>
      <c r="AC50" s="43"/>
      <c r="AD50" s="396"/>
      <c r="AE50" s="405"/>
      <c r="AF50" s="72">
        <v>0</v>
      </c>
      <c r="AG50" s="71"/>
      <c r="AH50" s="43"/>
      <c r="AI50" s="396"/>
      <c r="AJ50" s="405"/>
      <c r="AK50" s="72">
        <v>0</v>
      </c>
      <c r="AL50" s="71"/>
      <c r="AM50" s="43"/>
      <c r="AN50" s="396"/>
      <c r="AO50" s="405"/>
      <c r="AP50" s="72">
        <v>0</v>
      </c>
      <c r="AQ50" s="71"/>
      <c r="AR50" s="43"/>
      <c r="AS50" s="396"/>
      <c r="AT50" s="405"/>
      <c r="AU50" s="72">
        <v>0</v>
      </c>
      <c r="AV50" s="71"/>
      <c r="AW50" s="43"/>
      <c r="AX50" s="396"/>
      <c r="AY50" s="405"/>
      <c r="AZ50" s="72">
        <v>0</v>
      </c>
      <c r="BA50" s="71"/>
      <c r="BB50" s="43"/>
      <c r="BC50" s="396"/>
      <c r="BD50" s="405"/>
      <c r="BE50" s="72">
        <v>0</v>
      </c>
      <c r="BF50" s="71"/>
      <c r="BG50" s="43"/>
      <c r="BH50" s="396"/>
      <c r="BI50" s="405"/>
      <c r="BJ50" s="72">
        <v>0</v>
      </c>
      <c r="BK50" s="71"/>
      <c r="BL50" s="43"/>
      <c r="BM50" s="396"/>
      <c r="BN50" s="405"/>
      <c r="BO50" s="72">
        <v>0</v>
      </c>
      <c r="BP50" s="71"/>
      <c r="BQ50" s="43"/>
      <c r="BR50" s="396"/>
      <c r="BS50" s="405"/>
      <c r="BT50" s="72">
        <v>0</v>
      </c>
      <c r="BU50" s="71"/>
      <c r="BV50" s="43"/>
      <c r="BW50" s="396"/>
      <c r="BX50" s="405"/>
      <c r="BY50" s="72">
        <v>0</v>
      </c>
      <c r="BZ50" s="71"/>
      <c r="CA50" s="43"/>
      <c r="CB50" s="396"/>
      <c r="CC50" s="405"/>
      <c r="CD50" s="72">
        <v>0</v>
      </c>
      <c r="CE50" s="71"/>
      <c r="CF50" s="43"/>
      <c r="CG50" s="396"/>
      <c r="CH50" s="405"/>
      <c r="CI50" s="72">
        <v>0</v>
      </c>
      <c r="CJ50" s="71"/>
      <c r="CK50" s="43"/>
      <c r="CL50" s="396"/>
      <c r="CM50" s="405"/>
      <c r="CN50" s="72">
        <v>0</v>
      </c>
      <c r="CO50" s="71"/>
      <c r="CP50" s="43"/>
      <c r="CQ50" s="396"/>
      <c r="CR50" s="405"/>
      <c r="CS50" s="72">
        <v>0</v>
      </c>
      <c r="CT50" s="71"/>
      <c r="CU50" s="43"/>
      <c r="CV50" s="396"/>
      <c r="CW50" s="405"/>
      <c r="CX50" s="72">
        <v>0</v>
      </c>
      <c r="CY50" s="71"/>
      <c r="CZ50" s="43"/>
      <c r="DA50" s="396"/>
      <c r="DB50" s="405"/>
      <c r="DC50" s="72">
        <v>0</v>
      </c>
      <c r="DD50" s="71"/>
      <c r="DE50" s="43"/>
      <c r="DF50" s="396"/>
      <c r="DG50" s="405"/>
      <c r="DH50" s="72">
        <v>0</v>
      </c>
      <c r="DI50" s="71"/>
      <c r="DJ50" s="43"/>
      <c r="DK50" s="396"/>
      <c r="DL50" s="405"/>
      <c r="DM50" s="72">
        <v>0</v>
      </c>
      <c r="DN50" s="71"/>
      <c r="DO50" s="43"/>
      <c r="DP50" s="396"/>
      <c r="DQ50" s="405"/>
      <c r="DR50" s="72">
        <v>0</v>
      </c>
      <c r="DS50" s="71"/>
      <c r="DT50" s="43"/>
      <c r="DU50" s="396"/>
      <c r="DV50" s="405"/>
      <c r="DW50" s="72">
        <v>0</v>
      </c>
      <c r="DX50" s="71"/>
      <c r="DY50" s="43"/>
      <c r="DZ50" s="396"/>
      <c r="EA50" s="405"/>
      <c r="EB50" s="72">
        <v>0</v>
      </c>
      <c r="EC50" s="71"/>
      <c r="ED50" s="43"/>
      <c r="EE50" s="396"/>
      <c r="EF50" s="405"/>
      <c r="EG50" s="72">
        <v>0</v>
      </c>
      <c r="EH50" s="71"/>
      <c r="EI50" s="43"/>
      <c r="EJ50" s="396"/>
      <c r="EK50" s="405"/>
      <c r="EL50" s="72">
        <v>0</v>
      </c>
      <c r="EM50" s="71"/>
      <c r="EN50" s="43"/>
      <c r="EO50" s="88"/>
    </row>
    <row r="51" spans="4:145" ht="12.75" customHeight="1" x14ac:dyDescent="0.3">
      <c r="D51" s="108"/>
      <c r="E51" s="429"/>
      <c r="F51" s="103"/>
      <c r="G51" s="43"/>
      <c r="H51" s="43"/>
      <c r="I51" s="43"/>
      <c r="J51" s="396"/>
      <c r="K51" s="43"/>
      <c r="L51" s="43"/>
      <c r="M51" s="43"/>
      <c r="N51" s="43"/>
      <c r="O51" s="396"/>
      <c r="P51" s="43"/>
      <c r="Q51" s="43"/>
      <c r="R51" s="43"/>
      <c r="S51" s="43"/>
      <c r="T51" s="396"/>
      <c r="U51" s="43"/>
      <c r="V51" s="43"/>
      <c r="W51" s="43"/>
      <c r="X51" s="43"/>
      <c r="Y51" s="396"/>
      <c r="Z51" s="43"/>
      <c r="AA51" s="43"/>
      <c r="AB51" s="43"/>
      <c r="AC51" s="43"/>
      <c r="AD51" s="396"/>
      <c r="AE51" s="43"/>
      <c r="AF51" s="43"/>
      <c r="AG51" s="43"/>
      <c r="AH51" s="43"/>
      <c r="AI51" s="396"/>
      <c r="AJ51" s="43"/>
      <c r="AK51" s="43"/>
      <c r="AL51" s="43"/>
      <c r="AM51" s="43"/>
      <c r="AN51" s="396"/>
      <c r="AO51" s="43"/>
      <c r="AP51" s="43"/>
      <c r="AQ51" s="43"/>
      <c r="AR51" s="43"/>
      <c r="AS51" s="396"/>
      <c r="AT51" s="43"/>
      <c r="AU51" s="43"/>
      <c r="AV51" s="43"/>
      <c r="AW51" s="43"/>
      <c r="AX51" s="396"/>
      <c r="AY51" s="43"/>
      <c r="AZ51" s="43"/>
      <c r="BA51" s="43"/>
      <c r="BB51" s="43"/>
      <c r="BC51" s="396"/>
      <c r="BD51" s="43"/>
      <c r="BE51" s="43"/>
      <c r="BF51" s="43"/>
      <c r="BG51" s="43"/>
      <c r="BH51" s="396"/>
      <c r="BI51" s="43"/>
      <c r="BJ51" s="43"/>
      <c r="BK51" s="43"/>
      <c r="BL51" s="43"/>
      <c r="BM51" s="396"/>
      <c r="BN51" s="43"/>
      <c r="BO51" s="43"/>
      <c r="BP51" s="43"/>
      <c r="BQ51" s="43"/>
      <c r="BR51" s="396"/>
      <c r="BS51" s="43"/>
      <c r="BT51" s="43"/>
      <c r="BU51" s="43"/>
      <c r="BV51" s="43"/>
      <c r="BW51" s="396"/>
      <c r="BX51" s="43"/>
      <c r="BY51" s="43"/>
      <c r="BZ51" s="43"/>
      <c r="CA51" s="43"/>
      <c r="CB51" s="396"/>
      <c r="CC51" s="43"/>
      <c r="CD51" s="43"/>
      <c r="CE51" s="43"/>
      <c r="CF51" s="43"/>
      <c r="CG51" s="396"/>
      <c r="CH51" s="43"/>
      <c r="CI51" s="43"/>
      <c r="CJ51" s="43"/>
      <c r="CK51" s="43"/>
      <c r="CL51" s="396"/>
      <c r="CM51" s="43"/>
      <c r="CN51" s="43"/>
      <c r="CO51" s="43"/>
      <c r="CP51" s="43"/>
      <c r="CQ51" s="396"/>
      <c r="CR51" s="43"/>
      <c r="CS51" s="43"/>
      <c r="CT51" s="43"/>
      <c r="CU51" s="43"/>
      <c r="CV51" s="396"/>
      <c r="CW51" s="43"/>
      <c r="CX51" s="43"/>
      <c r="CY51" s="43"/>
      <c r="CZ51" s="43"/>
      <c r="DA51" s="396"/>
      <c r="DB51" s="43"/>
      <c r="DC51" s="43"/>
      <c r="DD51" s="43"/>
      <c r="DE51" s="43"/>
      <c r="DF51" s="396"/>
      <c r="DG51" s="43"/>
      <c r="DH51" s="43"/>
      <c r="DI51" s="43"/>
      <c r="DJ51" s="43"/>
      <c r="DK51" s="396"/>
      <c r="DL51" s="43"/>
      <c r="DM51" s="43"/>
      <c r="DN51" s="43"/>
      <c r="DO51" s="43"/>
      <c r="DP51" s="396"/>
      <c r="DQ51" s="43"/>
      <c r="DR51" s="43"/>
      <c r="DS51" s="43"/>
      <c r="DT51" s="43"/>
      <c r="DU51" s="396"/>
      <c r="DV51" s="43"/>
      <c r="DW51" s="43"/>
      <c r="DX51" s="43"/>
      <c r="DY51" s="43"/>
      <c r="DZ51" s="396"/>
      <c r="EA51" s="43"/>
      <c r="EB51" s="43"/>
      <c r="EC51" s="43"/>
      <c r="ED51" s="43"/>
      <c r="EE51" s="396"/>
      <c r="EF51" s="43"/>
      <c r="EG51" s="43"/>
      <c r="EH51" s="43"/>
      <c r="EI51" s="43"/>
      <c r="EJ51" s="396"/>
      <c r="EK51" s="43"/>
      <c r="EL51" s="43"/>
      <c r="EM51" s="43"/>
      <c r="EN51" s="43"/>
      <c r="EO51" s="88"/>
    </row>
    <row r="52" spans="4:145" ht="12.75" customHeight="1" x14ac:dyDescent="0.3">
      <c r="D52" s="88" t="s">
        <v>412</v>
      </c>
      <c r="E52" s="327"/>
      <c r="G52" s="43">
        <v>0</v>
      </c>
      <c r="H52" s="43"/>
      <c r="I52" s="43"/>
      <c r="J52" s="396"/>
      <c r="K52" s="43"/>
      <c r="L52" s="43">
        <v>0</v>
      </c>
      <c r="M52" s="43"/>
      <c r="N52" s="43"/>
      <c r="O52" s="396"/>
      <c r="P52" s="43"/>
      <c r="Q52" s="43">
        <v>0</v>
      </c>
      <c r="R52" s="43"/>
      <c r="S52" s="43"/>
      <c r="T52" s="396"/>
      <c r="U52" s="43"/>
      <c r="V52" s="43">
        <v>0</v>
      </c>
      <c r="W52" s="43"/>
      <c r="X52" s="43"/>
      <c r="Y52" s="396"/>
      <c r="Z52" s="43"/>
      <c r="AA52" s="43">
        <v>0</v>
      </c>
      <c r="AB52" s="43"/>
      <c r="AC52" s="43"/>
      <c r="AD52" s="396"/>
      <c r="AE52" s="43"/>
      <c r="AF52" s="43">
        <v>0</v>
      </c>
      <c r="AG52" s="43"/>
      <c r="AH52" s="43"/>
      <c r="AI52" s="396"/>
      <c r="AJ52" s="43"/>
      <c r="AK52" s="43">
        <v>0</v>
      </c>
      <c r="AL52" s="43"/>
      <c r="AM52" s="43"/>
      <c r="AN52" s="396"/>
      <c r="AO52" s="43"/>
      <c r="AP52" s="43">
        <v>0</v>
      </c>
      <c r="AQ52" s="43"/>
      <c r="AR52" s="43"/>
      <c r="AS52" s="396"/>
      <c r="AT52" s="43"/>
      <c r="AU52" s="43">
        <v>0</v>
      </c>
      <c r="AV52" s="43"/>
      <c r="AW52" s="43"/>
      <c r="AX52" s="396"/>
      <c r="AY52" s="43"/>
      <c r="AZ52" s="43">
        <v>0</v>
      </c>
      <c r="BA52" s="43"/>
      <c r="BB52" s="43"/>
      <c r="BC52" s="396"/>
      <c r="BD52" s="43"/>
      <c r="BE52" s="43">
        <v>0</v>
      </c>
      <c r="BF52" s="43"/>
      <c r="BG52" s="43"/>
      <c r="BH52" s="396"/>
      <c r="BI52" s="43"/>
      <c r="BJ52" s="43">
        <v>0</v>
      </c>
      <c r="BK52" s="43"/>
      <c r="BL52" s="43"/>
      <c r="BM52" s="396"/>
      <c r="BN52" s="43"/>
      <c r="BO52" s="43">
        <v>0</v>
      </c>
      <c r="BP52" s="43"/>
      <c r="BQ52" s="43"/>
      <c r="BR52" s="396"/>
      <c r="BS52" s="43"/>
      <c r="BT52" s="43">
        <v>0</v>
      </c>
      <c r="BU52" s="43"/>
      <c r="BV52" s="43"/>
      <c r="BW52" s="396"/>
      <c r="BX52" s="43"/>
      <c r="BY52" s="43">
        <v>6790681</v>
      </c>
      <c r="BZ52" s="43"/>
      <c r="CA52" s="43"/>
      <c r="CB52" s="396"/>
      <c r="CC52" s="43"/>
      <c r="CD52" s="43">
        <v>0</v>
      </c>
      <c r="CE52" s="43"/>
      <c r="CF52" s="43"/>
      <c r="CG52" s="396"/>
      <c r="CH52" s="43"/>
      <c r="CI52" s="43">
        <v>0</v>
      </c>
      <c r="CJ52" s="43"/>
      <c r="CK52" s="43"/>
      <c r="CL52" s="396"/>
      <c r="CM52" s="43"/>
      <c r="CN52" s="43">
        <v>0</v>
      </c>
      <c r="CO52" s="43"/>
      <c r="CP52" s="43"/>
      <c r="CQ52" s="396"/>
      <c r="CR52" s="43"/>
      <c r="CS52" s="43">
        <v>0</v>
      </c>
      <c r="CT52" s="43"/>
      <c r="CU52" s="43"/>
      <c r="CV52" s="396"/>
      <c r="CW52" s="43"/>
      <c r="CX52" s="43">
        <v>0</v>
      </c>
      <c r="CY52" s="43"/>
      <c r="CZ52" s="43"/>
      <c r="DA52" s="396"/>
      <c r="DB52" s="43"/>
      <c r="DC52" s="43">
        <v>6790681</v>
      </c>
      <c r="DD52" s="43"/>
      <c r="DE52" s="43"/>
      <c r="DF52" s="396"/>
      <c r="DG52" s="43"/>
      <c r="DH52" s="43">
        <v>0</v>
      </c>
      <c r="DI52" s="43"/>
      <c r="DJ52" s="43"/>
      <c r="DK52" s="396"/>
      <c r="DL52" s="43"/>
      <c r="DM52" s="43">
        <v>0</v>
      </c>
      <c r="DN52" s="43"/>
      <c r="DO52" s="43"/>
      <c r="DP52" s="396"/>
      <c r="DQ52" s="43"/>
      <c r="DR52" s="43">
        <v>0</v>
      </c>
      <c r="DS52" s="43"/>
      <c r="DT52" s="43"/>
      <c r="DU52" s="396"/>
      <c r="DV52" s="43"/>
      <c r="DW52" s="43">
        <v>0</v>
      </c>
      <c r="DX52" s="43"/>
      <c r="DY52" s="43"/>
      <c r="DZ52" s="396"/>
      <c r="EA52" s="43"/>
      <c r="EB52" s="43">
        <v>0</v>
      </c>
      <c r="EC52" s="43"/>
      <c r="ED52" s="43"/>
      <c r="EE52" s="396"/>
      <c r="EF52" s="43"/>
      <c r="EG52" s="43">
        <v>0</v>
      </c>
      <c r="EH52" s="43"/>
      <c r="EI52" s="43"/>
      <c r="EJ52" s="396"/>
      <c r="EK52" s="43"/>
      <c r="EL52" s="43">
        <v>6790681</v>
      </c>
      <c r="EM52" s="43"/>
      <c r="EN52" s="43"/>
      <c r="EO52" s="88"/>
    </row>
    <row r="53" spans="4:145" ht="12.75" customHeight="1" x14ac:dyDescent="0.3">
      <c r="D53" s="88" t="s">
        <v>316</v>
      </c>
      <c r="E53" s="327"/>
      <c r="F53" s="333"/>
      <c r="G53" s="394">
        <v>0</v>
      </c>
      <c r="H53" s="395"/>
      <c r="I53" s="43"/>
      <c r="J53" s="396"/>
      <c r="K53" s="397"/>
      <c r="L53" s="394">
        <v>0</v>
      </c>
      <c r="M53" s="395"/>
      <c r="N53" s="43"/>
      <c r="O53" s="396"/>
      <c r="P53" s="397"/>
      <c r="Q53" s="394">
        <v>0</v>
      </c>
      <c r="R53" s="395"/>
      <c r="S53" s="43"/>
      <c r="T53" s="396"/>
      <c r="U53" s="397"/>
      <c r="V53" s="394">
        <v>0</v>
      </c>
      <c r="W53" s="395"/>
      <c r="X53" s="43"/>
      <c r="Y53" s="396"/>
      <c r="Z53" s="397"/>
      <c r="AA53" s="394">
        <v>0</v>
      </c>
      <c r="AB53" s="395"/>
      <c r="AC53" s="43"/>
      <c r="AD53" s="396"/>
      <c r="AE53" s="397"/>
      <c r="AF53" s="394">
        <v>0</v>
      </c>
      <c r="AG53" s="395"/>
      <c r="AH53" s="43"/>
      <c r="AI53" s="396"/>
      <c r="AJ53" s="397"/>
      <c r="AK53" s="394">
        <v>0</v>
      </c>
      <c r="AL53" s="395"/>
      <c r="AM53" s="43"/>
      <c r="AN53" s="396"/>
      <c r="AO53" s="397"/>
      <c r="AP53" s="394">
        <v>0</v>
      </c>
      <c r="AQ53" s="395"/>
      <c r="AR53" s="43"/>
      <c r="AS53" s="396"/>
      <c r="AT53" s="397"/>
      <c r="AU53" s="394">
        <v>0</v>
      </c>
      <c r="AV53" s="395"/>
      <c r="AW53" s="43"/>
      <c r="AX53" s="396"/>
      <c r="AY53" s="397"/>
      <c r="AZ53" s="394">
        <v>0</v>
      </c>
      <c r="BA53" s="395"/>
      <c r="BB53" s="43"/>
      <c r="BC53" s="396"/>
      <c r="BD53" s="397"/>
      <c r="BE53" s="394">
        <v>0</v>
      </c>
      <c r="BF53" s="395"/>
      <c r="BG53" s="43"/>
      <c r="BH53" s="396"/>
      <c r="BI53" s="397"/>
      <c r="BJ53" s="394">
        <v>0</v>
      </c>
      <c r="BK53" s="395"/>
      <c r="BL53" s="43"/>
      <c r="BM53" s="396"/>
      <c r="BN53" s="397"/>
      <c r="BO53" s="394">
        <v>0</v>
      </c>
      <c r="BP53" s="395"/>
      <c r="BQ53" s="43"/>
      <c r="BR53" s="396"/>
      <c r="BS53" s="397"/>
      <c r="BT53" s="394">
        <v>0</v>
      </c>
      <c r="BU53" s="395"/>
      <c r="BV53" s="43"/>
      <c r="BW53" s="396"/>
      <c r="BX53" s="397"/>
      <c r="BY53" s="394">
        <v>6790681</v>
      </c>
      <c r="BZ53" s="395"/>
      <c r="CA53" s="43"/>
      <c r="CB53" s="396"/>
      <c r="CC53" s="397"/>
      <c r="CD53" s="394">
        <v>0</v>
      </c>
      <c r="CE53" s="395"/>
      <c r="CF53" s="43"/>
      <c r="CG53" s="396"/>
      <c r="CH53" s="397"/>
      <c r="CI53" s="394">
        <v>0</v>
      </c>
      <c r="CJ53" s="395"/>
      <c r="CK53" s="43"/>
      <c r="CL53" s="396"/>
      <c r="CM53" s="397"/>
      <c r="CN53" s="394">
        <v>0</v>
      </c>
      <c r="CO53" s="395"/>
      <c r="CP53" s="43"/>
      <c r="CQ53" s="396"/>
      <c r="CR53" s="397"/>
      <c r="CS53" s="394">
        <v>0</v>
      </c>
      <c r="CT53" s="395"/>
      <c r="CU53" s="43"/>
      <c r="CV53" s="396"/>
      <c r="CW53" s="397"/>
      <c r="CX53" s="394">
        <v>0</v>
      </c>
      <c r="CY53" s="395"/>
      <c r="CZ53" s="43"/>
      <c r="DA53" s="396"/>
      <c r="DB53" s="397"/>
      <c r="DC53" s="394">
        <v>6790681</v>
      </c>
      <c r="DD53" s="395"/>
      <c r="DE53" s="43"/>
      <c r="DF53" s="396"/>
      <c r="DG53" s="397"/>
      <c r="DH53" s="394">
        <v>0</v>
      </c>
      <c r="DI53" s="395"/>
      <c r="DJ53" s="43"/>
      <c r="DK53" s="396"/>
      <c r="DL53" s="397"/>
      <c r="DM53" s="394">
        <v>0</v>
      </c>
      <c r="DN53" s="395"/>
      <c r="DO53" s="43"/>
      <c r="DP53" s="396"/>
      <c r="DQ53" s="397"/>
      <c r="DR53" s="394">
        <v>0</v>
      </c>
      <c r="DS53" s="395"/>
      <c r="DT53" s="43"/>
      <c r="DU53" s="396"/>
      <c r="DV53" s="397"/>
      <c r="DW53" s="394">
        <v>0</v>
      </c>
      <c r="DX53" s="395"/>
      <c r="DY53" s="43"/>
      <c r="DZ53" s="396"/>
      <c r="EA53" s="397"/>
      <c r="EB53" s="394">
        <v>0</v>
      </c>
      <c r="EC53" s="395"/>
      <c r="ED53" s="43"/>
      <c r="EE53" s="396"/>
      <c r="EF53" s="397"/>
      <c r="EG53" s="394">
        <v>0</v>
      </c>
      <c r="EH53" s="395"/>
      <c r="EI53" s="43"/>
      <c r="EJ53" s="396"/>
      <c r="EK53" s="397"/>
      <c r="EL53" s="394">
        <v>6790681</v>
      </c>
      <c r="EM53" s="395"/>
      <c r="EN53" s="43"/>
      <c r="EO53" s="88"/>
    </row>
    <row r="54" spans="4:145" ht="12.75" customHeight="1" x14ac:dyDescent="0.3">
      <c r="D54" s="88" t="s">
        <v>319</v>
      </c>
      <c r="E54" s="327"/>
      <c r="F54" s="327"/>
      <c r="G54" s="43">
        <v>0</v>
      </c>
      <c r="H54" s="42"/>
      <c r="I54" s="43"/>
      <c r="J54" s="396"/>
      <c r="K54" s="396"/>
      <c r="L54" s="43">
        <v>0</v>
      </c>
      <c r="M54" s="42"/>
      <c r="N54" s="43"/>
      <c r="O54" s="396"/>
      <c r="P54" s="396"/>
      <c r="Q54" s="43">
        <v>0</v>
      </c>
      <c r="R54" s="42"/>
      <c r="S54" s="43"/>
      <c r="T54" s="396"/>
      <c r="U54" s="396"/>
      <c r="V54" s="43">
        <v>0</v>
      </c>
      <c r="W54" s="42"/>
      <c r="X54" s="43"/>
      <c r="Y54" s="396"/>
      <c r="Z54" s="396"/>
      <c r="AA54" s="43">
        <v>0</v>
      </c>
      <c r="AB54" s="42"/>
      <c r="AC54" s="43"/>
      <c r="AD54" s="396"/>
      <c r="AE54" s="396"/>
      <c r="AF54" s="43">
        <v>0</v>
      </c>
      <c r="AG54" s="42"/>
      <c r="AH54" s="43"/>
      <c r="AI54" s="396"/>
      <c r="AJ54" s="396"/>
      <c r="AK54" s="43">
        <v>0</v>
      </c>
      <c r="AL54" s="42"/>
      <c r="AM54" s="43"/>
      <c r="AN54" s="396"/>
      <c r="AO54" s="396"/>
      <c r="AP54" s="43">
        <v>0</v>
      </c>
      <c r="AQ54" s="42"/>
      <c r="AR54" s="43"/>
      <c r="AS54" s="396"/>
      <c r="AT54" s="396"/>
      <c r="AU54" s="43">
        <v>0</v>
      </c>
      <c r="AV54" s="42"/>
      <c r="AW54" s="43"/>
      <c r="AX54" s="396"/>
      <c r="AY54" s="396"/>
      <c r="AZ54" s="43">
        <v>0</v>
      </c>
      <c r="BA54" s="42"/>
      <c r="BB54" s="43"/>
      <c r="BC54" s="396"/>
      <c r="BD54" s="396"/>
      <c r="BE54" s="43">
        <v>0</v>
      </c>
      <c r="BF54" s="42"/>
      <c r="BG54" s="43"/>
      <c r="BH54" s="396"/>
      <c r="BI54" s="396"/>
      <c r="BJ54" s="43">
        <v>0</v>
      </c>
      <c r="BK54" s="42"/>
      <c r="BL54" s="43"/>
      <c r="BM54" s="396"/>
      <c r="BN54" s="396"/>
      <c r="BO54" s="43">
        <v>0</v>
      </c>
      <c r="BP54" s="42"/>
      <c r="BQ54" s="43"/>
      <c r="BR54" s="396"/>
      <c r="BS54" s="396"/>
      <c r="BT54" s="43">
        <v>0</v>
      </c>
      <c r="BU54" s="42"/>
      <c r="BV54" s="43"/>
      <c r="BW54" s="396"/>
      <c r="BX54" s="396"/>
      <c r="BY54" s="43">
        <v>0</v>
      </c>
      <c r="BZ54" s="42"/>
      <c r="CA54" s="43"/>
      <c r="CB54" s="396"/>
      <c r="CC54" s="396"/>
      <c r="CD54" s="43">
        <v>0</v>
      </c>
      <c r="CE54" s="42"/>
      <c r="CF54" s="43"/>
      <c r="CG54" s="396"/>
      <c r="CH54" s="396"/>
      <c r="CI54" s="43">
        <v>0</v>
      </c>
      <c r="CJ54" s="42"/>
      <c r="CK54" s="43"/>
      <c r="CL54" s="396"/>
      <c r="CM54" s="396"/>
      <c r="CN54" s="43">
        <v>0</v>
      </c>
      <c r="CO54" s="42"/>
      <c r="CP54" s="43"/>
      <c r="CQ54" s="396"/>
      <c r="CR54" s="396"/>
      <c r="CS54" s="43">
        <v>0</v>
      </c>
      <c r="CT54" s="42"/>
      <c r="CU54" s="43"/>
      <c r="CV54" s="396"/>
      <c r="CW54" s="396"/>
      <c r="CX54" s="43">
        <v>0</v>
      </c>
      <c r="CY54" s="42"/>
      <c r="CZ54" s="43"/>
      <c r="DA54" s="396"/>
      <c r="DB54" s="396"/>
      <c r="DC54" s="43">
        <v>0</v>
      </c>
      <c r="DD54" s="42"/>
      <c r="DE54" s="43"/>
      <c r="DF54" s="396"/>
      <c r="DG54" s="396"/>
      <c r="DH54" s="43">
        <v>0</v>
      </c>
      <c r="DI54" s="42"/>
      <c r="DJ54" s="43"/>
      <c r="DK54" s="396"/>
      <c r="DL54" s="396"/>
      <c r="DM54" s="43">
        <v>0</v>
      </c>
      <c r="DN54" s="42"/>
      <c r="DO54" s="43"/>
      <c r="DP54" s="396"/>
      <c r="DQ54" s="396"/>
      <c r="DR54" s="43">
        <v>0</v>
      </c>
      <c r="DS54" s="42"/>
      <c r="DT54" s="43"/>
      <c r="DU54" s="396"/>
      <c r="DV54" s="396"/>
      <c r="DW54" s="43">
        <v>0</v>
      </c>
      <c r="DX54" s="42"/>
      <c r="DY54" s="43"/>
      <c r="DZ54" s="396"/>
      <c r="EA54" s="396"/>
      <c r="EB54" s="43">
        <v>0</v>
      </c>
      <c r="EC54" s="42"/>
      <c r="ED54" s="43"/>
      <c r="EE54" s="396"/>
      <c r="EF54" s="396"/>
      <c r="EG54" s="43">
        <v>0</v>
      </c>
      <c r="EH54" s="42"/>
      <c r="EI54" s="43"/>
      <c r="EJ54" s="396"/>
      <c r="EK54" s="396"/>
      <c r="EL54" s="43">
        <v>0</v>
      </c>
      <c r="EM54" s="42"/>
      <c r="EN54" s="43"/>
      <c r="EO54" s="88"/>
    </row>
    <row r="55" spans="4:145" ht="12.75" customHeight="1" x14ac:dyDescent="0.3">
      <c r="D55" s="88" t="s">
        <v>334</v>
      </c>
      <c r="E55" s="327"/>
      <c r="F55" s="346"/>
      <c r="G55" s="72">
        <v>0</v>
      </c>
      <c r="H55" s="71"/>
      <c r="I55" s="43"/>
      <c r="J55" s="396"/>
      <c r="K55" s="405"/>
      <c r="L55" s="72">
        <v>0</v>
      </c>
      <c r="M55" s="71"/>
      <c r="N55" s="43"/>
      <c r="O55" s="396"/>
      <c r="P55" s="405"/>
      <c r="Q55" s="72">
        <v>0</v>
      </c>
      <c r="R55" s="71"/>
      <c r="S55" s="43"/>
      <c r="T55" s="396"/>
      <c r="U55" s="405"/>
      <c r="V55" s="72">
        <v>0</v>
      </c>
      <c r="W55" s="71"/>
      <c r="X55" s="43"/>
      <c r="Y55" s="396"/>
      <c r="Z55" s="405"/>
      <c r="AA55" s="72">
        <v>0</v>
      </c>
      <c r="AB55" s="71"/>
      <c r="AC55" s="43"/>
      <c r="AD55" s="396"/>
      <c r="AE55" s="405"/>
      <c r="AF55" s="72">
        <v>0</v>
      </c>
      <c r="AG55" s="71"/>
      <c r="AH55" s="43"/>
      <c r="AI55" s="396"/>
      <c r="AJ55" s="405"/>
      <c r="AK55" s="72">
        <v>0</v>
      </c>
      <c r="AL55" s="71"/>
      <c r="AM55" s="43"/>
      <c r="AN55" s="396"/>
      <c r="AO55" s="405"/>
      <c r="AP55" s="72">
        <v>0</v>
      </c>
      <c r="AQ55" s="71"/>
      <c r="AR55" s="43"/>
      <c r="AS55" s="396"/>
      <c r="AT55" s="405"/>
      <c r="AU55" s="72">
        <v>0</v>
      </c>
      <c r="AV55" s="71"/>
      <c r="AW55" s="43"/>
      <c r="AX55" s="396"/>
      <c r="AY55" s="405"/>
      <c r="AZ55" s="72">
        <v>0</v>
      </c>
      <c r="BA55" s="71"/>
      <c r="BB55" s="43"/>
      <c r="BC55" s="396"/>
      <c r="BD55" s="405"/>
      <c r="BE55" s="72">
        <v>0</v>
      </c>
      <c r="BF55" s="71"/>
      <c r="BG55" s="43"/>
      <c r="BH55" s="396"/>
      <c r="BI55" s="405"/>
      <c r="BJ55" s="72">
        <v>0</v>
      </c>
      <c r="BK55" s="71"/>
      <c r="BL55" s="43"/>
      <c r="BM55" s="396"/>
      <c r="BN55" s="405"/>
      <c r="BO55" s="72">
        <v>0</v>
      </c>
      <c r="BP55" s="71"/>
      <c r="BQ55" s="43"/>
      <c r="BR55" s="396"/>
      <c r="BS55" s="405"/>
      <c r="BT55" s="72">
        <v>0</v>
      </c>
      <c r="BU55" s="71"/>
      <c r="BV55" s="43"/>
      <c r="BW55" s="396"/>
      <c r="BX55" s="405"/>
      <c r="BY55" s="72">
        <v>0</v>
      </c>
      <c r="BZ55" s="71"/>
      <c r="CA55" s="43"/>
      <c r="CB55" s="396"/>
      <c r="CC55" s="405"/>
      <c r="CD55" s="72">
        <v>0</v>
      </c>
      <c r="CE55" s="71"/>
      <c r="CF55" s="43"/>
      <c r="CG55" s="396"/>
      <c r="CH55" s="405"/>
      <c r="CI55" s="72">
        <v>0</v>
      </c>
      <c r="CJ55" s="71"/>
      <c r="CK55" s="43"/>
      <c r="CL55" s="396"/>
      <c r="CM55" s="405"/>
      <c r="CN55" s="72">
        <v>0</v>
      </c>
      <c r="CO55" s="71"/>
      <c r="CP55" s="43"/>
      <c r="CQ55" s="396"/>
      <c r="CR55" s="405"/>
      <c r="CS55" s="72">
        <v>0</v>
      </c>
      <c r="CT55" s="71"/>
      <c r="CU55" s="43"/>
      <c r="CV55" s="396"/>
      <c r="CW55" s="405"/>
      <c r="CX55" s="72">
        <v>0</v>
      </c>
      <c r="CY55" s="71"/>
      <c r="CZ55" s="43"/>
      <c r="DA55" s="396"/>
      <c r="DB55" s="405"/>
      <c r="DC55" s="72">
        <v>0</v>
      </c>
      <c r="DD55" s="71"/>
      <c r="DE55" s="43"/>
      <c r="DF55" s="396"/>
      <c r="DG55" s="405"/>
      <c r="DH55" s="72">
        <v>0</v>
      </c>
      <c r="DI55" s="71"/>
      <c r="DJ55" s="43"/>
      <c r="DK55" s="396"/>
      <c r="DL55" s="405"/>
      <c r="DM55" s="72">
        <v>0</v>
      </c>
      <c r="DN55" s="71"/>
      <c r="DO55" s="43"/>
      <c r="DP55" s="396"/>
      <c r="DQ55" s="405"/>
      <c r="DR55" s="72">
        <v>0</v>
      </c>
      <c r="DS55" s="71"/>
      <c r="DT55" s="43"/>
      <c r="DU55" s="396"/>
      <c r="DV55" s="405"/>
      <c r="DW55" s="72">
        <v>0</v>
      </c>
      <c r="DX55" s="71"/>
      <c r="DY55" s="43"/>
      <c r="DZ55" s="396"/>
      <c r="EA55" s="405"/>
      <c r="EB55" s="72">
        <v>0</v>
      </c>
      <c r="EC55" s="71"/>
      <c r="ED55" s="43"/>
      <c r="EE55" s="396"/>
      <c r="EF55" s="405"/>
      <c r="EG55" s="72">
        <v>0</v>
      </c>
      <c r="EH55" s="71"/>
      <c r="EI55" s="43"/>
      <c r="EJ55" s="396"/>
      <c r="EK55" s="405"/>
      <c r="EL55" s="72">
        <v>0</v>
      </c>
      <c r="EM55" s="71"/>
      <c r="EN55" s="43"/>
      <c r="EO55" s="88"/>
    </row>
    <row r="56" spans="4:145" ht="12.75" customHeight="1" x14ac:dyDescent="0.3">
      <c r="D56" s="88"/>
      <c r="E56" s="327"/>
      <c r="G56" s="43"/>
      <c r="H56" s="43"/>
      <c r="I56" s="43"/>
      <c r="J56" s="396"/>
      <c r="K56" s="43"/>
      <c r="L56" s="43"/>
      <c r="M56" s="43"/>
      <c r="N56" s="43"/>
      <c r="O56" s="396"/>
      <c r="P56" s="43"/>
      <c r="Q56" s="43"/>
      <c r="R56" s="43"/>
      <c r="S56" s="43"/>
      <c r="T56" s="396"/>
      <c r="U56" s="43"/>
      <c r="V56" s="43"/>
      <c r="W56" s="43"/>
      <c r="X56" s="43"/>
      <c r="Y56" s="396"/>
      <c r="Z56" s="43"/>
      <c r="AA56" s="43"/>
      <c r="AB56" s="43"/>
      <c r="AC56" s="43"/>
      <c r="AD56" s="396"/>
      <c r="AE56" s="43"/>
      <c r="AF56" s="43"/>
      <c r="AG56" s="43"/>
      <c r="AH56" s="43"/>
      <c r="AI56" s="396"/>
      <c r="AJ56" s="43"/>
      <c r="AK56" s="43"/>
      <c r="AL56" s="43"/>
      <c r="AM56" s="43"/>
      <c r="AN56" s="396"/>
      <c r="AO56" s="43"/>
      <c r="AP56" s="43"/>
      <c r="AQ56" s="43"/>
      <c r="AR56" s="43"/>
      <c r="AS56" s="396"/>
      <c r="AT56" s="43"/>
      <c r="AU56" s="43"/>
      <c r="AV56" s="43"/>
      <c r="AW56" s="43"/>
      <c r="AX56" s="396"/>
      <c r="AY56" s="43"/>
      <c r="AZ56" s="43"/>
      <c r="BA56" s="43"/>
      <c r="BB56" s="43"/>
      <c r="BC56" s="396"/>
      <c r="BD56" s="43"/>
      <c r="BE56" s="43"/>
      <c r="BF56" s="43"/>
      <c r="BG56" s="43"/>
      <c r="BH56" s="396"/>
      <c r="BI56" s="43"/>
      <c r="BJ56" s="43"/>
      <c r="BK56" s="43"/>
      <c r="BL56" s="43"/>
      <c r="BM56" s="396"/>
      <c r="BN56" s="43"/>
      <c r="BO56" s="43"/>
      <c r="BP56" s="43"/>
      <c r="BQ56" s="43"/>
      <c r="BR56" s="396"/>
      <c r="BS56" s="43"/>
      <c r="BT56" s="43"/>
      <c r="BU56" s="43"/>
      <c r="BV56" s="43"/>
      <c r="BW56" s="396"/>
      <c r="BX56" s="43"/>
      <c r="BY56" s="43"/>
      <c r="BZ56" s="43"/>
      <c r="CA56" s="43"/>
      <c r="CB56" s="396"/>
      <c r="CC56" s="43"/>
      <c r="CD56" s="43"/>
      <c r="CE56" s="43"/>
      <c r="CF56" s="43"/>
      <c r="CG56" s="396"/>
      <c r="CH56" s="43"/>
      <c r="CI56" s="43"/>
      <c r="CJ56" s="43"/>
      <c r="CK56" s="43"/>
      <c r="CL56" s="396"/>
      <c r="CM56" s="43"/>
      <c r="CN56" s="43"/>
      <c r="CO56" s="43"/>
      <c r="CP56" s="43"/>
      <c r="CQ56" s="396"/>
      <c r="CR56" s="43"/>
      <c r="CS56" s="43"/>
      <c r="CT56" s="43"/>
      <c r="CU56" s="43"/>
      <c r="CV56" s="396"/>
      <c r="CW56" s="43"/>
      <c r="CX56" s="43"/>
      <c r="CY56" s="43"/>
      <c r="CZ56" s="43"/>
      <c r="DA56" s="396"/>
      <c r="DB56" s="43"/>
      <c r="DC56" s="43"/>
      <c r="DD56" s="43"/>
      <c r="DE56" s="43"/>
      <c r="DF56" s="396"/>
      <c r="DG56" s="43"/>
      <c r="DH56" s="43"/>
      <c r="DI56" s="43"/>
      <c r="DJ56" s="43"/>
      <c r="DK56" s="396"/>
      <c r="DL56" s="43"/>
      <c r="DM56" s="43"/>
      <c r="DN56" s="43"/>
      <c r="DO56" s="43"/>
      <c r="DP56" s="396"/>
      <c r="DQ56" s="43"/>
      <c r="DR56" s="43"/>
      <c r="DS56" s="43"/>
      <c r="DT56" s="43"/>
      <c r="DU56" s="396"/>
      <c r="DV56" s="43"/>
      <c r="DW56" s="43"/>
      <c r="DX56" s="43"/>
      <c r="DY56" s="43"/>
      <c r="DZ56" s="396"/>
      <c r="EA56" s="43"/>
      <c r="EB56" s="43"/>
      <c r="EC56" s="43"/>
      <c r="ED56" s="43"/>
      <c r="EE56" s="396"/>
      <c r="EF56" s="43"/>
      <c r="EG56" s="43"/>
      <c r="EH56" s="43"/>
      <c r="EI56" s="43"/>
      <c r="EJ56" s="396"/>
      <c r="EK56" s="43"/>
      <c r="EL56" s="43"/>
      <c r="EM56" s="43"/>
      <c r="EN56" s="43"/>
      <c r="EO56" s="88"/>
    </row>
    <row r="57" spans="4:145" ht="12.75" customHeight="1" x14ac:dyDescent="0.3">
      <c r="D57" s="88" t="s">
        <v>413</v>
      </c>
      <c r="E57" s="327"/>
      <c r="G57" s="43">
        <v>0</v>
      </c>
      <c r="H57" s="43"/>
      <c r="I57" s="43"/>
      <c r="J57" s="396"/>
      <c r="K57" s="43"/>
      <c r="L57" s="43">
        <v>0</v>
      </c>
      <c r="M57" s="43"/>
      <c r="N57" s="43"/>
      <c r="O57" s="396"/>
      <c r="P57" s="43"/>
      <c r="Q57" s="43">
        <v>0</v>
      </c>
      <c r="R57" s="43"/>
      <c r="S57" s="43"/>
      <c r="T57" s="396"/>
      <c r="U57" s="43"/>
      <c r="V57" s="43">
        <v>0</v>
      </c>
      <c r="W57" s="43"/>
      <c r="X57" s="43"/>
      <c r="Y57" s="396"/>
      <c r="Z57" s="43"/>
      <c r="AA57" s="43">
        <v>0</v>
      </c>
      <c r="AB57" s="43"/>
      <c r="AC57" s="43"/>
      <c r="AD57" s="396"/>
      <c r="AE57" s="43"/>
      <c r="AF57" s="43">
        <v>0</v>
      </c>
      <c r="AG57" s="43"/>
      <c r="AH57" s="43"/>
      <c r="AI57" s="396"/>
      <c r="AJ57" s="43"/>
      <c r="AK57" s="43">
        <v>0</v>
      </c>
      <c r="AL57" s="43"/>
      <c r="AM57" s="43"/>
      <c r="AN57" s="396"/>
      <c r="AO57" s="43"/>
      <c r="AP57" s="43">
        <v>0</v>
      </c>
      <c r="AQ57" s="43"/>
      <c r="AR57" s="43"/>
      <c r="AS57" s="396"/>
      <c r="AT57" s="43"/>
      <c r="AU57" s="43">
        <v>0</v>
      </c>
      <c r="AV57" s="43"/>
      <c r="AW57" s="43"/>
      <c r="AX57" s="396"/>
      <c r="AY57" s="43"/>
      <c r="AZ57" s="43">
        <v>0</v>
      </c>
      <c r="BA57" s="43"/>
      <c r="BB57" s="43"/>
      <c r="BC57" s="396"/>
      <c r="BD57" s="43"/>
      <c r="BE57" s="43">
        <v>0</v>
      </c>
      <c r="BF57" s="43"/>
      <c r="BG57" s="43"/>
      <c r="BH57" s="396"/>
      <c r="BI57" s="43"/>
      <c r="BJ57" s="43">
        <v>0</v>
      </c>
      <c r="BK57" s="43"/>
      <c r="BL57" s="43"/>
      <c r="BM57" s="396"/>
      <c r="BN57" s="43"/>
      <c r="BO57" s="43">
        <v>0</v>
      </c>
      <c r="BP57" s="43"/>
      <c r="BQ57" s="43"/>
      <c r="BR57" s="396"/>
      <c r="BS57" s="43"/>
      <c r="BT57" s="43">
        <v>0</v>
      </c>
      <c r="BU57" s="43"/>
      <c r="BV57" s="43"/>
      <c r="BW57" s="396"/>
      <c r="BX57" s="43"/>
      <c r="BY57" s="43">
        <v>5451574</v>
      </c>
      <c r="BZ57" s="43"/>
      <c r="CA57" s="43"/>
      <c r="CB57" s="396"/>
      <c r="CC57" s="43"/>
      <c r="CD57" s="43">
        <v>0</v>
      </c>
      <c r="CE57" s="43"/>
      <c r="CF57" s="43"/>
      <c r="CG57" s="396"/>
      <c r="CH57" s="43"/>
      <c r="CI57" s="43">
        <v>0</v>
      </c>
      <c r="CJ57" s="43"/>
      <c r="CK57" s="43"/>
      <c r="CL57" s="396"/>
      <c r="CM57" s="43"/>
      <c r="CN57" s="43">
        <v>0</v>
      </c>
      <c r="CO57" s="43"/>
      <c r="CP57" s="43"/>
      <c r="CQ57" s="396"/>
      <c r="CR57" s="43"/>
      <c r="CS57" s="43">
        <v>0</v>
      </c>
      <c r="CT57" s="43"/>
      <c r="CU57" s="43"/>
      <c r="CV57" s="396"/>
      <c r="CW57" s="43"/>
      <c r="CX57" s="43">
        <v>0</v>
      </c>
      <c r="CY57" s="43"/>
      <c r="CZ57" s="43"/>
      <c r="DA57" s="396"/>
      <c r="DB57" s="43"/>
      <c r="DC57" s="43">
        <v>0</v>
      </c>
      <c r="DD57" s="43"/>
      <c r="DE57" s="43"/>
      <c r="DF57" s="396"/>
      <c r="DG57" s="43"/>
      <c r="DH57" s="43">
        <v>0</v>
      </c>
      <c r="DI57" s="43"/>
      <c r="DJ57" s="43"/>
      <c r="DK57" s="396"/>
      <c r="DL57" s="43"/>
      <c r="DM57" s="43">
        <v>0</v>
      </c>
      <c r="DN57" s="43"/>
      <c r="DO57" s="43"/>
      <c r="DP57" s="396"/>
      <c r="DQ57" s="43"/>
      <c r="DR57" s="43">
        <v>5451574</v>
      </c>
      <c r="DS57" s="43"/>
      <c r="DT57" s="43"/>
      <c r="DU57" s="396"/>
      <c r="DV57" s="43"/>
      <c r="DW57" s="43">
        <v>0</v>
      </c>
      <c r="DX57" s="43"/>
      <c r="DY57" s="43"/>
      <c r="DZ57" s="396"/>
      <c r="EA57" s="43"/>
      <c r="EB57" s="43">
        <v>0</v>
      </c>
      <c r="EC57" s="43"/>
      <c r="ED57" s="43"/>
      <c r="EE57" s="396"/>
      <c r="EF57" s="43"/>
      <c r="EG57" s="43">
        <v>0</v>
      </c>
      <c r="EH57" s="43"/>
      <c r="EI57" s="43"/>
      <c r="EJ57" s="396"/>
      <c r="EK57" s="43"/>
      <c r="EL57" s="43">
        <v>5451574</v>
      </c>
      <c r="EM57" s="43"/>
      <c r="EN57" s="43"/>
      <c r="EO57" s="88"/>
    </row>
    <row r="58" spans="4:145" ht="12.75" customHeight="1" x14ac:dyDescent="0.3">
      <c r="D58" s="88" t="s">
        <v>316</v>
      </c>
      <c r="E58" s="327"/>
      <c r="F58" s="333"/>
      <c r="G58" s="394">
        <v>0</v>
      </c>
      <c r="H58" s="395"/>
      <c r="I58" s="43"/>
      <c r="J58" s="396"/>
      <c r="K58" s="397"/>
      <c r="L58" s="394">
        <v>0</v>
      </c>
      <c r="M58" s="395"/>
      <c r="N58" s="43"/>
      <c r="O58" s="396"/>
      <c r="P58" s="397"/>
      <c r="Q58" s="394">
        <v>0</v>
      </c>
      <c r="R58" s="395"/>
      <c r="S58" s="43"/>
      <c r="T58" s="396"/>
      <c r="U58" s="397"/>
      <c r="V58" s="394">
        <v>0</v>
      </c>
      <c r="W58" s="395"/>
      <c r="X58" s="43"/>
      <c r="Y58" s="396"/>
      <c r="Z58" s="397"/>
      <c r="AA58" s="394">
        <v>0</v>
      </c>
      <c r="AB58" s="395"/>
      <c r="AC58" s="43"/>
      <c r="AD58" s="396"/>
      <c r="AE58" s="397"/>
      <c r="AF58" s="394">
        <v>0</v>
      </c>
      <c r="AG58" s="395"/>
      <c r="AH58" s="43"/>
      <c r="AI58" s="396"/>
      <c r="AJ58" s="397"/>
      <c r="AK58" s="394">
        <v>0</v>
      </c>
      <c r="AL58" s="395"/>
      <c r="AM58" s="43"/>
      <c r="AN58" s="396"/>
      <c r="AO58" s="397"/>
      <c r="AP58" s="394">
        <v>0</v>
      </c>
      <c r="AQ58" s="395"/>
      <c r="AR58" s="43"/>
      <c r="AS58" s="396"/>
      <c r="AT58" s="397"/>
      <c r="AU58" s="394">
        <v>0</v>
      </c>
      <c r="AV58" s="395"/>
      <c r="AW58" s="43"/>
      <c r="AX58" s="396"/>
      <c r="AY58" s="397"/>
      <c r="AZ58" s="394">
        <v>0</v>
      </c>
      <c r="BA58" s="395"/>
      <c r="BB58" s="43"/>
      <c r="BC58" s="396"/>
      <c r="BD58" s="397"/>
      <c r="BE58" s="394">
        <v>0</v>
      </c>
      <c r="BF58" s="395"/>
      <c r="BG58" s="43"/>
      <c r="BH58" s="396"/>
      <c r="BI58" s="397"/>
      <c r="BJ58" s="394">
        <v>0</v>
      </c>
      <c r="BK58" s="395"/>
      <c r="BL58" s="43"/>
      <c r="BM58" s="396"/>
      <c r="BN58" s="397"/>
      <c r="BO58" s="394">
        <v>0</v>
      </c>
      <c r="BP58" s="395"/>
      <c r="BQ58" s="43"/>
      <c r="BR58" s="396"/>
      <c r="BS58" s="397"/>
      <c r="BT58" s="394">
        <v>0</v>
      </c>
      <c r="BU58" s="395"/>
      <c r="BV58" s="43"/>
      <c r="BW58" s="396"/>
      <c r="BX58" s="397"/>
      <c r="BY58" s="394">
        <v>5451574</v>
      </c>
      <c r="BZ58" s="395"/>
      <c r="CA58" s="43"/>
      <c r="CB58" s="396"/>
      <c r="CC58" s="397"/>
      <c r="CD58" s="394">
        <v>0</v>
      </c>
      <c r="CE58" s="395"/>
      <c r="CF58" s="43"/>
      <c r="CG58" s="396"/>
      <c r="CH58" s="397"/>
      <c r="CI58" s="394">
        <v>0</v>
      </c>
      <c r="CJ58" s="395"/>
      <c r="CK58" s="43"/>
      <c r="CL58" s="396"/>
      <c r="CM58" s="397"/>
      <c r="CN58" s="394">
        <v>0</v>
      </c>
      <c r="CO58" s="395"/>
      <c r="CP58" s="43"/>
      <c r="CQ58" s="396"/>
      <c r="CR58" s="397"/>
      <c r="CS58" s="394">
        <v>0</v>
      </c>
      <c r="CT58" s="395"/>
      <c r="CU58" s="43"/>
      <c r="CV58" s="396"/>
      <c r="CW58" s="397"/>
      <c r="CX58" s="394">
        <v>0</v>
      </c>
      <c r="CY58" s="395"/>
      <c r="CZ58" s="43"/>
      <c r="DA58" s="396"/>
      <c r="DB58" s="397"/>
      <c r="DC58" s="394">
        <v>0</v>
      </c>
      <c r="DD58" s="395"/>
      <c r="DE58" s="43"/>
      <c r="DF58" s="396"/>
      <c r="DG58" s="397"/>
      <c r="DH58" s="394">
        <v>0</v>
      </c>
      <c r="DI58" s="395"/>
      <c r="DJ58" s="43"/>
      <c r="DK58" s="396"/>
      <c r="DL58" s="397"/>
      <c r="DM58" s="394">
        <v>0</v>
      </c>
      <c r="DN58" s="395"/>
      <c r="DO58" s="43"/>
      <c r="DP58" s="396"/>
      <c r="DQ58" s="397"/>
      <c r="DR58" s="394">
        <v>5451574</v>
      </c>
      <c r="DS58" s="395"/>
      <c r="DT58" s="43"/>
      <c r="DU58" s="396"/>
      <c r="DV58" s="397"/>
      <c r="DW58" s="394">
        <v>0</v>
      </c>
      <c r="DX58" s="395"/>
      <c r="DY58" s="43"/>
      <c r="DZ58" s="396"/>
      <c r="EA58" s="397"/>
      <c r="EB58" s="394">
        <v>0</v>
      </c>
      <c r="EC58" s="395"/>
      <c r="ED58" s="43"/>
      <c r="EE58" s="396"/>
      <c r="EF58" s="397"/>
      <c r="EG58" s="394">
        <v>0</v>
      </c>
      <c r="EH58" s="395"/>
      <c r="EI58" s="43"/>
      <c r="EJ58" s="396"/>
      <c r="EK58" s="397"/>
      <c r="EL58" s="394">
        <v>5451574</v>
      </c>
      <c r="EM58" s="395"/>
      <c r="EN58" s="43"/>
      <c r="EO58" s="88"/>
    </row>
    <row r="59" spans="4:145" ht="12.75" customHeight="1" x14ac:dyDescent="0.3">
      <c r="D59" s="88" t="s">
        <v>319</v>
      </c>
      <c r="E59" s="327"/>
      <c r="F59" s="327"/>
      <c r="G59" s="43">
        <v>0</v>
      </c>
      <c r="H59" s="42"/>
      <c r="I59" s="43"/>
      <c r="J59" s="396"/>
      <c r="K59" s="396"/>
      <c r="L59" s="43">
        <v>0</v>
      </c>
      <c r="M59" s="42"/>
      <c r="N59" s="43"/>
      <c r="O59" s="396"/>
      <c r="P59" s="396"/>
      <c r="Q59" s="43">
        <v>0</v>
      </c>
      <c r="R59" s="42"/>
      <c r="S59" s="43"/>
      <c r="T59" s="396"/>
      <c r="U59" s="396"/>
      <c r="V59" s="43">
        <v>0</v>
      </c>
      <c r="W59" s="42"/>
      <c r="X59" s="43"/>
      <c r="Y59" s="396"/>
      <c r="Z59" s="396"/>
      <c r="AA59" s="43">
        <v>0</v>
      </c>
      <c r="AB59" s="42"/>
      <c r="AC59" s="43"/>
      <c r="AD59" s="396"/>
      <c r="AE59" s="396"/>
      <c r="AF59" s="43">
        <v>0</v>
      </c>
      <c r="AG59" s="42"/>
      <c r="AH59" s="43"/>
      <c r="AI59" s="396"/>
      <c r="AJ59" s="396"/>
      <c r="AK59" s="43">
        <v>0</v>
      </c>
      <c r="AL59" s="42"/>
      <c r="AM59" s="43"/>
      <c r="AN59" s="396"/>
      <c r="AO59" s="396"/>
      <c r="AP59" s="43">
        <v>0</v>
      </c>
      <c r="AQ59" s="42"/>
      <c r="AR59" s="43"/>
      <c r="AS59" s="396"/>
      <c r="AT59" s="396"/>
      <c r="AU59" s="43">
        <v>0</v>
      </c>
      <c r="AV59" s="42"/>
      <c r="AW59" s="43"/>
      <c r="AX59" s="396"/>
      <c r="AY59" s="396"/>
      <c r="AZ59" s="43">
        <v>0</v>
      </c>
      <c r="BA59" s="42"/>
      <c r="BB59" s="43"/>
      <c r="BC59" s="396"/>
      <c r="BD59" s="396"/>
      <c r="BE59" s="43">
        <v>0</v>
      </c>
      <c r="BF59" s="42"/>
      <c r="BG59" s="43"/>
      <c r="BH59" s="396"/>
      <c r="BI59" s="396"/>
      <c r="BJ59" s="43">
        <v>0</v>
      </c>
      <c r="BK59" s="42"/>
      <c r="BL59" s="43"/>
      <c r="BM59" s="396"/>
      <c r="BN59" s="396"/>
      <c r="BO59" s="43">
        <v>0</v>
      </c>
      <c r="BP59" s="42"/>
      <c r="BQ59" s="43"/>
      <c r="BR59" s="396"/>
      <c r="BS59" s="396"/>
      <c r="BT59" s="43">
        <v>0</v>
      </c>
      <c r="BU59" s="42"/>
      <c r="BV59" s="43"/>
      <c r="BW59" s="396"/>
      <c r="BX59" s="396"/>
      <c r="BY59" s="43">
        <v>0</v>
      </c>
      <c r="BZ59" s="42"/>
      <c r="CA59" s="43"/>
      <c r="CB59" s="396"/>
      <c r="CC59" s="396"/>
      <c r="CD59" s="43">
        <v>0</v>
      </c>
      <c r="CE59" s="42"/>
      <c r="CF59" s="43"/>
      <c r="CG59" s="396"/>
      <c r="CH59" s="396"/>
      <c r="CI59" s="43">
        <v>0</v>
      </c>
      <c r="CJ59" s="42"/>
      <c r="CK59" s="43"/>
      <c r="CL59" s="396"/>
      <c r="CM59" s="396"/>
      <c r="CN59" s="43">
        <v>0</v>
      </c>
      <c r="CO59" s="42"/>
      <c r="CP59" s="43"/>
      <c r="CQ59" s="396"/>
      <c r="CR59" s="396"/>
      <c r="CS59" s="43">
        <v>0</v>
      </c>
      <c r="CT59" s="42"/>
      <c r="CU59" s="43"/>
      <c r="CV59" s="396"/>
      <c r="CW59" s="396"/>
      <c r="CX59" s="43">
        <v>0</v>
      </c>
      <c r="CY59" s="42"/>
      <c r="CZ59" s="43"/>
      <c r="DA59" s="396"/>
      <c r="DB59" s="396"/>
      <c r="DC59" s="43">
        <v>0</v>
      </c>
      <c r="DD59" s="42"/>
      <c r="DE59" s="43"/>
      <c r="DF59" s="396"/>
      <c r="DG59" s="396"/>
      <c r="DH59" s="43">
        <v>0</v>
      </c>
      <c r="DI59" s="42"/>
      <c r="DJ59" s="43"/>
      <c r="DK59" s="396"/>
      <c r="DL59" s="396"/>
      <c r="DM59" s="43">
        <v>0</v>
      </c>
      <c r="DN59" s="42"/>
      <c r="DO59" s="43"/>
      <c r="DP59" s="396"/>
      <c r="DQ59" s="396"/>
      <c r="DR59" s="43">
        <v>0</v>
      </c>
      <c r="DS59" s="42"/>
      <c r="DT59" s="43"/>
      <c r="DU59" s="396"/>
      <c r="DV59" s="396"/>
      <c r="DW59" s="43">
        <v>0</v>
      </c>
      <c r="DX59" s="42"/>
      <c r="DY59" s="43"/>
      <c r="DZ59" s="396"/>
      <c r="EA59" s="396"/>
      <c r="EB59" s="43">
        <v>0</v>
      </c>
      <c r="EC59" s="42"/>
      <c r="ED59" s="43"/>
      <c r="EE59" s="396"/>
      <c r="EF59" s="396"/>
      <c r="EG59" s="43">
        <v>0</v>
      </c>
      <c r="EH59" s="42"/>
      <c r="EI59" s="43"/>
      <c r="EJ59" s="396"/>
      <c r="EK59" s="396"/>
      <c r="EL59" s="43">
        <v>0</v>
      </c>
      <c r="EM59" s="42"/>
      <c r="EN59" s="43"/>
      <c r="EO59" s="88"/>
    </row>
    <row r="60" spans="4:145" ht="12.75" customHeight="1" x14ac:dyDescent="0.3">
      <c r="D60" s="88" t="s">
        <v>334</v>
      </c>
      <c r="E60" s="327"/>
      <c r="F60" s="346"/>
      <c r="G60" s="72">
        <v>0</v>
      </c>
      <c r="H60" s="71"/>
      <c r="I60" s="43"/>
      <c r="J60" s="396"/>
      <c r="K60" s="405"/>
      <c r="L60" s="72">
        <v>0</v>
      </c>
      <c r="M60" s="71"/>
      <c r="N60" s="43"/>
      <c r="O60" s="396"/>
      <c r="P60" s="405"/>
      <c r="Q60" s="72">
        <v>0</v>
      </c>
      <c r="R60" s="71"/>
      <c r="S60" s="43"/>
      <c r="T60" s="396"/>
      <c r="U60" s="405"/>
      <c r="V60" s="72">
        <v>0</v>
      </c>
      <c r="W60" s="71"/>
      <c r="X60" s="43"/>
      <c r="Y60" s="396"/>
      <c r="Z60" s="405"/>
      <c r="AA60" s="72">
        <v>0</v>
      </c>
      <c r="AB60" s="71"/>
      <c r="AC60" s="43"/>
      <c r="AD60" s="396"/>
      <c r="AE60" s="405"/>
      <c r="AF60" s="72">
        <v>0</v>
      </c>
      <c r="AG60" s="71"/>
      <c r="AH60" s="43"/>
      <c r="AI60" s="396"/>
      <c r="AJ60" s="405"/>
      <c r="AK60" s="72">
        <v>0</v>
      </c>
      <c r="AL60" s="71"/>
      <c r="AM60" s="43"/>
      <c r="AN60" s="396"/>
      <c r="AO60" s="405"/>
      <c r="AP60" s="72">
        <v>0</v>
      </c>
      <c r="AQ60" s="71"/>
      <c r="AR60" s="43"/>
      <c r="AS60" s="396"/>
      <c r="AT60" s="405"/>
      <c r="AU60" s="72">
        <v>0</v>
      </c>
      <c r="AV60" s="71"/>
      <c r="AW60" s="43"/>
      <c r="AX60" s="396"/>
      <c r="AY60" s="405"/>
      <c r="AZ60" s="72">
        <v>0</v>
      </c>
      <c r="BA60" s="71"/>
      <c r="BB60" s="43"/>
      <c r="BC60" s="396"/>
      <c r="BD60" s="405"/>
      <c r="BE60" s="72">
        <v>0</v>
      </c>
      <c r="BF60" s="71"/>
      <c r="BG60" s="43"/>
      <c r="BH60" s="396"/>
      <c r="BI60" s="405"/>
      <c r="BJ60" s="72">
        <v>0</v>
      </c>
      <c r="BK60" s="71"/>
      <c r="BL60" s="43"/>
      <c r="BM60" s="396"/>
      <c r="BN60" s="405"/>
      <c r="BO60" s="72">
        <v>0</v>
      </c>
      <c r="BP60" s="71"/>
      <c r="BQ60" s="43"/>
      <c r="BR60" s="396"/>
      <c r="BS60" s="405"/>
      <c r="BT60" s="72">
        <v>0</v>
      </c>
      <c r="BU60" s="71"/>
      <c r="BV60" s="43"/>
      <c r="BW60" s="396"/>
      <c r="BX60" s="405"/>
      <c r="BY60" s="72">
        <v>0</v>
      </c>
      <c r="BZ60" s="71"/>
      <c r="CA60" s="43"/>
      <c r="CB60" s="396"/>
      <c r="CC60" s="405"/>
      <c r="CD60" s="72">
        <v>0</v>
      </c>
      <c r="CE60" s="71"/>
      <c r="CF60" s="43"/>
      <c r="CG60" s="396"/>
      <c r="CH60" s="405"/>
      <c r="CI60" s="72">
        <v>0</v>
      </c>
      <c r="CJ60" s="71"/>
      <c r="CK60" s="43"/>
      <c r="CL60" s="396"/>
      <c r="CM60" s="405"/>
      <c r="CN60" s="72">
        <v>0</v>
      </c>
      <c r="CO60" s="71"/>
      <c r="CP60" s="43"/>
      <c r="CQ60" s="396"/>
      <c r="CR60" s="405"/>
      <c r="CS60" s="72">
        <v>0</v>
      </c>
      <c r="CT60" s="71"/>
      <c r="CU60" s="43"/>
      <c r="CV60" s="396"/>
      <c r="CW60" s="405"/>
      <c r="CX60" s="72">
        <v>0</v>
      </c>
      <c r="CY60" s="71"/>
      <c r="CZ60" s="43"/>
      <c r="DA60" s="396"/>
      <c r="DB60" s="405"/>
      <c r="DC60" s="72">
        <v>0</v>
      </c>
      <c r="DD60" s="71"/>
      <c r="DE60" s="43"/>
      <c r="DF60" s="396"/>
      <c r="DG60" s="405"/>
      <c r="DH60" s="72">
        <v>0</v>
      </c>
      <c r="DI60" s="71"/>
      <c r="DJ60" s="43"/>
      <c r="DK60" s="396"/>
      <c r="DL60" s="405"/>
      <c r="DM60" s="72">
        <v>0</v>
      </c>
      <c r="DN60" s="71"/>
      <c r="DO60" s="43"/>
      <c r="DP60" s="396"/>
      <c r="DQ60" s="405"/>
      <c r="DR60" s="72">
        <v>0</v>
      </c>
      <c r="DS60" s="71"/>
      <c r="DT60" s="43"/>
      <c r="DU60" s="396"/>
      <c r="DV60" s="405"/>
      <c r="DW60" s="72">
        <v>0</v>
      </c>
      <c r="DX60" s="71"/>
      <c r="DY60" s="43"/>
      <c r="DZ60" s="396"/>
      <c r="EA60" s="405"/>
      <c r="EB60" s="72">
        <v>0</v>
      </c>
      <c r="EC60" s="71"/>
      <c r="ED60" s="43"/>
      <c r="EE60" s="396"/>
      <c r="EF60" s="405"/>
      <c r="EG60" s="72">
        <v>0</v>
      </c>
      <c r="EH60" s="71"/>
      <c r="EI60" s="43"/>
      <c r="EJ60" s="396"/>
      <c r="EK60" s="405"/>
      <c r="EL60" s="72">
        <v>0</v>
      </c>
      <c r="EM60" s="71"/>
      <c r="EN60" s="43"/>
      <c r="EO60" s="88"/>
    </row>
    <row r="61" spans="4:145" ht="12.75" customHeight="1" x14ac:dyDescent="0.3">
      <c r="D61" s="88"/>
      <c r="E61" s="327"/>
      <c r="G61" s="43"/>
      <c r="H61" s="43"/>
      <c r="I61" s="43"/>
      <c r="J61" s="396"/>
      <c r="K61" s="43"/>
      <c r="L61" s="43"/>
      <c r="M61" s="43"/>
      <c r="N61" s="43"/>
      <c r="O61" s="396"/>
      <c r="P61" s="43"/>
      <c r="Q61" s="43"/>
      <c r="R61" s="43"/>
      <c r="S61" s="43"/>
      <c r="T61" s="396"/>
      <c r="U61" s="43"/>
      <c r="V61" s="43"/>
      <c r="W61" s="43"/>
      <c r="X61" s="43"/>
      <c r="Y61" s="396"/>
      <c r="Z61" s="43"/>
      <c r="AA61" s="43"/>
      <c r="AB61" s="43"/>
      <c r="AC61" s="43"/>
      <c r="AD61" s="396"/>
      <c r="AE61" s="43"/>
      <c r="AF61" s="43"/>
      <c r="AG61" s="43"/>
      <c r="AH61" s="43"/>
      <c r="AI61" s="396"/>
      <c r="AJ61" s="43"/>
      <c r="AK61" s="43"/>
      <c r="AL61" s="43"/>
      <c r="AM61" s="43"/>
      <c r="AN61" s="396"/>
      <c r="AO61" s="43"/>
      <c r="AP61" s="43"/>
      <c r="AQ61" s="43"/>
      <c r="AR61" s="43"/>
      <c r="AS61" s="396"/>
      <c r="AT61" s="43"/>
      <c r="AU61" s="43"/>
      <c r="AV61" s="43"/>
      <c r="AW61" s="43"/>
      <c r="AX61" s="396"/>
      <c r="AY61" s="43"/>
      <c r="AZ61" s="43"/>
      <c r="BA61" s="43"/>
      <c r="BB61" s="43"/>
      <c r="BC61" s="396"/>
      <c r="BD61" s="43"/>
      <c r="BE61" s="43"/>
      <c r="BF61" s="43"/>
      <c r="BG61" s="43"/>
      <c r="BH61" s="396"/>
      <c r="BI61" s="43"/>
      <c r="BJ61" s="43"/>
      <c r="BK61" s="43"/>
      <c r="BL61" s="43"/>
      <c r="BM61" s="396"/>
      <c r="BN61" s="43"/>
      <c r="BO61" s="43"/>
      <c r="BP61" s="43"/>
      <c r="BQ61" s="43"/>
      <c r="BR61" s="396"/>
      <c r="BS61" s="43"/>
      <c r="BT61" s="43"/>
      <c r="BU61" s="43"/>
      <c r="BV61" s="43"/>
      <c r="BW61" s="396"/>
      <c r="BX61" s="43"/>
      <c r="BY61" s="43"/>
      <c r="BZ61" s="43"/>
      <c r="CA61" s="43"/>
      <c r="CB61" s="396"/>
      <c r="CC61" s="43"/>
      <c r="CD61" s="43"/>
      <c r="CE61" s="43"/>
      <c r="CF61" s="43"/>
      <c r="CG61" s="396"/>
      <c r="CH61" s="43"/>
      <c r="CI61" s="43"/>
      <c r="CJ61" s="43"/>
      <c r="CK61" s="43"/>
      <c r="CL61" s="396"/>
      <c r="CM61" s="43"/>
      <c r="CN61" s="43"/>
      <c r="CO61" s="43"/>
      <c r="CP61" s="43"/>
      <c r="CQ61" s="396"/>
      <c r="CR61" s="43"/>
      <c r="CS61" s="43"/>
      <c r="CT61" s="43"/>
      <c r="CU61" s="43"/>
      <c r="CV61" s="396"/>
      <c r="CW61" s="43"/>
      <c r="CX61" s="43"/>
      <c r="CY61" s="43"/>
      <c r="CZ61" s="43"/>
      <c r="DA61" s="396"/>
      <c r="DB61" s="43"/>
      <c r="DC61" s="43"/>
      <c r="DD61" s="43"/>
      <c r="DE61" s="43"/>
      <c r="DF61" s="396"/>
      <c r="DG61" s="43"/>
      <c r="DH61" s="43"/>
      <c r="DI61" s="43"/>
      <c r="DJ61" s="43"/>
      <c r="DK61" s="396"/>
      <c r="DL61" s="43"/>
      <c r="DM61" s="43"/>
      <c r="DN61" s="43"/>
      <c r="DO61" s="43"/>
      <c r="DP61" s="396"/>
      <c r="DQ61" s="43"/>
      <c r="DR61" s="43"/>
      <c r="DS61" s="43"/>
      <c r="DT61" s="43"/>
      <c r="DU61" s="396"/>
      <c r="DV61" s="43"/>
      <c r="DW61" s="43"/>
      <c r="DX61" s="43"/>
      <c r="DY61" s="43"/>
      <c r="DZ61" s="396"/>
      <c r="EA61" s="43"/>
      <c r="EB61" s="43"/>
      <c r="EC61" s="43"/>
      <c r="ED61" s="43"/>
      <c r="EE61" s="396"/>
      <c r="EF61" s="43"/>
      <c r="EG61" s="43"/>
      <c r="EH61" s="43"/>
      <c r="EI61" s="43"/>
      <c r="EJ61" s="396"/>
      <c r="EK61" s="43"/>
      <c r="EL61" s="43"/>
      <c r="EM61" s="43"/>
      <c r="EN61" s="43"/>
      <c r="EO61" s="88"/>
    </row>
    <row r="62" spans="4:145" ht="12.75" customHeight="1" x14ac:dyDescent="0.3">
      <c r="D62" s="88" t="s">
        <v>414</v>
      </c>
      <c r="E62" s="327"/>
      <c r="G62" s="43">
        <v>0</v>
      </c>
      <c r="H62" s="43"/>
      <c r="I62" s="43"/>
      <c r="J62" s="396"/>
      <c r="K62" s="43"/>
      <c r="L62" s="43">
        <v>0</v>
      </c>
      <c r="M62" s="43"/>
      <c r="N62" s="43"/>
      <c r="O62" s="396"/>
      <c r="P62" s="43"/>
      <c r="Q62" s="43">
        <v>0</v>
      </c>
      <c r="R62" s="43"/>
      <c r="S62" s="43"/>
      <c r="T62" s="396"/>
      <c r="U62" s="43"/>
      <c r="V62" s="43">
        <v>0</v>
      </c>
      <c r="W62" s="43"/>
      <c r="X62" s="43"/>
      <c r="Y62" s="396"/>
      <c r="Z62" s="43"/>
      <c r="AA62" s="43">
        <v>0</v>
      </c>
      <c r="AB62" s="43"/>
      <c r="AC62" s="43"/>
      <c r="AD62" s="396"/>
      <c r="AE62" s="43"/>
      <c r="AF62" s="43">
        <v>0</v>
      </c>
      <c r="AG62" s="43"/>
      <c r="AH62" s="43"/>
      <c r="AI62" s="396"/>
      <c r="AJ62" s="43"/>
      <c r="AK62" s="43">
        <v>0</v>
      </c>
      <c r="AL62" s="43"/>
      <c r="AM62" s="43"/>
      <c r="AN62" s="396"/>
      <c r="AO62" s="43"/>
      <c r="AP62" s="43">
        <v>0</v>
      </c>
      <c r="AQ62" s="43"/>
      <c r="AR62" s="43"/>
      <c r="AS62" s="396"/>
      <c r="AT62" s="43"/>
      <c r="AU62" s="43">
        <v>0</v>
      </c>
      <c r="AV62" s="43"/>
      <c r="AW62" s="43"/>
      <c r="AX62" s="396"/>
      <c r="AY62" s="43"/>
      <c r="AZ62" s="43">
        <v>0</v>
      </c>
      <c r="BA62" s="43"/>
      <c r="BB62" s="43"/>
      <c r="BC62" s="396"/>
      <c r="BD62" s="43"/>
      <c r="BE62" s="43">
        <v>0</v>
      </c>
      <c r="BF62" s="43"/>
      <c r="BG62" s="43"/>
      <c r="BH62" s="396"/>
      <c r="BI62" s="43"/>
      <c r="BJ62" s="43">
        <v>0</v>
      </c>
      <c r="BK62" s="43"/>
      <c r="BL62" s="43"/>
      <c r="BM62" s="396"/>
      <c r="BN62" s="43"/>
      <c r="BO62" s="43">
        <v>0</v>
      </c>
      <c r="BP62" s="43"/>
      <c r="BQ62" s="43"/>
      <c r="BR62" s="396"/>
      <c r="BS62" s="43"/>
      <c r="BT62" s="43">
        <v>0</v>
      </c>
      <c r="BU62" s="43"/>
      <c r="BV62" s="43"/>
      <c r="BW62" s="396"/>
      <c r="BX62" s="43"/>
      <c r="BY62" s="43">
        <v>5596913</v>
      </c>
      <c r="BZ62" s="43"/>
      <c r="CA62" s="43"/>
      <c r="CB62" s="396"/>
      <c r="CC62" s="43"/>
      <c r="CD62" s="43">
        <v>0</v>
      </c>
      <c r="CE62" s="43"/>
      <c r="CF62" s="43"/>
      <c r="CG62" s="396"/>
      <c r="CH62" s="43"/>
      <c r="CI62" s="43">
        <v>0</v>
      </c>
      <c r="CJ62" s="43"/>
      <c r="CK62" s="43"/>
      <c r="CL62" s="396"/>
      <c r="CM62" s="43"/>
      <c r="CN62" s="43">
        <v>0</v>
      </c>
      <c r="CO62" s="43"/>
      <c r="CP62" s="43"/>
      <c r="CQ62" s="396"/>
      <c r="CR62" s="43"/>
      <c r="CS62" s="43">
        <v>0</v>
      </c>
      <c r="CT62" s="43"/>
      <c r="CU62" s="43"/>
      <c r="CV62" s="396"/>
      <c r="CW62" s="43"/>
      <c r="CX62" s="43">
        <v>0</v>
      </c>
      <c r="CY62" s="43"/>
      <c r="CZ62" s="43"/>
      <c r="DA62" s="396"/>
      <c r="DB62" s="43"/>
      <c r="DC62" s="43">
        <v>0</v>
      </c>
      <c r="DD62" s="43"/>
      <c r="DE62" s="43"/>
      <c r="DF62" s="396"/>
      <c r="DG62" s="43"/>
      <c r="DH62" s="43">
        <v>0</v>
      </c>
      <c r="DI62" s="43"/>
      <c r="DJ62" s="43"/>
      <c r="DK62" s="396"/>
      <c r="DL62" s="43"/>
      <c r="DM62" s="43">
        <v>0</v>
      </c>
      <c r="DN62" s="43"/>
      <c r="DO62" s="43"/>
      <c r="DP62" s="396"/>
      <c r="DQ62" s="43"/>
      <c r="DR62" s="43">
        <v>0</v>
      </c>
      <c r="DS62" s="43"/>
      <c r="DT62" s="43"/>
      <c r="DU62" s="396"/>
      <c r="DV62" s="43"/>
      <c r="DW62" s="43">
        <v>5596913</v>
      </c>
      <c r="DX62" s="43"/>
      <c r="DY62" s="43"/>
      <c r="DZ62" s="396"/>
      <c r="EA62" s="43"/>
      <c r="EB62" s="43">
        <v>0</v>
      </c>
      <c r="EC62" s="43"/>
      <c r="ED62" s="43"/>
      <c r="EE62" s="396"/>
      <c r="EF62" s="43"/>
      <c r="EG62" s="43">
        <v>0</v>
      </c>
      <c r="EH62" s="43"/>
      <c r="EI62" s="43"/>
      <c r="EJ62" s="396"/>
      <c r="EK62" s="43"/>
      <c r="EL62" s="43">
        <v>0</v>
      </c>
      <c r="EM62" s="43"/>
      <c r="EN62" s="43"/>
      <c r="EO62" s="88"/>
    </row>
    <row r="63" spans="4:145" ht="12.75" customHeight="1" x14ac:dyDescent="0.3">
      <c r="D63" s="88" t="s">
        <v>316</v>
      </c>
      <c r="E63" s="327"/>
      <c r="F63" s="333"/>
      <c r="G63" s="394">
        <v>0</v>
      </c>
      <c r="H63" s="395"/>
      <c r="I63" s="43"/>
      <c r="J63" s="396"/>
      <c r="K63" s="397"/>
      <c r="L63" s="394">
        <v>0</v>
      </c>
      <c r="M63" s="395"/>
      <c r="N63" s="43"/>
      <c r="O63" s="396"/>
      <c r="P63" s="397"/>
      <c r="Q63" s="394">
        <v>0</v>
      </c>
      <c r="R63" s="395"/>
      <c r="S63" s="43"/>
      <c r="T63" s="396"/>
      <c r="U63" s="397"/>
      <c r="V63" s="394">
        <v>0</v>
      </c>
      <c r="W63" s="395"/>
      <c r="X63" s="43"/>
      <c r="Y63" s="396"/>
      <c r="Z63" s="397"/>
      <c r="AA63" s="394">
        <v>0</v>
      </c>
      <c r="AB63" s="395"/>
      <c r="AC63" s="43"/>
      <c r="AD63" s="396"/>
      <c r="AE63" s="397"/>
      <c r="AF63" s="394">
        <v>0</v>
      </c>
      <c r="AG63" s="395"/>
      <c r="AH63" s="43"/>
      <c r="AI63" s="396"/>
      <c r="AJ63" s="397"/>
      <c r="AK63" s="394">
        <v>0</v>
      </c>
      <c r="AL63" s="395"/>
      <c r="AM63" s="43"/>
      <c r="AN63" s="396"/>
      <c r="AO63" s="397"/>
      <c r="AP63" s="394">
        <v>0</v>
      </c>
      <c r="AQ63" s="395"/>
      <c r="AR63" s="43"/>
      <c r="AS63" s="396"/>
      <c r="AT63" s="397"/>
      <c r="AU63" s="394">
        <v>0</v>
      </c>
      <c r="AV63" s="395"/>
      <c r="AW63" s="43"/>
      <c r="AX63" s="396"/>
      <c r="AY63" s="397"/>
      <c r="AZ63" s="394">
        <v>0</v>
      </c>
      <c r="BA63" s="395"/>
      <c r="BB63" s="43"/>
      <c r="BC63" s="396"/>
      <c r="BD63" s="397"/>
      <c r="BE63" s="394">
        <v>0</v>
      </c>
      <c r="BF63" s="395"/>
      <c r="BG63" s="43"/>
      <c r="BH63" s="396"/>
      <c r="BI63" s="397"/>
      <c r="BJ63" s="394">
        <v>0</v>
      </c>
      <c r="BK63" s="395"/>
      <c r="BL63" s="43"/>
      <c r="BM63" s="396"/>
      <c r="BN63" s="397"/>
      <c r="BO63" s="394">
        <v>0</v>
      </c>
      <c r="BP63" s="395"/>
      <c r="BQ63" s="43"/>
      <c r="BR63" s="396"/>
      <c r="BS63" s="397"/>
      <c r="BT63" s="394">
        <v>0</v>
      </c>
      <c r="BU63" s="395"/>
      <c r="BV63" s="43"/>
      <c r="BW63" s="396"/>
      <c r="BX63" s="397"/>
      <c r="BY63" s="394">
        <v>5596913</v>
      </c>
      <c r="BZ63" s="395"/>
      <c r="CA63" s="43"/>
      <c r="CB63" s="396"/>
      <c r="CC63" s="397"/>
      <c r="CD63" s="394">
        <v>0</v>
      </c>
      <c r="CE63" s="395"/>
      <c r="CF63" s="43"/>
      <c r="CG63" s="396"/>
      <c r="CH63" s="397"/>
      <c r="CI63" s="394">
        <v>0</v>
      </c>
      <c r="CJ63" s="395"/>
      <c r="CK63" s="43"/>
      <c r="CL63" s="396"/>
      <c r="CM63" s="397"/>
      <c r="CN63" s="394">
        <v>0</v>
      </c>
      <c r="CO63" s="395"/>
      <c r="CP63" s="43"/>
      <c r="CQ63" s="396"/>
      <c r="CR63" s="397"/>
      <c r="CS63" s="394">
        <v>0</v>
      </c>
      <c r="CT63" s="395"/>
      <c r="CU63" s="43"/>
      <c r="CV63" s="396"/>
      <c r="CW63" s="397"/>
      <c r="CX63" s="394">
        <v>0</v>
      </c>
      <c r="CY63" s="395"/>
      <c r="CZ63" s="43"/>
      <c r="DA63" s="396"/>
      <c r="DB63" s="397"/>
      <c r="DC63" s="394">
        <v>0</v>
      </c>
      <c r="DD63" s="395"/>
      <c r="DE63" s="43"/>
      <c r="DF63" s="396"/>
      <c r="DG63" s="397"/>
      <c r="DH63" s="394">
        <v>0</v>
      </c>
      <c r="DI63" s="395"/>
      <c r="DJ63" s="43"/>
      <c r="DK63" s="396"/>
      <c r="DL63" s="397"/>
      <c r="DM63" s="394">
        <v>0</v>
      </c>
      <c r="DN63" s="395"/>
      <c r="DO63" s="43"/>
      <c r="DP63" s="396"/>
      <c r="DQ63" s="397"/>
      <c r="DR63" s="394">
        <v>0</v>
      </c>
      <c r="DS63" s="395"/>
      <c r="DT63" s="43"/>
      <c r="DU63" s="396"/>
      <c r="DV63" s="397"/>
      <c r="DW63" s="394">
        <v>5596913</v>
      </c>
      <c r="DX63" s="395"/>
      <c r="DY63" s="43"/>
      <c r="DZ63" s="396"/>
      <c r="EA63" s="397"/>
      <c r="EB63" s="394">
        <v>0</v>
      </c>
      <c r="EC63" s="395"/>
      <c r="ED63" s="43"/>
      <c r="EE63" s="396"/>
      <c r="EF63" s="397"/>
      <c r="EG63" s="394">
        <v>0</v>
      </c>
      <c r="EH63" s="395"/>
      <c r="EI63" s="43"/>
      <c r="EJ63" s="396"/>
      <c r="EK63" s="397"/>
      <c r="EL63" s="394">
        <v>0</v>
      </c>
      <c r="EM63" s="395"/>
      <c r="EN63" s="43"/>
      <c r="EO63" s="88"/>
    </row>
    <row r="64" spans="4:145" ht="12.75" customHeight="1" x14ac:dyDescent="0.3">
      <c r="D64" s="88" t="s">
        <v>319</v>
      </c>
      <c r="E64" s="327"/>
      <c r="F64" s="327"/>
      <c r="G64" s="43">
        <v>0</v>
      </c>
      <c r="H64" s="42"/>
      <c r="I64" s="43"/>
      <c r="J64" s="396"/>
      <c r="K64" s="396"/>
      <c r="L64" s="43">
        <v>0</v>
      </c>
      <c r="M64" s="42"/>
      <c r="N64" s="43"/>
      <c r="O64" s="396"/>
      <c r="P64" s="396"/>
      <c r="Q64" s="43">
        <v>0</v>
      </c>
      <c r="R64" s="42"/>
      <c r="S64" s="43"/>
      <c r="T64" s="396"/>
      <c r="U64" s="396"/>
      <c r="V64" s="43">
        <v>0</v>
      </c>
      <c r="W64" s="42"/>
      <c r="X64" s="43"/>
      <c r="Y64" s="396"/>
      <c r="Z64" s="396"/>
      <c r="AA64" s="43">
        <v>0</v>
      </c>
      <c r="AB64" s="42"/>
      <c r="AC64" s="43"/>
      <c r="AD64" s="396"/>
      <c r="AE64" s="396"/>
      <c r="AF64" s="43">
        <v>0</v>
      </c>
      <c r="AG64" s="42"/>
      <c r="AH64" s="43"/>
      <c r="AI64" s="396"/>
      <c r="AJ64" s="396"/>
      <c r="AK64" s="43">
        <v>0</v>
      </c>
      <c r="AL64" s="42"/>
      <c r="AM64" s="43"/>
      <c r="AN64" s="396"/>
      <c r="AO64" s="396"/>
      <c r="AP64" s="43">
        <v>0</v>
      </c>
      <c r="AQ64" s="42"/>
      <c r="AR64" s="43"/>
      <c r="AS64" s="396"/>
      <c r="AT64" s="396"/>
      <c r="AU64" s="43">
        <v>0</v>
      </c>
      <c r="AV64" s="42"/>
      <c r="AW64" s="43"/>
      <c r="AX64" s="396"/>
      <c r="AY64" s="396"/>
      <c r="AZ64" s="43">
        <v>0</v>
      </c>
      <c r="BA64" s="42"/>
      <c r="BB64" s="43"/>
      <c r="BC64" s="396"/>
      <c r="BD64" s="396"/>
      <c r="BE64" s="43">
        <v>0</v>
      </c>
      <c r="BF64" s="42"/>
      <c r="BG64" s="43"/>
      <c r="BH64" s="396"/>
      <c r="BI64" s="396"/>
      <c r="BJ64" s="43">
        <v>0</v>
      </c>
      <c r="BK64" s="42"/>
      <c r="BL64" s="43"/>
      <c r="BM64" s="396"/>
      <c r="BN64" s="396"/>
      <c r="BO64" s="43">
        <v>0</v>
      </c>
      <c r="BP64" s="42"/>
      <c r="BQ64" s="43"/>
      <c r="BR64" s="396"/>
      <c r="BS64" s="396"/>
      <c r="BT64" s="43">
        <v>0</v>
      </c>
      <c r="BU64" s="42"/>
      <c r="BV64" s="43"/>
      <c r="BW64" s="396"/>
      <c r="BX64" s="396"/>
      <c r="BY64" s="43">
        <v>0</v>
      </c>
      <c r="BZ64" s="42"/>
      <c r="CA64" s="43"/>
      <c r="CB64" s="396"/>
      <c r="CC64" s="396"/>
      <c r="CD64" s="43">
        <v>0</v>
      </c>
      <c r="CE64" s="42"/>
      <c r="CF64" s="43"/>
      <c r="CG64" s="396"/>
      <c r="CH64" s="396"/>
      <c r="CI64" s="43">
        <v>0</v>
      </c>
      <c r="CJ64" s="42"/>
      <c r="CK64" s="43"/>
      <c r="CL64" s="396"/>
      <c r="CM64" s="396"/>
      <c r="CN64" s="43">
        <v>0</v>
      </c>
      <c r="CO64" s="42"/>
      <c r="CP64" s="43"/>
      <c r="CQ64" s="396"/>
      <c r="CR64" s="396"/>
      <c r="CS64" s="43">
        <v>0</v>
      </c>
      <c r="CT64" s="42"/>
      <c r="CU64" s="43"/>
      <c r="CV64" s="396"/>
      <c r="CW64" s="396"/>
      <c r="CX64" s="43">
        <v>0</v>
      </c>
      <c r="CY64" s="42"/>
      <c r="CZ64" s="43"/>
      <c r="DA64" s="396"/>
      <c r="DB64" s="396"/>
      <c r="DC64" s="43">
        <v>0</v>
      </c>
      <c r="DD64" s="42"/>
      <c r="DE64" s="43"/>
      <c r="DF64" s="396"/>
      <c r="DG64" s="396"/>
      <c r="DH64" s="43">
        <v>0</v>
      </c>
      <c r="DI64" s="42"/>
      <c r="DJ64" s="43"/>
      <c r="DK64" s="396"/>
      <c r="DL64" s="396"/>
      <c r="DM64" s="43">
        <v>0</v>
      </c>
      <c r="DN64" s="42"/>
      <c r="DO64" s="43"/>
      <c r="DP64" s="396"/>
      <c r="DQ64" s="396"/>
      <c r="DR64" s="43">
        <v>0</v>
      </c>
      <c r="DS64" s="42"/>
      <c r="DT64" s="43"/>
      <c r="DU64" s="396"/>
      <c r="DV64" s="396"/>
      <c r="DW64" s="43">
        <v>0</v>
      </c>
      <c r="DX64" s="42"/>
      <c r="DY64" s="43"/>
      <c r="DZ64" s="396"/>
      <c r="EA64" s="396"/>
      <c r="EB64" s="43">
        <v>0</v>
      </c>
      <c r="EC64" s="42"/>
      <c r="ED64" s="43"/>
      <c r="EE64" s="396"/>
      <c r="EF64" s="396"/>
      <c r="EG64" s="43">
        <v>0</v>
      </c>
      <c r="EH64" s="42"/>
      <c r="EI64" s="43"/>
      <c r="EJ64" s="396"/>
      <c r="EK64" s="396"/>
      <c r="EL64" s="43">
        <v>0</v>
      </c>
      <c r="EM64" s="42"/>
      <c r="EN64" s="43"/>
      <c r="EO64" s="88"/>
    </row>
    <row r="65" spans="4:145" ht="12.75" customHeight="1" x14ac:dyDescent="0.3">
      <c r="D65" s="88" t="s">
        <v>334</v>
      </c>
      <c r="E65" s="327"/>
      <c r="F65" s="346"/>
      <c r="G65" s="72">
        <v>0</v>
      </c>
      <c r="H65" s="71"/>
      <c r="I65" s="43"/>
      <c r="J65" s="396"/>
      <c r="K65" s="405"/>
      <c r="L65" s="72">
        <v>0</v>
      </c>
      <c r="M65" s="71"/>
      <c r="N65" s="43"/>
      <c r="O65" s="396"/>
      <c r="P65" s="405"/>
      <c r="Q65" s="72">
        <v>0</v>
      </c>
      <c r="R65" s="71"/>
      <c r="S65" s="43"/>
      <c r="T65" s="396"/>
      <c r="U65" s="405"/>
      <c r="V65" s="72">
        <v>0</v>
      </c>
      <c r="W65" s="71"/>
      <c r="X65" s="43"/>
      <c r="Y65" s="396"/>
      <c r="Z65" s="405"/>
      <c r="AA65" s="72">
        <v>0</v>
      </c>
      <c r="AB65" s="71"/>
      <c r="AC65" s="43"/>
      <c r="AD65" s="396"/>
      <c r="AE65" s="405"/>
      <c r="AF65" s="72">
        <v>0</v>
      </c>
      <c r="AG65" s="71"/>
      <c r="AH65" s="43"/>
      <c r="AI65" s="396"/>
      <c r="AJ65" s="405"/>
      <c r="AK65" s="72">
        <v>0</v>
      </c>
      <c r="AL65" s="71"/>
      <c r="AM65" s="43"/>
      <c r="AN65" s="396"/>
      <c r="AO65" s="405"/>
      <c r="AP65" s="72">
        <v>0</v>
      </c>
      <c r="AQ65" s="71"/>
      <c r="AR65" s="43"/>
      <c r="AS65" s="396"/>
      <c r="AT65" s="405"/>
      <c r="AU65" s="72">
        <v>0</v>
      </c>
      <c r="AV65" s="71"/>
      <c r="AW65" s="43"/>
      <c r="AX65" s="396"/>
      <c r="AY65" s="405"/>
      <c r="AZ65" s="72">
        <v>0</v>
      </c>
      <c r="BA65" s="71"/>
      <c r="BB65" s="43"/>
      <c r="BC65" s="396"/>
      <c r="BD65" s="405"/>
      <c r="BE65" s="72">
        <v>0</v>
      </c>
      <c r="BF65" s="71"/>
      <c r="BG65" s="43"/>
      <c r="BH65" s="396"/>
      <c r="BI65" s="405"/>
      <c r="BJ65" s="72">
        <v>0</v>
      </c>
      <c r="BK65" s="71"/>
      <c r="BL65" s="43"/>
      <c r="BM65" s="396"/>
      <c r="BN65" s="405"/>
      <c r="BO65" s="72">
        <v>0</v>
      </c>
      <c r="BP65" s="71"/>
      <c r="BQ65" s="43"/>
      <c r="BR65" s="396"/>
      <c r="BS65" s="405"/>
      <c r="BT65" s="72">
        <v>0</v>
      </c>
      <c r="BU65" s="71"/>
      <c r="BV65" s="43"/>
      <c r="BW65" s="396"/>
      <c r="BX65" s="405"/>
      <c r="BY65" s="72">
        <v>0</v>
      </c>
      <c r="BZ65" s="71"/>
      <c r="CA65" s="43"/>
      <c r="CB65" s="396"/>
      <c r="CC65" s="405"/>
      <c r="CD65" s="72">
        <v>0</v>
      </c>
      <c r="CE65" s="71"/>
      <c r="CF65" s="43"/>
      <c r="CG65" s="396"/>
      <c r="CH65" s="405"/>
      <c r="CI65" s="72">
        <v>0</v>
      </c>
      <c r="CJ65" s="71"/>
      <c r="CK65" s="43"/>
      <c r="CL65" s="396"/>
      <c r="CM65" s="405"/>
      <c r="CN65" s="72">
        <v>0</v>
      </c>
      <c r="CO65" s="71"/>
      <c r="CP65" s="43"/>
      <c r="CQ65" s="396"/>
      <c r="CR65" s="405"/>
      <c r="CS65" s="72">
        <v>0</v>
      </c>
      <c r="CT65" s="71"/>
      <c r="CU65" s="43"/>
      <c r="CV65" s="396"/>
      <c r="CW65" s="405"/>
      <c r="CX65" s="72">
        <v>0</v>
      </c>
      <c r="CY65" s="71"/>
      <c r="CZ65" s="43"/>
      <c r="DA65" s="396"/>
      <c r="DB65" s="405"/>
      <c r="DC65" s="72">
        <v>0</v>
      </c>
      <c r="DD65" s="71"/>
      <c r="DE65" s="43"/>
      <c r="DF65" s="396"/>
      <c r="DG65" s="405"/>
      <c r="DH65" s="72">
        <v>0</v>
      </c>
      <c r="DI65" s="71"/>
      <c r="DJ65" s="43"/>
      <c r="DK65" s="396"/>
      <c r="DL65" s="405"/>
      <c r="DM65" s="72">
        <v>0</v>
      </c>
      <c r="DN65" s="71"/>
      <c r="DO65" s="43"/>
      <c r="DP65" s="396"/>
      <c r="DQ65" s="405"/>
      <c r="DR65" s="72">
        <v>0</v>
      </c>
      <c r="DS65" s="71"/>
      <c r="DT65" s="43"/>
      <c r="DU65" s="396"/>
      <c r="DV65" s="405"/>
      <c r="DW65" s="72">
        <v>0</v>
      </c>
      <c r="DX65" s="71"/>
      <c r="DY65" s="43"/>
      <c r="DZ65" s="396"/>
      <c r="EA65" s="405"/>
      <c r="EB65" s="72">
        <v>0</v>
      </c>
      <c r="EC65" s="71"/>
      <c r="ED65" s="43"/>
      <c r="EE65" s="396"/>
      <c r="EF65" s="405"/>
      <c r="EG65" s="72">
        <v>0</v>
      </c>
      <c r="EH65" s="71"/>
      <c r="EI65" s="43"/>
      <c r="EJ65" s="396"/>
      <c r="EK65" s="405"/>
      <c r="EL65" s="72">
        <v>0</v>
      </c>
      <c r="EM65" s="71"/>
      <c r="EN65" s="43"/>
      <c r="EO65" s="88"/>
    </row>
    <row r="66" spans="4:145" ht="12.75" customHeight="1" x14ac:dyDescent="0.3">
      <c r="D66" s="88"/>
      <c r="E66" s="327"/>
      <c r="G66" s="43"/>
      <c r="H66" s="43"/>
      <c r="I66" s="43"/>
      <c r="J66" s="396"/>
      <c r="K66" s="43"/>
      <c r="L66" s="43"/>
      <c r="M66" s="43"/>
      <c r="N66" s="43"/>
      <c r="O66" s="396"/>
      <c r="P66" s="43"/>
      <c r="Q66" s="43"/>
      <c r="R66" s="43"/>
      <c r="S66" s="43"/>
      <c r="T66" s="396"/>
      <c r="U66" s="43"/>
      <c r="V66" s="43"/>
      <c r="W66" s="43"/>
      <c r="X66" s="43"/>
      <c r="Y66" s="396"/>
      <c r="Z66" s="43"/>
      <c r="AA66" s="43"/>
      <c r="AB66" s="43"/>
      <c r="AC66" s="43"/>
      <c r="AD66" s="396"/>
      <c r="AE66" s="43"/>
      <c r="AF66" s="43"/>
      <c r="AG66" s="43"/>
      <c r="AH66" s="43"/>
      <c r="AI66" s="396"/>
      <c r="AJ66" s="43"/>
      <c r="AK66" s="43"/>
      <c r="AL66" s="43"/>
      <c r="AM66" s="43"/>
      <c r="AN66" s="396"/>
      <c r="AO66" s="43"/>
      <c r="AP66" s="43"/>
      <c r="AQ66" s="43"/>
      <c r="AR66" s="43"/>
      <c r="AS66" s="396"/>
      <c r="AT66" s="43"/>
      <c r="AU66" s="43"/>
      <c r="AV66" s="43"/>
      <c r="AW66" s="43"/>
      <c r="AX66" s="396"/>
      <c r="AY66" s="43"/>
      <c r="AZ66" s="43"/>
      <c r="BA66" s="43"/>
      <c r="BB66" s="43"/>
      <c r="BC66" s="396"/>
      <c r="BD66" s="43"/>
      <c r="BE66" s="43"/>
      <c r="BF66" s="43"/>
      <c r="BG66" s="43"/>
      <c r="BH66" s="396"/>
      <c r="BI66" s="43"/>
      <c r="BJ66" s="43"/>
      <c r="BK66" s="43"/>
      <c r="BL66" s="43"/>
      <c r="BM66" s="396"/>
      <c r="BN66" s="43"/>
      <c r="BO66" s="43"/>
      <c r="BP66" s="43"/>
      <c r="BQ66" s="43"/>
      <c r="BR66" s="396"/>
      <c r="BS66" s="43"/>
      <c r="BT66" s="43"/>
      <c r="BU66" s="43"/>
      <c r="BV66" s="43"/>
      <c r="BW66" s="396"/>
      <c r="BX66" s="43"/>
      <c r="BY66" s="43"/>
      <c r="BZ66" s="43"/>
      <c r="CA66" s="43"/>
      <c r="CB66" s="396"/>
      <c r="CC66" s="43"/>
      <c r="CD66" s="43"/>
      <c r="CE66" s="43"/>
      <c r="CF66" s="43"/>
      <c r="CG66" s="396"/>
      <c r="CH66" s="43"/>
      <c r="CI66" s="43"/>
      <c r="CJ66" s="43"/>
      <c r="CK66" s="43"/>
      <c r="CL66" s="396"/>
      <c r="CM66" s="43"/>
      <c r="CN66" s="43"/>
      <c r="CO66" s="43"/>
      <c r="CP66" s="43"/>
      <c r="CQ66" s="396"/>
      <c r="CR66" s="43"/>
      <c r="CS66" s="43"/>
      <c r="CT66" s="43"/>
      <c r="CU66" s="43"/>
      <c r="CV66" s="396"/>
      <c r="CW66" s="43"/>
      <c r="CX66" s="43"/>
      <c r="CY66" s="43"/>
      <c r="CZ66" s="43"/>
      <c r="DA66" s="396"/>
      <c r="DB66" s="43"/>
      <c r="DC66" s="43"/>
      <c r="DD66" s="43"/>
      <c r="DE66" s="43"/>
      <c r="DF66" s="396"/>
      <c r="DG66" s="43"/>
      <c r="DH66" s="43"/>
      <c r="DI66" s="43"/>
      <c r="DJ66" s="43"/>
      <c r="DK66" s="396"/>
      <c r="DL66" s="43"/>
      <c r="DM66" s="43"/>
      <c r="DN66" s="43"/>
      <c r="DO66" s="43"/>
      <c r="DP66" s="396"/>
      <c r="DQ66" s="43"/>
      <c r="DR66" s="43"/>
      <c r="DS66" s="43"/>
      <c r="DT66" s="43"/>
      <c r="DU66" s="396"/>
      <c r="DV66" s="43"/>
      <c r="DW66" s="43"/>
      <c r="DX66" s="43"/>
      <c r="DY66" s="43"/>
      <c r="DZ66" s="396"/>
      <c r="EA66" s="43"/>
      <c r="EB66" s="43"/>
      <c r="EC66" s="43"/>
      <c r="ED66" s="43"/>
      <c r="EE66" s="396"/>
      <c r="EF66" s="43"/>
      <c r="EG66" s="43"/>
      <c r="EH66" s="43"/>
      <c r="EI66" s="43"/>
      <c r="EJ66" s="396"/>
      <c r="EK66" s="43"/>
      <c r="EL66" s="43"/>
      <c r="EM66" s="43"/>
      <c r="EN66" s="43"/>
      <c r="EO66" s="88"/>
    </row>
    <row r="67" spans="4:145" ht="12.75" customHeight="1" x14ac:dyDescent="0.3">
      <c r="D67" s="88" t="s">
        <v>626</v>
      </c>
      <c r="E67" s="327"/>
      <c r="G67" s="43">
        <v>0</v>
      </c>
      <c r="H67" s="43"/>
      <c r="I67" s="43"/>
      <c r="J67" s="396"/>
      <c r="K67" s="43"/>
      <c r="L67" s="43">
        <v>0</v>
      </c>
      <c r="M67" s="43"/>
      <c r="N67" s="43"/>
      <c r="O67" s="396"/>
      <c r="P67" s="43"/>
      <c r="Q67" s="43">
        <v>0</v>
      </c>
      <c r="R67" s="43"/>
      <c r="S67" s="43"/>
      <c r="T67" s="396"/>
      <c r="U67" s="43"/>
      <c r="V67" s="43">
        <v>0</v>
      </c>
      <c r="W67" s="43"/>
      <c r="X67" s="43"/>
      <c r="Y67" s="396"/>
      <c r="Z67" s="43"/>
      <c r="AA67" s="43">
        <v>0</v>
      </c>
      <c r="AB67" s="43"/>
      <c r="AC67" s="43"/>
      <c r="AD67" s="396"/>
      <c r="AE67" s="43"/>
      <c r="AF67" s="43">
        <v>0</v>
      </c>
      <c r="AG67" s="43"/>
      <c r="AH67" s="43"/>
      <c r="AI67" s="396"/>
      <c r="AJ67" s="43"/>
      <c r="AK67" s="43">
        <v>0</v>
      </c>
      <c r="AL67" s="43"/>
      <c r="AM67" s="43"/>
      <c r="AN67" s="396"/>
      <c r="AO67" s="43"/>
      <c r="AP67" s="43">
        <v>0</v>
      </c>
      <c r="AQ67" s="43"/>
      <c r="AR67" s="43"/>
      <c r="AS67" s="396"/>
      <c r="AT67" s="43"/>
      <c r="AU67" s="43">
        <v>0</v>
      </c>
      <c r="AV67" s="43"/>
      <c r="AW67" s="43"/>
      <c r="AX67" s="396"/>
      <c r="AY67" s="43"/>
      <c r="AZ67" s="43">
        <v>5517480</v>
      </c>
      <c r="BA67" s="43"/>
      <c r="BB67" s="43"/>
      <c r="BC67" s="396"/>
      <c r="BD67" s="43"/>
      <c r="BE67" s="43">
        <v>0</v>
      </c>
      <c r="BF67" s="43"/>
      <c r="BG67" s="43"/>
      <c r="BH67" s="396"/>
      <c r="BI67" s="43"/>
      <c r="BJ67" s="43">
        <v>0</v>
      </c>
      <c r="BK67" s="43"/>
      <c r="BL67" s="43"/>
      <c r="BM67" s="396"/>
      <c r="BN67" s="43"/>
      <c r="BO67" s="43">
        <v>0</v>
      </c>
      <c r="BP67" s="43"/>
      <c r="BQ67" s="43"/>
      <c r="BR67" s="396"/>
      <c r="BS67" s="43"/>
      <c r="BT67" s="43">
        <v>5517480</v>
      </c>
      <c r="BU67" s="43"/>
      <c r="BV67" s="43"/>
      <c r="BW67" s="396"/>
      <c r="BX67" s="43"/>
      <c r="BY67" s="43">
        <v>0</v>
      </c>
      <c r="BZ67" s="43"/>
      <c r="CA67" s="43"/>
      <c r="CB67" s="396"/>
      <c r="CC67" s="43"/>
      <c r="CD67" s="43">
        <v>0</v>
      </c>
      <c r="CE67" s="43"/>
      <c r="CF67" s="43"/>
      <c r="CG67" s="396"/>
      <c r="CH67" s="43"/>
      <c r="CI67" s="43">
        <v>0</v>
      </c>
      <c r="CJ67" s="43"/>
      <c r="CK67" s="43"/>
      <c r="CL67" s="396"/>
      <c r="CM67" s="43"/>
      <c r="CN67" s="43">
        <v>0</v>
      </c>
      <c r="CO67" s="43"/>
      <c r="CP67" s="43"/>
      <c r="CQ67" s="396"/>
      <c r="CR67" s="43"/>
      <c r="CS67" s="43">
        <v>0</v>
      </c>
      <c r="CT67" s="43"/>
      <c r="CU67" s="43"/>
      <c r="CV67" s="396"/>
      <c r="CW67" s="43"/>
      <c r="CX67" s="43">
        <v>0</v>
      </c>
      <c r="CY67" s="43"/>
      <c r="CZ67" s="43"/>
      <c r="DA67" s="396"/>
      <c r="DB67" s="43"/>
      <c r="DC67" s="43">
        <v>0</v>
      </c>
      <c r="DD67" s="43"/>
      <c r="DE67" s="43"/>
      <c r="DF67" s="396"/>
      <c r="DG67" s="43"/>
      <c r="DH67" s="43">
        <v>0</v>
      </c>
      <c r="DI67" s="43"/>
      <c r="DJ67" s="43"/>
      <c r="DK67" s="396"/>
      <c r="DL67" s="43"/>
      <c r="DM67" s="43">
        <v>0</v>
      </c>
      <c r="DN67" s="43"/>
      <c r="DO67" s="43"/>
      <c r="DP67" s="396"/>
      <c r="DQ67" s="43"/>
      <c r="DR67" s="43">
        <v>0</v>
      </c>
      <c r="DS67" s="43"/>
      <c r="DT67" s="43"/>
      <c r="DU67" s="396"/>
      <c r="DV67" s="43"/>
      <c r="DW67" s="43">
        <v>0</v>
      </c>
      <c r="DX67" s="43"/>
      <c r="DY67" s="43"/>
      <c r="DZ67" s="396"/>
      <c r="EA67" s="43"/>
      <c r="EB67" s="43">
        <v>0</v>
      </c>
      <c r="EC67" s="43"/>
      <c r="ED67" s="43"/>
      <c r="EE67" s="396"/>
      <c r="EF67" s="43"/>
      <c r="EG67" s="43">
        <v>0</v>
      </c>
      <c r="EH67" s="43"/>
      <c r="EI67" s="43"/>
      <c r="EJ67" s="396"/>
      <c r="EK67" s="43"/>
      <c r="EL67" s="43">
        <v>0</v>
      </c>
      <c r="EM67" s="43"/>
      <c r="EN67" s="43"/>
      <c r="EO67" s="88"/>
    </row>
    <row r="68" spans="4:145" ht="12.75" customHeight="1" x14ac:dyDescent="0.3">
      <c r="D68" s="88" t="s">
        <v>316</v>
      </c>
      <c r="E68" s="327"/>
      <c r="F68" s="333"/>
      <c r="G68" s="394">
        <v>0</v>
      </c>
      <c r="H68" s="395"/>
      <c r="I68" s="43"/>
      <c r="J68" s="396"/>
      <c r="K68" s="397"/>
      <c r="L68" s="394">
        <v>0</v>
      </c>
      <c r="M68" s="395"/>
      <c r="N68" s="43"/>
      <c r="O68" s="396"/>
      <c r="P68" s="397"/>
      <c r="Q68" s="394">
        <v>0</v>
      </c>
      <c r="R68" s="395"/>
      <c r="S68" s="43"/>
      <c r="T68" s="396"/>
      <c r="U68" s="397"/>
      <c r="V68" s="394">
        <v>0</v>
      </c>
      <c r="W68" s="395"/>
      <c r="X68" s="43"/>
      <c r="Y68" s="396"/>
      <c r="Z68" s="397"/>
      <c r="AA68" s="394">
        <v>0</v>
      </c>
      <c r="AB68" s="395"/>
      <c r="AC68" s="43"/>
      <c r="AD68" s="396"/>
      <c r="AE68" s="397"/>
      <c r="AF68" s="394">
        <v>0</v>
      </c>
      <c r="AG68" s="395"/>
      <c r="AH68" s="43"/>
      <c r="AI68" s="396"/>
      <c r="AJ68" s="397"/>
      <c r="AK68" s="394">
        <v>0</v>
      </c>
      <c r="AL68" s="395"/>
      <c r="AM68" s="43"/>
      <c r="AN68" s="396"/>
      <c r="AO68" s="397"/>
      <c r="AP68" s="394">
        <v>0</v>
      </c>
      <c r="AQ68" s="395"/>
      <c r="AR68" s="43"/>
      <c r="AS68" s="396"/>
      <c r="AT68" s="397"/>
      <c r="AU68" s="394">
        <v>0</v>
      </c>
      <c r="AV68" s="395"/>
      <c r="AW68" s="43"/>
      <c r="AX68" s="396"/>
      <c r="AY68" s="397"/>
      <c r="AZ68" s="394">
        <v>5517480</v>
      </c>
      <c r="BA68" s="395"/>
      <c r="BB68" s="43"/>
      <c r="BC68" s="396"/>
      <c r="BD68" s="397"/>
      <c r="BE68" s="394">
        <v>0</v>
      </c>
      <c r="BF68" s="395"/>
      <c r="BG68" s="43"/>
      <c r="BH68" s="396"/>
      <c r="BI68" s="397"/>
      <c r="BJ68" s="394">
        <v>0</v>
      </c>
      <c r="BK68" s="395"/>
      <c r="BL68" s="43"/>
      <c r="BM68" s="396"/>
      <c r="BN68" s="397"/>
      <c r="BO68" s="394">
        <v>0</v>
      </c>
      <c r="BP68" s="395"/>
      <c r="BQ68" s="43"/>
      <c r="BR68" s="396"/>
      <c r="BS68" s="397"/>
      <c r="BT68" s="394">
        <v>5517480</v>
      </c>
      <c r="BU68" s="395"/>
      <c r="BV68" s="43"/>
      <c r="BW68" s="396"/>
      <c r="BX68" s="397"/>
      <c r="BY68" s="394">
        <v>0</v>
      </c>
      <c r="BZ68" s="395"/>
      <c r="CA68" s="43"/>
      <c r="CB68" s="396"/>
      <c r="CC68" s="397"/>
      <c r="CD68" s="394">
        <v>0</v>
      </c>
      <c r="CE68" s="395"/>
      <c r="CF68" s="43"/>
      <c r="CG68" s="396"/>
      <c r="CH68" s="397"/>
      <c r="CI68" s="394">
        <v>0</v>
      </c>
      <c r="CJ68" s="395"/>
      <c r="CK68" s="43"/>
      <c r="CL68" s="396"/>
      <c r="CM68" s="397"/>
      <c r="CN68" s="394">
        <v>0</v>
      </c>
      <c r="CO68" s="395"/>
      <c r="CP68" s="43"/>
      <c r="CQ68" s="396"/>
      <c r="CR68" s="397"/>
      <c r="CS68" s="394">
        <v>0</v>
      </c>
      <c r="CT68" s="395"/>
      <c r="CU68" s="43"/>
      <c r="CV68" s="396"/>
      <c r="CW68" s="397"/>
      <c r="CX68" s="394">
        <v>0</v>
      </c>
      <c r="CY68" s="395"/>
      <c r="CZ68" s="43"/>
      <c r="DA68" s="396"/>
      <c r="DB68" s="397"/>
      <c r="DC68" s="394">
        <v>0</v>
      </c>
      <c r="DD68" s="395"/>
      <c r="DE68" s="43"/>
      <c r="DF68" s="396"/>
      <c r="DG68" s="397"/>
      <c r="DH68" s="394">
        <v>0</v>
      </c>
      <c r="DI68" s="395"/>
      <c r="DJ68" s="43"/>
      <c r="DK68" s="396"/>
      <c r="DL68" s="397"/>
      <c r="DM68" s="394">
        <v>0</v>
      </c>
      <c r="DN68" s="395"/>
      <c r="DO68" s="43"/>
      <c r="DP68" s="396"/>
      <c r="DQ68" s="397"/>
      <c r="DR68" s="394">
        <v>0</v>
      </c>
      <c r="DS68" s="395"/>
      <c r="DT68" s="43"/>
      <c r="DU68" s="396"/>
      <c r="DV68" s="397"/>
      <c r="DW68" s="394">
        <v>0</v>
      </c>
      <c r="DX68" s="395"/>
      <c r="DY68" s="43"/>
      <c r="DZ68" s="396"/>
      <c r="EA68" s="397"/>
      <c r="EB68" s="394">
        <v>0</v>
      </c>
      <c r="EC68" s="395"/>
      <c r="ED68" s="43"/>
      <c r="EE68" s="396"/>
      <c r="EF68" s="397"/>
      <c r="EG68" s="394">
        <v>0</v>
      </c>
      <c r="EH68" s="395"/>
      <c r="EI68" s="43"/>
      <c r="EJ68" s="396"/>
      <c r="EK68" s="397"/>
      <c r="EL68" s="394">
        <v>0</v>
      </c>
      <c r="EM68" s="395"/>
      <c r="EN68" s="43"/>
      <c r="EO68" s="88"/>
    </row>
    <row r="69" spans="4:145" ht="12.75" customHeight="1" x14ac:dyDescent="0.3">
      <c r="D69" s="88" t="s">
        <v>319</v>
      </c>
      <c r="E69" s="327"/>
      <c r="F69" s="327"/>
      <c r="G69" s="43">
        <v>0</v>
      </c>
      <c r="H69" s="42"/>
      <c r="I69" s="43"/>
      <c r="J69" s="396"/>
      <c r="K69" s="396"/>
      <c r="L69" s="43">
        <v>0</v>
      </c>
      <c r="M69" s="42"/>
      <c r="N69" s="43"/>
      <c r="O69" s="396"/>
      <c r="P69" s="396"/>
      <c r="Q69" s="43">
        <v>0</v>
      </c>
      <c r="R69" s="42"/>
      <c r="S69" s="43"/>
      <c r="T69" s="396"/>
      <c r="U69" s="396"/>
      <c r="V69" s="43">
        <v>0</v>
      </c>
      <c r="W69" s="42"/>
      <c r="X69" s="43"/>
      <c r="Y69" s="396"/>
      <c r="Z69" s="396"/>
      <c r="AA69" s="43">
        <v>0</v>
      </c>
      <c r="AB69" s="42"/>
      <c r="AC69" s="43"/>
      <c r="AD69" s="396"/>
      <c r="AE69" s="396"/>
      <c r="AF69" s="43">
        <v>0</v>
      </c>
      <c r="AG69" s="42"/>
      <c r="AH69" s="43"/>
      <c r="AI69" s="396"/>
      <c r="AJ69" s="396"/>
      <c r="AK69" s="43">
        <v>0</v>
      </c>
      <c r="AL69" s="42"/>
      <c r="AM69" s="43"/>
      <c r="AN69" s="396"/>
      <c r="AO69" s="396"/>
      <c r="AP69" s="43">
        <v>0</v>
      </c>
      <c r="AQ69" s="42"/>
      <c r="AR69" s="43"/>
      <c r="AS69" s="396"/>
      <c r="AT69" s="396"/>
      <c r="AU69" s="43">
        <v>0</v>
      </c>
      <c r="AV69" s="42"/>
      <c r="AW69" s="43"/>
      <c r="AX69" s="396"/>
      <c r="AY69" s="396"/>
      <c r="AZ69" s="43">
        <v>0</v>
      </c>
      <c r="BA69" s="42"/>
      <c r="BB69" s="43"/>
      <c r="BC69" s="396"/>
      <c r="BD69" s="396"/>
      <c r="BE69" s="43">
        <v>0</v>
      </c>
      <c r="BF69" s="42"/>
      <c r="BG69" s="43"/>
      <c r="BH69" s="396"/>
      <c r="BI69" s="396"/>
      <c r="BJ69" s="43">
        <v>0</v>
      </c>
      <c r="BK69" s="42"/>
      <c r="BL69" s="43"/>
      <c r="BM69" s="396"/>
      <c r="BN69" s="396"/>
      <c r="BO69" s="43">
        <v>0</v>
      </c>
      <c r="BP69" s="42"/>
      <c r="BQ69" s="43"/>
      <c r="BR69" s="396"/>
      <c r="BS69" s="396"/>
      <c r="BT69" s="43">
        <v>0</v>
      </c>
      <c r="BU69" s="42"/>
      <c r="BV69" s="43"/>
      <c r="BW69" s="396"/>
      <c r="BX69" s="396"/>
      <c r="BY69" s="43">
        <v>0</v>
      </c>
      <c r="BZ69" s="42"/>
      <c r="CA69" s="43"/>
      <c r="CB69" s="396"/>
      <c r="CC69" s="396"/>
      <c r="CD69" s="43">
        <v>0</v>
      </c>
      <c r="CE69" s="42"/>
      <c r="CF69" s="43"/>
      <c r="CG69" s="396"/>
      <c r="CH69" s="396"/>
      <c r="CI69" s="43">
        <v>0</v>
      </c>
      <c r="CJ69" s="42"/>
      <c r="CK69" s="43"/>
      <c r="CL69" s="396"/>
      <c r="CM69" s="396"/>
      <c r="CN69" s="43">
        <v>0</v>
      </c>
      <c r="CO69" s="42"/>
      <c r="CP69" s="43"/>
      <c r="CQ69" s="396"/>
      <c r="CR69" s="396"/>
      <c r="CS69" s="43">
        <v>0</v>
      </c>
      <c r="CT69" s="42"/>
      <c r="CU69" s="43"/>
      <c r="CV69" s="396"/>
      <c r="CW69" s="396"/>
      <c r="CX69" s="43">
        <v>0</v>
      </c>
      <c r="CY69" s="42"/>
      <c r="CZ69" s="43"/>
      <c r="DA69" s="396"/>
      <c r="DB69" s="396"/>
      <c r="DC69" s="43">
        <v>0</v>
      </c>
      <c r="DD69" s="42"/>
      <c r="DE69" s="43"/>
      <c r="DF69" s="396"/>
      <c r="DG69" s="396"/>
      <c r="DH69" s="43">
        <v>0</v>
      </c>
      <c r="DI69" s="42"/>
      <c r="DJ69" s="43"/>
      <c r="DK69" s="396"/>
      <c r="DL69" s="396"/>
      <c r="DM69" s="43">
        <v>0</v>
      </c>
      <c r="DN69" s="42"/>
      <c r="DO69" s="43"/>
      <c r="DP69" s="396"/>
      <c r="DQ69" s="396"/>
      <c r="DR69" s="43">
        <v>0</v>
      </c>
      <c r="DS69" s="42"/>
      <c r="DT69" s="43"/>
      <c r="DU69" s="396"/>
      <c r="DV69" s="396"/>
      <c r="DW69" s="43">
        <v>0</v>
      </c>
      <c r="DX69" s="42"/>
      <c r="DY69" s="43"/>
      <c r="DZ69" s="396"/>
      <c r="EA69" s="396"/>
      <c r="EB69" s="43">
        <v>0</v>
      </c>
      <c r="EC69" s="42"/>
      <c r="ED69" s="43"/>
      <c r="EE69" s="396"/>
      <c r="EF69" s="396"/>
      <c r="EG69" s="43">
        <v>0</v>
      </c>
      <c r="EH69" s="42"/>
      <c r="EI69" s="43"/>
      <c r="EJ69" s="396"/>
      <c r="EK69" s="396"/>
      <c r="EL69" s="43">
        <v>0</v>
      </c>
      <c r="EM69" s="42"/>
      <c r="EN69" s="43"/>
      <c r="EO69" s="88"/>
    </row>
    <row r="70" spans="4:145" ht="12.75" customHeight="1" x14ac:dyDescent="0.3">
      <c r="D70" s="88" t="s">
        <v>334</v>
      </c>
      <c r="E70" s="327"/>
      <c r="F70" s="346"/>
      <c r="G70" s="72">
        <v>0</v>
      </c>
      <c r="H70" s="71"/>
      <c r="I70" s="43"/>
      <c r="J70" s="396"/>
      <c r="K70" s="405"/>
      <c r="L70" s="72">
        <v>0</v>
      </c>
      <c r="M70" s="71"/>
      <c r="N70" s="43"/>
      <c r="O70" s="396"/>
      <c r="P70" s="405"/>
      <c r="Q70" s="72">
        <v>0</v>
      </c>
      <c r="R70" s="71"/>
      <c r="S70" s="43"/>
      <c r="T70" s="396"/>
      <c r="U70" s="405"/>
      <c r="V70" s="72">
        <v>0</v>
      </c>
      <c r="W70" s="71"/>
      <c r="X70" s="43"/>
      <c r="Y70" s="396"/>
      <c r="Z70" s="405"/>
      <c r="AA70" s="72">
        <v>0</v>
      </c>
      <c r="AB70" s="71"/>
      <c r="AC70" s="43"/>
      <c r="AD70" s="396"/>
      <c r="AE70" s="405"/>
      <c r="AF70" s="72">
        <v>0</v>
      </c>
      <c r="AG70" s="71"/>
      <c r="AH70" s="43"/>
      <c r="AI70" s="396"/>
      <c r="AJ70" s="405"/>
      <c r="AK70" s="72">
        <v>0</v>
      </c>
      <c r="AL70" s="71"/>
      <c r="AM70" s="43"/>
      <c r="AN70" s="396"/>
      <c r="AO70" s="405"/>
      <c r="AP70" s="72">
        <v>0</v>
      </c>
      <c r="AQ70" s="71"/>
      <c r="AR70" s="43"/>
      <c r="AS70" s="396"/>
      <c r="AT70" s="405"/>
      <c r="AU70" s="72">
        <v>0</v>
      </c>
      <c r="AV70" s="71"/>
      <c r="AW70" s="43"/>
      <c r="AX70" s="396"/>
      <c r="AY70" s="405"/>
      <c r="AZ70" s="72">
        <v>0</v>
      </c>
      <c r="BA70" s="71"/>
      <c r="BB70" s="43"/>
      <c r="BC70" s="396"/>
      <c r="BD70" s="405"/>
      <c r="BE70" s="72">
        <v>0</v>
      </c>
      <c r="BF70" s="71"/>
      <c r="BG70" s="43"/>
      <c r="BH70" s="396"/>
      <c r="BI70" s="405"/>
      <c r="BJ70" s="72">
        <v>0</v>
      </c>
      <c r="BK70" s="71"/>
      <c r="BL70" s="43"/>
      <c r="BM70" s="396"/>
      <c r="BN70" s="405"/>
      <c r="BO70" s="72">
        <v>0</v>
      </c>
      <c r="BP70" s="71"/>
      <c r="BQ70" s="43"/>
      <c r="BR70" s="396"/>
      <c r="BS70" s="405"/>
      <c r="BT70" s="72">
        <v>0</v>
      </c>
      <c r="BU70" s="71"/>
      <c r="BV70" s="43"/>
      <c r="BW70" s="396"/>
      <c r="BX70" s="405"/>
      <c r="BY70" s="72">
        <v>0</v>
      </c>
      <c r="BZ70" s="71"/>
      <c r="CA70" s="43"/>
      <c r="CB70" s="396"/>
      <c r="CC70" s="405"/>
      <c r="CD70" s="72">
        <v>0</v>
      </c>
      <c r="CE70" s="71"/>
      <c r="CF70" s="43"/>
      <c r="CG70" s="396"/>
      <c r="CH70" s="405"/>
      <c r="CI70" s="72">
        <v>0</v>
      </c>
      <c r="CJ70" s="71"/>
      <c r="CK70" s="43"/>
      <c r="CL70" s="396"/>
      <c r="CM70" s="405"/>
      <c r="CN70" s="72">
        <v>0</v>
      </c>
      <c r="CO70" s="71"/>
      <c r="CP70" s="43"/>
      <c r="CQ70" s="396"/>
      <c r="CR70" s="405"/>
      <c r="CS70" s="72">
        <v>0</v>
      </c>
      <c r="CT70" s="71"/>
      <c r="CU70" s="43"/>
      <c r="CV70" s="396"/>
      <c r="CW70" s="405"/>
      <c r="CX70" s="72">
        <v>0</v>
      </c>
      <c r="CY70" s="71"/>
      <c r="CZ70" s="43"/>
      <c r="DA70" s="396"/>
      <c r="DB70" s="405"/>
      <c r="DC70" s="72">
        <v>0</v>
      </c>
      <c r="DD70" s="71"/>
      <c r="DE70" s="43"/>
      <c r="DF70" s="396"/>
      <c r="DG70" s="405"/>
      <c r="DH70" s="72">
        <v>0</v>
      </c>
      <c r="DI70" s="71"/>
      <c r="DJ70" s="43"/>
      <c r="DK70" s="396"/>
      <c r="DL70" s="405"/>
      <c r="DM70" s="72">
        <v>0</v>
      </c>
      <c r="DN70" s="71"/>
      <c r="DO70" s="43"/>
      <c r="DP70" s="396"/>
      <c r="DQ70" s="405"/>
      <c r="DR70" s="72">
        <v>0</v>
      </c>
      <c r="DS70" s="71"/>
      <c r="DT70" s="43"/>
      <c r="DU70" s="396"/>
      <c r="DV70" s="405"/>
      <c r="DW70" s="72">
        <v>0</v>
      </c>
      <c r="DX70" s="71"/>
      <c r="DY70" s="43"/>
      <c r="DZ70" s="396"/>
      <c r="EA70" s="405"/>
      <c r="EB70" s="72">
        <v>0</v>
      </c>
      <c r="EC70" s="71"/>
      <c r="ED70" s="43"/>
      <c r="EE70" s="396"/>
      <c r="EF70" s="405"/>
      <c r="EG70" s="72">
        <v>0</v>
      </c>
      <c r="EH70" s="71"/>
      <c r="EI70" s="43"/>
      <c r="EJ70" s="396"/>
      <c r="EK70" s="405"/>
      <c r="EL70" s="72">
        <v>0</v>
      </c>
      <c r="EM70" s="71"/>
      <c r="EN70" s="43"/>
      <c r="EO70" s="88"/>
    </row>
    <row r="71" spans="4:145" ht="12.75" hidden="1" customHeight="1" x14ac:dyDescent="0.3">
      <c r="D71" s="88"/>
      <c r="E71" s="327"/>
      <c r="G71" s="43"/>
      <c r="H71" s="43"/>
      <c r="I71" s="43"/>
      <c r="J71" s="396"/>
      <c r="K71" s="43"/>
      <c r="L71" s="43"/>
      <c r="M71" s="43"/>
      <c r="N71" s="43"/>
      <c r="O71" s="396"/>
      <c r="P71" s="43"/>
      <c r="Q71" s="43"/>
      <c r="R71" s="43"/>
      <c r="S71" s="43"/>
      <c r="T71" s="396"/>
      <c r="U71" s="43"/>
      <c r="V71" s="43"/>
      <c r="W71" s="43"/>
      <c r="X71" s="43"/>
      <c r="Y71" s="396"/>
      <c r="Z71" s="43"/>
      <c r="AA71" s="43"/>
      <c r="AB71" s="43"/>
      <c r="AC71" s="43"/>
      <c r="AD71" s="396"/>
      <c r="AE71" s="43"/>
      <c r="AF71" s="43"/>
      <c r="AG71" s="43"/>
      <c r="AH71" s="43"/>
      <c r="AI71" s="396"/>
      <c r="AJ71" s="43"/>
      <c r="AK71" s="43"/>
      <c r="AL71" s="43"/>
      <c r="AM71" s="43"/>
      <c r="AN71" s="396"/>
      <c r="AO71" s="43"/>
      <c r="AP71" s="43"/>
      <c r="AQ71" s="43"/>
      <c r="AR71" s="43"/>
      <c r="AS71" s="396"/>
      <c r="AT71" s="43"/>
      <c r="AU71" s="43"/>
      <c r="AV71" s="43"/>
      <c r="AW71" s="43"/>
      <c r="AX71" s="396"/>
      <c r="AY71" s="43"/>
      <c r="AZ71" s="43"/>
      <c r="BA71" s="43"/>
      <c r="BB71" s="43"/>
      <c r="BC71" s="396"/>
      <c r="BD71" s="43"/>
      <c r="BE71" s="43"/>
      <c r="BF71" s="43"/>
      <c r="BG71" s="43"/>
      <c r="BH71" s="396"/>
      <c r="BI71" s="43"/>
      <c r="BJ71" s="43"/>
      <c r="BK71" s="43"/>
      <c r="BL71" s="43"/>
      <c r="BM71" s="396"/>
      <c r="BN71" s="43"/>
      <c r="BO71" s="43"/>
      <c r="BP71" s="43"/>
      <c r="BQ71" s="43"/>
      <c r="BR71" s="396"/>
      <c r="BS71" s="43"/>
      <c r="BT71" s="43"/>
      <c r="BU71" s="43"/>
      <c r="BV71" s="43"/>
      <c r="BW71" s="396"/>
      <c r="BX71" s="43"/>
      <c r="BY71" s="43"/>
      <c r="BZ71" s="43"/>
      <c r="CA71" s="43"/>
      <c r="CB71" s="396"/>
      <c r="CC71" s="43"/>
      <c r="CD71" s="43"/>
      <c r="CE71" s="43"/>
      <c r="CF71" s="43"/>
      <c r="CG71" s="396"/>
      <c r="CH71" s="43"/>
      <c r="CI71" s="43"/>
      <c r="CJ71" s="43"/>
      <c r="CK71" s="43"/>
      <c r="CL71" s="396"/>
      <c r="CM71" s="43"/>
      <c r="CN71" s="43"/>
      <c r="CO71" s="43"/>
      <c r="CP71" s="43"/>
      <c r="CQ71" s="396"/>
      <c r="CR71" s="43"/>
      <c r="CS71" s="43"/>
      <c r="CT71" s="43"/>
      <c r="CU71" s="43"/>
      <c r="CV71" s="396"/>
      <c r="CW71" s="43"/>
      <c r="CX71" s="43"/>
      <c r="CY71" s="43"/>
      <c r="CZ71" s="43"/>
      <c r="DA71" s="396"/>
      <c r="DB71" s="43"/>
      <c r="DC71" s="43"/>
      <c r="DD71" s="43"/>
      <c r="DE71" s="43"/>
      <c r="DF71" s="396"/>
      <c r="DG71" s="43"/>
      <c r="DH71" s="43"/>
      <c r="DI71" s="43"/>
      <c r="DJ71" s="43"/>
      <c r="DK71" s="396"/>
      <c r="DL71" s="43"/>
      <c r="DM71" s="43"/>
      <c r="DN71" s="43"/>
      <c r="DO71" s="43"/>
      <c r="DP71" s="396"/>
      <c r="DQ71" s="43"/>
      <c r="DR71" s="43"/>
      <c r="DS71" s="43"/>
      <c r="DT71" s="43"/>
      <c r="DU71" s="396"/>
      <c r="DV71" s="43"/>
      <c r="DW71" s="43"/>
      <c r="DX71" s="43"/>
      <c r="DY71" s="43"/>
      <c r="DZ71" s="396"/>
      <c r="EA71" s="43"/>
      <c r="EB71" s="43"/>
      <c r="EC71" s="43"/>
      <c r="ED71" s="43"/>
      <c r="EE71" s="396"/>
      <c r="EF71" s="43"/>
      <c r="EG71" s="43"/>
      <c r="EH71" s="43"/>
      <c r="EI71" s="43"/>
      <c r="EJ71" s="396"/>
      <c r="EK71" s="43"/>
      <c r="EL71" s="43"/>
      <c r="EM71" s="43"/>
      <c r="EN71" s="43"/>
      <c r="EO71" s="88"/>
    </row>
    <row r="72" spans="4:145" ht="12.75" hidden="1" customHeight="1" x14ac:dyDescent="0.3">
      <c r="D72" s="88" t="s">
        <v>415</v>
      </c>
      <c r="E72" s="327"/>
      <c r="G72" s="43">
        <v>0</v>
      </c>
      <c r="H72" s="43"/>
      <c r="I72" s="43"/>
      <c r="J72" s="396"/>
      <c r="K72" s="43"/>
      <c r="L72" s="43">
        <v>0</v>
      </c>
      <c r="M72" s="43"/>
      <c r="N72" s="43"/>
      <c r="O72" s="396"/>
      <c r="P72" s="43"/>
      <c r="Q72" s="43">
        <v>0</v>
      </c>
      <c r="R72" s="43"/>
      <c r="S72" s="43"/>
      <c r="T72" s="396"/>
      <c r="U72" s="43"/>
      <c r="V72" s="43">
        <v>0</v>
      </c>
      <c r="W72" s="43"/>
      <c r="X72" s="43"/>
      <c r="Y72" s="396"/>
      <c r="Z72" s="43"/>
      <c r="AA72" s="43">
        <v>0</v>
      </c>
      <c r="AB72" s="43"/>
      <c r="AC72" s="43"/>
      <c r="AD72" s="396"/>
      <c r="AE72" s="43"/>
      <c r="AF72" s="43">
        <v>0</v>
      </c>
      <c r="AG72" s="43"/>
      <c r="AH72" s="43"/>
      <c r="AI72" s="396"/>
      <c r="AJ72" s="43"/>
      <c r="AK72" s="43">
        <v>0</v>
      </c>
      <c r="AL72" s="43"/>
      <c r="AM72" s="43"/>
      <c r="AN72" s="396"/>
      <c r="AO72" s="43"/>
      <c r="AP72" s="43">
        <v>0</v>
      </c>
      <c r="AQ72" s="43"/>
      <c r="AR72" s="43"/>
      <c r="AS72" s="396"/>
      <c r="AT72" s="43"/>
      <c r="AU72" s="43">
        <v>0</v>
      </c>
      <c r="AV72" s="43"/>
      <c r="AW72" s="43"/>
      <c r="AX72" s="396"/>
      <c r="AY72" s="43"/>
      <c r="AZ72" s="43">
        <v>0</v>
      </c>
      <c r="BA72" s="43"/>
      <c r="BB72" s="43"/>
      <c r="BC72" s="396"/>
      <c r="BD72" s="43"/>
      <c r="BE72" s="43">
        <v>0</v>
      </c>
      <c r="BF72" s="43"/>
      <c r="BG72" s="43"/>
      <c r="BH72" s="396"/>
      <c r="BI72" s="43"/>
      <c r="BJ72" s="43">
        <v>0</v>
      </c>
      <c r="BK72" s="43"/>
      <c r="BL72" s="43"/>
      <c r="BM72" s="396"/>
      <c r="BN72" s="43"/>
      <c r="BO72" s="43">
        <v>0</v>
      </c>
      <c r="BP72" s="43"/>
      <c r="BQ72" s="43"/>
      <c r="BR72" s="396"/>
      <c r="BS72" s="43"/>
      <c r="BT72" s="43">
        <v>0</v>
      </c>
      <c r="BU72" s="43"/>
      <c r="BV72" s="43"/>
      <c r="BW72" s="396"/>
      <c r="BX72" s="43"/>
      <c r="BY72" s="43">
        <v>0</v>
      </c>
      <c r="BZ72" s="43"/>
      <c r="CA72" s="43"/>
      <c r="CB72" s="396"/>
      <c r="CC72" s="43"/>
      <c r="CD72" s="43">
        <v>0</v>
      </c>
      <c r="CE72" s="43"/>
      <c r="CF72" s="43"/>
      <c r="CG72" s="396"/>
      <c r="CH72" s="43"/>
      <c r="CI72" s="43">
        <v>0</v>
      </c>
      <c r="CJ72" s="43"/>
      <c r="CK72" s="43"/>
      <c r="CL72" s="396"/>
      <c r="CM72" s="43"/>
      <c r="CN72" s="43">
        <v>0</v>
      </c>
      <c r="CO72" s="43"/>
      <c r="CP72" s="43"/>
      <c r="CQ72" s="396"/>
      <c r="CR72" s="43"/>
      <c r="CS72" s="43">
        <v>0</v>
      </c>
      <c r="CT72" s="43"/>
      <c r="CU72" s="43"/>
      <c r="CV72" s="396"/>
      <c r="CW72" s="43"/>
      <c r="CX72" s="43">
        <v>0</v>
      </c>
      <c r="CY72" s="43"/>
      <c r="CZ72" s="43"/>
      <c r="DA72" s="396"/>
      <c r="DB72" s="43"/>
      <c r="DC72" s="43">
        <v>0</v>
      </c>
      <c r="DD72" s="43"/>
      <c r="DE72" s="43"/>
      <c r="DF72" s="396"/>
      <c r="DG72" s="43"/>
      <c r="DH72" s="43">
        <v>0</v>
      </c>
      <c r="DI72" s="43"/>
      <c r="DJ72" s="43"/>
      <c r="DK72" s="396"/>
      <c r="DL72" s="43"/>
      <c r="DM72" s="43">
        <v>0</v>
      </c>
      <c r="DN72" s="43"/>
      <c r="DO72" s="43"/>
      <c r="DP72" s="396"/>
      <c r="DQ72" s="43"/>
      <c r="DR72" s="43">
        <v>0</v>
      </c>
      <c r="DS72" s="43"/>
      <c r="DT72" s="43"/>
      <c r="DU72" s="396"/>
      <c r="DV72" s="43"/>
      <c r="DW72" s="43">
        <v>0</v>
      </c>
      <c r="DX72" s="43"/>
      <c r="DY72" s="43"/>
      <c r="DZ72" s="396"/>
      <c r="EA72" s="43"/>
      <c r="EB72" s="43">
        <v>0</v>
      </c>
      <c r="EC72" s="43"/>
      <c r="ED72" s="43"/>
      <c r="EE72" s="396"/>
      <c r="EF72" s="43"/>
      <c r="EG72" s="43">
        <v>0</v>
      </c>
      <c r="EH72" s="43"/>
      <c r="EI72" s="43"/>
      <c r="EJ72" s="396"/>
      <c r="EK72" s="43"/>
      <c r="EL72" s="43">
        <v>0</v>
      </c>
      <c r="EM72" s="43"/>
      <c r="EN72" s="43"/>
      <c r="EO72" s="88"/>
    </row>
    <row r="73" spans="4:145" ht="12.75" hidden="1" customHeight="1" x14ac:dyDescent="0.3">
      <c r="D73" s="88" t="s">
        <v>316</v>
      </c>
      <c r="E73" s="327"/>
      <c r="F73" s="333"/>
      <c r="G73" s="394">
        <v>0</v>
      </c>
      <c r="H73" s="395"/>
      <c r="I73" s="43"/>
      <c r="J73" s="396"/>
      <c r="K73" s="397"/>
      <c r="L73" s="394">
        <v>0</v>
      </c>
      <c r="M73" s="395"/>
      <c r="N73" s="43"/>
      <c r="O73" s="396"/>
      <c r="P73" s="397"/>
      <c r="Q73" s="394">
        <v>0</v>
      </c>
      <c r="R73" s="395"/>
      <c r="S73" s="43"/>
      <c r="T73" s="396"/>
      <c r="U73" s="397"/>
      <c r="V73" s="394">
        <v>0</v>
      </c>
      <c r="W73" s="395"/>
      <c r="X73" s="43"/>
      <c r="Y73" s="396"/>
      <c r="Z73" s="397"/>
      <c r="AA73" s="394">
        <v>0</v>
      </c>
      <c r="AB73" s="395"/>
      <c r="AC73" s="43"/>
      <c r="AD73" s="396"/>
      <c r="AE73" s="397"/>
      <c r="AF73" s="394">
        <v>0</v>
      </c>
      <c r="AG73" s="395"/>
      <c r="AH73" s="43"/>
      <c r="AI73" s="396"/>
      <c r="AJ73" s="397"/>
      <c r="AK73" s="394">
        <v>0</v>
      </c>
      <c r="AL73" s="395"/>
      <c r="AM73" s="43"/>
      <c r="AN73" s="396"/>
      <c r="AO73" s="397"/>
      <c r="AP73" s="394">
        <v>0</v>
      </c>
      <c r="AQ73" s="395"/>
      <c r="AR73" s="43"/>
      <c r="AS73" s="396"/>
      <c r="AT73" s="397"/>
      <c r="AU73" s="394">
        <v>0</v>
      </c>
      <c r="AV73" s="395"/>
      <c r="AW73" s="43"/>
      <c r="AX73" s="396"/>
      <c r="AY73" s="397"/>
      <c r="AZ73" s="394">
        <v>0</v>
      </c>
      <c r="BA73" s="395"/>
      <c r="BB73" s="43"/>
      <c r="BC73" s="396"/>
      <c r="BD73" s="397"/>
      <c r="BE73" s="394">
        <v>0</v>
      </c>
      <c r="BF73" s="395"/>
      <c r="BG73" s="43"/>
      <c r="BH73" s="396"/>
      <c r="BI73" s="397"/>
      <c r="BJ73" s="394">
        <v>0</v>
      </c>
      <c r="BK73" s="395"/>
      <c r="BL73" s="43"/>
      <c r="BM73" s="396"/>
      <c r="BN73" s="397"/>
      <c r="BO73" s="394">
        <v>0</v>
      </c>
      <c r="BP73" s="395"/>
      <c r="BQ73" s="43"/>
      <c r="BR73" s="396"/>
      <c r="BS73" s="397"/>
      <c r="BT73" s="394">
        <v>0</v>
      </c>
      <c r="BU73" s="395"/>
      <c r="BV73" s="43"/>
      <c r="BW73" s="396"/>
      <c r="BX73" s="397"/>
      <c r="BY73" s="394">
        <v>0</v>
      </c>
      <c r="BZ73" s="395"/>
      <c r="CA73" s="43"/>
      <c r="CB73" s="396"/>
      <c r="CC73" s="397"/>
      <c r="CD73" s="394">
        <v>0</v>
      </c>
      <c r="CE73" s="395"/>
      <c r="CF73" s="43"/>
      <c r="CG73" s="396"/>
      <c r="CH73" s="397"/>
      <c r="CI73" s="394">
        <v>0</v>
      </c>
      <c r="CJ73" s="395"/>
      <c r="CK73" s="43"/>
      <c r="CL73" s="396"/>
      <c r="CM73" s="397"/>
      <c r="CN73" s="394">
        <v>0</v>
      </c>
      <c r="CO73" s="395"/>
      <c r="CP73" s="43"/>
      <c r="CQ73" s="396"/>
      <c r="CR73" s="397"/>
      <c r="CS73" s="394">
        <v>0</v>
      </c>
      <c r="CT73" s="395"/>
      <c r="CU73" s="43"/>
      <c r="CV73" s="396"/>
      <c r="CW73" s="397"/>
      <c r="CX73" s="394">
        <v>0</v>
      </c>
      <c r="CY73" s="395"/>
      <c r="CZ73" s="43"/>
      <c r="DA73" s="396"/>
      <c r="DB73" s="397"/>
      <c r="DC73" s="394">
        <v>0</v>
      </c>
      <c r="DD73" s="395"/>
      <c r="DE73" s="43"/>
      <c r="DF73" s="396"/>
      <c r="DG73" s="397"/>
      <c r="DH73" s="394">
        <v>0</v>
      </c>
      <c r="DI73" s="395"/>
      <c r="DJ73" s="43"/>
      <c r="DK73" s="396"/>
      <c r="DL73" s="397"/>
      <c r="DM73" s="394">
        <v>0</v>
      </c>
      <c r="DN73" s="395"/>
      <c r="DO73" s="43"/>
      <c r="DP73" s="396"/>
      <c r="DQ73" s="397"/>
      <c r="DR73" s="394">
        <v>0</v>
      </c>
      <c r="DS73" s="395"/>
      <c r="DT73" s="43"/>
      <c r="DU73" s="396"/>
      <c r="DV73" s="397"/>
      <c r="DW73" s="394">
        <v>0</v>
      </c>
      <c r="DX73" s="395"/>
      <c r="DY73" s="43"/>
      <c r="DZ73" s="396"/>
      <c r="EA73" s="397"/>
      <c r="EB73" s="394">
        <v>0</v>
      </c>
      <c r="EC73" s="395"/>
      <c r="ED73" s="43"/>
      <c r="EE73" s="396"/>
      <c r="EF73" s="397"/>
      <c r="EG73" s="394">
        <v>0</v>
      </c>
      <c r="EH73" s="395"/>
      <c r="EI73" s="43"/>
      <c r="EJ73" s="396"/>
      <c r="EK73" s="397"/>
      <c r="EL73" s="394">
        <v>0</v>
      </c>
      <c r="EM73" s="395"/>
      <c r="EN73" s="43"/>
      <c r="EO73" s="88"/>
    </row>
    <row r="74" spans="4:145" ht="12.75" hidden="1" customHeight="1" x14ac:dyDescent="0.3">
      <c r="D74" s="88" t="s">
        <v>319</v>
      </c>
      <c r="E74" s="327"/>
      <c r="F74" s="327"/>
      <c r="G74" s="43">
        <v>0</v>
      </c>
      <c r="H74" s="42"/>
      <c r="I74" s="43"/>
      <c r="J74" s="396"/>
      <c r="K74" s="396"/>
      <c r="L74" s="43">
        <v>0</v>
      </c>
      <c r="M74" s="42"/>
      <c r="N74" s="43"/>
      <c r="O74" s="396"/>
      <c r="P74" s="396"/>
      <c r="Q74" s="43">
        <v>0</v>
      </c>
      <c r="R74" s="42"/>
      <c r="S74" s="43"/>
      <c r="T74" s="396"/>
      <c r="U74" s="396"/>
      <c r="V74" s="43">
        <v>0</v>
      </c>
      <c r="W74" s="42"/>
      <c r="X74" s="43"/>
      <c r="Y74" s="396"/>
      <c r="Z74" s="396"/>
      <c r="AA74" s="43">
        <v>0</v>
      </c>
      <c r="AB74" s="42"/>
      <c r="AC74" s="43"/>
      <c r="AD74" s="396"/>
      <c r="AE74" s="396"/>
      <c r="AF74" s="43">
        <v>0</v>
      </c>
      <c r="AG74" s="42"/>
      <c r="AH74" s="43"/>
      <c r="AI74" s="396"/>
      <c r="AJ74" s="396"/>
      <c r="AK74" s="43">
        <v>0</v>
      </c>
      <c r="AL74" s="42"/>
      <c r="AM74" s="43"/>
      <c r="AN74" s="396"/>
      <c r="AO74" s="396"/>
      <c r="AP74" s="43">
        <v>0</v>
      </c>
      <c r="AQ74" s="42"/>
      <c r="AR74" s="43"/>
      <c r="AS74" s="396"/>
      <c r="AT74" s="396"/>
      <c r="AU74" s="43">
        <v>0</v>
      </c>
      <c r="AV74" s="42"/>
      <c r="AW74" s="43"/>
      <c r="AX74" s="396"/>
      <c r="AY74" s="396"/>
      <c r="AZ74" s="43">
        <v>0</v>
      </c>
      <c r="BA74" s="42"/>
      <c r="BB74" s="43"/>
      <c r="BC74" s="396"/>
      <c r="BD74" s="396"/>
      <c r="BE74" s="43">
        <v>0</v>
      </c>
      <c r="BF74" s="42"/>
      <c r="BG74" s="43"/>
      <c r="BH74" s="396"/>
      <c r="BI74" s="396"/>
      <c r="BJ74" s="43">
        <v>0</v>
      </c>
      <c r="BK74" s="42"/>
      <c r="BL74" s="43"/>
      <c r="BM74" s="396"/>
      <c r="BN74" s="396"/>
      <c r="BO74" s="43">
        <v>0</v>
      </c>
      <c r="BP74" s="42"/>
      <c r="BQ74" s="43"/>
      <c r="BR74" s="396"/>
      <c r="BS74" s="396"/>
      <c r="BT74" s="43">
        <v>0</v>
      </c>
      <c r="BU74" s="42"/>
      <c r="BV74" s="43"/>
      <c r="BW74" s="396"/>
      <c r="BX74" s="396"/>
      <c r="BY74" s="43">
        <v>0</v>
      </c>
      <c r="BZ74" s="42"/>
      <c r="CA74" s="43"/>
      <c r="CB74" s="396"/>
      <c r="CC74" s="396"/>
      <c r="CD74" s="43">
        <v>0</v>
      </c>
      <c r="CE74" s="42"/>
      <c r="CF74" s="43"/>
      <c r="CG74" s="396"/>
      <c r="CH74" s="396"/>
      <c r="CI74" s="43">
        <v>0</v>
      </c>
      <c r="CJ74" s="42"/>
      <c r="CK74" s="43"/>
      <c r="CL74" s="396"/>
      <c r="CM74" s="396"/>
      <c r="CN74" s="43">
        <v>0</v>
      </c>
      <c r="CO74" s="42"/>
      <c r="CP74" s="43"/>
      <c r="CQ74" s="396"/>
      <c r="CR74" s="396"/>
      <c r="CS74" s="43">
        <v>0</v>
      </c>
      <c r="CT74" s="42"/>
      <c r="CU74" s="43"/>
      <c r="CV74" s="396"/>
      <c r="CW74" s="396"/>
      <c r="CX74" s="43">
        <v>0</v>
      </c>
      <c r="CY74" s="42"/>
      <c r="CZ74" s="43"/>
      <c r="DA74" s="396"/>
      <c r="DB74" s="396"/>
      <c r="DC74" s="43">
        <v>0</v>
      </c>
      <c r="DD74" s="42"/>
      <c r="DE74" s="43"/>
      <c r="DF74" s="396"/>
      <c r="DG74" s="396"/>
      <c r="DH74" s="43">
        <v>0</v>
      </c>
      <c r="DI74" s="42"/>
      <c r="DJ74" s="43"/>
      <c r="DK74" s="396"/>
      <c r="DL74" s="396"/>
      <c r="DM74" s="43">
        <v>0</v>
      </c>
      <c r="DN74" s="42"/>
      <c r="DO74" s="43"/>
      <c r="DP74" s="396"/>
      <c r="DQ74" s="396"/>
      <c r="DR74" s="43">
        <v>0</v>
      </c>
      <c r="DS74" s="42"/>
      <c r="DT74" s="43"/>
      <c r="DU74" s="396"/>
      <c r="DV74" s="396"/>
      <c r="DW74" s="43">
        <v>0</v>
      </c>
      <c r="DX74" s="42"/>
      <c r="DY74" s="43"/>
      <c r="DZ74" s="396"/>
      <c r="EA74" s="396"/>
      <c r="EB74" s="43">
        <v>0</v>
      </c>
      <c r="EC74" s="42"/>
      <c r="ED74" s="43"/>
      <c r="EE74" s="396"/>
      <c r="EF74" s="396"/>
      <c r="EG74" s="43">
        <v>0</v>
      </c>
      <c r="EH74" s="42"/>
      <c r="EI74" s="43"/>
      <c r="EJ74" s="396"/>
      <c r="EK74" s="396"/>
      <c r="EL74" s="43">
        <v>0</v>
      </c>
      <c r="EM74" s="42"/>
      <c r="EN74" s="43"/>
      <c r="EO74" s="88"/>
    </row>
    <row r="75" spans="4:145" ht="12.75" hidden="1" customHeight="1" x14ac:dyDescent="0.3">
      <c r="D75" s="88" t="s">
        <v>334</v>
      </c>
      <c r="E75" s="327"/>
      <c r="F75" s="346"/>
      <c r="G75" s="72">
        <v>0</v>
      </c>
      <c r="H75" s="71"/>
      <c r="I75" s="43"/>
      <c r="J75" s="396"/>
      <c r="K75" s="405"/>
      <c r="L75" s="72">
        <v>0</v>
      </c>
      <c r="M75" s="71"/>
      <c r="N75" s="43"/>
      <c r="O75" s="396"/>
      <c r="P75" s="405"/>
      <c r="Q75" s="72">
        <v>0</v>
      </c>
      <c r="R75" s="71"/>
      <c r="S75" s="43"/>
      <c r="T75" s="396"/>
      <c r="U75" s="405"/>
      <c r="V75" s="72">
        <v>0</v>
      </c>
      <c r="W75" s="71"/>
      <c r="X75" s="43"/>
      <c r="Y75" s="396"/>
      <c r="Z75" s="405"/>
      <c r="AA75" s="72">
        <v>0</v>
      </c>
      <c r="AB75" s="71"/>
      <c r="AC75" s="43"/>
      <c r="AD75" s="396"/>
      <c r="AE75" s="405"/>
      <c r="AF75" s="72">
        <v>0</v>
      </c>
      <c r="AG75" s="71"/>
      <c r="AH75" s="43"/>
      <c r="AI75" s="396"/>
      <c r="AJ75" s="405"/>
      <c r="AK75" s="72">
        <v>0</v>
      </c>
      <c r="AL75" s="71"/>
      <c r="AM75" s="43"/>
      <c r="AN75" s="396"/>
      <c r="AO75" s="405"/>
      <c r="AP75" s="72">
        <v>0</v>
      </c>
      <c r="AQ75" s="71"/>
      <c r="AR75" s="43"/>
      <c r="AS75" s="396"/>
      <c r="AT75" s="405"/>
      <c r="AU75" s="72">
        <v>0</v>
      </c>
      <c r="AV75" s="71"/>
      <c r="AW75" s="43"/>
      <c r="AX75" s="396"/>
      <c r="AY75" s="405"/>
      <c r="AZ75" s="72">
        <v>0</v>
      </c>
      <c r="BA75" s="71"/>
      <c r="BB75" s="43"/>
      <c r="BC75" s="396"/>
      <c r="BD75" s="405"/>
      <c r="BE75" s="72">
        <v>0</v>
      </c>
      <c r="BF75" s="71"/>
      <c r="BG75" s="43"/>
      <c r="BH75" s="396"/>
      <c r="BI75" s="405"/>
      <c r="BJ75" s="72">
        <v>0</v>
      </c>
      <c r="BK75" s="71"/>
      <c r="BL75" s="43"/>
      <c r="BM75" s="396"/>
      <c r="BN75" s="405"/>
      <c r="BO75" s="72">
        <v>0</v>
      </c>
      <c r="BP75" s="71"/>
      <c r="BQ75" s="43"/>
      <c r="BR75" s="396"/>
      <c r="BS75" s="405"/>
      <c r="BT75" s="72">
        <v>0</v>
      </c>
      <c r="BU75" s="71"/>
      <c r="BV75" s="43"/>
      <c r="BW75" s="396"/>
      <c r="BX75" s="405"/>
      <c r="BY75" s="72">
        <v>0</v>
      </c>
      <c r="BZ75" s="71"/>
      <c r="CA75" s="43"/>
      <c r="CB75" s="396"/>
      <c r="CC75" s="405"/>
      <c r="CD75" s="72">
        <v>0</v>
      </c>
      <c r="CE75" s="71"/>
      <c r="CF75" s="43"/>
      <c r="CG75" s="396"/>
      <c r="CH75" s="405"/>
      <c r="CI75" s="72">
        <v>0</v>
      </c>
      <c r="CJ75" s="71"/>
      <c r="CK75" s="43"/>
      <c r="CL75" s="396"/>
      <c r="CM75" s="405"/>
      <c r="CN75" s="72">
        <v>0</v>
      </c>
      <c r="CO75" s="71"/>
      <c r="CP75" s="43"/>
      <c r="CQ75" s="396"/>
      <c r="CR75" s="405"/>
      <c r="CS75" s="72">
        <v>0</v>
      </c>
      <c r="CT75" s="71"/>
      <c r="CU75" s="43"/>
      <c r="CV75" s="396"/>
      <c r="CW75" s="405"/>
      <c r="CX75" s="72">
        <v>0</v>
      </c>
      <c r="CY75" s="71"/>
      <c r="CZ75" s="43"/>
      <c r="DA75" s="396"/>
      <c r="DB75" s="405"/>
      <c r="DC75" s="72">
        <v>0</v>
      </c>
      <c r="DD75" s="71"/>
      <c r="DE75" s="43"/>
      <c r="DF75" s="396"/>
      <c r="DG75" s="405"/>
      <c r="DH75" s="72">
        <v>0</v>
      </c>
      <c r="DI75" s="71"/>
      <c r="DJ75" s="43"/>
      <c r="DK75" s="396"/>
      <c r="DL75" s="405"/>
      <c r="DM75" s="72">
        <v>0</v>
      </c>
      <c r="DN75" s="71"/>
      <c r="DO75" s="43"/>
      <c r="DP75" s="396"/>
      <c r="DQ75" s="405"/>
      <c r="DR75" s="72">
        <v>0</v>
      </c>
      <c r="DS75" s="71"/>
      <c r="DT75" s="43"/>
      <c r="DU75" s="396"/>
      <c r="DV75" s="405"/>
      <c r="DW75" s="72">
        <v>0</v>
      </c>
      <c r="DX75" s="71"/>
      <c r="DY75" s="43"/>
      <c r="DZ75" s="396"/>
      <c r="EA75" s="405"/>
      <c r="EB75" s="72">
        <v>0</v>
      </c>
      <c r="EC75" s="71"/>
      <c r="ED75" s="43"/>
      <c r="EE75" s="396"/>
      <c r="EF75" s="405"/>
      <c r="EG75" s="72">
        <v>0</v>
      </c>
      <c r="EH75" s="71"/>
      <c r="EI75" s="43"/>
      <c r="EJ75" s="396"/>
      <c r="EK75" s="405"/>
      <c r="EL75" s="72">
        <v>0</v>
      </c>
      <c r="EM75" s="71"/>
      <c r="EN75" s="43"/>
      <c r="EO75" s="88"/>
    </row>
    <row r="76" spans="4:145" ht="12.75" hidden="1" customHeight="1" x14ac:dyDescent="0.3">
      <c r="D76" s="88"/>
      <c r="E76" s="327"/>
      <c r="G76" s="43"/>
      <c r="H76" s="43"/>
      <c r="I76" s="43"/>
      <c r="J76" s="396"/>
      <c r="K76" s="43"/>
      <c r="L76" s="43"/>
      <c r="M76" s="43"/>
      <c r="N76" s="43"/>
      <c r="O76" s="396"/>
      <c r="P76" s="43"/>
      <c r="Q76" s="43"/>
      <c r="R76" s="43"/>
      <c r="S76" s="43"/>
      <c r="T76" s="396"/>
      <c r="U76" s="43"/>
      <c r="V76" s="43"/>
      <c r="W76" s="43"/>
      <c r="X76" s="43"/>
      <c r="Y76" s="396"/>
      <c r="Z76" s="43"/>
      <c r="AA76" s="43"/>
      <c r="AB76" s="43"/>
      <c r="AC76" s="43"/>
      <c r="AD76" s="396"/>
      <c r="AE76" s="43"/>
      <c r="AF76" s="43"/>
      <c r="AG76" s="43"/>
      <c r="AH76" s="43"/>
      <c r="AI76" s="396"/>
      <c r="AJ76" s="43"/>
      <c r="AK76" s="43"/>
      <c r="AL76" s="43"/>
      <c r="AM76" s="43"/>
      <c r="AN76" s="396"/>
      <c r="AO76" s="43"/>
      <c r="AP76" s="43"/>
      <c r="AQ76" s="43"/>
      <c r="AR76" s="43"/>
      <c r="AS76" s="396"/>
      <c r="AT76" s="43"/>
      <c r="AU76" s="43"/>
      <c r="AV76" s="43"/>
      <c r="AW76" s="43"/>
      <c r="AX76" s="396"/>
      <c r="AY76" s="43"/>
      <c r="AZ76" s="43"/>
      <c r="BA76" s="43"/>
      <c r="BB76" s="43"/>
      <c r="BC76" s="396"/>
      <c r="BD76" s="43"/>
      <c r="BE76" s="43"/>
      <c r="BF76" s="43"/>
      <c r="BG76" s="43"/>
      <c r="BH76" s="396"/>
      <c r="BI76" s="43"/>
      <c r="BJ76" s="43"/>
      <c r="BK76" s="43"/>
      <c r="BL76" s="43"/>
      <c r="BM76" s="396"/>
      <c r="BN76" s="43"/>
      <c r="BO76" s="43"/>
      <c r="BP76" s="43"/>
      <c r="BQ76" s="43"/>
      <c r="BR76" s="396"/>
      <c r="BS76" s="43"/>
      <c r="BT76" s="43"/>
      <c r="BU76" s="43"/>
      <c r="BV76" s="43"/>
      <c r="BW76" s="396"/>
      <c r="BX76" s="43"/>
      <c r="BY76" s="43"/>
      <c r="BZ76" s="43"/>
      <c r="CA76" s="43"/>
      <c r="CB76" s="396"/>
      <c r="CC76" s="43"/>
      <c r="CD76" s="43"/>
      <c r="CE76" s="43"/>
      <c r="CF76" s="43"/>
      <c r="CG76" s="396"/>
      <c r="CH76" s="43"/>
      <c r="CI76" s="43"/>
      <c r="CJ76" s="43"/>
      <c r="CK76" s="43"/>
      <c r="CL76" s="396"/>
      <c r="CM76" s="43"/>
      <c r="CN76" s="43"/>
      <c r="CO76" s="43"/>
      <c r="CP76" s="43"/>
      <c r="CQ76" s="396"/>
      <c r="CR76" s="43"/>
      <c r="CS76" s="43"/>
      <c r="CT76" s="43"/>
      <c r="CU76" s="43"/>
      <c r="CV76" s="396"/>
      <c r="CW76" s="43"/>
      <c r="CX76" s="43"/>
      <c r="CY76" s="43"/>
      <c r="CZ76" s="43"/>
      <c r="DA76" s="396"/>
      <c r="DB76" s="43"/>
      <c r="DC76" s="43"/>
      <c r="DD76" s="43"/>
      <c r="DE76" s="43"/>
      <c r="DF76" s="396"/>
      <c r="DG76" s="43"/>
      <c r="DH76" s="43"/>
      <c r="DI76" s="43"/>
      <c r="DJ76" s="43"/>
      <c r="DK76" s="396"/>
      <c r="DL76" s="43"/>
      <c r="DM76" s="43"/>
      <c r="DN76" s="43"/>
      <c r="DO76" s="43"/>
      <c r="DP76" s="396"/>
      <c r="DQ76" s="43"/>
      <c r="DR76" s="43"/>
      <c r="DS76" s="43"/>
      <c r="DT76" s="43"/>
      <c r="DU76" s="396"/>
      <c r="DV76" s="43"/>
      <c r="DW76" s="43"/>
      <c r="DX76" s="43"/>
      <c r="DY76" s="43"/>
      <c r="DZ76" s="396"/>
      <c r="EA76" s="43"/>
      <c r="EB76" s="43"/>
      <c r="EC76" s="43"/>
      <c r="ED76" s="43"/>
      <c r="EE76" s="396"/>
      <c r="EF76" s="43"/>
      <c r="EG76" s="43"/>
      <c r="EH76" s="43"/>
      <c r="EI76" s="43"/>
      <c r="EJ76" s="396"/>
      <c r="EK76" s="43"/>
      <c r="EL76" s="43"/>
      <c r="EM76" s="43"/>
      <c r="EN76" s="43"/>
      <c r="EO76" s="88"/>
    </row>
    <row r="77" spans="4:145" ht="12.75" hidden="1" customHeight="1" x14ac:dyDescent="0.3">
      <c r="D77" s="88" t="s">
        <v>415</v>
      </c>
      <c r="E77" s="327"/>
      <c r="G77" s="43">
        <v>0</v>
      </c>
      <c r="H77" s="43"/>
      <c r="I77" s="43"/>
      <c r="J77" s="396"/>
      <c r="K77" s="43"/>
      <c r="L77" s="43">
        <v>0</v>
      </c>
      <c r="M77" s="43"/>
      <c r="N77" s="43"/>
      <c r="O77" s="396"/>
      <c r="P77" s="43"/>
      <c r="Q77" s="43">
        <v>0</v>
      </c>
      <c r="R77" s="43"/>
      <c r="S77" s="43"/>
      <c r="T77" s="396"/>
      <c r="U77" s="43"/>
      <c r="V77" s="43">
        <v>0</v>
      </c>
      <c r="W77" s="43"/>
      <c r="X77" s="43"/>
      <c r="Y77" s="396"/>
      <c r="Z77" s="43"/>
      <c r="AA77" s="43">
        <v>0</v>
      </c>
      <c r="AB77" s="43"/>
      <c r="AC77" s="43"/>
      <c r="AD77" s="396"/>
      <c r="AE77" s="43"/>
      <c r="AF77" s="43">
        <v>0</v>
      </c>
      <c r="AG77" s="43"/>
      <c r="AH77" s="43"/>
      <c r="AI77" s="396"/>
      <c r="AJ77" s="43"/>
      <c r="AK77" s="43">
        <v>0</v>
      </c>
      <c r="AL77" s="43"/>
      <c r="AM77" s="43"/>
      <c r="AN77" s="396"/>
      <c r="AO77" s="43"/>
      <c r="AP77" s="43">
        <v>0</v>
      </c>
      <c r="AQ77" s="43"/>
      <c r="AR77" s="43"/>
      <c r="AS77" s="396"/>
      <c r="AT77" s="43"/>
      <c r="AU77" s="43">
        <v>0</v>
      </c>
      <c r="AV77" s="43"/>
      <c r="AW77" s="43"/>
      <c r="AX77" s="396"/>
      <c r="AY77" s="43"/>
      <c r="AZ77" s="43">
        <v>0</v>
      </c>
      <c r="BA77" s="43"/>
      <c r="BB77" s="43"/>
      <c r="BC77" s="396"/>
      <c r="BD77" s="43"/>
      <c r="BE77" s="43">
        <v>0</v>
      </c>
      <c r="BF77" s="43"/>
      <c r="BG77" s="43"/>
      <c r="BH77" s="396"/>
      <c r="BI77" s="43"/>
      <c r="BJ77" s="43">
        <v>0</v>
      </c>
      <c r="BK77" s="43"/>
      <c r="BL77" s="43"/>
      <c r="BM77" s="396"/>
      <c r="BN77" s="43"/>
      <c r="BO77" s="43">
        <v>0</v>
      </c>
      <c r="BP77" s="43"/>
      <c r="BQ77" s="43"/>
      <c r="BR77" s="396"/>
      <c r="BS77" s="43"/>
      <c r="BT77" s="43">
        <v>0</v>
      </c>
      <c r="BU77" s="43"/>
      <c r="BV77" s="43"/>
      <c r="BW77" s="396"/>
      <c r="BX77" s="43"/>
      <c r="BY77" s="43">
        <v>0</v>
      </c>
      <c r="BZ77" s="43"/>
      <c r="CA77" s="43"/>
      <c r="CB77" s="396"/>
      <c r="CC77" s="43"/>
      <c r="CD77" s="43">
        <v>0</v>
      </c>
      <c r="CE77" s="43"/>
      <c r="CF77" s="43"/>
      <c r="CG77" s="396"/>
      <c r="CH77" s="43"/>
      <c r="CI77" s="43">
        <v>0</v>
      </c>
      <c r="CJ77" s="43"/>
      <c r="CK77" s="43"/>
      <c r="CL77" s="396"/>
      <c r="CM77" s="43"/>
      <c r="CN77" s="43">
        <v>0</v>
      </c>
      <c r="CO77" s="43"/>
      <c r="CP77" s="43"/>
      <c r="CQ77" s="396"/>
      <c r="CR77" s="43"/>
      <c r="CS77" s="43">
        <v>0</v>
      </c>
      <c r="CT77" s="43"/>
      <c r="CU77" s="43"/>
      <c r="CV77" s="396"/>
      <c r="CW77" s="43"/>
      <c r="CX77" s="43">
        <v>0</v>
      </c>
      <c r="CY77" s="43"/>
      <c r="CZ77" s="43"/>
      <c r="DA77" s="396"/>
      <c r="DB77" s="43"/>
      <c r="DC77" s="43">
        <v>0</v>
      </c>
      <c r="DD77" s="43"/>
      <c r="DE77" s="43"/>
      <c r="DF77" s="396"/>
      <c r="DG77" s="43"/>
      <c r="DH77" s="43">
        <v>0</v>
      </c>
      <c r="DI77" s="43"/>
      <c r="DJ77" s="43"/>
      <c r="DK77" s="396"/>
      <c r="DL77" s="43"/>
      <c r="DM77" s="43">
        <v>0</v>
      </c>
      <c r="DN77" s="43"/>
      <c r="DO77" s="43"/>
      <c r="DP77" s="396"/>
      <c r="DQ77" s="43"/>
      <c r="DR77" s="43">
        <v>0</v>
      </c>
      <c r="DS77" s="43"/>
      <c r="DT77" s="43"/>
      <c r="DU77" s="396"/>
      <c r="DV77" s="43"/>
      <c r="DW77" s="43">
        <v>0</v>
      </c>
      <c r="DX77" s="43"/>
      <c r="DY77" s="43"/>
      <c r="DZ77" s="396"/>
      <c r="EA77" s="43"/>
      <c r="EB77" s="43">
        <v>0</v>
      </c>
      <c r="EC77" s="43"/>
      <c r="ED77" s="43"/>
      <c r="EE77" s="396"/>
      <c r="EF77" s="43"/>
      <c r="EG77" s="43">
        <v>0</v>
      </c>
      <c r="EH77" s="43"/>
      <c r="EI77" s="43"/>
      <c r="EJ77" s="396"/>
      <c r="EK77" s="43"/>
      <c r="EL77" s="43">
        <v>0</v>
      </c>
      <c r="EM77" s="43"/>
      <c r="EN77" s="43"/>
      <c r="EO77" s="88"/>
    </row>
    <row r="78" spans="4:145" ht="12.75" hidden="1" customHeight="1" x14ac:dyDescent="0.3">
      <c r="D78" s="88" t="s">
        <v>316</v>
      </c>
      <c r="E78" s="327"/>
      <c r="F78" s="333"/>
      <c r="G78" s="394">
        <v>0</v>
      </c>
      <c r="H78" s="395"/>
      <c r="I78" s="43"/>
      <c r="J78" s="396"/>
      <c r="K78" s="397"/>
      <c r="L78" s="394">
        <v>0</v>
      </c>
      <c r="M78" s="395"/>
      <c r="N78" s="43"/>
      <c r="O78" s="396"/>
      <c r="P78" s="397"/>
      <c r="Q78" s="394">
        <v>0</v>
      </c>
      <c r="R78" s="395"/>
      <c r="S78" s="43"/>
      <c r="T78" s="396"/>
      <c r="U78" s="397"/>
      <c r="V78" s="394">
        <v>0</v>
      </c>
      <c r="W78" s="395"/>
      <c r="X78" s="43"/>
      <c r="Y78" s="396"/>
      <c r="Z78" s="397"/>
      <c r="AA78" s="394">
        <v>0</v>
      </c>
      <c r="AB78" s="395"/>
      <c r="AC78" s="43"/>
      <c r="AD78" s="396"/>
      <c r="AE78" s="397"/>
      <c r="AF78" s="394">
        <v>0</v>
      </c>
      <c r="AG78" s="395"/>
      <c r="AH78" s="43"/>
      <c r="AI78" s="396"/>
      <c r="AJ78" s="397"/>
      <c r="AK78" s="394">
        <v>0</v>
      </c>
      <c r="AL78" s="395"/>
      <c r="AM78" s="43"/>
      <c r="AN78" s="396"/>
      <c r="AO78" s="397"/>
      <c r="AP78" s="394">
        <v>0</v>
      </c>
      <c r="AQ78" s="395"/>
      <c r="AR78" s="43"/>
      <c r="AS78" s="396"/>
      <c r="AT78" s="397"/>
      <c r="AU78" s="394">
        <v>0</v>
      </c>
      <c r="AV78" s="395"/>
      <c r="AW78" s="43"/>
      <c r="AX78" s="396"/>
      <c r="AY78" s="397"/>
      <c r="AZ78" s="394">
        <v>0</v>
      </c>
      <c r="BA78" s="395"/>
      <c r="BB78" s="43"/>
      <c r="BC78" s="396"/>
      <c r="BD78" s="397"/>
      <c r="BE78" s="394">
        <v>0</v>
      </c>
      <c r="BF78" s="395"/>
      <c r="BG78" s="43"/>
      <c r="BH78" s="396"/>
      <c r="BI78" s="397"/>
      <c r="BJ78" s="394">
        <v>0</v>
      </c>
      <c r="BK78" s="395"/>
      <c r="BL78" s="43"/>
      <c r="BM78" s="396"/>
      <c r="BN78" s="397"/>
      <c r="BO78" s="394">
        <v>0</v>
      </c>
      <c r="BP78" s="395"/>
      <c r="BQ78" s="43"/>
      <c r="BR78" s="396"/>
      <c r="BS78" s="397"/>
      <c r="BT78" s="394">
        <v>0</v>
      </c>
      <c r="BU78" s="395"/>
      <c r="BV78" s="43"/>
      <c r="BW78" s="396"/>
      <c r="BX78" s="397"/>
      <c r="BY78" s="394">
        <v>0</v>
      </c>
      <c r="BZ78" s="395"/>
      <c r="CA78" s="43"/>
      <c r="CB78" s="396"/>
      <c r="CC78" s="397"/>
      <c r="CD78" s="394">
        <v>0</v>
      </c>
      <c r="CE78" s="395"/>
      <c r="CF78" s="43"/>
      <c r="CG78" s="396"/>
      <c r="CH78" s="397"/>
      <c r="CI78" s="394">
        <v>0</v>
      </c>
      <c r="CJ78" s="395"/>
      <c r="CK78" s="43"/>
      <c r="CL78" s="396"/>
      <c r="CM78" s="397"/>
      <c r="CN78" s="394">
        <v>0</v>
      </c>
      <c r="CO78" s="395"/>
      <c r="CP78" s="43"/>
      <c r="CQ78" s="396"/>
      <c r="CR78" s="397"/>
      <c r="CS78" s="394">
        <v>0</v>
      </c>
      <c r="CT78" s="395"/>
      <c r="CU78" s="43"/>
      <c r="CV78" s="396"/>
      <c r="CW78" s="397"/>
      <c r="CX78" s="394">
        <v>0</v>
      </c>
      <c r="CY78" s="395"/>
      <c r="CZ78" s="43"/>
      <c r="DA78" s="396"/>
      <c r="DB78" s="397"/>
      <c r="DC78" s="394">
        <v>0</v>
      </c>
      <c r="DD78" s="395"/>
      <c r="DE78" s="43"/>
      <c r="DF78" s="396"/>
      <c r="DG78" s="397"/>
      <c r="DH78" s="394">
        <v>0</v>
      </c>
      <c r="DI78" s="395"/>
      <c r="DJ78" s="43"/>
      <c r="DK78" s="396"/>
      <c r="DL78" s="397"/>
      <c r="DM78" s="394">
        <v>0</v>
      </c>
      <c r="DN78" s="395"/>
      <c r="DO78" s="43"/>
      <c r="DP78" s="396"/>
      <c r="DQ78" s="397"/>
      <c r="DR78" s="394">
        <v>0</v>
      </c>
      <c r="DS78" s="395"/>
      <c r="DT78" s="43"/>
      <c r="DU78" s="396"/>
      <c r="DV78" s="397"/>
      <c r="DW78" s="394">
        <v>0</v>
      </c>
      <c r="DX78" s="395"/>
      <c r="DY78" s="43"/>
      <c r="DZ78" s="396"/>
      <c r="EA78" s="397"/>
      <c r="EB78" s="394">
        <v>0</v>
      </c>
      <c r="EC78" s="395"/>
      <c r="ED78" s="43"/>
      <c r="EE78" s="396"/>
      <c r="EF78" s="397"/>
      <c r="EG78" s="394">
        <v>0</v>
      </c>
      <c r="EH78" s="395"/>
      <c r="EI78" s="43"/>
      <c r="EJ78" s="396"/>
      <c r="EK78" s="397"/>
      <c r="EL78" s="394">
        <v>0</v>
      </c>
      <c r="EM78" s="395"/>
      <c r="EN78" s="43"/>
      <c r="EO78" s="88"/>
    </row>
    <row r="79" spans="4:145" ht="12.75" hidden="1" customHeight="1" x14ac:dyDescent="0.3">
      <c r="D79" s="88" t="s">
        <v>319</v>
      </c>
      <c r="E79" s="327"/>
      <c r="F79" s="327"/>
      <c r="G79" s="43">
        <v>0</v>
      </c>
      <c r="H79" s="42"/>
      <c r="I79" s="43"/>
      <c r="J79" s="396"/>
      <c r="K79" s="396"/>
      <c r="L79" s="43">
        <v>0</v>
      </c>
      <c r="M79" s="42"/>
      <c r="N79" s="43"/>
      <c r="O79" s="396"/>
      <c r="P79" s="396"/>
      <c r="Q79" s="43">
        <v>0</v>
      </c>
      <c r="R79" s="42"/>
      <c r="S79" s="43"/>
      <c r="T79" s="396"/>
      <c r="U79" s="396"/>
      <c r="V79" s="43">
        <v>0</v>
      </c>
      <c r="W79" s="42"/>
      <c r="X79" s="43"/>
      <c r="Y79" s="396"/>
      <c r="Z79" s="396"/>
      <c r="AA79" s="43">
        <v>0</v>
      </c>
      <c r="AB79" s="42"/>
      <c r="AC79" s="43"/>
      <c r="AD79" s="396"/>
      <c r="AE79" s="396"/>
      <c r="AF79" s="43">
        <v>0</v>
      </c>
      <c r="AG79" s="42"/>
      <c r="AH79" s="43"/>
      <c r="AI79" s="396"/>
      <c r="AJ79" s="396"/>
      <c r="AK79" s="43">
        <v>0</v>
      </c>
      <c r="AL79" s="42"/>
      <c r="AM79" s="43"/>
      <c r="AN79" s="396"/>
      <c r="AO79" s="396"/>
      <c r="AP79" s="43">
        <v>0</v>
      </c>
      <c r="AQ79" s="42"/>
      <c r="AR79" s="43"/>
      <c r="AS79" s="396"/>
      <c r="AT79" s="396"/>
      <c r="AU79" s="43">
        <v>0</v>
      </c>
      <c r="AV79" s="42"/>
      <c r="AW79" s="43"/>
      <c r="AX79" s="396"/>
      <c r="AY79" s="396"/>
      <c r="AZ79" s="43">
        <v>0</v>
      </c>
      <c r="BA79" s="42"/>
      <c r="BB79" s="43"/>
      <c r="BC79" s="396"/>
      <c r="BD79" s="396"/>
      <c r="BE79" s="43">
        <v>0</v>
      </c>
      <c r="BF79" s="42"/>
      <c r="BG79" s="43"/>
      <c r="BH79" s="396"/>
      <c r="BI79" s="396"/>
      <c r="BJ79" s="43">
        <v>0</v>
      </c>
      <c r="BK79" s="42"/>
      <c r="BL79" s="43"/>
      <c r="BM79" s="396"/>
      <c r="BN79" s="396"/>
      <c r="BO79" s="43">
        <v>0</v>
      </c>
      <c r="BP79" s="42"/>
      <c r="BQ79" s="43"/>
      <c r="BR79" s="396"/>
      <c r="BS79" s="396"/>
      <c r="BT79" s="43">
        <v>0</v>
      </c>
      <c r="BU79" s="42"/>
      <c r="BV79" s="43"/>
      <c r="BW79" s="396"/>
      <c r="BX79" s="396"/>
      <c r="BY79" s="43">
        <v>0</v>
      </c>
      <c r="BZ79" s="42"/>
      <c r="CA79" s="43"/>
      <c r="CB79" s="396"/>
      <c r="CC79" s="396"/>
      <c r="CD79" s="43">
        <v>0</v>
      </c>
      <c r="CE79" s="42"/>
      <c r="CF79" s="43"/>
      <c r="CG79" s="396"/>
      <c r="CH79" s="396"/>
      <c r="CI79" s="43">
        <v>0</v>
      </c>
      <c r="CJ79" s="42"/>
      <c r="CK79" s="43"/>
      <c r="CL79" s="396"/>
      <c r="CM79" s="396"/>
      <c r="CN79" s="43">
        <v>0</v>
      </c>
      <c r="CO79" s="42"/>
      <c r="CP79" s="43"/>
      <c r="CQ79" s="396"/>
      <c r="CR79" s="396"/>
      <c r="CS79" s="43">
        <v>0</v>
      </c>
      <c r="CT79" s="42"/>
      <c r="CU79" s="43"/>
      <c r="CV79" s="396"/>
      <c r="CW79" s="396"/>
      <c r="CX79" s="43">
        <v>0</v>
      </c>
      <c r="CY79" s="42"/>
      <c r="CZ79" s="43"/>
      <c r="DA79" s="396"/>
      <c r="DB79" s="396"/>
      <c r="DC79" s="43">
        <v>0</v>
      </c>
      <c r="DD79" s="42"/>
      <c r="DE79" s="43"/>
      <c r="DF79" s="396"/>
      <c r="DG79" s="396"/>
      <c r="DH79" s="43">
        <v>0</v>
      </c>
      <c r="DI79" s="42"/>
      <c r="DJ79" s="43"/>
      <c r="DK79" s="396"/>
      <c r="DL79" s="396"/>
      <c r="DM79" s="43">
        <v>0</v>
      </c>
      <c r="DN79" s="42"/>
      <c r="DO79" s="43"/>
      <c r="DP79" s="396"/>
      <c r="DQ79" s="396"/>
      <c r="DR79" s="43">
        <v>0</v>
      </c>
      <c r="DS79" s="42"/>
      <c r="DT79" s="43"/>
      <c r="DU79" s="396"/>
      <c r="DV79" s="396"/>
      <c r="DW79" s="43">
        <v>0</v>
      </c>
      <c r="DX79" s="42"/>
      <c r="DY79" s="43"/>
      <c r="DZ79" s="396"/>
      <c r="EA79" s="396"/>
      <c r="EB79" s="43">
        <v>0</v>
      </c>
      <c r="EC79" s="42"/>
      <c r="ED79" s="43"/>
      <c r="EE79" s="396"/>
      <c r="EF79" s="396"/>
      <c r="EG79" s="43">
        <v>0</v>
      </c>
      <c r="EH79" s="42"/>
      <c r="EI79" s="43"/>
      <c r="EJ79" s="396"/>
      <c r="EK79" s="396"/>
      <c r="EL79" s="43">
        <v>0</v>
      </c>
      <c r="EM79" s="42"/>
      <c r="EN79" s="43"/>
      <c r="EO79" s="88"/>
    </row>
    <row r="80" spans="4:145" ht="12.75" hidden="1" customHeight="1" x14ac:dyDescent="0.3">
      <c r="D80" s="88" t="s">
        <v>334</v>
      </c>
      <c r="E80" s="327"/>
      <c r="F80" s="346"/>
      <c r="G80" s="72">
        <v>0</v>
      </c>
      <c r="H80" s="71"/>
      <c r="I80" s="43"/>
      <c r="J80" s="396"/>
      <c r="K80" s="405"/>
      <c r="L80" s="72">
        <v>0</v>
      </c>
      <c r="M80" s="71"/>
      <c r="N80" s="43"/>
      <c r="O80" s="396"/>
      <c r="P80" s="405"/>
      <c r="Q80" s="72">
        <v>0</v>
      </c>
      <c r="R80" s="71"/>
      <c r="S80" s="43"/>
      <c r="T80" s="396"/>
      <c r="U80" s="405"/>
      <c r="V80" s="72">
        <v>0</v>
      </c>
      <c r="W80" s="71"/>
      <c r="X80" s="43"/>
      <c r="Y80" s="396"/>
      <c r="Z80" s="405"/>
      <c r="AA80" s="72">
        <v>0</v>
      </c>
      <c r="AB80" s="71"/>
      <c r="AC80" s="43"/>
      <c r="AD80" s="396"/>
      <c r="AE80" s="405"/>
      <c r="AF80" s="72">
        <v>0</v>
      </c>
      <c r="AG80" s="71"/>
      <c r="AH80" s="43"/>
      <c r="AI80" s="396"/>
      <c r="AJ80" s="405"/>
      <c r="AK80" s="72">
        <v>0</v>
      </c>
      <c r="AL80" s="71"/>
      <c r="AM80" s="43"/>
      <c r="AN80" s="396"/>
      <c r="AO80" s="405"/>
      <c r="AP80" s="72">
        <v>0</v>
      </c>
      <c r="AQ80" s="71"/>
      <c r="AR80" s="43"/>
      <c r="AS80" s="396"/>
      <c r="AT80" s="405"/>
      <c r="AU80" s="72">
        <v>0</v>
      </c>
      <c r="AV80" s="71"/>
      <c r="AW80" s="43"/>
      <c r="AX80" s="396"/>
      <c r="AY80" s="405"/>
      <c r="AZ80" s="72">
        <v>0</v>
      </c>
      <c r="BA80" s="71"/>
      <c r="BB80" s="43"/>
      <c r="BC80" s="396"/>
      <c r="BD80" s="405"/>
      <c r="BE80" s="72">
        <v>0</v>
      </c>
      <c r="BF80" s="71"/>
      <c r="BG80" s="43"/>
      <c r="BH80" s="396"/>
      <c r="BI80" s="405"/>
      <c r="BJ80" s="72">
        <v>0</v>
      </c>
      <c r="BK80" s="71"/>
      <c r="BL80" s="43"/>
      <c r="BM80" s="396"/>
      <c r="BN80" s="405"/>
      <c r="BO80" s="72">
        <v>0</v>
      </c>
      <c r="BP80" s="71"/>
      <c r="BQ80" s="43"/>
      <c r="BR80" s="396"/>
      <c r="BS80" s="405"/>
      <c r="BT80" s="72">
        <v>0</v>
      </c>
      <c r="BU80" s="71"/>
      <c r="BV80" s="43"/>
      <c r="BW80" s="396"/>
      <c r="BX80" s="405"/>
      <c r="BY80" s="72">
        <v>0</v>
      </c>
      <c r="BZ80" s="71"/>
      <c r="CA80" s="43"/>
      <c r="CB80" s="396"/>
      <c r="CC80" s="405"/>
      <c r="CD80" s="72">
        <v>0</v>
      </c>
      <c r="CE80" s="71"/>
      <c r="CF80" s="43"/>
      <c r="CG80" s="396"/>
      <c r="CH80" s="405"/>
      <c r="CI80" s="72">
        <v>0</v>
      </c>
      <c r="CJ80" s="71"/>
      <c r="CK80" s="43"/>
      <c r="CL80" s="396"/>
      <c r="CM80" s="405"/>
      <c r="CN80" s="72">
        <v>0</v>
      </c>
      <c r="CO80" s="71"/>
      <c r="CP80" s="43"/>
      <c r="CQ80" s="396"/>
      <c r="CR80" s="405"/>
      <c r="CS80" s="72">
        <v>0</v>
      </c>
      <c r="CT80" s="71"/>
      <c r="CU80" s="43"/>
      <c r="CV80" s="396"/>
      <c r="CW80" s="405"/>
      <c r="CX80" s="72">
        <v>0</v>
      </c>
      <c r="CY80" s="71"/>
      <c r="CZ80" s="43"/>
      <c r="DA80" s="396"/>
      <c r="DB80" s="405"/>
      <c r="DC80" s="72">
        <v>0</v>
      </c>
      <c r="DD80" s="71"/>
      <c r="DE80" s="43"/>
      <c r="DF80" s="396"/>
      <c r="DG80" s="405"/>
      <c r="DH80" s="72">
        <v>0</v>
      </c>
      <c r="DI80" s="71"/>
      <c r="DJ80" s="43"/>
      <c r="DK80" s="396"/>
      <c r="DL80" s="405"/>
      <c r="DM80" s="72">
        <v>0</v>
      </c>
      <c r="DN80" s="71"/>
      <c r="DO80" s="43"/>
      <c r="DP80" s="396"/>
      <c r="DQ80" s="405"/>
      <c r="DR80" s="72">
        <v>0</v>
      </c>
      <c r="DS80" s="71"/>
      <c r="DT80" s="43"/>
      <c r="DU80" s="396"/>
      <c r="DV80" s="405"/>
      <c r="DW80" s="72">
        <v>0</v>
      </c>
      <c r="DX80" s="71"/>
      <c r="DY80" s="43"/>
      <c r="DZ80" s="396"/>
      <c r="EA80" s="405"/>
      <c r="EB80" s="72">
        <v>0</v>
      </c>
      <c r="EC80" s="71"/>
      <c r="ED80" s="43"/>
      <c r="EE80" s="396"/>
      <c r="EF80" s="405"/>
      <c r="EG80" s="72">
        <v>0</v>
      </c>
      <c r="EH80" s="71"/>
      <c r="EI80" s="43"/>
      <c r="EJ80" s="396"/>
      <c r="EK80" s="405"/>
      <c r="EL80" s="72">
        <v>0</v>
      </c>
      <c r="EM80" s="71"/>
      <c r="EN80" s="43"/>
      <c r="EO80" s="88"/>
    </row>
    <row r="81" spans="4:145" ht="12.75" hidden="1" customHeight="1" x14ac:dyDescent="0.3">
      <c r="D81" s="88"/>
      <c r="E81" s="327"/>
      <c r="G81" s="43"/>
      <c r="H81" s="43"/>
      <c r="I81" s="43"/>
      <c r="J81" s="396"/>
      <c r="K81" s="43"/>
      <c r="L81" s="43"/>
      <c r="M81" s="43"/>
      <c r="N81" s="43"/>
      <c r="O81" s="396"/>
      <c r="P81" s="43"/>
      <c r="Q81" s="43"/>
      <c r="R81" s="43"/>
      <c r="S81" s="43"/>
      <c r="T81" s="396"/>
      <c r="U81" s="43"/>
      <c r="V81" s="43"/>
      <c r="W81" s="43"/>
      <c r="X81" s="43"/>
      <c r="Y81" s="396"/>
      <c r="Z81" s="43"/>
      <c r="AA81" s="43"/>
      <c r="AB81" s="43"/>
      <c r="AC81" s="43"/>
      <c r="AD81" s="396"/>
      <c r="AE81" s="43"/>
      <c r="AF81" s="43"/>
      <c r="AG81" s="43"/>
      <c r="AH81" s="43"/>
      <c r="AI81" s="396"/>
      <c r="AJ81" s="43"/>
      <c r="AK81" s="43"/>
      <c r="AL81" s="43"/>
      <c r="AM81" s="43"/>
      <c r="AN81" s="396"/>
      <c r="AO81" s="43"/>
      <c r="AP81" s="43"/>
      <c r="AQ81" s="43"/>
      <c r="AR81" s="43"/>
      <c r="AS81" s="396"/>
      <c r="AT81" s="43"/>
      <c r="AU81" s="43"/>
      <c r="AV81" s="43"/>
      <c r="AW81" s="43"/>
      <c r="AX81" s="396"/>
      <c r="AY81" s="43"/>
      <c r="AZ81" s="43"/>
      <c r="BA81" s="43"/>
      <c r="BB81" s="43"/>
      <c r="BC81" s="396"/>
      <c r="BD81" s="43"/>
      <c r="BE81" s="43"/>
      <c r="BF81" s="43"/>
      <c r="BG81" s="43"/>
      <c r="BH81" s="396"/>
      <c r="BI81" s="43"/>
      <c r="BJ81" s="43"/>
      <c r="BK81" s="43"/>
      <c r="BL81" s="43"/>
      <c r="BM81" s="396"/>
      <c r="BN81" s="43"/>
      <c r="BO81" s="43"/>
      <c r="BP81" s="43"/>
      <c r="BQ81" s="43"/>
      <c r="BR81" s="396"/>
      <c r="BS81" s="43"/>
      <c r="BT81" s="43"/>
      <c r="BU81" s="43"/>
      <c r="BV81" s="43"/>
      <c r="BW81" s="396"/>
      <c r="BX81" s="43"/>
      <c r="BY81" s="43"/>
      <c r="BZ81" s="43"/>
      <c r="CA81" s="43"/>
      <c r="CB81" s="396"/>
      <c r="CC81" s="43"/>
      <c r="CD81" s="43"/>
      <c r="CE81" s="43"/>
      <c r="CF81" s="43"/>
      <c r="CG81" s="396"/>
      <c r="CH81" s="43"/>
      <c r="CI81" s="43"/>
      <c r="CJ81" s="43"/>
      <c r="CK81" s="43"/>
      <c r="CL81" s="396"/>
      <c r="CM81" s="43"/>
      <c r="CN81" s="43"/>
      <c r="CO81" s="43"/>
      <c r="CP81" s="43"/>
      <c r="CQ81" s="396"/>
      <c r="CR81" s="43"/>
      <c r="CS81" s="43"/>
      <c r="CT81" s="43"/>
      <c r="CU81" s="43"/>
      <c r="CV81" s="396"/>
      <c r="CW81" s="43"/>
      <c r="CX81" s="43"/>
      <c r="CY81" s="43"/>
      <c r="CZ81" s="43"/>
      <c r="DA81" s="396"/>
      <c r="DB81" s="43"/>
      <c r="DC81" s="43"/>
      <c r="DD81" s="43"/>
      <c r="DE81" s="43"/>
      <c r="DF81" s="396"/>
      <c r="DG81" s="43"/>
      <c r="DH81" s="43"/>
      <c r="DI81" s="43"/>
      <c r="DJ81" s="43"/>
      <c r="DK81" s="396"/>
      <c r="DL81" s="43"/>
      <c r="DM81" s="43"/>
      <c r="DN81" s="43"/>
      <c r="DO81" s="43"/>
      <c r="DP81" s="396"/>
      <c r="DQ81" s="43"/>
      <c r="DR81" s="43"/>
      <c r="DS81" s="43"/>
      <c r="DT81" s="43"/>
      <c r="DU81" s="396"/>
      <c r="DV81" s="43"/>
      <c r="DW81" s="43"/>
      <c r="DX81" s="43"/>
      <c r="DY81" s="43"/>
      <c r="DZ81" s="396"/>
      <c r="EA81" s="43"/>
      <c r="EB81" s="43"/>
      <c r="EC81" s="43"/>
      <c r="ED81" s="43"/>
      <c r="EE81" s="396"/>
      <c r="EF81" s="43"/>
      <c r="EG81" s="43"/>
      <c r="EH81" s="43"/>
      <c r="EI81" s="43"/>
      <c r="EJ81" s="396"/>
      <c r="EK81" s="43"/>
      <c r="EL81" s="43"/>
      <c r="EM81" s="43"/>
      <c r="EN81" s="43"/>
      <c r="EO81" s="88"/>
    </row>
    <row r="82" spans="4:145" ht="12.75" hidden="1" customHeight="1" x14ac:dyDescent="0.3">
      <c r="D82" s="88" t="s">
        <v>415</v>
      </c>
      <c r="E82" s="327"/>
      <c r="G82" s="43">
        <v>0</v>
      </c>
      <c r="H82" s="43"/>
      <c r="I82" s="43"/>
      <c r="J82" s="396"/>
      <c r="K82" s="43"/>
      <c r="L82" s="43">
        <v>0</v>
      </c>
      <c r="M82" s="43"/>
      <c r="N82" s="43"/>
      <c r="O82" s="396"/>
      <c r="P82" s="43"/>
      <c r="Q82" s="43">
        <v>0</v>
      </c>
      <c r="R82" s="43"/>
      <c r="S82" s="43"/>
      <c r="T82" s="396"/>
      <c r="U82" s="43"/>
      <c r="V82" s="43">
        <v>0</v>
      </c>
      <c r="W82" s="43"/>
      <c r="X82" s="43"/>
      <c r="Y82" s="396"/>
      <c r="Z82" s="43"/>
      <c r="AA82" s="43">
        <v>0</v>
      </c>
      <c r="AB82" s="43"/>
      <c r="AC82" s="43"/>
      <c r="AD82" s="396"/>
      <c r="AE82" s="43"/>
      <c r="AF82" s="43">
        <v>0</v>
      </c>
      <c r="AG82" s="43"/>
      <c r="AH82" s="43"/>
      <c r="AI82" s="396"/>
      <c r="AJ82" s="43"/>
      <c r="AK82" s="43">
        <v>0</v>
      </c>
      <c r="AL82" s="43"/>
      <c r="AM82" s="43"/>
      <c r="AN82" s="396"/>
      <c r="AO82" s="43"/>
      <c r="AP82" s="43">
        <v>0</v>
      </c>
      <c r="AQ82" s="43"/>
      <c r="AR82" s="43"/>
      <c r="AS82" s="396"/>
      <c r="AT82" s="43"/>
      <c r="AU82" s="43">
        <v>0</v>
      </c>
      <c r="AV82" s="43"/>
      <c r="AW82" s="43"/>
      <c r="AX82" s="396"/>
      <c r="AY82" s="43"/>
      <c r="AZ82" s="43">
        <v>0</v>
      </c>
      <c r="BA82" s="43"/>
      <c r="BB82" s="43"/>
      <c r="BC82" s="396"/>
      <c r="BD82" s="43"/>
      <c r="BE82" s="43">
        <v>0</v>
      </c>
      <c r="BF82" s="43"/>
      <c r="BG82" s="43"/>
      <c r="BH82" s="396"/>
      <c r="BI82" s="43"/>
      <c r="BJ82" s="43">
        <v>0</v>
      </c>
      <c r="BK82" s="43"/>
      <c r="BL82" s="43"/>
      <c r="BM82" s="396"/>
      <c r="BN82" s="43"/>
      <c r="BO82" s="43">
        <v>0</v>
      </c>
      <c r="BP82" s="43"/>
      <c r="BQ82" s="43"/>
      <c r="BR82" s="396"/>
      <c r="BS82" s="43"/>
      <c r="BT82" s="43">
        <v>0</v>
      </c>
      <c r="BU82" s="43"/>
      <c r="BV82" s="43"/>
      <c r="BW82" s="396"/>
      <c r="BX82" s="43"/>
      <c r="BY82" s="43">
        <v>0</v>
      </c>
      <c r="BZ82" s="43"/>
      <c r="CA82" s="43"/>
      <c r="CB82" s="396"/>
      <c r="CC82" s="43"/>
      <c r="CD82" s="43">
        <v>0</v>
      </c>
      <c r="CE82" s="43"/>
      <c r="CF82" s="43"/>
      <c r="CG82" s="396"/>
      <c r="CH82" s="43"/>
      <c r="CI82" s="43">
        <v>0</v>
      </c>
      <c r="CJ82" s="43"/>
      <c r="CK82" s="43"/>
      <c r="CL82" s="396"/>
      <c r="CM82" s="43"/>
      <c r="CN82" s="43">
        <v>0</v>
      </c>
      <c r="CO82" s="43"/>
      <c r="CP82" s="43"/>
      <c r="CQ82" s="396"/>
      <c r="CR82" s="43"/>
      <c r="CS82" s="43">
        <v>0</v>
      </c>
      <c r="CT82" s="43"/>
      <c r="CU82" s="43"/>
      <c r="CV82" s="396"/>
      <c r="CW82" s="43"/>
      <c r="CX82" s="43">
        <v>0</v>
      </c>
      <c r="CY82" s="43"/>
      <c r="CZ82" s="43"/>
      <c r="DA82" s="396"/>
      <c r="DB82" s="43"/>
      <c r="DC82" s="43">
        <v>0</v>
      </c>
      <c r="DD82" s="43"/>
      <c r="DE82" s="43"/>
      <c r="DF82" s="396"/>
      <c r="DG82" s="43"/>
      <c r="DH82" s="43">
        <v>0</v>
      </c>
      <c r="DI82" s="43"/>
      <c r="DJ82" s="43"/>
      <c r="DK82" s="396"/>
      <c r="DL82" s="43"/>
      <c r="DM82" s="43">
        <v>0</v>
      </c>
      <c r="DN82" s="43"/>
      <c r="DO82" s="43"/>
      <c r="DP82" s="396"/>
      <c r="DQ82" s="43"/>
      <c r="DR82" s="43">
        <v>0</v>
      </c>
      <c r="DS82" s="43"/>
      <c r="DT82" s="43"/>
      <c r="DU82" s="396"/>
      <c r="DV82" s="43"/>
      <c r="DW82" s="43">
        <v>0</v>
      </c>
      <c r="DX82" s="43"/>
      <c r="DY82" s="43"/>
      <c r="DZ82" s="396"/>
      <c r="EA82" s="43"/>
      <c r="EB82" s="43">
        <v>0</v>
      </c>
      <c r="EC82" s="43"/>
      <c r="ED82" s="43"/>
      <c r="EE82" s="396"/>
      <c r="EF82" s="43"/>
      <c r="EG82" s="43">
        <v>0</v>
      </c>
      <c r="EH82" s="43"/>
      <c r="EI82" s="43"/>
      <c r="EJ82" s="396"/>
      <c r="EK82" s="43"/>
      <c r="EL82" s="43">
        <v>0</v>
      </c>
      <c r="EM82" s="43"/>
      <c r="EN82" s="43"/>
      <c r="EO82" s="88"/>
    </row>
    <row r="83" spans="4:145" ht="12.75" hidden="1" customHeight="1" x14ac:dyDescent="0.3">
      <c r="D83" s="88" t="s">
        <v>316</v>
      </c>
      <c r="E83" s="327"/>
      <c r="F83" s="333"/>
      <c r="G83" s="394">
        <v>0</v>
      </c>
      <c r="H83" s="395"/>
      <c r="I83" s="43"/>
      <c r="J83" s="396"/>
      <c r="K83" s="397"/>
      <c r="L83" s="394">
        <v>0</v>
      </c>
      <c r="M83" s="395"/>
      <c r="N83" s="43"/>
      <c r="O83" s="396"/>
      <c r="P83" s="397"/>
      <c r="Q83" s="394">
        <v>0</v>
      </c>
      <c r="R83" s="395"/>
      <c r="S83" s="43"/>
      <c r="T83" s="396"/>
      <c r="U83" s="397"/>
      <c r="V83" s="394">
        <v>0</v>
      </c>
      <c r="W83" s="395"/>
      <c r="X83" s="43"/>
      <c r="Y83" s="396"/>
      <c r="Z83" s="397"/>
      <c r="AA83" s="394">
        <v>0</v>
      </c>
      <c r="AB83" s="395"/>
      <c r="AC83" s="43"/>
      <c r="AD83" s="396"/>
      <c r="AE83" s="397"/>
      <c r="AF83" s="394">
        <v>0</v>
      </c>
      <c r="AG83" s="395"/>
      <c r="AH83" s="43"/>
      <c r="AI83" s="396"/>
      <c r="AJ83" s="397"/>
      <c r="AK83" s="394">
        <v>0</v>
      </c>
      <c r="AL83" s="395"/>
      <c r="AM83" s="43"/>
      <c r="AN83" s="396"/>
      <c r="AO83" s="397"/>
      <c r="AP83" s="394">
        <v>0</v>
      </c>
      <c r="AQ83" s="395"/>
      <c r="AR83" s="43"/>
      <c r="AS83" s="396"/>
      <c r="AT83" s="397"/>
      <c r="AU83" s="394">
        <v>0</v>
      </c>
      <c r="AV83" s="395"/>
      <c r="AW83" s="43"/>
      <c r="AX83" s="396"/>
      <c r="AY83" s="397"/>
      <c r="AZ83" s="394">
        <v>0</v>
      </c>
      <c r="BA83" s="395"/>
      <c r="BB83" s="43"/>
      <c r="BC83" s="396"/>
      <c r="BD83" s="397"/>
      <c r="BE83" s="394">
        <v>0</v>
      </c>
      <c r="BF83" s="395"/>
      <c r="BG83" s="43"/>
      <c r="BH83" s="396"/>
      <c r="BI83" s="397"/>
      <c r="BJ83" s="394">
        <v>0</v>
      </c>
      <c r="BK83" s="395"/>
      <c r="BL83" s="43"/>
      <c r="BM83" s="396"/>
      <c r="BN83" s="397"/>
      <c r="BO83" s="394">
        <v>0</v>
      </c>
      <c r="BP83" s="395"/>
      <c r="BQ83" s="43"/>
      <c r="BR83" s="396"/>
      <c r="BS83" s="397"/>
      <c r="BT83" s="394">
        <v>0</v>
      </c>
      <c r="BU83" s="395"/>
      <c r="BV83" s="43"/>
      <c r="BW83" s="396"/>
      <c r="BX83" s="397"/>
      <c r="BY83" s="394">
        <v>0</v>
      </c>
      <c r="BZ83" s="395"/>
      <c r="CA83" s="43"/>
      <c r="CB83" s="396"/>
      <c r="CC83" s="397"/>
      <c r="CD83" s="394">
        <v>0</v>
      </c>
      <c r="CE83" s="395"/>
      <c r="CF83" s="43"/>
      <c r="CG83" s="396"/>
      <c r="CH83" s="397"/>
      <c r="CI83" s="394">
        <v>0</v>
      </c>
      <c r="CJ83" s="395"/>
      <c r="CK83" s="43"/>
      <c r="CL83" s="396"/>
      <c r="CM83" s="397"/>
      <c r="CN83" s="394">
        <v>0</v>
      </c>
      <c r="CO83" s="395"/>
      <c r="CP83" s="43"/>
      <c r="CQ83" s="396"/>
      <c r="CR83" s="397"/>
      <c r="CS83" s="394">
        <v>0</v>
      </c>
      <c r="CT83" s="395"/>
      <c r="CU83" s="43"/>
      <c r="CV83" s="396"/>
      <c r="CW83" s="397"/>
      <c r="CX83" s="394">
        <v>0</v>
      </c>
      <c r="CY83" s="395"/>
      <c r="CZ83" s="43"/>
      <c r="DA83" s="396"/>
      <c r="DB83" s="397"/>
      <c r="DC83" s="394">
        <v>0</v>
      </c>
      <c r="DD83" s="395"/>
      <c r="DE83" s="43"/>
      <c r="DF83" s="396"/>
      <c r="DG83" s="397"/>
      <c r="DH83" s="394">
        <v>0</v>
      </c>
      <c r="DI83" s="395"/>
      <c r="DJ83" s="43"/>
      <c r="DK83" s="396"/>
      <c r="DL83" s="397"/>
      <c r="DM83" s="394">
        <v>0</v>
      </c>
      <c r="DN83" s="395"/>
      <c r="DO83" s="43"/>
      <c r="DP83" s="396"/>
      <c r="DQ83" s="397"/>
      <c r="DR83" s="394">
        <v>0</v>
      </c>
      <c r="DS83" s="395"/>
      <c r="DT83" s="43"/>
      <c r="DU83" s="396"/>
      <c r="DV83" s="397"/>
      <c r="DW83" s="394">
        <v>0</v>
      </c>
      <c r="DX83" s="395"/>
      <c r="DY83" s="43"/>
      <c r="DZ83" s="396"/>
      <c r="EA83" s="397"/>
      <c r="EB83" s="394">
        <v>0</v>
      </c>
      <c r="EC83" s="395"/>
      <c r="ED83" s="43"/>
      <c r="EE83" s="396"/>
      <c r="EF83" s="397"/>
      <c r="EG83" s="394">
        <v>0</v>
      </c>
      <c r="EH83" s="395"/>
      <c r="EI83" s="43"/>
      <c r="EJ83" s="396"/>
      <c r="EK83" s="397"/>
      <c r="EL83" s="394">
        <v>0</v>
      </c>
      <c r="EM83" s="395"/>
      <c r="EN83" s="43"/>
      <c r="EO83" s="88"/>
    </row>
    <row r="84" spans="4:145" ht="12.75" hidden="1" customHeight="1" x14ac:dyDescent="0.3">
      <c r="D84" s="88" t="s">
        <v>319</v>
      </c>
      <c r="E84" s="327"/>
      <c r="F84" s="327"/>
      <c r="G84" s="43">
        <v>0</v>
      </c>
      <c r="H84" s="42"/>
      <c r="I84" s="43"/>
      <c r="J84" s="396"/>
      <c r="K84" s="396"/>
      <c r="L84" s="43">
        <v>0</v>
      </c>
      <c r="M84" s="42"/>
      <c r="N84" s="43"/>
      <c r="O84" s="396"/>
      <c r="P84" s="396"/>
      <c r="Q84" s="43">
        <v>0</v>
      </c>
      <c r="R84" s="42"/>
      <c r="S84" s="43"/>
      <c r="T84" s="396"/>
      <c r="U84" s="396"/>
      <c r="V84" s="43">
        <v>0</v>
      </c>
      <c r="W84" s="42"/>
      <c r="X84" s="43"/>
      <c r="Y84" s="396"/>
      <c r="Z84" s="396"/>
      <c r="AA84" s="43">
        <v>0</v>
      </c>
      <c r="AB84" s="42"/>
      <c r="AC84" s="43"/>
      <c r="AD84" s="396"/>
      <c r="AE84" s="396"/>
      <c r="AF84" s="43">
        <v>0</v>
      </c>
      <c r="AG84" s="42"/>
      <c r="AH84" s="43"/>
      <c r="AI84" s="396"/>
      <c r="AJ84" s="396"/>
      <c r="AK84" s="43">
        <v>0</v>
      </c>
      <c r="AL84" s="42"/>
      <c r="AM84" s="43"/>
      <c r="AN84" s="396"/>
      <c r="AO84" s="396"/>
      <c r="AP84" s="43">
        <v>0</v>
      </c>
      <c r="AQ84" s="42"/>
      <c r="AR84" s="43"/>
      <c r="AS84" s="396"/>
      <c r="AT84" s="396"/>
      <c r="AU84" s="43">
        <v>0</v>
      </c>
      <c r="AV84" s="42"/>
      <c r="AW84" s="43"/>
      <c r="AX84" s="396"/>
      <c r="AY84" s="396"/>
      <c r="AZ84" s="43">
        <v>0</v>
      </c>
      <c r="BA84" s="42"/>
      <c r="BB84" s="43"/>
      <c r="BC84" s="396"/>
      <c r="BD84" s="396"/>
      <c r="BE84" s="43">
        <v>0</v>
      </c>
      <c r="BF84" s="42"/>
      <c r="BG84" s="43"/>
      <c r="BH84" s="396"/>
      <c r="BI84" s="396"/>
      <c r="BJ84" s="43">
        <v>0</v>
      </c>
      <c r="BK84" s="42"/>
      <c r="BL84" s="43"/>
      <c r="BM84" s="396"/>
      <c r="BN84" s="396"/>
      <c r="BO84" s="43">
        <v>0</v>
      </c>
      <c r="BP84" s="42"/>
      <c r="BQ84" s="43"/>
      <c r="BR84" s="396"/>
      <c r="BS84" s="396"/>
      <c r="BT84" s="43">
        <v>0</v>
      </c>
      <c r="BU84" s="42"/>
      <c r="BV84" s="43"/>
      <c r="BW84" s="396"/>
      <c r="BX84" s="396"/>
      <c r="BY84" s="43">
        <v>0</v>
      </c>
      <c r="BZ84" s="42"/>
      <c r="CA84" s="43"/>
      <c r="CB84" s="396"/>
      <c r="CC84" s="396"/>
      <c r="CD84" s="43">
        <v>0</v>
      </c>
      <c r="CE84" s="42"/>
      <c r="CF84" s="43"/>
      <c r="CG84" s="396"/>
      <c r="CH84" s="396"/>
      <c r="CI84" s="43">
        <v>0</v>
      </c>
      <c r="CJ84" s="42"/>
      <c r="CK84" s="43"/>
      <c r="CL84" s="396"/>
      <c r="CM84" s="396"/>
      <c r="CN84" s="43">
        <v>0</v>
      </c>
      <c r="CO84" s="42"/>
      <c r="CP84" s="43"/>
      <c r="CQ84" s="396"/>
      <c r="CR84" s="396"/>
      <c r="CS84" s="43">
        <v>0</v>
      </c>
      <c r="CT84" s="42"/>
      <c r="CU84" s="43"/>
      <c r="CV84" s="396"/>
      <c r="CW84" s="396"/>
      <c r="CX84" s="43">
        <v>0</v>
      </c>
      <c r="CY84" s="42"/>
      <c r="CZ84" s="43"/>
      <c r="DA84" s="396"/>
      <c r="DB84" s="396"/>
      <c r="DC84" s="43">
        <v>0</v>
      </c>
      <c r="DD84" s="42"/>
      <c r="DE84" s="43"/>
      <c r="DF84" s="396"/>
      <c r="DG84" s="396"/>
      <c r="DH84" s="43">
        <v>0</v>
      </c>
      <c r="DI84" s="42"/>
      <c r="DJ84" s="43"/>
      <c r="DK84" s="396"/>
      <c r="DL84" s="396"/>
      <c r="DM84" s="43">
        <v>0</v>
      </c>
      <c r="DN84" s="42"/>
      <c r="DO84" s="43"/>
      <c r="DP84" s="396"/>
      <c r="DQ84" s="396"/>
      <c r="DR84" s="43">
        <v>0</v>
      </c>
      <c r="DS84" s="42"/>
      <c r="DT84" s="43"/>
      <c r="DU84" s="396"/>
      <c r="DV84" s="396"/>
      <c r="DW84" s="43">
        <v>0</v>
      </c>
      <c r="DX84" s="42"/>
      <c r="DY84" s="43"/>
      <c r="DZ84" s="396"/>
      <c r="EA84" s="396"/>
      <c r="EB84" s="43">
        <v>0</v>
      </c>
      <c r="EC84" s="42"/>
      <c r="ED84" s="43"/>
      <c r="EE84" s="396"/>
      <c r="EF84" s="396"/>
      <c r="EG84" s="43">
        <v>0</v>
      </c>
      <c r="EH84" s="42"/>
      <c r="EI84" s="43"/>
      <c r="EJ84" s="396"/>
      <c r="EK84" s="396"/>
      <c r="EL84" s="43">
        <v>0</v>
      </c>
      <c r="EM84" s="42"/>
      <c r="EN84" s="43"/>
      <c r="EO84" s="88"/>
    </row>
    <row r="85" spans="4:145" ht="12.75" hidden="1" customHeight="1" x14ac:dyDescent="0.3">
      <c r="D85" s="88" t="s">
        <v>334</v>
      </c>
      <c r="E85" s="327"/>
      <c r="F85" s="346"/>
      <c r="G85" s="72">
        <v>0</v>
      </c>
      <c r="H85" s="71"/>
      <c r="I85" s="43"/>
      <c r="J85" s="396"/>
      <c r="K85" s="405"/>
      <c r="L85" s="72">
        <v>0</v>
      </c>
      <c r="M85" s="71"/>
      <c r="N85" s="43"/>
      <c r="O85" s="396"/>
      <c r="P85" s="405"/>
      <c r="Q85" s="72">
        <v>0</v>
      </c>
      <c r="R85" s="71"/>
      <c r="S85" s="43"/>
      <c r="T85" s="396"/>
      <c r="U85" s="405"/>
      <c r="V85" s="72">
        <v>0</v>
      </c>
      <c r="W85" s="71"/>
      <c r="X85" s="43"/>
      <c r="Y85" s="396"/>
      <c r="Z85" s="405"/>
      <c r="AA85" s="72">
        <v>0</v>
      </c>
      <c r="AB85" s="71"/>
      <c r="AC85" s="43"/>
      <c r="AD85" s="396"/>
      <c r="AE85" s="405"/>
      <c r="AF85" s="72">
        <v>0</v>
      </c>
      <c r="AG85" s="71"/>
      <c r="AH85" s="43"/>
      <c r="AI85" s="396"/>
      <c r="AJ85" s="405"/>
      <c r="AK85" s="72">
        <v>0</v>
      </c>
      <c r="AL85" s="71"/>
      <c r="AM85" s="43"/>
      <c r="AN85" s="396"/>
      <c r="AO85" s="405"/>
      <c r="AP85" s="72">
        <v>0</v>
      </c>
      <c r="AQ85" s="71"/>
      <c r="AR85" s="43"/>
      <c r="AS85" s="396"/>
      <c r="AT85" s="405"/>
      <c r="AU85" s="72">
        <v>0</v>
      </c>
      <c r="AV85" s="71"/>
      <c r="AW85" s="43"/>
      <c r="AX85" s="396"/>
      <c r="AY85" s="405"/>
      <c r="AZ85" s="72">
        <v>0</v>
      </c>
      <c r="BA85" s="71"/>
      <c r="BB85" s="43"/>
      <c r="BC85" s="396"/>
      <c r="BD85" s="405"/>
      <c r="BE85" s="72">
        <v>0</v>
      </c>
      <c r="BF85" s="71"/>
      <c r="BG85" s="43"/>
      <c r="BH85" s="396"/>
      <c r="BI85" s="405"/>
      <c r="BJ85" s="72">
        <v>0</v>
      </c>
      <c r="BK85" s="71"/>
      <c r="BL85" s="43"/>
      <c r="BM85" s="396"/>
      <c r="BN85" s="405"/>
      <c r="BO85" s="72">
        <v>0</v>
      </c>
      <c r="BP85" s="71"/>
      <c r="BQ85" s="43"/>
      <c r="BR85" s="396"/>
      <c r="BS85" s="405"/>
      <c r="BT85" s="72">
        <v>0</v>
      </c>
      <c r="BU85" s="71"/>
      <c r="BV85" s="43"/>
      <c r="BW85" s="396"/>
      <c r="BX85" s="405"/>
      <c r="BY85" s="72">
        <v>0</v>
      </c>
      <c r="BZ85" s="71"/>
      <c r="CA85" s="43"/>
      <c r="CB85" s="396"/>
      <c r="CC85" s="405"/>
      <c r="CD85" s="72">
        <v>0</v>
      </c>
      <c r="CE85" s="71"/>
      <c r="CF85" s="43"/>
      <c r="CG85" s="396"/>
      <c r="CH85" s="405"/>
      <c r="CI85" s="72">
        <v>0</v>
      </c>
      <c r="CJ85" s="71"/>
      <c r="CK85" s="43"/>
      <c r="CL85" s="396"/>
      <c r="CM85" s="405"/>
      <c r="CN85" s="72">
        <v>0</v>
      </c>
      <c r="CO85" s="71"/>
      <c r="CP85" s="43"/>
      <c r="CQ85" s="396"/>
      <c r="CR85" s="405"/>
      <c r="CS85" s="72">
        <v>0</v>
      </c>
      <c r="CT85" s="71"/>
      <c r="CU85" s="43"/>
      <c r="CV85" s="396"/>
      <c r="CW85" s="405"/>
      <c r="CX85" s="72">
        <v>0</v>
      </c>
      <c r="CY85" s="71"/>
      <c r="CZ85" s="43"/>
      <c r="DA85" s="396"/>
      <c r="DB85" s="405"/>
      <c r="DC85" s="72">
        <v>0</v>
      </c>
      <c r="DD85" s="71"/>
      <c r="DE85" s="43"/>
      <c r="DF85" s="396"/>
      <c r="DG85" s="405"/>
      <c r="DH85" s="72">
        <v>0</v>
      </c>
      <c r="DI85" s="71"/>
      <c r="DJ85" s="43"/>
      <c r="DK85" s="396"/>
      <c r="DL85" s="405"/>
      <c r="DM85" s="72">
        <v>0</v>
      </c>
      <c r="DN85" s="71"/>
      <c r="DO85" s="43"/>
      <c r="DP85" s="396"/>
      <c r="DQ85" s="405"/>
      <c r="DR85" s="72">
        <v>0</v>
      </c>
      <c r="DS85" s="71"/>
      <c r="DT85" s="43"/>
      <c r="DU85" s="396"/>
      <c r="DV85" s="405"/>
      <c r="DW85" s="72">
        <v>0</v>
      </c>
      <c r="DX85" s="71"/>
      <c r="DY85" s="43"/>
      <c r="DZ85" s="396"/>
      <c r="EA85" s="405"/>
      <c r="EB85" s="72">
        <v>0</v>
      </c>
      <c r="EC85" s="71"/>
      <c r="ED85" s="43"/>
      <c r="EE85" s="396"/>
      <c r="EF85" s="405"/>
      <c r="EG85" s="72">
        <v>0</v>
      </c>
      <c r="EH85" s="71"/>
      <c r="EI85" s="43"/>
      <c r="EJ85" s="396"/>
      <c r="EK85" s="405"/>
      <c r="EL85" s="72">
        <v>0</v>
      </c>
      <c r="EM85" s="71"/>
      <c r="EN85" s="43"/>
      <c r="EO85" s="88"/>
    </row>
    <row r="86" spans="4:145" ht="12.75" hidden="1" customHeight="1" x14ac:dyDescent="0.3">
      <c r="D86" s="88"/>
      <c r="E86" s="327"/>
      <c r="G86" s="43"/>
      <c r="H86" s="43"/>
      <c r="I86" s="43"/>
      <c r="J86" s="396"/>
      <c r="K86" s="43"/>
      <c r="L86" s="43"/>
      <c r="M86" s="43"/>
      <c r="N86" s="43"/>
      <c r="O86" s="396"/>
      <c r="P86" s="43"/>
      <c r="Q86" s="43"/>
      <c r="R86" s="43"/>
      <c r="S86" s="43"/>
      <c r="T86" s="396"/>
      <c r="U86" s="43"/>
      <c r="V86" s="43"/>
      <c r="W86" s="43"/>
      <c r="X86" s="43"/>
      <c r="Y86" s="396"/>
      <c r="Z86" s="43"/>
      <c r="AA86" s="43"/>
      <c r="AB86" s="43"/>
      <c r="AC86" s="43"/>
      <c r="AD86" s="396"/>
      <c r="AE86" s="43"/>
      <c r="AF86" s="43"/>
      <c r="AG86" s="43"/>
      <c r="AH86" s="43"/>
      <c r="AI86" s="396"/>
      <c r="AJ86" s="43"/>
      <c r="AK86" s="43"/>
      <c r="AL86" s="43"/>
      <c r="AM86" s="43"/>
      <c r="AN86" s="396"/>
      <c r="AO86" s="43"/>
      <c r="AP86" s="43"/>
      <c r="AQ86" s="43"/>
      <c r="AR86" s="43"/>
      <c r="AS86" s="396"/>
      <c r="AT86" s="43"/>
      <c r="AU86" s="43"/>
      <c r="AV86" s="43"/>
      <c r="AW86" s="43"/>
      <c r="AX86" s="396"/>
      <c r="AY86" s="43"/>
      <c r="AZ86" s="43"/>
      <c r="BA86" s="43"/>
      <c r="BB86" s="43"/>
      <c r="BC86" s="396"/>
      <c r="BD86" s="43"/>
      <c r="BE86" s="43"/>
      <c r="BF86" s="43"/>
      <c r="BG86" s="43"/>
      <c r="BH86" s="396"/>
      <c r="BI86" s="43"/>
      <c r="BJ86" s="43"/>
      <c r="BK86" s="43"/>
      <c r="BL86" s="43"/>
      <c r="BM86" s="396"/>
      <c r="BN86" s="43"/>
      <c r="BO86" s="43"/>
      <c r="BP86" s="43"/>
      <c r="BQ86" s="43"/>
      <c r="BR86" s="396"/>
      <c r="BS86" s="43"/>
      <c r="BT86" s="43"/>
      <c r="BU86" s="43"/>
      <c r="BV86" s="43"/>
      <c r="BW86" s="396"/>
      <c r="BX86" s="43"/>
      <c r="BY86" s="43"/>
      <c r="BZ86" s="43"/>
      <c r="CA86" s="43"/>
      <c r="CB86" s="396"/>
      <c r="CC86" s="43"/>
      <c r="CD86" s="43"/>
      <c r="CE86" s="43"/>
      <c r="CF86" s="43"/>
      <c r="CG86" s="396"/>
      <c r="CH86" s="43"/>
      <c r="CI86" s="43"/>
      <c r="CJ86" s="43"/>
      <c r="CK86" s="43"/>
      <c r="CL86" s="396"/>
      <c r="CM86" s="43"/>
      <c r="CN86" s="43"/>
      <c r="CO86" s="43"/>
      <c r="CP86" s="43"/>
      <c r="CQ86" s="396"/>
      <c r="CR86" s="43"/>
      <c r="CS86" s="43"/>
      <c r="CT86" s="43"/>
      <c r="CU86" s="43"/>
      <c r="CV86" s="396"/>
      <c r="CW86" s="43"/>
      <c r="CX86" s="43"/>
      <c r="CY86" s="43"/>
      <c r="CZ86" s="43"/>
      <c r="DA86" s="396"/>
      <c r="DB86" s="43"/>
      <c r="DC86" s="43"/>
      <c r="DD86" s="43"/>
      <c r="DE86" s="43"/>
      <c r="DF86" s="396"/>
      <c r="DG86" s="43"/>
      <c r="DH86" s="43"/>
      <c r="DI86" s="43"/>
      <c r="DJ86" s="43"/>
      <c r="DK86" s="396"/>
      <c r="DL86" s="43"/>
      <c r="DM86" s="43"/>
      <c r="DN86" s="43"/>
      <c r="DO86" s="43"/>
      <c r="DP86" s="396"/>
      <c r="DQ86" s="43"/>
      <c r="DR86" s="43"/>
      <c r="DS86" s="43"/>
      <c r="DT86" s="43"/>
      <c r="DU86" s="396"/>
      <c r="DV86" s="43"/>
      <c r="DW86" s="43"/>
      <c r="DX86" s="43"/>
      <c r="DY86" s="43"/>
      <c r="DZ86" s="396"/>
      <c r="EA86" s="43"/>
      <c r="EB86" s="43"/>
      <c r="EC86" s="43"/>
      <c r="ED86" s="43"/>
      <c r="EE86" s="396"/>
      <c r="EF86" s="43"/>
      <c r="EG86" s="43"/>
      <c r="EH86" s="43"/>
      <c r="EI86" s="43"/>
      <c r="EJ86" s="396"/>
      <c r="EK86" s="43"/>
      <c r="EL86" s="43"/>
      <c r="EM86" s="43"/>
      <c r="EN86" s="43"/>
      <c r="EO86" s="88"/>
    </row>
    <row r="87" spans="4:145" ht="12.75" hidden="1" customHeight="1" x14ac:dyDescent="0.3">
      <c r="D87" s="88" t="s">
        <v>415</v>
      </c>
      <c r="E87" s="327"/>
      <c r="G87" s="43">
        <v>0</v>
      </c>
      <c r="H87" s="43"/>
      <c r="I87" s="43"/>
      <c r="J87" s="396"/>
      <c r="K87" s="43"/>
      <c r="L87" s="43">
        <v>0</v>
      </c>
      <c r="M87" s="43"/>
      <c r="N87" s="43"/>
      <c r="O87" s="396"/>
      <c r="P87" s="43"/>
      <c r="Q87" s="43">
        <v>0</v>
      </c>
      <c r="R87" s="43"/>
      <c r="S87" s="43"/>
      <c r="T87" s="396"/>
      <c r="U87" s="43"/>
      <c r="V87" s="43">
        <v>0</v>
      </c>
      <c r="W87" s="43"/>
      <c r="X87" s="43"/>
      <c r="Y87" s="396"/>
      <c r="Z87" s="43"/>
      <c r="AA87" s="43">
        <v>0</v>
      </c>
      <c r="AB87" s="43"/>
      <c r="AC87" s="43"/>
      <c r="AD87" s="396"/>
      <c r="AE87" s="43"/>
      <c r="AF87" s="43">
        <v>0</v>
      </c>
      <c r="AG87" s="43"/>
      <c r="AH87" s="43"/>
      <c r="AI87" s="396"/>
      <c r="AJ87" s="43"/>
      <c r="AK87" s="43">
        <v>0</v>
      </c>
      <c r="AL87" s="43"/>
      <c r="AM87" s="43"/>
      <c r="AN87" s="396"/>
      <c r="AO87" s="43"/>
      <c r="AP87" s="43">
        <v>0</v>
      </c>
      <c r="AQ87" s="43"/>
      <c r="AR87" s="43"/>
      <c r="AS87" s="396"/>
      <c r="AT87" s="43"/>
      <c r="AU87" s="43">
        <v>0</v>
      </c>
      <c r="AV87" s="43"/>
      <c r="AW87" s="43"/>
      <c r="AX87" s="396"/>
      <c r="AY87" s="43"/>
      <c r="AZ87" s="43">
        <v>0</v>
      </c>
      <c r="BA87" s="43"/>
      <c r="BB87" s="43"/>
      <c r="BC87" s="396"/>
      <c r="BD87" s="43"/>
      <c r="BE87" s="43">
        <v>0</v>
      </c>
      <c r="BF87" s="43"/>
      <c r="BG87" s="43"/>
      <c r="BH87" s="396"/>
      <c r="BI87" s="43"/>
      <c r="BJ87" s="43">
        <v>0</v>
      </c>
      <c r="BK87" s="43"/>
      <c r="BL87" s="43"/>
      <c r="BM87" s="396"/>
      <c r="BN87" s="43"/>
      <c r="BO87" s="43">
        <v>0</v>
      </c>
      <c r="BP87" s="43"/>
      <c r="BQ87" s="43"/>
      <c r="BR87" s="396"/>
      <c r="BS87" s="43"/>
      <c r="BT87" s="43">
        <v>0</v>
      </c>
      <c r="BU87" s="43"/>
      <c r="BV87" s="43"/>
      <c r="BW87" s="396"/>
      <c r="BX87" s="43"/>
      <c r="BY87" s="43">
        <v>0</v>
      </c>
      <c r="BZ87" s="43"/>
      <c r="CA87" s="43"/>
      <c r="CB87" s="396"/>
      <c r="CC87" s="43"/>
      <c r="CD87" s="43">
        <v>0</v>
      </c>
      <c r="CE87" s="43"/>
      <c r="CF87" s="43"/>
      <c r="CG87" s="396"/>
      <c r="CH87" s="43"/>
      <c r="CI87" s="43">
        <v>0</v>
      </c>
      <c r="CJ87" s="43"/>
      <c r="CK87" s="43"/>
      <c r="CL87" s="396"/>
      <c r="CM87" s="43"/>
      <c r="CN87" s="43">
        <v>0</v>
      </c>
      <c r="CO87" s="43"/>
      <c r="CP87" s="43"/>
      <c r="CQ87" s="396"/>
      <c r="CR87" s="43"/>
      <c r="CS87" s="43">
        <v>0</v>
      </c>
      <c r="CT87" s="43"/>
      <c r="CU87" s="43"/>
      <c r="CV87" s="396"/>
      <c r="CW87" s="43"/>
      <c r="CX87" s="43">
        <v>0</v>
      </c>
      <c r="CY87" s="43"/>
      <c r="CZ87" s="43"/>
      <c r="DA87" s="396"/>
      <c r="DB87" s="43"/>
      <c r="DC87" s="43">
        <v>0</v>
      </c>
      <c r="DD87" s="43"/>
      <c r="DE87" s="43"/>
      <c r="DF87" s="396"/>
      <c r="DG87" s="43"/>
      <c r="DH87" s="43">
        <v>0</v>
      </c>
      <c r="DI87" s="43"/>
      <c r="DJ87" s="43"/>
      <c r="DK87" s="396"/>
      <c r="DL87" s="43"/>
      <c r="DM87" s="43">
        <v>0</v>
      </c>
      <c r="DN87" s="43"/>
      <c r="DO87" s="43"/>
      <c r="DP87" s="396"/>
      <c r="DQ87" s="43"/>
      <c r="DR87" s="43">
        <v>0</v>
      </c>
      <c r="DS87" s="43"/>
      <c r="DT87" s="43"/>
      <c r="DU87" s="396"/>
      <c r="DV87" s="43"/>
      <c r="DW87" s="43">
        <v>0</v>
      </c>
      <c r="DX87" s="43"/>
      <c r="DY87" s="43"/>
      <c r="DZ87" s="396"/>
      <c r="EA87" s="43"/>
      <c r="EB87" s="43">
        <v>0</v>
      </c>
      <c r="EC87" s="43"/>
      <c r="ED87" s="43"/>
      <c r="EE87" s="396"/>
      <c r="EF87" s="43"/>
      <c r="EG87" s="43">
        <v>0</v>
      </c>
      <c r="EH87" s="43"/>
      <c r="EI87" s="43"/>
      <c r="EJ87" s="396"/>
      <c r="EK87" s="43"/>
      <c r="EL87" s="43">
        <v>0</v>
      </c>
      <c r="EM87" s="43"/>
      <c r="EN87" s="43"/>
      <c r="EO87" s="88"/>
    </row>
    <row r="88" spans="4:145" ht="12.75" hidden="1" customHeight="1" x14ac:dyDescent="0.3">
      <c r="D88" s="88" t="s">
        <v>316</v>
      </c>
      <c r="E88" s="327"/>
      <c r="F88" s="333"/>
      <c r="G88" s="394">
        <v>0</v>
      </c>
      <c r="H88" s="395"/>
      <c r="I88" s="43"/>
      <c r="J88" s="396"/>
      <c r="K88" s="397"/>
      <c r="L88" s="394">
        <v>0</v>
      </c>
      <c r="M88" s="395"/>
      <c r="N88" s="43"/>
      <c r="O88" s="396"/>
      <c r="P88" s="397"/>
      <c r="Q88" s="394">
        <v>0</v>
      </c>
      <c r="R88" s="395"/>
      <c r="S88" s="43"/>
      <c r="T88" s="396"/>
      <c r="U88" s="397"/>
      <c r="V88" s="394">
        <v>0</v>
      </c>
      <c r="W88" s="395"/>
      <c r="X88" s="43"/>
      <c r="Y88" s="396"/>
      <c r="Z88" s="397"/>
      <c r="AA88" s="394">
        <v>0</v>
      </c>
      <c r="AB88" s="395"/>
      <c r="AC88" s="43"/>
      <c r="AD88" s="396"/>
      <c r="AE88" s="397"/>
      <c r="AF88" s="394">
        <v>0</v>
      </c>
      <c r="AG88" s="395"/>
      <c r="AH88" s="43"/>
      <c r="AI88" s="396"/>
      <c r="AJ88" s="397"/>
      <c r="AK88" s="394">
        <v>0</v>
      </c>
      <c r="AL88" s="395"/>
      <c r="AM88" s="43"/>
      <c r="AN88" s="396"/>
      <c r="AO88" s="397"/>
      <c r="AP88" s="394">
        <v>0</v>
      </c>
      <c r="AQ88" s="395"/>
      <c r="AR88" s="43"/>
      <c r="AS88" s="396"/>
      <c r="AT88" s="397"/>
      <c r="AU88" s="394">
        <v>0</v>
      </c>
      <c r="AV88" s="395"/>
      <c r="AW88" s="43"/>
      <c r="AX88" s="396"/>
      <c r="AY88" s="397"/>
      <c r="AZ88" s="394">
        <v>0</v>
      </c>
      <c r="BA88" s="395"/>
      <c r="BB88" s="43"/>
      <c r="BC88" s="396"/>
      <c r="BD88" s="397"/>
      <c r="BE88" s="394">
        <v>0</v>
      </c>
      <c r="BF88" s="395"/>
      <c r="BG88" s="43"/>
      <c r="BH88" s="396"/>
      <c r="BI88" s="397"/>
      <c r="BJ88" s="394">
        <v>0</v>
      </c>
      <c r="BK88" s="395"/>
      <c r="BL88" s="43"/>
      <c r="BM88" s="396"/>
      <c r="BN88" s="397"/>
      <c r="BO88" s="394">
        <v>0</v>
      </c>
      <c r="BP88" s="395"/>
      <c r="BQ88" s="43"/>
      <c r="BR88" s="396"/>
      <c r="BS88" s="397"/>
      <c r="BT88" s="394">
        <v>0</v>
      </c>
      <c r="BU88" s="395"/>
      <c r="BV88" s="43"/>
      <c r="BW88" s="396"/>
      <c r="BX88" s="397"/>
      <c r="BY88" s="394">
        <v>0</v>
      </c>
      <c r="BZ88" s="395"/>
      <c r="CA88" s="43"/>
      <c r="CB88" s="396"/>
      <c r="CC88" s="397"/>
      <c r="CD88" s="394">
        <v>0</v>
      </c>
      <c r="CE88" s="395"/>
      <c r="CF88" s="43"/>
      <c r="CG88" s="396"/>
      <c r="CH88" s="397"/>
      <c r="CI88" s="394">
        <v>0</v>
      </c>
      <c r="CJ88" s="395"/>
      <c r="CK88" s="43"/>
      <c r="CL88" s="396"/>
      <c r="CM88" s="397"/>
      <c r="CN88" s="394">
        <v>0</v>
      </c>
      <c r="CO88" s="395"/>
      <c r="CP88" s="43"/>
      <c r="CQ88" s="396"/>
      <c r="CR88" s="397"/>
      <c r="CS88" s="394">
        <v>0</v>
      </c>
      <c r="CT88" s="395"/>
      <c r="CU88" s="43"/>
      <c r="CV88" s="396"/>
      <c r="CW88" s="397"/>
      <c r="CX88" s="394">
        <v>0</v>
      </c>
      <c r="CY88" s="395"/>
      <c r="CZ88" s="43"/>
      <c r="DA88" s="396"/>
      <c r="DB88" s="397"/>
      <c r="DC88" s="394">
        <v>0</v>
      </c>
      <c r="DD88" s="395"/>
      <c r="DE88" s="43"/>
      <c r="DF88" s="396"/>
      <c r="DG88" s="397"/>
      <c r="DH88" s="394">
        <v>0</v>
      </c>
      <c r="DI88" s="395"/>
      <c r="DJ88" s="43"/>
      <c r="DK88" s="396"/>
      <c r="DL88" s="397"/>
      <c r="DM88" s="394">
        <v>0</v>
      </c>
      <c r="DN88" s="395"/>
      <c r="DO88" s="43"/>
      <c r="DP88" s="396"/>
      <c r="DQ88" s="397"/>
      <c r="DR88" s="394">
        <v>0</v>
      </c>
      <c r="DS88" s="395"/>
      <c r="DT88" s="43"/>
      <c r="DU88" s="396"/>
      <c r="DV88" s="397"/>
      <c r="DW88" s="394">
        <v>0</v>
      </c>
      <c r="DX88" s="395"/>
      <c r="DY88" s="43"/>
      <c r="DZ88" s="396"/>
      <c r="EA88" s="397"/>
      <c r="EB88" s="394">
        <v>0</v>
      </c>
      <c r="EC88" s="395"/>
      <c r="ED88" s="43"/>
      <c r="EE88" s="396"/>
      <c r="EF88" s="397"/>
      <c r="EG88" s="394">
        <v>0</v>
      </c>
      <c r="EH88" s="395"/>
      <c r="EI88" s="43"/>
      <c r="EJ88" s="396"/>
      <c r="EK88" s="397"/>
      <c r="EL88" s="394">
        <v>0</v>
      </c>
      <c r="EM88" s="395"/>
      <c r="EN88" s="43"/>
      <c r="EO88" s="88"/>
    </row>
    <row r="89" spans="4:145" ht="12.75" hidden="1" customHeight="1" x14ac:dyDescent="0.3">
      <c r="D89" s="88" t="s">
        <v>319</v>
      </c>
      <c r="E89" s="327"/>
      <c r="F89" s="327"/>
      <c r="G89" s="43">
        <v>0</v>
      </c>
      <c r="H89" s="42"/>
      <c r="I89" s="43"/>
      <c r="J89" s="396"/>
      <c r="K89" s="396"/>
      <c r="L89" s="43">
        <v>0</v>
      </c>
      <c r="M89" s="42"/>
      <c r="N89" s="43"/>
      <c r="O89" s="396"/>
      <c r="P89" s="396"/>
      <c r="Q89" s="43">
        <v>0</v>
      </c>
      <c r="R89" s="42"/>
      <c r="S89" s="43"/>
      <c r="T89" s="396"/>
      <c r="U89" s="396"/>
      <c r="V89" s="43">
        <v>0</v>
      </c>
      <c r="W89" s="42"/>
      <c r="X89" s="43"/>
      <c r="Y89" s="396"/>
      <c r="Z89" s="396"/>
      <c r="AA89" s="43">
        <v>0</v>
      </c>
      <c r="AB89" s="42"/>
      <c r="AC89" s="43"/>
      <c r="AD89" s="396"/>
      <c r="AE89" s="396"/>
      <c r="AF89" s="43">
        <v>0</v>
      </c>
      <c r="AG89" s="42"/>
      <c r="AH89" s="43"/>
      <c r="AI89" s="396"/>
      <c r="AJ89" s="396"/>
      <c r="AK89" s="43">
        <v>0</v>
      </c>
      <c r="AL89" s="42"/>
      <c r="AM89" s="43"/>
      <c r="AN89" s="396"/>
      <c r="AO89" s="396"/>
      <c r="AP89" s="43">
        <v>0</v>
      </c>
      <c r="AQ89" s="42"/>
      <c r="AR89" s="43"/>
      <c r="AS89" s="396"/>
      <c r="AT89" s="396"/>
      <c r="AU89" s="43">
        <v>0</v>
      </c>
      <c r="AV89" s="42"/>
      <c r="AW89" s="43"/>
      <c r="AX89" s="396"/>
      <c r="AY89" s="396"/>
      <c r="AZ89" s="43">
        <v>0</v>
      </c>
      <c r="BA89" s="42"/>
      <c r="BB89" s="43"/>
      <c r="BC89" s="396"/>
      <c r="BD89" s="396"/>
      <c r="BE89" s="43">
        <v>0</v>
      </c>
      <c r="BF89" s="42"/>
      <c r="BG89" s="43"/>
      <c r="BH89" s="396"/>
      <c r="BI89" s="396"/>
      <c r="BJ89" s="43">
        <v>0</v>
      </c>
      <c r="BK89" s="42"/>
      <c r="BL89" s="43"/>
      <c r="BM89" s="396"/>
      <c r="BN89" s="396"/>
      <c r="BO89" s="43">
        <v>0</v>
      </c>
      <c r="BP89" s="42"/>
      <c r="BQ89" s="43"/>
      <c r="BR89" s="396"/>
      <c r="BS89" s="396"/>
      <c r="BT89" s="43">
        <v>0</v>
      </c>
      <c r="BU89" s="42"/>
      <c r="BV89" s="43"/>
      <c r="BW89" s="396"/>
      <c r="BX89" s="396"/>
      <c r="BY89" s="43">
        <v>0</v>
      </c>
      <c r="BZ89" s="42"/>
      <c r="CA89" s="43"/>
      <c r="CB89" s="396"/>
      <c r="CC89" s="396"/>
      <c r="CD89" s="43">
        <v>0</v>
      </c>
      <c r="CE89" s="42"/>
      <c r="CF89" s="43"/>
      <c r="CG89" s="396"/>
      <c r="CH89" s="396"/>
      <c r="CI89" s="43">
        <v>0</v>
      </c>
      <c r="CJ89" s="42"/>
      <c r="CK89" s="43"/>
      <c r="CL89" s="396"/>
      <c r="CM89" s="396"/>
      <c r="CN89" s="43">
        <v>0</v>
      </c>
      <c r="CO89" s="42"/>
      <c r="CP89" s="43"/>
      <c r="CQ89" s="396"/>
      <c r="CR89" s="396"/>
      <c r="CS89" s="43">
        <v>0</v>
      </c>
      <c r="CT89" s="42"/>
      <c r="CU89" s="43"/>
      <c r="CV89" s="396"/>
      <c r="CW89" s="396"/>
      <c r="CX89" s="43">
        <v>0</v>
      </c>
      <c r="CY89" s="42"/>
      <c r="CZ89" s="43"/>
      <c r="DA89" s="396"/>
      <c r="DB89" s="396"/>
      <c r="DC89" s="43">
        <v>0</v>
      </c>
      <c r="DD89" s="42"/>
      <c r="DE89" s="43"/>
      <c r="DF89" s="396"/>
      <c r="DG89" s="396"/>
      <c r="DH89" s="43">
        <v>0</v>
      </c>
      <c r="DI89" s="42"/>
      <c r="DJ89" s="43"/>
      <c r="DK89" s="396"/>
      <c r="DL89" s="396"/>
      <c r="DM89" s="43">
        <v>0</v>
      </c>
      <c r="DN89" s="42"/>
      <c r="DO89" s="43"/>
      <c r="DP89" s="396"/>
      <c r="DQ89" s="396"/>
      <c r="DR89" s="43">
        <v>0</v>
      </c>
      <c r="DS89" s="42"/>
      <c r="DT89" s="43"/>
      <c r="DU89" s="396"/>
      <c r="DV89" s="396"/>
      <c r="DW89" s="43">
        <v>0</v>
      </c>
      <c r="DX89" s="42"/>
      <c r="DY89" s="43"/>
      <c r="DZ89" s="396"/>
      <c r="EA89" s="396"/>
      <c r="EB89" s="43">
        <v>0</v>
      </c>
      <c r="EC89" s="42"/>
      <c r="ED89" s="43"/>
      <c r="EE89" s="396"/>
      <c r="EF89" s="396"/>
      <c r="EG89" s="43">
        <v>0</v>
      </c>
      <c r="EH89" s="42"/>
      <c r="EI89" s="43"/>
      <c r="EJ89" s="396"/>
      <c r="EK89" s="396"/>
      <c r="EL89" s="43">
        <v>0</v>
      </c>
      <c r="EM89" s="42"/>
      <c r="EN89" s="43"/>
      <c r="EO89" s="88"/>
    </row>
    <row r="90" spans="4:145" ht="12.75" hidden="1" customHeight="1" x14ac:dyDescent="0.3">
      <c r="D90" s="88" t="s">
        <v>334</v>
      </c>
      <c r="E90" s="327"/>
      <c r="F90" s="346"/>
      <c r="G90" s="72">
        <v>0</v>
      </c>
      <c r="H90" s="71"/>
      <c r="I90" s="43"/>
      <c r="J90" s="396"/>
      <c r="K90" s="405"/>
      <c r="L90" s="72">
        <v>0</v>
      </c>
      <c r="M90" s="71"/>
      <c r="N90" s="43"/>
      <c r="O90" s="396"/>
      <c r="P90" s="405"/>
      <c r="Q90" s="72">
        <v>0</v>
      </c>
      <c r="R90" s="71"/>
      <c r="S90" s="43"/>
      <c r="T90" s="396"/>
      <c r="U90" s="405"/>
      <c r="V90" s="72">
        <v>0</v>
      </c>
      <c r="W90" s="71"/>
      <c r="X90" s="43"/>
      <c r="Y90" s="396"/>
      <c r="Z90" s="405"/>
      <c r="AA90" s="72">
        <v>0</v>
      </c>
      <c r="AB90" s="71"/>
      <c r="AC90" s="43"/>
      <c r="AD90" s="396"/>
      <c r="AE90" s="405"/>
      <c r="AF90" s="72">
        <v>0</v>
      </c>
      <c r="AG90" s="71"/>
      <c r="AH90" s="43"/>
      <c r="AI90" s="396"/>
      <c r="AJ90" s="405"/>
      <c r="AK90" s="72">
        <v>0</v>
      </c>
      <c r="AL90" s="71"/>
      <c r="AM90" s="43"/>
      <c r="AN90" s="396"/>
      <c r="AO90" s="405"/>
      <c r="AP90" s="72">
        <v>0</v>
      </c>
      <c r="AQ90" s="71"/>
      <c r="AR90" s="43"/>
      <c r="AS90" s="396"/>
      <c r="AT90" s="405"/>
      <c r="AU90" s="72">
        <v>0</v>
      </c>
      <c r="AV90" s="71"/>
      <c r="AW90" s="43"/>
      <c r="AX90" s="396"/>
      <c r="AY90" s="405"/>
      <c r="AZ90" s="72">
        <v>0</v>
      </c>
      <c r="BA90" s="71"/>
      <c r="BB90" s="43"/>
      <c r="BC90" s="396"/>
      <c r="BD90" s="405"/>
      <c r="BE90" s="72">
        <v>0</v>
      </c>
      <c r="BF90" s="71"/>
      <c r="BG90" s="43"/>
      <c r="BH90" s="396"/>
      <c r="BI90" s="405"/>
      <c r="BJ90" s="72">
        <v>0</v>
      </c>
      <c r="BK90" s="71"/>
      <c r="BL90" s="43"/>
      <c r="BM90" s="396"/>
      <c r="BN90" s="405"/>
      <c r="BO90" s="72">
        <v>0</v>
      </c>
      <c r="BP90" s="71"/>
      <c r="BQ90" s="43"/>
      <c r="BR90" s="396"/>
      <c r="BS90" s="405"/>
      <c r="BT90" s="72">
        <v>0</v>
      </c>
      <c r="BU90" s="71"/>
      <c r="BV90" s="43"/>
      <c r="BW90" s="396"/>
      <c r="BX90" s="405"/>
      <c r="BY90" s="72">
        <v>0</v>
      </c>
      <c r="BZ90" s="71"/>
      <c r="CA90" s="43"/>
      <c r="CB90" s="396"/>
      <c r="CC90" s="405"/>
      <c r="CD90" s="72">
        <v>0</v>
      </c>
      <c r="CE90" s="71"/>
      <c r="CF90" s="43"/>
      <c r="CG90" s="396"/>
      <c r="CH90" s="405"/>
      <c r="CI90" s="72">
        <v>0</v>
      </c>
      <c r="CJ90" s="71"/>
      <c r="CK90" s="43"/>
      <c r="CL90" s="396"/>
      <c r="CM90" s="405"/>
      <c r="CN90" s="72">
        <v>0</v>
      </c>
      <c r="CO90" s="71"/>
      <c r="CP90" s="43"/>
      <c r="CQ90" s="396"/>
      <c r="CR90" s="405"/>
      <c r="CS90" s="72">
        <v>0</v>
      </c>
      <c r="CT90" s="71"/>
      <c r="CU90" s="43"/>
      <c r="CV90" s="396"/>
      <c r="CW90" s="405"/>
      <c r="CX90" s="72">
        <v>0</v>
      </c>
      <c r="CY90" s="71"/>
      <c r="CZ90" s="43"/>
      <c r="DA90" s="396"/>
      <c r="DB90" s="405"/>
      <c r="DC90" s="72">
        <v>0</v>
      </c>
      <c r="DD90" s="71"/>
      <c r="DE90" s="43"/>
      <c r="DF90" s="396"/>
      <c r="DG90" s="405"/>
      <c r="DH90" s="72">
        <v>0</v>
      </c>
      <c r="DI90" s="71"/>
      <c r="DJ90" s="43"/>
      <c r="DK90" s="396"/>
      <c r="DL90" s="405"/>
      <c r="DM90" s="72">
        <v>0</v>
      </c>
      <c r="DN90" s="71"/>
      <c r="DO90" s="43"/>
      <c r="DP90" s="396"/>
      <c r="DQ90" s="405"/>
      <c r="DR90" s="72">
        <v>0</v>
      </c>
      <c r="DS90" s="71"/>
      <c r="DT90" s="43"/>
      <c r="DU90" s="396"/>
      <c r="DV90" s="405"/>
      <c r="DW90" s="72">
        <v>0</v>
      </c>
      <c r="DX90" s="71"/>
      <c r="DY90" s="43"/>
      <c r="DZ90" s="396"/>
      <c r="EA90" s="405"/>
      <c r="EB90" s="72">
        <v>0</v>
      </c>
      <c r="EC90" s="71"/>
      <c r="ED90" s="43"/>
      <c r="EE90" s="396"/>
      <c r="EF90" s="405"/>
      <c r="EG90" s="72">
        <v>0</v>
      </c>
      <c r="EH90" s="71"/>
      <c r="EI90" s="43"/>
      <c r="EJ90" s="396"/>
      <c r="EK90" s="405"/>
      <c r="EL90" s="72">
        <v>0</v>
      </c>
      <c r="EM90" s="71"/>
      <c r="EN90" s="43"/>
      <c r="EO90" s="88"/>
    </row>
    <row r="91" spans="4:145" ht="12.75" hidden="1" customHeight="1" x14ac:dyDescent="0.3">
      <c r="D91" s="88"/>
      <c r="E91" s="327"/>
      <c r="G91" s="43"/>
      <c r="H91" s="43"/>
      <c r="I91" s="43"/>
      <c r="J91" s="396"/>
      <c r="K91" s="43"/>
      <c r="L91" s="43"/>
      <c r="M91" s="43"/>
      <c r="N91" s="43"/>
      <c r="O91" s="396"/>
      <c r="P91" s="43"/>
      <c r="Q91" s="43"/>
      <c r="R91" s="43"/>
      <c r="S91" s="43"/>
      <c r="T91" s="396"/>
      <c r="U91" s="43"/>
      <c r="V91" s="43"/>
      <c r="W91" s="43"/>
      <c r="X91" s="43"/>
      <c r="Y91" s="396"/>
      <c r="Z91" s="43"/>
      <c r="AA91" s="43"/>
      <c r="AB91" s="43"/>
      <c r="AC91" s="43"/>
      <c r="AD91" s="396"/>
      <c r="AE91" s="43"/>
      <c r="AF91" s="43"/>
      <c r="AG91" s="43"/>
      <c r="AH91" s="43"/>
      <c r="AI91" s="396"/>
      <c r="AJ91" s="43"/>
      <c r="AK91" s="43"/>
      <c r="AL91" s="43"/>
      <c r="AM91" s="43"/>
      <c r="AN91" s="396"/>
      <c r="AO91" s="43"/>
      <c r="AP91" s="43"/>
      <c r="AQ91" s="43"/>
      <c r="AR91" s="43"/>
      <c r="AS91" s="396"/>
      <c r="AT91" s="43"/>
      <c r="AU91" s="43"/>
      <c r="AV91" s="43"/>
      <c r="AW91" s="43"/>
      <c r="AX91" s="396"/>
      <c r="AY91" s="43"/>
      <c r="AZ91" s="43"/>
      <c r="BA91" s="43"/>
      <c r="BB91" s="43"/>
      <c r="BC91" s="396"/>
      <c r="BD91" s="43"/>
      <c r="BE91" s="43"/>
      <c r="BF91" s="43"/>
      <c r="BG91" s="43"/>
      <c r="BH91" s="396"/>
      <c r="BI91" s="43"/>
      <c r="BJ91" s="43"/>
      <c r="BK91" s="43"/>
      <c r="BL91" s="43"/>
      <c r="BM91" s="396"/>
      <c r="BN91" s="43"/>
      <c r="BO91" s="43"/>
      <c r="BP91" s="43"/>
      <c r="BQ91" s="43"/>
      <c r="BR91" s="396"/>
      <c r="BS91" s="43"/>
      <c r="BT91" s="43"/>
      <c r="BU91" s="43"/>
      <c r="BV91" s="43"/>
      <c r="BW91" s="396"/>
      <c r="BX91" s="43"/>
      <c r="BY91" s="43"/>
      <c r="BZ91" s="43"/>
      <c r="CA91" s="43"/>
      <c r="CB91" s="396"/>
      <c r="CC91" s="43"/>
      <c r="CD91" s="43"/>
      <c r="CE91" s="43"/>
      <c r="CF91" s="43"/>
      <c r="CG91" s="396"/>
      <c r="CH91" s="43"/>
      <c r="CI91" s="43"/>
      <c r="CJ91" s="43"/>
      <c r="CK91" s="43"/>
      <c r="CL91" s="396"/>
      <c r="CM91" s="43"/>
      <c r="CN91" s="43"/>
      <c r="CO91" s="43"/>
      <c r="CP91" s="43"/>
      <c r="CQ91" s="396"/>
      <c r="CR91" s="43"/>
      <c r="CS91" s="43"/>
      <c r="CT91" s="43"/>
      <c r="CU91" s="43"/>
      <c r="CV91" s="396"/>
      <c r="CW91" s="43"/>
      <c r="CX91" s="43"/>
      <c r="CY91" s="43"/>
      <c r="CZ91" s="43"/>
      <c r="DA91" s="396"/>
      <c r="DB91" s="43"/>
      <c r="DC91" s="43"/>
      <c r="DD91" s="43"/>
      <c r="DE91" s="43"/>
      <c r="DF91" s="396"/>
      <c r="DG91" s="43"/>
      <c r="DH91" s="43"/>
      <c r="DI91" s="43"/>
      <c r="DJ91" s="43"/>
      <c r="DK91" s="396"/>
      <c r="DL91" s="43"/>
      <c r="DM91" s="43"/>
      <c r="DN91" s="43"/>
      <c r="DO91" s="43"/>
      <c r="DP91" s="396"/>
      <c r="DQ91" s="43"/>
      <c r="DR91" s="43"/>
      <c r="DS91" s="43"/>
      <c r="DT91" s="43"/>
      <c r="DU91" s="396"/>
      <c r="DV91" s="43"/>
      <c r="DW91" s="43"/>
      <c r="DX91" s="43"/>
      <c r="DY91" s="43"/>
      <c r="DZ91" s="396"/>
      <c r="EA91" s="43"/>
      <c r="EB91" s="43"/>
      <c r="EC91" s="43"/>
      <c r="ED91" s="43"/>
      <c r="EE91" s="396"/>
      <c r="EF91" s="43"/>
      <c r="EG91" s="43"/>
      <c r="EH91" s="43"/>
      <c r="EI91" s="43"/>
      <c r="EJ91" s="396"/>
      <c r="EK91" s="43"/>
      <c r="EL91" s="43"/>
      <c r="EM91" s="43"/>
      <c r="EN91" s="43"/>
      <c r="EO91" s="88"/>
    </row>
    <row r="92" spans="4:145" ht="12.75" hidden="1" customHeight="1" x14ac:dyDescent="0.3">
      <c r="D92" s="88" t="s">
        <v>415</v>
      </c>
      <c r="E92" s="327"/>
      <c r="G92" s="43">
        <v>0</v>
      </c>
      <c r="H92" s="43"/>
      <c r="I92" s="43"/>
      <c r="J92" s="396"/>
      <c r="K92" s="43"/>
      <c r="L92" s="43">
        <v>0</v>
      </c>
      <c r="M92" s="43"/>
      <c r="N92" s="43"/>
      <c r="O92" s="396"/>
      <c r="P92" s="43"/>
      <c r="Q92" s="43">
        <v>0</v>
      </c>
      <c r="R92" s="43"/>
      <c r="S92" s="43"/>
      <c r="T92" s="396"/>
      <c r="U92" s="43"/>
      <c r="V92" s="43">
        <v>0</v>
      </c>
      <c r="W92" s="43"/>
      <c r="X92" s="43"/>
      <c r="Y92" s="396"/>
      <c r="Z92" s="43"/>
      <c r="AA92" s="43">
        <v>0</v>
      </c>
      <c r="AB92" s="43"/>
      <c r="AC92" s="43"/>
      <c r="AD92" s="396"/>
      <c r="AE92" s="43"/>
      <c r="AF92" s="43">
        <v>0</v>
      </c>
      <c r="AG92" s="43"/>
      <c r="AH92" s="43"/>
      <c r="AI92" s="396"/>
      <c r="AJ92" s="43"/>
      <c r="AK92" s="43">
        <v>0</v>
      </c>
      <c r="AL92" s="43"/>
      <c r="AM92" s="43"/>
      <c r="AN92" s="396"/>
      <c r="AO92" s="43"/>
      <c r="AP92" s="43">
        <v>0</v>
      </c>
      <c r="AQ92" s="43"/>
      <c r="AR92" s="43"/>
      <c r="AS92" s="396"/>
      <c r="AT92" s="43"/>
      <c r="AU92" s="43">
        <v>0</v>
      </c>
      <c r="AV92" s="43"/>
      <c r="AW92" s="43"/>
      <c r="AX92" s="396"/>
      <c r="AY92" s="43"/>
      <c r="AZ92" s="43">
        <v>0</v>
      </c>
      <c r="BA92" s="43"/>
      <c r="BB92" s="43"/>
      <c r="BC92" s="396"/>
      <c r="BD92" s="43"/>
      <c r="BE92" s="43">
        <v>0</v>
      </c>
      <c r="BF92" s="43"/>
      <c r="BG92" s="43"/>
      <c r="BH92" s="396"/>
      <c r="BI92" s="43"/>
      <c r="BJ92" s="43">
        <v>0</v>
      </c>
      <c r="BK92" s="43"/>
      <c r="BL92" s="43"/>
      <c r="BM92" s="396"/>
      <c r="BN92" s="43"/>
      <c r="BO92" s="43">
        <v>0</v>
      </c>
      <c r="BP92" s="43"/>
      <c r="BQ92" s="43"/>
      <c r="BR92" s="396"/>
      <c r="BS92" s="43"/>
      <c r="BT92" s="43">
        <v>0</v>
      </c>
      <c r="BU92" s="43"/>
      <c r="BV92" s="43"/>
      <c r="BW92" s="396"/>
      <c r="BX92" s="43"/>
      <c r="BY92" s="43">
        <v>0</v>
      </c>
      <c r="BZ92" s="43"/>
      <c r="CA92" s="43"/>
      <c r="CB92" s="396"/>
      <c r="CC92" s="43"/>
      <c r="CD92" s="43">
        <v>0</v>
      </c>
      <c r="CE92" s="43"/>
      <c r="CF92" s="43"/>
      <c r="CG92" s="396"/>
      <c r="CH92" s="43"/>
      <c r="CI92" s="43">
        <v>0</v>
      </c>
      <c r="CJ92" s="43"/>
      <c r="CK92" s="43"/>
      <c r="CL92" s="396"/>
      <c r="CM92" s="43"/>
      <c r="CN92" s="43">
        <v>0</v>
      </c>
      <c r="CO92" s="43"/>
      <c r="CP92" s="43"/>
      <c r="CQ92" s="396"/>
      <c r="CR92" s="43"/>
      <c r="CS92" s="43">
        <v>0</v>
      </c>
      <c r="CT92" s="43"/>
      <c r="CU92" s="43"/>
      <c r="CV92" s="396"/>
      <c r="CW92" s="43"/>
      <c r="CX92" s="43">
        <v>0</v>
      </c>
      <c r="CY92" s="43"/>
      <c r="CZ92" s="43"/>
      <c r="DA92" s="396"/>
      <c r="DB92" s="43"/>
      <c r="DC92" s="43">
        <v>0</v>
      </c>
      <c r="DD92" s="43"/>
      <c r="DE92" s="43"/>
      <c r="DF92" s="396"/>
      <c r="DG92" s="43"/>
      <c r="DH92" s="43">
        <v>0</v>
      </c>
      <c r="DI92" s="43"/>
      <c r="DJ92" s="43"/>
      <c r="DK92" s="396"/>
      <c r="DL92" s="43"/>
      <c r="DM92" s="43">
        <v>0</v>
      </c>
      <c r="DN92" s="43"/>
      <c r="DO92" s="43"/>
      <c r="DP92" s="396"/>
      <c r="DQ92" s="43"/>
      <c r="DR92" s="43">
        <v>0</v>
      </c>
      <c r="DS92" s="43"/>
      <c r="DT92" s="43"/>
      <c r="DU92" s="396"/>
      <c r="DV92" s="43"/>
      <c r="DW92" s="43">
        <v>0</v>
      </c>
      <c r="DX92" s="43"/>
      <c r="DY92" s="43"/>
      <c r="DZ92" s="396"/>
      <c r="EA92" s="43"/>
      <c r="EB92" s="43">
        <v>0</v>
      </c>
      <c r="EC92" s="43"/>
      <c r="ED92" s="43"/>
      <c r="EE92" s="396"/>
      <c r="EF92" s="43"/>
      <c r="EG92" s="43">
        <v>0</v>
      </c>
      <c r="EH92" s="43"/>
      <c r="EI92" s="43"/>
      <c r="EJ92" s="396"/>
      <c r="EK92" s="43"/>
      <c r="EL92" s="43">
        <v>0</v>
      </c>
      <c r="EM92" s="43"/>
      <c r="EN92" s="43"/>
      <c r="EO92" s="88"/>
    </row>
    <row r="93" spans="4:145" ht="12.75" hidden="1" customHeight="1" x14ac:dyDescent="0.3">
      <c r="D93" s="88" t="s">
        <v>316</v>
      </c>
      <c r="E93" s="327"/>
      <c r="F93" s="333"/>
      <c r="G93" s="394">
        <v>0</v>
      </c>
      <c r="H93" s="395"/>
      <c r="I93" s="43"/>
      <c r="J93" s="396"/>
      <c r="K93" s="397"/>
      <c r="L93" s="394">
        <v>0</v>
      </c>
      <c r="M93" s="395"/>
      <c r="N93" s="43"/>
      <c r="O93" s="396"/>
      <c r="P93" s="397"/>
      <c r="Q93" s="394">
        <v>0</v>
      </c>
      <c r="R93" s="395"/>
      <c r="S93" s="43"/>
      <c r="T93" s="396"/>
      <c r="U93" s="397"/>
      <c r="V93" s="394">
        <v>0</v>
      </c>
      <c r="W93" s="395"/>
      <c r="X93" s="43"/>
      <c r="Y93" s="396"/>
      <c r="Z93" s="397"/>
      <c r="AA93" s="394">
        <v>0</v>
      </c>
      <c r="AB93" s="395"/>
      <c r="AC93" s="43"/>
      <c r="AD93" s="396"/>
      <c r="AE93" s="397"/>
      <c r="AF93" s="394">
        <v>0</v>
      </c>
      <c r="AG93" s="395"/>
      <c r="AH93" s="43"/>
      <c r="AI93" s="396"/>
      <c r="AJ93" s="397"/>
      <c r="AK93" s="394">
        <v>0</v>
      </c>
      <c r="AL93" s="395"/>
      <c r="AM93" s="43"/>
      <c r="AN93" s="396"/>
      <c r="AO93" s="397"/>
      <c r="AP93" s="394">
        <v>0</v>
      </c>
      <c r="AQ93" s="395"/>
      <c r="AR93" s="43"/>
      <c r="AS93" s="396"/>
      <c r="AT93" s="397"/>
      <c r="AU93" s="394">
        <v>0</v>
      </c>
      <c r="AV93" s="395"/>
      <c r="AW93" s="43"/>
      <c r="AX93" s="396"/>
      <c r="AY93" s="397"/>
      <c r="AZ93" s="394">
        <v>0</v>
      </c>
      <c r="BA93" s="395"/>
      <c r="BB93" s="43"/>
      <c r="BC93" s="396"/>
      <c r="BD93" s="397"/>
      <c r="BE93" s="394">
        <v>0</v>
      </c>
      <c r="BF93" s="395"/>
      <c r="BG93" s="43"/>
      <c r="BH93" s="396"/>
      <c r="BI93" s="397"/>
      <c r="BJ93" s="394">
        <v>0</v>
      </c>
      <c r="BK93" s="395"/>
      <c r="BL93" s="43"/>
      <c r="BM93" s="396"/>
      <c r="BN93" s="397"/>
      <c r="BO93" s="394">
        <v>0</v>
      </c>
      <c r="BP93" s="395"/>
      <c r="BQ93" s="43"/>
      <c r="BR93" s="396"/>
      <c r="BS93" s="397"/>
      <c r="BT93" s="394">
        <v>0</v>
      </c>
      <c r="BU93" s="395"/>
      <c r="BV93" s="43"/>
      <c r="BW93" s="396"/>
      <c r="BX93" s="397"/>
      <c r="BY93" s="394">
        <v>0</v>
      </c>
      <c r="BZ93" s="395"/>
      <c r="CA93" s="43"/>
      <c r="CB93" s="396"/>
      <c r="CC93" s="397"/>
      <c r="CD93" s="394">
        <v>0</v>
      </c>
      <c r="CE93" s="395"/>
      <c r="CF93" s="43"/>
      <c r="CG93" s="396"/>
      <c r="CH93" s="397"/>
      <c r="CI93" s="394">
        <v>0</v>
      </c>
      <c r="CJ93" s="395"/>
      <c r="CK93" s="43"/>
      <c r="CL93" s="396"/>
      <c r="CM93" s="397"/>
      <c r="CN93" s="394">
        <v>0</v>
      </c>
      <c r="CO93" s="395"/>
      <c r="CP93" s="43"/>
      <c r="CQ93" s="396"/>
      <c r="CR93" s="397"/>
      <c r="CS93" s="394">
        <v>0</v>
      </c>
      <c r="CT93" s="395"/>
      <c r="CU93" s="43"/>
      <c r="CV93" s="396"/>
      <c r="CW93" s="397"/>
      <c r="CX93" s="394">
        <v>0</v>
      </c>
      <c r="CY93" s="395"/>
      <c r="CZ93" s="43"/>
      <c r="DA93" s="396"/>
      <c r="DB93" s="397"/>
      <c r="DC93" s="394">
        <v>0</v>
      </c>
      <c r="DD93" s="395"/>
      <c r="DE93" s="43"/>
      <c r="DF93" s="396"/>
      <c r="DG93" s="397"/>
      <c r="DH93" s="394">
        <v>0</v>
      </c>
      <c r="DI93" s="395"/>
      <c r="DJ93" s="43"/>
      <c r="DK93" s="396"/>
      <c r="DL93" s="397"/>
      <c r="DM93" s="394">
        <v>0</v>
      </c>
      <c r="DN93" s="395"/>
      <c r="DO93" s="43"/>
      <c r="DP93" s="396"/>
      <c r="DQ93" s="397"/>
      <c r="DR93" s="394">
        <v>0</v>
      </c>
      <c r="DS93" s="395"/>
      <c r="DT93" s="43"/>
      <c r="DU93" s="396"/>
      <c r="DV93" s="397"/>
      <c r="DW93" s="394">
        <v>0</v>
      </c>
      <c r="DX93" s="395"/>
      <c r="DY93" s="43"/>
      <c r="DZ93" s="396"/>
      <c r="EA93" s="397"/>
      <c r="EB93" s="394">
        <v>0</v>
      </c>
      <c r="EC93" s="395"/>
      <c r="ED93" s="43"/>
      <c r="EE93" s="396"/>
      <c r="EF93" s="397"/>
      <c r="EG93" s="394">
        <v>0</v>
      </c>
      <c r="EH93" s="395"/>
      <c r="EI93" s="43"/>
      <c r="EJ93" s="396"/>
      <c r="EK93" s="397"/>
      <c r="EL93" s="394">
        <v>0</v>
      </c>
      <c r="EM93" s="395"/>
      <c r="EN93" s="43"/>
      <c r="EO93" s="88"/>
    </row>
    <row r="94" spans="4:145" ht="12.75" hidden="1" customHeight="1" x14ac:dyDescent="0.3">
      <c r="D94" s="88" t="s">
        <v>319</v>
      </c>
      <c r="E94" s="327"/>
      <c r="F94" s="327"/>
      <c r="G94" s="43">
        <v>0</v>
      </c>
      <c r="H94" s="42"/>
      <c r="I94" s="43"/>
      <c r="J94" s="396"/>
      <c r="K94" s="396"/>
      <c r="L94" s="43">
        <v>0</v>
      </c>
      <c r="M94" s="42"/>
      <c r="N94" s="43"/>
      <c r="O94" s="396"/>
      <c r="P94" s="396"/>
      <c r="Q94" s="43">
        <v>0</v>
      </c>
      <c r="R94" s="42"/>
      <c r="S94" s="43"/>
      <c r="T94" s="396"/>
      <c r="U94" s="396"/>
      <c r="V94" s="43">
        <v>0</v>
      </c>
      <c r="W94" s="42"/>
      <c r="X94" s="43"/>
      <c r="Y94" s="396"/>
      <c r="Z94" s="396"/>
      <c r="AA94" s="43">
        <v>0</v>
      </c>
      <c r="AB94" s="42"/>
      <c r="AC94" s="43"/>
      <c r="AD94" s="396"/>
      <c r="AE94" s="396"/>
      <c r="AF94" s="43">
        <v>0</v>
      </c>
      <c r="AG94" s="42"/>
      <c r="AH94" s="43"/>
      <c r="AI94" s="396"/>
      <c r="AJ94" s="396"/>
      <c r="AK94" s="43">
        <v>0</v>
      </c>
      <c r="AL94" s="42"/>
      <c r="AM94" s="43"/>
      <c r="AN94" s="396"/>
      <c r="AO94" s="396"/>
      <c r="AP94" s="43">
        <v>0</v>
      </c>
      <c r="AQ94" s="42"/>
      <c r="AR94" s="43"/>
      <c r="AS94" s="396"/>
      <c r="AT94" s="396"/>
      <c r="AU94" s="43">
        <v>0</v>
      </c>
      <c r="AV94" s="42"/>
      <c r="AW94" s="43"/>
      <c r="AX94" s="396"/>
      <c r="AY94" s="396"/>
      <c r="AZ94" s="43">
        <v>0</v>
      </c>
      <c r="BA94" s="42"/>
      <c r="BB94" s="43"/>
      <c r="BC94" s="396"/>
      <c r="BD94" s="396"/>
      <c r="BE94" s="43">
        <v>0</v>
      </c>
      <c r="BF94" s="42"/>
      <c r="BG94" s="43"/>
      <c r="BH94" s="396"/>
      <c r="BI94" s="396"/>
      <c r="BJ94" s="43">
        <v>0</v>
      </c>
      <c r="BK94" s="42"/>
      <c r="BL94" s="43"/>
      <c r="BM94" s="396"/>
      <c r="BN94" s="396"/>
      <c r="BO94" s="43">
        <v>0</v>
      </c>
      <c r="BP94" s="42"/>
      <c r="BQ94" s="43"/>
      <c r="BR94" s="396"/>
      <c r="BS94" s="396"/>
      <c r="BT94" s="43">
        <v>0</v>
      </c>
      <c r="BU94" s="42"/>
      <c r="BV94" s="43"/>
      <c r="BW94" s="396"/>
      <c r="BX94" s="396"/>
      <c r="BY94" s="43">
        <v>0</v>
      </c>
      <c r="BZ94" s="42"/>
      <c r="CA94" s="43"/>
      <c r="CB94" s="396"/>
      <c r="CC94" s="396"/>
      <c r="CD94" s="43">
        <v>0</v>
      </c>
      <c r="CE94" s="42"/>
      <c r="CF94" s="43"/>
      <c r="CG94" s="396"/>
      <c r="CH94" s="396"/>
      <c r="CI94" s="43">
        <v>0</v>
      </c>
      <c r="CJ94" s="42"/>
      <c r="CK94" s="43"/>
      <c r="CL94" s="396"/>
      <c r="CM94" s="396"/>
      <c r="CN94" s="43">
        <v>0</v>
      </c>
      <c r="CO94" s="42"/>
      <c r="CP94" s="43"/>
      <c r="CQ94" s="396"/>
      <c r="CR94" s="396"/>
      <c r="CS94" s="43">
        <v>0</v>
      </c>
      <c r="CT94" s="42"/>
      <c r="CU94" s="43"/>
      <c r="CV94" s="396"/>
      <c r="CW94" s="396"/>
      <c r="CX94" s="43">
        <v>0</v>
      </c>
      <c r="CY94" s="42"/>
      <c r="CZ94" s="43"/>
      <c r="DA94" s="396"/>
      <c r="DB94" s="396"/>
      <c r="DC94" s="43">
        <v>0</v>
      </c>
      <c r="DD94" s="42"/>
      <c r="DE94" s="43"/>
      <c r="DF94" s="396"/>
      <c r="DG94" s="396"/>
      <c r="DH94" s="43">
        <v>0</v>
      </c>
      <c r="DI94" s="42"/>
      <c r="DJ94" s="43"/>
      <c r="DK94" s="396"/>
      <c r="DL94" s="396"/>
      <c r="DM94" s="43">
        <v>0</v>
      </c>
      <c r="DN94" s="42"/>
      <c r="DO94" s="43"/>
      <c r="DP94" s="396"/>
      <c r="DQ94" s="396"/>
      <c r="DR94" s="43">
        <v>0</v>
      </c>
      <c r="DS94" s="42"/>
      <c r="DT94" s="43"/>
      <c r="DU94" s="396"/>
      <c r="DV94" s="396"/>
      <c r="DW94" s="43">
        <v>0</v>
      </c>
      <c r="DX94" s="42"/>
      <c r="DY94" s="43"/>
      <c r="DZ94" s="396"/>
      <c r="EA94" s="396"/>
      <c r="EB94" s="43">
        <v>0</v>
      </c>
      <c r="EC94" s="42"/>
      <c r="ED94" s="43"/>
      <c r="EE94" s="396"/>
      <c r="EF94" s="396"/>
      <c r="EG94" s="43">
        <v>0</v>
      </c>
      <c r="EH94" s="42"/>
      <c r="EI94" s="43"/>
      <c r="EJ94" s="396"/>
      <c r="EK94" s="396"/>
      <c r="EL94" s="43">
        <v>0</v>
      </c>
      <c r="EM94" s="42"/>
      <c r="EN94" s="43"/>
      <c r="EO94" s="88"/>
    </row>
    <row r="95" spans="4:145" ht="12.75" hidden="1" customHeight="1" x14ac:dyDescent="0.3">
      <c r="D95" s="88" t="s">
        <v>334</v>
      </c>
      <c r="E95" s="327"/>
      <c r="F95" s="346"/>
      <c r="G95" s="72">
        <v>0</v>
      </c>
      <c r="H95" s="71"/>
      <c r="I95" s="43"/>
      <c r="J95" s="396"/>
      <c r="K95" s="405"/>
      <c r="L95" s="72">
        <v>0</v>
      </c>
      <c r="M95" s="71"/>
      <c r="N95" s="43"/>
      <c r="O95" s="396"/>
      <c r="P95" s="405"/>
      <c r="Q95" s="72">
        <v>0</v>
      </c>
      <c r="R95" s="71"/>
      <c r="S95" s="43"/>
      <c r="T95" s="396"/>
      <c r="U95" s="405"/>
      <c r="V95" s="72">
        <v>0</v>
      </c>
      <c r="W95" s="71"/>
      <c r="X95" s="43"/>
      <c r="Y95" s="396"/>
      <c r="Z95" s="405"/>
      <c r="AA95" s="72">
        <v>0</v>
      </c>
      <c r="AB95" s="71"/>
      <c r="AC95" s="43"/>
      <c r="AD95" s="396"/>
      <c r="AE95" s="405"/>
      <c r="AF95" s="72">
        <v>0</v>
      </c>
      <c r="AG95" s="71"/>
      <c r="AH95" s="43"/>
      <c r="AI95" s="396"/>
      <c r="AJ95" s="405"/>
      <c r="AK95" s="72">
        <v>0</v>
      </c>
      <c r="AL95" s="71"/>
      <c r="AM95" s="43"/>
      <c r="AN95" s="396"/>
      <c r="AO95" s="405"/>
      <c r="AP95" s="72">
        <v>0</v>
      </c>
      <c r="AQ95" s="71"/>
      <c r="AR95" s="43"/>
      <c r="AS95" s="396"/>
      <c r="AT95" s="405"/>
      <c r="AU95" s="72">
        <v>0</v>
      </c>
      <c r="AV95" s="71"/>
      <c r="AW95" s="43"/>
      <c r="AX95" s="396"/>
      <c r="AY95" s="405"/>
      <c r="AZ95" s="72">
        <v>0</v>
      </c>
      <c r="BA95" s="71"/>
      <c r="BB95" s="43"/>
      <c r="BC95" s="396"/>
      <c r="BD95" s="405"/>
      <c r="BE95" s="72">
        <v>0</v>
      </c>
      <c r="BF95" s="71"/>
      <c r="BG95" s="43"/>
      <c r="BH95" s="396"/>
      <c r="BI95" s="405"/>
      <c r="BJ95" s="72">
        <v>0</v>
      </c>
      <c r="BK95" s="71"/>
      <c r="BL95" s="43"/>
      <c r="BM95" s="396"/>
      <c r="BN95" s="405"/>
      <c r="BO95" s="72">
        <v>0</v>
      </c>
      <c r="BP95" s="71"/>
      <c r="BQ95" s="43"/>
      <c r="BR95" s="396"/>
      <c r="BS95" s="405"/>
      <c r="BT95" s="72">
        <v>0</v>
      </c>
      <c r="BU95" s="71"/>
      <c r="BV95" s="43"/>
      <c r="BW95" s="396"/>
      <c r="BX95" s="405"/>
      <c r="BY95" s="72">
        <v>0</v>
      </c>
      <c r="BZ95" s="71"/>
      <c r="CA95" s="43"/>
      <c r="CB95" s="396"/>
      <c r="CC95" s="405"/>
      <c r="CD95" s="72">
        <v>0</v>
      </c>
      <c r="CE95" s="71"/>
      <c r="CF95" s="43"/>
      <c r="CG95" s="396"/>
      <c r="CH95" s="405"/>
      <c r="CI95" s="72">
        <v>0</v>
      </c>
      <c r="CJ95" s="71"/>
      <c r="CK95" s="43"/>
      <c r="CL95" s="396"/>
      <c r="CM95" s="405"/>
      <c r="CN95" s="72">
        <v>0</v>
      </c>
      <c r="CO95" s="71"/>
      <c r="CP95" s="43"/>
      <c r="CQ95" s="396"/>
      <c r="CR95" s="405"/>
      <c r="CS95" s="72">
        <v>0</v>
      </c>
      <c r="CT95" s="71"/>
      <c r="CU95" s="43"/>
      <c r="CV95" s="396"/>
      <c r="CW95" s="405"/>
      <c r="CX95" s="72">
        <v>0</v>
      </c>
      <c r="CY95" s="71"/>
      <c r="CZ95" s="43"/>
      <c r="DA95" s="396"/>
      <c r="DB95" s="405"/>
      <c r="DC95" s="72">
        <v>0</v>
      </c>
      <c r="DD95" s="71"/>
      <c r="DE95" s="43"/>
      <c r="DF95" s="396"/>
      <c r="DG95" s="405"/>
      <c r="DH95" s="72">
        <v>0</v>
      </c>
      <c r="DI95" s="71"/>
      <c r="DJ95" s="43"/>
      <c r="DK95" s="396"/>
      <c r="DL95" s="405"/>
      <c r="DM95" s="72">
        <v>0</v>
      </c>
      <c r="DN95" s="71"/>
      <c r="DO95" s="43"/>
      <c r="DP95" s="396"/>
      <c r="DQ95" s="405"/>
      <c r="DR95" s="72">
        <v>0</v>
      </c>
      <c r="DS95" s="71"/>
      <c r="DT95" s="43"/>
      <c r="DU95" s="396"/>
      <c r="DV95" s="405"/>
      <c r="DW95" s="72">
        <v>0</v>
      </c>
      <c r="DX95" s="71"/>
      <c r="DY95" s="43"/>
      <c r="DZ95" s="396"/>
      <c r="EA95" s="405"/>
      <c r="EB95" s="72">
        <v>0</v>
      </c>
      <c r="EC95" s="71"/>
      <c r="ED95" s="43"/>
      <c r="EE95" s="396"/>
      <c r="EF95" s="405"/>
      <c r="EG95" s="72">
        <v>0</v>
      </c>
      <c r="EH95" s="71"/>
      <c r="EI95" s="43"/>
      <c r="EJ95" s="396"/>
      <c r="EK95" s="405"/>
      <c r="EL95" s="72">
        <v>0</v>
      </c>
      <c r="EM95" s="71"/>
      <c r="EN95" s="43"/>
      <c r="EO95" s="88"/>
    </row>
    <row r="96" spans="4:145" ht="12.75" hidden="1" customHeight="1" x14ac:dyDescent="0.3">
      <c r="D96" s="88"/>
      <c r="E96" s="327"/>
      <c r="G96" s="43"/>
      <c r="H96" s="43"/>
      <c r="I96" s="43"/>
      <c r="J96" s="396"/>
      <c r="K96" s="43"/>
      <c r="L96" s="43"/>
      <c r="M96" s="43"/>
      <c r="N96" s="43"/>
      <c r="O96" s="396"/>
      <c r="P96" s="43"/>
      <c r="Q96" s="43"/>
      <c r="R96" s="43"/>
      <c r="S96" s="43"/>
      <c r="T96" s="396"/>
      <c r="U96" s="43"/>
      <c r="V96" s="43"/>
      <c r="W96" s="43"/>
      <c r="X96" s="43"/>
      <c r="Y96" s="396"/>
      <c r="Z96" s="43"/>
      <c r="AA96" s="43"/>
      <c r="AB96" s="43"/>
      <c r="AC96" s="43"/>
      <c r="AD96" s="396"/>
      <c r="AE96" s="43"/>
      <c r="AF96" s="43"/>
      <c r="AG96" s="43"/>
      <c r="AH96" s="43"/>
      <c r="AI96" s="396"/>
      <c r="AJ96" s="43"/>
      <c r="AK96" s="43"/>
      <c r="AL96" s="43"/>
      <c r="AM96" s="43"/>
      <c r="AN96" s="396"/>
      <c r="AO96" s="43"/>
      <c r="AP96" s="43"/>
      <c r="AQ96" s="43"/>
      <c r="AR96" s="43"/>
      <c r="AS96" s="396"/>
      <c r="AT96" s="43"/>
      <c r="AU96" s="43"/>
      <c r="AV96" s="43"/>
      <c r="AW96" s="43"/>
      <c r="AX96" s="396"/>
      <c r="AY96" s="43"/>
      <c r="AZ96" s="43"/>
      <c r="BA96" s="43"/>
      <c r="BB96" s="43"/>
      <c r="BC96" s="396"/>
      <c r="BD96" s="43"/>
      <c r="BE96" s="43"/>
      <c r="BF96" s="43"/>
      <c r="BG96" s="43"/>
      <c r="BH96" s="396"/>
      <c r="BI96" s="43"/>
      <c r="BJ96" s="43"/>
      <c r="BK96" s="43"/>
      <c r="BL96" s="43"/>
      <c r="BM96" s="396"/>
      <c r="BN96" s="43"/>
      <c r="BO96" s="43"/>
      <c r="BP96" s="43"/>
      <c r="BQ96" s="43"/>
      <c r="BR96" s="396"/>
      <c r="BS96" s="43"/>
      <c r="BT96" s="43"/>
      <c r="BU96" s="43"/>
      <c r="BV96" s="43"/>
      <c r="BW96" s="396"/>
      <c r="BX96" s="43"/>
      <c r="BY96" s="43"/>
      <c r="BZ96" s="43"/>
      <c r="CA96" s="43"/>
      <c r="CB96" s="396"/>
      <c r="CC96" s="43"/>
      <c r="CD96" s="43"/>
      <c r="CE96" s="43"/>
      <c r="CF96" s="43"/>
      <c r="CG96" s="396"/>
      <c r="CH96" s="43"/>
      <c r="CI96" s="43"/>
      <c r="CJ96" s="43"/>
      <c r="CK96" s="43"/>
      <c r="CL96" s="396"/>
      <c r="CM96" s="43"/>
      <c r="CN96" s="43"/>
      <c r="CO96" s="43"/>
      <c r="CP96" s="43"/>
      <c r="CQ96" s="396"/>
      <c r="CR96" s="43"/>
      <c r="CS96" s="43"/>
      <c r="CT96" s="43"/>
      <c r="CU96" s="43"/>
      <c r="CV96" s="396"/>
      <c r="CW96" s="43"/>
      <c r="CX96" s="43"/>
      <c r="CY96" s="43"/>
      <c r="CZ96" s="43"/>
      <c r="DA96" s="396"/>
      <c r="DB96" s="43"/>
      <c r="DC96" s="43"/>
      <c r="DD96" s="43"/>
      <c r="DE96" s="43"/>
      <c r="DF96" s="396"/>
      <c r="DG96" s="43"/>
      <c r="DH96" s="43"/>
      <c r="DI96" s="43"/>
      <c r="DJ96" s="43"/>
      <c r="DK96" s="396"/>
      <c r="DL96" s="43"/>
      <c r="DM96" s="43"/>
      <c r="DN96" s="43"/>
      <c r="DO96" s="43"/>
      <c r="DP96" s="396"/>
      <c r="DQ96" s="43"/>
      <c r="DR96" s="43"/>
      <c r="DS96" s="43"/>
      <c r="DT96" s="43"/>
      <c r="DU96" s="396"/>
      <c r="DV96" s="43"/>
      <c r="DW96" s="43"/>
      <c r="DX96" s="43"/>
      <c r="DY96" s="43"/>
      <c r="DZ96" s="396"/>
      <c r="EA96" s="43"/>
      <c r="EB96" s="43"/>
      <c r="EC96" s="43"/>
      <c r="ED96" s="43"/>
      <c r="EE96" s="396"/>
      <c r="EF96" s="43"/>
      <c r="EG96" s="43"/>
      <c r="EH96" s="43"/>
      <c r="EI96" s="43"/>
      <c r="EJ96" s="396"/>
      <c r="EK96" s="43"/>
      <c r="EL96" s="43"/>
      <c r="EM96" s="43"/>
      <c r="EN96" s="43"/>
      <c r="EO96" s="88"/>
    </row>
    <row r="97" spans="4:147" ht="12.75" hidden="1" customHeight="1" x14ac:dyDescent="0.3">
      <c r="D97" s="88" t="s">
        <v>415</v>
      </c>
      <c r="E97" s="327"/>
      <c r="G97" s="43">
        <v>0</v>
      </c>
      <c r="H97" s="43"/>
      <c r="I97" s="43"/>
      <c r="J97" s="396"/>
      <c r="K97" s="43"/>
      <c r="L97" s="43">
        <v>0</v>
      </c>
      <c r="M97" s="43"/>
      <c r="N97" s="43"/>
      <c r="O97" s="396"/>
      <c r="P97" s="43"/>
      <c r="Q97" s="43">
        <v>0</v>
      </c>
      <c r="R97" s="43"/>
      <c r="S97" s="43"/>
      <c r="T97" s="396"/>
      <c r="U97" s="43"/>
      <c r="V97" s="43">
        <v>0</v>
      </c>
      <c r="W97" s="43"/>
      <c r="X97" s="43"/>
      <c r="Y97" s="396"/>
      <c r="Z97" s="43"/>
      <c r="AA97" s="43">
        <v>0</v>
      </c>
      <c r="AB97" s="43"/>
      <c r="AC97" s="43"/>
      <c r="AD97" s="396"/>
      <c r="AE97" s="43"/>
      <c r="AF97" s="43">
        <v>0</v>
      </c>
      <c r="AG97" s="43"/>
      <c r="AH97" s="43"/>
      <c r="AI97" s="396"/>
      <c r="AJ97" s="43"/>
      <c r="AK97" s="43">
        <v>0</v>
      </c>
      <c r="AL97" s="43"/>
      <c r="AM97" s="43"/>
      <c r="AN97" s="396"/>
      <c r="AO97" s="43"/>
      <c r="AP97" s="43">
        <v>0</v>
      </c>
      <c r="AQ97" s="43"/>
      <c r="AR97" s="43"/>
      <c r="AS97" s="396"/>
      <c r="AT97" s="43"/>
      <c r="AU97" s="43">
        <v>0</v>
      </c>
      <c r="AV97" s="43"/>
      <c r="AW97" s="43"/>
      <c r="AX97" s="396"/>
      <c r="AY97" s="43"/>
      <c r="AZ97" s="43">
        <v>0</v>
      </c>
      <c r="BA97" s="43"/>
      <c r="BB97" s="43"/>
      <c r="BC97" s="396"/>
      <c r="BD97" s="43"/>
      <c r="BE97" s="43">
        <v>0</v>
      </c>
      <c r="BF97" s="43"/>
      <c r="BG97" s="43"/>
      <c r="BH97" s="396"/>
      <c r="BI97" s="43"/>
      <c r="BJ97" s="43">
        <v>0</v>
      </c>
      <c r="BK97" s="43"/>
      <c r="BL97" s="43"/>
      <c r="BM97" s="396"/>
      <c r="BN97" s="43"/>
      <c r="BO97" s="43">
        <v>0</v>
      </c>
      <c r="BP97" s="43"/>
      <c r="BQ97" s="43"/>
      <c r="BR97" s="396"/>
      <c r="BS97" s="43"/>
      <c r="BT97" s="43">
        <v>0</v>
      </c>
      <c r="BU97" s="43"/>
      <c r="BV97" s="43"/>
      <c r="BW97" s="396"/>
      <c r="BX97" s="43"/>
      <c r="BY97" s="43">
        <v>0</v>
      </c>
      <c r="BZ97" s="43"/>
      <c r="CA97" s="43"/>
      <c r="CB97" s="396"/>
      <c r="CC97" s="43"/>
      <c r="CD97" s="43">
        <v>0</v>
      </c>
      <c r="CE97" s="43"/>
      <c r="CF97" s="43"/>
      <c r="CG97" s="396"/>
      <c r="CH97" s="43"/>
      <c r="CI97" s="43">
        <v>0</v>
      </c>
      <c r="CJ97" s="43"/>
      <c r="CK97" s="43"/>
      <c r="CL97" s="396"/>
      <c r="CM97" s="43"/>
      <c r="CN97" s="43">
        <v>0</v>
      </c>
      <c r="CO97" s="43"/>
      <c r="CP97" s="43"/>
      <c r="CQ97" s="396"/>
      <c r="CR97" s="43"/>
      <c r="CS97" s="43">
        <v>0</v>
      </c>
      <c r="CT97" s="43"/>
      <c r="CU97" s="43"/>
      <c r="CV97" s="396"/>
      <c r="CW97" s="43"/>
      <c r="CX97" s="43">
        <v>0</v>
      </c>
      <c r="CY97" s="43"/>
      <c r="CZ97" s="43"/>
      <c r="DA97" s="396"/>
      <c r="DB97" s="43"/>
      <c r="DC97" s="43">
        <v>0</v>
      </c>
      <c r="DD97" s="43"/>
      <c r="DE97" s="43"/>
      <c r="DF97" s="396"/>
      <c r="DG97" s="43"/>
      <c r="DH97" s="43">
        <v>0</v>
      </c>
      <c r="DI97" s="43"/>
      <c r="DJ97" s="43"/>
      <c r="DK97" s="396"/>
      <c r="DL97" s="43"/>
      <c r="DM97" s="43">
        <v>0</v>
      </c>
      <c r="DN97" s="43"/>
      <c r="DO97" s="43"/>
      <c r="DP97" s="396"/>
      <c r="DQ97" s="43"/>
      <c r="DR97" s="43">
        <v>0</v>
      </c>
      <c r="DS97" s="43"/>
      <c r="DT97" s="43"/>
      <c r="DU97" s="396"/>
      <c r="DV97" s="43"/>
      <c r="DW97" s="43">
        <v>0</v>
      </c>
      <c r="DX97" s="43"/>
      <c r="DY97" s="43"/>
      <c r="DZ97" s="396"/>
      <c r="EA97" s="43"/>
      <c r="EB97" s="43">
        <v>0</v>
      </c>
      <c r="EC97" s="43"/>
      <c r="ED97" s="43"/>
      <c r="EE97" s="396"/>
      <c r="EF97" s="43"/>
      <c r="EG97" s="43">
        <v>0</v>
      </c>
      <c r="EH97" s="43"/>
      <c r="EI97" s="43"/>
      <c r="EJ97" s="396"/>
      <c r="EK97" s="43"/>
      <c r="EL97" s="43">
        <v>0</v>
      </c>
      <c r="EM97" s="43"/>
      <c r="EN97" s="43"/>
      <c r="EO97" s="88"/>
    </row>
    <row r="98" spans="4:147" ht="12.75" hidden="1" customHeight="1" x14ac:dyDescent="0.3">
      <c r="D98" s="88" t="s">
        <v>316</v>
      </c>
      <c r="E98" s="327"/>
      <c r="F98" s="333"/>
      <c r="G98" s="394">
        <v>0</v>
      </c>
      <c r="H98" s="395"/>
      <c r="I98" s="43"/>
      <c r="J98" s="396"/>
      <c r="K98" s="397"/>
      <c r="L98" s="394">
        <v>0</v>
      </c>
      <c r="M98" s="395"/>
      <c r="N98" s="43"/>
      <c r="O98" s="396"/>
      <c r="P98" s="397"/>
      <c r="Q98" s="394">
        <v>0</v>
      </c>
      <c r="R98" s="395"/>
      <c r="S98" s="43"/>
      <c r="T98" s="396"/>
      <c r="U98" s="397"/>
      <c r="V98" s="394">
        <v>0</v>
      </c>
      <c r="W98" s="395"/>
      <c r="X98" s="43"/>
      <c r="Y98" s="396"/>
      <c r="Z98" s="397"/>
      <c r="AA98" s="394">
        <v>0</v>
      </c>
      <c r="AB98" s="395"/>
      <c r="AC98" s="43"/>
      <c r="AD98" s="396"/>
      <c r="AE98" s="397"/>
      <c r="AF98" s="394">
        <v>0</v>
      </c>
      <c r="AG98" s="395"/>
      <c r="AH98" s="43"/>
      <c r="AI98" s="396"/>
      <c r="AJ98" s="397"/>
      <c r="AK98" s="394">
        <v>0</v>
      </c>
      <c r="AL98" s="395"/>
      <c r="AM98" s="43"/>
      <c r="AN98" s="396"/>
      <c r="AO98" s="397"/>
      <c r="AP98" s="394">
        <v>0</v>
      </c>
      <c r="AQ98" s="395"/>
      <c r="AR98" s="43"/>
      <c r="AS98" s="396"/>
      <c r="AT98" s="397"/>
      <c r="AU98" s="394">
        <v>0</v>
      </c>
      <c r="AV98" s="395"/>
      <c r="AW98" s="43"/>
      <c r="AX98" s="396"/>
      <c r="AY98" s="397"/>
      <c r="AZ98" s="394">
        <v>0</v>
      </c>
      <c r="BA98" s="395"/>
      <c r="BB98" s="43"/>
      <c r="BC98" s="396"/>
      <c r="BD98" s="397"/>
      <c r="BE98" s="394">
        <v>0</v>
      </c>
      <c r="BF98" s="395"/>
      <c r="BG98" s="43"/>
      <c r="BH98" s="396"/>
      <c r="BI98" s="397"/>
      <c r="BJ98" s="394">
        <v>0</v>
      </c>
      <c r="BK98" s="395"/>
      <c r="BL98" s="43"/>
      <c r="BM98" s="396"/>
      <c r="BN98" s="397"/>
      <c r="BO98" s="394">
        <v>0</v>
      </c>
      <c r="BP98" s="395"/>
      <c r="BQ98" s="43"/>
      <c r="BR98" s="396"/>
      <c r="BS98" s="397"/>
      <c r="BT98" s="394">
        <v>0</v>
      </c>
      <c r="BU98" s="395"/>
      <c r="BV98" s="43"/>
      <c r="BW98" s="396"/>
      <c r="BX98" s="397"/>
      <c r="BY98" s="394">
        <v>0</v>
      </c>
      <c r="BZ98" s="395"/>
      <c r="CA98" s="43"/>
      <c r="CB98" s="396"/>
      <c r="CC98" s="397"/>
      <c r="CD98" s="394">
        <v>0</v>
      </c>
      <c r="CE98" s="395"/>
      <c r="CF98" s="43"/>
      <c r="CG98" s="396"/>
      <c r="CH98" s="397"/>
      <c r="CI98" s="394">
        <v>0</v>
      </c>
      <c r="CJ98" s="395"/>
      <c r="CK98" s="43"/>
      <c r="CL98" s="396"/>
      <c r="CM98" s="397"/>
      <c r="CN98" s="394">
        <v>0</v>
      </c>
      <c r="CO98" s="395"/>
      <c r="CP98" s="43"/>
      <c r="CQ98" s="396"/>
      <c r="CR98" s="397"/>
      <c r="CS98" s="394">
        <v>0</v>
      </c>
      <c r="CT98" s="395"/>
      <c r="CU98" s="43"/>
      <c r="CV98" s="396"/>
      <c r="CW98" s="397"/>
      <c r="CX98" s="394">
        <v>0</v>
      </c>
      <c r="CY98" s="395"/>
      <c r="CZ98" s="43"/>
      <c r="DA98" s="396"/>
      <c r="DB98" s="397"/>
      <c r="DC98" s="394">
        <v>0</v>
      </c>
      <c r="DD98" s="395"/>
      <c r="DE98" s="43"/>
      <c r="DF98" s="396"/>
      <c r="DG98" s="397"/>
      <c r="DH98" s="394">
        <v>0</v>
      </c>
      <c r="DI98" s="395"/>
      <c r="DJ98" s="43"/>
      <c r="DK98" s="396"/>
      <c r="DL98" s="397"/>
      <c r="DM98" s="394">
        <v>0</v>
      </c>
      <c r="DN98" s="395"/>
      <c r="DO98" s="43"/>
      <c r="DP98" s="396"/>
      <c r="DQ98" s="397"/>
      <c r="DR98" s="394">
        <v>0</v>
      </c>
      <c r="DS98" s="395"/>
      <c r="DT98" s="43"/>
      <c r="DU98" s="396"/>
      <c r="DV98" s="397"/>
      <c r="DW98" s="394">
        <v>0</v>
      </c>
      <c r="DX98" s="395"/>
      <c r="DY98" s="43"/>
      <c r="DZ98" s="396"/>
      <c r="EA98" s="397"/>
      <c r="EB98" s="394">
        <v>0</v>
      </c>
      <c r="EC98" s="395"/>
      <c r="ED98" s="43"/>
      <c r="EE98" s="396"/>
      <c r="EF98" s="397"/>
      <c r="EG98" s="394">
        <v>0</v>
      </c>
      <c r="EH98" s="395"/>
      <c r="EI98" s="43"/>
      <c r="EJ98" s="396"/>
      <c r="EK98" s="397"/>
      <c r="EL98" s="394">
        <v>0</v>
      </c>
      <c r="EM98" s="395"/>
      <c r="EN98" s="43"/>
      <c r="EO98" s="88"/>
    </row>
    <row r="99" spans="4:147" ht="12.75" hidden="1" customHeight="1" x14ac:dyDescent="0.3">
      <c r="D99" s="88" t="s">
        <v>319</v>
      </c>
      <c r="E99" s="327"/>
      <c r="F99" s="327"/>
      <c r="G99" s="43">
        <v>0</v>
      </c>
      <c r="H99" s="42"/>
      <c r="I99" s="43"/>
      <c r="J99" s="396"/>
      <c r="K99" s="396"/>
      <c r="L99" s="43">
        <v>0</v>
      </c>
      <c r="M99" s="42"/>
      <c r="N99" s="43"/>
      <c r="O99" s="396"/>
      <c r="P99" s="396"/>
      <c r="Q99" s="43">
        <v>0</v>
      </c>
      <c r="R99" s="42"/>
      <c r="S99" s="43"/>
      <c r="T99" s="396"/>
      <c r="U99" s="396"/>
      <c r="V99" s="43">
        <v>0</v>
      </c>
      <c r="W99" s="42"/>
      <c r="X99" s="43"/>
      <c r="Y99" s="396"/>
      <c r="Z99" s="396"/>
      <c r="AA99" s="43">
        <v>0</v>
      </c>
      <c r="AB99" s="42"/>
      <c r="AC99" s="43"/>
      <c r="AD99" s="396"/>
      <c r="AE99" s="396"/>
      <c r="AF99" s="43">
        <v>0</v>
      </c>
      <c r="AG99" s="42"/>
      <c r="AH99" s="43"/>
      <c r="AI99" s="396"/>
      <c r="AJ99" s="396"/>
      <c r="AK99" s="43">
        <v>0</v>
      </c>
      <c r="AL99" s="42"/>
      <c r="AM99" s="43"/>
      <c r="AN99" s="396"/>
      <c r="AO99" s="396"/>
      <c r="AP99" s="43">
        <v>0</v>
      </c>
      <c r="AQ99" s="42"/>
      <c r="AR99" s="43"/>
      <c r="AS99" s="396"/>
      <c r="AT99" s="396"/>
      <c r="AU99" s="43">
        <v>0</v>
      </c>
      <c r="AV99" s="42"/>
      <c r="AW99" s="43"/>
      <c r="AX99" s="396"/>
      <c r="AY99" s="396"/>
      <c r="AZ99" s="43">
        <v>0</v>
      </c>
      <c r="BA99" s="42"/>
      <c r="BB99" s="43"/>
      <c r="BC99" s="396"/>
      <c r="BD99" s="396"/>
      <c r="BE99" s="43">
        <v>0</v>
      </c>
      <c r="BF99" s="42"/>
      <c r="BG99" s="43"/>
      <c r="BH99" s="396"/>
      <c r="BI99" s="396"/>
      <c r="BJ99" s="43">
        <v>0</v>
      </c>
      <c r="BK99" s="42"/>
      <c r="BL99" s="43"/>
      <c r="BM99" s="396"/>
      <c r="BN99" s="396"/>
      <c r="BO99" s="43">
        <v>0</v>
      </c>
      <c r="BP99" s="42"/>
      <c r="BQ99" s="43"/>
      <c r="BR99" s="396"/>
      <c r="BS99" s="396"/>
      <c r="BT99" s="43">
        <v>0</v>
      </c>
      <c r="BU99" s="42"/>
      <c r="BV99" s="43"/>
      <c r="BW99" s="396"/>
      <c r="BX99" s="396"/>
      <c r="BY99" s="43">
        <v>0</v>
      </c>
      <c r="BZ99" s="42"/>
      <c r="CA99" s="43"/>
      <c r="CB99" s="396"/>
      <c r="CC99" s="396"/>
      <c r="CD99" s="43">
        <v>0</v>
      </c>
      <c r="CE99" s="42"/>
      <c r="CF99" s="43"/>
      <c r="CG99" s="396"/>
      <c r="CH99" s="396"/>
      <c r="CI99" s="43">
        <v>0</v>
      </c>
      <c r="CJ99" s="42"/>
      <c r="CK99" s="43"/>
      <c r="CL99" s="396"/>
      <c r="CM99" s="396"/>
      <c r="CN99" s="43">
        <v>0</v>
      </c>
      <c r="CO99" s="42"/>
      <c r="CP99" s="43"/>
      <c r="CQ99" s="396"/>
      <c r="CR99" s="396"/>
      <c r="CS99" s="43">
        <v>0</v>
      </c>
      <c r="CT99" s="42"/>
      <c r="CU99" s="43"/>
      <c r="CV99" s="396"/>
      <c r="CW99" s="396"/>
      <c r="CX99" s="43">
        <v>0</v>
      </c>
      <c r="CY99" s="42"/>
      <c r="CZ99" s="43"/>
      <c r="DA99" s="396"/>
      <c r="DB99" s="396"/>
      <c r="DC99" s="43">
        <v>0</v>
      </c>
      <c r="DD99" s="42"/>
      <c r="DE99" s="43"/>
      <c r="DF99" s="396"/>
      <c r="DG99" s="396"/>
      <c r="DH99" s="43">
        <v>0</v>
      </c>
      <c r="DI99" s="42"/>
      <c r="DJ99" s="43"/>
      <c r="DK99" s="396"/>
      <c r="DL99" s="396"/>
      <c r="DM99" s="43">
        <v>0</v>
      </c>
      <c r="DN99" s="42"/>
      <c r="DO99" s="43"/>
      <c r="DP99" s="396"/>
      <c r="DQ99" s="396"/>
      <c r="DR99" s="43">
        <v>0</v>
      </c>
      <c r="DS99" s="42"/>
      <c r="DT99" s="43"/>
      <c r="DU99" s="396"/>
      <c r="DV99" s="396"/>
      <c r="DW99" s="43">
        <v>0</v>
      </c>
      <c r="DX99" s="42"/>
      <c r="DY99" s="43"/>
      <c r="DZ99" s="396"/>
      <c r="EA99" s="396"/>
      <c r="EB99" s="43">
        <v>0</v>
      </c>
      <c r="EC99" s="42"/>
      <c r="ED99" s="43"/>
      <c r="EE99" s="396"/>
      <c r="EF99" s="396"/>
      <c r="EG99" s="43">
        <v>0</v>
      </c>
      <c r="EH99" s="42"/>
      <c r="EI99" s="43"/>
      <c r="EJ99" s="396"/>
      <c r="EK99" s="396"/>
      <c r="EL99" s="43">
        <v>0</v>
      </c>
      <c r="EM99" s="42"/>
      <c r="EN99" s="43"/>
      <c r="EO99" s="88"/>
    </row>
    <row r="100" spans="4:147" ht="12.75" hidden="1" customHeight="1" x14ac:dyDescent="0.3">
      <c r="D100" s="88" t="s">
        <v>334</v>
      </c>
      <c r="E100" s="327"/>
      <c r="F100" s="346"/>
      <c r="G100" s="72">
        <v>0</v>
      </c>
      <c r="H100" s="71"/>
      <c r="I100" s="43"/>
      <c r="J100" s="396"/>
      <c r="K100" s="405"/>
      <c r="L100" s="72">
        <v>0</v>
      </c>
      <c r="M100" s="71"/>
      <c r="N100" s="43"/>
      <c r="O100" s="396"/>
      <c r="P100" s="405"/>
      <c r="Q100" s="72">
        <v>0</v>
      </c>
      <c r="R100" s="71"/>
      <c r="S100" s="43"/>
      <c r="T100" s="396"/>
      <c r="U100" s="405"/>
      <c r="V100" s="72">
        <v>0</v>
      </c>
      <c r="W100" s="71"/>
      <c r="X100" s="43"/>
      <c r="Y100" s="396"/>
      <c r="Z100" s="405"/>
      <c r="AA100" s="72">
        <v>0</v>
      </c>
      <c r="AB100" s="71"/>
      <c r="AC100" s="43"/>
      <c r="AD100" s="396"/>
      <c r="AE100" s="405"/>
      <c r="AF100" s="72">
        <v>0</v>
      </c>
      <c r="AG100" s="71"/>
      <c r="AH100" s="43"/>
      <c r="AI100" s="396"/>
      <c r="AJ100" s="405"/>
      <c r="AK100" s="72">
        <v>0</v>
      </c>
      <c r="AL100" s="71"/>
      <c r="AM100" s="43"/>
      <c r="AN100" s="396"/>
      <c r="AO100" s="405"/>
      <c r="AP100" s="72">
        <v>0</v>
      </c>
      <c r="AQ100" s="71"/>
      <c r="AR100" s="43"/>
      <c r="AS100" s="396"/>
      <c r="AT100" s="405"/>
      <c r="AU100" s="72">
        <v>0</v>
      </c>
      <c r="AV100" s="71"/>
      <c r="AW100" s="43"/>
      <c r="AX100" s="396"/>
      <c r="AY100" s="405"/>
      <c r="AZ100" s="72">
        <v>0</v>
      </c>
      <c r="BA100" s="71"/>
      <c r="BB100" s="43"/>
      <c r="BC100" s="396"/>
      <c r="BD100" s="405"/>
      <c r="BE100" s="72">
        <v>0</v>
      </c>
      <c r="BF100" s="71"/>
      <c r="BG100" s="43"/>
      <c r="BH100" s="396"/>
      <c r="BI100" s="405"/>
      <c r="BJ100" s="72">
        <v>0</v>
      </c>
      <c r="BK100" s="71"/>
      <c r="BL100" s="43"/>
      <c r="BM100" s="396"/>
      <c r="BN100" s="405"/>
      <c r="BO100" s="72">
        <v>0</v>
      </c>
      <c r="BP100" s="71"/>
      <c r="BQ100" s="43"/>
      <c r="BR100" s="396"/>
      <c r="BS100" s="405"/>
      <c r="BT100" s="72">
        <v>0</v>
      </c>
      <c r="BU100" s="71"/>
      <c r="BV100" s="43"/>
      <c r="BW100" s="396"/>
      <c r="BX100" s="405"/>
      <c r="BY100" s="72">
        <v>0</v>
      </c>
      <c r="BZ100" s="71"/>
      <c r="CA100" s="43"/>
      <c r="CB100" s="396"/>
      <c r="CC100" s="405"/>
      <c r="CD100" s="72">
        <v>0</v>
      </c>
      <c r="CE100" s="71"/>
      <c r="CF100" s="43"/>
      <c r="CG100" s="396"/>
      <c r="CH100" s="405"/>
      <c r="CI100" s="72">
        <v>0</v>
      </c>
      <c r="CJ100" s="71"/>
      <c r="CK100" s="43"/>
      <c r="CL100" s="396"/>
      <c r="CM100" s="405"/>
      <c r="CN100" s="72">
        <v>0</v>
      </c>
      <c r="CO100" s="71"/>
      <c r="CP100" s="43"/>
      <c r="CQ100" s="396"/>
      <c r="CR100" s="405"/>
      <c r="CS100" s="72">
        <v>0</v>
      </c>
      <c r="CT100" s="71"/>
      <c r="CU100" s="43"/>
      <c r="CV100" s="396"/>
      <c r="CW100" s="405"/>
      <c r="CX100" s="72">
        <v>0</v>
      </c>
      <c r="CY100" s="71"/>
      <c r="CZ100" s="43"/>
      <c r="DA100" s="396"/>
      <c r="DB100" s="405"/>
      <c r="DC100" s="72">
        <v>0</v>
      </c>
      <c r="DD100" s="71"/>
      <c r="DE100" s="43"/>
      <c r="DF100" s="396"/>
      <c r="DG100" s="405"/>
      <c r="DH100" s="72">
        <v>0</v>
      </c>
      <c r="DI100" s="71"/>
      <c r="DJ100" s="43"/>
      <c r="DK100" s="396"/>
      <c r="DL100" s="405"/>
      <c r="DM100" s="72">
        <v>0</v>
      </c>
      <c r="DN100" s="71"/>
      <c r="DO100" s="43"/>
      <c r="DP100" s="396"/>
      <c r="DQ100" s="405"/>
      <c r="DR100" s="72">
        <v>0</v>
      </c>
      <c r="DS100" s="71"/>
      <c r="DT100" s="43"/>
      <c r="DU100" s="396"/>
      <c r="DV100" s="405"/>
      <c r="DW100" s="72">
        <v>0</v>
      </c>
      <c r="DX100" s="71"/>
      <c r="DY100" s="43"/>
      <c r="DZ100" s="396"/>
      <c r="EA100" s="405"/>
      <c r="EB100" s="72">
        <v>0</v>
      </c>
      <c r="EC100" s="71"/>
      <c r="ED100" s="43"/>
      <c r="EE100" s="396"/>
      <c r="EF100" s="405"/>
      <c r="EG100" s="72">
        <v>0</v>
      </c>
      <c r="EH100" s="71"/>
      <c r="EI100" s="43"/>
      <c r="EJ100" s="396"/>
      <c r="EK100" s="405"/>
      <c r="EL100" s="72">
        <v>0</v>
      </c>
      <c r="EM100" s="71"/>
      <c r="EN100" s="43"/>
      <c r="EO100" s="88"/>
    </row>
    <row r="101" spans="4:147" ht="12.75" hidden="1" customHeight="1" x14ac:dyDescent="0.3">
      <c r="D101" s="88"/>
      <c r="E101" s="327"/>
      <c r="G101" s="43"/>
      <c r="H101" s="43"/>
      <c r="I101" s="43"/>
      <c r="J101" s="396"/>
      <c r="K101" s="43"/>
      <c r="L101" s="43"/>
      <c r="M101" s="43"/>
      <c r="N101" s="43"/>
      <c r="O101" s="396"/>
      <c r="P101" s="43"/>
      <c r="Q101" s="43"/>
      <c r="R101" s="43"/>
      <c r="S101" s="43"/>
      <c r="T101" s="396"/>
      <c r="U101" s="43"/>
      <c r="V101" s="43"/>
      <c r="W101" s="43"/>
      <c r="X101" s="43"/>
      <c r="Y101" s="396"/>
      <c r="Z101" s="43"/>
      <c r="AA101" s="43"/>
      <c r="AB101" s="43"/>
      <c r="AC101" s="43"/>
      <c r="AD101" s="396"/>
      <c r="AE101" s="43"/>
      <c r="AF101" s="43"/>
      <c r="AG101" s="43"/>
      <c r="AH101" s="43"/>
      <c r="AI101" s="396"/>
      <c r="AJ101" s="43"/>
      <c r="AK101" s="43"/>
      <c r="AL101" s="43"/>
      <c r="AM101" s="43"/>
      <c r="AN101" s="396"/>
      <c r="AO101" s="43"/>
      <c r="AP101" s="43"/>
      <c r="AQ101" s="43"/>
      <c r="AR101" s="43"/>
      <c r="AS101" s="396"/>
      <c r="AT101" s="43"/>
      <c r="AU101" s="43"/>
      <c r="AV101" s="43"/>
      <c r="AW101" s="43"/>
      <c r="AX101" s="396"/>
      <c r="AY101" s="43"/>
      <c r="AZ101" s="43"/>
      <c r="BA101" s="43"/>
      <c r="BB101" s="43"/>
      <c r="BC101" s="396"/>
      <c r="BD101" s="43"/>
      <c r="BE101" s="43"/>
      <c r="BF101" s="43"/>
      <c r="BG101" s="43"/>
      <c r="BH101" s="396"/>
      <c r="BI101" s="43"/>
      <c r="BJ101" s="43"/>
      <c r="BK101" s="43"/>
      <c r="BL101" s="43"/>
      <c r="BM101" s="396"/>
      <c r="BN101" s="43"/>
      <c r="BO101" s="43"/>
      <c r="BP101" s="43"/>
      <c r="BQ101" s="43"/>
      <c r="BR101" s="396"/>
      <c r="BS101" s="43"/>
      <c r="BT101" s="43"/>
      <c r="BU101" s="43"/>
      <c r="BV101" s="43"/>
      <c r="BW101" s="396"/>
      <c r="BX101" s="43"/>
      <c r="BY101" s="43"/>
      <c r="BZ101" s="43"/>
      <c r="CA101" s="43"/>
      <c r="CB101" s="396"/>
      <c r="CC101" s="43"/>
      <c r="CD101" s="43"/>
      <c r="CE101" s="43"/>
      <c r="CF101" s="43"/>
      <c r="CG101" s="396"/>
      <c r="CH101" s="43"/>
      <c r="CI101" s="43"/>
      <c r="CJ101" s="43"/>
      <c r="CK101" s="43"/>
      <c r="CL101" s="396"/>
      <c r="CM101" s="43"/>
      <c r="CN101" s="43"/>
      <c r="CO101" s="43"/>
      <c r="CP101" s="43"/>
      <c r="CQ101" s="396"/>
      <c r="CR101" s="43"/>
      <c r="CS101" s="43"/>
      <c r="CT101" s="43"/>
      <c r="CU101" s="43"/>
      <c r="CV101" s="396"/>
      <c r="CW101" s="43"/>
      <c r="CX101" s="43"/>
      <c r="CY101" s="43"/>
      <c r="CZ101" s="43"/>
      <c r="DA101" s="396"/>
      <c r="DB101" s="43"/>
      <c r="DC101" s="43"/>
      <c r="DD101" s="43"/>
      <c r="DE101" s="43"/>
      <c r="DF101" s="396"/>
      <c r="DG101" s="43"/>
      <c r="DH101" s="43"/>
      <c r="DI101" s="43"/>
      <c r="DJ101" s="43"/>
      <c r="DK101" s="396"/>
      <c r="DL101" s="43"/>
      <c r="DM101" s="43"/>
      <c r="DN101" s="43"/>
      <c r="DO101" s="43"/>
      <c r="DP101" s="396"/>
      <c r="DQ101" s="43"/>
      <c r="DR101" s="43"/>
      <c r="DS101" s="43"/>
      <c r="DT101" s="43"/>
      <c r="DU101" s="396"/>
      <c r="DV101" s="43"/>
      <c r="DW101" s="43"/>
      <c r="DX101" s="43"/>
      <c r="DY101" s="43"/>
      <c r="DZ101" s="396"/>
      <c r="EA101" s="43"/>
      <c r="EB101" s="43"/>
      <c r="EC101" s="43"/>
      <c r="ED101" s="43"/>
      <c r="EE101" s="396"/>
      <c r="EF101" s="43"/>
      <c r="EG101" s="43"/>
      <c r="EH101" s="43"/>
      <c r="EI101" s="43"/>
      <c r="EJ101" s="396"/>
      <c r="EK101" s="43"/>
      <c r="EL101" s="43"/>
      <c r="EM101" s="43"/>
      <c r="EN101" s="43"/>
      <c r="EO101" s="88"/>
    </row>
    <row r="102" spans="4:147" s="33" customFormat="1" ht="12.75" hidden="1" customHeight="1" x14ac:dyDescent="0.3">
      <c r="D102" s="161" t="s">
        <v>416</v>
      </c>
      <c r="E102" s="329"/>
      <c r="G102" s="35">
        <v>0</v>
      </c>
      <c r="H102" s="35"/>
      <c r="I102" s="35"/>
      <c r="J102" s="393"/>
      <c r="K102" s="35"/>
      <c r="L102" s="35">
        <v>0</v>
      </c>
      <c r="M102" s="35"/>
      <c r="N102" s="35"/>
      <c r="O102" s="393"/>
      <c r="P102" s="35"/>
      <c r="Q102" s="35">
        <v>0</v>
      </c>
      <c r="R102" s="35"/>
      <c r="S102" s="35"/>
      <c r="T102" s="393"/>
      <c r="U102" s="35"/>
      <c r="V102" s="35">
        <v>0</v>
      </c>
      <c r="W102" s="35"/>
      <c r="X102" s="35"/>
      <c r="Y102" s="393"/>
      <c r="Z102" s="35"/>
      <c r="AA102" s="35">
        <v>0</v>
      </c>
      <c r="AB102" s="35"/>
      <c r="AC102" s="35"/>
      <c r="AD102" s="393"/>
      <c r="AE102" s="35"/>
      <c r="AF102" s="35">
        <v>0</v>
      </c>
      <c r="AG102" s="35"/>
      <c r="AH102" s="35"/>
      <c r="AI102" s="393"/>
      <c r="AJ102" s="35"/>
      <c r="AK102" s="35">
        <v>0</v>
      </c>
      <c r="AL102" s="35"/>
      <c r="AM102" s="35"/>
      <c r="AN102" s="393"/>
      <c r="AO102" s="35"/>
      <c r="AP102" s="35">
        <v>0</v>
      </c>
      <c r="AQ102" s="35"/>
      <c r="AR102" s="35"/>
      <c r="AS102" s="393"/>
      <c r="AT102" s="35"/>
      <c r="AU102" s="35">
        <v>0</v>
      </c>
      <c r="AV102" s="35"/>
      <c r="AW102" s="35"/>
      <c r="AX102" s="393"/>
      <c r="AY102" s="35"/>
      <c r="AZ102" s="35">
        <v>0</v>
      </c>
      <c r="BA102" s="35"/>
      <c r="BB102" s="35"/>
      <c r="BC102" s="393"/>
      <c r="BD102" s="35"/>
      <c r="BE102" s="35">
        <v>0</v>
      </c>
      <c r="BF102" s="35"/>
      <c r="BG102" s="35"/>
      <c r="BH102" s="393"/>
      <c r="BI102" s="35"/>
      <c r="BJ102" s="35">
        <v>0</v>
      </c>
      <c r="BK102" s="35"/>
      <c r="BL102" s="35"/>
      <c r="BM102" s="393"/>
      <c r="BN102" s="35"/>
      <c r="BO102" s="35">
        <v>0</v>
      </c>
      <c r="BP102" s="35"/>
      <c r="BQ102" s="35"/>
      <c r="BR102" s="393"/>
      <c r="BS102" s="35"/>
      <c r="BT102" s="35">
        <v>0</v>
      </c>
      <c r="BU102" s="35"/>
      <c r="BV102" s="35"/>
      <c r="BW102" s="393"/>
      <c r="BX102" s="35"/>
      <c r="BY102" s="35">
        <v>0</v>
      </c>
      <c r="BZ102" s="35"/>
      <c r="CA102" s="35"/>
      <c r="CB102" s="393"/>
      <c r="CC102" s="35"/>
      <c r="CD102" s="35">
        <v>0</v>
      </c>
      <c r="CE102" s="35"/>
      <c r="CF102" s="35"/>
      <c r="CG102" s="393"/>
      <c r="CH102" s="35"/>
      <c r="CI102" s="35">
        <v>0</v>
      </c>
      <c r="CJ102" s="35"/>
      <c r="CK102" s="35"/>
      <c r="CL102" s="393"/>
      <c r="CM102" s="35"/>
      <c r="CN102" s="35">
        <v>0</v>
      </c>
      <c r="CO102" s="35"/>
      <c r="CP102" s="35"/>
      <c r="CQ102" s="393"/>
      <c r="CR102" s="35"/>
      <c r="CS102" s="35">
        <v>0</v>
      </c>
      <c r="CT102" s="35"/>
      <c r="CU102" s="35"/>
      <c r="CV102" s="393"/>
      <c r="CW102" s="35"/>
      <c r="CX102" s="35">
        <v>0</v>
      </c>
      <c r="CY102" s="35"/>
      <c r="CZ102" s="35"/>
      <c r="DA102" s="393"/>
      <c r="DB102" s="35"/>
      <c r="DC102" s="35">
        <v>0</v>
      </c>
      <c r="DD102" s="35"/>
      <c r="DE102" s="35"/>
      <c r="DF102" s="393"/>
      <c r="DG102" s="35"/>
      <c r="DH102" s="35">
        <v>0</v>
      </c>
      <c r="DI102" s="35"/>
      <c r="DJ102" s="35"/>
      <c r="DK102" s="393"/>
      <c r="DL102" s="35"/>
      <c r="DM102" s="35">
        <v>0</v>
      </c>
      <c r="DN102" s="35"/>
      <c r="DO102" s="35"/>
      <c r="DP102" s="393"/>
      <c r="DQ102" s="35"/>
      <c r="DR102" s="35">
        <v>0</v>
      </c>
      <c r="DS102" s="35"/>
      <c r="DT102" s="35"/>
      <c r="DU102" s="393"/>
      <c r="DV102" s="35"/>
      <c r="DW102" s="35">
        <v>0</v>
      </c>
      <c r="DX102" s="35"/>
      <c r="DY102" s="35"/>
      <c r="DZ102" s="393"/>
      <c r="EA102" s="35"/>
      <c r="EB102" s="35">
        <v>0</v>
      </c>
      <c r="EC102" s="35"/>
      <c r="ED102" s="35"/>
      <c r="EE102" s="393"/>
      <c r="EF102" s="35"/>
      <c r="EG102" s="35">
        <v>0</v>
      </c>
      <c r="EH102" s="35"/>
      <c r="EI102" s="35"/>
      <c r="EJ102" s="393"/>
      <c r="EK102" s="35"/>
      <c r="EL102" s="35">
        <v>0</v>
      </c>
      <c r="EM102" s="35"/>
      <c r="EN102" s="35"/>
      <c r="EO102" s="161"/>
      <c r="EQ102" s="80"/>
    </row>
    <row r="103" spans="4:147" ht="12.75" hidden="1" customHeight="1" x14ac:dyDescent="0.3">
      <c r="D103" s="88" t="s">
        <v>316</v>
      </c>
      <c r="E103" s="327"/>
      <c r="F103" s="333"/>
      <c r="G103" s="394">
        <v>0</v>
      </c>
      <c r="H103" s="395"/>
      <c r="I103" s="43"/>
      <c r="J103" s="396"/>
      <c r="K103" s="397"/>
      <c r="L103" s="394">
        <v>0</v>
      </c>
      <c r="M103" s="395"/>
      <c r="N103" s="43"/>
      <c r="O103" s="396"/>
      <c r="P103" s="397"/>
      <c r="Q103" s="394">
        <v>0</v>
      </c>
      <c r="R103" s="395"/>
      <c r="S103" s="43"/>
      <c r="T103" s="396"/>
      <c r="U103" s="397"/>
      <c r="V103" s="394">
        <v>0</v>
      </c>
      <c r="W103" s="395"/>
      <c r="X103" s="43"/>
      <c r="Y103" s="396"/>
      <c r="Z103" s="397"/>
      <c r="AA103" s="394">
        <v>0</v>
      </c>
      <c r="AB103" s="395"/>
      <c r="AC103" s="43"/>
      <c r="AD103" s="396"/>
      <c r="AE103" s="397"/>
      <c r="AF103" s="394">
        <v>0</v>
      </c>
      <c r="AG103" s="395"/>
      <c r="AH103" s="43"/>
      <c r="AI103" s="396"/>
      <c r="AJ103" s="397"/>
      <c r="AK103" s="394">
        <v>0</v>
      </c>
      <c r="AL103" s="395"/>
      <c r="AM103" s="43"/>
      <c r="AN103" s="396"/>
      <c r="AO103" s="397"/>
      <c r="AP103" s="394">
        <v>0</v>
      </c>
      <c r="AQ103" s="395"/>
      <c r="AR103" s="43"/>
      <c r="AS103" s="396"/>
      <c r="AT103" s="397"/>
      <c r="AU103" s="394">
        <v>0</v>
      </c>
      <c r="AV103" s="395"/>
      <c r="AW103" s="43"/>
      <c r="AX103" s="396"/>
      <c r="AY103" s="397"/>
      <c r="AZ103" s="394">
        <v>0</v>
      </c>
      <c r="BA103" s="395"/>
      <c r="BB103" s="43"/>
      <c r="BC103" s="396"/>
      <c r="BD103" s="397"/>
      <c r="BE103" s="394">
        <v>0</v>
      </c>
      <c r="BF103" s="395"/>
      <c r="BG103" s="43"/>
      <c r="BH103" s="396"/>
      <c r="BI103" s="397"/>
      <c r="BJ103" s="394">
        <v>0</v>
      </c>
      <c r="BK103" s="395"/>
      <c r="BL103" s="43"/>
      <c r="BM103" s="396"/>
      <c r="BN103" s="397"/>
      <c r="BO103" s="394">
        <v>0</v>
      </c>
      <c r="BP103" s="395"/>
      <c r="BQ103" s="43"/>
      <c r="BR103" s="396"/>
      <c r="BS103" s="397"/>
      <c r="BT103" s="394">
        <v>0</v>
      </c>
      <c r="BU103" s="395"/>
      <c r="BV103" s="43"/>
      <c r="BW103" s="396"/>
      <c r="BX103" s="397"/>
      <c r="BY103" s="394">
        <v>0</v>
      </c>
      <c r="BZ103" s="395"/>
      <c r="CA103" s="43"/>
      <c r="CB103" s="396"/>
      <c r="CC103" s="397"/>
      <c r="CD103" s="394">
        <v>0</v>
      </c>
      <c r="CE103" s="395"/>
      <c r="CF103" s="43"/>
      <c r="CG103" s="396"/>
      <c r="CH103" s="397"/>
      <c r="CI103" s="394">
        <v>0</v>
      </c>
      <c r="CJ103" s="395"/>
      <c r="CK103" s="43"/>
      <c r="CL103" s="396"/>
      <c r="CM103" s="397"/>
      <c r="CN103" s="394">
        <v>0</v>
      </c>
      <c r="CO103" s="395"/>
      <c r="CP103" s="43"/>
      <c r="CQ103" s="396"/>
      <c r="CR103" s="397"/>
      <c r="CS103" s="394">
        <v>0</v>
      </c>
      <c r="CT103" s="395"/>
      <c r="CU103" s="43"/>
      <c r="CV103" s="396"/>
      <c r="CW103" s="397"/>
      <c r="CX103" s="394">
        <v>0</v>
      </c>
      <c r="CY103" s="395"/>
      <c r="CZ103" s="43"/>
      <c r="DA103" s="396"/>
      <c r="DB103" s="397"/>
      <c r="DC103" s="394">
        <v>0</v>
      </c>
      <c r="DD103" s="395"/>
      <c r="DE103" s="43"/>
      <c r="DF103" s="396"/>
      <c r="DG103" s="397"/>
      <c r="DH103" s="394">
        <v>0</v>
      </c>
      <c r="DI103" s="395"/>
      <c r="DJ103" s="43"/>
      <c r="DK103" s="396"/>
      <c r="DL103" s="397"/>
      <c r="DM103" s="394">
        <v>0</v>
      </c>
      <c r="DN103" s="395"/>
      <c r="DO103" s="43"/>
      <c r="DP103" s="396"/>
      <c r="DQ103" s="397"/>
      <c r="DR103" s="394">
        <v>0</v>
      </c>
      <c r="DS103" s="395"/>
      <c r="DT103" s="43"/>
      <c r="DU103" s="396"/>
      <c r="DV103" s="397"/>
      <c r="DW103" s="394">
        <v>0</v>
      </c>
      <c r="DX103" s="395"/>
      <c r="DY103" s="43"/>
      <c r="DZ103" s="396"/>
      <c r="EA103" s="397"/>
      <c r="EB103" s="394">
        <v>0</v>
      </c>
      <c r="EC103" s="395"/>
      <c r="ED103" s="43"/>
      <c r="EE103" s="396"/>
      <c r="EF103" s="397"/>
      <c r="EG103" s="394">
        <v>0</v>
      </c>
      <c r="EH103" s="395"/>
      <c r="EI103" s="43"/>
      <c r="EJ103" s="396"/>
      <c r="EK103" s="397"/>
      <c r="EL103" s="394">
        <v>0</v>
      </c>
      <c r="EM103" s="395"/>
      <c r="EN103" s="43"/>
      <c r="EO103" s="88"/>
    </row>
    <row r="104" spans="4:147" ht="12.75" hidden="1" customHeight="1" x14ac:dyDescent="0.3">
      <c r="D104" s="88" t="s">
        <v>319</v>
      </c>
      <c r="E104" s="327"/>
      <c r="F104" s="327"/>
      <c r="G104" s="43">
        <v>0</v>
      </c>
      <c r="H104" s="42"/>
      <c r="I104" s="43"/>
      <c r="J104" s="396"/>
      <c r="K104" s="396"/>
      <c r="L104" s="43">
        <v>0</v>
      </c>
      <c r="M104" s="42"/>
      <c r="N104" s="43"/>
      <c r="O104" s="396"/>
      <c r="P104" s="396"/>
      <c r="Q104" s="43">
        <v>0</v>
      </c>
      <c r="R104" s="42"/>
      <c r="S104" s="43"/>
      <c r="T104" s="396"/>
      <c r="U104" s="396"/>
      <c r="V104" s="43">
        <v>0</v>
      </c>
      <c r="W104" s="42"/>
      <c r="X104" s="43"/>
      <c r="Y104" s="396"/>
      <c r="Z104" s="396"/>
      <c r="AA104" s="43">
        <v>0</v>
      </c>
      <c r="AB104" s="42"/>
      <c r="AC104" s="43"/>
      <c r="AD104" s="396"/>
      <c r="AE104" s="396"/>
      <c r="AF104" s="43">
        <v>0</v>
      </c>
      <c r="AG104" s="42"/>
      <c r="AH104" s="43"/>
      <c r="AI104" s="396"/>
      <c r="AJ104" s="396"/>
      <c r="AK104" s="43">
        <v>0</v>
      </c>
      <c r="AL104" s="42"/>
      <c r="AM104" s="43"/>
      <c r="AN104" s="396"/>
      <c r="AO104" s="396"/>
      <c r="AP104" s="43">
        <v>0</v>
      </c>
      <c r="AQ104" s="42"/>
      <c r="AR104" s="43"/>
      <c r="AS104" s="396"/>
      <c r="AT104" s="396"/>
      <c r="AU104" s="43">
        <v>0</v>
      </c>
      <c r="AV104" s="42"/>
      <c r="AW104" s="43"/>
      <c r="AX104" s="396"/>
      <c r="AY104" s="396"/>
      <c r="AZ104" s="43">
        <v>0</v>
      </c>
      <c r="BA104" s="42"/>
      <c r="BB104" s="43"/>
      <c r="BC104" s="396"/>
      <c r="BD104" s="396"/>
      <c r="BE104" s="43">
        <v>0</v>
      </c>
      <c r="BF104" s="42"/>
      <c r="BG104" s="43"/>
      <c r="BH104" s="396"/>
      <c r="BI104" s="396"/>
      <c r="BJ104" s="43">
        <v>0</v>
      </c>
      <c r="BK104" s="42"/>
      <c r="BL104" s="43"/>
      <c r="BM104" s="396"/>
      <c r="BN104" s="396"/>
      <c r="BO104" s="43">
        <v>0</v>
      </c>
      <c r="BP104" s="42"/>
      <c r="BQ104" s="43"/>
      <c r="BR104" s="396"/>
      <c r="BS104" s="396"/>
      <c r="BT104" s="43">
        <v>0</v>
      </c>
      <c r="BU104" s="42"/>
      <c r="BV104" s="43"/>
      <c r="BW104" s="396"/>
      <c r="BX104" s="396"/>
      <c r="BY104" s="43">
        <v>0</v>
      </c>
      <c r="BZ104" s="42"/>
      <c r="CA104" s="43"/>
      <c r="CB104" s="396"/>
      <c r="CC104" s="396"/>
      <c r="CD104" s="43">
        <v>0</v>
      </c>
      <c r="CE104" s="42"/>
      <c r="CF104" s="43"/>
      <c r="CG104" s="396"/>
      <c r="CH104" s="396"/>
      <c r="CI104" s="43">
        <v>0</v>
      </c>
      <c r="CJ104" s="42"/>
      <c r="CK104" s="43"/>
      <c r="CL104" s="396"/>
      <c r="CM104" s="396"/>
      <c r="CN104" s="43">
        <v>0</v>
      </c>
      <c r="CO104" s="42"/>
      <c r="CP104" s="43"/>
      <c r="CQ104" s="396"/>
      <c r="CR104" s="396"/>
      <c r="CS104" s="43">
        <v>0</v>
      </c>
      <c r="CT104" s="42"/>
      <c r="CU104" s="43"/>
      <c r="CV104" s="396"/>
      <c r="CW104" s="396"/>
      <c r="CX104" s="43">
        <v>0</v>
      </c>
      <c r="CY104" s="42"/>
      <c r="CZ104" s="43"/>
      <c r="DA104" s="396"/>
      <c r="DB104" s="396"/>
      <c r="DC104" s="43">
        <v>0</v>
      </c>
      <c r="DD104" s="42"/>
      <c r="DE104" s="43"/>
      <c r="DF104" s="396"/>
      <c r="DG104" s="396"/>
      <c r="DH104" s="43">
        <v>0</v>
      </c>
      <c r="DI104" s="42"/>
      <c r="DJ104" s="43"/>
      <c r="DK104" s="396"/>
      <c r="DL104" s="396"/>
      <c r="DM104" s="43">
        <v>0</v>
      </c>
      <c r="DN104" s="42"/>
      <c r="DO104" s="43"/>
      <c r="DP104" s="396"/>
      <c r="DQ104" s="396"/>
      <c r="DR104" s="43">
        <v>0</v>
      </c>
      <c r="DS104" s="42"/>
      <c r="DT104" s="43"/>
      <c r="DU104" s="396"/>
      <c r="DV104" s="396"/>
      <c r="DW104" s="43">
        <v>0</v>
      </c>
      <c r="DX104" s="42"/>
      <c r="DY104" s="43"/>
      <c r="DZ104" s="396"/>
      <c r="EA104" s="396"/>
      <c r="EB104" s="43">
        <v>0</v>
      </c>
      <c r="EC104" s="42"/>
      <c r="ED104" s="43"/>
      <c r="EE104" s="396"/>
      <c r="EF104" s="396"/>
      <c r="EG104" s="43">
        <v>0</v>
      </c>
      <c r="EH104" s="42"/>
      <c r="EI104" s="43"/>
      <c r="EJ104" s="396"/>
      <c r="EK104" s="396"/>
      <c r="EL104" s="43">
        <v>0</v>
      </c>
      <c r="EM104" s="42"/>
      <c r="EN104" s="43"/>
      <c r="EO104" s="88"/>
    </row>
    <row r="105" spans="4:147" ht="12.75" hidden="1" customHeight="1" x14ac:dyDescent="0.3">
      <c r="D105" s="88" t="s">
        <v>334</v>
      </c>
      <c r="E105" s="327"/>
      <c r="F105" s="346"/>
      <c r="G105" s="72">
        <v>0</v>
      </c>
      <c r="H105" s="71"/>
      <c r="I105" s="43"/>
      <c r="J105" s="396"/>
      <c r="K105" s="405"/>
      <c r="L105" s="72">
        <v>0</v>
      </c>
      <c r="M105" s="71"/>
      <c r="N105" s="43"/>
      <c r="O105" s="396"/>
      <c r="P105" s="405"/>
      <c r="Q105" s="72">
        <v>0</v>
      </c>
      <c r="R105" s="71"/>
      <c r="S105" s="43"/>
      <c r="T105" s="396"/>
      <c r="U105" s="405"/>
      <c r="V105" s="72">
        <v>0</v>
      </c>
      <c r="W105" s="71"/>
      <c r="X105" s="43"/>
      <c r="Y105" s="396"/>
      <c r="Z105" s="405"/>
      <c r="AA105" s="72">
        <v>0</v>
      </c>
      <c r="AB105" s="71"/>
      <c r="AC105" s="43"/>
      <c r="AD105" s="396"/>
      <c r="AE105" s="405"/>
      <c r="AF105" s="72">
        <v>0</v>
      </c>
      <c r="AG105" s="71"/>
      <c r="AH105" s="43"/>
      <c r="AI105" s="396"/>
      <c r="AJ105" s="405"/>
      <c r="AK105" s="72">
        <v>0</v>
      </c>
      <c r="AL105" s="71"/>
      <c r="AM105" s="43"/>
      <c r="AN105" s="396"/>
      <c r="AO105" s="405"/>
      <c r="AP105" s="72">
        <v>0</v>
      </c>
      <c r="AQ105" s="71"/>
      <c r="AR105" s="43"/>
      <c r="AS105" s="396"/>
      <c r="AT105" s="405"/>
      <c r="AU105" s="72">
        <v>0</v>
      </c>
      <c r="AV105" s="71"/>
      <c r="AW105" s="43"/>
      <c r="AX105" s="396"/>
      <c r="AY105" s="405"/>
      <c r="AZ105" s="72">
        <v>0</v>
      </c>
      <c r="BA105" s="71"/>
      <c r="BB105" s="43"/>
      <c r="BC105" s="396"/>
      <c r="BD105" s="405"/>
      <c r="BE105" s="72">
        <v>0</v>
      </c>
      <c r="BF105" s="71"/>
      <c r="BG105" s="43"/>
      <c r="BH105" s="396"/>
      <c r="BI105" s="405"/>
      <c r="BJ105" s="72">
        <v>0</v>
      </c>
      <c r="BK105" s="71"/>
      <c r="BL105" s="43"/>
      <c r="BM105" s="396"/>
      <c r="BN105" s="405"/>
      <c r="BO105" s="72">
        <v>0</v>
      </c>
      <c r="BP105" s="71"/>
      <c r="BQ105" s="43"/>
      <c r="BR105" s="396"/>
      <c r="BS105" s="405"/>
      <c r="BT105" s="72">
        <v>0</v>
      </c>
      <c r="BU105" s="71"/>
      <c r="BV105" s="43"/>
      <c r="BW105" s="396"/>
      <c r="BX105" s="405"/>
      <c r="BY105" s="72">
        <v>0</v>
      </c>
      <c r="BZ105" s="71"/>
      <c r="CA105" s="43"/>
      <c r="CB105" s="396"/>
      <c r="CC105" s="405"/>
      <c r="CD105" s="72">
        <v>0</v>
      </c>
      <c r="CE105" s="71"/>
      <c r="CF105" s="43"/>
      <c r="CG105" s="396"/>
      <c r="CH105" s="405"/>
      <c r="CI105" s="72">
        <v>0</v>
      </c>
      <c r="CJ105" s="71"/>
      <c r="CK105" s="43"/>
      <c r="CL105" s="396"/>
      <c r="CM105" s="405"/>
      <c r="CN105" s="72">
        <v>0</v>
      </c>
      <c r="CO105" s="71"/>
      <c r="CP105" s="43"/>
      <c r="CQ105" s="396"/>
      <c r="CR105" s="405"/>
      <c r="CS105" s="72">
        <v>0</v>
      </c>
      <c r="CT105" s="71"/>
      <c r="CU105" s="43"/>
      <c r="CV105" s="396"/>
      <c r="CW105" s="405"/>
      <c r="CX105" s="72">
        <v>0</v>
      </c>
      <c r="CY105" s="71"/>
      <c r="CZ105" s="43"/>
      <c r="DA105" s="396"/>
      <c r="DB105" s="405"/>
      <c r="DC105" s="72">
        <v>0</v>
      </c>
      <c r="DD105" s="71"/>
      <c r="DE105" s="43"/>
      <c r="DF105" s="396"/>
      <c r="DG105" s="405"/>
      <c r="DH105" s="72">
        <v>0</v>
      </c>
      <c r="DI105" s="71"/>
      <c r="DJ105" s="43"/>
      <c r="DK105" s="396"/>
      <c r="DL105" s="405"/>
      <c r="DM105" s="72">
        <v>0</v>
      </c>
      <c r="DN105" s="71"/>
      <c r="DO105" s="43"/>
      <c r="DP105" s="396"/>
      <c r="DQ105" s="405"/>
      <c r="DR105" s="72">
        <v>0</v>
      </c>
      <c r="DS105" s="71"/>
      <c r="DT105" s="43"/>
      <c r="DU105" s="396"/>
      <c r="DV105" s="405"/>
      <c r="DW105" s="72">
        <v>0</v>
      </c>
      <c r="DX105" s="71"/>
      <c r="DY105" s="43"/>
      <c r="DZ105" s="396"/>
      <c r="EA105" s="405"/>
      <c r="EB105" s="72">
        <v>0</v>
      </c>
      <c r="EC105" s="71"/>
      <c r="ED105" s="43"/>
      <c r="EE105" s="396"/>
      <c r="EF105" s="405"/>
      <c r="EG105" s="72">
        <v>0</v>
      </c>
      <c r="EH105" s="71"/>
      <c r="EI105" s="43"/>
      <c r="EJ105" s="396"/>
      <c r="EK105" s="405"/>
      <c r="EL105" s="72">
        <v>0</v>
      </c>
      <c r="EM105" s="71"/>
      <c r="EN105" s="43"/>
      <c r="EO105" s="88"/>
    </row>
    <row r="106" spans="4:147" ht="12.75" hidden="1" customHeight="1" x14ac:dyDescent="0.3">
      <c r="D106" s="88"/>
      <c r="E106" s="327"/>
      <c r="G106" s="43"/>
      <c r="H106" s="43"/>
      <c r="I106" s="43"/>
      <c r="J106" s="396"/>
      <c r="K106" s="43"/>
      <c r="L106" s="43"/>
      <c r="M106" s="43"/>
      <c r="N106" s="43"/>
      <c r="O106" s="396"/>
      <c r="P106" s="43"/>
      <c r="Q106" s="43"/>
      <c r="R106" s="43"/>
      <c r="S106" s="43"/>
      <c r="T106" s="396"/>
      <c r="U106" s="43"/>
      <c r="V106" s="43"/>
      <c r="W106" s="43"/>
      <c r="X106" s="43"/>
      <c r="Y106" s="396"/>
      <c r="Z106" s="43"/>
      <c r="AA106" s="43"/>
      <c r="AB106" s="43"/>
      <c r="AC106" s="43"/>
      <c r="AD106" s="396"/>
      <c r="AE106" s="43"/>
      <c r="AF106" s="43"/>
      <c r="AG106" s="43"/>
      <c r="AH106" s="43"/>
      <c r="AI106" s="396"/>
      <c r="AJ106" s="43"/>
      <c r="AK106" s="43"/>
      <c r="AL106" s="43"/>
      <c r="AM106" s="43"/>
      <c r="AN106" s="396"/>
      <c r="AO106" s="43"/>
      <c r="AP106" s="43"/>
      <c r="AQ106" s="43"/>
      <c r="AR106" s="43"/>
      <c r="AS106" s="396"/>
      <c r="AT106" s="43"/>
      <c r="AU106" s="43"/>
      <c r="AV106" s="43"/>
      <c r="AW106" s="43"/>
      <c r="AX106" s="396"/>
      <c r="AY106" s="43"/>
      <c r="AZ106" s="43"/>
      <c r="BA106" s="43"/>
      <c r="BB106" s="43"/>
      <c r="BC106" s="396"/>
      <c r="BD106" s="43"/>
      <c r="BE106" s="43"/>
      <c r="BF106" s="43"/>
      <c r="BG106" s="43"/>
      <c r="BH106" s="396"/>
      <c r="BI106" s="43"/>
      <c r="BJ106" s="43"/>
      <c r="BK106" s="43"/>
      <c r="BL106" s="43"/>
      <c r="BM106" s="396"/>
      <c r="BN106" s="43"/>
      <c r="BO106" s="43"/>
      <c r="BP106" s="43"/>
      <c r="BQ106" s="43"/>
      <c r="BR106" s="396"/>
      <c r="BS106" s="43"/>
      <c r="BT106" s="43"/>
      <c r="BU106" s="43"/>
      <c r="BV106" s="43"/>
      <c r="BW106" s="396"/>
      <c r="BX106" s="43"/>
      <c r="BY106" s="43"/>
      <c r="BZ106" s="43"/>
      <c r="CA106" s="43"/>
      <c r="CB106" s="396"/>
      <c r="CC106" s="43"/>
      <c r="CD106" s="43"/>
      <c r="CE106" s="43"/>
      <c r="CF106" s="43"/>
      <c r="CG106" s="396"/>
      <c r="CH106" s="43"/>
      <c r="CI106" s="43"/>
      <c r="CJ106" s="43"/>
      <c r="CK106" s="43"/>
      <c r="CL106" s="396"/>
      <c r="CM106" s="43"/>
      <c r="CN106" s="43"/>
      <c r="CO106" s="43"/>
      <c r="CP106" s="43"/>
      <c r="CQ106" s="396"/>
      <c r="CR106" s="43"/>
      <c r="CS106" s="43"/>
      <c r="CT106" s="43"/>
      <c r="CU106" s="43"/>
      <c r="CV106" s="396"/>
      <c r="CW106" s="43"/>
      <c r="CX106" s="43"/>
      <c r="CY106" s="43"/>
      <c r="CZ106" s="43"/>
      <c r="DA106" s="396"/>
      <c r="DB106" s="43"/>
      <c r="DC106" s="43"/>
      <c r="DD106" s="43"/>
      <c r="DE106" s="43"/>
      <c r="DF106" s="396"/>
      <c r="DG106" s="43"/>
      <c r="DH106" s="43"/>
      <c r="DI106" s="43"/>
      <c r="DJ106" s="43"/>
      <c r="DK106" s="396"/>
      <c r="DL106" s="43"/>
      <c r="DM106" s="43"/>
      <c r="DN106" s="43"/>
      <c r="DO106" s="43"/>
      <c r="DP106" s="396"/>
      <c r="DQ106" s="43"/>
      <c r="DR106" s="43"/>
      <c r="DS106" s="43"/>
      <c r="DT106" s="43"/>
      <c r="DU106" s="396"/>
      <c r="DV106" s="43"/>
      <c r="DW106" s="43"/>
      <c r="DX106" s="43"/>
      <c r="DY106" s="43"/>
      <c r="DZ106" s="396"/>
      <c r="EA106" s="43"/>
      <c r="EB106" s="43"/>
      <c r="EC106" s="43"/>
      <c r="ED106" s="43"/>
      <c r="EE106" s="396"/>
      <c r="EF106" s="43"/>
      <c r="EG106" s="43"/>
      <c r="EH106" s="43"/>
      <c r="EI106" s="43"/>
      <c r="EJ106" s="396"/>
      <c r="EK106" s="43"/>
      <c r="EL106" s="43"/>
      <c r="EM106" s="43"/>
      <c r="EN106" s="43"/>
      <c r="EO106" s="88"/>
    </row>
    <row r="107" spans="4:147" ht="12.75" hidden="1" customHeight="1" x14ac:dyDescent="0.3">
      <c r="D107" s="88" t="s">
        <v>417</v>
      </c>
      <c r="E107" s="327"/>
      <c r="G107" s="43">
        <v>0</v>
      </c>
      <c r="H107" s="43"/>
      <c r="I107" s="43"/>
      <c r="J107" s="396"/>
      <c r="K107" s="43"/>
      <c r="L107" s="43">
        <v>0</v>
      </c>
      <c r="M107" s="43"/>
      <c r="N107" s="43"/>
      <c r="O107" s="396"/>
      <c r="P107" s="43"/>
      <c r="Q107" s="43">
        <v>0</v>
      </c>
      <c r="R107" s="43"/>
      <c r="S107" s="43"/>
      <c r="T107" s="396"/>
      <c r="U107" s="43"/>
      <c r="V107" s="43">
        <v>0</v>
      </c>
      <c r="W107" s="43"/>
      <c r="X107" s="43"/>
      <c r="Y107" s="396"/>
      <c r="Z107" s="43"/>
      <c r="AA107" s="43">
        <v>0</v>
      </c>
      <c r="AB107" s="43"/>
      <c r="AC107" s="43"/>
      <c r="AD107" s="396"/>
      <c r="AE107" s="43"/>
      <c r="AF107" s="43">
        <v>0</v>
      </c>
      <c r="AG107" s="43"/>
      <c r="AH107" s="43"/>
      <c r="AI107" s="396"/>
      <c r="AJ107" s="43"/>
      <c r="AK107" s="43">
        <v>0</v>
      </c>
      <c r="AL107" s="43"/>
      <c r="AM107" s="43"/>
      <c r="AN107" s="396"/>
      <c r="AO107" s="43"/>
      <c r="AP107" s="43">
        <v>0</v>
      </c>
      <c r="AQ107" s="43"/>
      <c r="AR107" s="43"/>
      <c r="AS107" s="396"/>
      <c r="AT107" s="43"/>
      <c r="AU107" s="43">
        <v>0</v>
      </c>
      <c r="AV107" s="43"/>
      <c r="AW107" s="43"/>
      <c r="AX107" s="396"/>
      <c r="AY107" s="43"/>
      <c r="AZ107" s="43">
        <v>0</v>
      </c>
      <c r="BA107" s="43"/>
      <c r="BB107" s="43"/>
      <c r="BC107" s="396"/>
      <c r="BD107" s="43"/>
      <c r="BE107" s="43">
        <v>0</v>
      </c>
      <c r="BF107" s="43"/>
      <c r="BG107" s="43"/>
      <c r="BH107" s="396"/>
      <c r="BI107" s="43"/>
      <c r="BJ107" s="43">
        <v>0</v>
      </c>
      <c r="BK107" s="43"/>
      <c r="BL107" s="43"/>
      <c r="BM107" s="396"/>
      <c r="BN107" s="43"/>
      <c r="BO107" s="43">
        <v>0</v>
      </c>
      <c r="BP107" s="43"/>
      <c r="BQ107" s="43"/>
      <c r="BR107" s="396"/>
      <c r="BS107" s="43"/>
      <c r="BT107" s="43">
        <v>0</v>
      </c>
      <c r="BU107" s="43"/>
      <c r="BV107" s="43"/>
      <c r="BW107" s="396"/>
      <c r="BX107" s="43"/>
      <c r="BY107" s="43">
        <v>0</v>
      </c>
      <c r="BZ107" s="43"/>
      <c r="CA107" s="43"/>
      <c r="CB107" s="396"/>
      <c r="CC107" s="43"/>
      <c r="CD107" s="43">
        <v>0</v>
      </c>
      <c r="CE107" s="43"/>
      <c r="CF107" s="43"/>
      <c r="CG107" s="396"/>
      <c r="CH107" s="43"/>
      <c r="CI107" s="43">
        <v>0</v>
      </c>
      <c r="CJ107" s="43"/>
      <c r="CK107" s="43"/>
      <c r="CL107" s="396"/>
      <c r="CM107" s="43"/>
      <c r="CN107" s="43">
        <v>0</v>
      </c>
      <c r="CO107" s="43"/>
      <c r="CP107" s="43"/>
      <c r="CQ107" s="396"/>
      <c r="CR107" s="43"/>
      <c r="CS107" s="43">
        <v>0</v>
      </c>
      <c r="CT107" s="43"/>
      <c r="CU107" s="43"/>
      <c r="CV107" s="396"/>
      <c r="CW107" s="43"/>
      <c r="CX107" s="43">
        <v>0</v>
      </c>
      <c r="CY107" s="43"/>
      <c r="CZ107" s="43"/>
      <c r="DA107" s="396"/>
      <c r="DB107" s="43"/>
      <c r="DC107" s="43">
        <v>0</v>
      </c>
      <c r="DD107" s="43"/>
      <c r="DE107" s="43"/>
      <c r="DF107" s="396"/>
      <c r="DG107" s="43"/>
      <c r="DH107" s="43">
        <v>0</v>
      </c>
      <c r="DI107" s="43"/>
      <c r="DJ107" s="43"/>
      <c r="DK107" s="396"/>
      <c r="DL107" s="43"/>
      <c r="DM107" s="43">
        <v>0</v>
      </c>
      <c r="DN107" s="43"/>
      <c r="DO107" s="43"/>
      <c r="DP107" s="396"/>
      <c r="DQ107" s="43"/>
      <c r="DR107" s="43">
        <v>0</v>
      </c>
      <c r="DS107" s="43"/>
      <c r="DT107" s="43"/>
      <c r="DU107" s="396"/>
      <c r="DV107" s="43"/>
      <c r="DW107" s="43">
        <v>0</v>
      </c>
      <c r="DX107" s="43"/>
      <c r="DY107" s="43"/>
      <c r="DZ107" s="396"/>
      <c r="EA107" s="43"/>
      <c r="EB107" s="43">
        <v>0</v>
      </c>
      <c r="EC107" s="43"/>
      <c r="ED107" s="43"/>
      <c r="EE107" s="396"/>
      <c r="EF107" s="43"/>
      <c r="EG107" s="43">
        <v>0</v>
      </c>
      <c r="EH107" s="43"/>
      <c r="EI107" s="43"/>
      <c r="EJ107" s="396"/>
      <c r="EK107" s="43"/>
      <c r="EL107" s="43">
        <v>0</v>
      </c>
      <c r="EM107" s="43"/>
      <c r="EN107" s="43"/>
      <c r="EO107" s="88"/>
    </row>
    <row r="108" spans="4:147" ht="12.75" hidden="1" customHeight="1" x14ac:dyDescent="0.3">
      <c r="D108" s="88" t="s">
        <v>316</v>
      </c>
      <c r="E108" s="327"/>
      <c r="F108" s="333"/>
      <c r="G108" s="394">
        <v>0</v>
      </c>
      <c r="H108" s="395"/>
      <c r="I108" s="43"/>
      <c r="J108" s="396"/>
      <c r="K108" s="397"/>
      <c r="L108" s="394">
        <v>0</v>
      </c>
      <c r="M108" s="395"/>
      <c r="N108" s="43"/>
      <c r="O108" s="396"/>
      <c r="P108" s="397"/>
      <c r="Q108" s="394">
        <v>0</v>
      </c>
      <c r="R108" s="395"/>
      <c r="S108" s="43"/>
      <c r="T108" s="396"/>
      <c r="U108" s="397"/>
      <c r="V108" s="394">
        <v>0</v>
      </c>
      <c r="W108" s="395"/>
      <c r="X108" s="43"/>
      <c r="Y108" s="396"/>
      <c r="Z108" s="397"/>
      <c r="AA108" s="394">
        <v>0</v>
      </c>
      <c r="AB108" s="395"/>
      <c r="AC108" s="43"/>
      <c r="AD108" s="396"/>
      <c r="AE108" s="397"/>
      <c r="AF108" s="394">
        <v>0</v>
      </c>
      <c r="AG108" s="395"/>
      <c r="AH108" s="43"/>
      <c r="AI108" s="396"/>
      <c r="AJ108" s="397"/>
      <c r="AK108" s="394">
        <v>0</v>
      </c>
      <c r="AL108" s="395"/>
      <c r="AM108" s="43"/>
      <c r="AN108" s="396"/>
      <c r="AO108" s="397"/>
      <c r="AP108" s="394">
        <v>0</v>
      </c>
      <c r="AQ108" s="395"/>
      <c r="AR108" s="43"/>
      <c r="AS108" s="396"/>
      <c r="AT108" s="397"/>
      <c r="AU108" s="394">
        <v>0</v>
      </c>
      <c r="AV108" s="395"/>
      <c r="AW108" s="43"/>
      <c r="AX108" s="396"/>
      <c r="AY108" s="397"/>
      <c r="AZ108" s="394">
        <v>0</v>
      </c>
      <c r="BA108" s="395"/>
      <c r="BB108" s="43"/>
      <c r="BC108" s="396"/>
      <c r="BD108" s="397"/>
      <c r="BE108" s="394">
        <v>0</v>
      </c>
      <c r="BF108" s="395"/>
      <c r="BG108" s="43"/>
      <c r="BH108" s="396"/>
      <c r="BI108" s="397"/>
      <c r="BJ108" s="394">
        <v>0</v>
      </c>
      <c r="BK108" s="395"/>
      <c r="BL108" s="43"/>
      <c r="BM108" s="396"/>
      <c r="BN108" s="397"/>
      <c r="BO108" s="394">
        <v>0</v>
      </c>
      <c r="BP108" s="395"/>
      <c r="BQ108" s="43"/>
      <c r="BR108" s="396"/>
      <c r="BS108" s="397"/>
      <c r="BT108" s="394">
        <v>0</v>
      </c>
      <c r="BU108" s="395"/>
      <c r="BV108" s="43"/>
      <c r="BW108" s="396"/>
      <c r="BX108" s="397"/>
      <c r="BY108" s="394">
        <v>0</v>
      </c>
      <c r="BZ108" s="395"/>
      <c r="CA108" s="43"/>
      <c r="CB108" s="396"/>
      <c r="CC108" s="397"/>
      <c r="CD108" s="394">
        <v>0</v>
      </c>
      <c r="CE108" s="395"/>
      <c r="CF108" s="43"/>
      <c r="CG108" s="396"/>
      <c r="CH108" s="397"/>
      <c r="CI108" s="394">
        <v>0</v>
      </c>
      <c r="CJ108" s="395"/>
      <c r="CK108" s="43"/>
      <c r="CL108" s="396"/>
      <c r="CM108" s="397"/>
      <c r="CN108" s="394">
        <v>0</v>
      </c>
      <c r="CO108" s="395"/>
      <c r="CP108" s="43"/>
      <c r="CQ108" s="396"/>
      <c r="CR108" s="397"/>
      <c r="CS108" s="394">
        <v>0</v>
      </c>
      <c r="CT108" s="395"/>
      <c r="CU108" s="43"/>
      <c r="CV108" s="396"/>
      <c r="CW108" s="397"/>
      <c r="CX108" s="394">
        <v>0</v>
      </c>
      <c r="CY108" s="395"/>
      <c r="CZ108" s="43"/>
      <c r="DA108" s="396"/>
      <c r="DB108" s="397"/>
      <c r="DC108" s="394">
        <v>0</v>
      </c>
      <c r="DD108" s="395"/>
      <c r="DE108" s="43"/>
      <c r="DF108" s="396"/>
      <c r="DG108" s="397"/>
      <c r="DH108" s="394">
        <v>0</v>
      </c>
      <c r="DI108" s="395"/>
      <c r="DJ108" s="43"/>
      <c r="DK108" s="396"/>
      <c r="DL108" s="397"/>
      <c r="DM108" s="394">
        <v>0</v>
      </c>
      <c r="DN108" s="395"/>
      <c r="DO108" s="43"/>
      <c r="DP108" s="396"/>
      <c r="DQ108" s="397"/>
      <c r="DR108" s="394">
        <v>0</v>
      </c>
      <c r="DS108" s="395"/>
      <c r="DT108" s="43"/>
      <c r="DU108" s="396"/>
      <c r="DV108" s="397"/>
      <c r="DW108" s="394">
        <v>0</v>
      </c>
      <c r="DX108" s="395"/>
      <c r="DY108" s="43"/>
      <c r="DZ108" s="396"/>
      <c r="EA108" s="397"/>
      <c r="EB108" s="394">
        <v>0</v>
      </c>
      <c r="EC108" s="395"/>
      <c r="ED108" s="43"/>
      <c r="EE108" s="396"/>
      <c r="EF108" s="397"/>
      <c r="EG108" s="394">
        <v>0</v>
      </c>
      <c r="EH108" s="395"/>
      <c r="EI108" s="43"/>
      <c r="EJ108" s="396"/>
      <c r="EK108" s="397"/>
      <c r="EL108" s="394">
        <v>0</v>
      </c>
      <c r="EM108" s="395"/>
      <c r="EN108" s="43"/>
      <c r="EO108" s="88"/>
    </row>
    <row r="109" spans="4:147" ht="12.75" hidden="1" customHeight="1" x14ac:dyDescent="0.3">
      <c r="D109" s="88" t="s">
        <v>319</v>
      </c>
      <c r="E109" s="327"/>
      <c r="F109" s="327"/>
      <c r="G109" s="43">
        <v>0</v>
      </c>
      <c r="H109" s="42"/>
      <c r="I109" s="43"/>
      <c r="J109" s="396"/>
      <c r="K109" s="396"/>
      <c r="L109" s="43">
        <v>0</v>
      </c>
      <c r="M109" s="42"/>
      <c r="N109" s="43"/>
      <c r="O109" s="396"/>
      <c r="P109" s="396"/>
      <c r="Q109" s="43">
        <v>0</v>
      </c>
      <c r="R109" s="42"/>
      <c r="S109" s="43"/>
      <c r="T109" s="396"/>
      <c r="U109" s="396"/>
      <c r="V109" s="43">
        <v>0</v>
      </c>
      <c r="W109" s="42"/>
      <c r="X109" s="43"/>
      <c r="Y109" s="396"/>
      <c r="Z109" s="396"/>
      <c r="AA109" s="43">
        <v>0</v>
      </c>
      <c r="AB109" s="42"/>
      <c r="AC109" s="43"/>
      <c r="AD109" s="396"/>
      <c r="AE109" s="396"/>
      <c r="AF109" s="43">
        <v>0</v>
      </c>
      <c r="AG109" s="42"/>
      <c r="AH109" s="43"/>
      <c r="AI109" s="396"/>
      <c r="AJ109" s="396"/>
      <c r="AK109" s="43">
        <v>0</v>
      </c>
      <c r="AL109" s="42"/>
      <c r="AM109" s="43"/>
      <c r="AN109" s="396"/>
      <c r="AO109" s="396"/>
      <c r="AP109" s="43">
        <v>0</v>
      </c>
      <c r="AQ109" s="42"/>
      <c r="AR109" s="43"/>
      <c r="AS109" s="396"/>
      <c r="AT109" s="396"/>
      <c r="AU109" s="43">
        <v>0</v>
      </c>
      <c r="AV109" s="42"/>
      <c r="AW109" s="43"/>
      <c r="AX109" s="396"/>
      <c r="AY109" s="396"/>
      <c r="AZ109" s="43">
        <v>0</v>
      </c>
      <c r="BA109" s="42"/>
      <c r="BB109" s="43"/>
      <c r="BC109" s="396"/>
      <c r="BD109" s="396"/>
      <c r="BE109" s="43">
        <v>0</v>
      </c>
      <c r="BF109" s="42"/>
      <c r="BG109" s="43"/>
      <c r="BH109" s="396"/>
      <c r="BI109" s="396"/>
      <c r="BJ109" s="43">
        <v>0</v>
      </c>
      <c r="BK109" s="42"/>
      <c r="BL109" s="43"/>
      <c r="BM109" s="396"/>
      <c r="BN109" s="396"/>
      <c r="BO109" s="43">
        <v>0</v>
      </c>
      <c r="BP109" s="42"/>
      <c r="BQ109" s="43"/>
      <c r="BR109" s="396"/>
      <c r="BS109" s="396"/>
      <c r="BT109" s="43">
        <v>0</v>
      </c>
      <c r="BU109" s="42"/>
      <c r="BV109" s="43"/>
      <c r="BW109" s="396"/>
      <c r="BX109" s="396"/>
      <c r="BY109" s="43">
        <v>0</v>
      </c>
      <c r="BZ109" s="42"/>
      <c r="CA109" s="43"/>
      <c r="CB109" s="396"/>
      <c r="CC109" s="396"/>
      <c r="CD109" s="43">
        <v>0</v>
      </c>
      <c r="CE109" s="42"/>
      <c r="CF109" s="43"/>
      <c r="CG109" s="396"/>
      <c r="CH109" s="396"/>
      <c r="CI109" s="43">
        <v>0</v>
      </c>
      <c r="CJ109" s="42"/>
      <c r="CK109" s="43"/>
      <c r="CL109" s="396"/>
      <c r="CM109" s="396"/>
      <c r="CN109" s="43">
        <v>0</v>
      </c>
      <c r="CO109" s="42"/>
      <c r="CP109" s="43"/>
      <c r="CQ109" s="396"/>
      <c r="CR109" s="396"/>
      <c r="CS109" s="43">
        <v>0</v>
      </c>
      <c r="CT109" s="42"/>
      <c r="CU109" s="43"/>
      <c r="CV109" s="396"/>
      <c r="CW109" s="396"/>
      <c r="CX109" s="43">
        <v>0</v>
      </c>
      <c r="CY109" s="42"/>
      <c r="CZ109" s="43"/>
      <c r="DA109" s="396"/>
      <c r="DB109" s="396"/>
      <c r="DC109" s="43">
        <v>0</v>
      </c>
      <c r="DD109" s="42"/>
      <c r="DE109" s="43"/>
      <c r="DF109" s="396"/>
      <c r="DG109" s="396"/>
      <c r="DH109" s="43">
        <v>0</v>
      </c>
      <c r="DI109" s="42"/>
      <c r="DJ109" s="43"/>
      <c r="DK109" s="396"/>
      <c r="DL109" s="396"/>
      <c r="DM109" s="43">
        <v>0</v>
      </c>
      <c r="DN109" s="42"/>
      <c r="DO109" s="43"/>
      <c r="DP109" s="396"/>
      <c r="DQ109" s="396"/>
      <c r="DR109" s="43">
        <v>0</v>
      </c>
      <c r="DS109" s="42"/>
      <c r="DT109" s="43"/>
      <c r="DU109" s="396"/>
      <c r="DV109" s="396"/>
      <c r="DW109" s="43">
        <v>0</v>
      </c>
      <c r="DX109" s="42"/>
      <c r="DY109" s="43"/>
      <c r="DZ109" s="396"/>
      <c r="EA109" s="396"/>
      <c r="EB109" s="43">
        <v>0</v>
      </c>
      <c r="EC109" s="42"/>
      <c r="ED109" s="43"/>
      <c r="EE109" s="396"/>
      <c r="EF109" s="396"/>
      <c r="EG109" s="43">
        <v>0</v>
      </c>
      <c r="EH109" s="42"/>
      <c r="EI109" s="43"/>
      <c r="EJ109" s="396"/>
      <c r="EK109" s="396"/>
      <c r="EL109" s="43">
        <v>0</v>
      </c>
      <c r="EM109" s="42"/>
      <c r="EN109" s="43"/>
      <c r="EO109" s="88"/>
    </row>
    <row r="110" spans="4:147" ht="12.75" hidden="1" customHeight="1" x14ac:dyDescent="0.3">
      <c r="D110" s="88" t="s">
        <v>334</v>
      </c>
      <c r="E110" s="327"/>
      <c r="F110" s="346"/>
      <c r="G110" s="72">
        <v>0</v>
      </c>
      <c r="H110" s="71"/>
      <c r="I110" s="43"/>
      <c r="J110" s="396"/>
      <c r="K110" s="405"/>
      <c r="L110" s="72">
        <v>0</v>
      </c>
      <c r="M110" s="71"/>
      <c r="N110" s="43"/>
      <c r="O110" s="396"/>
      <c r="P110" s="405"/>
      <c r="Q110" s="72">
        <v>0</v>
      </c>
      <c r="R110" s="71"/>
      <c r="S110" s="43"/>
      <c r="T110" s="396"/>
      <c r="U110" s="405"/>
      <c r="V110" s="72">
        <v>0</v>
      </c>
      <c r="W110" s="71"/>
      <c r="X110" s="43"/>
      <c r="Y110" s="396"/>
      <c r="Z110" s="405"/>
      <c r="AA110" s="72">
        <v>0</v>
      </c>
      <c r="AB110" s="71"/>
      <c r="AC110" s="43"/>
      <c r="AD110" s="396"/>
      <c r="AE110" s="405"/>
      <c r="AF110" s="72">
        <v>0</v>
      </c>
      <c r="AG110" s="71"/>
      <c r="AH110" s="43"/>
      <c r="AI110" s="396"/>
      <c r="AJ110" s="405"/>
      <c r="AK110" s="72">
        <v>0</v>
      </c>
      <c r="AL110" s="71"/>
      <c r="AM110" s="43"/>
      <c r="AN110" s="396"/>
      <c r="AO110" s="405"/>
      <c r="AP110" s="72">
        <v>0</v>
      </c>
      <c r="AQ110" s="71"/>
      <c r="AR110" s="43"/>
      <c r="AS110" s="396"/>
      <c r="AT110" s="405"/>
      <c r="AU110" s="72">
        <v>0</v>
      </c>
      <c r="AV110" s="71"/>
      <c r="AW110" s="43"/>
      <c r="AX110" s="396"/>
      <c r="AY110" s="405"/>
      <c r="AZ110" s="72">
        <v>0</v>
      </c>
      <c r="BA110" s="71"/>
      <c r="BB110" s="43"/>
      <c r="BC110" s="396"/>
      <c r="BD110" s="405"/>
      <c r="BE110" s="72">
        <v>0</v>
      </c>
      <c r="BF110" s="71"/>
      <c r="BG110" s="43"/>
      <c r="BH110" s="396"/>
      <c r="BI110" s="405"/>
      <c r="BJ110" s="72">
        <v>0</v>
      </c>
      <c r="BK110" s="71"/>
      <c r="BL110" s="43"/>
      <c r="BM110" s="396"/>
      <c r="BN110" s="405"/>
      <c r="BO110" s="72">
        <v>0</v>
      </c>
      <c r="BP110" s="71"/>
      <c r="BQ110" s="43"/>
      <c r="BR110" s="396"/>
      <c r="BS110" s="405"/>
      <c r="BT110" s="72">
        <v>0</v>
      </c>
      <c r="BU110" s="71"/>
      <c r="BV110" s="43"/>
      <c r="BW110" s="396"/>
      <c r="BX110" s="405"/>
      <c r="BY110" s="72">
        <v>0</v>
      </c>
      <c r="BZ110" s="71"/>
      <c r="CA110" s="43"/>
      <c r="CB110" s="396"/>
      <c r="CC110" s="405"/>
      <c r="CD110" s="72">
        <v>0</v>
      </c>
      <c r="CE110" s="71"/>
      <c r="CF110" s="43"/>
      <c r="CG110" s="396"/>
      <c r="CH110" s="405"/>
      <c r="CI110" s="72">
        <v>0</v>
      </c>
      <c r="CJ110" s="71"/>
      <c r="CK110" s="43"/>
      <c r="CL110" s="396"/>
      <c r="CM110" s="405"/>
      <c r="CN110" s="72">
        <v>0</v>
      </c>
      <c r="CO110" s="71"/>
      <c r="CP110" s="43"/>
      <c r="CQ110" s="396"/>
      <c r="CR110" s="405"/>
      <c r="CS110" s="72">
        <v>0</v>
      </c>
      <c r="CT110" s="71"/>
      <c r="CU110" s="43"/>
      <c r="CV110" s="396"/>
      <c r="CW110" s="405"/>
      <c r="CX110" s="72">
        <v>0</v>
      </c>
      <c r="CY110" s="71"/>
      <c r="CZ110" s="43"/>
      <c r="DA110" s="396"/>
      <c r="DB110" s="405"/>
      <c r="DC110" s="72">
        <v>0</v>
      </c>
      <c r="DD110" s="71"/>
      <c r="DE110" s="43"/>
      <c r="DF110" s="396"/>
      <c r="DG110" s="405"/>
      <c r="DH110" s="72">
        <v>0</v>
      </c>
      <c r="DI110" s="71"/>
      <c r="DJ110" s="43"/>
      <c r="DK110" s="396"/>
      <c r="DL110" s="405"/>
      <c r="DM110" s="72">
        <v>0</v>
      </c>
      <c r="DN110" s="71"/>
      <c r="DO110" s="43"/>
      <c r="DP110" s="396"/>
      <c r="DQ110" s="405"/>
      <c r="DR110" s="72">
        <v>0</v>
      </c>
      <c r="DS110" s="71"/>
      <c r="DT110" s="43"/>
      <c r="DU110" s="396"/>
      <c r="DV110" s="405"/>
      <c r="DW110" s="72">
        <v>0</v>
      </c>
      <c r="DX110" s="71"/>
      <c r="DY110" s="43"/>
      <c r="DZ110" s="396"/>
      <c r="EA110" s="405"/>
      <c r="EB110" s="72">
        <v>0</v>
      </c>
      <c r="EC110" s="71"/>
      <c r="ED110" s="43"/>
      <c r="EE110" s="396"/>
      <c r="EF110" s="405"/>
      <c r="EG110" s="72">
        <v>0</v>
      </c>
      <c r="EH110" s="71"/>
      <c r="EI110" s="43"/>
      <c r="EJ110" s="396"/>
      <c r="EK110" s="405"/>
      <c r="EL110" s="72">
        <v>0</v>
      </c>
      <c r="EM110" s="71"/>
      <c r="EN110" s="43"/>
      <c r="EO110" s="88"/>
    </row>
    <row r="111" spans="4:147" ht="12.75" hidden="1" customHeight="1" x14ac:dyDescent="0.3">
      <c r="D111" s="88"/>
      <c r="E111" s="327"/>
      <c r="G111" s="43"/>
      <c r="H111" s="43"/>
      <c r="I111" s="43"/>
      <c r="J111" s="396"/>
      <c r="K111" s="43"/>
      <c r="L111" s="43"/>
      <c r="M111" s="43"/>
      <c r="N111" s="43"/>
      <c r="O111" s="396"/>
      <c r="P111" s="43"/>
      <c r="Q111" s="43"/>
      <c r="R111" s="43"/>
      <c r="S111" s="43"/>
      <c r="T111" s="396"/>
      <c r="U111" s="43"/>
      <c r="V111" s="43"/>
      <c r="W111" s="43"/>
      <c r="X111" s="43"/>
      <c r="Y111" s="396"/>
      <c r="Z111" s="43"/>
      <c r="AA111" s="43"/>
      <c r="AB111" s="43"/>
      <c r="AC111" s="43"/>
      <c r="AD111" s="396"/>
      <c r="AE111" s="43"/>
      <c r="AF111" s="43"/>
      <c r="AG111" s="43"/>
      <c r="AH111" s="43"/>
      <c r="AI111" s="396"/>
      <c r="AJ111" s="43"/>
      <c r="AK111" s="43"/>
      <c r="AL111" s="43"/>
      <c r="AM111" s="43"/>
      <c r="AN111" s="396"/>
      <c r="AO111" s="43"/>
      <c r="AP111" s="43"/>
      <c r="AQ111" s="43"/>
      <c r="AR111" s="43"/>
      <c r="AS111" s="396"/>
      <c r="AT111" s="43"/>
      <c r="AU111" s="43"/>
      <c r="AV111" s="43"/>
      <c r="AW111" s="43"/>
      <c r="AX111" s="396"/>
      <c r="AY111" s="43"/>
      <c r="AZ111" s="43"/>
      <c r="BA111" s="43"/>
      <c r="BB111" s="43"/>
      <c r="BC111" s="396"/>
      <c r="BD111" s="43"/>
      <c r="BE111" s="43"/>
      <c r="BF111" s="43"/>
      <c r="BG111" s="43"/>
      <c r="BH111" s="396"/>
      <c r="BI111" s="43"/>
      <c r="BJ111" s="43"/>
      <c r="BK111" s="43"/>
      <c r="BL111" s="43"/>
      <c r="BM111" s="396"/>
      <c r="BN111" s="43"/>
      <c r="BO111" s="43"/>
      <c r="BP111" s="43"/>
      <c r="BQ111" s="43"/>
      <c r="BR111" s="396"/>
      <c r="BS111" s="43"/>
      <c r="BT111" s="43"/>
      <c r="BU111" s="43"/>
      <c r="BV111" s="43"/>
      <c r="BW111" s="396"/>
      <c r="BX111" s="43"/>
      <c r="BY111" s="43"/>
      <c r="BZ111" s="43"/>
      <c r="CA111" s="43"/>
      <c r="CB111" s="396"/>
      <c r="CC111" s="43"/>
      <c r="CD111" s="43"/>
      <c r="CE111" s="43"/>
      <c r="CF111" s="43"/>
      <c r="CG111" s="396"/>
      <c r="CH111" s="43"/>
      <c r="CI111" s="43"/>
      <c r="CJ111" s="43"/>
      <c r="CK111" s="43"/>
      <c r="CL111" s="396"/>
      <c r="CM111" s="43"/>
      <c r="CN111" s="43"/>
      <c r="CO111" s="43"/>
      <c r="CP111" s="43"/>
      <c r="CQ111" s="396"/>
      <c r="CR111" s="43"/>
      <c r="CS111" s="43"/>
      <c r="CT111" s="43"/>
      <c r="CU111" s="43"/>
      <c r="CV111" s="396"/>
      <c r="CW111" s="43"/>
      <c r="CX111" s="43"/>
      <c r="CY111" s="43"/>
      <c r="CZ111" s="43"/>
      <c r="DA111" s="396"/>
      <c r="DB111" s="43"/>
      <c r="DC111" s="43"/>
      <c r="DD111" s="43"/>
      <c r="DE111" s="43"/>
      <c r="DF111" s="396"/>
      <c r="DG111" s="43"/>
      <c r="DH111" s="43"/>
      <c r="DI111" s="43"/>
      <c r="DJ111" s="43"/>
      <c r="DK111" s="396"/>
      <c r="DL111" s="43"/>
      <c r="DM111" s="43"/>
      <c r="DN111" s="43"/>
      <c r="DO111" s="43"/>
      <c r="DP111" s="396"/>
      <c r="DQ111" s="43"/>
      <c r="DR111" s="43"/>
      <c r="DS111" s="43"/>
      <c r="DT111" s="43"/>
      <c r="DU111" s="396"/>
      <c r="DV111" s="43"/>
      <c r="DW111" s="43"/>
      <c r="DX111" s="43"/>
      <c r="DY111" s="43"/>
      <c r="DZ111" s="396"/>
      <c r="EA111" s="43"/>
      <c r="EB111" s="43"/>
      <c r="EC111" s="43"/>
      <c r="ED111" s="43"/>
      <c r="EE111" s="396"/>
      <c r="EF111" s="43"/>
      <c r="EG111" s="43"/>
      <c r="EH111" s="43"/>
      <c r="EI111" s="43"/>
      <c r="EJ111" s="396"/>
      <c r="EK111" s="43"/>
      <c r="EL111" s="43"/>
      <c r="EM111" s="43"/>
      <c r="EN111" s="43"/>
      <c r="EO111" s="88"/>
    </row>
    <row r="112" spans="4:147" s="33" customFormat="1" ht="12.75" hidden="1" customHeight="1" x14ac:dyDescent="0.3">
      <c r="D112" s="161" t="s">
        <v>418</v>
      </c>
      <c r="E112" s="329"/>
      <c r="G112" s="35">
        <v>0</v>
      </c>
      <c r="H112" s="35"/>
      <c r="I112" s="35"/>
      <c r="J112" s="393"/>
      <c r="K112" s="35"/>
      <c r="L112" s="35">
        <v>0</v>
      </c>
      <c r="M112" s="35"/>
      <c r="N112" s="35"/>
      <c r="O112" s="393"/>
      <c r="P112" s="35"/>
      <c r="Q112" s="35">
        <v>0</v>
      </c>
      <c r="R112" s="35"/>
      <c r="S112" s="35"/>
      <c r="T112" s="393"/>
      <c r="U112" s="35"/>
      <c r="V112" s="35">
        <v>0</v>
      </c>
      <c r="W112" s="35"/>
      <c r="X112" s="35"/>
      <c r="Y112" s="393"/>
      <c r="Z112" s="35"/>
      <c r="AA112" s="35">
        <v>0</v>
      </c>
      <c r="AB112" s="35"/>
      <c r="AC112" s="35"/>
      <c r="AD112" s="393"/>
      <c r="AE112" s="35"/>
      <c r="AF112" s="35">
        <v>0</v>
      </c>
      <c r="AG112" s="35"/>
      <c r="AH112" s="35"/>
      <c r="AI112" s="393"/>
      <c r="AJ112" s="35"/>
      <c r="AK112" s="35">
        <v>0</v>
      </c>
      <c r="AL112" s="35"/>
      <c r="AM112" s="35"/>
      <c r="AN112" s="393"/>
      <c r="AO112" s="35"/>
      <c r="AP112" s="35">
        <v>0</v>
      </c>
      <c r="AQ112" s="35"/>
      <c r="AR112" s="35"/>
      <c r="AS112" s="393"/>
      <c r="AT112" s="35"/>
      <c r="AU112" s="35">
        <v>0</v>
      </c>
      <c r="AV112" s="35"/>
      <c r="AW112" s="35"/>
      <c r="AX112" s="393"/>
      <c r="AY112" s="35"/>
      <c r="AZ112" s="35">
        <v>0</v>
      </c>
      <c r="BA112" s="35"/>
      <c r="BB112" s="35"/>
      <c r="BC112" s="393"/>
      <c r="BD112" s="35"/>
      <c r="BE112" s="35">
        <v>0</v>
      </c>
      <c r="BF112" s="35"/>
      <c r="BG112" s="35"/>
      <c r="BH112" s="393"/>
      <c r="BI112" s="35"/>
      <c r="BJ112" s="35">
        <v>0</v>
      </c>
      <c r="BK112" s="35"/>
      <c r="BL112" s="35"/>
      <c r="BM112" s="393"/>
      <c r="BN112" s="35"/>
      <c r="BO112" s="35">
        <v>0</v>
      </c>
      <c r="BP112" s="35"/>
      <c r="BQ112" s="35"/>
      <c r="BR112" s="393"/>
      <c r="BS112" s="35"/>
      <c r="BT112" s="35">
        <v>0</v>
      </c>
      <c r="BU112" s="35"/>
      <c r="BV112" s="35"/>
      <c r="BW112" s="393"/>
      <c r="BX112" s="35"/>
      <c r="BY112" s="35">
        <v>0</v>
      </c>
      <c r="BZ112" s="35"/>
      <c r="CA112" s="35"/>
      <c r="CB112" s="393"/>
      <c r="CC112" s="35"/>
      <c r="CD112" s="35">
        <v>0</v>
      </c>
      <c r="CE112" s="35"/>
      <c r="CF112" s="35"/>
      <c r="CG112" s="393"/>
      <c r="CH112" s="35"/>
      <c r="CI112" s="35">
        <v>0</v>
      </c>
      <c r="CJ112" s="35"/>
      <c r="CK112" s="35"/>
      <c r="CL112" s="393"/>
      <c r="CM112" s="35"/>
      <c r="CN112" s="35">
        <v>0</v>
      </c>
      <c r="CO112" s="35"/>
      <c r="CP112" s="35"/>
      <c r="CQ112" s="393"/>
      <c r="CR112" s="35"/>
      <c r="CS112" s="35">
        <v>0</v>
      </c>
      <c r="CT112" s="35"/>
      <c r="CU112" s="35"/>
      <c r="CV112" s="393"/>
      <c r="CW112" s="35"/>
      <c r="CX112" s="35">
        <v>0</v>
      </c>
      <c r="CY112" s="35"/>
      <c r="CZ112" s="35"/>
      <c r="DA112" s="393"/>
      <c r="DB112" s="35"/>
      <c r="DC112" s="35">
        <v>0</v>
      </c>
      <c r="DD112" s="35"/>
      <c r="DE112" s="35"/>
      <c r="DF112" s="393"/>
      <c r="DG112" s="35"/>
      <c r="DH112" s="35">
        <v>0</v>
      </c>
      <c r="DI112" s="35"/>
      <c r="DJ112" s="35"/>
      <c r="DK112" s="393"/>
      <c r="DL112" s="35"/>
      <c r="DM112" s="35">
        <v>0</v>
      </c>
      <c r="DN112" s="35"/>
      <c r="DO112" s="35"/>
      <c r="DP112" s="393"/>
      <c r="DQ112" s="35"/>
      <c r="DR112" s="35">
        <v>0</v>
      </c>
      <c r="DS112" s="35"/>
      <c r="DT112" s="35"/>
      <c r="DU112" s="393"/>
      <c r="DV112" s="35"/>
      <c r="DW112" s="35">
        <v>0</v>
      </c>
      <c r="DX112" s="35"/>
      <c r="DY112" s="35"/>
      <c r="DZ112" s="393"/>
      <c r="EA112" s="35"/>
      <c r="EB112" s="35">
        <v>0</v>
      </c>
      <c r="EC112" s="35"/>
      <c r="ED112" s="35"/>
      <c r="EE112" s="393"/>
      <c r="EF112" s="35"/>
      <c r="EG112" s="35">
        <v>0</v>
      </c>
      <c r="EH112" s="35"/>
      <c r="EI112" s="35"/>
      <c r="EJ112" s="393"/>
      <c r="EK112" s="35"/>
      <c r="EL112" s="35">
        <v>0</v>
      </c>
      <c r="EM112" s="35"/>
      <c r="EN112" s="35"/>
      <c r="EO112" s="161"/>
      <c r="EQ112" s="80"/>
    </row>
    <row r="113" spans="4:145" ht="12.75" hidden="1" customHeight="1" x14ac:dyDescent="0.3">
      <c r="D113" s="88" t="s">
        <v>316</v>
      </c>
      <c r="E113" s="327"/>
      <c r="F113" s="333"/>
      <c r="G113" s="394">
        <v>0</v>
      </c>
      <c r="H113" s="395"/>
      <c r="I113" s="43"/>
      <c r="J113" s="396"/>
      <c r="K113" s="397"/>
      <c r="L113" s="394">
        <v>0</v>
      </c>
      <c r="M113" s="395"/>
      <c r="N113" s="43"/>
      <c r="O113" s="396"/>
      <c r="P113" s="397"/>
      <c r="Q113" s="394">
        <v>0</v>
      </c>
      <c r="R113" s="395"/>
      <c r="S113" s="43"/>
      <c r="T113" s="396"/>
      <c r="U113" s="397"/>
      <c r="V113" s="394">
        <v>0</v>
      </c>
      <c r="W113" s="395"/>
      <c r="X113" s="43"/>
      <c r="Y113" s="396"/>
      <c r="Z113" s="397"/>
      <c r="AA113" s="394">
        <v>0</v>
      </c>
      <c r="AB113" s="395"/>
      <c r="AC113" s="43"/>
      <c r="AD113" s="396"/>
      <c r="AE113" s="397"/>
      <c r="AF113" s="394">
        <v>0</v>
      </c>
      <c r="AG113" s="395"/>
      <c r="AH113" s="43"/>
      <c r="AI113" s="396"/>
      <c r="AJ113" s="397"/>
      <c r="AK113" s="394">
        <v>0</v>
      </c>
      <c r="AL113" s="395"/>
      <c r="AM113" s="43"/>
      <c r="AN113" s="396"/>
      <c r="AO113" s="397"/>
      <c r="AP113" s="394">
        <v>0</v>
      </c>
      <c r="AQ113" s="395"/>
      <c r="AR113" s="43"/>
      <c r="AS113" s="396"/>
      <c r="AT113" s="397"/>
      <c r="AU113" s="394">
        <v>0</v>
      </c>
      <c r="AV113" s="395"/>
      <c r="AW113" s="43"/>
      <c r="AX113" s="396"/>
      <c r="AY113" s="397"/>
      <c r="AZ113" s="394">
        <v>0</v>
      </c>
      <c r="BA113" s="395"/>
      <c r="BB113" s="43"/>
      <c r="BC113" s="396"/>
      <c r="BD113" s="397"/>
      <c r="BE113" s="394">
        <v>0</v>
      </c>
      <c r="BF113" s="395"/>
      <c r="BG113" s="43"/>
      <c r="BH113" s="396"/>
      <c r="BI113" s="397"/>
      <c r="BJ113" s="394">
        <v>0</v>
      </c>
      <c r="BK113" s="395"/>
      <c r="BL113" s="43"/>
      <c r="BM113" s="396"/>
      <c r="BN113" s="397"/>
      <c r="BO113" s="394">
        <v>0</v>
      </c>
      <c r="BP113" s="395"/>
      <c r="BQ113" s="43"/>
      <c r="BR113" s="396"/>
      <c r="BS113" s="397"/>
      <c r="BT113" s="394">
        <v>0</v>
      </c>
      <c r="BU113" s="395"/>
      <c r="BV113" s="43"/>
      <c r="BW113" s="396"/>
      <c r="BX113" s="397"/>
      <c r="BY113" s="394">
        <v>0</v>
      </c>
      <c r="BZ113" s="395"/>
      <c r="CA113" s="43"/>
      <c r="CB113" s="396"/>
      <c r="CC113" s="397"/>
      <c r="CD113" s="394">
        <v>0</v>
      </c>
      <c r="CE113" s="395"/>
      <c r="CF113" s="43"/>
      <c r="CG113" s="396"/>
      <c r="CH113" s="397"/>
      <c r="CI113" s="394">
        <v>0</v>
      </c>
      <c r="CJ113" s="395"/>
      <c r="CK113" s="43"/>
      <c r="CL113" s="396"/>
      <c r="CM113" s="397"/>
      <c r="CN113" s="394">
        <v>0</v>
      </c>
      <c r="CO113" s="395"/>
      <c r="CP113" s="43"/>
      <c r="CQ113" s="396"/>
      <c r="CR113" s="397"/>
      <c r="CS113" s="394">
        <v>0</v>
      </c>
      <c r="CT113" s="395"/>
      <c r="CU113" s="43"/>
      <c r="CV113" s="396"/>
      <c r="CW113" s="397"/>
      <c r="CX113" s="394">
        <v>0</v>
      </c>
      <c r="CY113" s="395"/>
      <c r="CZ113" s="43"/>
      <c r="DA113" s="396"/>
      <c r="DB113" s="397"/>
      <c r="DC113" s="394">
        <v>0</v>
      </c>
      <c r="DD113" s="395"/>
      <c r="DE113" s="43"/>
      <c r="DF113" s="396"/>
      <c r="DG113" s="397"/>
      <c r="DH113" s="394">
        <v>0</v>
      </c>
      <c r="DI113" s="395"/>
      <c r="DJ113" s="43"/>
      <c r="DK113" s="396"/>
      <c r="DL113" s="397"/>
      <c r="DM113" s="394">
        <v>0</v>
      </c>
      <c r="DN113" s="395"/>
      <c r="DO113" s="43"/>
      <c r="DP113" s="396"/>
      <c r="DQ113" s="397"/>
      <c r="DR113" s="394">
        <v>0</v>
      </c>
      <c r="DS113" s="395"/>
      <c r="DT113" s="43"/>
      <c r="DU113" s="396"/>
      <c r="DV113" s="397"/>
      <c r="DW113" s="394">
        <v>0</v>
      </c>
      <c r="DX113" s="395"/>
      <c r="DY113" s="43"/>
      <c r="DZ113" s="396"/>
      <c r="EA113" s="397"/>
      <c r="EB113" s="394">
        <v>0</v>
      </c>
      <c r="EC113" s="395"/>
      <c r="ED113" s="43"/>
      <c r="EE113" s="396"/>
      <c r="EF113" s="397"/>
      <c r="EG113" s="394">
        <v>0</v>
      </c>
      <c r="EH113" s="395"/>
      <c r="EI113" s="43"/>
      <c r="EJ113" s="396"/>
      <c r="EK113" s="397"/>
      <c r="EL113" s="394">
        <v>0</v>
      </c>
      <c r="EM113" s="395"/>
      <c r="EN113" s="43"/>
      <c r="EO113" s="88"/>
    </row>
    <row r="114" spans="4:145" ht="12.75" hidden="1" customHeight="1" x14ac:dyDescent="0.3">
      <c r="D114" s="88" t="s">
        <v>319</v>
      </c>
      <c r="E114" s="327"/>
      <c r="F114" s="327"/>
      <c r="G114" s="43">
        <v>0</v>
      </c>
      <c r="H114" s="42"/>
      <c r="I114" s="43"/>
      <c r="J114" s="396"/>
      <c r="K114" s="396"/>
      <c r="L114" s="43">
        <v>0</v>
      </c>
      <c r="M114" s="42"/>
      <c r="N114" s="43"/>
      <c r="O114" s="396"/>
      <c r="P114" s="396"/>
      <c r="Q114" s="43">
        <v>0</v>
      </c>
      <c r="R114" s="42"/>
      <c r="S114" s="43"/>
      <c r="T114" s="396"/>
      <c r="U114" s="396"/>
      <c r="V114" s="43">
        <v>0</v>
      </c>
      <c r="W114" s="42"/>
      <c r="X114" s="43"/>
      <c r="Y114" s="396"/>
      <c r="Z114" s="396"/>
      <c r="AA114" s="43">
        <v>0</v>
      </c>
      <c r="AB114" s="42"/>
      <c r="AC114" s="43"/>
      <c r="AD114" s="396"/>
      <c r="AE114" s="396"/>
      <c r="AF114" s="43">
        <v>0</v>
      </c>
      <c r="AG114" s="42"/>
      <c r="AH114" s="43"/>
      <c r="AI114" s="396"/>
      <c r="AJ114" s="396"/>
      <c r="AK114" s="43">
        <v>0</v>
      </c>
      <c r="AL114" s="42"/>
      <c r="AM114" s="43"/>
      <c r="AN114" s="396"/>
      <c r="AO114" s="396"/>
      <c r="AP114" s="43">
        <v>0</v>
      </c>
      <c r="AQ114" s="42"/>
      <c r="AR114" s="43"/>
      <c r="AS114" s="396"/>
      <c r="AT114" s="396"/>
      <c r="AU114" s="43">
        <v>0</v>
      </c>
      <c r="AV114" s="42"/>
      <c r="AW114" s="43"/>
      <c r="AX114" s="396"/>
      <c r="AY114" s="396"/>
      <c r="AZ114" s="43">
        <v>0</v>
      </c>
      <c r="BA114" s="42"/>
      <c r="BB114" s="43"/>
      <c r="BC114" s="396"/>
      <c r="BD114" s="396"/>
      <c r="BE114" s="43">
        <v>0</v>
      </c>
      <c r="BF114" s="42"/>
      <c r="BG114" s="43"/>
      <c r="BH114" s="396"/>
      <c r="BI114" s="396"/>
      <c r="BJ114" s="43">
        <v>0</v>
      </c>
      <c r="BK114" s="42"/>
      <c r="BL114" s="43"/>
      <c r="BM114" s="396"/>
      <c r="BN114" s="396"/>
      <c r="BO114" s="43">
        <v>0</v>
      </c>
      <c r="BP114" s="42"/>
      <c r="BQ114" s="43"/>
      <c r="BR114" s="396"/>
      <c r="BS114" s="396"/>
      <c r="BT114" s="43">
        <v>0</v>
      </c>
      <c r="BU114" s="42"/>
      <c r="BV114" s="43"/>
      <c r="BW114" s="396"/>
      <c r="BX114" s="396"/>
      <c r="BY114" s="43">
        <v>0</v>
      </c>
      <c r="BZ114" s="42"/>
      <c r="CA114" s="43"/>
      <c r="CB114" s="396"/>
      <c r="CC114" s="396"/>
      <c r="CD114" s="43">
        <v>0</v>
      </c>
      <c r="CE114" s="42"/>
      <c r="CF114" s="43"/>
      <c r="CG114" s="396"/>
      <c r="CH114" s="396"/>
      <c r="CI114" s="43">
        <v>0</v>
      </c>
      <c r="CJ114" s="42"/>
      <c r="CK114" s="43"/>
      <c r="CL114" s="396"/>
      <c r="CM114" s="396"/>
      <c r="CN114" s="43">
        <v>0</v>
      </c>
      <c r="CO114" s="42"/>
      <c r="CP114" s="43"/>
      <c r="CQ114" s="396"/>
      <c r="CR114" s="396"/>
      <c r="CS114" s="43">
        <v>0</v>
      </c>
      <c r="CT114" s="42"/>
      <c r="CU114" s="43"/>
      <c r="CV114" s="396"/>
      <c r="CW114" s="396"/>
      <c r="CX114" s="43">
        <v>0</v>
      </c>
      <c r="CY114" s="42"/>
      <c r="CZ114" s="43"/>
      <c r="DA114" s="396"/>
      <c r="DB114" s="396"/>
      <c r="DC114" s="43">
        <v>0</v>
      </c>
      <c r="DD114" s="42"/>
      <c r="DE114" s="43"/>
      <c r="DF114" s="396"/>
      <c r="DG114" s="396"/>
      <c r="DH114" s="43">
        <v>0</v>
      </c>
      <c r="DI114" s="42"/>
      <c r="DJ114" s="43"/>
      <c r="DK114" s="396"/>
      <c r="DL114" s="396"/>
      <c r="DM114" s="43">
        <v>0</v>
      </c>
      <c r="DN114" s="42"/>
      <c r="DO114" s="43"/>
      <c r="DP114" s="396"/>
      <c r="DQ114" s="396"/>
      <c r="DR114" s="43">
        <v>0</v>
      </c>
      <c r="DS114" s="42"/>
      <c r="DT114" s="43"/>
      <c r="DU114" s="396"/>
      <c r="DV114" s="396"/>
      <c r="DW114" s="43">
        <v>0</v>
      </c>
      <c r="DX114" s="42"/>
      <c r="DY114" s="43"/>
      <c r="DZ114" s="396"/>
      <c r="EA114" s="396"/>
      <c r="EB114" s="43">
        <v>0</v>
      </c>
      <c r="EC114" s="42"/>
      <c r="ED114" s="43"/>
      <c r="EE114" s="396"/>
      <c r="EF114" s="396"/>
      <c r="EG114" s="43">
        <v>0</v>
      </c>
      <c r="EH114" s="42"/>
      <c r="EI114" s="43"/>
      <c r="EJ114" s="396"/>
      <c r="EK114" s="396"/>
      <c r="EL114" s="43">
        <v>0</v>
      </c>
      <c r="EM114" s="42"/>
      <c r="EN114" s="43"/>
      <c r="EO114" s="88"/>
    </row>
    <row r="115" spans="4:145" ht="12.75" hidden="1" customHeight="1" x14ac:dyDescent="0.3">
      <c r="D115" s="88" t="s">
        <v>334</v>
      </c>
      <c r="E115" s="327"/>
      <c r="F115" s="346"/>
      <c r="G115" s="72">
        <v>0</v>
      </c>
      <c r="H115" s="71"/>
      <c r="I115" s="43"/>
      <c r="J115" s="396"/>
      <c r="K115" s="405"/>
      <c r="L115" s="72">
        <v>0</v>
      </c>
      <c r="M115" s="71"/>
      <c r="N115" s="43"/>
      <c r="O115" s="396"/>
      <c r="P115" s="405"/>
      <c r="Q115" s="72">
        <v>0</v>
      </c>
      <c r="R115" s="71"/>
      <c r="S115" s="43"/>
      <c r="T115" s="396"/>
      <c r="U115" s="405"/>
      <c r="V115" s="72">
        <v>0</v>
      </c>
      <c r="W115" s="71"/>
      <c r="X115" s="43"/>
      <c r="Y115" s="396"/>
      <c r="Z115" s="405"/>
      <c r="AA115" s="72">
        <v>0</v>
      </c>
      <c r="AB115" s="71"/>
      <c r="AC115" s="43"/>
      <c r="AD115" s="396"/>
      <c r="AE115" s="405"/>
      <c r="AF115" s="72">
        <v>0</v>
      </c>
      <c r="AG115" s="71"/>
      <c r="AH115" s="43"/>
      <c r="AI115" s="396"/>
      <c r="AJ115" s="405"/>
      <c r="AK115" s="72">
        <v>0</v>
      </c>
      <c r="AL115" s="71"/>
      <c r="AM115" s="43"/>
      <c r="AN115" s="396"/>
      <c r="AO115" s="405"/>
      <c r="AP115" s="72">
        <v>0</v>
      </c>
      <c r="AQ115" s="71"/>
      <c r="AR115" s="43"/>
      <c r="AS115" s="396"/>
      <c r="AT115" s="405"/>
      <c r="AU115" s="72">
        <v>0</v>
      </c>
      <c r="AV115" s="71"/>
      <c r="AW115" s="43"/>
      <c r="AX115" s="396"/>
      <c r="AY115" s="405"/>
      <c r="AZ115" s="72">
        <v>0</v>
      </c>
      <c r="BA115" s="71"/>
      <c r="BB115" s="43"/>
      <c r="BC115" s="396"/>
      <c r="BD115" s="405"/>
      <c r="BE115" s="72">
        <v>0</v>
      </c>
      <c r="BF115" s="71"/>
      <c r="BG115" s="43"/>
      <c r="BH115" s="396"/>
      <c r="BI115" s="405"/>
      <c r="BJ115" s="72">
        <v>0</v>
      </c>
      <c r="BK115" s="71"/>
      <c r="BL115" s="43"/>
      <c r="BM115" s="396"/>
      <c r="BN115" s="405"/>
      <c r="BO115" s="72">
        <v>0</v>
      </c>
      <c r="BP115" s="71"/>
      <c r="BQ115" s="43"/>
      <c r="BR115" s="396"/>
      <c r="BS115" s="405"/>
      <c r="BT115" s="72">
        <v>0</v>
      </c>
      <c r="BU115" s="71"/>
      <c r="BV115" s="43"/>
      <c r="BW115" s="396"/>
      <c r="BX115" s="405"/>
      <c r="BY115" s="72">
        <v>0</v>
      </c>
      <c r="BZ115" s="71"/>
      <c r="CA115" s="43"/>
      <c r="CB115" s="396"/>
      <c r="CC115" s="405"/>
      <c r="CD115" s="72">
        <v>0</v>
      </c>
      <c r="CE115" s="71"/>
      <c r="CF115" s="43"/>
      <c r="CG115" s="396"/>
      <c r="CH115" s="405"/>
      <c r="CI115" s="72">
        <v>0</v>
      </c>
      <c r="CJ115" s="71"/>
      <c r="CK115" s="43"/>
      <c r="CL115" s="396"/>
      <c r="CM115" s="405"/>
      <c r="CN115" s="72">
        <v>0</v>
      </c>
      <c r="CO115" s="71"/>
      <c r="CP115" s="43"/>
      <c r="CQ115" s="396"/>
      <c r="CR115" s="405"/>
      <c r="CS115" s="72">
        <v>0</v>
      </c>
      <c r="CT115" s="71"/>
      <c r="CU115" s="43"/>
      <c r="CV115" s="396"/>
      <c r="CW115" s="405"/>
      <c r="CX115" s="72">
        <v>0</v>
      </c>
      <c r="CY115" s="71"/>
      <c r="CZ115" s="43"/>
      <c r="DA115" s="396"/>
      <c r="DB115" s="405"/>
      <c r="DC115" s="72">
        <v>0</v>
      </c>
      <c r="DD115" s="71"/>
      <c r="DE115" s="43"/>
      <c r="DF115" s="396"/>
      <c r="DG115" s="405"/>
      <c r="DH115" s="72">
        <v>0</v>
      </c>
      <c r="DI115" s="71"/>
      <c r="DJ115" s="43"/>
      <c r="DK115" s="396"/>
      <c r="DL115" s="405"/>
      <c r="DM115" s="72">
        <v>0</v>
      </c>
      <c r="DN115" s="71"/>
      <c r="DO115" s="43"/>
      <c r="DP115" s="396"/>
      <c r="DQ115" s="405"/>
      <c r="DR115" s="72">
        <v>0</v>
      </c>
      <c r="DS115" s="71"/>
      <c r="DT115" s="43"/>
      <c r="DU115" s="396"/>
      <c r="DV115" s="405"/>
      <c r="DW115" s="72">
        <v>0</v>
      </c>
      <c r="DX115" s="71"/>
      <c r="DY115" s="43"/>
      <c r="DZ115" s="396"/>
      <c r="EA115" s="405"/>
      <c r="EB115" s="72">
        <v>0</v>
      </c>
      <c r="EC115" s="71"/>
      <c r="ED115" s="43"/>
      <c r="EE115" s="396"/>
      <c r="EF115" s="405"/>
      <c r="EG115" s="72">
        <v>0</v>
      </c>
      <c r="EH115" s="71"/>
      <c r="EI115" s="43"/>
      <c r="EJ115" s="396"/>
      <c r="EK115" s="405"/>
      <c r="EL115" s="72">
        <v>0</v>
      </c>
      <c r="EM115" s="71"/>
      <c r="EN115" s="43"/>
      <c r="EO115" s="88"/>
    </row>
    <row r="116" spans="4:145" ht="12.75" hidden="1" customHeight="1" x14ac:dyDescent="0.3">
      <c r="D116" s="88"/>
      <c r="E116" s="327"/>
      <c r="G116" s="43"/>
      <c r="H116" s="43"/>
      <c r="I116" s="43"/>
      <c r="J116" s="396"/>
      <c r="K116" s="43"/>
      <c r="L116" s="43"/>
      <c r="M116" s="43"/>
      <c r="N116" s="43"/>
      <c r="O116" s="396"/>
      <c r="P116" s="43"/>
      <c r="Q116" s="43"/>
      <c r="R116" s="43"/>
      <c r="S116" s="43"/>
      <c r="T116" s="396"/>
      <c r="U116" s="43"/>
      <c r="V116" s="43"/>
      <c r="W116" s="43"/>
      <c r="X116" s="43"/>
      <c r="Y116" s="396"/>
      <c r="Z116" s="43"/>
      <c r="AA116" s="43"/>
      <c r="AB116" s="43"/>
      <c r="AC116" s="43"/>
      <c r="AD116" s="396"/>
      <c r="AE116" s="43"/>
      <c r="AF116" s="43"/>
      <c r="AG116" s="43"/>
      <c r="AH116" s="43"/>
      <c r="AI116" s="396"/>
      <c r="AJ116" s="43"/>
      <c r="AK116" s="43"/>
      <c r="AL116" s="43"/>
      <c r="AM116" s="43"/>
      <c r="AN116" s="396"/>
      <c r="AO116" s="43"/>
      <c r="AP116" s="43"/>
      <c r="AQ116" s="43"/>
      <c r="AR116" s="43"/>
      <c r="AS116" s="396"/>
      <c r="AT116" s="43"/>
      <c r="AU116" s="43"/>
      <c r="AV116" s="43"/>
      <c r="AW116" s="43"/>
      <c r="AX116" s="396"/>
      <c r="AY116" s="43"/>
      <c r="AZ116" s="43"/>
      <c r="BA116" s="43"/>
      <c r="BB116" s="43"/>
      <c r="BC116" s="396"/>
      <c r="BD116" s="43"/>
      <c r="BE116" s="43"/>
      <c r="BF116" s="43"/>
      <c r="BG116" s="43"/>
      <c r="BH116" s="396"/>
      <c r="BI116" s="43"/>
      <c r="BJ116" s="43"/>
      <c r="BK116" s="43"/>
      <c r="BL116" s="43"/>
      <c r="BM116" s="396"/>
      <c r="BN116" s="43"/>
      <c r="BO116" s="43"/>
      <c r="BP116" s="43"/>
      <c r="BQ116" s="43"/>
      <c r="BR116" s="396"/>
      <c r="BS116" s="43"/>
      <c r="BT116" s="43"/>
      <c r="BU116" s="43"/>
      <c r="BV116" s="43"/>
      <c r="BW116" s="396"/>
      <c r="BX116" s="43"/>
      <c r="BY116" s="43"/>
      <c r="BZ116" s="43"/>
      <c r="CA116" s="43"/>
      <c r="CB116" s="396"/>
      <c r="CC116" s="43"/>
      <c r="CD116" s="43"/>
      <c r="CE116" s="43"/>
      <c r="CF116" s="43"/>
      <c r="CG116" s="396"/>
      <c r="CH116" s="43"/>
      <c r="CI116" s="43"/>
      <c r="CJ116" s="43"/>
      <c r="CK116" s="43"/>
      <c r="CL116" s="396"/>
      <c r="CM116" s="43"/>
      <c r="CN116" s="43"/>
      <c r="CO116" s="43"/>
      <c r="CP116" s="43"/>
      <c r="CQ116" s="396"/>
      <c r="CR116" s="43"/>
      <c r="CS116" s="43"/>
      <c r="CT116" s="43"/>
      <c r="CU116" s="43"/>
      <c r="CV116" s="396"/>
      <c r="CW116" s="43"/>
      <c r="CX116" s="43"/>
      <c r="CY116" s="43"/>
      <c r="CZ116" s="43"/>
      <c r="DA116" s="396"/>
      <c r="DB116" s="43"/>
      <c r="DC116" s="43"/>
      <c r="DD116" s="43"/>
      <c r="DE116" s="43"/>
      <c r="DF116" s="396"/>
      <c r="DG116" s="43"/>
      <c r="DH116" s="43"/>
      <c r="DI116" s="43"/>
      <c r="DJ116" s="43"/>
      <c r="DK116" s="396"/>
      <c r="DL116" s="43"/>
      <c r="DM116" s="43"/>
      <c r="DN116" s="43"/>
      <c r="DO116" s="43"/>
      <c r="DP116" s="396"/>
      <c r="DQ116" s="43"/>
      <c r="DR116" s="43"/>
      <c r="DS116" s="43"/>
      <c r="DT116" s="43"/>
      <c r="DU116" s="396"/>
      <c r="DV116" s="43"/>
      <c r="DW116" s="43"/>
      <c r="DX116" s="43"/>
      <c r="DY116" s="43"/>
      <c r="DZ116" s="396"/>
      <c r="EA116" s="43"/>
      <c r="EB116" s="43"/>
      <c r="EC116" s="43"/>
      <c r="ED116" s="43"/>
      <c r="EE116" s="396"/>
      <c r="EF116" s="43"/>
      <c r="EG116" s="43"/>
      <c r="EH116" s="43"/>
      <c r="EI116" s="43"/>
      <c r="EJ116" s="396"/>
      <c r="EK116" s="43"/>
      <c r="EL116" s="43"/>
      <c r="EM116" s="43"/>
      <c r="EN116" s="43"/>
      <c r="EO116" s="88"/>
    </row>
    <row r="117" spans="4:145" ht="12.75" hidden="1" customHeight="1" x14ac:dyDescent="0.3">
      <c r="D117" s="88" t="s">
        <v>419</v>
      </c>
      <c r="E117" s="327"/>
      <c r="G117" s="43">
        <v>0</v>
      </c>
      <c r="H117" s="43"/>
      <c r="I117" s="43"/>
      <c r="J117" s="396"/>
      <c r="K117" s="43"/>
      <c r="L117" s="43">
        <v>0</v>
      </c>
      <c r="M117" s="43"/>
      <c r="N117" s="43"/>
      <c r="O117" s="396"/>
      <c r="P117" s="43"/>
      <c r="Q117" s="43">
        <v>0</v>
      </c>
      <c r="R117" s="43"/>
      <c r="S117" s="43"/>
      <c r="T117" s="396"/>
      <c r="U117" s="43"/>
      <c r="V117" s="43">
        <v>0</v>
      </c>
      <c r="W117" s="43"/>
      <c r="X117" s="43"/>
      <c r="Y117" s="396"/>
      <c r="Z117" s="43"/>
      <c r="AA117" s="43">
        <v>0</v>
      </c>
      <c r="AB117" s="43"/>
      <c r="AC117" s="43"/>
      <c r="AD117" s="396"/>
      <c r="AE117" s="43"/>
      <c r="AF117" s="43">
        <v>0</v>
      </c>
      <c r="AG117" s="43"/>
      <c r="AH117" s="43"/>
      <c r="AI117" s="396"/>
      <c r="AJ117" s="43"/>
      <c r="AK117" s="43">
        <v>0</v>
      </c>
      <c r="AL117" s="43"/>
      <c r="AM117" s="43"/>
      <c r="AN117" s="396"/>
      <c r="AO117" s="43"/>
      <c r="AP117" s="43">
        <v>0</v>
      </c>
      <c r="AQ117" s="43"/>
      <c r="AR117" s="43"/>
      <c r="AS117" s="396"/>
      <c r="AT117" s="43"/>
      <c r="AU117" s="43">
        <v>0</v>
      </c>
      <c r="AV117" s="43"/>
      <c r="AW117" s="43"/>
      <c r="AX117" s="396"/>
      <c r="AY117" s="43"/>
      <c r="AZ117" s="43">
        <v>0</v>
      </c>
      <c r="BA117" s="43"/>
      <c r="BB117" s="43"/>
      <c r="BC117" s="396"/>
      <c r="BD117" s="43"/>
      <c r="BE117" s="43">
        <v>0</v>
      </c>
      <c r="BF117" s="43"/>
      <c r="BG117" s="43"/>
      <c r="BH117" s="396"/>
      <c r="BI117" s="43"/>
      <c r="BJ117" s="43">
        <v>0</v>
      </c>
      <c r="BK117" s="43"/>
      <c r="BL117" s="43"/>
      <c r="BM117" s="396"/>
      <c r="BN117" s="43"/>
      <c r="BO117" s="43">
        <v>0</v>
      </c>
      <c r="BP117" s="43"/>
      <c r="BQ117" s="43"/>
      <c r="BR117" s="396"/>
      <c r="BS117" s="43"/>
      <c r="BT117" s="43">
        <v>0</v>
      </c>
      <c r="BU117" s="43"/>
      <c r="BV117" s="43"/>
      <c r="BW117" s="396"/>
      <c r="BX117" s="43"/>
      <c r="BY117" s="43">
        <v>0</v>
      </c>
      <c r="BZ117" s="43"/>
      <c r="CA117" s="43"/>
      <c r="CB117" s="396"/>
      <c r="CC117" s="43"/>
      <c r="CD117" s="43">
        <v>0</v>
      </c>
      <c r="CE117" s="43"/>
      <c r="CF117" s="43"/>
      <c r="CG117" s="396"/>
      <c r="CH117" s="43"/>
      <c r="CI117" s="43">
        <v>0</v>
      </c>
      <c r="CJ117" s="43"/>
      <c r="CK117" s="43"/>
      <c r="CL117" s="396"/>
      <c r="CM117" s="43"/>
      <c r="CN117" s="43">
        <v>0</v>
      </c>
      <c r="CO117" s="43"/>
      <c r="CP117" s="43"/>
      <c r="CQ117" s="396"/>
      <c r="CR117" s="43"/>
      <c r="CS117" s="43">
        <v>0</v>
      </c>
      <c r="CT117" s="43"/>
      <c r="CU117" s="43"/>
      <c r="CV117" s="396"/>
      <c r="CW117" s="43"/>
      <c r="CX117" s="43">
        <v>0</v>
      </c>
      <c r="CY117" s="43"/>
      <c r="CZ117" s="43"/>
      <c r="DA117" s="396"/>
      <c r="DB117" s="43"/>
      <c r="DC117" s="43">
        <v>0</v>
      </c>
      <c r="DD117" s="43"/>
      <c r="DE117" s="43"/>
      <c r="DF117" s="396"/>
      <c r="DG117" s="43"/>
      <c r="DH117" s="43">
        <v>0</v>
      </c>
      <c r="DI117" s="43"/>
      <c r="DJ117" s="43"/>
      <c r="DK117" s="396"/>
      <c r="DL117" s="43"/>
      <c r="DM117" s="43">
        <v>0</v>
      </c>
      <c r="DN117" s="43"/>
      <c r="DO117" s="43"/>
      <c r="DP117" s="396"/>
      <c r="DQ117" s="43"/>
      <c r="DR117" s="43">
        <v>0</v>
      </c>
      <c r="DS117" s="43"/>
      <c r="DT117" s="43"/>
      <c r="DU117" s="396"/>
      <c r="DV117" s="43"/>
      <c r="DW117" s="43">
        <v>0</v>
      </c>
      <c r="DX117" s="43"/>
      <c r="DY117" s="43"/>
      <c r="DZ117" s="396"/>
      <c r="EA117" s="43"/>
      <c r="EB117" s="43">
        <v>0</v>
      </c>
      <c r="EC117" s="43"/>
      <c r="ED117" s="43"/>
      <c r="EE117" s="396"/>
      <c r="EF117" s="43"/>
      <c r="EG117" s="43">
        <v>0</v>
      </c>
      <c r="EH117" s="43"/>
      <c r="EI117" s="43"/>
      <c r="EJ117" s="396"/>
      <c r="EK117" s="43"/>
      <c r="EL117" s="43">
        <v>0</v>
      </c>
      <c r="EM117" s="43"/>
      <c r="EN117" s="43"/>
      <c r="EO117" s="88"/>
    </row>
    <row r="118" spans="4:145" ht="12.75" hidden="1" customHeight="1" x14ac:dyDescent="0.3">
      <c r="D118" s="88" t="s">
        <v>316</v>
      </c>
      <c r="E118" s="327"/>
      <c r="F118" s="333"/>
      <c r="G118" s="394">
        <v>0</v>
      </c>
      <c r="H118" s="395"/>
      <c r="I118" s="43"/>
      <c r="J118" s="396"/>
      <c r="K118" s="397"/>
      <c r="L118" s="394">
        <v>0</v>
      </c>
      <c r="M118" s="395"/>
      <c r="N118" s="43"/>
      <c r="O118" s="396"/>
      <c r="P118" s="397"/>
      <c r="Q118" s="394">
        <v>0</v>
      </c>
      <c r="R118" s="395"/>
      <c r="S118" s="43"/>
      <c r="T118" s="396"/>
      <c r="U118" s="397"/>
      <c r="V118" s="394">
        <v>0</v>
      </c>
      <c r="W118" s="395"/>
      <c r="X118" s="43"/>
      <c r="Y118" s="396"/>
      <c r="Z118" s="397"/>
      <c r="AA118" s="394">
        <v>0</v>
      </c>
      <c r="AB118" s="395"/>
      <c r="AC118" s="43"/>
      <c r="AD118" s="396"/>
      <c r="AE118" s="397"/>
      <c r="AF118" s="394">
        <v>0</v>
      </c>
      <c r="AG118" s="395"/>
      <c r="AH118" s="43"/>
      <c r="AI118" s="396"/>
      <c r="AJ118" s="397"/>
      <c r="AK118" s="394">
        <v>0</v>
      </c>
      <c r="AL118" s="395"/>
      <c r="AM118" s="43"/>
      <c r="AN118" s="396"/>
      <c r="AO118" s="397"/>
      <c r="AP118" s="394">
        <v>0</v>
      </c>
      <c r="AQ118" s="395"/>
      <c r="AR118" s="43"/>
      <c r="AS118" s="396"/>
      <c r="AT118" s="397"/>
      <c r="AU118" s="394">
        <v>0</v>
      </c>
      <c r="AV118" s="395"/>
      <c r="AW118" s="43"/>
      <c r="AX118" s="396"/>
      <c r="AY118" s="397"/>
      <c r="AZ118" s="394">
        <v>0</v>
      </c>
      <c r="BA118" s="395"/>
      <c r="BB118" s="43"/>
      <c r="BC118" s="396"/>
      <c r="BD118" s="397"/>
      <c r="BE118" s="394">
        <v>0</v>
      </c>
      <c r="BF118" s="395"/>
      <c r="BG118" s="43"/>
      <c r="BH118" s="396"/>
      <c r="BI118" s="397"/>
      <c r="BJ118" s="394">
        <v>0</v>
      </c>
      <c r="BK118" s="395"/>
      <c r="BL118" s="43"/>
      <c r="BM118" s="396"/>
      <c r="BN118" s="397"/>
      <c r="BO118" s="394">
        <v>0</v>
      </c>
      <c r="BP118" s="395"/>
      <c r="BQ118" s="43"/>
      <c r="BR118" s="396"/>
      <c r="BS118" s="397"/>
      <c r="BT118" s="394">
        <v>0</v>
      </c>
      <c r="BU118" s="395"/>
      <c r="BV118" s="43"/>
      <c r="BW118" s="396"/>
      <c r="BX118" s="397"/>
      <c r="BY118" s="394">
        <v>0</v>
      </c>
      <c r="BZ118" s="395"/>
      <c r="CA118" s="43"/>
      <c r="CB118" s="396"/>
      <c r="CC118" s="397"/>
      <c r="CD118" s="394">
        <v>0</v>
      </c>
      <c r="CE118" s="395"/>
      <c r="CF118" s="43"/>
      <c r="CG118" s="396"/>
      <c r="CH118" s="397"/>
      <c r="CI118" s="394">
        <v>0</v>
      </c>
      <c r="CJ118" s="395"/>
      <c r="CK118" s="43"/>
      <c r="CL118" s="396"/>
      <c r="CM118" s="397"/>
      <c r="CN118" s="394">
        <v>0</v>
      </c>
      <c r="CO118" s="395"/>
      <c r="CP118" s="43"/>
      <c r="CQ118" s="396"/>
      <c r="CR118" s="397"/>
      <c r="CS118" s="394">
        <v>0</v>
      </c>
      <c r="CT118" s="395"/>
      <c r="CU118" s="43"/>
      <c r="CV118" s="396"/>
      <c r="CW118" s="397"/>
      <c r="CX118" s="394">
        <v>0</v>
      </c>
      <c r="CY118" s="395"/>
      <c r="CZ118" s="43"/>
      <c r="DA118" s="396"/>
      <c r="DB118" s="397"/>
      <c r="DC118" s="394">
        <v>0</v>
      </c>
      <c r="DD118" s="395"/>
      <c r="DE118" s="43"/>
      <c r="DF118" s="396"/>
      <c r="DG118" s="397"/>
      <c r="DH118" s="394">
        <v>0</v>
      </c>
      <c r="DI118" s="395"/>
      <c r="DJ118" s="43"/>
      <c r="DK118" s="396"/>
      <c r="DL118" s="397"/>
      <c r="DM118" s="394">
        <v>0</v>
      </c>
      <c r="DN118" s="395"/>
      <c r="DO118" s="43"/>
      <c r="DP118" s="396"/>
      <c r="DQ118" s="397"/>
      <c r="DR118" s="394">
        <v>0</v>
      </c>
      <c r="DS118" s="395"/>
      <c r="DT118" s="43"/>
      <c r="DU118" s="396"/>
      <c r="DV118" s="397"/>
      <c r="DW118" s="394">
        <v>0</v>
      </c>
      <c r="DX118" s="395"/>
      <c r="DY118" s="43"/>
      <c r="DZ118" s="396"/>
      <c r="EA118" s="397"/>
      <c r="EB118" s="394">
        <v>0</v>
      </c>
      <c r="EC118" s="395"/>
      <c r="ED118" s="43"/>
      <c r="EE118" s="396"/>
      <c r="EF118" s="397"/>
      <c r="EG118" s="394">
        <v>0</v>
      </c>
      <c r="EH118" s="395"/>
      <c r="EI118" s="43"/>
      <c r="EJ118" s="396"/>
      <c r="EK118" s="397"/>
      <c r="EL118" s="394">
        <v>0</v>
      </c>
      <c r="EM118" s="395"/>
      <c r="EN118" s="43"/>
      <c r="EO118" s="88"/>
    </row>
    <row r="119" spans="4:145" ht="12.75" hidden="1" customHeight="1" x14ac:dyDescent="0.3">
      <c r="D119" s="88" t="s">
        <v>319</v>
      </c>
      <c r="E119" s="327"/>
      <c r="F119" s="327"/>
      <c r="G119" s="43">
        <v>0</v>
      </c>
      <c r="H119" s="42"/>
      <c r="I119" s="43"/>
      <c r="J119" s="396"/>
      <c r="K119" s="396"/>
      <c r="L119" s="43">
        <v>0</v>
      </c>
      <c r="M119" s="42"/>
      <c r="N119" s="43"/>
      <c r="O119" s="396"/>
      <c r="P119" s="396"/>
      <c r="Q119" s="43">
        <v>0</v>
      </c>
      <c r="R119" s="42"/>
      <c r="S119" s="43"/>
      <c r="T119" s="396"/>
      <c r="U119" s="396"/>
      <c r="V119" s="43">
        <v>0</v>
      </c>
      <c r="W119" s="42"/>
      <c r="X119" s="43"/>
      <c r="Y119" s="396"/>
      <c r="Z119" s="396"/>
      <c r="AA119" s="43">
        <v>0</v>
      </c>
      <c r="AB119" s="42"/>
      <c r="AC119" s="43"/>
      <c r="AD119" s="396"/>
      <c r="AE119" s="396"/>
      <c r="AF119" s="43">
        <v>0</v>
      </c>
      <c r="AG119" s="42"/>
      <c r="AH119" s="43"/>
      <c r="AI119" s="396"/>
      <c r="AJ119" s="396"/>
      <c r="AK119" s="43">
        <v>0</v>
      </c>
      <c r="AL119" s="42"/>
      <c r="AM119" s="43"/>
      <c r="AN119" s="396"/>
      <c r="AO119" s="396"/>
      <c r="AP119" s="43">
        <v>0</v>
      </c>
      <c r="AQ119" s="42"/>
      <c r="AR119" s="43"/>
      <c r="AS119" s="396"/>
      <c r="AT119" s="396"/>
      <c r="AU119" s="43">
        <v>0</v>
      </c>
      <c r="AV119" s="42"/>
      <c r="AW119" s="43"/>
      <c r="AX119" s="396"/>
      <c r="AY119" s="396"/>
      <c r="AZ119" s="43">
        <v>0</v>
      </c>
      <c r="BA119" s="42"/>
      <c r="BB119" s="43"/>
      <c r="BC119" s="396"/>
      <c r="BD119" s="396"/>
      <c r="BE119" s="43">
        <v>0</v>
      </c>
      <c r="BF119" s="42"/>
      <c r="BG119" s="43"/>
      <c r="BH119" s="396"/>
      <c r="BI119" s="396"/>
      <c r="BJ119" s="43">
        <v>0</v>
      </c>
      <c r="BK119" s="42"/>
      <c r="BL119" s="43"/>
      <c r="BM119" s="396"/>
      <c r="BN119" s="396"/>
      <c r="BO119" s="43">
        <v>0</v>
      </c>
      <c r="BP119" s="42"/>
      <c r="BQ119" s="43"/>
      <c r="BR119" s="396"/>
      <c r="BS119" s="396"/>
      <c r="BT119" s="43">
        <v>0</v>
      </c>
      <c r="BU119" s="42"/>
      <c r="BV119" s="43"/>
      <c r="BW119" s="396"/>
      <c r="BX119" s="396"/>
      <c r="BY119" s="43">
        <v>0</v>
      </c>
      <c r="BZ119" s="42"/>
      <c r="CA119" s="43"/>
      <c r="CB119" s="396"/>
      <c r="CC119" s="396"/>
      <c r="CD119" s="43">
        <v>0</v>
      </c>
      <c r="CE119" s="42"/>
      <c r="CF119" s="43"/>
      <c r="CG119" s="396"/>
      <c r="CH119" s="396"/>
      <c r="CI119" s="43">
        <v>0</v>
      </c>
      <c r="CJ119" s="42"/>
      <c r="CK119" s="43"/>
      <c r="CL119" s="396"/>
      <c r="CM119" s="396"/>
      <c r="CN119" s="43">
        <v>0</v>
      </c>
      <c r="CO119" s="42"/>
      <c r="CP119" s="43"/>
      <c r="CQ119" s="396"/>
      <c r="CR119" s="396"/>
      <c r="CS119" s="43">
        <v>0</v>
      </c>
      <c r="CT119" s="42"/>
      <c r="CU119" s="43"/>
      <c r="CV119" s="396"/>
      <c r="CW119" s="396"/>
      <c r="CX119" s="43">
        <v>0</v>
      </c>
      <c r="CY119" s="42"/>
      <c r="CZ119" s="43"/>
      <c r="DA119" s="396"/>
      <c r="DB119" s="396"/>
      <c r="DC119" s="43">
        <v>0</v>
      </c>
      <c r="DD119" s="42"/>
      <c r="DE119" s="43"/>
      <c r="DF119" s="396"/>
      <c r="DG119" s="396"/>
      <c r="DH119" s="43">
        <v>0</v>
      </c>
      <c r="DI119" s="42"/>
      <c r="DJ119" s="43"/>
      <c r="DK119" s="396"/>
      <c r="DL119" s="396"/>
      <c r="DM119" s="43">
        <v>0</v>
      </c>
      <c r="DN119" s="42"/>
      <c r="DO119" s="43"/>
      <c r="DP119" s="396"/>
      <c r="DQ119" s="396"/>
      <c r="DR119" s="43">
        <v>0</v>
      </c>
      <c r="DS119" s="42"/>
      <c r="DT119" s="43"/>
      <c r="DU119" s="396"/>
      <c r="DV119" s="396"/>
      <c r="DW119" s="43">
        <v>0</v>
      </c>
      <c r="DX119" s="42"/>
      <c r="DY119" s="43"/>
      <c r="DZ119" s="396"/>
      <c r="EA119" s="396"/>
      <c r="EB119" s="43">
        <v>0</v>
      </c>
      <c r="EC119" s="42"/>
      <c r="ED119" s="43"/>
      <c r="EE119" s="396"/>
      <c r="EF119" s="396"/>
      <c r="EG119" s="43">
        <v>0</v>
      </c>
      <c r="EH119" s="42"/>
      <c r="EI119" s="43"/>
      <c r="EJ119" s="396"/>
      <c r="EK119" s="396"/>
      <c r="EL119" s="43">
        <v>0</v>
      </c>
      <c r="EM119" s="42"/>
      <c r="EN119" s="43"/>
      <c r="EO119" s="88"/>
    </row>
    <row r="120" spans="4:145" ht="12.75" hidden="1" customHeight="1" x14ac:dyDescent="0.3">
      <c r="D120" s="88" t="s">
        <v>334</v>
      </c>
      <c r="E120" s="327"/>
      <c r="F120" s="346"/>
      <c r="G120" s="72">
        <v>0</v>
      </c>
      <c r="H120" s="71"/>
      <c r="I120" s="43"/>
      <c r="J120" s="396"/>
      <c r="K120" s="405"/>
      <c r="L120" s="72">
        <v>0</v>
      </c>
      <c r="M120" s="71"/>
      <c r="N120" s="43"/>
      <c r="O120" s="396"/>
      <c r="P120" s="405"/>
      <c r="Q120" s="72">
        <v>0</v>
      </c>
      <c r="R120" s="71"/>
      <c r="S120" s="43"/>
      <c r="T120" s="396"/>
      <c r="U120" s="405"/>
      <c r="V120" s="72">
        <v>0</v>
      </c>
      <c r="W120" s="71"/>
      <c r="X120" s="43"/>
      <c r="Y120" s="396"/>
      <c r="Z120" s="405"/>
      <c r="AA120" s="72">
        <v>0</v>
      </c>
      <c r="AB120" s="71"/>
      <c r="AC120" s="43"/>
      <c r="AD120" s="396"/>
      <c r="AE120" s="405"/>
      <c r="AF120" s="72">
        <v>0</v>
      </c>
      <c r="AG120" s="71"/>
      <c r="AH120" s="43"/>
      <c r="AI120" s="396"/>
      <c r="AJ120" s="405"/>
      <c r="AK120" s="72">
        <v>0</v>
      </c>
      <c r="AL120" s="71"/>
      <c r="AM120" s="43"/>
      <c r="AN120" s="396"/>
      <c r="AO120" s="405"/>
      <c r="AP120" s="72">
        <v>0</v>
      </c>
      <c r="AQ120" s="71"/>
      <c r="AR120" s="43"/>
      <c r="AS120" s="396"/>
      <c r="AT120" s="405"/>
      <c r="AU120" s="72">
        <v>0</v>
      </c>
      <c r="AV120" s="71"/>
      <c r="AW120" s="43"/>
      <c r="AX120" s="396"/>
      <c r="AY120" s="405"/>
      <c r="AZ120" s="72">
        <v>0</v>
      </c>
      <c r="BA120" s="71"/>
      <c r="BB120" s="43"/>
      <c r="BC120" s="396"/>
      <c r="BD120" s="405"/>
      <c r="BE120" s="72">
        <v>0</v>
      </c>
      <c r="BF120" s="71"/>
      <c r="BG120" s="43"/>
      <c r="BH120" s="396"/>
      <c r="BI120" s="405"/>
      <c r="BJ120" s="72">
        <v>0</v>
      </c>
      <c r="BK120" s="71"/>
      <c r="BL120" s="43"/>
      <c r="BM120" s="396"/>
      <c r="BN120" s="405"/>
      <c r="BO120" s="72">
        <v>0</v>
      </c>
      <c r="BP120" s="71"/>
      <c r="BQ120" s="43"/>
      <c r="BR120" s="396"/>
      <c r="BS120" s="405"/>
      <c r="BT120" s="72">
        <v>0</v>
      </c>
      <c r="BU120" s="71"/>
      <c r="BV120" s="43"/>
      <c r="BW120" s="396"/>
      <c r="BX120" s="405"/>
      <c r="BY120" s="72">
        <v>0</v>
      </c>
      <c r="BZ120" s="71"/>
      <c r="CA120" s="43"/>
      <c r="CB120" s="396"/>
      <c r="CC120" s="405"/>
      <c r="CD120" s="72">
        <v>0</v>
      </c>
      <c r="CE120" s="71"/>
      <c r="CF120" s="43"/>
      <c r="CG120" s="396"/>
      <c r="CH120" s="405"/>
      <c r="CI120" s="72">
        <v>0</v>
      </c>
      <c r="CJ120" s="71"/>
      <c r="CK120" s="43"/>
      <c r="CL120" s="396"/>
      <c r="CM120" s="405"/>
      <c r="CN120" s="72">
        <v>0</v>
      </c>
      <c r="CO120" s="71"/>
      <c r="CP120" s="43"/>
      <c r="CQ120" s="396"/>
      <c r="CR120" s="405"/>
      <c r="CS120" s="72">
        <v>0</v>
      </c>
      <c r="CT120" s="71"/>
      <c r="CU120" s="43"/>
      <c r="CV120" s="396"/>
      <c r="CW120" s="405"/>
      <c r="CX120" s="72">
        <v>0</v>
      </c>
      <c r="CY120" s="71"/>
      <c r="CZ120" s="43"/>
      <c r="DA120" s="396"/>
      <c r="DB120" s="405"/>
      <c r="DC120" s="72">
        <v>0</v>
      </c>
      <c r="DD120" s="71"/>
      <c r="DE120" s="43"/>
      <c r="DF120" s="396"/>
      <c r="DG120" s="405"/>
      <c r="DH120" s="72">
        <v>0</v>
      </c>
      <c r="DI120" s="71"/>
      <c r="DJ120" s="43"/>
      <c r="DK120" s="396"/>
      <c r="DL120" s="405"/>
      <c r="DM120" s="72">
        <v>0</v>
      </c>
      <c r="DN120" s="71"/>
      <c r="DO120" s="43"/>
      <c r="DP120" s="396"/>
      <c r="DQ120" s="405"/>
      <c r="DR120" s="72">
        <v>0</v>
      </c>
      <c r="DS120" s="71"/>
      <c r="DT120" s="43"/>
      <c r="DU120" s="396"/>
      <c r="DV120" s="405"/>
      <c r="DW120" s="72">
        <v>0</v>
      </c>
      <c r="DX120" s="71"/>
      <c r="DY120" s="43"/>
      <c r="DZ120" s="396"/>
      <c r="EA120" s="405"/>
      <c r="EB120" s="72">
        <v>0</v>
      </c>
      <c r="EC120" s="71"/>
      <c r="ED120" s="43"/>
      <c r="EE120" s="396"/>
      <c r="EF120" s="405"/>
      <c r="EG120" s="72">
        <v>0</v>
      </c>
      <c r="EH120" s="71"/>
      <c r="EI120" s="43"/>
      <c r="EJ120" s="396"/>
      <c r="EK120" s="405"/>
      <c r="EL120" s="72">
        <v>0</v>
      </c>
      <c r="EM120" s="71"/>
      <c r="EN120" s="43"/>
      <c r="EO120" s="88"/>
    </row>
    <row r="121" spans="4:145" ht="12.75" hidden="1" customHeight="1" x14ac:dyDescent="0.3">
      <c r="D121" s="88"/>
      <c r="E121" s="327"/>
      <c r="G121" s="43"/>
      <c r="H121" s="43"/>
      <c r="I121" s="43"/>
      <c r="J121" s="396"/>
      <c r="K121" s="43"/>
      <c r="L121" s="43"/>
      <c r="M121" s="43"/>
      <c r="N121" s="43"/>
      <c r="O121" s="396"/>
      <c r="P121" s="43"/>
      <c r="Q121" s="43"/>
      <c r="R121" s="43"/>
      <c r="S121" s="43"/>
      <c r="T121" s="396"/>
      <c r="U121" s="43"/>
      <c r="V121" s="43"/>
      <c r="W121" s="43"/>
      <c r="X121" s="43"/>
      <c r="Y121" s="396"/>
      <c r="Z121" s="43"/>
      <c r="AA121" s="43"/>
      <c r="AB121" s="43"/>
      <c r="AC121" s="43"/>
      <c r="AD121" s="396"/>
      <c r="AE121" s="43"/>
      <c r="AF121" s="43"/>
      <c r="AG121" s="43"/>
      <c r="AH121" s="43"/>
      <c r="AI121" s="396"/>
      <c r="AJ121" s="43"/>
      <c r="AK121" s="43"/>
      <c r="AL121" s="43"/>
      <c r="AM121" s="43"/>
      <c r="AN121" s="396"/>
      <c r="AO121" s="43"/>
      <c r="AP121" s="43"/>
      <c r="AQ121" s="43"/>
      <c r="AR121" s="43"/>
      <c r="AS121" s="396"/>
      <c r="AT121" s="43"/>
      <c r="AU121" s="43"/>
      <c r="AV121" s="43"/>
      <c r="AW121" s="43"/>
      <c r="AX121" s="396"/>
      <c r="AY121" s="43"/>
      <c r="AZ121" s="43"/>
      <c r="BA121" s="43"/>
      <c r="BB121" s="43"/>
      <c r="BC121" s="396"/>
      <c r="BD121" s="43"/>
      <c r="BE121" s="43"/>
      <c r="BF121" s="43"/>
      <c r="BG121" s="43"/>
      <c r="BH121" s="396"/>
      <c r="BI121" s="43"/>
      <c r="BJ121" s="43"/>
      <c r="BK121" s="43"/>
      <c r="BL121" s="43"/>
      <c r="BM121" s="396"/>
      <c r="BN121" s="43"/>
      <c r="BO121" s="43"/>
      <c r="BP121" s="43"/>
      <c r="BQ121" s="43"/>
      <c r="BR121" s="396"/>
      <c r="BS121" s="43"/>
      <c r="BT121" s="43"/>
      <c r="BU121" s="43"/>
      <c r="BV121" s="43"/>
      <c r="BW121" s="396"/>
      <c r="BX121" s="43"/>
      <c r="BY121" s="43"/>
      <c r="BZ121" s="43"/>
      <c r="CA121" s="43"/>
      <c r="CB121" s="396"/>
      <c r="CC121" s="43"/>
      <c r="CD121" s="43"/>
      <c r="CE121" s="43"/>
      <c r="CF121" s="43"/>
      <c r="CG121" s="396"/>
      <c r="CH121" s="43"/>
      <c r="CI121" s="43"/>
      <c r="CJ121" s="43"/>
      <c r="CK121" s="43"/>
      <c r="CL121" s="396"/>
      <c r="CM121" s="43"/>
      <c r="CN121" s="43"/>
      <c r="CO121" s="43"/>
      <c r="CP121" s="43"/>
      <c r="CQ121" s="396"/>
      <c r="CR121" s="43"/>
      <c r="CS121" s="43"/>
      <c r="CT121" s="43"/>
      <c r="CU121" s="43"/>
      <c r="CV121" s="396"/>
      <c r="CW121" s="43"/>
      <c r="CX121" s="43"/>
      <c r="CY121" s="43"/>
      <c r="CZ121" s="43"/>
      <c r="DA121" s="396"/>
      <c r="DB121" s="43"/>
      <c r="DC121" s="43"/>
      <c r="DD121" s="43"/>
      <c r="DE121" s="43"/>
      <c r="DF121" s="396"/>
      <c r="DG121" s="43"/>
      <c r="DH121" s="43"/>
      <c r="DI121" s="43"/>
      <c r="DJ121" s="43"/>
      <c r="DK121" s="396"/>
      <c r="DL121" s="43"/>
      <c r="DM121" s="43"/>
      <c r="DN121" s="43"/>
      <c r="DO121" s="43"/>
      <c r="DP121" s="396"/>
      <c r="DQ121" s="43"/>
      <c r="DR121" s="43"/>
      <c r="DS121" s="43"/>
      <c r="DT121" s="43"/>
      <c r="DU121" s="396"/>
      <c r="DV121" s="43"/>
      <c r="DW121" s="43"/>
      <c r="DX121" s="43"/>
      <c r="DY121" s="43"/>
      <c r="DZ121" s="396"/>
      <c r="EA121" s="43"/>
      <c r="EB121" s="43"/>
      <c r="EC121" s="43"/>
      <c r="ED121" s="43"/>
      <c r="EE121" s="396"/>
      <c r="EF121" s="43"/>
      <c r="EG121" s="43"/>
      <c r="EH121" s="43"/>
      <c r="EI121" s="43"/>
      <c r="EJ121" s="396"/>
      <c r="EK121" s="43"/>
      <c r="EL121" s="43"/>
      <c r="EM121" s="43"/>
      <c r="EN121" s="43"/>
      <c r="EO121" s="88"/>
    </row>
    <row r="122" spans="4:145" ht="12.75" hidden="1" customHeight="1" x14ac:dyDescent="0.3">
      <c r="D122" s="88" t="s">
        <v>420</v>
      </c>
      <c r="E122" s="327"/>
      <c r="G122" s="43">
        <v>0</v>
      </c>
      <c r="H122" s="43"/>
      <c r="I122" s="43"/>
      <c r="J122" s="396"/>
      <c r="K122" s="43"/>
      <c r="L122" s="43">
        <v>0</v>
      </c>
      <c r="M122" s="43"/>
      <c r="N122" s="43"/>
      <c r="O122" s="396"/>
      <c r="P122" s="43"/>
      <c r="Q122" s="43">
        <v>0</v>
      </c>
      <c r="R122" s="43"/>
      <c r="S122" s="43"/>
      <c r="T122" s="396"/>
      <c r="U122" s="43"/>
      <c r="V122" s="43">
        <v>0</v>
      </c>
      <c r="W122" s="43"/>
      <c r="X122" s="43"/>
      <c r="Y122" s="396"/>
      <c r="Z122" s="43"/>
      <c r="AA122" s="43">
        <v>0</v>
      </c>
      <c r="AB122" s="43"/>
      <c r="AC122" s="43"/>
      <c r="AD122" s="396"/>
      <c r="AE122" s="43"/>
      <c r="AF122" s="43">
        <v>0</v>
      </c>
      <c r="AG122" s="43"/>
      <c r="AH122" s="43"/>
      <c r="AI122" s="396"/>
      <c r="AJ122" s="43"/>
      <c r="AK122" s="43">
        <v>0</v>
      </c>
      <c r="AL122" s="43"/>
      <c r="AM122" s="43"/>
      <c r="AN122" s="396"/>
      <c r="AO122" s="43"/>
      <c r="AP122" s="43">
        <v>0</v>
      </c>
      <c r="AQ122" s="43"/>
      <c r="AR122" s="43"/>
      <c r="AS122" s="396"/>
      <c r="AT122" s="43"/>
      <c r="AU122" s="43">
        <v>0</v>
      </c>
      <c r="AV122" s="43"/>
      <c r="AW122" s="43"/>
      <c r="AX122" s="396"/>
      <c r="AY122" s="43"/>
      <c r="AZ122" s="43">
        <v>0</v>
      </c>
      <c r="BA122" s="43"/>
      <c r="BB122" s="43"/>
      <c r="BC122" s="396"/>
      <c r="BD122" s="43"/>
      <c r="BE122" s="43">
        <v>0</v>
      </c>
      <c r="BF122" s="43"/>
      <c r="BG122" s="43"/>
      <c r="BH122" s="396"/>
      <c r="BI122" s="43"/>
      <c r="BJ122" s="43">
        <v>0</v>
      </c>
      <c r="BK122" s="43"/>
      <c r="BL122" s="43"/>
      <c r="BM122" s="396"/>
      <c r="BN122" s="43"/>
      <c r="BO122" s="43">
        <v>0</v>
      </c>
      <c r="BP122" s="43"/>
      <c r="BQ122" s="43"/>
      <c r="BR122" s="396"/>
      <c r="BS122" s="43"/>
      <c r="BT122" s="43">
        <v>0</v>
      </c>
      <c r="BU122" s="43"/>
      <c r="BV122" s="43"/>
      <c r="BW122" s="396"/>
      <c r="BX122" s="43"/>
      <c r="BY122" s="43">
        <v>0</v>
      </c>
      <c r="BZ122" s="43"/>
      <c r="CA122" s="43"/>
      <c r="CB122" s="396"/>
      <c r="CC122" s="43"/>
      <c r="CD122" s="43">
        <v>0</v>
      </c>
      <c r="CE122" s="43"/>
      <c r="CF122" s="43"/>
      <c r="CG122" s="396"/>
      <c r="CH122" s="43"/>
      <c r="CI122" s="43">
        <v>0</v>
      </c>
      <c r="CJ122" s="43"/>
      <c r="CK122" s="43"/>
      <c r="CL122" s="396"/>
      <c r="CM122" s="43"/>
      <c r="CN122" s="43">
        <v>0</v>
      </c>
      <c r="CO122" s="43"/>
      <c r="CP122" s="43"/>
      <c r="CQ122" s="396"/>
      <c r="CR122" s="43"/>
      <c r="CS122" s="43">
        <v>0</v>
      </c>
      <c r="CT122" s="43"/>
      <c r="CU122" s="43"/>
      <c r="CV122" s="396"/>
      <c r="CW122" s="43"/>
      <c r="CX122" s="43">
        <v>0</v>
      </c>
      <c r="CY122" s="43"/>
      <c r="CZ122" s="43"/>
      <c r="DA122" s="396"/>
      <c r="DB122" s="43"/>
      <c r="DC122" s="43">
        <v>0</v>
      </c>
      <c r="DD122" s="43"/>
      <c r="DE122" s="43"/>
      <c r="DF122" s="396"/>
      <c r="DG122" s="43"/>
      <c r="DH122" s="43">
        <v>0</v>
      </c>
      <c r="DI122" s="43"/>
      <c r="DJ122" s="43"/>
      <c r="DK122" s="396"/>
      <c r="DL122" s="43"/>
      <c r="DM122" s="43">
        <v>0</v>
      </c>
      <c r="DN122" s="43"/>
      <c r="DO122" s="43"/>
      <c r="DP122" s="396"/>
      <c r="DQ122" s="43"/>
      <c r="DR122" s="43">
        <v>0</v>
      </c>
      <c r="DS122" s="43"/>
      <c r="DT122" s="43"/>
      <c r="DU122" s="396"/>
      <c r="DV122" s="43"/>
      <c r="DW122" s="43">
        <v>0</v>
      </c>
      <c r="DX122" s="43"/>
      <c r="DY122" s="43"/>
      <c r="DZ122" s="396"/>
      <c r="EA122" s="43"/>
      <c r="EB122" s="43">
        <v>0</v>
      </c>
      <c r="EC122" s="43"/>
      <c r="ED122" s="43"/>
      <c r="EE122" s="396"/>
      <c r="EF122" s="43"/>
      <c r="EG122" s="43">
        <v>0</v>
      </c>
      <c r="EH122" s="43"/>
      <c r="EI122" s="43"/>
      <c r="EJ122" s="396"/>
      <c r="EK122" s="43"/>
      <c r="EL122" s="43">
        <v>0</v>
      </c>
      <c r="EM122" s="43"/>
      <c r="EN122" s="43"/>
      <c r="EO122" s="88"/>
    </row>
    <row r="123" spans="4:145" ht="12.75" hidden="1" customHeight="1" x14ac:dyDescent="0.3">
      <c r="D123" s="88" t="s">
        <v>316</v>
      </c>
      <c r="E123" s="327"/>
      <c r="F123" s="333"/>
      <c r="G123" s="394">
        <v>0</v>
      </c>
      <c r="H123" s="395"/>
      <c r="I123" s="43"/>
      <c r="J123" s="396"/>
      <c r="K123" s="397"/>
      <c r="L123" s="394">
        <v>0</v>
      </c>
      <c r="M123" s="395"/>
      <c r="N123" s="43"/>
      <c r="O123" s="396"/>
      <c r="P123" s="397"/>
      <c r="Q123" s="394">
        <v>0</v>
      </c>
      <c r="R123" s="395"/>
      <c r="S123" s="43"/>
      <c r="T123" s="396"/>
      <c r="U123" s="397"/>
      <c r="V123" s="394">
        <v>0</v>
      </c>
      <c r="W123" s="395"/>
      <c r="X123" s="43"/>
      <c r="Y123" s="396"/>
      <c r="Z123" s="397"/>
      <c r="AA123" s="394">
        <v>0</v>
      </c>
      <c r="AB123" s="395"/>
      <c r="AC123" s="43"/>
      <c r="AD123" s="396"/>
      <c r="AE123" s="397"/>
      <c r="AF123" s="394">
        <v>0</v>
      </c>
      <c r="AG123" s="395"/>
      <c r="AH123" s="43"/>
      <c r="AI123" s="396"/>
      <c r="AJ123" s="397"/>
      <c r="AK123" s="394">
        <v>0</v>
      </c>
      <c r="AL123" s="395"/>
      <c r="AM123" s="43"/>
      <c r="AN123" s="396"/>
      <c r="AO123" s="397"/>
      <c r="AP123" s="394">
        <v>0</v>
      </c>
      <c r="AQ123" s="395"/>
      <c r="AR123" s="43"/>
      <c r="AS123" s="396"/>
      <c r="AT123" s="397"/>
      <c r="AU123" s="394">
        <v>0</v>
      </c>
      <c r="AV123" s="395"/>
      <c r="AW123" s="43"/>
      <c r="AX123" s="396"/>
      <c r="AY123" s="397"/>
      <c r="AZ123" s="394">
        <v>0</v>
      </c>
      <c r="BA123" s="395"/>
      <c r="BB123" s="43"/>
      <c r="BC123" s="396"/>
      <c r="BD123" s="397"/>
      <c r="BE123" s="394">
        <v>0</v>
      </c>
      <c r="BF123" s="395"/>
      <c r="BG123" s="43"/>
      <c r="BH123" s="396"/>
      <c r="BI123" s="397"/>
      <c r="BJ123" s="394">
        <v>0</v>
      </c>
      <c r="BK123" s="395"/>
      <c r="BL123" s="43"/>
      <c r="BM123" s="396"/>
      <c r="BN123" s="397"/>
      <c r="BO123" s="394">
        <v>0</v>
      </c>
      <c r="BP123" s="395"/>
      <c r="BQ123" s="43"/>
      <c r="BR123" s="396"/>
      <c r="BS123" s="397"/>
      <c r="BT123" s="394">
        <v>0</v>
      </c>
      <c r="BU123" s="395"/>
      <c r="BV123" s="43"/>
      <c r="BW123" s="396"/>
      <c r="BX123" s="397"/>
      <c r="BY123" s="394">
        <v>0</v>
      </c>
      <c r="BZ123" s="395"/>
      <c r="CA123" s="43"/>
      <c r="CB123" s="396"/>
      <c r="CC123" s="397"/>
      <c r="CD123" s="394">
        <v>0</v>
      </c>
      <c r="CE123" s="395"/>
      <c r="CF123" s="43"/>
      <c r="CG123" s="396"/>
      <c r="CH123" s="397"/>
      <c r="CI123" s="394">
        <v>0</v>
      </c>
      <c r="CJ123" s="395"/>
      <c r="CK123" s="43"/>
      <c r="CL123" s="396"/>
      <c r="CM123" s="397"/>
      <c r="CN123" s="394">
        <v>0</v>
      </c>
      <c r="CO123" s="395"/>
      <c r="CP123" s="43"/>
      <c r="CQ123" s="396"/>
      <c r="CR123" s="397"/>
      <c r="CS123" s="394">
        <v>0</v>
      </c>
      <c r="CT123" s="395"/>
      <c r="CU123" s="43"/>
      <c r="CV123" s="396"/>
      <c r="CW123" s="397"/>
      <c r="CX123" s="394">
        <v>0</v>
      </c>
      <c r="CY123" s="395"/>
      <c r="CZ123" s="43"/>
      <c r="DA123" s="396"/>
      <c r="DB123" s="397"/>
      <c r="DC123" s="394">
        <v>0</v>
      </c>
      <c r="DD123" s="395"/>
      <c r="DE123" s="43"/>
      <c r="DF123" s="396"/>
      <c r="DG123" s="397"/>
      <c r="DH123" s="394">
        <v>0</v>
      </c>
      <c r="DI123" s="395"/>
      <c r="DJ123" s="43"/>
      <c r="DK123" s="396"/>
      <c r="DL123" s="397"/>
      <c r="DM123" s="394">
        <v>0</v>
      </c>
      <c r="DN123" s="395"/>
      <c r="DO123" s="43"/>
      <c r="DP123" s="396"/>
      <c r="DQ123" s="397"/>
      <c r="DR123" s="394">
        <v>0</v>
      </c>
      <c r="DS123" s="395"/>
      <c r="DT123" s="43"/>
      <c r="DU123" s="396"/>
      <c r="DV123" s="397"/>
      <c r="DW123" s="394">
        <v>0</v>
      </c>
      <c r="DX123" s="395"/>
      <c r="DY123" s="43"/>
      <c r="DZ123" s="396"/>
      <c r="EA123" s="397"/>
      <c r="EB123" s="394">
        <v>0</v>
      </c>
      <c r="EC123" s="395"/>
      <c r="ED123" s="43"/>
      <c r="EE123" s="396"/>
      <c r="EF123" s="397"/>
      <c r="EG123" s="394">
        <v>0</v>
      </c>
      <c r="EH123" s="395"/>
      <c r="EI123" s="43"/>
      <c r="EJ123" s="396"/>
      <c r="EK123" s="397"/>
      <c r="EL123" s="394">
        <v>0</v>
      </c>
      <c r="EM123" s="395"/>
      <c r="EN123" s="43"/>
      <c r="EO123" s="88"/>
    </row>
    <row r="124" spans="4:145" ht="12.75" hidden="1" customHeight="1" x14ac:dyDescent="0.3">
      <c r="D124" s="88" t="s">
        <v>319</v>
      </c>
      <c r="E124" s="327"/>
      <c r="F124" s="327"/>
      <c r="G124" s="43">
        <v>0</v>
      </c>
      <c r="H124" s="42"/>
      <c r="I124" s="43"/>
      <c r="J124" s="396"/>
      <c r="K124" s="396"/>
      <c r="L124" s="43">
        <v>0</v>
      </c>
      <c r="M124" s="42"/>
      <c r="N124" s="43"/>
      <c r="O124" s="396"/>
      <c r="P124" s="396"/>
      <c r="Q124" s="43">
        <v>0</v>
      </c>
      <c r="R124" s="42"/>
      <c r="S124" s="43"/>
      <c r="T124" s="396"/>
      <c r="U124" s="396"/>
      <c r="V124" s="43">
        <v>0</v>
      </c>
      <c r="W124" s="42"/>
      <c r="X124" s="43"/>
      <c r="Y124" s="396"/>
      <c r="Z124" s="396"/>
      <c r="AA124" s="43">
        <v>0</v>
      </c>
      <c r="AB124" s="42"/>
      <c r="AC124" s="43"/>
      <c r="AD124" s="396"/>
      <c r="AE124" s="396"/>
      <c r="AF124" s="43">
        <v>0</v>
      </c>
      <c r="AG124" s="42"/>
      <c r="AH124" s="43"/>
      <c r="AI124" s="396"/>
      <c r="AJ124" s="396"/>
      <c r="AK124" s="43">
        <v>0</v>
      </c>
      <c r="AL124" s="42"/>
      <c r="AM124" s="43"/>
      <c r="AN124" s="396"/>
      <c r="AO124" s="396"/>
      <c r="AP124" s="43">
        <v>0</v>
      </c>
      <c r="AQ124" s="42"/>
      <c r="AR124" s="43"/>
      <c r="AS124" s="396"/>
      <c r="AT124" s="396"/>
      <c r="AU124" s="43">
        <v>0</v>
      </c>
      <c r="AV124" s="42"/>
      <c r="AW124" s="43"/>
      <c r="AX124" s="396"/>
      <c r="AY124" s="396"/>
      <c r="AZ124" s="43">
        <v>0</v>
      </c>
      <c r="BA124" s="42"/>
      <c r="BB124" s="43"/>
      <c r="BC124" s="396"/>
      <c r="BD124" s="396"/>
      <c r="BE124" s="43">
        <v>0</v>
      </c>
      <c r="BF124" s="42"/>
      <c r="BG124" s="43"/>
      <c r="BH124" s="396"/>
      <c r="BI124" s="396"/>
      <c r="BJ124" s="43">
        <v>0</v>
      </c>
      <c r="BK124" s="42"/>
      <c r="BL124" s="43"/>
      <c r="BM124" s="396"/>
      <c r="BN124" s="396"/>
      <c r="BO124" s="43">
        <v>0</v>
      </c>
      <c r="BP124" s="42"/>
      <c r="BQ124" s="43"/>
      <c r="BR124" s="396"/>
      <c r="BS124" s="396"/>
      <c r="BT124" s="43">
        <v>0</v>
      </c>
      <c r="BU124" s="42"/>
      <c r="BV124" s="43"/>
      <c r="BW124" s="396"/>
      <c r="BX124" s="396"/>
      <c r="BY124" s="43">
        <v>0</v>
      </c>
      <c r="BZ124" s="42"/>
      <c r="CA124" s="43"/>
      <c r="CB124" s="396"/>
      <c r="CC124" s="396"/>
      <c r="CD124" s="43">
        <v>0</v>
      </c>
      <c r="CE124" s="42"/>
      <c r="CF124" s="43"/>
      <c r="CG124" s="396"/>
      <c r="CH124" s="396"/>
      <c r="CI124" s="43">
        <v>0</v>
      </c>
      <c r="CJ124" s="42"/>
      <c r="CK124" s="43"/>
      <c r="CL124" s="396"/>
      <c r="CM124" s="396"/>
      <c r="CN124" s="43">
        <v>0</v>
      </c>
      <c r="CO124" s="42"/>
      <c r="CP124" s="43"/>
      <c r="CQ124" s="396"/>
      <c r="CR124" s="396"/>
      <c r="CS124" s="43">
        <v>0</v>
      </c>
      <c r="CT124" s="42"/>
      <c r="CU124" s="43"/>
      <c r="CV124" s="396"/>
      <c r="CW124" s="396"/>
      <c r="CX124" s="43">
        <v>0</v>
      </c>
      <c r="CY124" s="42"/>
      <c r="CZ124" s="43"/>
      <c r="DA124" s="396"/>
      <c r="DB124" s="396"/>
      <c r="DC124" s="43">
        <v>0</v>
      </c>
      <c r="DD124" s="42"/>
      <c r="DE124" s="43"/>
      <c r="DF124" s="396"/>
      <c r="DG124" s="396"/>
      <c r="DH124" s="43">
        <v>0</v>
      </c>
      <c r="DI124" s="42"/>
      <c r="DJ124" s="43"/>
      <c r="DK124" s="396"/>
      <c r="DL124" s="396"/>
      <c r="DM124" s="43">
        <v>0</v>
      </c>
      <c r="DN124" s="42"/>
      <c r="DO124" s="43"/>
      <c r="DP124" s="396"/>
      <c r="DQ124" s="396"/>
      <c r="DR124" s="43">
        <v>0</v>
      </c>
      <c r="DS124" s="42"/>
      <c r="DT124" s="43"/>
      <c r="DU124" s="396"/>
      <c r="DV124" s="396"/>
      <c r="DW124" s="43">
        <v>0</v>
      </c>
      <c r="DX124" s="42"/>
      <c r="DY124" s="43"/>
      <c r="DZ124" s="396"/>
      <c r="EA124" s="396"/>
      <c r="EB124" s="43">
        <v>0</v>
      </c>
      <c r="EC124" s="42"/>
      <c r="ED124" s="43"/>
      <c r="EE124" s="396"/>
      <c r="EF124" s="396"/>
      <c r="EG124" s="43">
        <v>0</v>
      </c>
      <c r="EH124" s="42"/>
      <c r="EI124" s="43"/>
      <c r="EJ124" s="396"/>
      <c r="EK124" s="396"/>
      <c r="EL124" s="43">
        <v>0</v>
      </c>
      <c r="EM124" s="42"/>
      <c r="EN124" s="43"/>
      <c r="EO124" s="88"/>
    </row>
    <row r="125" spans="4:145" ht="12.75" hidden="1" customHeight="1" x14ac:dyDescent="0.3">
      <c r="D125" s="88" t="s">
        <v>334</v>
      </c>
      <c r="E125" s="327"/>
      <c r="F125" s="346"/>
      <c r="G125" s="72">
        <v>0</v>
      </c>
      <c r="H125" s="71"/>
      <c r="I125" s="43"/>
      <c r="J125" s="396"/>
      <c r="K125" s="405"/>
      <c r="L125" s="72">
        <v>0</v>
      </c>
      <c r="M125" s="71"/>
      <c r="N125" s="43"/>
      <c r="O125" s="396"/>
      <c r="P125" s="405"/>
      <c r="Q125" s="72">
        <v>0</v>
      </c>
      <c r="R125" s="71"/>
      <c r="S125" s="43"/>
      <c r="T125" s="396"/>
      <c r="U125" s="405"/>
      <c r="V125" s="72">
        <v>0</v>
      </c>
      <c r="W125" s="71"/>
      <c r="X125" s="43"/>
      <c r="Y125" s="396"/>
      <c r="Z125" s="405"/>
      <c r="AA125" s="72">
        <v>0</v>
      </c>
      <c r="AB125" s="71"/>
      <c r="AC125" s="43"/>
      <c r="AD125" s="396"/>
      <c r="AE125" s="405"/>
      <c r="AF125" s="72">
        <v>0</v>
      </c>
      <c r="AG125" s="71"/>
      <c r="AH125" s="43"/>
      <c r="AI125" s="396"/>
      <c r="AJ125" s="405"/>
      <c r="AK125" s="72">
        <v>0</v>
      </c>
      <c r="AL125" s="71"/>
      <c r="AM125" s="43"/>
      <c r="AN125" s="396"/>
      <c r="AO125" s="405"/>
      <c r="AP125" s="72">
        <v>0</v>
      </c>
      <c r="AQ125" s="71"/>
      <c r="AR125" s="43"/>
      <c r="AS125" s="396"/>
      <c r="AT125" s="405"/>
      <c r="AU125" s="72">
        <v>0</v>
      </c>
      <c r="AV125" s="71"/>
      <c r="AW125" s="43"/>
      <c r="AX125" s="396"/>
      <c r="AY125" s="405"/>
      <c r="AZ125" s="72">
        <v>0</v>
      </c>
      <c r="BA125" s="71"/>
      <c r="BB125" s="43"/>
      <c r="BC125" s="396"/>
      <c r="BD125" s="405"/>
      <c r="BE125" s="72">
        <v>0</v>
      </c>
      <c r="BF125" s="71"/>
      <c r="BG125" s="43"/>
      <c r="BH125" s="396"/>
      <c r="BI125" s="405"/>
      <c r="BJ125" s="72">
        <v>0</v>
      </c>
      <c r="BK125" s="71"/>
      <c r="BL125" s="43"/>
      <c r="BM125" s="396"/>
      <c r="BN125" s="405"/>
      <c r="BO125" s="72">
        <v>0</v>
      </c>
      <c r="BP125" s="71"/>
      <c r="BQ125" s="43"/>
      <c r="BR125" s="396"/>
      <c r="BS125" s="405"/>
      <c r="BT125" s="72">
        <v>0</v>
      </c>
      <c r="BU125" s="71"/>
      <c r="BV125" s="43"/>
      <c r="BW125" s="396"/>
      <c r="BX125" s="405"/>
      <c r="BY125" s="72">
        <v>0</v>
      </c>
      <c r="BZ125" s="71"/>
      <c r="CA125" s="43"/>
      <c r="CB125" s="396"/>
      <c r="CC125" s="405"/>
      <c r="CD125" s="72">
        <v>0</v>
      </c>
      <c r="CE125" s="71"/>
      <c r="CF125" s="43"/>
      <c r="CG125" s="396"/>
      <c r="CH125" s="405"/>
      <c r="CI125" s="72">
        <v>0</v>
      </c>
      <c r="CJ125" s="71"/>
      <c r="CK125" s="43"/>
      <c r="CL125" s="396"/>
      <c r="CM125" s="405"/>
      <c r="CN125" s="72">
        <v>0</v>
      </c>
      <c r="CO125" s="71"/>
      <c r="CP125" s="43"/>
      <c r="CQ125" s="396"/>
      <c r="CR125" s="405"/>
      <c r="CS125" s="72">
        <v>0</v>
      </c>
      <c r="CT125" s="71"/>
      <c r="CU125" s="43"/>
      <c r="CV125" s="396"/>
      <c r="CW125" s="405"/>
      <c r="CX125" s="72">
        <v>0</v>
      </c>
      <c r="CY125" s="71"/>
      <c r="CZ125" s="43"/>
      <c r="DA125" s="396"/>
      <c r="DB125" s="405"/>
      <c r="DC125" s="72">
        <v>0</v>
      </c>
      <c r="DD125" s="71"/>
      <c r="DE125" s="43"/>
      <c r="DF125" s="396"/>
      <c r="DG125" s="405"/>
      <c r="DH125" s="72">
        <v>0</v>
      </c>
      <c r="DI125" s="71"/>
      <c r="DJ125" s="43"/>
      <c r="DK125" s="396"/>
      <c r="DL125" s="405"/>
      <c r="DM125" s="72">
        <v>0</v>
      </c>
      <c r="DN125" s="71"/>
      <c r="DO125" s="43"/>
      <c r="DP125" s="396"/>
      <c r="DQ125" s="405"/>
      <c r="DR125" s="72">
        <v>0</v>
      </c>
      <c r="DS125" s="71"/>
      <c r="DT125" s="43"/>
      <c r="DU125" s="396"/>
      <c r="DV125" s="405"/>
      <c r="DW125" s="72">
        <v>0</v>
      </c>
      <c r="DX125" s="71"/>
      <c r="DY125" s="43"/>
      <c r="DZ125" s="396"/>
      <c r="EA125" s="405"/>
      <c r="EB125" s="72">
        <v>0</v>
      </c>
      <c r="EC125" s="71"/>
      <c r="ED125" s="43"/>
      <c r="EE125" s="396"/>
      <c r="EF125" s="405"/>
      <c r="EG125" s="72">
        <v>0</v>
      </c>
      <c r="EH125" s="71"/>
      <c r="EI125" s="43"/>
      <c r="EJ125" s="396"/>
      <c r="EK125" s="405"/>
      <c r="EL125" s="72">
        <v>0</v>
      </c>
      <c r="EM125" s="71"/>
      <c r="EN125" s="43"/>
      <c r="EO125" s="88"/>
    </row>
    <row r="126" spans="4:145" ht="12.75" hidden="1" customHeight="1" x14ac:dyDescent="0.3">
      <c r="D126" s="88"/>
      <c r="E126" s="327"/>
      <c r="G126" s="43"/>
      <c r="H126" s="43"/>
      <c r="I126" s="43"/>
      <c r="J126" s="396"/>
      <c r="K126" s="43"/>
      <c r="L126" s="43"/>
      <c r="M126" s="43"/>
      <c r="N126" s="43"/>
      <c r="O126" s="396"/>
      <c r="P126" s="43"/>
      <c r="Q126" s="43"/>
      <c r="R126" s="43"/>
      <c r="S126" s="43"/>
      <c r="T126" s="396"/>
      <c r="U126" s="43"/>
      <c r="V126" s="43"/>
      <c r="W126" s="43"/>
      <c r="X126" s="43"/>
      <c r="Y126" s="396"/>
      <c r="Z126" s="43"/>
      <c r="AA126" s="43"/>
      <c r="AB126" s="43"/>
      <c r="AC126" s="43"/>
      <c r="AD126" s="396"/>
      <c r="AE126" s="43"/>
      <c r="AF126" s="43"/>
      <c r="AG126" s="43"/>
      <c r="AH126" s="43"/>
      <c r="AI126" s="396"/>
      <c r="AJ126" s="43"/>
      <c r="AK126" s="43"/>
      <c r="AL126" s="43"/>
      <c r="AM126" s="43"/>
      <c r="AN126" s="396"/>
      <c r="AO126" s="43"/>
      <c r="AP126" s="43"/>
      <c r="AQ126" s="43"/>
      <c r="AR126" s="43"/>
      <c r="AS126" s="396"/>
      <c r="AT126" s="43"/>
      <c r="AU126" s="43"/>
      <c r="AV126" s="43"/>
      <c r="AW126" s="43"/>
      <c r="AX126" s="396"/>
      <c r="AY126" s="43"/>
      <c r="AZ126" s="43"/>
      <c r="BA126" s="43"/>
      <c r="BB126" s="43"/>
      <c r="BC126" s="396"/>
      <c r="BD126" s="43"/>
      <c r="BE126" s="43"/>
      <c r="BF126" s="43"/>
      <c r="BG126" s="43"/>
      <c r="BH126" s="396"/>
      <c r="BI126" s="43"/>
      <c r="BJ126" s="43"/>
      <c r="BK126" s="43"/>
      <c r="BL126" s="43"/>
      <c r="BM126" s="396"/>
      <c r="BN126" s="43"/>
      <c r="BO126" s="43"/>
      <c r="BP126" s="43"/>
      <c r="BQ126" s="43"/>
      <c r="BR126" s="396"/>
      <c r="BS126" s="43"/>
      <c r="BT126" s="43"/>
      <c r="BU126" s="43"/>
      <c r="BV126" s="43"/>
      <c r="BW126" s="396"/>
      <c r="BX126" s="43"/>
      <c r="BY126" s="43"/>
      <c r="BZ126" s="43"/>
      <c r="CA126" s="43"/>
      <c r="CB126" s="396"/>
      <c r="CC126" s="43"/>
      <c r="CD126" s="43"/>
      <c r="CE126" s="43"/>
      <c r="CF126" s="43"/>
      <c r="CG126" s="396"/>
      <c r="CH126" s="43"/>
      <c r="CI126" s="43"/>
      <c r="CJ126" s="43"/>
      <c r="CK126" s="43"/>
      <c r="CL126" s="396"/>
      <c r="CM126" s="43"/>
      <c r="CN126" s="43"/>
      <c r="CO126" s="43"/>
      <c r="CP126" s="43"/>
      <c r="CQ126" s="396"/>
      <c r="CR126" s="43"/>
      <c r="CS126" s="43"/>
      <c r="CT126" s="43"/>
      <c r="CU126" s="43"/>
      <c r="CV126" s="396"/>
      <c r="CW126" s="43"/>
      <c r="CX126" s="43"/>
      <c r="CY126" s="43"/>
      <c r="CZ126" s="43"/>
      <c r="DA126" s="396"/>
      <c r="DB126" s="43"/>
      <c r="DC126" s="43"/>
      <c r="DD126" s="43"/>
      <c r="DE126" s="43"/>
      <c r="DF126" s="396"/>
      <c r="DG126" s="43"/>
      <c r="DH126" s="43"/>
      <c r="DI126" s="43"/>
      <c r="DJ126" s="43"/>
      <c r="DK126" s="396"/>
      <c r="DL126" s="43"/>
      <c r="DM126" s="43"/>
      <c r="DN126" s="43"/>
      <c r="DO126" s="43"/>
      <c r="DP126" s="396"/>
      <c r="DQ126" s="43"/>
      <c r="DR126" s="43"/>
      <c r="DS126" s="43"/>
      <c r="DT126" s="43"/>
      <c r="DU126" s="396"/>
      <c r="DV126" s="43"/>
      <c r="DW126" s="43"/>
      <c r="DX126" s="43"/>
      <c r="DY126" s="43"/>
      <c r="DZ126" s="396"/>
      <c r="EA126" s="43"/>
      <c r="EB126" s="43"/>
      <c r="EC126" s="43"/>
      <c r="ED126" s="43"/>
      <c r="EE126" s="396"/>
      <c r="EF126" s="43"/>
      <c r="EG126" s="43"/>
      <c r="EH126" s="43"/>
      <c r="EI126" s="43"/>
      <c r="EJ126" s="396"/>
      <c r="EK126" s="43"/>
      <c r="EL126" s="43"/>
      <c r="EM126" s="43"/>
      <c r="EN126" s="43"/>
      <c r="EO126" s="88"/>
    </row>
    <row r="127" spans="4:145" ht="12.75" hidden="1" customHeight="1" x14ac:dyDescent="0.3">
      <c r="D127" s="88" t="s">
        <v>421</v>
      </c>
      <c r="E127" s="327"/>
      <c r="G127" s="43">
        <v>0</v>
      </c>
      <c r="H127" s="43"/>
      <c r="I127" s="43"/>
      <c r="J127" s="396"/>
      <c r="K127" s="43"/>
      <c r="L127" s="43">
        <v>0</v>
      </c>
      <c r="M127" s="43"/>
      <c r="N127" s="43"/>
      <c r="O127" s="396"/>
      <c r="P127" s="43"/>
      <c r="Q127" s="43">
        <v>0</v>
      </c>
      <c r="R127" s="43"/>
      <c r="S127" s="43"/>
      <c r="T127" s="396"/>
      <c r="U127" s="43"/>
      <c r="V127" s="43">
        <v>0</v>
      </c>
      <c r="W127" s="43"/>
      <c r="X127" s="43"/>
      <c r="Y127" s="396"/>
      <c r="Z127" s="43"/>
      <c r="AA127" s="43">
        <v>0</v>
      </c>
      <c r="AB127" s="43"/>
      <c r="AC127" s="43"/>
      <c r="AD127" s="396"/>
      <c r="AE127" s="43"/>
      <c r="AF127" s="43">
        <v>0</v>
      </c>
      <c r="AG127" s="43"/>
      <c r="AH127" s="43"/>
      <c r="AI127" s="396"/>
      <c r="AJ127" s="43"/>
      <c r="AK127" s="43">
        <v>0</v>
      </c>
      <c r="AL127" s="43"/>
      <c r="AM127" s="43"/>
      <c r="AN127" s="396"/>
      <c r="AO127" s="43"/>
      <c r="AP127" s="43">
        <v>0</v>
      </c>
      <c r="AQ127" s="43"/>
      <c r="AR127" s="43"/>
      <c r="AS127" s="396"/>
      <c r="AT127" s="43"/>
      <c r="AU127" s="43">
        <v>0</v>
      </c>
      <c r="AV127" s="43"/>
      <c r="AW127" s="43"/>
      <c r="AX127" s="396"/>
      <c r="AY127" s="43"/>
      <c r="AZ127" s="43">
        <v>0</v>
      </c>
      <c r="BA127" s="43"/>
      <c r="BB127" s="43"/>
      <c r="BC127" s="396"/>
      <c r="BD127" s="43"/>
      <c r="BE127" s="43">
        <v>0</v>
      </c>
      <c r="BF127" s="43"/>
      <c r="BG127" s="43"/>
      <c r="BH127" s="396"/>
      <c r="BI127" s="43"/>
      <c r="BJ127" s="43">
        <v>0</v>
      </c>
      <c r="BK127" s="43"/>
      <c r="BL127" s="43"/>
      <c r="BM127" s="396"/>
      <c r="BN127" s="43"/>
      <c r="BO127" s="43">
        <v>0</v>
      </c>
      <c r="BP127" s="43"/>
      <c r="BQ127" s="43"/>
      <c r="BR127" s="396"/>
      <c r="BS127" s="43"/>
      <c r="BT127" s="43">
        <v>0</v>
      </c>
      <c r="BU127" s="43"/>
      <c r="BV127" s="43"/>
      <c r="BW127" s="396"/>
      <c r="BX127" s="43"/>
      <c r="BY127" s="43">
        <v>0</v>
      </c>
      <c r="BZ127" s="43"/>
      <c r="CA127" s="43"/>
      <c r="CB127" s="396"/>
      <c r="CC127" s="43"/>
      <c r="CD127" s="43">
        <v>0</v>
      </c>
      <c r="CE127" s="43"/>
      <c r="CF127" s="43"/>
      <c r="CG127" s="396"/>
      <c r="CH127" s="43"/>
      <c r="CI127" s="43">
        <v>0</v>
      </c>
      <c r="CJ127" s="43"/>
      <c r="CK127" s="43"/>
      <c r="CL127" s="396"/>
      <c r="CM127" s="43"/>
      <c r="CN127" s="43">
        <v>0</v>
      </c>
      <c r="CO127" s="43"/>
      <c r="CP127" s="43"/>
      <c r="CQ127" s="396"/>
      <c r="CR127" s="43"/>
      <c r="CS127" s="43">
        <v>0</v>
      </c>
      <c r="CT127" s="43"/>
      <c r="CU127" s="43"/>
      <c r="CV127" s="396"/>
      <c r="CW127" s="43"/>
      <c r="CX127" s="43">
        <v>0</v>
      </c>
      <c r="CY127" s="43"/>
      <c r="CZ127" s="43"/>
      <c r="DA127" s="396"/>
      <c r="DB127" s="43"/>
      <c r="DC127" s="43">
        <v>0</v>
      </c>
      <c r="DD127" s="43"/>
      <c r="DE127" s="43"/>
      <c r="DF127" s="396"/>
      <c r="DG127" s="43"/>
      <c r="DH127" s="43">
        <v>0</v>
      </c>
      <c r="DI127" s="43"/>
      <c r="DJ127" s="43"/>
      <c r="DK127" s="396"/>
      <c r="DL127" s="43"/>
      <c r="DM127" s="43">
        <v>0</v>
      </c>
      <c r="DN127" s="43"/>
      <c r="DO127" s="43"/>
      <c r="DP127" s="396"/>
      <c r="DQ127" s="43"/>
      <c r="DR127" s="43">
        <v>0</v>
      </c>
      <c r="DS127" s="43"/>
      <c r="DT127" s="43"/>
      <c r="DU127" s="396"/>
      <c r="DV127" s="43"/>
      <c r="DW127" s="43">
        <v>0</v>
      </c>
      <c r="DX127" s="43"/>
      <c r="DY127" s="43"/>
      <c r="DZ127" s="396"/>
      <c r="EA127" s="43"/>
      <c r="EB127" s="43">
        <v>0</v>
      </c>
      <c r="EC127" s="43"/>
      <c r="ED127" s="43"/>
      <c r="EE127" s="396"/>
      <c r="EF127" s="43"/>
      <c r="EG127" s="43">
        <v>0</v>
      </c>
      <c r="EH127" s="43"/>
      <c r="EI127" s="43"/>
      <c r="EJ127" s="396"/>
      <c r="EK127" s="43"/>
      <c r="EL127" s="43">
        <v>0</v>
      </c>
      <c r="EM127" s="43"/>
      <c r="EN127" s="43"/>
      <c r="EO127" s="88"/>
    </row>
    <row r="128" spans="4:145" ht="12.75" hidden="1" customHeight="1" x14ac:dyDescent="0.3">
      <c r="D128" s="88" t="s">
        <v>316</v>
      </c>
      <c r="E128" s="327"/>
      <c r="F128" s="333"/>
      <c r="G128" s="394">
        <v>0</v>
      </c>
      <c r="H128" s="395"/>
      <c r="I128" s="43"/>
      <c r="J128" s="396"/>
      <c r="K128" s="397"/>
      <c r="L128" s="394">
        <v>0</v>
      </c>
      <c r="M128" s="395"/>
      <c r="N128" s="43"/>
      <c r="O128" s="396"/>
      <c r="P128" s="397"/>
      <c r="Q128" s="394">
        <v>0</v>
      </c>
      <c r="R128" s="395"/>
      <c r="S128" s="43"/>
      <c r="T128" s="396"/>
      <c r="U128" s="397"/>
      <c r="V128" s="394">
        <v>0</v>
      </c>
      <c r="W128" s="395"/>
      <c r="X128" s="43"/>
      <c r="Y128" s="396"/>
      <c r="Z128" s="397"/>
      <c r="AA128" s="394">
        <v>0</v>
      </c>
      <c r="AB128" s="395"/>
      <c r="AC128" s="43"/>
      <c r="AD128" s="396"/>
      <c r="AE128" s="397"/>
      <c r="AF128" s="394">
        <v>0</v>
      </c>
      <c r="AG128" s="395"/>
      <c r="AH128" s="43"/>
      <c r="AI128" s="396"/>
      <c r="AJ128" s="397"/>
      <c r="AK128" s="394">
        <v>0</v>
      </c>
      <c r="AL128" s="395"/>
      <c r="AM128" s="43"/>
      <c r="AN128" s="396"/>
      <c r="AO128" s="397"/>
      <c r="AP128" s="394">
        <v>0</v>
      </c>
      <c r="AQ128" s="395"/>
      <c r="AR128" s="43"/>
      <c r="AS128" s="396"/>
      <c r="AT128" s="397"/>
      <c r="AU128" s="394">
        <v>0</v>
      </c>
      <c r="AV128" s="395"/>
      <c r="AW128" s="43"/>
      <c r="AX128" s="396"/>
      <c r="AY128" s="397"/>
      <c r="AZ128" s="394">
        <v>0</v>
      </c>
      <c r="BA128" s="395"/>
      <c r="BB128" s="43"/>
      <c r="BC128" s="396"/>
      <c r="BD128" s="397"/>
      <c r="BE128" s="394">
        <v>0</v>
      </c>
      <c r="BF128" s="395"/>
      <c r="BG128" s="43"/>
      <c r="BH128" s="396"/>
      <c r="BI128" s="397"/>
      <c r="BJ128" s="394">
        <v>0</v>
      </c>
      <c r="BK128" s="395"/>
      <c r="BL128" s="43"/>
      <c r="BM128" s="396"/>
      <c r="BN128" s="397"/>
      <c r="BO128" s="394">
        <v>0</v>
      </c>
      <c r="BP128" s="395"/>
      <c r="BQ128" s="43"/>
      <c r="BR128" s="396"/>
      <c r="BS128" s="397"/>
      <c r="BT128" s="394">
        <v>0</v>
      </c>
      <c r="BU128" s="395"/>
      <c r="BV128" s="43"/>
      <c r="BW128" s="396"/>
      <c r="BX128" s="397"/>
      <c r="BY128" s="394">
        <v>0</v>
      </c>
      <c r="BZ128" s="395"/>
      <c r="CA128" s="43"/>
      <c r="CB128" s="396"/>
      <c r="CC128" s="397"/>
      <c r="CD128" s="394">
        <v>0</v>
      </c>
      <c r="CE128" s="395"/>
      <c r="CF128" s="43"/>
      <c r="CG128" s="396"/>
      <c r="CH128" s="397"/>
      <c r="CI128" s="394">
        <v>0</v>
      </c>
      <c r="CJ128" s="395"/>
      <c r="CK128" s="43"/>
      <c r="CL128" s="396"/>
      <c r="CM128" s="397"/>
      <c r="CN128" s="394">
        <v>0</v>
      </c>
      <c r="CO128" s="395"/>
      <c r="CP128" s="43"/>
      <c r="CQ128" s="396"/>
      <c r="CR128" s="397"/>
      <c r="CS128" s="394">
        <v>0</v>
      </c>
      <c r="CT128" s="395"/>
      <c r="CU128" s="43"/>
      <c r="CV128" s="396"/>
      <c r="CW128" s="397"/>
      <c r="CX128" s="394">
        <v>0</v>
      </c>
      <c r="CY128" s="395"/>
      <c r="CZ128" s="43"/>
      <c r="DA128" s="396"/>
      <c r="DB128" s="397"/>
      <c r="DC128" s="394">
        <v>0</v>
      </c>
      <c r="DD128" s="395"/>
      <c r="DE128" s="43"/>
      <c r="DF128" s="396"/>
      <c r="DG128" s="397"/>
      <c r="DH128" s="394">
        <v>0</v>
      </c>
      <c r="DI128" s="395"/>
      <c r="DJ128" s="43"/>
      <c r="DK128" s="396"/>
      <c r="DL128" s="397"/>
      <c r="DM128" s="394">
        <v>0</v>
      </c>
      <c r="DN128" s="395"/>
      <c r="DO128" s="43"/>
      <c r="DP128" s="396"/>
      <c r="DQ128" s="397"/>
      <c r="DR128" s="394">
        <v>0</v>
      </c>
      <c r="DS128" s="395"/>
      <c r="DT128" s="43"/>
      <c r="DU128" s="396"/>
      <c r="DV128" s="397"/>
      <c r="DW128" s="394">
        <v>0</v>
      </c>
      <c r="DX128" s="395"/>
      <c r="DY128" s="43"/>
      <c r="DZ128" s="396"/>
      <c r="EA128" s="397"/>
      <c r="EB128" s="394">
        <v>0</v>
      </c>
      <c r="EC128" s="395"/>
      <c r="ED128" s="43"/>
      <c r="EE128" s="396"/>
      <c r="EF128" s="397"/>
      <c r="EG128" s="394">
        <v>0</v>
      </c>
      <c r="EH128" s="395"/>
      <c r="EI128" s="43"/>
      <c r="EJ128" s="396"/>
      <c r="EK128" s="397"/>
      <c r="EL128" s="394">
        <v>0</v>
      </c>
      <c r="EM128" s="395"/>
      <c r="EN128" s="43"/>
      <c r="EO128" s="88"/>
    </row>
    <row r="129" spans="4:145" ht="12.75" hidden="1" customHeight="1" x14ac:dyDescent="0.3">
      <c r="D129" s="88" t="s">
        <v>319</v>
      </c>
      <c r="E129" s="327"/>
      <c r="F129" s="327"/>
      <c r="G129" s="43">
        <v>0</v>
      </c>
      <c r="H129" s="42"/>
      <c r="I129" s="43"/>
      <c r="J129" s="396"/>
      <c r="K129" s="396"/>
      <c r="L129" s="43">
        <v>0</v>
      </c>
      <c r="M129" s="42"/>
      <c r="N129" s="43"/>
      <c r="O129" s="396"/>
      <c r="P129" s="396"/>
      <c r="Q129" s="43">
        <v>0</v>
      </c>
      <c r="R129" s="42"/>
      <c r="S129" s="43"/>
      <c r="T129" s="396"/>
      <c r="U129" s="396"/>
      <c r="V129" s="43">
        <v>0</v>
      </c>
      <c r="W129" s="42"/>
      <c r="X129" s="43"/>
      <c r="Y129" s="396"/>
      <c r="Z129" s="396"/>
      <c r="AA129" s="43">
        <v>0</v>
      </c>
      <c r="AB129" s="42"/>
      <c r="AC129" s="43"/>
      <c r="AD129" s="396"/>
      <c r="AE129" s="396"/>
      <c r="AF129" s="43">
        <v>0</v>
      </c>
      <c r="AG129" s="42"/>
      <c r="AH129" s="43"/>
      <c r="AI129" s="396"/>
      <c r="AJ129" s="396"/>
      <c r="AK129" s="43">
        <v>0</v>
      </c>
      <c r="AL129" s="42"/>
      <c r="AM129" s="43"/>
      <c r="AN129" s="396"/>
      <c r="AO129" s="396"/>
      <c r="AP129" s="43">
        <v>0</v>
      </c>
      <c r="AQ129" s="42"/>
      <c r="AR129" s="43"/>
      <c r="AS129" s="396"/>
      <c r="AT129" s="396"/>
      <c r="AU129" s="43">
        <v>0</v>
      </c>
      <c r="AV129" s="42"/>
      <c r="AW129" s="43"/>
      <c r="AX129" s="396"/>
      <c r="AY129" s="396"/>
      <c r="AZ129" s="43">
        <v>0</v>
      </c>
      <c r="BA129" s="42"/>
      <c r="BB129" s="43"/>
      <c r="BC129" s="396"/>
      <c r="BD129" s="396"/>
      <c r="BE129" s="43">
        <v>0</v>
      </c>
      <c r="BF129" s="42"/>
      <c r="BG129" s="43"/>
      <c r="BH129" s="396"/>
      <c r="BI129" s="396"/>
      <c r="BJ129" s="43">
        <v>0</v>
      </c>
      <c r="BK129" s="42"/>
      <c r="BL129" s="43"/>
      <c r="BM129" s="396"/>
      <c r="BN129" s="396"/>
      <c r="BO129" s="43">
        <v>0</v>
      </c>
      <c r="BP129" s="42"/>
      <c r="BQ129" s="43"/>
      <c r="BR129" s="396"/>
      <c r="BS129" s="396"/>
      <c r="BT129" s="43">
        <v>0</v>
      </c>
      <c r="BU129" s="42"/>
      <c r="BV129" s="43"/>
      <c r="BW129" s="396"/>
      <c r="BX129" s="396"/>
      <c r="BY129" s="43">
        <v>0</v>
      </c>
      <c r="BZ129" s="42"/>
      <c r="CA129" s="43"/>
      <c r="CB129" s="396"/>
      <c r="CC129" s="396"/>
      <c r="CD129" s="43">
        <v>0</v>
      </c>
      <c r="CE129" s="42"/>
      <c r="CF129" s="43"/>
      <c r="CG129" s="396"/>
      <c r="CH129" s="396"/>
      <c r="CI129" s="43">
        <v>0</v>
      </c>
      <c r="CJ129" s="42"/>
      <c r="CK129" s="43"/>
      <c r="CL129" s="396"/>
      <c r="CM129" s="396"/>
      <c r="CN129" s="43">
        <v>0</v>
      </c>
      <c r="CO129" s="42"/>
      <c r="CP129" s="43"/>
      <c r="CQ129" s="396"/>
      <c r="CR129" s="396"/>
      <c r="CS129" s="43">
        <v>0</v>
      </c>
      <c r="CT129" s="42"/>
      <c r="CU129" s="43"/>
      <c r="CV129" s="396"/>
      <c r="CW129" s="396"/>
      <c r="CX129" s="43">
        <v>0</v>
      </c>
      <c r="CY129" s="42"/>
      <c r="CZ129" s="43"/>
      <c r="DA129" s="396"/>
      <c r="DB129" s="396"/>
      <c r="DC129" s="43">
        <v>0</v>
      </c>
      <c r="DD129" s="42"/>
      <c r="DE129" s="43"/>
      <c r="DF129" s="396"/>
      <c r="DG129" s="396"/>
      <c r="DH129" s="43">
        <v>0</v>
      </c>
      <c r="DI129" s="42"/>
      <c r="DJ129" s="43"/>
      <c r="DK129" s="396"/>
      <c r="DL129" s="396"/>
      <c r="DM129" s="43">
        <v>0</v>
      </c>
      <c r="DN129" s="42"/>
      <c r="DO129" s="43"/>
      <c r="DP129" s="396"/>
      <c r="DQ129" s="396"/>
      <c r="DR129" s="43">
        <v>0</v>
      </c>
      <c r="DS129" s="42"/>
      <c r="DT129" s="43"/>
      <c r="DU129" s="396"/>
      <c r="DV129" s="396"/>
      <c r="DW129" s="43">
        <v>0</v>
      </c>
      <c r="DX129" s="42"/>
      <c r="DY129" s="43"/>
      <c r="DZ129" s="396"/>
      <c r="EA129" s="396"/>
      <c r="EB129" s="43">
        <v>0</v>
      </c>
      <c r="EC129" s="42"/>
      <c r="ED129" s="43"/>
      <c r="EE129" s="396"/>
      <c r="EF129" s="396"/>
      <c r="EG129" s="43">
        <v>0</v>
      </c>
      <c r="EH129" s="42"/>
      <c r="EI129" s="43"/>
      <c r="EJ129" s="396"/>
      <c r="EK129" s="396"/>
      <c r="EL129" s="43">
        <v>0</v>
      </c>
      <c r="EM129" s="42"/>
      <c r="EN129" s="43"/>
      <c r="EO129" s="88"/>
    </row>
    <row r="130" spans="4:145" ht="12.75" hidden="1" customHeight="1" x14ac:dyDescent="0.3">
      <c r="D130" s="88" t="s">
        <v>334</v>
      </c>
      <c r="E130" s="327"/>
      <c r="F130" s="346"/>
      <c r="G130" s="72">
        <v>0</v>
      </c>
      <c r="H130" s="71"/>
      <c r="I130" s="43"/>
      <c r="J130" s="396"/>
      <c r="K130" s="405"/>
      <c r="L130" s="72">
        <v>0</v>
      </c>
      <c r="M130" s="71"/>
      <c r="N130" s="43"/>
      <c r="O130" s="396"/>
      <c r="P130" s="405"/>
      <c r="Q130" s="72">
        <v>0</v>
      </c>
      <c r="R130" s="71"/>
      <c r="S130" s="43"/>
      <c r="T130" s="396"/>
      <c r="U130" s="405"/>
      <c r="V130" s="72">
        <v>0</v>
      </c>
      <c r="W130" s="71"/>
      <c r="X130" s="43"/>
      <c r="Y130" s="396"/>
      <c r="Z130" s="405"/>
      <c r="AA130" s="72">
        <v>0</v>
      </c>
      <c r="AB130" s="71"/>
      <c r="AC130" s="43"/>
      <c r="AD130" s="396"/>
      <c r="AE130" s="405"/>
      <c r="AF130" s="72">
        <v>0</v>
      </c>
      <c r="AG130" s="71"/>
      <c r="AH130" s="43"/>
      <c r="AI130" s="396"/>
      <c r="AJ130" s="405"/>
      <c r="AK130" s="72">
        <v>0</v>
      </c>
      <c r="AL130" s="71"/>
      <c r="AM130" s="43"/>
      <c r="AN130" s="396"/>
      <c r="AO130" s="405"/>
      <c r="AP130" s="72">
        <v>0</v>
      </c>
      <c r="AQ130" s="71"/>
      <c r="AR130" s="43"/>
      <c r="AS130" s="396"/>
      <c r="AT130" s="405"/>
      <c r="AU130" s="72">
        <v>0</v>
      </c>
      <c r="AV130" s="71"/>
      <c r="AW130" s="43"/>
      <c r="AX130" s="396"/>
      <c r="AY130" s="405"/>
      <c r="AZ130" s="72">
        <v>0</v>
      </c>
      <c r="BA130" s="71"/>
      <c r="BB130" s="43"/>
      <c r="BC130" s="396"/>
      <c r="BD130" s="405"/>
      <c r="BE130" s="72">
        <v>0</v>
      </c>
      <c r="BF130" s="71"/>
      <c r="BG130" s="43"/>
      <c r="BH130" s="396"/>
      <c r="BI130" s="405"/>
      <c r="BJ130" s="72">
        <v>0</v>
      </c>
      <c r="BK130" s="71"/>
      <c r="BL130" s="43"/>
      <c r="BM130" s="396"/>
      <c r="BN130" s="405"/>
      <c r="BO130" s="72">
        <v>0</v>
      </c>
      <c r="BP130" s="71"/>
      <c r="BQ130" s="43"/>
      <c r="BR130" s="396"/>
      <c r="BS130" s="405"/>
      <c r="BT130" s="72">
        <v>0</v>
      </c>
      <c r="BU130" s="71"/>
      <c r="BV130" s="43"/>
      <c r="BW130" s="396"/>
      <c r="BX130" s="405"/>
      <c r="BY130" s="72">
        <v>0</v>
      </c>
      <c r="BZ130" s="71"/>
      <c r="CA130" s="43"/>
      <c r="CB130" s="396"/>
      <c r="CC130" s="405"/>
      <c r="CD130" s="72">
        <v>0</v>
      </c>
      <c r="CE130" s="71"/>
      <c r="CF130" s="43"/>
      <c r="CG130" s="396"/>
      <c r="CH130" s="405"/>
      <c r="CI130" s="72">
        <v>0</v>
      </c>
      <c r="CJ130" s="71"/>
      <c r="CK130" s="43"/>
      <c r="CL130" s="396"/>
      <c r="CM130" s="405"/>
      <c r="CN130" s="72">
        <v>0</v>
      </c>
      <c r="CO130" s="71"/>
      <c r="CP130" s="43"/>
      <c r="CQ130" s="396"/>
      <c r="CR130" s="405"/>
      <c r="CS130" s="72">
        <v>0</v>
      </c>
      <c r="CT130" s="71"/>
      <c r="CU130" s="43"/>
      <c r="CV130" s="396"/>
      <c r="CW130" s="405"/>
      <c r="CX130" s="72">
        <v>0</v>
      </c>
      <c r="CY130" s="71"/>
      <c r="CZ130" s="43"/>
      <c r="DA130" s="396"/>
      <c r="DB130" s="405"/>
      <c r="DC130" s="72">
        <v>0</v>
      </c>
      <c r="DD130" s="71"/>
      <c r="DE130" s="43"/>
      <c r="DF130" s="396"/>
      <c r="DG130" s="405"/>
      <c r="DH130" s="72">
        <v>0</v>
      </c>
      <c r="DI130" s="71"/>
      <c r="DJ130" s="43"/>
      <c r="DK130" s="396"/>
      <c r="DL130" s="405"/>
      <c r="DM130" s="72">
        <v>0</v>
      </c>
      <c r="DN130" s="71"/>
      <c r="DO130" s="43"/>
      <c r="DP130" s="396"/>
      <c r="DQ130" s="405"/>
      <c r="DR130" s="72">
        <v>0</v>
      </c>
      <c r="DS130" s="71"/>
      <c r="DT130" s="43"/>
      <c r="DU130" s="396"/>
      <c r="DV130" s="405"/>
      <c r="DW130" s="72">
        <v>0</v>
      </c>
      <c r="DX130" s="71"/>
      <c r="DY130" s="43"/>
      <c r="DZ130" s="396"/>
      <c r="EA130" s="405"/>
      <c r="EB130" s="72">
        <v>0</v>
      </c>
      <c r="EC130" s="71"/>
      <c r="ED130" s="43"/>
      <c r="EE130" s="396"/>
      <c r="EF130" s="405"/>
      <c r="EG130" s="72">
        <v>0</v>
      </c>
      <c r="EH130" s="71"/>
      <c r="EI130" s="43"/>
      <c r="EJ130" s="396"/>
      <c r="EK130" s="405"/>
      <c r="EL130" s="72">
        <v>0</v>
      </c>
      <c r="EM130" s="71"/>
      <c r="EN130" s="43"/>
      <c r="EO130" s="88"/>
    </row>
    <row r="131" spans="4:145" ht="12.75" hidden="1" customHeight="1" x14ac:dyDescent="0.3">
      <c r="D131" s="88"/>
      <c r="E131" s="327"/>
      <c r="G131" s="43"/>
      <c r="H131" s="43"/>
      <c r="I131" s="43"/>
      <c r="J131" s="396"/>
      <c r="K131" s="43"/>
      <c r="L131" s="43"/>
      <c r="M131" s="43"/>
      <c r="N131" s="43"/>
      <c r="O131" s="396"/>
      <c r="P131" s="43"/>
      <c r="Q131" s="43"/>
      <c r="R131" s="43"/>
      <c r="S131" s="43"/>
      <c r="T131" s="396"/>
      <c r="U131" s="43"/>
      <c r="V131" s="43"/>
      <c r="W131" s="43"/>
      <c r="X131" s="43"/>
      <c r="Y131" s="396"/>
      <c r="Z131" s="43"/>
      <c r="AA131" s="43"/>
      <c r="AB131" s="43"/>
      <c r="AC131" s="43"/>
      <c r="AD131" s="396"/>
      <c r="AE131" s="43"/>
      <c r="AF131" s="43"/>
      <c r="AG131" s="43"/>
      <c r="AH131" s="43"/>
      <c r="AI131" s="396"/>
      <c r="AJ131" s="43"/>
      <c r="AK131" s="43"/>
      <c r="AL131" s="43"/>
      <c r="AM131" s="43"/>
      <c r="AN131" s="396"/>
      <c r="AO131" s="43"/>
      <c r="AP131" s="43"/>
      <c r="AQ131" s="43"/>
      <c r="AR131" s="43"/>
      <c r="AS131" s="396"/>
      <c r="AT131" s="43"/>
      <c r="AU131" s="43"/>
      <c r="AV131" s="43"/>
      <c r="AW131" s="43"/>
      <c r="AX131" s="396"/>
      <c r="AY131" s="43"/>
      <c r="AZ131" s="43"/>
      <c r="BA131" s="43"/>
      <c r="BB131" s="43"/>
      <c r="BC131" s="396"/>
      <c r="BD131" s="43"/>
      <c r="BE131" s="43"/>
      <c r="BF131" s="43"/>
      <c r="BG131" s="43"/>
      <c r="BH131" s="396"/>
      <c r="BI131" s="43"/>
      <c r="BJ131" s="43"/>
      <c r="BK131" s="43"/>
      <c r="BL131" s="43"/>
      <c r="BM131" s="396"/>
      <c r="BN131" s="43"/>
      <c r="BO131" s="43"/>
      <c r="BP131" s="43"/>
      <c r="BQ131" s="43"/>
      <c r="BR131" s="396"/>
      <c r="BS131" s="43"/>
      <c r="BT131" s="43"/>
      <c r="BU131" s="43"/>
      <c r="BV131" s="43"/>
      <c r="BW131" s="396"/>
      <c r="BX131" s="43"/>
      <c r="BY131" s="43"/>
      <c r="BZ131" s="43"/>
      <c r="CA131" s="43"/>
      <c r="CB131" s="396"/>
      <c r="CC131" s="43"/>
      <c r="CD131" s="43"/>
      <c r="CE131" s="43"/>
      <c r="CF131" s="43"/>
      <c r="CG131" s="396"/>
      <c r="CH131" s="43"/>
      <c r="CI131" s="43"/>
      <c r="CJ131" s="43"/>
      <c r="CK131" s="43"/>
      <c r="CL131" s="396"/>
      <c r="CM131" s="43"/>
      <c r="CN131" s="43"/>
      <c r="CO131" s="43"/>
      <c r="CP131" s="43"/>
      <c r="CQ131" s="396"/>
      <c r="CR131" s="43"/>
      <c r="CS131" s="43"/>
      <c r="CT131" s="43"/>
      <c r="CU131" s="43"/>
      <c r="CV131" s="396"/>
      <c r="CW131" s="43"/>
      <c r="CX131" s="43"/>
      <c r="CY131" s="43"/>
      <c r="CZ131" s="43"/>
      <c r="DA131" s="396"/>
      <c r="DB131" s="43"/>
      <c r="DC131" s="43"/>
      <c r="DD131" s="43"/>
      <c r="DE131" s="43"/>
      <c r="DF131" s="396"/>
      <c r="DG131" s="43"/>
      <c r="DH131" s="43"/>
      <c r="DI131" s="43"/>
      <c r="DJ131" s="43"/>
      <c r="DK131" s="396"/>
      <c r="DL131" s="43"/>
      <c r="DM131" s="43"/>
      <c r="DN131" s="43"/>
      <c r="DO131" s="43"/>
      <c r="DP131" s="396"/>
      <c r="DQ131" s="43"/>
      <c r="DR131" s="43"/>
      <c r="DS131" s="43"/>
      <c r="DT131" s="43"/>
      <c r="DU131" s="396"/>
      <c r="DV131" s="43"/>
      <c r="DW131" s="43"/>
      <c r="DX131" s="43"/>
      <c r="DY131" s="43"/>
      <c r="DZ131" s="396"/>
      <c r="EA131" s="43"/>
      <c r="EB131" s="43"/>
      <c r="EC131" s="43"/>
      <c r="ED131" s="43"/>
      <c r="EE131" s="396"/>
      <c r="EF131" s="43"/>
      <c r="EG131" s="43"/>
      <c r="EH131" s="43"/>
      <c r="EI131" s="43"/>
      <c r="EJ131" s="396"/>
      <c r="EK131" s="43"/>
      <c r="EL131" s="43"/>
      <c r="EM131" s="43"/>
      <c r="EN131" s="43"/>
      <c r="EO131" s="88"/>
    </row>
    <row r="132" spans="4:145" ht="12.75" hidden="1" customHeight="1" x14ac:dyDescent="0.3">
      <c r="D132" s="88" t="s">
        <v>422</v>
      </c>
      <c r="E132" s="327"/>
      <c r="G132" s="43">
        <v>0</v>
      </c>
      <c r="H132" s="43"/>
      <c r="I132" s="43"/>
      <c r="J132" s="396"/>
      <c r="K132" s="43"/>
      <c r="L132" s="43">
        <v>0</v>
      </c>
      <c r="M132" s="43"/>
      <c r="N132" s="43"/>
      <c r="O132" s="396"/>
      <c r="P132" s="43"/>
      <c r="Q132" s="43">
        <v>0</v>
      </c>
      <c r="R132" s="43"/>
      <c r="S132" s="43"/>
      <c r="T132" s="396"/>
      <c r="U132" s="43"/>
      <c r="V132" s="43">
        <v>0</v>
      </c>
      <c r="W132" s="43"/>
      <c r="X132" s="43"/>
      <c r="Y132" s="396"/>
      <c r="Z132" s="43"/>
      <c r="AA132" s="43">
        <v>0</v>
      </c>
      <c r="AB132" s="43"/>
      <c r="AC132" s="43"/>
      <c r="AD132" s="396"/>
      <c r="AE132" s="43"/>
      <c r="AF132" s="43">
        <v>0</v>
      </c>
      <c r="AG132" s="43"/>
      <c r="AH132" s="43"/>
      <c r="AI132" s="396"/>
      <c r="AJ132" s="43"/>
      <c r="AK132" s="43">
        <v>0</v>
      </c>
      <c r="AL132" s="43"/>
      <c r="AM132" s="43"/>
      <c r="AN132" s="396"/>
      <c r="AO132" s="43"/>
      <c r="AP132" s="43">
        <v>0</v>
      </c>
      <c r="AQ132" s="43"/>
      <c r="AR132" s="43"/>
      <c r="AS132" s="396"/>
      <c r="AT132" s="43"/>
      <c r="AU132" s="43">
        <v>0</v>
      </c>
      <c r="AV132" s="43"/>
      <c r="AW132" s="43"/>
      <c r="AX132" s="396"/>
      <c r="AY132" s="43"/>
      <c r="AZ132" s="43">
        <v>0</v>
      </c>
      <c r="BA132" s="43"/>
      <c r="BB132" s="43"/>
      <c r="BC132" s="396"/>
      <c r="BD132" s="43"/>
      <c r="BE132" s="43">
        <v>0</v>
      </c>
      <c r="BF132" s="43"/>
      <c r="BG132" s="43"/>
      <c r="BH132" s="396"/>
      <c r="BI132" s="43"/>
      <c r="BJ132" s="43">
        <v>0</v>
      </c>
      <c r="BK132" s="43"/>
      <c r="BL132" s="43"/>
      <c r="BM132" s="396"/>
      <c r="BN132" s="43"/>
      <c r="BO132" s="43">
        <v>0</v>
      </c>
      <c r="BP132" s="43"/>
      <c r="BQ132" s="43"/>
      <c r="BR132" s="396"/>
      <c r="BS132" s="43"/>
      <c r="BT132" s="43">
        <v>0</v>
      </c>
      <c r="BU132" s="43"/>
      <c r="BV132" s="43"/>
      <c r="BW132" s="396"/>
      <c r="BX132" s="43"/>
      <c r="BY132" s="43">
        <v>0</v>
      </c>
      <c r="BZ132" s="43"/>
      <c r="CA132" s="43"/>
      <c r="CB132" s="396"/>
      <c r="CC132" s="43"/>
      <c r="CD132" s="43">
        <v>0</v>
      </c>
      <c r="CE132" s="43"/>
      <c r="CF132" s="43"/>
      <c r="CG132" s="396"/>
      <c r="CH132" s="43"/>
      <c r="CI132" s="43">
        <v>0</v>
      </c>
      <c r="CJ132" s="43"/>
      <c r="CK132" s="43"/>
      <c r="CL132" s="396"/>
      <c r="CM132" s="43"/>
      <c r="CN132" s="43">
        <v>0</v>
      </c>
      <c r="CO132" s="43"/>
      <c r="CP132" s="43"/>
      <c r="CQ132" s="396"/>
      <c r="CR132" s="43"/>
      <c r="CS132" s="43">
        <v>0</v>
      </c>
      <c r="CT132" s="43"/>
      <c r="CU132" s="43"/>
      <c r="CV132" s="396"/>
      <c r="CW132" s="43"/>
      <c r="CX132" s="43">
        <v>0</v>
      </c>
      <c r="CY132" s="43"/>
      <c r="CZ132" s="43"/>
      <c r="DA132" s="396"/>
      <c r="DB132" s="43"/>
      <c r="DC132" s="43">
        <v>0</v>
      </c>
      <c r="DD132" s="43"/>
      <c r="DE132" s="43"/>
      <c r="DF132" s="396"/>
      <c r="DG132" s="43"/>
      <c r="DH132" s="43">
        <v>0</v>
      </c>
      <c r="DI132" s="43"/>
      <c r="DJ132" s="43"/>
      <c r="DK132" s="396"/>
      <c r="DL132" s="43"/>
      <c r="DM132" s="43">
        <v>0</v>
      </c>
      <c r="DN132" s="43"/>
      <c r="DO132" s="43"/>
      <c r="DP132" s="396"/>
      <c r="DQ132" s="43"/>
      <c r="DR132" s="43">
        <v>0</v>
      </c>
      <c r="DS132" s="43"/>
      <c r="DT132" s="43"/>
      <c r="DU132" s="396"/>
      <c r="DV132" s="43"/>
      <c r="DW132" s="43">
        <v>0</v>
      </c>
      <c r="DX132" s="43"/>
      <c r="DY132" s="43"/>
      <c r="DZ132" s="396"/>
      <c r="EA132" s="43"/>
      <c r="EB132" s="43">
        <v>0</v>
      </c>
      <c r="EC132" s="43"/>
      <c r="ED132" s="43"/>
      <c r="EE132" s="396"/>
      <c r="EF132" s="43"/>
      <c r="EG132" s="43">
        <v>0</v>
      </c>
      <c r="EH132" s="43"/>
      <c r="EI132" s="43"/>
      <c r="EJ132" s="396"/>
      <c r="EK132" s="43"/>
      <c r="EL132" s="43">
        <v>0</v>
      </c>
      <c r="EM132" s="43"/>
      <c r="EN132" s="43"/>
      <c r="EO132" s="88"/>
    </row>
    <row r="133" spans="4:145" ht="12.75" hidden="1" customHeight="1" x14ac:dyDescent="0.3">
      <c r="D133" s="88" t="s">
        <v>316</v>
      </c>
      <c r="E133" s="327"/>
      <c r="F133" s="333"/>
      <c r="G133" s="394">
        <v>0</v>
      </c>
      <c r="H133" s="395"/>
      <c r="I133" s="43"/>
      <c r="J133" s="396"/>
      <c r="K133" s="397"/>
      <c r="L133" s="394">
        <v>0</v>
      </c>
      <c r="M133" s="395"/>
      <c r="N133" s="43"/>
      <c r="O133" s="396"/>
      <c r="P133" s="397"/>
      <c r="Q133" s="394">
        <v>0</v>
      </c>
      <c r="R133" s="395"/>
      <c r="S133" s="43"/>
      <c r="T133" s="396"/>
      <c r="U133" s="397"/>
      <c r="V133" s="394">
        <v>0</v>
      </c>
      <c r="W133" s="395"/>
      <c r="X133" s="43"/>
      <c r="Y133" s="396"/>
      <c r="Z133" s="397"/>
      <c r="AA133" s="394">
        <v>0</v>
      </c>
      <c r="AB133" s="395"/>
      <c r="AC133" s="43"/>
      <c r="AD133" s="396"/>
      <c r="AE133" s="397"/>
      <c r="AF133" s="394">
        <v>0</v>
      </c>
      <c r="AG133" s="395"/>
      <c r="AH133" s="43"/>
      <c r="AI133" s="396"/>
      <c r="AJ133" s="397"/>
      <c r="AK133" s="394">
        <v>0</v>
      </c>
      <c r="AL133" s="395"/>
      <c r="AM133" s="43"/>
      <c r="AN133" s="396"/>
      <c r="AO133" s="397"/>
      <c r="AP133" s="394">
        <v>0</v>
      </c>
      <c r="AQ133" s="395"/>
      <c r="AR133" s="43"/>
      <c r="AS133" s="396"/>
      <c r="AT133" s="397"/>
      <c r="AU133" s="394">
        <v>0</v>
      </c>
      <c r="AV133" s="395"/>
      <c r="AW133" s="43"/>
      <c r="AX133" s="396"/>
      <c r="AY133" s="397"/>
      <c r="AZ133" s="394">
        <v>0</v>
      </c>
      <c r="BA133" s="395"/>
      <c r="BB133" s="43"/>
      <c r="BC133" s="396"/>
      <c r="BD133" s="397"/>
      <c r="BE133" s="394">
        <v>0</v>
      </c>
      <c r="BF133" s="395"/>
      <c r="BG133" s="43"/>
      <c r="BH133" s="396"/>
      <c r="BI133" s="397"/>
      <c r="BJ133" s="394">
        <v>0</v>
      </c>
      <c r="BK133" s="395"/>
      <c r="BL133" s="43"/>
      <c r="BM133" s="396"/>
      <c r="BN133" s="397"/>
      <c r="BO133" s="394">
        <v>0</v>
      </c>
      <c r="BP133" s="395"/>
      <c r="BQ133" s="43"/>
      <c r="BR133" s="396"/>
      <c r="BS133" s="397"/>
      <c r="BT133" s="394">
        <v>0</v>
      </c>
      <c r="BU133" s="395"/>
      <c r="BV133" s="43"/>
      <c r="BW133" s="396"/>
      <c r="BX133" s="397"/>
      <c r="BY133" s="394">
        <v>0</v>
      </c>
      <c r="BZ133" s="395"/>
      <c r="CA133" s="43"/>
      <c r="CB133" s="396"/>
      <c r="CC133" s="397"/>
      <c r="CD133" s="394">
        <v>0</v>
      </c>
      <c r="CE133" s="395"/>
      <c r="CF133" s="43"/>
      <c r="CG133" s="396"/>
      <c r="CH133" s="397"/>
      <c r="CI133" s="394">
        <v>0</v>
      </c>
      <c r="CJ133" s="395"/>
      <c r="CK133" s="43"/>
      <c r="CL133" s="396"/>
      <c r="CM133" s="397"/>
      <c r="CN133" s="394">
        <v>0</v>
      </c>
      <c r="CO133" s="395"/>
      <c r="CP133" s="43"/>
      <c r="CQ133" s="396"/>
      <c r="CR133" s="397"/>
      <c r="CS133" s="394">
        <v>0</v>
      </c>
      <c r="CT133" s="395"/>
      <c r="CU133" s="43"/>
      <c r="CV133" s="396"/>
      <c r="CW133" s="397"/>
      <c r="CX133" s="394">
        <v>0</v>
      </c>
      <c r="CY133" s="395"/>
      <c r="CZ133" s="43"/>
      <c r="DA133" s="396"/>
      <c r="DB133" s="397"/>
      <c r="DC133" s="394">
        <v>0</v>
      </c>
      <c r="DD133" s="395"/>
      <c r="DE133" s="43"/>
      <c r="DF133" s="396"/>
      <c r="DG133" s="397"/>
      <c r="DH133" s="394">
        <v>0</v>
      </c>
      <c r="DI133" s="395"/>
      <c r="DJ133" s="43"/>
      <c r="DK133" s="396"/>
      <c r="DL133" s="397"/>
      <c r="DM133" s="394">
        <v>0</v>
      </c>
      <c r="DN133" s="395"/>
      <c r="DO133" s="43"/>
      <c r="DP133" s="396"/>
      <c r="DQ133" s="397"/>
      <c r="DR133" s="394">
        <v>0</v>
      </c>
      <c r="DS133" s="395"/>
      <c r="DT133" s="43"/>
      <c r="DU133" s="396"/>
      <c r="DV133" s="397"/>
      <c r="DW133" s="394">
        <v>0</v>
      </c>
      <c r="DX133" s="395"/>
      <c r="DY133" s="43"/>
      <c r="DZ133" s="396"/>
      <c r="EA133" s="397"/>
      <c r="EB133" s="394">
        <v>0</v>
      </c>
      <c r="EC133" s="395"/>
      <c r="ED133" s="43"/>
      <c r="EE133" s="396"/>
      <c r="EF133" s="397"/>
      <c r="EG133" s="394">
        <v>0</v>
      </c>
      <c r="EH133" s="395"/>
      <c r="EI133" s="43"/>
      <c r="EJ133" s="396"/>
      <c r="EK133" s="397"/>
      <c r="EL133" s="394">
        <v>0</v>
      </c>
      <c r="EM133" s="395"/>
      <c r="EN133" s="43"/>
      <c r="EO133" s="88"/>
    </row>
    <row r="134" spans="4:145" ht="12.75" hidden="1" customHeight="1" x14ac:dyDescent="0.3">
      <c r="D134" s="88" t="s">
        <v>319</v>
      </c>
      <c r="E134" s="327"/>
      <c r="F134" s="327"/>
      <c r="G134" s="43">
        <v>0</v>
      </c>
      <c r="H134" s="42"/>
      <c r="I134" s="43"/>
      <c r="J134" s="396"/>
      <c r="K134" s="396"/>
      <c r="L134" s="43">
        <v>0</v>
      </c>
      <c r="M134" s="42"/>
      <c r="N134" s="43"/>
      <c r="O134" s="396"/>
      <c r="P134" s="396"/>
      <c r="Q134" s="43">
        <v>0</v>
      </c>
      <c r="R134" s="42"/>
      <c r="S134" s="43"/>
      <c r="T134" s="396"/>
      <c r="U134" s="396"/>
      <c r="V134" s="43">
        <v>0</v>
      </c>
      <c r="W134" s="42"/>
      <c r="X134" s="43"/>
      <c r="Y134" s="396"/>
      <c r="Z134" s="396"/>
      <c r="AA134" s="43">
        <v>0</v>
      </c>
      <c r="AB134" s="42"/>
      <c r="AC134" s="43"/>
      <c r="AD134" s="396"/>
      <c r="AE134" s="396"/>
      <c r="AF134" s="43">
        <v>0</v>
      </c>
      <c r="AG134" s="42"/>
      <c r="AH134" s="43"/>
      <c r="AI134" s="396"/>
      <c r="AJ134" s="396"/>
      <c r="AK134" s="43">
        <v>0</v>
      </c>
      <c r="AL134" s="42"/>
      <c r="AM134" s="43"/>
      <c r="AN134" s="396"/>
      <c r="AO134" s="396"/>
      <c r="AP134" s="43">
        <v>0</v>
      </c>
      <c r="AQ134" s="42"/>
      <c r="AR134" s="43"/>
      <c r="AS134" s="396"/>
      <c r="AT134" s="396"/>
      <c r="AU134" s="43">
        <v>0</v>
      </c>
      <c r="AV134" s="42"/>
      <c r="AW134" s="43"/>
      <c r="AX134" s="396"/>
      <c r="AY134" s="396"/>
      <c r="AZ134" s="43">
        <v>0</v>
      </c>
      <c r="BA134" s="42"/>
      <c r="BB134" s="43"/>
      <c r="BC134" s="396"/>
      <c r="BD134" s="396"/>
      <c r="BE134" s="43">
        <v>0</v>
      </c>
      <c r="BF134" s="42"/>
      <c r="BG134" s="43"/>
      <c r="BH134" s="396"/>
      <c r="BI134" s="396"/>
      <c r="BJ134" s="43">
        <v>0</v>
      </c>
      <c r="BK134" s="42"/>
      <c r="BL134" s="43"/>
      <c r="BM134" s="396"/>
      <c r="BN134" s="396"/>
      <c r="BO134" s="43">
        <v>0</v>
      </c>
      <c r="BP134" s="42"/>
      <c r="BQ134" s="43"/>
      <c r="BR134" s="396"/>
      <c r="BS134" s="396"/>
      <c r="BT134" s="43">
        <v>0</v>
      </c>
      <c r="BU134" s="42"/>
      <c r="BV134" s="43"/>
      <c r="BW134" s="396"/>
      <c r="BX134" s="396"/>
      <c r="BY134" s="43">
        <v>0</v>
      </c>
      <c r="BZ134" s="42"/>
      <c r="CA134" s="43"/>
      <c r="CB134" s="396"/>
      <c r="CC134" s="396"/>
      <c r="CD134" s="43">
        <v>0</v>
      </c>
      <c r="CE134" s="42"/>
      <c r="CF134" s="43"/>
      <c r="CG134" s="396"/>
      <c r="CH134" s="396"/>
      <c r="CI134" s="43">
        <v>0</v>
      </c>
      <c r="CJ134" s="42"/>
      <c r="CK134" s="43"/>
      <c r="CL134" s="396"/>
      <c r="CM134" s="396"/>
      <c r="CN134" s="43">
        <v>0</v>
      </c>
      <c r="CO134" s="42"/>
      <c r="CP134" s="43"/>
      <c r="CQ134" s="396"/>
      <c r="CR134" s="396"/>
      <c r="CS134" s="43">
        <v>0</v>
      </c>
      <c r="CT134" s="42"/>
      <c r="CU134" s="43"/>
      <c r="CV134" s="396"/>
      <c r="CW134" s="396"/>
      <c r="CX134" s="43">
        <v>0</v>
      </c>
      <c r="CY134" s="42"/>
      <c r="CZ134" s="43"/>
      <c r="DA134" s="396"/>
      <c r="DB134" s="396"/>
      <c r="DC134" s="43">
        <v>0</v>
      </c>
      <c r="DD134" s="42"/>
      <c r="DE134" s="43"/>
      <c r="DF134" s="396"/>
      <c r="DG134" s="396"/>
      <c r="DH134" s="43">
        <v>0</v>
      </c>
      <c r="DI134" s="42"/>
      <c r="DJ134" s="43"/>
      <c r="DK134" s="396"/>
      <c r="DL134" s="396"/>
      <c r="DM134" s="43">
        <v>0</v>
      </c>
      <c r="DN134" s="42"/>
      <c r="DO134" s="43"/>
      <c r="DP134" s="396"/>
      <c r="DQ134" s="396"/>
      <c r="DR134" s="43">
        <v>0</v>
      </c>
      <c r="DS134" s="42"/>
      <c r="DT134" s="43"/>
      <c r="DU134" s="396"/>
      <c r="DV134" s="396"/>
      <c r="DW134" s="43">
        <v>0</v>
      </c>
      <c r="DX134" s="42"/>
      <c r="DY134" s="43"/>
      <c r="DZ134" s="396"/>
      <c r="EA134" s="396"/>
      <c r="EB134" s="43">
        <v>0</v>
      </c>
      <c r="EC134" s="42"/>
      <c r="ED134" s="43"/>
      <c r="EE134" s="396"/>
      <c r="EF134" s="396"/>
      <c r="EG134" s="43">
        <v>0</v>
      </c>
      <c r="EH134" s="42"/>
      <c r="EI134" s="43"/>
      <c r="EJ134" s="396"/>
      <c r="EK134" s="396"/>
      <c r="EL134" s="43">
        <v>0</v>
      </c>
      <c r="EM134" s="42"/>
      <c r="EN134" s="43"/>
      <c r="EO134" s="88"/>
    </row>
    <row r="135" spans="4:145" ht="12.75" hidden="1" customHeight="1" x14ac:dyDescent="0.3">
      <c r="D135" s="88" t="s">
        <v>334</v>
      </c>
      <c r="E135" s="327"/>
      <c r="F135" s="346"/>
      <c r="G135" s="72">
        <v>0</v>
      </c>
      <c r="H135" s="71"/>
      <c r="I135" s="43"/>
      <c r="J135" s="396"/>
      <c r="K135" s="405"/>
      <c r="L135" s="72">
        <v>0</v>
      </c>
      <c r="M135" s="71"/>
      <c r="N135" s="43"/>
      <c r="O135" s="396"/>
      <c r="P135" s="405"/>
      <c r="Q135" s="72">
        <v>0</v>
      </c>
      <c r="R135" s="71"/>
      <c r="S135" s="43"/>
      <c r="T135" s="396"/>
      <c r="U135" s="405"/>
      <c r="V135" s="72">
        <v>0</v>
      </c>
      <c r="W135" s="71"/>
      <c r="X135" s="43"/>
      <c r="Y135" s="396"/>
      <c r="Z135" s="405"/>
      <c r="AA135" s="72">
        <v>0</v>
      </c>
      <c r="AB135" s="71"/>
      <c r="AC135" s="43"/>
      <c r="AD135" s="396"/>
      <c r="AE135" s="405"/>
      <c r="AF135" s="72">
        <v>0</v>
      </c>
      <c r="AG135" s="71"/>
      <c r="AH135" s="43"/>
      <c r="AI135" s="396"/>
      <c r="AJ135" s="405"/>
      <c r="AK135" s="72">
        <v>0</v>
      </c>
      <c r="AL135" s="71"/>
      <c r="AM135" s="43"/>
      <c r="AN135" s="396"/>
      <c r="AO135" s="405"/>
      <c r="AP135" s="72">
        <v>0</v>
      </c>
      <c r="AQ135" s="71"/>
      <c r="AR135" s="43"/>
      <c r="AS135" s="396"/>
      <c r="AT135" s="405"/>
      <c r="AU135" s="72">
        <v>0</v>
      </c>
      <c r="AV135" s="71"/>
      <c r="AW135" s="43"/>
      <c r="AX135" s="396"/>
      <c r="AY135" s="405"/>
      <c r="AZ135" s="72">
        <v>0</v>
      </c>
      <c r="BA135" s="71"/>
      <c r="BB135" s="43"/>
      <c r="BC135" s="396"/>
      <c r="BD135" s="405"/>
      <c r="BE135" s="72">
        <v>0</v>
      </c>
      <c r="BF135" s="71"/>
      <c r="BG135" s="43"/>
      <c r="BH135" s="396"/>
      <c r="BI135" s="405"/>
      <c r="BJ135" s="72">
        <v>0</v>
      </c>
      <c r="BK135" s="71"/>
      <c r="BL135" s="43"/>
      <c r="BM135" s="396"/>
      <c r="BN135" s="405"/>
      <c r="BO135" s="72">
        <v>0</v>
      </c>
      <c r="BP135" s="71"/>
      <c r="BQ135" s="43"/>
      <c r="BR135" s="396"/>
      <c r="BS135" s="405"/>
      <c r="BT135" s="72">
        <v>0</v>
      </c>
      <c r="BU135" s="71"/>
      <c r="BV135" s="43"/>
      <c r="BW135" s="396"/>
      <c r="BX135" s="405"/>
      <c r="BY135" s="72">
        <v>0</v>
      </c>
      <c r="BZ135" s="71"/>
      <c r="CA135" s="43"/>
      <c r="CB135" s="396"/>
      <c r="CC135" s="405"/>
      <c r="CD135" s="72">
        <v>0</v>
      </c>
      <c r="CE135" s="71"/>
      <c r="CF135" s="43"/>
      <c r="CG135" s="396"/>
      <c r="CH135" s="405"/>
      <c r="CI135" s="72">
        <v>0</v>
      </c>
      <c r="CJ135" s="71"/>
      <c r="CK135" s="43"/>
      <c r="CL135" s="396"/>
      <c r="CM135" s="405"/>
      <c r="CN135" s="72">
        <v>0</v>
      </c>
      <c r="CO135" s="71"/>
      <c r="CP135" s="43"/>
      <c r="CQ135" s="396"/>
      <c r="CR135" s="405"/>
      <c r="CS135" s="72">
        <v>0</v>
      </c>
      <c r="CT135" s="71"/>
      <c r="CU135" s="43"/>
      <c r="CV135" s="396"/>
      <c r="CW135" s="405"/>
      <c r="CX135" s="72">
        <v>0</v>
      </c>
      <c r="CY135" s="71"/>
      <c r="CZ135" s="43"/>
      <c r="DA135" s="396"/>
      <c r="DB135" s="405"/>
      <c r="DC135" s="72">
        <v>0</v>
      </c>
      <c r="DD135" s="71"/>
      <c r="DE135" s="43"/>
      <c r="DF135" s="396"/>
      <c r="DG135" s="405"/>
      <c r="DH135" s="72">
        <v>0</v>
      </c>
      <c r="DI135" s="71"/>
      <c r="DJ135" s="43"/>
      <c r="DK135" s="396"/>
      <c r="DL135" s="405"/>
      <c r="DM135" s="72">
        <v>0</v>
      </c>
      <c r="DN135" s="71"/>
      <c r="DO135" s="43"/>
      <c r="DP135" s="396"/>
      <c r="DQ135" s="405"/>
      <c r="DR135" s="72">
        <v>0</v>
      </c>
      <c r="DS135" s="71"/>
      <c r="DT135" s="43"/>
      <c r="DU135" s="396"/>
      <c r="DV135" s="405"/>
      <c r="DW135" s="72">
        <v>0</v>
      </c>
      <c r="DX135" s="71"/>
      <c r="DY135" s="43"/>
      <c r="DZ135" s="396"/>
      <c r="EA135" s="405"/>
      <c r="EB135" s="72">
        <v>0</v>
      </c>
      <c r="EC135" s="71"/>
      <c r="ED135" s="43"/>
      <c r="EE135" s="396"/>
      <c r="EF135" s="405"/>
      <c r="EG135" s="72">
        <v>0</v>
      </c>
      <c r="EH135" s="71"/>
      <c r="EI135" s="43"/>
      <c r="EJ135" s="396"/>
      <c r="EK135" s="405"/>
      <c r="EL135" s="72">
        <v>0</v>
      </c>
      <c r="EM135" s="71"/>
      <c r="EN135" s="43"/>
      <c r="EO135" s="88"/>
    </row>
    <row r="136" spans="4:145" ht="12.75" hidden="1" customHeight="1" x14ac:dyDescent="0.3">
      <c r="D136" s="88"/>
      <c r="E136" s="327"/>
      <c r="G136" s="43"/>
      <c r="H136" s="43"/>
      <c r="I136" s="43"/>
      <c r="J136" s="396"/>
      <c r="K136" s="43"/>
      <c r="L136" s="43"/>
      <c r="M136" s="43"/>
      <c r="N136" s="43"/>
      <c r="O136" s="396"/>
      <c r="P136" s="43"/>
      <c r="Q136" s="43"/>
      <c r="R136" s="43"/>
      <c r="S136" s="43"/>
      <c r="T136" s="396"/>
      <c r="U136" s="43"/>
      <c r="V136" s="43"/>
      <c r="W136" s="43"/>
      <c r="X136" s="43"/>
      <c r="Y136" s="396"/>
      <c r="Z136" s="43"/>
      <c r="AA136" s="43"/>
      <c r="AB136" s="43"/>
      <c r="AC136" s="43"/>
      <c r="AD136" s="396"/>
      <c r="AE136" s="43"/>
      <c r="AF136" s="43"/>
      <c r="AG136" s="43"/>
      <c r="AH136" s="43"/>
      <c r="AI136" s="396"/>
      <c r="AJ136" s="43"/>
      <c r="AK136" s="43"/>
      <c r="AL136" s="43"/>
      <c r="AM136" s="43"/>
      <c r="AN136" s="396"/>
      <c r="AO136" s="43"/>
      <c r="AP136" s="43"/>
      <c r="AQ136" s="43"/>
      <c r="AR136" s="43"/>
      <c r="AS136" s="396"/>
      <c r="AT136" s="43"/>
      <c r="AU136" s="43"/>
      <c r="AV136" s="43"/>
      <c r="AW136" s="43"/>
      <c r="AX136" s="396"/>
      <c r="AY136" s="43"/>
      <c r="AZ136" s="43"/>
      <c r="BA136" s="43"/>
      <c r="BB136" s="43"/>
      <c r="BC136" s="396"/>
      <c r="BD136" s="43"/>
      <c r="BE136" s="43"/>
      <c r="BF136" s="43"/>
      <c r="BG136" s="43"/>
      <c r="BH136" s="396"/>
      <c r="BI136" s="43"/>
      <c r="BJ136" s="43"/>
      <c r="BK136" s="43"/>
      <c r="BL136" s="43"/>
      <c r="BM136" s="396"/>
      <c r="BN136" s="43"/>
      <c r="BO136" s="43"/>
      <c r="BP136" s="43"/>
      <c r="BQ136" s="43"/>
      <c r="BR136" s="396"/>
      <c r="BS136" s="43"/>
      <c r="BT136" s="43"/>
      <c r="BU136" s="43"/>
      <c r="BV136" s="43"/>
      <c r="BW136" s="396"/>
      <c r="BX136" s="43"/>
      <c r="BY136" s="43"/>
      <c r="BZ136" s="43"/>
      <c r="CA136" s="43"/>
      <c r="CB136" s="396"/>
      <c r="CC136" s="43"/>
      <c r="CD136" s="43"/>
      <c r="CE136" s="43"/>
      <c r="CF136" s="43"/>
      <c r="CG136" s="396"/>
      <c r="CH136" s="43"/>
      <c r="CI136" s="43"/>
      <c r="CJ136" s="43"/>
      <c r="CK136" s="43"/>
      <c r="CL136" s="396"/>
      <c r="CM136" s="43"/>
      <c r="CN136" s="43"/>
      <c r="CO136" s="43"/>
      <c r="CP136" s="43"/>
      <c r="CQ136" s="396"/>
      <c r="CR136" s="43"/>
      <c r="CS136" s="43"/>
      <c r="CT136" s="43"/>
      <c r="CU136" s="43"/>
      <c r="CV136" s="396"/>
      <c r="CW136" s="43"/>
      <c r="CX136" s="43"/>
      <c r="CY136" s="43"/>
      <c r="CZ136" s="43"/>
      <c r="DA136" s="396"/>
      <c r="DB136" s="43"/>
      <c r="DC136" s="43"/>
      <c r="DD136" s="43"/>
      <c r="DE136" s="43"/>
      <c r="DF136" s="396"/>
      <c r="DG136" s="43"/>
      <c r="DH136" s="43"/>
      <c r="DI136" s="43"/>
      <c r="DJ136" s="43"/>
      <c r="DK136" s="396"/>
      <c r="DL136" s="43"/>
      <c r="DM136" s="43"/>
      <c r="DN136" s="43"/>
      <c r="DO136" s="43"/>
      <c r="DP136" s="396"/>
      <c r="DQ136" s="43"/>
      <c r="DR136" s="43"/>
      <c r="DS136" s="43"/>
      <c r="DT136" s="43"/>
      <c r="DU136" s="396"/>
      <c r="DV136" s="43"/>
      <c r="DW136" s="43"/>
      <c r="DX136" s="43"/>
      <c r="DY136" s="43"/>
      <c r="DZ136" s="396"/>
      <c r="EA136" s="43"/>
      <c r="EB136" s="43"/>
      <c r="EC136" s="43"/>
      <c r="ED136" s="43"/>
      <c r="EE136" s="396"/>
      <c r="EF136" s="43"/>
      <c r="EG136" s="43"/>
      <c r="EH136" s="43"/>
      <c r="EI136" s="43"/>
      <c r="EJ136" s="396"/>
      <c r="EK136" s="43"/>
      <c r="EL136" s="43"/>
      <c r="EM136" s="43"/>
      <c r="EN136" s="43"/>
      <c r="EO136" s="88"/>
    </row>
    <row r="137" spans="4:145" ht="12.75" hidden="1" customHeight="1" x14ac:dyDescent="0.3">
      <c r="D137" s="88" t="s">
        <v>423</v>
      </c>
      <c r="E137" s="327"/>
      <c r="G137" s="43">
        <v>0</v>
      </c>
      <c r="H137" s="43"/>
      <c r="I137" s="43"/>
      <c r="J137" s="396"/>
      <c r="K137" s="43"/>
      <c r="L137" s="43">
        <v>0</v>
      </c>
      <c r="M137" s="43"/>
      <c r="N137" s="43"/>
      <c r="O137" s="396"/>
      <c r="P137" s="43"/>
      <c r="Q137" s="43">
        <v>0</v>
      </c>
      <c r="R137" s="43"/>
      <c r="S137" s="43"/>
      <c r="T137" s="396"/>
      <c r="U137" s="43"/>
      <c r="V137" s="43">
        <v>0</v>
      </c>
      <c r="W137" s="43"/>
      <c r="X137" s="43"/>
      <c r="Y137" s="396"/>
      <c r="Z137" s="43"/>
      <c r="AA137" s="43">
        <v>0</v>
      </c>
      <c r="AB137" s="43"/>
      <c r="AC137" s="43"/>
      <c r="AD137" s="396"/>
      <c r="AE137" s="43"/>
      <c r="AF137" s="43">
        <v>0</v>
      </c>
      <c r="AG137" s="43"/>
      <c r="AH137" s="43"/>
      <c r="AI137" s="396"/>
      <c r="AJ137" s="43"/>
      <c r="AK137" s="43">
        <v>0</v>
      </c>
      <c r="AL137" s="43"/>
      <c r="AM137" s="43"/>
      <c r="AN137" s="396"/>
      <c r="AO137" s="43"/>
      <c r="AP137" s="43">
        <v>0</v>
      </c>
      <c r="AQ137" s="43"/>
      <c r="AR137" s="43"/>
      <c r="AS137" s="396"/>
      <c r="AT137" s="43"/>
      <c r="AU137" s="43">
        <v>0</v>
      </c>
      <c r="AV137" s="43"/>
      <c r="AW137" s="43"/>
      <c r="AX137" s="396"/>
      <c r="AY137" s="43"/>
      <c r="AZ137" s="43">
        <v>0</v>
      </c>
      <c r="BA137" s="43"/>
      <c r="BB137" s="43"/>
      <c r="BC137" s="396"/>
      <c r="BD137" s="43"/>
      <c r="BE137" s="43">
        <v>0</v>
      </c>
      <c r="BF137" s="43"/>
      <c r="BG137" s="43"/>
      <c r="BH137" s="396"/>
      <c r="BI137" s="43"/>
      <c r="BJ137" s="43">
        <v>0</v>
      </c>
      <c r="BK137" s="43"/>
      <c r="BL137" s="43"/>
      <c r="BM137" s="396"/>
      <c r="BN137" s="43"/>
      <c r="BO137" s="43">
        <v>0</v>
      </c>
      <c r="BP137" s="43"/>
      <c r="BQ137" s="43"/>
      <c r="BR137" s="396"/>
      <c r="BS137" s="43"/>
      <c r="BT137" s="43">
        <v>0</v>
      </c>
      <c r="BU137" s="43"/>
      <c r="BV137" s="43"/>
      <c r="BW137" s="396"/>
      <c r="BX137" s="43"/>
      <c r="BY137" s="43">
        <v>0</v>
      </c>
      <c r="BZ137" s="43"/>
      <c r="CA137" s="43"/>
      <c r="CB137" s="396"/>
      <c r="CC137" s="43"/>
      <c r="CD137" s="43">
        <v>0</v>
      </c>
      <c r="CE137" s="43"/>
      <c r="CF137" s="43"/>
      <c r="CG137" s="396"/>
      <c r="CH137" s="43"/>
      <c r="CI137" s="43">
        <v>0</v>
      </c>
      <c r="CJ137" s="43"/>
      <c r="CK137" s="43"/>
      <c r="CL137" s="396"/>
      <c r="CM137" s="43"/>
      <c r="CN137" s="43">
        <v>0</v>
      </c>
      <c r="CO137" s="43"/>
      <c r="CP137" s="43"/>
      <c r="CQ137" s="396"/>
      <c r="CR137" s="43"/>
      <c r="CS137" s="43">
        <v>0</v>
      </c>
      <c r="CT137" s="43"/>
      <c r="CU137" s="43"/>
      <c r="CV137" s="396"/>
      <c r="CW137" s="43"/>
      <c r="CX137" s="43">
        <v>0</v>
      </c>
      <c r="CY137" s="43"/>
      <c r="CZ137" s="43"/>
      <c r="DA137" s="396"/>
      <c r="DB137" s="43"/>
      <c r="DC137" s="43">
        <v>0</v>
      </c>
      <c r="DD137" s="43"/>
      <c r="DE137" s="43"/>
      <c r="DF137" s="396"/>
      <c r="DG137" s="43"/>
      <c r="DH137" s="43">
        <v>0</v>
      </c>
      <c r="DI137" s="43"/>
      <c r="DJ137" s="43"/>
      <c r="DK137" s="396"/>
      <c r="DL137" s="43"/>
      <c r="DM137" s="43">
        <v>0</v>
      </c>
      <c r="DN137" s="43"/>
      <c r="DO137" s="43"/>
      <c r="DP137" s="396"/>
      <c r="DQ137" s="43"/>
      <c r="DR137" s="43">
        <v>0</v>
      </c>
      <c r="DS137" s="43"/>
      <c r="DT137" s="43"/>
      <c r="DU137" s="396"/>
      <c r="DV137" s="43"/>
      <c r="DW137" s="43">
        <v>0</v>
      </c>
      <c r="DX137" s="43"/>
      <c r="DY137" s="43"/>
      <c r="DZ137" s="396"/>
      <c r="EA137" s="43"/>
      <c r="EB137" s="43">
        <v>0</v>
      </c>
      <c r="EC137" s="43"/>
      <c r="ED137" s="43"/>
      <c r="EE137" s="396"/>
      <c r="EF137" s="43"/>
      <c r="EG137" s="43">
        <v>0</v>
      </c>
      <c r="EH137" s="43"/>
      <c r="EI137" s="43"/>
      <c r="EJ137" s="396"/>
      <c r="EK137" s="43"/>
      <c r="EL137" s="43">
        <v>0</v>
      </c>
      <c r="EM137" s="43"/>
      <c r="EN137" s="43"/>
      <c r="EO137" s="88"/>
    </row>
    <row r="138" spans="4:145" ht="12.75" hidden="1" customHeight="1" x14ac:dyDescent="0.3">
      <c r="D138" s="88" t="s">
        <v>316</v>
      </c>
      <c r="E138" s="327"/>
      <c r="F138" s="333"/>
      <c r="G138" s="394">
        <v>0</v>
      </c>
      <c r="H138" s="395"/>
      <c r="I138" s="43"/>
      <c r="J138" s="396"/>
      <c r="K138" s="397"/>
      <c r="L138" s="394">
        <v>0</v>
      </c>
      <c r="M138" s="395"/>
      <c r="N138" s="43"/>
      <c r="O138" s="396"/>
      <c r="P138" s="397"/>
      <c r="Q138" s="394">
        <v>0</v>
      </c>
      <c r="R138" s="395"/>
      <c r="S138" s="43"/>
      <c r="T138" s="396"/>
      <c r="U138" s="397"/>
      <c r="V138" s="394">
        <v>0</v>
      </c>
      <c r="W138" s="395"/>
      <c r="X138" s="43"/>
      <c r="Y138" s="396"/>
      <c r="Z138" s="397"/>
      <c r="AA138" s="394">
        <v>0</v>
      </c>
      <c r="AB138" s="395"/>
      <c r="AC138" s="43"/>
      <c r="AD138" s="396"/>
      <c r="AE138" s="397"/>
      <c r="AF138" s="394">
        <v>0</v>
      </c>
      <c r="AG138" s="395"/>
      <c r="AH138" s="43"/>
      <c r="AI138" s="396"/>
      <c r="AJ138" s="397"/>
      <c r="AK138" s="394">
        <v>0</v>
      </c>
      <c r="AL138" s="395"/>
      <c r="AM138" s="43"/>
      <c r="AN138" s="396"/>
      <c r="AO138" s="397"/>
      <c r="AP138" s="394">
        <v>0</v>
      </c>
      <c r="AQ138" s="395"/>
      <c r="AR138" s="43"/>
      <c r="AS138" s="396"/>
      <c r="AT138" s="397"/>
      <c r="AU138" s="394">
        <v>0</v>
      </c>
      <c r="AV138" s="395"/>
      <c r="AW138" s="43"/>
      <c r="AX138" s="396"/>
      <c r="AY138" s="397"/>
      <c r="AZ138" s="394">
        <v>0</v>
      </c>
      <c r="BA138" s="395"/>
      <c r="BB138" s="43"/>
      <c r="BC138" s="396"/>
      <c r="BD138" s="397"/>
      <c r="BE138" s="394">
        <v>0</v>
      </c>
      <c r="BF138" s="395"/>
      <c r="BG138" s="43"/>
      <c r="BH138" s="396"/>
      <c r="BI138" s="397"/>
      <c r="BJ138" s="394">
        <v>0</v>
      </c>
      <c r="BK138" s="395"/>
      <c r="BL138" s="43"/>
      <c r="BM138" s="396"/>
      <c r="BN138" s="397"/>
      <c r="BO138" s="394">
        <v>0</v>
      </c>
      <c r="BP138" s="395"/>
      <c r="BQ138" s="43"/>
      <c r="BR138" s="396"/>
      <c r="BS138" s="397"/>
      <c r="BT138" s="394">
        <v>0</v>
      </c>
      <c r="BU138" s="395"/>
      <c r="BV138" s="43"/>
      <c r="BW138" s="396"/>
      <c r="BX138" s="397"/>
      <c r="BY138" s="394">
        <v>0</v>
      </c>
      <c r="BZ138" s="395"/>
      <c r="CA138" s="43"/>
      <c r="CB138" s="396"/>
      <c r="CC138" s="397"/>
      <c r="CD138" s="394">
        <v>0</v>
      </c>
      <c r="CE138" s="395"/>
      <c r="CF138" s="43"/>
      <c r="CG138" s="396"/>
      <c r="CH138" s="397"/>
      <c r="CI138" s="394">
        <v>0</v>
      </c>
      <c r="CJ138" s="395"/>
      <c r="CK138" s="43"/>
      <c r="CL138" s="396"/>
      <c r="CM138" s="397"/>
      <c r="CN138" s="394">
        <v>0</v>
      </c>
      <c r="CO138" s="395"/>
      <c r="CP138" s="43"/>
      <c r="CQ138" s="396"/>
      <c r="CR138" s="397"/>
      <c r="CS138" s="394">
        <v>0</v>
      </c>
      <c r="CT138" s="395"/>
      <c r="CU138" s="43"/>
      <c r="CV138" s="396"/>
      <c r="CW138" s="397"/>
      <c r="CX138" s="394">
        <v>0</v>
      </c>
      <c r="CY138" s="395"/>
      <c r="CZ138" s="43"/>
      <c r="DA138" s="396"/>
      <c r="DB138" s="397"/>
      <c r="DC138" s="394">
        <v>0</v>
      </c>
      <c r="DD138" s="395"/>
      <c r="DE138" s="43"/>
      <c r="DF138" s="396"/>
      <c r="DG138" s="397"/>
      <c r="DH138" s="394">
        <v>0</v>
      </c>
      <c r="DI138" s="395"/>
      <c r="DJ138" s="43"/>
      <c r="DK138" s="396"/>
      <c r="DL138" s="397"/>
      <c r="DM138" s="394">
        <v>0</v>
      </c>
      <c r="DN138" s="395"/>
      <c r="DO138" s="43"/>
      <c r="DP138" s="396"/>
      <c r="DQ138" s="397"/>
      <c r="DR138" s="394">
        <v>0</v>
      </c>
      <c r="DS138" s="395"/>
      <c r="DT138" s="43"/>
      <c r="DU138" s="396"/>
      <c r="DV138" s="397"/>
      <c r="DW138" s="394">
        <v>0</v>
      </c>
      <c r="DX138" s="395"/>
      <c r="DY138" s="43"/>
      <c r="DZ138" s="396"/>
      <c r="EA138" s="397"/>
      <c r="EB138" s="394">
        <v>0</v>
      </c>
      <c r="EC138" s="395"/>
      <c r="ED138" s="43"/>
      <c r="EE138" s="396"/>
      <c r="EF138" s="397"/>
      <c r="EG138" s="394">
        <v>0</v>
      </c>
      <c r="EH138" s="395"/>
      <c r="EI138" s="43"/>
      <c r="EJ138" s="396"/>
      <c r="EK138" s="397"/>
      <c r="EL138" s="394">
        <v>0</v>
      </c>
      <c r="EM138" s="395"/>
      <c r="EN138" s="43"/>
      <c r="EO138" s="88"/>
    </row>
    <row r="139" spans="4:145" ht="12.75" hidden="1" customHeight="1" x14ac:dyDescent="0.3">
      <c r="D139" s="88" t="s">
        <v>319</v>
      </c>
      <c r="E139" s="327"/>
      <c r="F139" s="327"/>
      <c r="G139" s="43">
        <v>0</v>
      </c>
      <c r="H139" s="42"/>
      <c r="I139" s="43"/>
      <c r="J139" s="396"/>
      <c r="K139" s="396"/>
      <c r="L139" s="43">
        <v>0</v>
      </c>
      <c r="M139" s="42"/>
      <c r="N139" s="43"/>
      <c r="O139" s="396"/>
      <c r="P139" s="396"/>
      <c r="Q139" s="43">
        <v>0</v>
      </c>
      <c r="R139" s="42"/>
      <c r="S139" s="43"/>
      <c r="T139" s="396"/>
      <c r="U139" s="396"/>
      <c r="V139" s="43">
        <v>0</v>
      </c>
      <c r="W139" s="42"/>
      <c r="X139" s="43"/>
      <c r="Y139" s="396"/>
      <c r="Z139" s="396"/>
      <c r="AA139" s="43">
        <v>0</v>
      </c>
      <c r="AB139" s="42"/>
      <c r="AC139" s="43"/>
      <c r="AD139" s="396"/>
      <c r="AE139" s="396"/>
      <c r="AF139" s="43">
        <v>0</v>
      </c>
      <c r="AG139" s="42"/>
      <c r="AH139" s="43"/>
      <c r="AI139" s="396"/>
      <c r="AJ139" s="396"/>
      <c r="AK139" s="43">
        <v>0</v>
      </c>
      <c r="AL139" s="42"/>
      <c r="AM139" s="43"/>
      <c r="AN139" s="396"/>
      <c r="AO139" s="396"/>
      <c r="AP139" s="43">
        <v>0</v>
      </c>
      <c r="AQ139" s="42"/>
      <c r="AR139" s="43"/>
      <c r="AS139" s="396"/>
      <c r="AT139" s="396"/>
      <c r="AU139" s="43">
        <v>0</v>
      </c>
      <c r="AV139" s="42"/>
      <c r="AW139" s="43"/>
      <c r="AX139" s="396"/>
      <c r="AY139" s="396"/>
      <c r="AZ139" s="43">
        <v>0</v>
      </c>
      <c r="BA139" s="42"/>
      <c r="BB139" s="43"/>
      <c r="BC139" s="396"/>
      <c r="BD139" s="396"/>
      <c r="BE139" s="43">
        <v>0</v>
      </c>
      <c r="BF139" s="42"/>
      <c r="BG139" s="43"/>
      <c r="BH139" s="396"/>
      <c r="BI139" s="396"/>
      <c r="BJ139" s="43">
        <v>0</v>
      </c>
      <c r="BK139" s="42"/>
      <c r="BL139" s="43"/>
      <c r="BM139" s="396"/>
      <c r="BN139" s="396"/>
      <c r="BO139" s="43">
        <v>0</v>
      </c>
      <c r="BP139" s="42"/>
      <c r="BQ139" s="43"/>
      <c r="BR139" s="396"/>
      <c r="BS139" s="396"/>
      <c r="BT139" s="43">
        <v>0</v>
      </c>
      <c r="BU139" s="42"/>
      <c r="BV139" s="43"/>
      <c r="BW139" s="396"/>
      <c r="BX139" s="396"/>
      <c r="BY139" s="43">
        <v>0</v>
      </c>
      <c r="BZ139" s="42"/>
      <c r="CA139" s="43"/>
      <c r="CB139" s="396"/>
      <c r="CC139" s="396"/>
      <c r="CD139" s="43">
        <v>0</v>
      </c>
      <c r="CE139" s="42"/>
      <c r="CF139" s="43"/>
      <c r="CG139" s="396"/>
      <c r="CH139" s="396"/>
      <c r="CI139" s="43">
        <v>0</v>
      </c>
      <c r="CJ139" s="42"/>
      <c r="CK139" s="43"/>
      <c r="CL139" s="396"/>
      <c r="CM139" s="396"/>
      <c r="CN139" s="43">
        <v>0</v>
      </c>
      <c r="CO139" s="42"/>
      <c r="CP139" s="43"/>
      <c r="CQ139" s="396"/>
      <c r="CR139" s="396"/>
      <c r="CS139" s="43">
        <v>0</v>
      </c>
      <c r="CT139" s="42"/>
      <c r="CU139" s="43"/>
      <c r="CV139" s="396"/>
      <c r="CW139" s="396"/>
      <c r="CX139" s="43">
        <v>0</v>
      </c>
      <c r="CY139" s="42"/>
      <c r="CZ139" s="43"/>
      <c r="DA139" s="396"/>
      <c r="DB139" s="396"/>
      <c r="DC139" s="43">
        <v>0</v>
      </c>
      <c r="DD139" s="42"/>
      <c r="DE139" s="43"/>
      <c r="DF139" s="396"/>
      <c r="DG139" s="396"/>
      <c r="DH139" s="43">
        <v>0</v>
      </c>
      <c r="DI139" s="42"/>
      <c r="DJ139" s="43"/>
      <c r="DK139" s="396"/>
      <c r="DL139" s="396"/>
      <c r="DM139" s="43">
        <v>0</v>
      </c>
      <c r="DN139" s="42"/>
      <c r="DO139" s="43"/>
      <c r="DP139" s="396"/>
      <c r="DQ139" s="396"/>
      <c r="DR139" s="43">
        <v>0</v>
      </c>
      <c r="DS139" s="42"/>
      <c r="DT139" s="43"/>
      <c r="DU139" s="396"/>
      <c r="DV139" s="396"/>
      <c r="DW139" s="43">
        <v>0</v>
      </c>
      <c r="DX139" s="42"/>
      <c r="DY139" s="43"/>
      <c r="DZ139" s="396"/>
      <c r="EA139" s="396"/>
      <c r="EB139" s="43">
        <v>0</v>
      </c>
      <c r="EC139" s="42"/>
      <c r="ED139" s="43"/>
      <c r="EE139" s="396"/>
      <c r="EF139" s="396"/>
      <c r="EG139" s="43">
        <v>0</v>
      </c>
      <c r="EH139" s="42"/>
      <c r="EI139" s="43"/>
      <c r="EJ139" s="396"/>
      <c r="EK139" s="396"/>
      <c r="EL139" s="43">
        <v>0</v>
      </c>
      <c r="EM139" s="42"/>
      <c r="EN139" s="43"/>
      <c r="EO139" s="88"/>
    </row>
    <row r="140" spans="4:145" ht="12.75" hidden="1" customHeight="1" x14ac:dyDescent="0.3">
      <c r="D140" s="88" t="s">
        <v>334</v>
      </c>
      <c r="E140" s="327"/>
      <c r="F140" s="346"/>
      <c r="G140" s="72">
        <v>0</v>
      </c>
      <c r="H140" s="71"/>
      <c r="I140" s="43"/>
      <c r="J140" s="396"/>
      <c r="K140" s="405"/>
      <c r="L140" s="72">
        <v>0</v>
      </c>
      <c r="M140" s="71"/>
      <c r="N140" s="43"/>
      <c r="O140" s="396"/>
      <c r="P140" s="405"/>
      <c r="Q140" s="72">
        <v>0</v>
      </c>
      <c r="R140" s="71"/>
      <c r="S140" s="43"/>
      <c r="T140" s="396"/>
      <c r="U140" s="405"/>
      <c r="V140" s="72">
        <v>0</v>
      </c>
      <c r="W140" s="71"/>
      <c r="X140" s="43"/>
      <c r="Y140" s="396"/>
      <c r="Z140" s="405"/>
      <c r="AA140" s="72">
        <v>0</v>
      </c>
      <c r="AB140" s="71"/>
      <c r="AC140" s="43"/>
      <c r="AD140" s="396"/>
      <c r="AE140" s="405"/>
      <c r="AF140" s="72">
        <v>0</v>
      </c>
      <c r="AG140" s="71"/>
      <c r="AH140" s="43"/>
      <c r="AI140" s="396"/>
      <c r="AJ140" s="405"/>
      <c r="AK140" s="72">
        <v>0</v>
      </c>
      <c r="AL140" s="71"/>
      <c r="AM140" s="43"/>
      <c r="AN140" s="396"/>
      <c r="AO140" s="405"/>
      <c r="AP140" s="72">
        <v>0</v>
      </c>
      <c r="AQ140" s="71"/>
      <c r="AR140" s="43"/>
      <c r="AS140" s="396"/>
      <c r="AT140" s="405"/>
      <c r="AU140" s="72">
        <v>0</v>
      </c>
      <c r="AV140" s="71"/>
      <c r="AW140" s="43"/>
      <c r="AX140" s="396"/>
      <c r="AY140" s="405"/>
      <c r="AZ140" s="72">
        <v>0</v>
      </c>
      <c r="BA140" s="71"/>
      <c r="BB140" s="43"/>
      <c r="BC140" s="396"/>
      <c r="BD140" s="405"/>
      <c r="BE140" s="72">
        <v>0</v>
      </c>
      <c r="BF140" s="71"/>
      <c r="BG140" s="43"/>
      <c r="BH140" s="396"/>
      <c r="BI140" s="405"/>
      <c r="BJ140" s="72">
        <v>0</v>
      </c>
      <c r="BK140" s="71"/>
      <c r="BL140" s="43"/>
      <c r="BM140" s="396"/>
      <c r="BN140" s="405"/>
      <c r="BO140" s="72">
        <v>0</v>
      </c>
      <c r="BP140" s="71"/>
      <c r="BQ140" s="43"/>
      <c r="BR140" s="396"/>
      <c r="BS140" s="405"/>
      <c r="BT140" s="72">
        <v>0</v>
      </c>
      <c r="BU140" s="71"/>
      <c r="BV140" s="43"/>
      <c r="BW140" s="396"/>
      <c r="BX140" s="405"/>
      <c r="BY140" s="72">
        <v>0</v>
      </c>
      <c r="BZ140" s="71"/>
      <c r="CA140" s="43"/>
      <c r="CB140" s="396"/>
      <c r="CC140" s="405"/>
      <c r="CD140" s="72">
        <v>0</v>
      </c>
      <c r="CE140" s="71"/>
      <c r="CF140" s="43"/>
      <c r="CG140" s="396"/>
      <c r="CH140" s="405"/>
      <c r="CI140" s="72">
        <v>0</v>
      </c>
      <c r="CJ140" s="71"/>
      <c r="CK140" s="43"/>
      <c r="CL140" s="396"/>
      <c r="CM140" s="405"/>
      <c r="CN140" s="72">
        <v>0</v>
      </c>
      <c r="CO140" s="71"/>
      <c r="CP140" s="43"/>
      <c r="CQ140" s="396"/>
      <c r="CR140" s="405"/>
      <c r="CS140" s="72">
        <v>0</v>
      </c>
      <c r="CT140" s="71"/>
      <c r="CU140" s="43"/>
      <c r="CV140" s="396"/>
      <c r="CW140" s="405"/>
      <c r="CX140" s="72">
        <v>0</v>
      </c>
      <c r="CY140" s="71"/>
      <c r="CZ140" s="43"/>
      <c r="DA140" s="396"/>
      <c r="DB140" s="405"/>
      <c r="DC140" s="72">
        <v>0</v>
      </c>
      <c r="DD140" s="71"/>
      <c r="DE140" s="43"/>
      <c r="DF140" s="396"/>
      <c r="DG140" s="405"/>
      <c r="DH140" s="72">
        <v>0</v>
      </c>
      <c r="DI140" s="71"/>
      <c r="DJ140" s="43"/>
      <c r="DK140" s="396"/>
      <c r="DL140" s="405"/>
      <c r="DM140" s="72">
        <v>0</v>
      </c>
      <c r="DN140" s="71"/>
      <c r="DO140" s="43"/>
      <c r="DP140" s="396"/>
      <c r="DQ140" s="405"/>
      <c r="DR140" s="72">
        <v>0</v>
      </c>
      <c r="DS140" s="71"/>
      <c r="DT140" s="43"/>
      <c r="DU140" s="396"/>
      <c r="DV140" s="405"/>
      <c r="DW140" s="72">
        <v>0</v>
      </c>
      <c r="DX140" s="71"/>
      <c r="DY140" s="43"/>
      <c r="DZ140" s="396"/>
      <c r="EA140" s="405"/>
      <c r="EB140" s="72">
        <v>0</v>
      </c>
      <c r="EC140" s="71"/>
      <c r="ED140" s="43"/>
      <c r="EE140" s="396"/>
      <c r="EF140" s="405"/>
      <c r="EG140" s="72">
        <v>0</v>
      </c>
      <c r="EH140" s="71"/>
      <c r="EI140" s="43"/>
      <c r="EJ140" s="396"/>
      <c r="EK140" s="405"/>
      <c r="EL140" s="72">
        <v>0</v>
      </c>
      <c r="EM140" s="71"/>
      <c r="EN140" s="43"/>
      <c r="EO140" s="88"/>
    </row>
    <row r="141" spans="4:145" x14ac:dyDescent="0.3">
      <c r="D141" s="88"/>
      <c r="E141" s="327"/>
      <c r="G141" s="43"/>
      <c r="H141" s="43"/>
      <c r="I141" s="43"/>
      <c r="J141" s="396"/>
      <c r="K141" s="43"/>
      <c r="L141" s="43"/>
      <c r="M141" s="43"/>
      <c r="N141" s="43"/>
      <c r="O141" s="396"/>
      <c r="P141" s="43"/>
      <c r="Q141" s="43"/>
      <c r="R141" s="43"/>
      <c r="S141" s="43"/>
      <c r="T141" s="396"/>
      <c r="U141" s="43"/>
      <c r="V141" s="43"/>
      <c r="W141" s="43"/>
      <c r="X141" s="43"/>
      <c r="Y141" s="396"/>
      <c r="Z141" s="43"/>
      <c r="AA141" s="43"/>
      <c r="AB141" s="43"/>
      <c r="AC141" s="43"/>
      <c r="AD141" s="396"/>
      <c r="AE141" s="43"/>
      <c r="AF141" s="43"/>
      <c r="AG141" s="43"/>
      <c r="AH141" s="43"/>
      <c r="AI141" s="396"/>
      <c r="AJ141" s="43"/>
      <c r="AK141" s="43"/>
      <c r="AL141" s="43"/>
      <c r="AM141" s="43"/>
      <c r="AN141" s="396"/>
      <c r="AO141" s="43"/>
      <c r="AP141" s="43"/>
      <c r="AQ141" s="43"/>
      <c r="AR141" s="43"/>
      <c r="AS141" s="396"/>
      <c r="AT141" s="43"/>
      <c r="AU141" s="43"/>
      <c r="AV141" s="43"/>
      <c r="AW141" s="43"/>
      <c r="AX141" s="396"/>
      <c r="AY141" s="43"/>
      <c r="AZ141" s="43"/>
      <c r="BA141" s="43"/>
      <c r="BB141" s="43"/>
      <c r="BC141" s="396"/>
      <c r="BD141" s="43"/>
      <c r="BE141" s="43"/>
      <c r="BF141" s="43"/>
      <c r="BG141" s="43"/>
      <c r="BH141" s="396"/>
      <c r="BI141" s="43"/>
      <c r="BJ141" s="43"/>
      <c r="BK141" s="43"/>
      <c r="BL141" s="43"/>
      <c r="BM141" s="396"/>
      <c r="BN141" s="43"/>
      <c r="BO141" s="43"/>
      <c r="BP141" s="43"/>
      <c r="BQ141" s="43"/>
      <c r="BR141" s="396"/>
      <c r="BS141" s="43"/>
      <c r="BT141" s="43"/>
      <c r="BU141" s="43"/>
      <c r="BV141" s="43"/>
      <c r="BW141" s="396"/>
      <c r="BX141" s="43"/>
      <c r="BY141" s="43"/>
      <c r="BZ141" s="43"/>
      <c r="CA141" s="43"/>
      <c r="CB141" s="396"/>
      <c r="CC141" s="43"/>
      <c r="CD141" s="43"/>
      <c r="CE141" s="43"/>
      <c r="CF141" s="43"/>
      <c r="CG141" s="396"/>
      <c r="CH141" s="43"/>
      <c r="CI141" s="43"/>
      <c r="CJ141" s="43"/>
      <c r="CK141" s="43"/>
      <c r="CL141" s="396"/>
      <c r="CM141" s="43"/>
      <c r="CN141" s="43"/>
      <c r="CO141" s="43"/>
      <c r="CP141" s="43"/>
      <c r="CQ141" s="396"/>
      <c r="CR141" s="43"/>
      <c r="CS141" s="43"/>
      <c r="CT141" s="43"/>
      <c r="CU141" s="43"/>
      <c r="CV141" s="396"/>
      <c r="CW141" s="43"/>
      <c r="CX141" s="43"/>
      <c r="CY141" s="43"/>
      <c r="CZ141" s="43"/>
      <c r="DA141" s="396"/>
      <c r="DB141" s="43"/>
      <c r="DC141" s="43"/>
      <c r="DD141" s="43"/>
      <c r="DE141" s="43"/>
      <c r="DF141" s="396"/>
      <c r="DG141" s="43"/>
      <c r="DH141" s="43"/>
      <c r="DI141" s="43"/>
      <c r="DJ141" s="43"/>
      <c r="DK141" s="396"/>
      <c r="DL141" s="43"/>
      <c r="DM141" s="43"/>
      <c r="DN141" s="43"/>
      <c r="DO141" s="43"/>
      <c r="DP141" s="396"/>
      <c r="DQ141" s="43"/>
      <c r="DR141" s="43"/>
      <c r="DS141" s="43"/>
      <c r="DT141" s="43"/>
      <c r="DU141" s="396"/>
      <c r="DV141" s="43"/>
      <c r="DW141" s="43"/>
      <c r="DX141" s="43"/>
      <c r="DY141" s="43"/>
      <c r="DZ141" s="396"/>
      <c r="EA141" s="43"/>
      <c r="EB141" s="43"/>
      <c r="EC141" s="43"/>
      <c r="ED141" s="43"/>
      <c r="EE141" s="396"/>
      <c r="EF141" s="43"/>
      <c r="EG141" s="43"/>
      <c r="EH141" s="43"/>
      <c r="EI141" s="43"/>
      <c r="EJ141" s="396"/>
      <c r="EK141" s="43"/>
      <c r="EL141" s="43"/>
      <c r="EM141" s="43"/>
      <c r="EN141" s="43"/>
      <c r="EO141" s="88"/>
    </row>
    <row r="142" spans="4:145" x14ac:dyDescent="0.3">
      <c r="D142" s="161" t="s">
        <v>424</v>
      </c>
      <c r="E142" s="327"/>
      <c r="G142" s="332">
        <v>48946000</v>
      </c>
      <c r="J142" s="327"/>
      <c r="L142" s="33">
        <v>0</v>
      </c>
      <c r="O142" s="327"/>
      <c r="Q142" s="33">
        <v>0</v>
      </c>
      <c r="T142" s="327"/>
      <c r="V142" s="33">
        <v>0</v>
      </c>
      <c r="Y142" s="327"/>
      <c r="AA142" s="33">
        <v>0</v>
      </c>
      <c r="AD142" s="327"/>
      <c r="AF142" s="33">
        <v>0</v>
      </c>
      <c r="AI142" s="327"/>
      <c r="AK142" s="33">
        <v>0</v>
      </c>
      <c r="AN142" s="327"/>
      <c r="AP142" s="33">
        <v>9590503</v>
      </c>
      <c r="AS142" s="327"/>
      <c r="AU142" s="33">
        <v>0</v>
      </c>
      <c r="AX142" s="327"/>
      <c r="AZ142" s="33">
        <v>0</v>
      </c>
      <c r="BC142" s="327"/>
      <c r="BE142" s="33">
        <v>0</v>
      </c>
      <c r="BH142" s="327"/>
      <c r="BJ142" s="33">
        <v>0</v>
      </c>
      <c r="BM142" s="327"/>
      <c r="BO142" s="33">
        <v>0</v>
      </c>
      <c r="BR142" s="327"/>
      <c r="BT142" s="33">
        <v>9590503</v>
      </c>
      <c r="BW142" s="327"/>
      <c r="BY142" s="33">
        <v>15761600</v>
      </c>
      <c r="CB142" s="327"/>
      <c r="CD142" s="33">
        <v>0</v>
      </c>
      <c r="CG142" s="327"/>
      <c r="CI142" s="33">
        <v>15761600</v>
      </c>
      <c r="CL142" s="327"/>
      <c r="CN142" s="33">
        <v>0</v>
      </c>
      <c r="CQ142" s="327"/>
      <c r="CS142" s="33">
        <v>0</v>
      </c>
      <c r="CV142" s="327"/>
      <c r="CX142" s="33">
        <v>0</v>
      </c>
      <c r="DA142" s="327"/>
      <c r="DC142" s="33">
        <v>0</v>
      </c>
      <c r="DF142" s="327"/>
      <c r="DH142" s="33">
        <v>0</v>
      </c>
      <c r="DK142" s="327"/>
      <c r="DM142" s="33">
        <v>0</v>
      </c>
      <c r="DP142" s="327"/>
      <c r="DR142" s="33">
        <v>0</v>
      </c>
      <c r="DU142" s="327"/>
      <c r="DW142" s="33">
        <v>0</v>
      </c>
      <c r="DZ142" s="327"/>
      <c r="EB142" s="33">
        <v>0</v>
      </c>
      <c r="EE142" s="327"/>
      <c r="EG142" s="33">
        <v>0</v>
      </c>
      <c r="EJ142" s="327"/>
      <c r="EL142" s="33">
        <v>15761600</v>
      </c>
      <c r="EO142" s="88"/>
    </row>
    <row r="143" spans="4:145" x14ac:dyDescent="0.3">
      <c r="D143" s="188" t="s">
        <v>425</v>
      </c>
      <c r="E143" s="327"/>
      <c r="F143" s="333"/>
      <c r="G143" s="337">
        <v>48946000</v>
      </c>
      <c r="H143" s="334"/>
      <c r="J143" s="327"/>
      <c r="K143" s="333"/>
      <c r="L143" s="147">
        <v>0</v>
      </c>
      <c r="M143" s="334"/>
      <c r="O143" s="327"/>
      <c r="P143" s="333"/>
      <c r="Q143" s="147">
        <v>0</v>
      </c>
      <c r="R143" s="334"/>
      <c r="T143" s="327"/>
      <c r="U143" s="333"/>
      <c r="V143" s="147">
        <v>0</v>
      </c>
      <c r="W143" s="334"/>
      <c r="Y143" s="327"/>
      <c r="Z143" s="333"/>
      <c r="AA143" s="147">
        <v>0</v>
      </c>
      <c r="AB143" s="334"/>
      <c r="AD143" s="327"/>
      <c r="AE143" s="333"/>
      <c r="AF143" s="147">
        <v>0</v>
      </c>
      <c r="AG143" s="334"/>
      <c r="AI143" s="327"/>
      <c r="AJ143" s="333"/>
      <c r="AK143" s="147">
        <v>0</v>
      </c>
      <c r="AL143" s="334"/>
      <c r="AN143" s="327"/>
      <c r="AO143" s="333"/>
      <c r="AP143" s="147">
        <v>9590503</v>
      </c>
      <c r="AQ143" s="334"/>
      <c r="AS143" s="327"/>
      <c r="AT143" s="333"/>
      <c r="AU143" s="337">
        <v>0</v>
      </c>
      <c r="AV143" s="334"/>
      <c r="AX143" s="327"/>
      <c r="AY143" s="333"/>
      <c r="AZ143" s="337">
        <v>0</v>
      </c>
      <c r="BA143" s="334"/>
      <c r="BC143" s="327"/>
      <c r="BD143" s="333"/>
      <c r="BE143" s="337">
        <v>0</v>
      </c>
      <c r="BF143" s="334"/>
      <c r="BH143" s="327"/>
      <c r="BI143" s="333"/>
      <c r="BJ143" s="337">
        <v>0</v>
      </c>
      <c r="BK143" s="334"/>
      <c r="BM143" s="327"/>
      <c r="BN143" s="333"/>
      <c r="BO143" s="337">
        <v>0</v>
      </c>
      <c r="BP143" s="334"/>
      <c r="BR143" s="327"/>
      <c r="BS143" s="333"/>
      <c r="BT143" s="147">
        <v>9590503</v>
      </c>
      <c r="BU143" s="334"/>
      <c r="BW143" s="327"/>
      <c r="BX143" s="333"/>
      <c r="BY143" s="147">
        <v>15761600</v>
      </c>
      <c r="BZ143" s="334"/>
      <c r="CB143" s="327"/>
      <c r="CC143" s="333"/>
      <c r="CD143" s="147">
        <v>0</v>
      </c>
      <c r="CE143" s="334"/>
      <c r="CG143" s="327"/>
      <c r="CH143" s="333"/>
      <c r="CI143" s="147">
        <v>15761600</v>
      </c>
      <c r="CJ143" s="334"/>
      <c r="CL143" s="327"/>
      <c r="CM143" s="333"/>
      <c r="CN143" s="147">
        <v>0</v>
      </c>
      <c r="CO143" s="334"/>
      <c r="CQ143" s="327"/>
      <c r="CR143" s="333"/>
      <c r="CS143" s="147">
        <v>0</v>
      </c>
      <c r="CT143" s="334"/>
      <c r="CV143" s="327"/>
      <c r="CW143" s="333"/>
      <c r="CX143" s="147">
        <v>0</v>
      </c>
      <c r="CY143" s="334"/>
      <c r="DA143" s="327"/>
      <c r="DB143" s="333"/>
      <c r="DC143" s="147">
        <v>0</v>
      </c>
      <c r="DD143" s="334"/>
      <c r="DF143" s="327"/>
      <c r="DG143" s="333"/>
      <c r="DH143" s="147">
        <v>0</v>
      </c>
      <c r="DI143" s="334"/>
      <c r="DK143" s="327"/>
      <c r="DL143" s="333"/>
      <c r="DM143" s="337">
        <v>0</v>
      </c>
      <c r="DN143" s="334"/>
      <c r="DP143" s="327"/>
      <c r="DQ143" s="333"/>
      <c r="DR143" s="337">
        <v>0</v>
      </c>
      <c r="DS143" s="334"/>
      <c r="DU143" s="327"/>
      <c r="DV143" s="333"/>
      <c r="DW143" s="337">
        <v>0</v>
      </c>
      <c r="DX143" s="334"/>
      <c r="DZ143" s="327"/>
      <c r="EA143" s="333"/>
      <c r="EB143" s="337">
        <v>0</v>
      </c>
      <c r="EC143" s="334"/>
      <c r="EE143" s="327"/>
      <c r="EF143" s="333"/>
      <c r="EG143" s="337">
        <v>0</v>
      </c>
      <c r="EH143" s="334"/>
      <c r="EJ143" s="327"/>
      <c r="EK143" s="333"/>
      <c r="EL143" s="147">
        <v>15761600</v>
      </c>
      <c r="EM143" s="334"/>
      <c r="EO143" s="88"/>
    </row>
    <row r="144" spans="4:145" x14ac:dyDescent="0.3">
      <c r="D144" s="188" t="s">
        <v>426</v>
      </c>
      <c r="E144" s="327"/>
      <c r="F144" s="327"/>
      <c r="G144" s="345">
        <v>0</v>
      </c>
      <c r="H144" s="339"/>
      <c r="J144" s="327"/>
      <c r="K144" s="327"/>
      <c r="L144" s="80">
        <v>0</v>
      </c>
      <c r="M144" s="339"/>
      <c r="O144" s="327"/>
      <c r="P144" s="327"/>
      <c r="Q144" s="80">
        <v>0</v>
      </c>
      <c r="R144" s="339"/>
      <c r="T144" s="327"/>
      <c r="U144" s="327"/>
      <c r="V144" s="80">
        <v>0</v>
      </c>
      <c r="W144" s="339"/>
      <c r="Y144" s="327"/>
      <c r="Z144" s="327"/>
      <c r="AA144" s="80">
        <v>0</v>
      </c>
      <c r="AB144" s="339"/>
      <c r="AD144" s="327"/>
      <c r="AE144" s="327"/>
      <c r="AF144" s="80">
        <v>0</v>
      </c>
      <c r="AG144" s="339"/>
      <c r="AI144" s="327"/>
      <c r="AJ144" s="327"/>
      <c r="AK144" s="80">
        <v>0</v>
      </c>
      <c r="AL144" s="339"/>
      <c r="AN144" s="327"/>
      <c r="AO144" s="327"/>
      <c r="AP144" s="80">
        <v>0</v>
      </c>
      <c r="AQ144" s="339"/>
      <c r="AS144" s="327"/>
      <c r="AT144" s="327"/>
      <c r="AU144" s="345">
        <v>0</v>
      </c>
      <c r="AV144" s="339"/>
      <c r="AX144" s="327"/>
      <c r="AY144" s="327"/>
      <c r="AZ144" s="345">
        <v>0</v>
      </c>
      <c r="BA144" s="339"/>
      <c r="BC144" s="327"/>
      <c r="BD144" s="327"/>
      <c r="BE144" s="345">
        <v>0</v>
      </c>
      <c r="BF144" s="339"/>
      <c r="BH144" s="327"/>
      <c r="BI144" s="327"/>
      <c r="BJ144" s="345">
        <v>0</v>
      </c>
      <c r="BK144" s="339"/>
      <c r="BM144" s="327"/>
      <c r="BN144" s="327"/>
      <c r="BO144" s="345">
        <v>0</v>
      </c>
      <c r="BP144" s="339"/>
      <c r="BR144" s="327"/>
      <c r="BS144" s="327"/>
      <c r="BT144" s="80">
        <v>0</v>
      </c>
      <c r="BU144" s="339"/>
      <c r="BW144" s="327"/>
      <c r="BX144" s="327"/>
      <c r="BY144" s="80">
        <v>0</v>
      </c>
      <c r="BZ144" s="339"/>
      <c r="CB144" s="327"/>
      <c r="CC144" s="327"/>
      <c r="CD144" s="80">
        <v>0</v>
      </c>
      <c r="CE144" s="339"/>
      <c r="CG144" s="327"/>
      <c r="CH144" s="327"/>
      <c r="CI144" s="80">
        <v>0</v>
      </c>
      <c r="CJ144" s="339"/>
      <c r="CL144" s="327"/>
      <c r="CM144" s="327"/>
      <c r="CN144" s="80">
        <v>0</v>
      </c>
      <c r="CO144" s="339"/>
      <c r="CQ144" s="327"/>
      <c r="CR144" s="327"/>
      <c r="CS144" s="80">
        <v>0</v>
      </c>
      <c r="CT144" s="339"/>
      <c r="CV144" s="327"/>
      <c r="CW144" s="327"/>
      <c r="CX144" s="80">
        <v>0</v>
      </c>
      <c r="CY144" s="339"/>
      <c r="DA144" s="327"/>
      <c r="DB144" s="327"/>
      <c r="DC144" s="80">
        <v>0</v>
      </c>
      <c r="DD144" s="339"/>
      <c r="DF144" s="327"/>
      <c r="DG144" s="327"/>
      <c r="DH144" s="80">
        <v>0</v>
      </c>
      <c r="DI144" s="339"/>
      <c r="DK144" s="327"/>
      <c r="DL144" s="327"/>
      <c r="DM144" s="345">
        <v>0</v>
      </c>
      <c r="DN144" s="339"/>
      <c r="DP144" s="327"/>
      <c r="DQ144" s="327"/>
      <c r="DR144" s="345">
        <v>0</v>
      </c>
      <c r="DS144" s="339"/>
      <c r="DU144" s="327"/>
      <c r="DV144" s="327"/>
      <c r="DW144" s="345">
        <v>0</v>
      </c>
      <c r="DX144" s="339"/>
      <c r="DZ144" s="327"/>
      <c r="EA144" s="327"/>
      <c r="EB144" s="345">
        <v>0</v>
      </c>
      <c r="EC144" s="339"/>
      <c r="EE144" s="327"/>
      <c r="EF144" s="327"/>
      <c r="EG144" s="345">
        <v>0</v>
      </c>
      <c r="EH144" s="339"/>
      <c r="EJ144" s="327"/>
      <c r="EK144" s="327"/>
      <c r="EL144" s="80">
        <v>0</v>
      </c>
      <c r="EM144" s="339"/>
      <c r="EO144" s="88"/>
    </row>
    <row r="145" spans="4:145" x14ac:dyDescent="0.3">
      <c r="D145" s="188" t="s">
        <v>427</v>
      </c>
      <c r="E145" s="327"/>
      <c r="F145" s="346"/>
      <c r="G145" s="347">
        <v>0</v>
      </c>
      <c r="H145" s="348"/>
      <c r="J145" s="327"/>
      <c r="K145" s="346"/>
      <c r="L145" s="194">
        <v>0</v>
      </c>
      <c r="M145" s="348"/>
      <c r="O145" s="327"/>
      <c r="P145" s="346"/>
      <c r="Q145" s="194">
        <v>0</v>
      </c>
      <c r="R145" s="348"/>
      <c r="T145" s="327"/>
      <c r="U145" s="346"/>
      <c r="V145" s="194">
        <v>0</v>
      </c>
      <c r="W145" s="348"/>
      <c r="Y145" s="327"/>
      <c r="Z145" s="346"/>
      <c r="AA145" s="194">
        <v>0</v>
      </c>
      <c r="AB145" s="348"/>
      <c r="AD145" s="327"/>
      <c r="AE145" s="346"/>
      <c r="AF145" s="194">
        <v>0</v>
      </c>
      <c r="AG145" s="348"/>
      <c r="AI145" s="327"/>
      <c r="AJ145" s="346"/>
      <c r="AK145" s="194">
        <v>0</v>
      </c>
      <c r="AL145" s="348"/>
      <c r="AN145" s="327"/>
      <c r="AO145" s="346"/>
      <c r="AP145" s="194">
        <v>0</v>
      </c>
      <c r="AQ145" s="348"/>
      <c r="AS145" s="327"/>
      <c r="AT145" s="346"/>
      <c r="AU145" s="347">
        <v>0</v>
      </c>
      <c r="AV145" s="348"/>
      <c r="AX145" s="327"/>
      <c r="AY145" s="346"/>
      <c r="AZ145" s="347">
        <v>0</v>
      </c>
      <c r="BA145" s="348"/>
      <c r="BC145" s="327"/>
      <c r="BD145" s="346"/>
      <c r="BE145" s="347">
        <v>0</v>
      </c>
      <c r="BF145" s="348"/>
      <c r="BH145" s="327"/>
      <c r="BI145" s="346"/>
      <c r="BJ145" s="347">
        <v>0</v>
      </c>
      <c r="BK145" s="348"/>
      <c r="BM145" s="327"/>
      <c r="BN145" s="346"/>
      <c r="BO145" s="347">
        <v>0</v>
      </c>
      <c r="BP145" s="348"/>
      <c r="BR145" s="327"/>
      <c r="BS145" s="346"/>
      <c r="BT145" s="194">
        <v>0</v>
      </c>
      <c r="BU145" s="348"/>
      <c r="BW145" s="327"/>
      <c r="BX145" s="346"/>
      <c r="BY145" s="194">
        <v>0</v>
      </c>
      <c r="BZ145" s="348"/>
      <c r="CB145" s="327"/>
      <c r="CC145" s="346"/>
      <c r="CD145" s="194">
        <v>0</v>
      </c>
      <c r="CE145" s="348"/>
      <c r="CG145" s="327"/>
      <c r="CH145" s="346"/>
      <c r="CI145" s="194">
        <v>0</v>
      </c>
      <c r="CJ145" s="348"/>
      <c r="CL145" s="327"/>
      <c r="CM145" s="346"/>
      <c r="CN145" s="194">
        <v>0</v>
      </c>
      <c r="CO145" s="348"/>
      <c r="CQ145" s="327"/>
      <c r="CR145" s="346"/>
      <c r="CS145" s="194">
        <v>0</v>
      </c>
      <c r="CT145" s="348"/>
      <c r="CV145" s="327"/>
      <c r="CW145" s="346"/>
      <c r="CX145" s="194">
        <v>0</v>
      </c>
      <c r="CY145" s="348"/>
      <c r="DA145" s="327"/>
      <c r="DB145" s="346"/>
      <c r="DC145" s="194">
        <v>0</v>
      </c>
      <c r="DD145" s="348"/>
      <c r="DF145" s="327"/>
      <c r="DG145" s="346"/>
      <c r="DH145" s="194">
        <v>0</v>
      </c>
      <c r="DI145" s="348"/>
      <c r="DK145" s="327"/>
      <c r="DL145" s="346"/>
      <c r="DM145" s="347">
        <v>0</v>
      </c>
      <c r="DN145" s="348"/>
      <c r="DP145" s="327"/>
      <c r="DQ145" s="346"/>
      <c r="DR145" s="347">
        <v>0</v>
      </c>
      <c r="DS145" s="348"/>
      <c r="DU145" s="327"/>
      <c r="DV145" s="346"/>
      <c r="DW145" s="347">
        <v>0</v>
      </c>
      <c r="DX145" s="348"/>
      <c r="DZ145" s="327"/>
      <c r="EA145" s="346"/>
      <c r="EB145" s="347">
        <v>0</v>
      </c>
      <c r="EC145" s="348"/>
      <c r="EE145" s="327"/>
      <c r="EF145" s="346"/>
      <c r="EG145" s="347">
        <v>0</v>
      </c>
      <c r="EH145" s="348"/>
      <c r="EJ145" s="327"/>
      <c r="EK145" s="346"/>
      <c r="EL145" s="194">
        <v>0</v>
      </c>
      <c r="EM145" s="348"/>
      <c r="EO145" s="88"/>
    </row>
    <row r="146" spans="4:145" x14ac:dyDescent="0.3">
      <c r="D146" s="88"/>
      <c r="E146" s="327"/>
      <c r="G146" s="345"/>
      <c r="J146" s="327"/>
      <c r="O146" s="327"/>
      <c r="T146" s="327"/>
      <c r="Y146" s="327"/>
      <c r="AD146" s="327"/>
      <c r="AI146" s="327"/>
      <c r="AN146" s="327"/>
      <c r="AS146" s="327"/>
      <c r="AX146" s="327"/>
      <c r="BC146" s="327"/>
      <c r="BH146" s="327"/>
      <c r="BM146" s="327"/>
      <c r="BR146" s="327"/>
      <c r="BW146" s="327"/>
      <c r="CB146" s="327"/>
      <c r="CG146" s="327"/>
      <c r="CL146" s="327"/>
      <c r="CQ146" s="327"/>
      <c r="CV146" s="327"/>
      <c r="DA146" s="327"/>
      <c r="DF146" s="327"/>
      <c r="DK146" s="327"/>
      <c r="DP146" s="327"/>
      <c r="DU146" s="327"/>
      <c r="DZ146" s="327"/>
      <c r="EE146" s="327"/>
      <c r="EJ146" s="327"/>
      <c r="EO146" s="88"/>
    </row>
    <row r="147" spans="4:145" x14ac:dyDescent="0.3">
      <c r="D147" s="88" t="s">
        <v>428</v>
      </c>
      <c r="E147" s="327"/>
      <c r="G147" s="43">
        <v>48946000</v>
      </c>
      <c r="H147" s="43"/>
      <c r="I147" s="43"/>
      <c r="J147" s="396"/>
      <c r="K147" s="43"/>
      <c r="L147" s="43">
        <v>0</v>
      </c>
      <c r="M147" s="43"/>
      <c r="N147" s="43"/>
      <c r="O147" s="396"/>
      <c r="P147" s="43"/>
      <c r="Q147" s="43">
        <v>0</v>
      </c>
      <c r="R147" s="43"/>
      <c r="S147" s="43"/>
      <c r="T147" s="396"/>
      <c r="U147" s="43"/>
      <c r="V147" s="43">
        <v>0</v>
      </c>
      <c r="W147" s="43"/>
      <c r="X147" s="43"/>
      <c r="Y147" s="396"/>
      <c r="Z147" s="43"/>
      <c r="AA147" s="43">
        <v>0</v>
      </c>
      <c r="AB147" s="43"/>
      <c r="AC147" s="43"/>
      <c r="AD147" s="396"/>
      <c r="AE147" s="43"/>
      <c r="AF147" s="43">
        <v>0</v>
      </c>
      <c r="AG147" s="43"/>
      <c r="AH147" s="43"/>
      <c r="AI147" s="396"/>
      <c r="AJ147" s="43"/>
      <c r="AK147" s="43">
        <v>0</v>
      </c>
      <c r="AL147" s="43"/>
      <c r="AM147" s="43"/>
      <c r="AN147" s="396"/>
      <c r="AO147" s="43"/>
      <c r="AP147" s="43">
        <v>9590503</v>
      </c>
      <c r="AQ147" s="43"/>
      <c r="AR147" s="43"/>
      <c r="AS147" s="396"/>
      <c r="AT147" s="43"/>
      <c r="AU147" s="43">
        <v>0</v>
      </c>
      <c r="AV147" s="43"/>
      <c r="AW147" s="43"/>
      <c r="AX147" s="396"/>
      <c r="AY147" s="43"/>
      <c r="AZ147" s="43">
        <v>0</v>
      </c>
      <c r="BA147" s="43"/>
      <c r="BB147" s="43"/>
      <c r="BC147" s="396"/>
      <c r="BD147" s="43"/>
      <c r="BE147" s="43">
        <v>0</v>
      </c>
      <c r="BF147" s="43"/>
      <c r="BG147" s="43"/>
      <c r="BH147" s="396"/>
      <c r="BI147" s="43"/>
      <c r="BJ147" s="43">
        <v>0</v>
      </c>
      <c r="BK147" s="43"/>
      <c r="BL147" s="43"/>
      <c r="BM147" s="396"/>
      <c r="BN147" s="43"/>
      <c r="BO147" s="43">
        <v>0</v>
      </c>
      <c r="BP147" s="43"/>
      <c r="BQ147" s="43"/>
      <c r="BR147" s="396"/>
      <c r="BS147" s="43"/>
      <c r="BT147" s="43">
        <v>9590503</v>
      </c>
      <c r="BU147" s="43"/>
      <c r="BV147" s="43"/>
      <c r="BW147" s="396"/>
      <c r="BX147" s="43"/>
      <c r="BY147" s="43">
        <v>15761600</v>
      </c>
      <c r="BZ147" s="43"/>
      <c r="CA147" s="43"/>
      <c r="CB147" s="396"/>
      <c r="CC147" s="43"/>
      <c r="CD147" s="43">
        <v>0</v>
      </c>
      <c r="CE147" s="43"/>
      <c r="CF147" s="43"/>
      <c r="CG147" s="396"/>
      <c r="CH147" s="43"/>
      <c r="CI147" s="43">
        <v>15761600</v>
      </c>
      <c r="CJ147" s="43"/>
      <c r="CK147" s="43"/>
      <c r="CL147" s="396"/>
      <c r="CM147" s="43"/>
      <c r="CN147" s="43">
        <v>0</v>
      </c>
      <c r="CO147" s="43"/>
      <c r="CP147" s="43"/>
      <c r="CQ147" s="396"/>
      <c r="CR147" s="43"/>
      <c r="CS147" s="43">
        <v>0</v>
      </c>
      <c r="CT147" s="43"/>
      <c r="CU147" s="43"/>
      <c r="CV147" s="396"/>
      <c r="CW147" s="43"/>
      <c r="CX147" s="43">
        <v>0</v>
      </c>
      <c r="CY147" s="43"/>
      <c r="CZ147" s="43"/>
      <c r="DA147" s="396"/>
      <c r="DB147" s="43"/>
      <c r="DC147" s="43">
        <v>0</v>
      </c>
      <c r="DD147" s="43"/>
      <c r="DE147" s="43"/>
      <c r="DF147" s="396"/>
      <c r="DG147" s="43"/>
      <c r="DH147" s="43">
        <v>0</v>
      </c>
      <c r="DI147" s="43"/>
      <c r="DJ147" s="43"/>
      <c r="DK147" s="396"/>
      <c r="DL147" s="43"/>
      <c r="DM147" s="43">
        <v>0</v>
      </c>
      <c r="DN147" s="43"/>
      <c r="DO147" s="43"/>
      <c r="DP147" s="396"/>
      <c r="DQ147" s="43"/>
      <c r="DR147" s="43">
        <v>0</v>
      </c>
      <c r="DS147" s="43"/>
      <c r="DT147" s="43"/>
      <c r="DU147" s="396"/>
      <c r="DV147" s="43"/>
      <c r="DW147" s="43">
        <v>0</v>
      </c>
      <c r="DX147" s="43"/>
      <c r="DY147" s="43"/>
      <c r="DZ147" s="396"/>
      <c r="EA147" s="43"/>
      <c r="EB147" s="43">
        <v>0</v>
      </c>
      <c r="EC147" s="43"/>
      <c r="ED147" s="43"/>
      <c r="EE147" s="396"/>
      <c r="EF147" s="43"/>
      <c r="EG147" s="43">
        <v>0</v>
      </c>
      <c r="EH147" s="43"/>
      <c r="EI147" s="43"/>
      <c r="EJ147" s="396"/>
      <c r="EK147" s="43"/>
      <c r="EL147" s="43">
        <v>15761600</v>
      </c>
      <c r="EM147" s="43"/>
      <c r="EN147" s="43"/>
      <c r="EO147" s="88"/>
    </row>
    <row r="148" spans="4:145" x14ac:dyDescent="0.3">
      <c r="D148" s="88" t="s">
        <v>429</v>
      </c>
      <c r="E148" s="327"/>
      <c r="F148" s="333"/>
      <c r="G148" s="394">
        <v>29655000</v>
      </c>
      <c r="H148" s="395"/>
      <c r="I148" s="43"/>
      <c r="J148" s="396"/>
      <c r="K148" s="397"/>
      <c r="L148" s="394">
        <v>0</v>
      </c>
      <c r="M148" s="395"/>
      <c r="N148" s="43"/>
      <c r="O148" s="396"/>
      <c r="P148" s="397"/>
      <c r="Q148" s="394">
        <v>0</v>
      </c>
      <c r="R148" s="395"/>
      <c r="S148" s="43"/>
      <c r="T148" s="396"/>
      <c r="U148" s="397"/>
      <c r="V148" s="394">
        <v>0</v>
      </c>
      <c r="W148" s="395"/>
      <c r="X148" s="43"/>
      <c r="Y148" s="396"/>
      <c r="Z148" s="397"/>
      <c r="AA148" s="394">
        <v>0</v>
      </c>
      <c r="AB148" s="395"/>
      <c r="AC148" s="43"/>
      <c r="AD148" s="396"/>
      <c r="AE148" s="397"/>
      <c r="AF148" s="394">
        <v>0</v>
      </c>
      <c r="AG148" s="395"/>
      <c r="AH148" s="43"/>
      <c r="AI148" s="396"/>
      <c r="AJ148" s="397"/>
      <c r="AK148" s="394">
        <v>0</v>
      </c>
      <c r="AL148" s="395"/>
      <c r="AM148" s="43"/>
      <c r="AN148" s="396"/>
      <c r="AO148" s="397"/>
      <c r="AP148" s="394">
        <v>8815198</v>
      </c>
      <c r="AQ148" s="395"/>
      <c r="AR148" s="43"/>
      <c r="AS148" s="396"/>
      <c r="AT148" s="397"/>
      <c r="AU148" s="394">
        <v>0</v>
      </c>
      <c r="AV148" s="395"/>
      <c r="AW148" s="43"/>
      <c r="AX148" s="396"/>
      <c r="AY148" s="397"/>
      <c r="AZ148" s="394">
        <v>0</v>
      </c>
      <c r="BA148" s="395"/>
      <c r="BB148" s="43"/>
      <c r="BC148" s="396"/>
      <c r="BD148" s="397"/>
      <c r="BE148" s="394">
        <v>0</v>
      </c>
      <c r="BF148" s="395"/>
      <c r="BG148" s="43"/>
      <c r="BH148" s="396"/>
      <c r="BI148" s="397"/>
      <c r="BJ148" s="394">
        <v>0</v>
      </c>
      <c r="BK148" s="395"/>
      <c r="BL148" s="43"/>
      <c r="BM148" s="396"/>
      <c r="BN148" s="397"/>
      <c r="BO148" s="394">
        <v>0</v>
      </c>
      <c r="BP148" s="395"/>
      <c r="BQ148" s="43"/>
      <c r="BR148" s="396"/>
      <c r="BS148" s="397"/>
      <c r="BT148" s="394">
        <v>8815198</v>
      </c>
      <c r="BU148" s="395"/>
      <c r="BV148" s="43"/>
      <c r="BW148" s="396"/>
      <c r="BX148" s="397"/>
      <c r="BY148" s="394">
        <v>7115000</v>
      </c>
      <c r="BZ148" s="395"/>
      <c r="CA148" s="43"/>
      <c r="CB148" s="396"/>
      <c r="CC148" s="397"/>
      <c r="CD148" s="394">
        <v>0</v>
      </c>
      <c r="CE148" s="395"/>
      <c r="CF148" s="43"/>
      <c r="CG148" s="396"/>
      <c r="CH148" s="397"/>
      <c r="CI148" s="394">
        <v>7115000</v>
      </c>
      <c r="CJ148" s="395"/>
      <c r="CK148" s="43"/>
      <c r="CL148" s="396"/>
      <c r="CM148" s="397"/>
      <c r="CN148" s="394">
        <v>0</v>
      </c>
      <c r="CO148" s="395"/>
      <c r="CP148" s="43"/>
      <c r="CQ148" s="396"/>
      <c r="CR148" s="397"/>
      <c r="CS148" s="394">
        <v>0</v>
      </c>
      <c r="CT148" s="395"/>
      <c r="CU148" s="43"/>
      <c r="CV148" s="396"/>
      <c r="CW148" s="397"/>
      <c r="CX148" s="394">
        <v>0</v>
      </c>
      <c r="CY148" s="395"/>
      <c r="CZ148" s="43"/>
      <c r="DA148" s="396"/>
      <c r="DB148" s="397"/>
      <c r="DC148" s="394">
        <v>0</v>
      </c>
      <c r="DD148" s="395"/>
      <c r="DE148" s="43"/>
      <c r="DF148" s="396"/>
      <c r="DG148" s="397"/>
      <c r="DH148" s="394">
        <v>0</v>
      </c>
      <c r="DI148" s="395"/>
      <c r="DJ148" s="43"/>
      <c r="DK148" s="396"/>
      <c r="DL148" s="397"/>
      <c r="DM148" s="394">
        <v>0</v>
      </c>
      <c r="DN148" s="395"/>
      <c r="DO148" s="43"/>
      <c r="DP148" s="396"/>
      <c r="DQ148" s="397"/>
      <c r="DR148" s="394">
        <v>0</v>
      </c>
      <c r="DS148" s="395"/>
      <c r="DT148" s="43"/>
      <c r="DU148" s="396"/>
      <c r="DV148" s="397"/>
      <c r="DW148" s="394">
        <v>0</v>
      </c>
      <c r="DX148" s="395"/>
      <c r="DY148" s="43"/>
      <c r="DZ148" s="396"/>
      <c r="EA148" s="397"/>
      <c r="EB148" s="394">
        <v>0</v>
      </c>
      <c r="EC148" s="395"/>
      <c r="ED148" s="43"/>
      <c r="EE148" s="396"/>
      <c r="EF148" s="397"/>
      <c r="EG148" s="394">
        <v>0</v>
      </c>
      <c r="EH148" s="395"/>
      <c r="EI148" s="43"/>
      <c r="EJ148" s="396"/>
      <c r="EK148" s="397"/>
      <c r="EL148" s="394">
        <v>7115000</v>
      </c>
      <c r="EM148" s="395"/>
      <c r="EN148" s="43"/>
      <c r="EO148" s="88"/>
    </row>
    <row r="149" spans="4:145" x14ac:dyDescent="0.3">
      <c r="D149" s="88" t="s">
        <v>430</v>
      </c>
      <c r="E149" s="327"/>
      <c r="F149" s="346"/>
      <c r="G149" s="72">
        <v>19291000</v>
      </c>
      <c r="H149" s="71"/>
      <c r="I149" s="43"/>
      <c r="J149" s="396"/>
      <c r="K149" s="405"/>
      <c r="L149" s="72">
        <v>0</v>
      </c>
      <c r="M149" s="71"/>
      <c r="N149" s="43"/>
      <c r="O149" s="396"/>
      <c r="P149" s="405"/>
      <c r="Q149" s="72">
        <v>0</v>
      </c>
      <c r="R149" s="71"/>
      <c r="S149" s="43"/>
      <c r="T149" s="396"/>
      <c r="U149" s="405"/>
      <c r="V149" s="72">
        <v>0</v>
      </c>
      <c r="W149" s="71"/>
      <c r="X149" s="43"/>
      <c r="Y149" s="396"/>
      <c r="Z149" s="405"/>
      <c r="AA149" s="72">
        <v>0</v>
      </c>
      <c r="AB149" s="71"/>
      <c r="AC149" s="43"/>
      <c r="AD149" s="396"/>
      <c r="AE149" s="405"/>
      <c r="AF149" s="72">
        <v>0</v>
      </c>
      <c r="AG149" s="71"/>
      <c r="AH149" s="43"/>
      <c r="AI149" s="396"/>
      <c r="AJ149" s="405"/>
      <c r="AK149" s="72">
        <v>0</v>
      </c>
      <c r="AL149" s="71"/>
      <c r="AM149" s="43"/>
      <c r="AN149" s="396"/>
      <c r="AO149" s="405"/>
      <c r="AP149" s="72">
        <v>775305</v>
      </c>
      <c r="AQ149" s="71"/>
      <c r="AR149" s="43"/>
      <c r="AS149" s="396"/>
      <c r="AT149" s="405"/>
      <c r="AU149" s="72">
        <v>0</v>
      </c>
      <c r="AV149" s="71"/>
      <c r="AW149" s="43"/>
      <c r="AX149" s="396"/>
      <c r="AY149" s="405"/>
      <c r="AZ149" s="72">
        <v>0</v>
      </c>
      <c r="BA149" s="71"/>
      <c r="BB149" s="43"/>
      <c r="BC149" s="396"/>
      <c r="BD149" s="405"/>
      <c r="BE149" s="72">
        <v>0</v>
      </c>
      <c r="BF149" s="71"/>
      <c r="BG149" s="43"/>
      <c r="BH149" s="396"/>
      <c r="BI149" s="405"/>
      <c r="BJ149" s="72">
        <v>0</v>
      </c>
      <c r="BK149" s="71"/>
      <c r="BL149" s="43"/>
      <c r="BM149" s="396"/>
      <c r="BN149" s="405"/>
      <c r="BO149" s="72">
        <v>0</v>
      </c>
      <c r="BP149" s="71"/>
      <c r="BQ149" s="43"/>
      <c r="BR149" s="396"/>
      <c r="BS149" s="405"/>
      <c r="BT149" s="72">
        <v>775305</v>
      </c>
      <c r="BU149" s="71"/>
      <c r="BV149" s="43"/>
      <c r="BW149" s="396"/>
      <c r="BX149" s="405"/>
      <c r="BY149" s="72">
        <v>8646600</v>
      </c>
      <c r="BZ149" s="71"/>
      <c r="CA149" s="43"/>
      <c r="CB149" s="396"/>
      <c r="CC149" s="405"/>
      <c r="CD149" s="72">
        <v>0</v>
      </c>
      <c r="CE149" s="71"/>
      <c r="CF149" s="43"/>
      <c r="CG149" s="396"/>
      <c r="CH149" s="405"/>
      <c r="CI149" s="72">
        <v>8646600</v>
      </c>
      <c r="CJ149" s="71"/>
      <c r="CK149" s="43"/>
      <c r="CL149" s="396"/>
      <c r="CM149" s="405"/>
      <c r="CN149" s="72">
        <v>0</v>
      </c>
      <c r="CO149" s="71"/>
      <c r="CP149" s="43"/>
      <c r="CQ149" s="396"/>
      <c r="CR149" s="405"/>
      <c r="CS149" s="72">
        <v>0</v>
      </c>
      <c r="CT149" s="71"/>
      <c r="CU149" s="43"/>
      <c r="CV149" s="396"/>
      <c r="CW149" s="405"/>
      <c r="CX149" s="72">
        <v>0</v>
      </c>
      <c r="CY149" s="71"/>
      <c r="CZ149" s="43"/>
      <c r="DA149" s="396"/>
      <c r="DB149" s="405"/>
      <c r="DC149" s="72">
        <v>0</v>
      </c>
      <c r="DD149" s="71"/>
      <c r="DE149" s="43"/>
      <c r="DF149" s="396"/>
      <c r="DG149" s="405"/>
      <c r="DH149" s="72">
        <v>0</v>
      </c>
      <c r="DI149" s="71"/>
      <c r="DJ149" s="43"/>
      <c r="DK149" s="396"/>
      <c r="DL149" s="405"/>
      <c r="DM149" s="72">
        <v>0</v>
      </c>
      <c r="DN149" s="71"/>
      <c r="DO149" s="43"/>
      <c r="DP149" s="396"/>
      <c r="DQ149" s="405"/>
      <c r="DR149" s="72">
        <v>0</v>
      </c>
      <c r="DS149" s="71"/>
      <c r="DT149" s="43"/>
      <c r="DU149" s="396"/>
      <c r="DV149" s="405"/>
      <c r="DW149" s="72">
        <v>0</v>
      </c>
      <c r="DX149" s="71"/>
      <c r="DY149" s="43"/>
      <c r="DZ149" s="396"/>
      <c r="EA149" s="405"/>
      <c r="EB149" s="72">
        <v>0</v>
      </c>
      <c r="EC149" s="71"/>
      <c r="ED149" s="43"/>
      <c r="EE149" s="396"/>
      <c r="EF149" s="405"/>
      <c r="EG149" s="72">
        <v>0</v>
      </c>
      <c r="EH149" s="71"/>
      <c r="EI149" s="43"/>
      <c r="EJ149" s="396"/>
      <c r="EK149" s="405"/>
      <c r="EL149" s="72">
        <v>8646600</v>
      </c>
      <c r="EM149" s="71"/>
      <c r="EN149" s="43"/>
      <c r="EO149" s="88"/>
    </row>
    <row r="150" spans="4:145" x14ac:dyDescent="0.3">
      <c r="D150" s="88"/>
      <c r="E150" s="327"/>
      <c r="G150" s="43"/>
      <c r="H150" s="43"/>
      <c r="I150" s="43"/>
      <c r="J150" s="396"/>
      <c r="K150" s="43"/>
      <c r="L150" s="43"/>
      <c r="M150" s="43"/>
      <c r="N150" s="43"/>
      <c r="O150" s="396"/>
      <c r="P150" s="43"/>
      <c r="Q150" s="43"/>
      <c r="R150" s="43"/>
      <c r="S150" s="43"/>
      <c r="T150" s="396"/>
      <c r="U150" s="43"/>
      <c r="V150" s="43"/>
      <c r="W150" s="43"/>
      <c r="X150" s="43"/>
      <c r="Y150" s="396"/>
      <c r="Z150" s="43"/>
      <c r="AA150" s="43"/>
      <c r="AB150" s="43"/>
      <c r="AC150" s="43"/>
      <c r="AD150" s="396"/>
      <c r="AE150" s="43"/>
      <c r="AF150" s="43"/>
      <c r="AG150" s="43"/>
      <c r="AH150" s="43"/>
      <c r="AI150" s="396"/>
      <c r="AJ150" s="43"/>
      <c r="AK150" s="43"/>
      <c r="AL150" s="43"/>
      <c r="AM150" s="43"/>
      <c r="AN150" s="396"/>
      <c r="AO150" s="43"/>
      <c r="AP150" s="43"/>
      <c r="AQ150" s="43"/>
      <c r="AR150" s="43"/>
      <c r="AS150" s="396"/>
      <c r="AT150" s="43"/>
      <c r="AU150" s="43"/>
      <c r="AV150" s="43"/>
      <c r="AW150" s="43"/>
      <c r="AX150" s="396"/>
      <c r="AY150" s="43"/>
      <c r="AZ150" s="43"/>
      <c r="BA150" s="43"/>
      <c r="BB150" s="43"/>
      <c r="BC150" s="396"/>
      <c r="BD150" s="43"/>
      <c r="BE150" s="43"/>
      <c r="BF150" s="43"/>
      <c r="BG150" s="43"/>
      <c r="BH150" s="396"/>
      <c r="BI150" s="43"/>
      <c r="BJ150" s="43"/>
      <c r="BK150" s="43"/>
      <c r="BL150" s="43"/>
      <c r="BM150" s="396"/>
      <c r="BN150" s="43"/>
      <c r="BO150" s="43"/>
      <c r="BP150" s="43"/>
      <c r="BQ150" s="43"/>
      <c r="BR150" s="396"/>
      <c r="BS150" s="43"/>
      <c r="BT150" s="43"/>
      <c r="BU150" s="43"/>
      <c r="BV150" s="43"/>
      <c r="BW150" s="396"/>
      <c r="BX150" s="43"/>
      <c r="BY150" s="43"/>
      <c r="BZ150" s="43"/>
      <c r="CA150" s="43"/>
      <c r="CB150" s="396"/>
      <c r="CC150" s="43"/>
      <c r="CD150" s="43"/>
      <c r="CE150" s="43"/>
      <c r="CF150" s="43"/>
      <c r="CG150" s="396"/>
      <c r="CH150" s="43"/>
      <c r="CI150" s="43"/>
      <c r="CJ150" s="43"/>
      <c r="CK150" s="43"/>
      <c r="CL150" s="396"/>
      <c r="CM150" s="43"/>
      <c r="CN150" s="43"/>
      <c r="CO150" s="43"/>
      <c r="CP150" s="43"/>
      <c r="CQ150" s="396"/>
      <c r="CR150" s="43"/>
      <c r="CS150" s="43"/>
      <c r="CT150" s="43"/>
      <c r="CU150" s="43"/>
      <c r="CV150" s="396"/>
      <c r="CW150" s="43"/>
      <c r="CX150" s="43"/>
      <c r="CY150" s="43"/>
      <c r="CZ150" s="43"/>
      <c r="DA150" s="396"/>
      <c r="DB150" s="43"/>
      <c r="DC150" s="43"/>
      <c r="DD150" s="43"/>
      <c r="DE150" s="43"/>
      <c r="DF150" s="396"/>
      <c r="DG150" s="43"/>
      <c r="DH150" s="43"/>
      <c r="DI150" s="43"/>
      <c r="DJ150" s="43"/>
      <c r="DK150" s="396"/>
      <c r="DL150" s="43"/>
      <c r="DM150" s="43"/>
      <c r="DN150" s="43"/>
      <c r="DO150" s="43"/>
      <c r="DP150" s="396"/>
      <c r="DQ150" s="43"/>
      <c r="DR150" s="43"/>
      <c r="DS150" s="43"/>
      <c r="DT150" s="43"/>
      <c r="DU150" s="396"/>
      <c r="DV150" s="43"/>
      <c r="DW150" s="43"/>
      <c r="DX150" s="43"/>
      <c r="DY150" s="43"/>
      <c r="DZ150" s="396"/>
      <c r="EA150" s="43"/>
      <c r="EB150" s="43"/>
      <c r="EC150" s="43"/>
      <c r="ED150" s="43"/>
      <c r="EE150" s="396"/>
      <c r="EF150" s="43"/>
      <c r="EG150" s="43"/>
      <c r="EH150" s="43"/>
      <c r="EI150" s="43"/>
      <c r="EJ150" s="396"/>
      <c r="EK150" s="43"/>
      <c r="EL150" s="43"/>
      <c r="EM150" s="43"/>
      <c r="EN150" s="43"/>
      <c r="EO150" s="88"/>
    </row>
    <row r="151" spans="4:145" x14ac:dyDescent="0.3">
      <c r="D151" s="88" t="s">
        <v>431</v>
      </c>
      <c r="E151" s="327"/>
      <c r="G151" s="43">
        <v>20384000</v>
      </c>
      <c r="H151" s="43"/>
      <c r="I151" s="43"/>
      <c r="J151" s="396"/>
      <c r="K151" s="43"/>
      <c r="L151" s="43">
        <v>0</v>
      </c>
      <c r="M151" s="43"/>
      <c r="N151" s="43"/>
      <c r="O151" s="396"/>
      <c r="P151" s="43"/>
      <c r="Q151" s="43">
        <v>0</v>
      </c>
      <c r="R151" s="43"/>
      <c r="S151" s="43"/>
      <c r="T151" s="396"/>
      <c r="U151" s="43"/>
      <c r="V151" s="43">
        <v>0</v>
      </c>
      <c r="W151" s="43"/>
      <c r="X151" s="43"/>
      <c r="Y151" s="396"/>
      <c r="Z151" s="43"/>
      <c r="AA151" s="43">
        <v>0</v>
      </c>
      <c r="AB151" s="43"/>
      <c r="AC151" s="43"/>
      <c r="AD151" s="396"/>
      <c r="AE151" s="43"/>
      <c r="AF151" s="43">
        <v>0</v>
      </c>
      <c r="AG151" s="43"/>
      <c r="AH151" s="43"/>
      <c r="AI151" s="396"/>
      <c r="AJ151" s="43"/>
      <c r="AK151" s="43">
        <v>0</v>
      </c>
      <c r="AL151" s="43"/>
      <c r="AM151" s="43"/>
      <c r="AN151" s="396"/>
      <c r="AO151" s="43"/>
      <c r="AP151" s="43">
        <v>9590503</v>
      </c>
      <c r="AQ151" s="43"/>
      <c r="AR151" s="43"/>
      <c r="AS151" s="396"/>
      <c r="AT151" s="43"/>
      <c r="AU151" s="43">
        <v>0</v>
      </c>
      <c r="AV151" s="43"/>
      <c r="AW151" s="43"/>
      <c r="AX151" s="396"/>
      <c r="AY151" s="43"/>
      <c r="AZ151" s="43">
        <v>0</v>
      </c>
      <c r="BA151" s="43"/>
      <c r="BB151" s="43"/>
      <c r="BC151" s="396"/>
      <c r="BD151" s="43"/>
      <c r="BE151" s="43">
        <v>0</v>
      </c>
      <c r="BF151" s="43"/>
      <c r="BG151" s="43"/>
      <c r="BH151" s="396"/>
      <c r="BI151" s="43"/>
      <c r="BJ151" s="43">
        <v>0</v>
      </c>
      <c r="BK151" s="43"/>
      <c r="BL151" s="43"/>
      <c r="BM151" s="396"/>
      <c r="BN151" s="43"/>
      <c r="BO151" s="43">
        <v>0</v>
      </c>
      <c r="BP151" s="43"/>
      <c r="BQ151" s="43"/>
      <c r="BR151" s="396"/>
      <c r="BS151" s="43"/>
      <c r="BT151" s="43">
        <v>9590503</v>
      </c>
      <c r="BU151" s="43"/>
      <c r="BV151" s="43"/>
      <c r="BW151" s="396"/>
      <c r="BX151" s="43"/>
      <c r="BY151" s="43">
        <v>0</v>
      </c>
      <c r="BZ151" s="43"/>
      <c r="CA151" s="43"/>
      <c r="CB151" s="396"/>
      <c r="CC151" s="43"/>
      <c r="CD151" s="43">
        <v>0</v>
      </c>
      <c r="CE151" s="43"/>
      <c r="CF151" s="43"/>
      <c r="CG151" s="396"/>
      <c r="CH151" s="43"/>
      <c r="CI151" s="43">
        <v>0</v>
      </c>
      <c r="CJ151" s="43"/>
      <c r="CK151" s="43"/>
      <c r="CL151" s="396"/>
      <c r="CM151" s="43"/>
      <c r="CN151" s="43">
        <v>0</v>
      </c>
      <c r="CO151" s="43"/>
      <c r="CP151" s="43"/>
      <c r="CQ151" s="396"/>
      <c r="CR151" s="43"/>
      <c r="CS151" s="43">
        <v>0</v>
      </c>
      <c r="CT151" s="43"/>
      <c r="CU151" s="43"/>
      <c r="CV151" s="396"/>
      <c r="CW151" s="43"/>
      <c r="CX151" s="43">
        <v>0</v>
      </c>
      <c r="CY151" s="43"/>
      <c r="CZ151" s="43"/>
      <c r="DA151" s="396"/>
      <c r="DB151" s="43"/>
      <c r="DC151" s="43">
        <v>0</v>
      </c>
      <c r="DD151" s="43"/>
      <c r="DE151" s="43"/>
      <c r="DF151" s="396"/>
      <c r="DG151" s="43"/>
      <c r="DH151" s="43">
        <v>0</v>
      </c>
      <c r="DI151" s="43"/>
      <c r="DJ151" s="43"/>
      <c r="DK151" s="396"/>
      <c r="DL151" s="43"/>
      <c r="DM151" s="43">
        <v>0</v>
      </c>
      <c r="DN151" s="43"/>
      <c r="DO151" s="43"/>
      <c r="DP151" s="396"/>
      <c r="DQ151" s="43"/>
      <c r="DR151" s="43">
        <v>0</v>
      </c>
      <c r="DS151" s="43"/>
      <c r="DT151" s="43"/>
      <c r="DU151" s="396"/>
      <c r="DV151" s="43"/>
      <c r="DW151" s="43">
        <v>0</v>
      </c>
      <c r="DX151" s="43"/>
      <c r="DY151" s="43"/>
      <c r="DZ151" s="396"/>
      <c r="EA151" s="43"/>
      <c r="EB151" s="43">
        <v>0</v>
      </c>
      <c r="EC151" s="43"/>
      <c r="ED151" s="43"/>
      <c r="EE151" s="396"/>
      <c r="EF151" s="43"/>
      <c r="EG151" s="43">
        <v>0</v>
      </c>
      <c r="EH151" s="43"/>
      <c r="EI151" s="43"/>
      <c r="EJ151" s="396"/>
      <c r="EK151" s="43"/>
      <c r="EL151" s="43">
        <v>0</v>
      </c>
      <c r="EM151" s="43"/>
      <c r="EN151" s="43"/>
      <c r="EO151" s="88"/>
    </row>
    <row r="152" spans="4:145" x14ac:dyDescent="0.3">
      <c r="D152" s="88" t="s">
        <v>429</v>
      </c>
      <c r="E152" s="327"/>
      <c r="F152" s="333"/>
      <c r="G152" s="394">
        <v>17630000</v>
      </c>
      <c r="H152" s="395"/>
      <c r="I152" s="43"/>
      <c r="J152" s="396"/>
      <c r="K152" s="397"/>
      <c r="L152" s="394">
        <v>0</v>
      </c>
      <c r="M152" s="395"/>
      <c r="N152" s="43"/>
      <c r="O152" s="396"/>
      <c r="P152" s="397"/>
      <c r="Q152" s="394">
        <v>0</v>
      </c>
      <c r="R152" s="395"/>
      <c r="S152" s="43"/>
      <c r="T152" s="396"/>
      <c r="U152" s="397"/>
      <c r="V152" s="394">
        <v>0</v>
      </c>
      <c r="W152" s="395"/>
      <c r="X152" s="43"/>
      <c r="Y152" s="396"/>
      <c r="Z152" s="397"/>
      <c r="AA152" s="394">
        <v>0</v>
      </c>
      <c r="AB152" s="395"/>
      <c r="AC152" s="43"/>
      <c r="AD152" s="396"/>
      <c r="AE152" s="397"/>
      <c r="AF152" s="394">
        <v>0</v>
      </c>
      <c r="AG152" s="395"/>
      <c r="AH152" s="43"/>
      <c r="AI152" s="396"/>
      <c r="AJ152" s="397"/>
      <c r="AK152" s="394">
        <v>0</v>
      </c>
      <c r="AL152" s="395"/>
      <c r="AM152" s="43"/>
      <c r="AN152" s="396"/>
      <c r="AO152" s="397"/>
      <c r="AP152" s="394">
        <v>8815198</v>
      </c>
      <c r="AQ152" s="395"/>
      <c r="AR152" s="43"/>
      <c r="AS152" s="396"/>
      <c r="AT152" s="397"/>
      <c r="AU152" s="394">
        <v>0</v>
      </c>
      <c r="AV152" s="395"/>
      <c r="AW152" s="43"/>
      <c r="AX152" s="396"/>
      <c r="AY152" s="397"/>
      <c r="AZ152" s="394">
        <v>0</v>
      </c>
      <c r="BA152" s="395"/>
      <c r="BB152" s="43"/>
      <c r="BC152" s="396"/>
      <c r="BD152" s="397"/>
      <c r="BE152" s="394">
        <v>0</v>
      </c>
      <c r="BF152" s="395"/>
      <c r="BG152" s="43"/>
      <c r="BH152" s="396"/>
      <c r="BI152" s="397"/>
      <c r="BJ152" s="394">
        <v>0</v>
      </c>
      <c r="BK152" s="395"/>
      <c r="BL152" s="43"/>
      <c r="BM152" s="396"/>
      <c r="BN152" s="397"/>
      <c r="BO152" s="394">
        <v>0</v>
      </c>
      <c r="BP152" s="395"/>
      <c r="BQ152" s="43"/>
      <c r="BR152" s="396"/>
      <c r="BS152" s="397"/>
      <c r="BT152" s="394">
        <v>8815198</v>
      </c>
      <c r="BU152" s="395"/>
      <c r="BV152" s="43"/>
      <c r="BW152" s="396"/>
      <c r="BX152" s="397"/>
      <c r="BY152" s="394">
        <v>0</v>
      </c>
      <c r="BZ152" s="395"/>
      <c r="CA152" s="43"/>
      <c r="CB152" s="396"/>
      <c r="CC152" s="397"/>
      <c r="CD152" s="394">
        <v>0</v>
      </c>
      <c r="CE152" s="395"/>
      <c r="CF152" s="43"/>
      <c r="CG152" s="396"/>
      <c r="CH152" s="397"/>
      <c r="CI152" s="394">
        <v>0</v>
      </c>
      <c r="CJ152" s="395"/>
      <c r="CK152" s="43"/>
      <c r="CL152" s="396"/>
      <c r="CM152" s="397"/>
      <c r="CN152" s="394">
        <v>0</v>
      </c>
      <c r="CO152" s="395"/>
      <c r="CP152" s="43"/>
      <c r="CQ152" s="396"/>
      <c r="CR152" s="397"/>
      <c r="CS152" s="394">
        <v>0</v>
      </c>
      <c r="CT152" s="395"/>
      <c r="CU152" s="43"/>
      <c r="CV152" s="396"/>
      <c r="CW152" s="397"/>
      <c r="CX152" s="394">
        <v>0</v>
      </c>
      <c r="CY152" s="395"/>
      <c r="CZ152" s="43"/>
      <c r="DA152" s="396"/>
      <c r="DB152" s="397"/>
      <c r="DC152" s="394">
        <v>0</v>
      </c>
      <c r="DD152" s="395"/>
      <c r="DE152" s="43"/>
      <c r="DF152" s="396"/>
      <c r="DG152" s="397"/>
      <c r="DH152" s="394">
        <v>0</v>
      </c>
      <c r="DI152" s="395"/>
      <c r="DJ152" s="43"/>
      <c r="DK152" s="396"/>
      <c r="DL152" s="397"/>
      <c r="DM152" s="394">
        <v>0</v>
      </c>
      <c r="DN152" s="395"/>
      <c r="DO152" s="43"/>
      <c r="DP152" s="396"/>
      <c r="DQ152" s="397"/>
      <c r="DR152" s="394">
        <v>0</v>
      </c>
      <c r="DS152" s="395"/>
      <c r="DT152" s="43"/>
      <c r="DU152" s="396"/>
      <c r="DV152" s="397"/>
      <c r="DW152" s="394">
        <v>0</v>
      </c>
      <c r="DX152" s="395"/>
      <c r="DY152" s="43"/>
      <c r="DZ152" s="396"/>
      <c r="EA152" s="397"/>
      <c r="EB152" s="394">
        <v>0</v>
      </c>
      <c r="EC152" s="395"/>
      <c r="ED152" s="43"/>
      <c r="EE152" s="396"/>
      <c r="EF152" s="397"/>
      <c r="EG152" s="394">
        <v>0</v>
      </c>
      <c r="EH152" s="395"/>
      <c r="EI152" s="43"/>
      <c r="EJ152" s="396"/>
      <c r="EK152" s="397"/>
      <c r="EL152" s="394">
        <v>0</v>
      </c>
      <c r="EM152" s="395"/>
      <c r="EN152" s="43"/>
      <c r="EO152" s="88"/>
    </row>
    <row r="153" spans="4:145" x14ac:dyDescent="0.3">
      <c r="D153" s="88" t="s">
        <v>430</v>
      </c>
      <c r="E153" s="327"/>
      <c r="F153" s="346"/>
      <c r="G153" s="72">
        <v>2754000</v>
      </c>
      <c r="H153" s="71"/>
      <c r="I153" s="43"/>
      <c r="J153" s="396"/>
      <c r="K153" s="405"/>
      <c r="L153" s="72">
        <v>0</v>
      </c>
      <c r="M153" s="71"/>
      <c r="N153" s="43"/>
      <c r="O153" s="396"/>
      <c r="P153" s="405"/>
      <c r="Q153" s="72">
        <v>0</v>
      </c>
      <c r="R153" s="71"/>
      <c r="S153" s="43"/>
      <c r="T153" s="396"/>
      <c r="U153" s="405"/>
      <c r="V153" s="72">
        <v>0</v>
      </c>
      <c r="W153" s="71"/>
      <c r="X153" s="43"/>
      <c r="Y153" s="396"/>
      <c r="Z153" s="405"/>
      <c r="AA153" s="72">
        <v>0</v>
      </c>
      <c r="AB153" s="71"/>
      <c r="AC153" s="43"/>
      <c r="AD153" s="396"/>
      <c r="AE153" s="405"/>
      <c r="AF153" s="72">
        <v>0</v>
      </c>
      <c r="AG153" s="71"/>
      <c r="AH153" s="43"/>
      <c r="AI153" s="396"/>
      <c r="AJ153" s="405"/>
      <c r="AK153" s="72">
        <v>0</v>
      </c>
      <c r="AL153" s="71"/>
      <c r="AM153" s="43"/>
      <c r="AN153" s="396"/>
      <c r="AO153" s="405"/>
      <c r="AP153" s="72">
        <v>775305</v>
      </c>
      <c r="AQ153" s="71"/>
      <c r="AR153" s="43"/>
      <c r="AS153" s="396"/>
      <c r="AT153" s="405"/>
      <c r="AU153" s="72">
        <v>0</v>
      </c>
      <c r="AV153" s="71"/>
      <c r="AW153" s="43"/>
      <c r="AX153" s="396"/>
      <c r="AY153" s="405"/>
      <c r="AZ153" s="72">
        <v>0</v>
      </c>
      <c r="BA153" s="71"/>
      <c r="BB153" s="43"/>
      <c r="BC153" s="396"/>
      <c r="BD153" s="405"/>
      <c r="BE153" s="72">
        <v>0</v>
      </c>
      <c r="BF153" s="71"/>
      <c r="BG153" s="43"/>
      <c r="BH153" s="396"/>
      <c r="BI153" s="405"/>
      <c r="BJ153" s="72">
        <v>0</v>
      </c>
      <c r="BK153" s="71"/>
      <c r="BL153" s="43"/>
      <c r="BM153" s="396"/>
      <c r="BN153" s="405"/>
      <c r="BO153" s="72">
        <v>0</v>
      </c>
      <c r="BP153" s="71"/>
      <c r="BQ153" s="43"/>
      <c r="BR153" s="396"/>
      <c r="BS153" s="405"/>
      <c r="BT153" s="72">
        <v>775305</v>
      </c>
      <c r="BU153" s="71"/>
      <c r="BV153" s="43"/>
      <c r="BW153" s="396"/>
      <c r="BX153" s="405"/>
      <c r="BY153" s="72">
        <v>0</v>
      </c>
      <c r="BZ153" s="71"/>
      <c r="CA153" s="43"/>
      <c r="CB153" s="396"/>
      <c r="CC153" s="405"/>
      <c r="CD153" s="72">
        <v>0</v>
      </c>
      <c r="CE153" s="71"/>
      <c r="CF153" s="43"/>
      <c r="CG153" s="396"/>
      <c r="CH153" s="405"/>
      <c r="CI153" s="72">
        <v>0</v>
      </c>
      <c r="CJ153" s="71"/>
      <c r="CK153" s="43"/>
      <c r="CL153" s="396"/>
      <c r="CM153" s="405"/>
      <c r="CN153" s="72">
        <v>0</v>
      </c>
      <c r="CO153" s="71"/>
      <c r="CP153" s="43"/>
      <c r="CQ153" s="396"/>
      <c r="CR153" s="405"/>
      <c r="CS153" s="72">
        <v>0</v>
      </c>
      <c r="CT153" s="71"/>
      <c r="CU153" s="43"/>
      <c r="CV153" s="396"/>
      <c r="CW153" s="405"/>
      <c r="CX153" s="72">
        <v>0</v>
      </c>
      <c r="CY153" s="71"/>
      <c r="CZ153" s="43"/>
      <c r="DA153" s="396"/>
      <c r="DB153" s="405"/>
      <c r="DC153" s="72">
        <v>0</v>
      </c>
      <c r="DD153" s="71"/>
      <c r="DE153" s="43"/>
      <c r="DF153" s="396"/>
      <c r="DG153" s="405"/>
      <c r="DH153" s="72">
        <v>0</v>
      </c>
      <c r="DI153" s="71"/>
      <c r="DJ153" s="43"/>
      <c r="DK153" s="396"/>
      <c r="DL153" s="405"/>
      <c r="DM153" s="72">
        <v>0</v>
      </c>
      <c r="DN153" s="71"/>
      <c r="DO153" s="43"/>
      <c r="DP153" s="396"/>
      <c r="DQ153" s="405"/>
      <c r="DR153" s="72">
        <v>0</v>
      </c>
      <c r="DS153" s="71"/>
      <c r="DT153" s="43"/>
      <c r="DU153" s="396"/>
      <c r="DV153" s="405"/>
      <c r="DW153" s="72">
        <v>0</v>
      </c>
      <c r="DX153" s="71"/>
      <c r="DY153" s="43"/>
      <c r="DZ153" s="396"/>
      <c r="EA153" s="405"/>
      <c r="EB153" s="72">
        <v>0</v>
      </c>
      <c r="EC153" s="71"/>
      <c r="ED153" s="43"/>
      <c r="EE153" s="396"/>
      <c r="EF153" s="405"/>
      <c r="EG153" s="72">
        <v>0</v>
      </c>
      <c r="EH153" s="71"/>
      <c r="EI153" s="43"/>
      <c r="EJ153" s="396"/>
      <c r="EK153" s="405"/>
      <c r="EL153" s="72">
        <v>0</v>
      </c>
      <c r="EM153" s="71"/>
      <c r="EN153" s="43"/>
      <c r="EO153" s="88"/>
    </row>
    <row r="154" spans="4:145" x14ac:dyDescent="0.3">
      <c r="D154" s="88"/>
      <c r="E154" s="327"/>
      <c r="G154" s="43"/>
      <c r="H154" s="43"/>
      <c r="I154" s="43"/>
      <c r="J154" s="396"/>
      <c r="K154" s="43"/>
      <c r="L154" s="43"/>
      <c r="M154" s="43"/>
      <c r="N154" s="43"/>
      <c r="O154" s="396"/>
      <c r="P154" s="43"/>
      <c r="Q154" s="43"/>
      <c r="R154" s="43"/>
      <c r="S154" s="43"/>
      <c r="T154" s="396"/>
      <c r="U154" s="43"/>
      <c r="V154" s="43"/>
      <c r="W154" s="43"/>
      <c r="X154" s="43"/>
      <c r="Y154" s="396"/>
      <c r="Z154" s="43"/>
      <c r="AA154" s="43"/>
      <c r="AB154" s="43"/>
      <c r="AC154" s="43"/>
      <c r="AD154" s="396"/>
      <c r="AE154" s="43"/>
      <c r="AF154" s="43"/>
      <c r="AG154" s="43"/>
      <c r="AH154" s="43"/>
      <c r="AI154" s="396"/>
      <c r="AJ154" s="43"/>
      <c r="AK154" s="43"/>
      <c r="AL154" s="43"/>
      <c r="AM154" s="43"/>
      <c r="AN154" s="396"/>
      <c r="AO154" s="43"/>
      <c r="AP154" s="43"/>
      <c r="AQ154" s="43"/>
      <c r="AR154" s="43"/>
      <c r="AS154" s="396"/>
      <c r="AT154" s="43"/>
      <c r="AU154" s="43"/>
      <c r="AV154" s="43"/>
      <c r="AW154" s="43"/>
      <c r="AX154" s="396"/>
      <c r="AY154" s="43"/>
      <c r="AZ154" s="43"/>
      <c r="BA154" s="43"/>
      <c r="BB154" s="43"/>
      <c r="BC154" s="396"/>
      <c r="BD154" s="43"/>
      <c r="BE154" s="43"/>
      <c r="BF154" s="43"/>
      <c r="BG154" s="43"/>
      <c r="BH154" s="396"/>
      <c r="BI154" s="43"/>
      <c r="BJ154" s="43"/>
      <c r="BK154" s="43"/>
      <c r="BL154" s="43"/>
      <c r="BM154" s="396"/>
      <c r="BN154" s="43"/>
      <c r="BO154" s="43"/>
      <c r="BP154" s="43"/>
      <c r="BQ154" s="43"/>
      <c r="BR154" s="396"/>
      <c r="BS154" s="43"/>
      <c r="BT154" s="43"/>
      <c r="BU154" s="43"/>
      <c r="BV154" s="43"/>
      <c r="BW154" s="396"/>
      <c r="BX154" s="43"/>
      <c r="BY154" s="43"/>
      <c r="BZ154" s="43"/>
      <c r="CA154" s="43"/>
      <c r="CB154" s="396"/>
      <c r="CC154" s="43"/>
      <c r="CD154" s="43"/>
      <c r="CE154" s="43"/>
      <c r="CF154" s="43"/>
      <c r="CG154" s="396"/>
      <c r="CH154" s="43"/>
      <c r="CI154" s="43"/>
      <c r="CJ154" s="43"/>
      <c r="CK154" s="43"/>
      <c r="CL154" s="396"/>
      <c r="CM154" s="43"/>
      <c r="CN154" s="43"/>
      <c r="CO154" s="43"/>
      <c r="CP154" s="43"/>
      <c r="CQ154" s="396"/>
      <c r="CR154" s="43"/>
      <c r="CS154" s="43"/>
      <c r="CT154" s="43"/>
      <c r="CU154" s="43"/>
      <c r="CV154" s="396"/>
      <c r="CW154" s="43"/>
      <c r="CX154" s="43"/>
      <c r="CY154" s="43"/>
      <c r="CZ154" s="43"/>
      <c r="DA154" s="396"/>
      <c r="DB154" s="43"/>
      <c r="DC154" s="43"/>
      <c r="DD154" s="43"/>
      <c r="DE154" s="43"/>
      <c r="DF154" s="396"/>
      <c r="DG154" s="43"/>
      <c r="DH154" s="43"/>
      <c r="DI154" s="43"/>
      <c r="DJ154" s="43"/>
      <c r="DK154" s="396"/>
      <c r="DL154" s="43"/>
      <c r="DM154" s="43"/>
      <c r="DN154" s="43"/>
      <c r="DO154" s="43"/>
      <c r="DP154" s="396"/>
      <c r="DQ154" s="43"/>
      <c r="DR154" s="43"/>
      <c r="DS154" s="43"/>
      <c r="DT154" s="43"/>
      <c r="DU154" s="396"/>
      <c r="DV154" s="43"/>
      <c r="DW154" s="43"/>
      <c r="DX154" s="43"/>
      <c r="DY154" s="43"/>
      <c r="DZ154" s="396"/>
      <c r="EA154" s="43"/>
      <c r="EB154" s="43"/>
      <c r="EC154" s="43"/>
      <c r="ED154" s="43"/>
      <c r="EE154" s="396"/>
      <c r="EF154" s="43"/>
      <c r="EG154" s="43"/>
      <c r="EH154" s="43"/>
      <c r="EI154" s="43"/>
      <c r="EJ154" s="396"/>
      <c r="EK154" s="43"/>
      <c r="EL154" s="43"/>
      <c r="EM154" s="43"/>
      <c r="EN154" s="43"/>
      <c r="EO154" s="88"/>
    </row>
    <row r="155" spans="4:145" x14ac:dyDescent="0.3">
      <c r="D155" s="88" t="s">
        <v>432</v>
      </c>
      <c r="E155" s="327"/>
      <c r="G155" s="43">
        <v>28562000</v>
      </c>
      <c r="H155" s="43"/>
      <c r="I155" s="43"/>
      <c r="J155" s="396"/>
      <c r="K155" s="43"/>
      <c r="L155" s="43">
        <v>0</v>
      </c>
      <c r="M155" s="43"/>
      <c r="N155" s="43"/>
      <c r="O155" s="396"/>
      <c r="P155" s="43"/>
      <c r="Q155" s="43">
        <v>0</v>
      </c>
      <c r="R155" s="43"/>
      <c r="S155" s="43"/>
      <c r="T155" s="396"/>
      <c r="U155" s="43"/>
      <c r="V155" s="43">
        <v>0</v>
      </c>
      <c r="W155" s="43"/>
      <c r="X155" s="43"/>
      <c r="Y155" s="396"/>
      <c r="Z155" s="43"/>
      <c r="AA155" s="43">
        <v>0</v>
      </c>
      <c r="AB155" s="43"/>
      <c r="AC155" s="43"/>
      <c r="AD155" s="396"/>
      <c r="AE155" s="43"/>
      <c r="AF155" s="43">
        <v>0</v>
      </c>
      <c r="AG155" s="43"/>
      <c r="AH155" s="43"/>
      <c r="AI155" s="396"/>
      <c r="AJ155" s="43"/>
      <c r="AK155" s="43">
        <v>0</v>
      </c>
      <c r="AL155" s="43"/>
      <c r="AM155" s="43"/>
      <c r="AN155" s="396"/>
      <c r="AO155" s="43"/>
      <c r="AP155" s="43">
        <v>0</v>
      </c>
      <c r="AQ155" s="43"/>
      <c r="AR155" s="43"/>
      <c r="AS155" s="396"/>
      <c r="AT155" s="43"/>
      <c r="AU155" s="43">
        <v>0</v>
      </c>
      <c r="AV155" s="43"/>
      <c r="AW155" s="43"/>
      <c r="AX155" s="396"/>
      <c r="AY155" s="43"/>
      <c r="AZ155" s="43">
        <v>0</v>
      </c>
      <c r="BA155" s="43"/>
      <c r="BB155" s="43"/>
      <c r="BC155" s="396"/>
      <c r="BD155" s="43"/>
      <c r="BE155" s="43">
        <v>0</v>
      </c>
      <c r="BF155" s="43"/>
      <c r="BG155" s="43"/>
      <c r="BH155" s="396"/>
      <c r="BI155" s="43"/>
      <c r="BJ155" s="43">
        <v>0</v>
      </c>
      <c r="BK155" s="43"/>
      <c r="BL155" s="43"/>
      <c r="BM155" s="396"/>
      <c r="BN155" s="43"/>
      <c r="BO155" s="43">
        <v>0</v>
      </c>
      <c r="BP155" s="43"/>
      <c r="BQ155" s="43"/>
      <c r="BR155" s="396"/>
      <c r="BS155" s="43"/>
      <c r="BT155" s="43">
        <v>0</v>
      </c>
      <c r="BU155" s="43"/>
      <c r="BV155" s="43"/>
      <c r="BW155" s="396"/>
      <c r="BX155" s="43"/>
      <c r="BY155" s="43">
        <v>0</v>
      </c>
      <c r="BZ155" s="43"/>
      <c r="CA155" s="43"/>
      <c r="CB155" s="396"/>
      <c r="CC155" s="43"/>
      <c r="CD155" s="43">
        <v>0</v>
      </c>
      <c r="CE155" s="43"/>
      <c r="CF155" s="43"/>
      <c r="CG155" s="396"/>
      <c r="CH155" s="43"/>
      <c r="CI155" s="43">
        <v>0</v>
      </c>
      <c r="CJ155" s="43"/>
      <c r="CK155" s="43"/>
      <c r="CL155" s="396"/>
      <c r="CM155" s="43"/>
      <c r="CN155" s="43">
        <v>0</v>
      </c>
      <c r="CO155" s="43"/>
      <c r="CP155" s="43"/>
      <c r="CQ155" s="396"/>
      <c r="CR155" s="43"/>
      <c r="CS155" s="43">
        <v>0</v>
      </c>
      <c r="CT155" s="43"/>
      <c r="CU155" s="43"/>
      <c r="CV155" s="396"/>
      <c r="CW155" s="43"/>
      <c r="CX155" s="43">
        <v>0</v>
      </c>
      <c r="CY155" s="43"/>
      <c r="CZ155" s="43"/>
      <c r="DA155" s="396"/>
      <c r="DB155" s="43"/>
      <c r="DC155" s="43">
        <v>0</v>
      </c>
      <c r="DD155" s="43"/>
      <c r="DE155" s="43"/>
      <c r="DF155" s="396"/>
      <c r="DG155" s="43"/>
      <c r="DH155" s="43">
        <v>0</v>
      </c>
      <c r="DI155" s="43"/>
      <c r="DJ155" s="43"/>
      <c r="DK155" s="396"/>
      <c r="DL155" s="43"/>
      <c r="DM155" s="43">
        <v>0</v>
      </c>
      <c r="DN155" s="43"/>
      <c r="DO155" s="43"/>
      <c r="DP155" s="396"/>
      <c r="DQ155" s="43"/>
      <c r="DR155" s="43">
        <v>0</v>
      </c>
      <c r="DS155" s="43"/>
      <c r="DT155" s="43"/>
      <c r="DU155" s="396"/>
      <c r="DV155" s="43"/>
      <c r="DW155" s="43">
        <v>0</v>
      </c>
      <c r="DX155" s="43"/>
      <c r="DY155" s="43"/>
      <c r="DZ155" s="396"/>
      <c r="EA155" s="43"/>
      <c r="EB155" s="43">
        <v>0</v>
      </c>
      <c r="EC155" s="43"/>
      <c r="ED155" s="43"/>
      <c r="EE155" s="396"/>
      <c r="EF155" s="43"/>
      <c r="EG155" s="43">
        <v>0</v>
      </c>
      <c r="EH155" s="43"/>
      <c r="EI155" s="43"/>
      <c r="EJ155" s="396"/>
      <c r="EK155" s="43"/>
      <c r="EL155" s="43">
        <v>0</v>
      </c>
      <c r="EM155" s="43"/>
      <c r="EN155" s="43"/>
      <c r="EO155" s="88"/>
    </row>
    <row r="156" spans="4:145" x14ac:dyDescent="0.3">
      <c r="D156" s="88" t="s">
        <v>429</v>
      </c>
      <c r="E156" s="327"/>
      <c r="F156" s="333"/>
      <c r="G156" s="394">
        <v>12025000</v>
      </c>
      <c r="H156" s="395"/>
      <c r="I156" s="43"/>
      <c r="J156" s="396"/>
      <c r="K156" s="397"/>
      <c r="L156" s="394">
        <v>0</v>
      </c>
      <c r="M156" s="395"/>
      <c r="N156" s="43"/>
      <c r="O156" s="396"/>
      <c r="P156" s="397"/>
      <c r="Q156" s="394">
        <v>0</v>
      </c>
      <c r="R156" s="395"/>
      <c r="S156" s="43"/>
      <c r="T156" s="396"/>
      <c r="U156" s="397"/>
      <c r="V156" s="394">
        <v>0</v>
      </c>
      <c r="W156" s="395"/>
      <c r="X156" s="43"/>
      <c r="Y156" s="396"/>
      <c r="Z156" s="397"/>
      <c r="AA156" s="394">
        <v>0</v>
      </c>
      <c r="AB156" s="395"/>
      <c r="AC156" s="43"/>
      <c r="AD156" s="396"/>
      <c r="AE156" s="397"/>
      <c r="AF156" s="394">
        <v>0</v>
      </c>
      <c r="AG156" s="395"/>
      <c r="AH156" s="43"/>
      <c r="AI156" s="396"/>
      <c r="AJ156" s="397"/>
      <c r="AK156" s="394">
        <v>0</v>
      </c>
      <c r="AL156" s="395"/>
      <c r="AM156" s="43"/>
      <c r="AN156" s="396"/>
      <c r="AO156" s="397"/>
      <c r="AP156" s="394">
        <v>0</v>
      </c>
      <c r="AQ156" s="395"/>
      <c r="AR156" s="43"/>
      <c r="AS156" s="396"/>
      <c r="AT156" s="397"/>
      <c r="AU156" s="394">
        <v>0</v>
      </c>
      <c r="AV156" s="395"/>
      <c r="AW156" s="43"/>
      <c r="AX156" s="396"/>
      <c r="AY156" s="397"/>
      <c r="AZ156" s="394">
        <v>0</v>
      </c>
      <c r="BA156" s="395"/>
      <c r="BB156" s="43"/>
      <c r="BC156" s="396"/>
      <c r="BD156" s="397"/>
      <c r="BE156" s="394">
        <v>0</v>
      </c>
      <c r="BF156" s="395"/>
      <c r="BG156" s="43"/>
      <c r="BH156" s="396"/>
      <c r="BI156" s="397"/>
      <c r="BJ156" s="394">
        <v>0</v>
      </c>
      <c r="BK156" s="395"/>
      <c r="BL156" s="43"/>
      <c r="BM156" s="396"/>
      <c r="BN156" s="397"/>
      <c r="BO156" s="394">
        <v>0</v>
      </c>
      <c r="BP156" s="395"/>
      <c r="BQ156" s="43"/>
      <c r="BR156" s="396"/>
      <c r="BS156" s="397"/>
      <c r="BT156" s="394">
        <v>0</v>
      </c>
      <c r="BU156" s="395"/>
      <c r="BV156" s="43"/>
      <c r="BW156" s="396"/>
      <c r="BX156" s="397"/>
      <c r="BY156" s="394">
        <v>0</v>
      </c>
      <c r="BZ156" s="395"/>
      <c r="CA156" s="43"/>
      <c r="CB156" s="396"/>
      <c r="CC156" s="397"/>
      <c r="CD156" s="394">
        <v>0</v>
      </c>
      <c r="CE156" s="395"/>
      <c r="CF156" s="43"/>
      <c r="CG156" s="396"/>
      <c r="CH156" s="397"/>
      <c r="CI156" s="394">
        <v>0</v>
      </c>
      <c r="CJ156" s="395"/>
      <c r="CK156" s="43"/>
      <c r="CL156" s="396"/>
      <c r="CM156" s="397"/>
      <c r="CN156" s="394">
        <v>0</v>
      </c>
      <c r="CO156" s="395"/>
      <c r="CP156" s="43"/>
      <c r="CQ156" s="396"/>
      <c r="CR156" s="397"/>
      <c r="CS156" s="394">
        <v>0</v>
      </c>
      <c r="CT156" s="395"/>
      <c r="CU156" s="43"/>
      <c r="CV156" s="396"/>
      <c r="CW156" s="397"/>
      <c r="CX156" s="394">
        <v>0</v>
      </c>
      <c r="CY156" s="395"/>
      <c r="CZ156" s="43"/>
      <c r="DA156" s="396"/>
      <c r="DB156" s="397"/>
      <c r="DC156" s="394">
        <v>0</v>
      </c>
      <c r="DD156" s="395"/>
      <c r="DE156" s="43"/>
      <c r="DF156" s="396"/>
      <c r="DG156" s="397"/>
      <c r="DH156" s="394">
        <v>0</v>
      </c>
      <c r="DI156" s="395"/>
      <c r="DJ156" s="43"/>
      <c r="DK156" s="396"/>
      <c r="DL156" s="397"/>
      <c r="DM156" s="394">
        <v>0</v>
      </c>
      <c r="DN156" s="395"/>
      <c r="DO156" s="43"/>
      <c r="DP156" s="396"/>
      <c r="DQ156" s="397"/>
      <c r="DR156" s="394">
        <v>0</v>
      </c>
      <c r="DS156" s="395"/>
      <c r="DT156" s="43"/>
      <c r="DU156" s="396"/>
      <c r="DV156" s="397"/>
      <c r="DW156" s="394">
        <v>0</v>
      </c>
      <c r="DX156" s="395"/>
      <c r="DY156" s="43"/>
      <c r="DZ156" s="396"/>
      <c r="EA156" s="397"/>
      <c r="EB156" s="394">
        <v>0</v>
      </c>
      <c r="EC156" s="395"/>
      <c r="ED156" s="43"/>
      <c r="EE156" s="396"/>
      <c r="EF156" s="397"/>
      <c r="EG156" s="394">
        <v>0</v>
      </c>
      <c r="EH156" s="395"/>
      <c r="EI156" s="43"/>
      <c r="EJ156" s="396"/>
      <c r="EK156" s="397"/>
      <c r="EL156" s="394">
        <v>0</v>
      </c>
      <c r="EM156" s="395"/>
      <c r="EN156" s="43"/>
      <c r="EO156" s="88"/>
    </row>
    <row r="157" spans="4:145" x14ac:dyDescent="0.3">
      <c r="D157" s="88" t="s">
        <v>430</v>
      </c>
      <c r="E157" s="327"/>
      <c r="F157" s="346"/>
      <c r="G157" s="72">
        <v>16537000</v>
      </c>
      <c r="H157" s="71"/>
      <c r="I157" s="43"/>
      <c r="J157" s="396"/>
      <c r="K157" s="405"/>
      <c r="L157" s="72">
        <v>0</v>
      </c>
      <c r="M157" s="71"/>
      <c r="N157" s="43"/>
      <c r="O157" s="396"/>
      <c r="P157" s="405"/>
      <c r="Q157" s="72">
        <v>0</v>
      </c>
      <c r="R157" s="71"/>
      <c r="S157" s="43"/>
      <c r="T157" s="396"/>
      <c r="U157" s="405"/>
      <c r="V157" s="72">
        <v>0</v>
      </c>
      <c r="W157" s="71"/>
      <c r="X157" s="43"/>
      <c r="Y157" s="396"/>
      <c r="Z157" s="405"/>
      <c r="AA157" s="72">
        <v>0</v>
      </c>
      <c r="AB157" s="71"/>
      <c r="AC157" s="43"/>
      <c r="AD157" s="396"/>
      <c r="AE157" s="405"/>
      <c r="AF157" s="72">
        <v>0</v>
      </c>
      <c r="AG157" s="71"/>
      <c r="AH157" s="43"/>
      <c r="AI157" s="396"/>
      <c r="AJ157" s="405"/>
      <c r="AK157" s="72">
        <v>0</v>
      </c>
      <c r="AL157" s="71"/>
      <c r="AM157" s="43"/>
      <c r="AN157" s="396"/>
      <c r="AO157" s="405"/>
      <c r="AP157" s="72">
        <v>0</v>
      </c>
      <c r="AQ157" s="71"/>
      <c r="AR157" s="43"/>
      <c r="AS157" s="396"/>
      <c r="AT157" s="405"/>
      <c r="AU157" s="72">
        <v>0</v>
      </c>
      <c r="AV157" s="71"/>
      <c r="AW157" s="43"/>
      <c r="AX157" s="396"/>
      <c r="AY157" s="405"/>
      <c r="AZ157" s="72">
        <v>0</v>
      </c>
      <c r="BA157" s="71"/>
      <c r="BB157" s="43"/>
      <c r="BC157" s="396"/>
      <c r="BD157" s="405"/>
      <c r="BE157" s="72">
        <v>0</v>
      </c>
      <c r="BF157" s="71"/>
      <c r="BG157" s="43"/>
      <c r="BH157" s="396"/>
      <c r="BI157" s="405"/>
      <c r="BJ157" s="72">
        <v>0</v>
      </c>
      <c r="BK157" s="71"/>
      <c r="BL157" s="43"/>
      <c r="BM157" s="396"/>
      <c r="BN157" s="405"/>
      <c r="BO157" s="72">
        <v>0</v>
      </c>
      <c r="BP157" s="71"/>
      <c r="BQ157" s="43"/>
      <c r="BR157" s="396"/>
      <c r="BS157" s="405"/>
      <c r="BT157" s="72">
        <v>0</v>
      </c>
      <c r="BU157" s="71"/>
      <c r="BV157" s="43"/>
      <c r="BW157" s="396"/>
      <c r="BX157" s="405"/>
      <c r="BY157" s="72">
        <v>0</v>
      </c>
      <c r="BZ157" s="71"/>
      <c r="CA157" s="43"/>
      <c r="CB157" s="396"/>
      <c r="CC157" s="405"/>
      <c r="CD157" s="72">
        <v>0</v>
      </c>
      <c r="CE157" s="71"/>
      <c r="CF157" s="43"/>
      <c r="CG157" s="396"/>
      <c r="CH157" s="405"/>
      <c r="CI157" s="72">
        <v>0</v>
      </c>
      <c r="CJ157" s="71"/>
      <c r="CK157" s="43"/>
      <c r="CL157" s="396"/>
      <c r="CM157" s="405"/>
      <c r="CN157" s="72">
        <v>0</v>
      </c>
      <c r="CO157" s="71"/>
      <c r="CP157" s="43"/>
      <c r="CQ157" s="396"/>
      <c r="CR157" s="405"/>
      <c r="CS157" s="72">
        <v>0</v>
      </c>
      <c r="CT157" s="71"/>
      <c r="CU157" s="43"/>
      <c r="CV157" s="396"/>
      <c r="CW157" s="405"/>
      <c r="CX157" s="72">
        <v>0</v>
      </c>
      <c r="CY157" s="71"/>
      <c r="CZ157" s="43"/>
      <c r="DA157" s="396"/>
      <c r="DB157" s="405"/>
      <c r="DC157" s="72">
        <v>0</v>
      </c>
      <c r="DD157" s="71"/>
      <c r="DE157" s="43"/>
      <c r="DF157" s="396"/>
      <c r="DG157" s="405"/>
      <c r="DH157" s="72">
        <v>0</v>
      </c>
      <c r="DI157" s="71"/>
      <c r="DJ157" s="43"/>
      <c r="DK157" s="396"/>
      <c r="DL157" s="405"/>
      <c r="DM157" s="72">
        <v>0</v>
      </c>
      <c r="DN157" s="71"/>
      <c r="DO157" s="43"/>
      <c r="DP157" s="396"/>
      <c r="DQ157" s="405"/>
      <c r="DR157" s="72">
        <v>0</v>
      </c>
      <c r="DS157" s="71"/>
      <c r="DT157" s="43"/>
      <c r="DU157" s="396"/>
      <c r="DV157" s="405"/>
      <c r="DW157" s="72">
        <v>0</v>
      </c>
      <c r="DX157" s="71"/>
      <c r="DY157" s="43"/>
      <c r="DZ157" s="396"/>
      <c r="EA157" s="405"/>
      <c r="EB157" s="72">
        <v>0</v>
      </c>
      <c r="EC157" s="71"/>
      <c r="ED157" s="43"/>
      <c r="EE157" s="396"/>
      <c r="EF157" s="405"/>
      <c r="EG157" s="72">
        <v>0</v>
      </c>
      <c r="EH157" s="71"/>
      <c r="EI157" s="43"/>
      <c r="EJ157" s="396"/>
      <c r="EK157" s="405"/>
      <c r="EL157" s="72">
        <v>0</v>
      </c>
      <c r="EM157" s="71"/>
      <c r="EN157" s="43"/>
      <c r="EO157" s="88"/>
    </row>
    <row r="158" spans="4:145" x14ac:dyDescent="0.3">
      <c r="D158" s="88"/>
      <c r="E158" s="327"/>
      <c r="G158" s="43"/>
      <c r="H158" s="43"/>
      <c r="I158" s="43"/>
      <c r="J158" s="396"/>
      <c r="K158" s="43"/>
      <c r="L158" s="43"/>
      <c r="M158" s="43"/>
      <c r="N158" s="43"/>
      <c r="O158" s="396"/>
      <c r="P158" s="43"/>
      <c r="Q158" s="43"/>
      <c r="R158" s="43"/>
      <c r="S158" s="43"/>
      <c r="T158" s="396"/>
      <c r="U158" s="43"/>
      <c r="V158" s="43"/>
      <c r="W158" s="43"/>
      <c r="X158" s="43"/>
      <c r="Y158" s="396"/>
      <c r="Z158" s="43"/>
      <c r="AA158" s="43"/>
      <c r="AB158" s="43"/>
      <c r="AC158" s="43"/>
      <c r="AD158" s="396"/>
      <c r="AE158" s="43"/>
      <c r="AF158" s="43"/>
      <c r="AG158" s="43"/>
      <c r="AH158" s="43"/>
      <c r="AI158" s="396"/>
      <c r="AJ158" s="43"/>
      <c r="AK158" s="43"/>
      <c r="AL158" s="43"/>
      <c r="AM158" s="43"/>
      <c r="AN158" s="396"/>
      <c r="AO158" s="43"/>
      <c r="AP158" s="43"/>
      <c r="AQ158" s="43"/>
      <c r="AR158" s="43"/>
      <c r="AS158" s="396"/>
      <c r="AT158" s="43"/>
      <c r="AU158" s="43"/>
      <c r="AV158" s="43"/>
      <c r="AW158" s="43"/>
      <c r="AX158" s="396"/>
      <c r="AY158" s="43"/>
      <c r="AZ158" s="43"/>
      <c r="BA158" s="43"/>
      <c r="BB158" s="43"/>
      <c r="BC158" s="396"/>
      <c r="BD158" s="43"/>
      <c r="BE158" s="43"/>
      <c r="BF158" s="43"/>
      <c r="BG158" s="43"/>
      <c r="BH158" s="396"/>
      <c r="BI158" s="43"/>
      <c r="BJ158" s="43"/>
      <c r="BK158" s="43"/>
      <c r="BL158" s="43"/>
      <c r="BM158" s="396"/>
      <c r="BN158" s="43"/>
      <c r="BO158" s="43"/>
      <c r="BP158" s="43"/>
      <c r="BQ158" s="43"/>
      <c r="BR158" s="396"/>
      <c r="BS158" s="43"/>
      <c r="BT158" s="43"/>
      <c r="BU158" s="43"/>
      <c r="BV158" s="43"/>
      <c r="BW158" s="396"/>
      <c r="BX158" s="43"/>
      <c r="BY158" s="43"/>
      <c r="BZ158" s="43"/>
      <c r="CA158" s="43"/>
      <c r="CB158" s="396"/>
      <c r="CC158" s="43"/>
      <c r="CD158" s="43"/>
      <c r="CE158" s="43"/>
      <c r="CF158" s="43"/>
      <c r="CG158" s="396"/>
      <c r="CH158" s="43"/>
      <c r="CI158" s="43"/>
      <c r="CJ158" s="43"/>
      <c r="CK158" s="43"/>
      <c r="CL158" s="396"/>
      <c r="CM158" s="43"/>
      <c r="CN158" s="43"/>
      <c r="CO158" s="43"/>
      <c r="CP158" s="43"/>
      <c r="CQ158" s="396"/>
      <c r="CR158" s="43"/>
      <c r="CS158" s="43"/>
      <c r="CT158" s="43"/>
      <c r="CU158" s="43"/>
      <c r="CV158" s="396"/>
      <c r="CW158" s="43"/>
      <c r="CX158" s="43"/>
      <c r="CY158" s="43"/>
      <c r="CZ158" s="43"/>
      <c r="DA158" s="396"/>
      <c r="DB158" s="43"/>
      <c r="DC158" s="43"/>
      <c r="DD158" s="43"/>
      <c r="DE158" s="43"/>
      <c r="DF158" s="396"/>
      <c r="DG158" s="43"/>
      <c r="DH158" s="43"/>
      <c r="DI158" s="43"/>
      <c r="DJ158" s="43"/>
      <c r="DK158" s="396"/>
      <c r="DL158" s="43"/>
      <c r="DM158" s="43"/>
      <c r="DN158" s="43"/>
      <c r="DO158" s="43"/>
      <c r="DP158" s="396"/>
      <c r="DQ158" s="43"/>
      <c r="DR158" s="43"/>
      <c r="DS158" s="43"/>
      <c r="DT158" s="43"/>
      <c r="DU158" s="396"/>
      <c r="DV158" s="43"/>
      <c r="DW158" s="43"/>
      <c r="DX158" s="43"/>
      <c r="DY158" s="43"/>
      <c r="DZ158" s="396"/>
      <c r="EA158" s="43"/>
      <c r="EB158" s="43"/>
      <c r="EC158" s="43"/>
      <c r="ED158" s="43"/>
      <c r="EE158" s="396"/>
      <c r="EF158" s="43"/>
      <c r="EG158" s="43"/>
      <c r="EH158" s="43"/>
      <c r="EI158" s="43"/>
      <c r="EJ158" s="396"/>
      <c r="EK158" s="43"/>
      <c r="EL158" s="43"/>
      <c r="EM158" s="43"/>
      <c r="EN158" s="43"/>
      <c r="EO158" s="88"/>
    </row>
    <row r="159" spans="4:145" x14ac:dyDescent="0.3">
      <c r="D159" s="88" t="s">
        <v>433</v>
      </c>
      <c r="E159" s="327"/>
      <c r="G159" s="43">
        <v>0</v>
      </c>
      <c r="H159" s="43"/>
      <c r="I159" s="43"/>
      <c r="J159" s="396"/>
      <c r="K159" s="43"/>
      <c r="L159" s="43">
        <v>0</v>
      </c>
      <c r="M159" s="43"/>
      <c r="N159" s="43"/>
      <c r="O159" s="396"/>
      <c r="P159" s="43"/>
      <c r="Q159" s="43">
        <v>0</v>
      </c>
      <c r="R159" s="43"/>
      <c r="S159" s="43"/>
      <c r="T159" s="396"/>
      <c r="U159" s="43"/>
      <c r="V159" s="43">
        <v>0</v>
      </c>
      <c r="W159" s="43"/>
      <c r="X159" s="43"/>
      <c r="Y159" s="396"/>
      <c r="Z159" s="43"/>
      <c r="AA159" s="43">
        <v>0</v>
      </c>
      <c r="AB159" s="43"/>
      <c r="AC159" s="43"/>
      <c r="AD159" s="396"/>
      <c r="AE159" s="43"/>
      <c r="AF159" s="43">
        <v>0</v>
      </c>
      <c r="AG159" s="43"/>
      <c r="AH159" s="43"/>
      <c r="AI159" s="396"/>
      <c r="AJ159" s="43"/>
      <c r="AK159" s="43">
        <v>0</v>
      </c>
      <c r="AL159" s="43"/>
      <c r="AM159" s="43"/>
      <c r="AN159" s="396"/>
      <c r="AO159" s="43"/>
      <c r="AP159" s="43">
        <v>0</v>
      </c>
      <c r="AQ159" s="43"/>
      <c r="AR159" s="43"/>
      <c r="AS159" s="396"/>
      <c r="AT159" s="43"/>
      <c r="AU159" s="43">
        <v>0</v>
      </c>
      <c r="AV159" s="43"/>
      <c r="AW159" s="43"/>
      <c r="AX159" s="396"/>
      <c r="AY159" s="43"/>
      <c r="AZ159" s="43">
        <v>0</v>
      </c>
      <c r="BA159" s="43"/>
      <c r="BB159" s="43"/>
      <c r="BC159" s="396"/>
      <c r="BD159" s="43"/>
      <c r="BE159" s="43">
        <v>0</v>
      </c>
      <c r="BF159" s="43"/>
      <c r="BG159" s="43"/>
      <c r="BH159" s="396"/>
      <c r="BI159" s="43"/>
      <c r="BJ159" s="43">
        <v>0</v>
      </c>
      <c r="BK159" s="43"/>
      <c r="BL159" s="43"/>
      <c r="BM159" s="396"/>
      <c r="BN159" s="43"/>
      <c r="BO159" s="43">
        <v>0</v>
      </c>
      <c r="BP159" s="43"/>
      <c r="BQ159" s="43"/>
      <c r="BR159" s="396"/>
      <c r="BS159" s="43"/>
      <c r="BT159" s="43">
        <v>0</v>
      </c>
      <c r="BU159" s="43"/>
      <c r="BV159" s="43"/>
      <c r="BW159" s="396"/>
      <c r="BX159" s="43"/>
      <c r="BY159" s="43">
        <v>15761600</v>
      </c>
      <c r="BZ159" s="43"/>
      <c r="CA159" s="43"/>
      <c r="CB159" s="396"/>
      <c r="CC159" s="43"/>
      <c r="CD159" s="43">
        <v>0</v>
      </c>
      <c r="CE159" s="43"/>
      <c r="CF159" s="43"/>
      <c r="CG159" s="396"/>
      <c r="CH159" s="43"/>
      <c r="CI159" s="43">
        <v>15761600</v>
      </c>
      <c r="CJ159" s="43"/>
      <c r="CK159" s="43"/>
      <c r="CL159" s="396"/>
      <c r="CM159" s="43"/>
      <c r="CN159" s="43">
        <v>0</v>
      </c>
      <c r="CO159" s="43"/>
      <c r="CP159" s="43"/>
      <c r="CQ159" s="396"/>
      <c r="CR159" s="43"/>
      <c r="CS159" s="43">
        <v>0</v>
      </c>
      <c r="CT159" s="43"/>
      <c r="CU159" s="43"/>
      <c r="CV159" s="396"/>
      <c r="CW159" s="43"/>
      <c r="CX159" s="43">
        <v>0</v>
      </c>
      <c r="CY159" s="43"/>
      <c r="CZ159" s="43"/>
      <c r="DA159" s="396"/>
      <c r="DB159" s="43"/>
      <c r="DC159" s="43">
        <v>0</v>
      </c>
      <c r="DD159" s="43"/>
      <c r="DE159" s="43"/>
      <c r="DF159" s="396"/>
      <c r="DG159" s="43"/>
      <c r="DH159" s="43">
        <v>0</v>
      </c>
      <c r="DI159" s="43"/>
      <c r="DJ159" s="43"/>
      <c r="DK159" s="396"/>
      <c r="DL159" s="43"/>
      <c r="DM159" s="43">
        <v>0</v>
      </c>
      <c r="DN159" s="43"/>
      <c r="DO159" s="43"/>
      <c r="DP159" s="396"/>
      <c r="DQ159" s="43"/>
      <c r="DR159" s="43">
        <v>0</v>
      </c>
      <c r="DS159" s="43"/>
      <c r="DT159" s="43"/>
      <c r="DU159" s="396"/>
      <c r="DV159" s="43"/>
      <c r="DW159" s="43">
        <v>0</v>
      </c>
      <c r="DX159" s="43"/>
      <c r="DY159" s="43"/>
      <c r="DZ159" s="396"/>
      <c r="EA159" s="43"/>
      <c r="EB159" s="43">
        <v>0</v>
      </c>
      <c r="EC159" s="43"/>
      <c r="ED159" s="43"/>
      <c r="EE159" s="396"/>
      <c r="EF159" s="43"/>
      <c r="EG159" s="43">
        <v>0</v>
      </c>
      <c r="EH159" s="43"/>
      <c r="EI159" s="43"/>
      <c r="EJ159" s="396"/>
      <c r="EK159" s="43"/>
      <c r="EL159" s="43">
        <v>15761600</v>
      </c>
      <c r="EM159" s="43"/>
      <c r="EN159" s="43"/>
      <c r="EO159" s="88"/>
    </row>
    <row r="160" spans="4:145" x14ac:dyDescent="0.3">
      <c r="D160" s="88" t="s">
        <v>429</v>
      </c>
      <c r="E160" s="327"/>
      <c r="F160" s="333"/>
      <c r="G160" s="394">
        <v>0</v>
      </c>
      <c r="H160" s="395"/>
      <c r="I160" s="43"/>
      <c r="J160" s="396"/>
      <c r="K160" s="397"/>
      <c r="L160" s="394">
        <v>0</v>
      </c>
      <c r="M160" s="395"/>
      <c r="N160" s="43"/>
      <c r="O160" s="396"/>
      <c r="P160" s="397"/>
      <c r="Q160" s="394">
        <v>0</v>
      </c>
      <c r="R160" s="395"/>
      <c r="S160" s="43"/>
      <c r="T160" s="396"/>
      <c r="U160" s="397"/>
      <c r="V160" s="394">
        <v>0</v>
      </c>
      <c r="W160" s="395"/>
      <c r="X160" s="43"/>
      <c r="Y160" s="396"/>
      <c r="Z160" s="397"/>
      <c r="AA160" s="394">
        <v>0</v>
      </c>
      <c r="AB160" s="395"/>
      <c r="AC160" s="43"/>
      <c r="AD160" s="396"/>
      <c r="AE160" s="397"/>
      <c r="AF160" s="394">
        <v>0</v>
      </c>
      <c r="AG160" s="395"/>
      <c r="AH160" s="43"/>
      <c r="AI160" s="396"/>
      <c r="AJ160" s="397"/>
      <c r="AK160" s="394">
        <v>0</v>
      </c>
      <c r="AL160" s="395"/>
      <c r="AM160" s="43"/>
      <c r="AN160" s="396"/>
      <c r="AO160" s="397"/>
      <c r="AP160" s="394">
        <v>0</v>
      </c>
      <c r="AQ160" s="395"/>
      <c r="AR160" s="43"/>
      <c r="AS160" s="396"/>
      <c r="AT160" s="397"/>
      <c r="AU160" s="394">
        <v>0</v>
      </c>
      <c r="AV160" s="395"/>
      <c r="AW160" s="43"/>
      <c r="AX160" s="396"/>
      <c r="AY160" s="397"/>
      <c r="AZ160" s="394">
        <v>0</v>
      </c>
      <c r="BA160" s="395"/>
      <c r="BB160" s="43"/>
      <c r="BC160" s="396"/>
      <c r="BD160" s="397"/>
      <c r="BE160" s="394">
        <v>0</v>
      </c>
      <c r="BF160" s="395"/>
      <c r="BG160" s="43"/>
      <c r="BH160" s="396"/>
      <c r="BI160" s="397"/>
      <c r="BJ160" s="394">
        <v>0</v>
      </c>
      <c r="BK160" s="395"/>
      <c r="BL160" s="43"/>
      <c r="BM160" s="396"/>
      <c r="BN160" s="397"/>
      <c r="BO160" s="394">
        <v>0</v>
      </c>
      <c r="BP160" s="395"/>
      <c r="BQ160" s="43"/>
      <c r="BR160" s="396"/>
      <c r="BS160" s="397"/>
      <c r="BT160" s="394">
        <v>0</v>
      </c>
      <c r="BU160" s="395"/>
      <c r="BV160" s="43"/>
      <c r="BW160" s="396"/>
      <c r="BX160" s="397"/>
      <c r="BY160" s="394">
        <v>7115000</v>
      </c>
      <c r="BZ160" s="395"/>
      <c r="CA160" s="43"/>
      <c r="CB160" s="396"/>
      <c r="CC160" s="397"/>
      <c r="CD160" s="394">
        <v>0</v>
      </c>
      <c r="CE160" s="395"/>
      <c r="CF160" s="43"/>
      <c r="CG160" s="396"/>
      <c r="CH160" s="397"/>
      <c r="CI160" s="394">
        <v>7115000</v>
      </c>
      <c r="CJ160" s="395"/>
      <c r="CK160" s="43"/>
      <c r="CL160" s="396"/>
      <c r="CM160" s="397"/>
      <c r="CN160" s="394">
        <v>0</v>
      </c>
      <c r="CO160" s="395"/>
      <c r="CP160" s="43"/>
      <c r="CQ160" s="396"/>
      <c r="CR160" s="397"/>
      <c r="CS160" s="394">
        <v>0</v>
      </c>
      <c r="CT160" s="395"/>
      <c r="CU160" s="43"/>
      <c r="CV160" s="396"/>
      <c r="CW160" s="397"/>
      <c r="CX160" s="394">
        <v>0</v>
      </c>
      <c r="CY160" s="395"/>
      <c r="CZ160" s="43"/>
      <c r="DA160" s="396"/>
      <c r="DB160" s="397"/>
      <c r="DC160" s="394">
        <v>0</v>
      </c>
      <c r="DD160" s="395"/>
      <c r="DE160" s="43"/>
      <c r="DF160" s="396"/>
      <c r="DG160" s="397"/>
      <c r="DH160" s="394">
        <v>0</v>
      </c>
      <c r="DI160" s="395"/>
      <c r="DJ160" s="43"/>
      <c r="DK160" s="396"/>
      <c r="DL160" s="397"/>
      <c r="DM160" s="394">
        <v>0</v>
      </c>
      <c r="DN160" s="395"/>
      <c r="DO160" s="43"/>
      <c r="DP160" s="396"/>
      <c r="DQ160" s="397"/>
      <c r="DR160" s="394">
        <v>0</v>
      </c>
      <c r="DS160" s="395"/>
      <c r="DT160" s="43"/>
      <c r="DU160" s="396"/>
      <c r="DV160" s="397"/>
      <c r="DW160" s="394">
        <v>0</v>
      </c>
      <c r="DX160" s="395"/>
      <c r="DY160" s="43"/>
      <c r="DZ160" s="396"/>
      <c r="EA160" s="397"/>
      <c r="EB160" s="394">
        <v>0</v>
      </c>
      <c r="EC160" s="395"/>
      <c r="ED160" s="43"/>
      <c r="EE160" s="396"/>
      <c r="EF160" s="397"/>
      <c r="EG160" s="394">
        <v>0</v>
      </c>
      <c r="EH160" s="395"/>
      <c r="EI160" s="43"/>
      <c r="EJ160" s="396"/>
      <c r="EK160" s="397"/>
      <c r="EL160" s="394">
        <v>7115000</v>
      </c>
      <c r="EM160" s="395"/>
      <c r="EN160" s="43"/>
      <c r="EO160" s="88"/>
    </row>
    <row r="161" spans="4:145" x14ac:dyDescent="0.3">
      <c r="D161" s="88" t="s">
        <v>430</v>
      </c>
      <c r="E161" s="327"/>
      <c r="F161" s="346"/>
      <c r="G161" s="72">
        <v>0</v>
      </c>
      <c r="H161" s="71"/>
      <c r="I161" s="43"/>
      <c r="J161" s="396"/>
      <c r="K161" s="405"/>
      <c r="L161" s="72">
        <v>0</v>
      </c>
      <c r="M161" s="71"/>
      <c r="N161" s="43"/>
      <c r="O161" s="396"/>
      <c r="P161" s="405"/>
      <c r="Q161" s="72">
        <v>0</v>
      </c>
      <c r="R161" s="71"/>
      <c r="S161" s="43"/>
      <c r="T161" s="396"/>
      <c r="U161" s="405"/>
      <c r="V161" s="72">
        <v>0</v>
      </c>
      <c r="W161" s="71"/>
      <c r="X161" s="43"/>
      <c r="Y161" s="396"/>
      <c r="Z161" s="405"/>
      <c r="AA161" s="72">
        <v>0</v>
      </c>
      <c r="AB161" s="71"/>
      <c r="AC161" s="43"/>
      <c r="AD161" s="396"/>
      <c r="AE161" s="405"/>
      <c r="AF161" s="72">
        <v>0</v>
      </c>
      <c r="AG161" s="71"/>
      <c r="AH161" s="43"/>
      <c r="AI161" s="396"/>
      <c r="AJ161" s="405"/>
      <c r="AK161" s="72">
        <v>0</v>
      </c>
      <c r="AL161" s="71"/>
      <c r="AM161" s="43"/>
      <c r="AN161" s="396"/>
      <c r="AO161" s="405"/>
      <c r="AP161" s="72">
        <v>0</v>
      </c>
      <c r="AQ161" s="71"/>
      <c r="AR161" s="43"/>
      <c r="AS161" s="396"/>
      <c r="AT161" s="405"/>
      <c r="AU161" s="72">
        <v>0</v>
      </c>
      <c r="AV161" s="71"/>
      <c r="AW161" s="43"/>
      <c r="AX161" s="396"/>
      <c r="AY161" s="405"/>
      <c r="AZ161" s="72">
        <v>0</v>
      </c>
      <c r="BA161" s="71"/>
      <c r="BB161" s="43"/>
      <c r="BC161" s="396"/>
      <c r="BD161" s="405"/>
      <c r="BE161" s="72">
        <v>0</v>
      </c>
      <c r="BF161" s="71"/>
      <c r="BG161" s="43"/>
      <c r="BH161" s="396"/>
      <c r="BI161" s="405"/>
      <c r="BJ161" s="72">
        <v>0</v>
      </c>
      <c r="BK161" s="71"/>
      <c r="BL161" s="43"/>
      <c r="BM161" s="396"/>
      <c r="BN161" s="405"/>
      <c r="BO161" s="72">
        <v>0</v>
      </c>
      <c r="BP161" s="71"/>
      <c r="BQ161" s="43"/>
      <c r="BR161" s="396"/>
      <c r="BS161" s="405"/>
      <c r="BT161" s="72">
        <v>0</v>
      </c>
      <c r="BU161" s="71"/>
      <c r="BV161" s="43"/>
      <c r="BW161" s="396"/>
      <c r="BX161" s="405"/>
      <c r="BY161" s="72">
        <v>8646600</v>
      </c>
      <c r="BZ161" s="71"/>
      <c r="CA161" s="43"/>
      <c r="CB161" s="396"/>
      <c r="CC161" s="405"/>
      <c r="CD161" s="72">
        <v>0</v>
      </c>
      <c r="CE161" s="71"/>
      <c r="CF161" s="43"/>
      <c r="CG161" s="396"/>
      <c r="CH161" s="405"/>
      <c r="CI161" s="72">
        <v>8646600</v>
      </c>
      <c r="CJ161" s="71"/>
      <c r="CK161" s="43"/>
      <c r="CL161" s="396"/>
      <c r="CM161" s="405"/>
      <c r="CN161" s="72">
        <v>0</v>
      </c>
      <c r="CO161" s="71"/>
      <c r="CP161" s="43"/>
      <c r="CQ161" s="396"/>
      <c r="CR161" s="405"/>
      <c r="CS161" s="72">
        <v>0</v>
      </c>
      <c r="CT161" s="71"/>
      <c r="CU161" s="43"/>
      <c r="CV161" s="396"/>
      <c r="CW161" s="405"/>
      <c r="CX161" s="72">
        <v>0</v>
      </c>
      <c r="CY161" s="71"/>
      <c r="CZ161" s="43"/>
      <c r="DA161" s="396"/>
      <c r="DB161" s="405"/>
      <c r="DC161" s="72">
        <v>0</v>
      </c>
      <c r="DD161" s="71"/>
      <c r="DE161" s="43"/>
      <c r="DF161" s="396"/>
      <c r="DG161" s="405"/>
      <c r="DH161" s="72">
        <v>0</v>
      </c>
      <c r="DI161" s="71"/>
      <c r="DJ161" s="43"/>
      <c r="DK161" s="396"/>
      <c r="DL161" s="405"/>
      <c r="DM161" s="72">
        <v>0</v>
      </c>
      <c r="DN161" s="71"/>
      <c r="DO161" s="43"/>
      <c r="DP161" s="396"/>
      <c r="DQ161" s="405"/>
      <c r="DR161" s="72">
        <v>0</v>
      </c>
      <c r="DS161" s="71"/>
      <c r="DT161" s="43"/>
      <c r="DU161" s="396"/>
      <c r="DV161" s="405"/>
      <c r="DW161" s="72">
        <v>0</v>
      </c>
      <c r="DX161" s="71"/>
      <c r="DY161" s="43"/>
      <c r="DZ161" s="396"/>
      <c r="EA161" s="405"/>
      <c r="EB161" s="72">
        <v>0</v>
      </c>
      <c r="EC161" s="71"/>
      <c r="ED161" s="43"/>
      <c r="EE161" s="396"/>
      <c r="EF161" s="405"/>
      <c r="EG161" s="72">
        <v>0</v>
      </c>
      <c r="EH161" s="71"/>
      <c r="EI161" s="43"/>
      <c r="EJ161" s="396"/>
      <c r="EK161" s="405"/>
      <c r="EL161" s="72">
        <v>8646600</v>
      </c>
      <c r="EM161" s="71"/>
      <c r="EN161" s="43"/>
      <c r="EO161" s="88"/>
    </row>
    <row r="162" spans="4:145" hidden="1" x14ac:dyDescent="0.3">
      <c r="D162" s="88"/>
      <c r="E162" s="327"/>
      <c r="G162" s="43"/>
      <c r="H162" s="43"/>
      <c r="I162" s="43"/>
      <c r="J162" s="396"/>
      <c r="K162" s="43"/>
      <c r="L162" s="43"/>
      <c r="M162" s="43"/>
      <c r="N162" s="43"/>
      <c r="O162" s="396"/>
      <c r="P162" s="43"/>
      <c r="Q162" s="43"/>
      <c r="R162" s="43"/>
      <c r="S162" s="43"/>
      <c r="T162" s="396"/>
      <c r="U162" s="43"/>
      <c r="V162" s="43"/>
      <c r="W162" s="43"/>
      <c r="X162" s="43"/>
      <c r="Y162" s="396"/>
      <c r="Z162" s="43"/>
      <c r="AA162" s="43"/>
      <c r="AB162" s="43"/>
      <c r="AC162" s="43"/>
      <c r="AD162" s="396"/>
      <c r="AE162" s="43"/>
      <c r="AF162" s="43"/>
      <c r="AG162" s="43"/>
      <c r="AH162" s="43"/>
      <c r="AI162" s="396"/>
      <c r="AJ162" s="43"/>
      <c r="AK162" s="43"/>
      <c r="AL162" s="43"/>
      <c r="AM162" s="43"/>
      <c r="AN162" s="396"/>
      <c r="AO162" s="43"/>
      <c r="AP162" s="43"/>
      <c r="AQ162" s="43"/>
      <c r="AR162" s="43"/>
      <c r="AS162" s="396"/>
      <c r="AT162" s="43"/>
      <c r="AU162" s="43"/>
      <c r="AV162" s="43"/>
      <c r="AW162" s="43"/>
      <c r="AX162" s="396"/>
      <c r="AY162" s="43"/>
      <c r="AZ162" s="43"/>
      <c r="BA162" s="43"/>
      <c r="BB162" s="43"/>
      <c r="BC162" s="396"/>
      <c r="BD162" s="43"/>
      <c r="BE162" s="43"/>
      <c r="BF162" s="43"/>
      <c r="BG162" s="43"/>
      <c r="BH162" s="396"/>
      <c r="BI162" s="43"/>
      <c r="BJ162" s="43"/>
      <c r="BK162" s="43"/>
      <c r="BL162" s="43"/>
      <c r="BM162" s="396"/>
      <c r="BN162" s="43"/>
      <c r="BO162" s="43"/>
      <c r="BP162" s="43"/>
      <c r="BQ162" s="43"/>
      <c r="BR162" s="396"/>
      <c r="BS162" s="43"/>
      <c r="BT162" s="43"/>
      <c r="BU162" s="43"/>
      <c r="BV162" s="43"/>
      <c r="BW162" s="396"/>
      <c r="BX162" s="43"/>
      <c r="BY162" s="43"/>
      <c r="BZ162" s="43"/>
      <c r="CA162" s="43"/>
      <c r="CB162" s="396"/>
      <c r="CC162" s="43"/>
      <c r="CD162" s="43"/>
      <c r="CE162" s="43"/>
      <c r="CF162" s="43"/>
      <c r="CG162" s="396"/>
      <c r="CH162" s="43"/>
      <c r="CI162" s="43"/>
      <c r="CJ162" s="43"/>
      <c r="CK162" s="43"/>
      <c r="CL162" s="396"/>
      <c r="CM162" s="43"/>
      <c r="CN162" s="43"/>
      <c r="CO162" s="43"/>
      <c r="CP162" s="43"/>
      <c r="CQ162" s="396"/>
      <c r="CR162" s="43"/>
      <c r="CS162" s="43"/>
      <c r="CT162" s="43"/>
      <c r="CU162" s="43"/>
      <c r="CV162" s="396"/>
      <c r="CW162" s="43"/>
      <c r="CX162" s="43"/>
      <c r="CY162" s="43"/>
      <c r="CZ162" s="43"/>
      <c r="DA162" s="396"/>
      <c r="DB162" s="43"/>
      <c r="DC162" s="43"/>
      <c r="DD162" s="43"/>
      <c r="DE162" s="43"/>
      <c r="DF162" s="396"/>
      <c r="DG162" s="43"/>
      <c r="DH162" s="43"/>
      <c r="DI162" s="43"/>
      <c r="DJ162" s="43"/>
      <c r="DK162" s="396"/>
      <c r="DL162" s="43"/>
      <c r="DM162" s="43"/>
      <c r="DN162" s="43"/>
      <c r="DO162" s="43"/>
      <c r="DP162" s="396"/>
      <c r="DQ162" s="43"/>
      <c r="DR162" s="43"/>
      <c r="DS162" s="43"/>
      <c r="DT162" s="43"/>
      <c r="DU162" s="396"/>
      <c r="DV162" s="43"/>
      <c r="DW162" s="43"/>
      <c r="DX162" s="43"/>
      <c r="DY162" s="43"/>
      <c r="DZ162" s="396"/>
      <c r="EA162" s="43"/>
      <c r="EB162" s="43"/>
      <c r="EC162" s="43"/>
      <c r="ED162" s="43"/>
      <c r="EE162" s="396"/>
      <c r="EF162" s="43"/>
      <c r="EG162" s="43"/>
      <c r="EH162" s="43"/>
      <c r="EI162" s="43"/>
      <c r="EJ162" s="396"/>
      <c r="EK162" s="43"/>
      <c r="EL162" s="43"/>
      <c r="EM162" s="43"/>
      <c r="EN162" s="43"/>
      <c r="EO162" s="88"/>
    </row>
    <row r="163" spans="4:145" hidden="1" x14ac:dyDescent="0.3">
      <c r="D163" s="88" t="s">
        <v>434</v>
      </c>
      <c r="E163" s="327"/>
      <c r="G163" s="43">
        <v>0</v>
      </c>
      <c r="H163" s="43"/>
      <c r="I163" s="43"/>
      <c r="J163" s="396"/>
      <c r="K163" s="43"/>
      <c r="L163" s="43">
        <v>0</v>
      </c>
      <c r="M163" s="43"/>
      <c r="N163" s="43"/>
      <c r="O163" s="396"/>
      <c r="P163" s="43"/>
      <c r="Q163" s="43">
        <v>0</v>
      </c>
      <c r="R163" s="43"/>
      <c r="S163" s="43"/>
      <c r="T163" s="396"/>
      <c r="U163" s="43"/>
      <c r="V163" s="43">
        <v>0</v>
      </c>
      <c r="W163" s="43"/>
      <c r="X163" s="43"/>
      <c r="Y163" s="396"/>
      <c r="Z163" s="43"/>
      <c r="AA163" s="43">
        <v>0</v>
      </c>
      <c r="AB163" s="43"/>
      <c r="AC163" s="43"/>
      <c r="AD163" s="396"/>
      <c r="AE163" s="43"/>
      <c r="AF163" s="43">
        <v>0</v>
      </c>
      <c r="AG163" s="43"/>
      <c r="AH163" s="43"/>
      <c r="AI163" s="396"/>
      <c r="AJ163" s="43"/>
      <c r="AK163" s="43">
        <v>0</v>
      </c>
      <c r="AL163" s="43"/>
      <c r="AM163" s="43"/>
      <c r="AN163" s="396"/>
      <c r="AO163" s="43"/>
      <c r="AP163" s="43">
        <v>0</v>
      </c>
      <c r="AQ163" s="43"/>
      <c r="AR163" s="43"/>
      <c r="AS163" s="396"/>
      <c r="AT163" s="43"/>
      <c r="AU163" s="43">
        <v>0</v>
      </c>
      <c r="AV163" s="43"/>
      <c r="AW163" s="43"/>
      <c r="AX163" s="396"/>
      <c r="AY163" s="43"/>
      <c r="AZ163" s="43">
        <v>0</v>
      </c>
      <c r="BA163" s="43"/>
      <c r="BB163" s="43"/>
      <c r="BC163" s="396"/>
      <c r="BD163" s="43"/>
      <c r="BE163" s="43">
        <v>0</v>
      </c>
      <c r="BF163" s="43"/>
      <c r="BG163" s="43"/>
      <c r="BH163" s="396"/>
      <c r="BI163" s="43"/>
      <c r="BJ163" s="43">
        <v>0</v>
      </c>
      <c r="BK163" s="43"/>
      <c r="BL163" s="43"/>
      <c r="BM163" s="396"/>
      <c r="BN163" s="43"/>
      <c r="BO163" s="43">
        <v>0</v>
      </c>
      <c r="BP163" s="43"/>
      <c r="BQ163" s="43"/>
      <c r="BR163" s="396"/>
      <c r="BS163" s="43"/>
      <c r="BT163" s="43">
        <v>0</v>
      </c>
      <c r="BU163" s="43"/>
      <c r="BV163" s="43"/>
      <c r="BW163" s="396"/>
      <c r="BX163" s="43"/>
      <c r="BY163" s="43">
        <v>0</v>
      </c>
      <c r="BZ163" s="43"/>
      <c r="CA163" s="43"/>
      <c r="CB163" s="396"/>
      <c r="CC163" s="43"/>
      <c r="CD163" s="43">
        <v>0</v>
      </c>
      <c r="CE163" s="43"/>
      <c r="CF163" s="43"/>
      <c r="CG163" s="396"/>
      <c r="CH163" s="43"/>
      <c r="CI163" s="43">
        <v>0</v>
      </c>
      <c r="CJ163" s="43"/>
      <c r="CK163" s="43"/>
      <c r="CL163" s="396"/>
      <c r="CM163" s="43"/>
      <c r="CN163" s="43">
        <v>0</v>
      </c>
      <c r="CO163" s="43"/>
      <c r="CP163" s="43"/>
      <c r="CQ163" s="396"/>
      <c r="CR163" s="43"/>
      <c r="CS163" s="43">
        <v>0</v>
      </c>
      <c r="CT163" s="43"/>
      <c r="CU163" s="43"/>
      <c r="CV163" s="396"/>
      <c r="CW163" s="43"/>
      <c r="CX163" s="43">
        <v>0</v>
      </c>
      <c r="CY163" s="43"/>
      <c r="CZ163" s="43"/>
      <c r="DA163" s="396"/>
      <c r="DB163" s="43"/>
      <c r="DC163" s="43">
        <v>0</v>
      </c>
      <c r="DD163" s="43"/>
      <c r="DE163" s="43"/>
      <c r="DF163" s="396"/>
      <c r="DG163" s="43"/>
      <c r="DH163" s="43">
        <v>0</v>
      </c>
      <c r="DI163" s="43"/>
      <c r="DJ163" s="43"/>
      <c r="DK163" s="396"/>
      <c r="DL163" s="43"/>
      <c r="DM163" s="43">
        <v>0</v>
      </c>
      <c r="DN163" s="43"/>
      <c r="DO163" s="43"/>
      <c r="DP163" s="396"/>
      <c r="DQ163" s="43"/>
      <c r="DR163" s="43">
        <v>0</v>
      </c>
      <c r="DS163" s="43"/>
      <c r="DT163" s="43"/>
      <c r="DU163" s="396"/>
      <c r="DV163" s="43"/>
      <c r="DW163" s="43">
        <v>0</v>
      </c>
      <c r="DX163" s="43"/>
      <c r="DY163" s="43"/>
      <c r="DZ163" s="396"/>
      <c r="EA163" s="43"/>
      <c r="EB163" s="43">
        <v>0</v>
      </c>
      <c r="EC163" s="43"/>
      <c r="ED163" s="43"/>
      <c r="EE163" s="396"/>
      <c r="EF163" s="43"/>
      <c r="EG163" s="43">
        <v>0</v>
      </c>
      <c r="EH163" s="43"/>
      <c r="EI163" s="43"/>
      <c r="EJ163" s="396"/>
      <c r="EK163" s="43"/>
      <c r="EL163" s="43">
        <v>0</v>
      </c>
      <c r="EM163" s="43"/>
      <c r="EN163" s="43"/>
      <c r="EO163" s="88"/>
    </row>
    <row r="164" spans="4:145" hidden="1" x14ac:dyDescent="0.3">
      <c r="D164" s="88" t="s">
        <v>429</v>
      </c>
      <c r="E164" s="327"/>
      <c r="F164" s="333"/>
      <c r="G164" s="394">
        <v>0</v>
      </c>
      <c r="H164" s="395"/>
      <c r="I164" s="43"/>
      <c r="J164" s="396"/>
      <c r="K164" s="397"/>
      <c r="L164" s="394">
        <v>0</v>
      </c>
      <c r="M164" s="395"/>
      <c r="N164" s="43"/>
      <c r="O164" s="396"/>
      <c r="P164" s="397"/>
      <c r="Q164" s="394">
        <v>0</v>
      </c>
      <c r="R164" s="395"/>
      <c r="S164" s="43"/>
      <c r="T164" s="396"/>
      <c r="U164" s="397"/>
      <c r="V164" s="394">
        <v>0</v>
      </c>
      <c r="W164" s="395"/>
      <c r="X164" s="43"/>
      <c r="Y164" s="396"/>
      <c r="Z164" s="397"/>
      <c r="AA164" s="394">
        <v>0</v>
      </c>
      <c r="AB164" s="395"/>
      <c r="AC164" s="43"/>
      <c r="AD164" s="396"/>
      <c r="AE164" s="397"/>
      <c r="AF164" s="394">
        <v>0</v>
      </c>
      <c r="AG164" s="395"/>
      <c r="AH164" s="43"/>
      <c r="AI164" s="396"/>
      <c r="AJ164" s="397"/>
      <c r="AK164" s="394">
        <v>0</v>
      </c>
      <c r="AL164" s="395"/>
      <c r="AM164" s="43"/>
      <c r="AN164" s="396"/>
      <c r="AO164" s="397"/>
      <c r="AP164" s="394">
        <v>0</v>
      </c>
      <c r="AQ164" s="395"/>
      <c r="AR164" s="43"/>
      <c r="AS164" s="396"/>
      <c r="AT164" s="397"/>
      <c r="AU164" s="394">
        <v>0</v>
      </c>
      <c r="AV164" s="395"/>
      <c r="AW164" s="43"/>
      <c r="AX164" s="396"/>
      <c r="AY164" s="397"/>
      <c r="AZ164" s="394">
        <v>0</v>
      </c>
      <c r="BA164" s="395"/>
      <c r="BB164" s="43"/>
      <c r="BC164" s="396"/>
      <c r="BD164" s="397"/>
      <c r="BE164" s="394">
        <v>0</v>
      </c>
      <c r="BF164" s="395"/>
      <c r="BG164" s="43"/>
      <c r="BH164" s="396"/>
      <c r="BI164" s="397"/>
      <c r="BJ164" s="394">
        <v>0</v>
      </c>
      <c r="BK164" s="395"/>
      <c r="BL164" s="43"/>
      <c r="BM164" s="396"/>
      <c r="BN164" s="397"/>
      <c r="BO164" s="394">
        <v>0</v>
      </c>
      <c r="BP164" s="395"/>
      <c r="BQ164" s="43"/>
      <c r="BR164" s="396"/>
      <c r="BS164" s="397"/>
      <c r="BT164" s="394">
        <v>0</v>
      </c>
      <c r="BU164" s="395"/>
      <c r="BV164" s="43"/>
      <c r="BW164" s="396"/>
      <c r="BX164" s="397"/>
      <c r="BY164" s="394">
        <v>0</v>
      </c>
      <c r="BZ164" s="395"/>
      <c r="CA164" s="43"/>
      <c r="CB164" s="396"/>
      <c r="CC164" s="397"/>
      <c r="CD164" s="394">
        <v>0</v>
      </c>
      <c r="CE164" s="395"/>
      <c r="CF164" s="43"/>
      <c r="CG164" s="396"/>
      <c r="CH164" s="397"/>
      <c r="CI164" s="394">
        <v>0</v>
      </c>
      <c r="CJ164" s="395"/>
      <c r="CK164" s="43"/>
      <c r="CL164" s="396"/>
      <c r="CM164" s="397"/>
      <c r="CN164" s="394">
        <v>0</v>
      </c>
      <c r="CO164" s="395"/>
      <c r="CP164" s="43"/>
      <c r="CQ164" s="396"/>
      <c r="CR164" s="397"/>
      <c r="CS164" s="394">
        <v>0</v>
      </c>
      <c r="CT164" s="395"/>
      <c r="CU164" s="43"/>
      <c r="CV164" s="396"/>
      <c r="CW164" s="397"/>
      <c r="CX164" s="394">
        <v>0</v>
      </c>
      <c r="CY164" s="395"/>
      <c r="CZ164" s="43"/>
      <c r="DA164" s="396"/>
      <c r="DB164" s="397"/>
      <c r="DC164" s="394">
        <v>0</v>
      </c>
      <c r="DD164" s="395"/>
      <c r="DE164" s="43"/>
      <c r="DF164" s="396"/>
      <c r="DG164" s="397"/>
      <c r="DH164" s="394">
        <v>0</v>
      </c>
      <c r="DI164" s="395"/>
      <c r="DJ164" s="43"/>
      <c r="DK164" s="396"/>
      <c r="DL164" s="397"/>
      <c r="DM164" s="394">
        <v>0</v>
      </c>
      <c r="DN164" s="395"/>
      <c r="DO164" s="43"/>
      <c r="DP164" s="396"/>
      <c r="DQ164" s="397"/>
      <c r="DR164" s="394">
        <v>0</v>
      </c>
      <c r="DS164" s="395"/>
      <c r="DT164" s="43"/>
      <c r="DU164" s="396"/>
      <c r="DV164" s="397"/>
      <c r="DW164" s="394">
        <v>0</v>
      </c>
      <c r="DX164" s="395"/>
      <c r="DY164" s="43"/>
      <c r="DZ164" s="396"/>
      <c r="EA164" s="397"/>
      <c r="EB164" s="394">
        <v>0</v>
      </c>
      <c r="EC164" s="395"/>
      <c r="ED164" s="43"/>
      <c r="EE164" s="396"/>
      <c r="EF164" s="397"/>
      <c r="EG164" s="394">
        <v>0</v>
      </c>
      <c r="EH164" s="395"/>
      <c r="EI164" s="43"/>
      <c r="EJ164" s="396"/>
      <c r="EK164" s="397"/>
      <c r="EL164" s="394">
        <v>0</v>
      </c>
      <c r="EM164" s="395"/>
      <c r="EN164" s="43"/>
      <c r="EO164" s="88"/>
    </row>
    <row r="165" spans="4:145" hidden="1" x14ac:dyDescent="0.3">
      <c r="D165" s="88" t="s">
        <v>430</v>
      </c>
      <c r="E165" s="327"/>
      <c r="F165" s="346"/>
      <c r="G165" s="72">
        <v>0</v>
      </c>
      <c r="H165" s="71"/>
      <c r="I165" s="43"/>
      <c r="J165" s="396"/>
      <c r="K165" s="405"/>
      <c r="L165" s="72">
        <v>0</v>
      </c>
      <c r="M165" s="71"/>
      <c r="N165" s="43"/>
      <c r="O165" s="396"/>
      <c r="P165" s="405"/>
      <c r="Q165" s="72">
        <v>0</v>
      </c>
      <c r="R165" s="71"/>
      <c r="S165" s="43"/>
      <c r="T165" s="396"/>
      <c r="U165" s="405"/>
      <c r="V165" s="72">
        <v>0</v>
      </c>
      <c r="W165" s="71"/>
      <c r="X165" s="43"/>
      <c r="Y165" s="396"/>
      <c r="Z165" s="405"/>
      <c r="AA165" s="72">
        <v>0</v>
      </c>
      <c r="AB165" s="71"/>
      <c r="AC165" s="43"/>
      <c r="AD165" s="396"/>
      <c r="AE165" s="405"/>
      <c r="AF165" s="72">
        <v>0</v>
      </c>
      <c r="AG165" s="71"/>
      <c r="AH165" s="43"/>
      <c r="AI165" s="396"/>
      <c r="AJ165" s="405"/>
      <c r="AK165" s="72">
        <v>0</v>
      </c>
      <c r="AL165" s="71"/>
      <c r="AM165" s="43"/>
      <c r="AN165" s="396"/>
      <c r="AO165" s="405"/>
      <c r="AP165" s="72">
        <v>0</v>
      </c>
      <c r="AQ165" s="71"/>
      <c r="AR165" s="43"/>
      <c r="AS165" s="396"/>
      <c r="AT165" s="405"/>
      <c r="AU165" s="72">
        <v>0</v>
      </c>
      <c r="AV165" s="71"/>
      <c r="AW165" s="43"/>
      <c r="AX165" s="396"/>
      <c r="AY165" s="405"/>
      <c r="AZ165" s="72">
        <v>0</v>
      </c>
      <c r="BA165" s="71"/>
      <c r="BB165" s="43"/>
      <c r="BC165" s="396"/>
      <c r="BD165" s="405"/>
      <c r="BE165" s="72">
        <v>0</v>
      </c>
      <c r="BF165" s="71"/>
      <c r="BG165" s="43"/>
      <c r="BH165" s="396"/>
      <c r="BI165" s="405"/>
      <c r="BJ165" s="72">
        <v>0</v>
      </c>
      <c r="BK165" s="71"/>
      <c r="BL165" s="43"/>
      <c r="BM165" s="396"/>
      <c r="BN165" s="405"/>
      <c r="BO165" s="72">
        <v>0</v>
      </c>
      <c r="BP165" s="71"/>
      <c r="BQ165" s="43"/>
      <c r="BR165" s="396"/>
      <c r="BS165" s="405"/>
      <c r="BT165" s="72">
        <v>0</v>
      </c>
      <c r="BU165" s="71"/>
      <c r="BV165" s="43"/>
      <c r="BW165" s="396"/>
      <c r="BX165" s="405"/>
      <c r="BY165" s="72">
        <v>0</v>
      </c>
      <c r="BZ165" s="71"/>
      <c r="CA165" s="43"/>
      <c r="CB165" s="396"/>
      <c r="CC165" s="405"/>
      <c r="CD165" s="72">
        <v>0</v>
      </c>
      <c r="CE165" s="71"/>
      <c r="CF165" s="43"/>
      <c r="CG165" s="396"/>
      <c r="CH165" s="405"/>
      <c r="CI165" s="72">
        <v>0</v>
      </c>
      <c r="CJ165" s="71"/>
      <c r="CK165" s="43"/>
      <c r="CL165" s="396"/>
      <c r="CM165" s="405"/>
      <c r="CN165" s="72">
        <v>0</v>
      </c>
      <c r="CO165" s="71"/>
      <c r="CP165" s="43"/>
      <c r="CQ165" s="396"/>
      <c r="CR165" s="405"/>
      <c r="CS165" s="72">
        <v>0</v>
      </c>
      <c r="CT165" s="71"/>
      <c r="CU165" s="43"/>
      <c r="CV165" s="396"/>
      <c r="CW165" s="405"/>
      <c r="CX165" s="72">
        <v>0</v>
      </c>
      <c r="CY165" s="71"/>
      <c r="CZ165" s="43"/>
      <c r="DA165" s="396"/>
      <c r="DB165" s="405"/>
      <c r="DC165" s="72">
        <v>0</v>
      </c>
      <c r="DD165" s="71"/>
      <c r="DE165" s="43"/>
      <c r="DF165" s="396"/>
      <c r="DG165" s="405"/>
      <c r="DH165" s="72">
        <v>0</v>
      </c>
      <c r="DI165" s="71"/>
      <c r="DJ165" s="43"/>
      <c r="DK165" s="396"/>
      <c r="DL165" s="405"/>
      <c r="DM165" s="72">
        <v>0</v>
      </c>
      <c r="DN165" s="71"/>
      <c r="DO165" s="43"/>
      <c r="DP165" s="396"/>
      <c r="DQ165" s="405"/>
      <c r="DR165" s="72">
        <v>0</v>
      </c>
      <c r="DS165" s="71"/>
      <c r="DT165" s="43"/>
      <c r="DU165" s="396"/>
      <c r="DV165" s="405"/>
      <c r="DW165" s="72">
        <v>0</v>
      </c>
      <c r="DX165" s="71"/>
      <c r="DY165" s="43"/>
      <c r="DZ165" s="396"/>
      <c r="EA165" s="405"/>
      <c r="EB165" s="72">
        <v>0</v>
      </c>
      <c r="EC165" s="71"/>
      <c r="ED165" s="43"/>
      <c r="EE165" s="396"/>
      <c r="EF165" s="405"/>
      <c r="EG165" s="72">
        <v>0</v>
      </c>
      <c r="EH165" s="71"/>
      <c r="EI165" s="43"/>
      <c r="EJ165" s="396"/>
      <c r="EK165" s="405"/>
      <c r="EL165" s="72">
        <v>0</v>
      </c>
      <c r="EM165" s="71"/>
      <c r="EN165" s="43"/>
      <c r="EO165" s="88"/>
    </row>
    <row r="166" spans="4:145" hidden="1" x14ac:dyDescent="0.3">
      <c r="D166" s="88"/>
      <c r="E166" s="327"/>
      <c r="G166" s="43"/>
      <c r="H166" s="43"/>
      <c r="I166" s="43"/>
      <c r="J166" s="396"/>
      <c r="K166" s="43"/>
      <c r="L166" s="43"/>
      <c r="M166" s="43"/>
      <c r="N166" s="43"/>
      <c r="O166" s="396"/>
      <c r="P166" s="43"/>
      <c r="Q166" s="43"/>
      <c r="R166" s="43"/>
      <c r="S166" s="43"/>
      <c r="T166" s="396"/>
      <c r="U166" s="43"/>
      <c r="V166" s="43"/>
      <c r="W166" s="43"/>
      <c r="X166" s="43"/>
      <c r="Y166" s="396"/>
      <c r="Z166" s="43"/>
      <c r="AA166" s="43"/>
      <c r="AB166" s="43"/>
      <c r="AC166" s="43"/>
      <c r="AD166" s="396"/>
      <c r="AE166" s="43"/>
      <c r="AF166" s="43"/>
      <c r="AG166" s="43"/>
      <c r="AH166" s="43"/>
      <c r="AI166" s="396"/>
      <c r="AJ166" s="43"/>
      <c r="AK166" s="43"/>
      <c r="AL166" s="43"/>
      <c r="AM166" s="43"/>
      <c r="AN166" s="396"/>
      <c r="AO166" s="43"/>
      <c r="AP166" s="43"/>
      <c r="AQ166" s="43"/>
      <c r="AR166" s="43"/>
      <c r="AS166" s="396"/>
      <c r="AT166" s="43"/>
      <c r="AU166" s="43"/>
      <c r="AV166" s="43"/>
      <c r="AW166" s="43"/>
      <c r="AX166" s="396"/>
      <c r="AY166" s="43"/>
      <c r="AZ166" s="43"/>
      <c r="BA166" s="43"/>
      <c r="BB166" s="43"/>
      <c r="BC166" s="396"/>
      <c r="BD166" s="43"/>
      <c r="BE166" s="43"/>
      <c r="BF166" s="43"/>
      <c r="BG166" s="43"/>
      <c r="BH166" s="396"/>
      <c r="BI166" s="43"/>
      <c r="BJ166" s="43"/>
      <c r="BK166" s="43"/>
      <c r="BL166" s="43"/>
      <c r="BM166" s="396"/>
      <c r="BN166" s="43"/>
      <c r="BO166" s="43"/>
      <c r="BP166" s="43"/>
      <c r="BQ166" s="43"/>
      <c r="BR166" s="396"/>
      <c r="BS166" s="43"/>
      <c r="BT166" s="43"/>
      <c r="BU166" s="43"/>
      <c r="BV166" s="43"/>
      <c r="BW166" s="396"/>
      <c r="BX166" s="43"/>
      <c r="BY166" s="43"/>
      <c r="BZ166" s="43"/>
      <c r="CA166" s="43"/>
      <c r="CB166" s="396"/>
      <c r="CC166" s="43"/>
      <c r="CD166" s="43"/>
      <c r="CE166" s="43"/>
      <c r="CF166" s="43"/>
      <c r="CG166" s="396"/>
      <c r="CH166" s="43"/>
      <c r="CI166" s="43"/>
      <c r="CJ166" s="43"/>
      <c r="CK166" s="43"/>
      <c r="CL166" s="396"/>
      <c r="CM166" s="43"/>
      <c r="CN166" s="43"/>
      <c r="CO166" s="43"/>
      <c r="CP166" s="43"/>
      <c r="CQ166" s="396"/>
      <c r="CR166" s="43"/>
      <c r="CS166" s="43"/>
      <c r="CT166" s="43"/>
      <c r="CU166" s="43"/>
      <c r="CV166" s="396"/>
      <c r="CW166" s="43"/>
      <c r="CX166" s="43"/>
      <c r="CY166" s="43"/>
      <c r="CZ166" s="43"/>
      <c r="DA166" s="396"/>
      <c r="DB166" s="43"/>
      <c r="DC166" s="43"/>
      <c r="DD166" s="43"/>
      <c r="DE166" s="43"/>
      <c r="DF166" s="396"/>
      <c r="DG166" s="43"/>
      <c r="DH166" s="43"/>
      <c r="DI166" s="43"/>
      <c r="DJ166" s="43"/>
      <c r="DK166" s="396"/>
      <c r="DL166" s="43"/>
      <c r="DM166" s="43"/>
      <c r="DN166" s="43"/>
      <c r="DO166" s="43"/>
      <c r="DP166" s="396"/>
      <c r="DQ166" s="43"/>
      <c r="DR166" s="43"/>
      <c r="DS166" s="43"/>
      <c r="DT166" s="43"/>
      <c r="DU166" s="396"/>
      <c r="DV166" s="43"/>
      <c r="DW166" s="43"/>
      <c r="DX166" s="43"/>
      <c r="DY166" s="43"/>
      <c r="DZ166" s="396"/>
      <c r="EA166" s="43"/>
      <c r="EB166" s="43"/>
      <c r="EC166" s="43"/>
      <c r="ED166" s="43"/>
      <c r="EE166" s="396"/>
      <c r="EF166" s="43"/>
      <c r="EG166" s="43"/>
      <c r="EH166" s="43"/>
      <c r="EI166" s="43"/>
      <c r="EJ166" s="396"/>
      <c r="EK166" s="43"/>
      <c r="EL166" s="43"/>
      <c r="EM166" s="43"/>
      <c r="EN166" s="43"/>
      <c r="EO166" s="88"/>
    </row>
    <row r="167" spans="4:145" hidden="1" x14ac:dyDescent="0.3">
      <c r="D167" s="88" t="s">
        <v>435</v>
      </c>
      <c r="E167" s="327"/>
      <c r="G167" s="43">
        <v>0</v>
      </c>
      <c r="H167" s="43"/>
      <c r="I167" s="43"/>
      <c r="J167" s="396"/>
      <c r="K167" s="43"/>
      <c r="L167" s="43">
        <v>0</v>
      </c>
      <c r="M167" s="43"/>
      <c r="N167" s="43"/>
      <c r="O167" s="396"/>
      <c r="P167" s="43"/>
      <c r="Q167" s="43">
        <v>0</v>
      </c>
      <c r="R167" s="43"/>
      <c r="S167" s="43"/>
      <c r="T167" s="396"/>
      <c r="U167" s="43"/>
      <c r="V167" s="43">
        <v>0</v>
      </c>
      <c r="W167" s="43"/>
      <c r="X167" s="43"/>
      <c r="Y167" s="396"/>
      <c r="Z167" s="43"/>
      <c r="AA167" s="43">
        <v>0</v>
      </c>
      <c r="AB167" s="43"/>
      <c r="AC167" s="43"/>
      <c r="AD167" s="396"/>
      <c r="AE167" s="43"/>
      <c r="AF167" s="43">
        <v>0</v>
      </c>
      <c r="AG167" s="43"/>
      <c r="AH167" s="43"/>
      <c r="AI167" s="396"/>
      <c r="AJ167" s="43"/>
      <c r="AK167" s="43">
        <v>0</v>
      </c>
      <c r="AL167" s="43"/>
      <c r="AM167" s="43"/>
      <c r="AN167" s="396"/>
      <c r="AO167" s="43"/>
      <c r="AP167" s="43">
        <v>0</v>
      </c>
      <c r="AQ167" s="43"/>
      <c r="AR167" s="43"/>
      <c r="AS167" s="396"/>
      <c r="AT167" s="43"/>
      <c r="AU167" s="43">
        <v>0</v>
      </c>
      <c r="AV167" s="43"/>
      <c r="AW167" s="43"/>
      <c r="AX167" s="396"/>
      <c r="AY167" s="43"/>
      <c r="AZ167" s="43">
        <v>0</v>
      </c>
      <c r="BA167" s="43"/>
      <c r="BB167" s="43"/>
      <c r="BC167" s="396"/>
      <c r="BD167" s="43"/>
      <c r="BE167" s="43">
        <v>0</v>
      </c>
      <c r="BF167" s="43"/>
      <c r="BG167" s="43"/>
      <c r="BH167" s="396"/>
      <c r="BI167" s="43"/>
      <c r="BJ167" s="43">
        <v>0</v>
      </c>
      <c r="BK167" s="43"/>
      <c r="BL167" s="43"/>
      <c r="BM167" s="396"/>
      <c r="BN167" s="43"/>
      <c r="BO167" s="43">
        <v>0</v>
      </c>
      <c r="BP167" s="43"/>
      <c r="BQ167" s="43"/>
      <c r="BR167" s="396"/>
      <c r="BS167" s="43"/>
      <c r="BT167" s="43">
        <v>0</v>
      </c>
      <c r="BU167" s="43"/>
      <c r="BV167" s="43"/>
      <c r="BW167" s="396"/>
      <c r="BX167" s="43"/>
      <c r="BY167" s="43">
        <v>0</v>
      </c>
      <c r="BZ167" s="43"/>
      <c r="CA167" s="43"/>
      <c r="CB167" s="396"/>
      <c r="CC167" s="43"/>
      <c r="CD167" s="43">
        <v>0</v>
      </c>
      <c r="CE167" s="43"/>
      <c r="CF167" s="43"/>
      <c r="CG167" s="396"/>
      <c r="CH167" s="43"/>
      <c r="CI167" s="43">
        <v>0</v>
      </c>
      <c r="CJ167" s="43"/>
      <c r="CK167" s="43"/>
      <c r="CL167" s="396"/>
      <c r="CM167" s="43"/>
      <c r="CN167" s="43">
        <v>0</v>
      </c>
      <c r="CO167" s="43"/>
      <c r="CP167" s="43"/>
      <c r="CQ167" s="396"/>
      <c r="CR167" s="43"/>
      <c r="CS167" s="43">
        <v>0</v>
      </c>
      <c r="CT167" s="43"/>
      <c r="CU167" s="43"/>
      <c r="CV167" s="396"/>
      <c r="CW167" s="43"/>
      <c r="CX167" s="43">
        <v>0</v>
      </c>
      <c r="CY167" s="43"/>
      <c r="CZ167" s="43"/>
      <c r="DA167" s="396"/>
      <c r="DB167" s="43"/>
      <c r="DC167" s="43">
        <v>0</v>
      </c>
      <c r="DD167" s="43"/>
      <c r="DE167" s="43"/>
      <c r="DF167" s="396"/>
      <c r="DG167" s="43"/>
      <c r="DH167" s="43">
        <v>0</v>
      </c>
      <c r="DI167" s="43"/>
      <c r="DJ167" s="43"/>
      <c r="DK167" s="396"/>
      <c r="DL167" s="43"/>
      <c r="DM167" s="43">
        <v>0</v>
      </c>
      <c r="DN167" s="43"/>
      <c r="DO167" s="43"/>
      <c r="DP167" s="396"/>
      <c r="DQ167" s="43"/>
      <c r="DR167" s="43">
        <v>0</v>
      </c>
      <c r="DS167" s="43"/>
      <c r="DT167" s="43"/>
      <c r="DU167" s="396"/>
      <c r="DV167" s="43"/>
      <c r="DW167" s="43">
        <v>0</v>
      </c>
      <c r="DX167" s="43"/>
      <c r="DY167" s="43"/>
      <c r="DZ167" s="396"/>
      <c r="EA167" s="43"/>
      <c r="EB167" s="43">
        <v>0</v>
      </c>
      <c r="EC167" s="43"/>
      <c r="ED167" s="43"/>
      <c r="EE167" s="396"/>
      <c r="EF167" s="43"/>
      <c r="EG167" s="43">
        <v>0</v>
      </c>
      <c r="EH167" s="43"/>
      <c r="EI167" s="43"/>
      <c r="EJ167" s="396"/>
      <c r="EK167" s="43"/>
      <c r="EL167" s="43">
        <v>0</v>
      </c>
      <c r="EM167" s="43"/>
      <c r="EN167" s="43"/>
      <c r="EO167" s="88"/>
    </row>
    <row r="168" spans="4:145" hidden="1" x14ac:dyDescent="0.3">
      <c r="D168" s="88" t="s">
        <v>429</v>
      </c>
      <c r="E168" s="327"/>
      <c r="F168" s="333"/>
      <c r="G168" s="394">
        <v>0</v>
      </c>
      <c r="H168" s="395"/>
      <c r="I168" s="43"/>
      <c r="J168" s="396"/>
      <c r="K168" s="397"/>
      <c r="L168" s="394">
        <v>0</v>
      </c>
      <c r="M168" s="395"/>
      <c r="N168" s="43"/>
      <c r="O168" s="396"/>
      <c r="P168" s="397"/>
      <c r="Q168" s="394">
        <v>0</v>
      </c>
      <c r="R168" s="395"/>
      <c r="S168" s="43"/>
      <c r="T168" s="396"/>
      <c r="U168" s="397"/>
      <c r="V168" s="394">
        <v>0</v>
      </c>
      <c r="W168" s="395"/>
      <c r="X168" s="43"/>
      <c r="Y168" s="396"/>
      <c r="Z168" s="397"/>
      <c r="AA168" s="394">
        <v>0</v>
      </c>
      <c r="AB168" s="395"/>
      <c r="AC168" s="43"/>
      <c r="AD168" s="396"/>
      <c r="AE168" s="397"/>
      <c r="AF168" s="394">
        <v>0</v>
      </c>
      <c r="AG168" s="395"/>
      <c r="AH168" s="43"/>
      <c r="AI168" s="396"/>
      <c r="AJ168" s="397"/>
      <c r="AK168" s="394">
        <v>0</v>
      </c>
      <c r="AL168" s="395"/>
      <c r="AM168" s="43"/>
      <c r="AN168" s="396"/>
      <c r="AO168" s="397"/>
      <c r="AP168" s="394">
        <v>0</v>
      </c>
      <c r="AQ168" s="395"/>
      <c r="AR168" s="43"/>
      <c r="AS168" s="396"/>
      <c r="AT168" s="397"/>
      <c r="AU168" s="394">
        <v>0</v>
      </c>
      <c r="AV168" s="395"/>
      <c r="AW168" s="43"/>
      <c r="AX168" s="396"/>
      <c r="AY168" s="397"/>
      <c r="AZ168" s="394">
        <v>0</v>
      </c>
      <c r="BA168" s="395"/>
      <c r="BB168" s="43"/>
      <c r="BC168" s="396"/>
      <c r="BD168" s="397"/>
      <c r="BE168" s="394">
        <v>0</v>
      </c>
      <c r="BF168" s="395"/>
      <c r="BG168" s="43"/>
      <c r="BH168" s="396"/>
      <c r="BI168" s="397"/>
      <c r="BJ168" s="394">
        <v>0</v>
      </c>
      <c r="BK168" s="395"/>
      <c r="BL168" s="43"/>
      <c r="BM168" s="396"/>
      <c r="BN168" s="397"/>
      <c r="BO168" s="394">
        <v>0</v>
      </c>
      <c r="BP168" s="395"/>
      <c r="BQ168" s="43"/>
      <c r="BR168" s="396"/>
      <c r="BS168" s="397"/>
      <c r="BT168" s="394">
        <v>0</v>
      </c>
      <c r="BU168" s="395"/>
      <c r="BV168" s="43"/>
      <c r="BW168" s="396"/>
      <c r="BX168" s="397"/>
      <c r="BY168" s="394">
        <v>0</v>
      </c>
      <c r="BZ168" s="395"/>
      <c r="CA168" s="43"/>
      <c r="CB168" s="396"/>
      <c r="CC168" s="397"/>
      <c r="CD168" s="394">
        <v>0</v>
      </c>
      <c r="CE168" s="395"/>
      <c r="CF168" s="43"/>
      <c r="CG168" s="396"/>
      <c r="CH168" s="397"/>
      <c r="CI168" s="394">
        <v>0</v>
      </c>
      <c r="CJ168" s="395"/>
      <c r="CK168" s="43"/>
      <c r="CL168" s="396"/>
      <c r="CM168" s="397"/>
      <c r="CN168" s="394">
        <v>0</v>
      </c>
      <c r="CO168" s="395"/>
      <c r="CP168" s="43"/>
      <c r="CQ168" s="396"/>
      <c r="CR168" s="397"/>
      <c r="CS168" s="394">
        <v>0</v>
      </c>
      <c r="CT168" s="395"/>
      <c r="CU168" s="43"/>
      <c r="CV168" s="396"/>
      <c r="CW168" s="397"/>
      <c r="CX168" s="394">
        <v>0</v>
      </c>
      <c r="CY168" s="395"/>
      <c r="CZ168" s="43"/>
      <c r="DA168" s="396"/>
      <c r="DB168" s="397"/>
      <c r="DC168" s="394">
        <v>0</v>
      </c>
      <c r="DD168" s="395"/>
      <c r="DE168" s="43"/>
      <c r="DF168" s="396"/>
      <c r="DG168" s="397"/>
      <c r="DH168" s="394">
        <v>0</v>
      </c>
      <c r="DI168" s="395"/>
      <c r="DJ168" s="43"/>
      <c r="DK168" s="396"/>
      <c r="DL168" s="397"/>
      <c r="DM168" s="394">
        <v>0</v>
      </c>
      <c r="DN168" s="395"/>
      <c r="DO168" s="43"/>
      <c r="DP168" s="396"/>
      <c r="DQ168" s="397"/>
      <c r="DR168" s="394">
        <v>0</v>
      </c>
      <c r="DS168" s="395"/>
      <c r="DT168" s="43"/>
      <c r="DU168" s="396"/>
      <c r="DV168" s="397"/>
      <c r="DW168" s="394">
        <v>0</v>
      </c>
      <c r="DX168" s="395"/>
      <c r="DY168" s="43"/>
      <c r="DZ168" s="396"/>
      <c r="EA168" s="397"/>
      <c r="EB168" s="394">
        <v>0</v>
      </c>
      <c r="EC168" s="395"/>
      <c r="ED168" s="43"/>
      <c r="EE168" s="396"/>
      <c r="EF168" s="397"/>
      <c r="EG168" s="394">
        <v>0</v>
      </c>
      <c r="EH168" s="395"/>
      <c r="EI168" s="43"/>
      <c r="EJ168" s="396"/>
      <c r="EK168" s="397"/>
      <c r="EL168" s="394">
        <v>0</v>
      </c>
      <c r="EM168" s="395"/>
      <c r="EN168" s="43"/>
      <c r="EO168" s="88"/>
    </row>
    <row r="169" spans="4:145" hidden="1" x14ac:dyDescent="0.3">
      <c r="D169" s="88" t="s">
        <v>430</v>
      </c>
      <c r="E169" s="327"/>
      <c r="F169" s="346"/>
      <c r="G169" s="72">
        <v>0</v>
      </c>
      <c r="H169" s="71"/>
      <c r="I169" s="43"/>
      <c r="J169" s="396"/>
      <c r="K169" s="405"/>
      <c r="L169" s="72">
        <v>0</v>
      </c>
      <c r="M169" s="71"/>
      <c r="N169" s="43"/>
      <c r="O169" s="396"/>
      <c r="P169" s="405"/>
      <c r="Q169" s="72">
        <v>0</v>
      </c>
      <c r="R169" s="71"/>
      <c r="S169" s="43"/>
      <c r="T169" s="396"/>
      <c r="U169" s="405"/>
      <c r="V169" s="72">
        <v>0</v>
      </c>
      <c r="W169" s="71"/>
      <c r="X169" s="43"/>
      <c r="Y169" s="396"/>
      <c r="Z169" s="405"/>
      <c r="AA169" s="72">
        <v>0</v>
      </c>
      <c r="AB169" s="71"/>
      <c r="AC169" s="43"/>
      <c r="AD169" s="396"/>
      <c r="AE169" s="405"/>
      <c r="AF169" s="72">
        <v>0</v>
      </c>
      <c r="AG169" s="71"/>
      <c r="AH169" s="43"/>
      <c r="AI169" s="396"/>
      <c r="AJ169" s="405"/>
      <c r="AK169" s="72">
        <v>0</v>
      </c>
      <c r="AL169" s="71"/>
      <c r="AM169" s="43"/>
      <c r="AN169" s="396"/>
      <c r="AO169" s="405"/>
      <c r="AP169" s="72">
        <v>0</v>
      </c>
      <c r="AQ169" s="71"/>
      <c r="AR169" s="43"/>
      <c r="AS169" s="396"/>
      <c r="AT169" s="405"/>
      <c r="AU169" s="72">
        <v>0</v>
      </c>
      <c r="AV169" s="71"/>
      <c r="AW169" s="43"/>
      <c r="AX169" s="396"/>
      <c r="AY169" s="405"/>
      <c r="AZ169" s="72">
        <v>0</v>
      </c>
      <c r="BA169" s="71"/>
      <c r="BB169" s="43"/>
      <c r="BC169" s="396"/>
      <c r="BD169" s="405"/>
      <c r="BE169" s="72">
        <v>0</v>
      </c>
      <c r="BF169" s="71"/>
      <c r="BG169" s="43"/>
      <c r="BH169" s="396"/>
      <c r="BI169" s="405"/>
      <c r="BJ169" s="72">
        <v>0</v>
      </c>
      <c r="BK169" s="71"/>
      <c r="BL169" s="43"/>
      <c r="BM169" s="396"/>
      <c r="BN169" s="405"/>
      <c r="BO169" s="72">
        <v>0</v>
      </c>
      <c r="BP169" s="71"/>
      <c r="BQ169" s="43"/>
      <c r="BR169" s="396"/>
      <c r="BS169" s="405"/>
      <c r="BT169" s="72">
        <v>0</v>
      </c>
      <c r="BU169" s="71"/>
      <c r="BV169" s="43"/>
      <c r="BW169" s="396"/>
      <c r="BX169" s="405"/>
      <c r="BY169" s="72">
        <v>0</v>
      </c>
      <c r="BZ169" s="71"/>
      <c r="CA169" s="43"/>
      <c r="CB169" s="396"/>
      <c r="CC169" s="405"/>
      <c r="CD169" s="72">
        <v>0</v>
      </c>
      <c r="CE169" s="71"/>
      <c r="CF169" s="43"/>
      <c r="CG169" s="396"/>
      <c r="CH169" s="405"/>
      <c r="CI169" s="72">
        <v>0</v>
      </c>
      <c r="CJ169" s="71"/>
      <c r="CK169" s="43"/>
      <c r="CL169" s="396"/>
      <c r="CM169" s="405"/>
      <c r="CN169" s="72">
        <v>0</v>
      </c>
      <c r="CO169" s="71"/>
      <c r="CP169" s="43"/>
      <c r="CQ169" s="396"/>
      <c r="CR169" s="405"/>
      <c r="CS169" s="72">
        <v>0</v>
      </c>
      <c r="CT169" s="71"/>
      <c r="CU169" s="43"/>
      <c r="CV169" s="396"/>
      <c r="CW169" s="405"/>
      <c r="CX169" s="72">
        <v>0</v>
      </c>
      <c r="CY169" s="71"/>
      <c r="CZ169" s="43"/>
      <c r="DA169" s="396"/>
      <c r="DB169" s="405"/>
      <c r="DC169" s="72">
        <v>0</v>
      </c>
      <c r="DD169" s="71"/>
      <c r="DE169" s="43"/>
      <c r="DF169" s="396"/>
      <c r="DG169" s="405"/>
      <c r="DH169" s="72">
        <v>0</v>
      </c>
      <c r="DI169" s="71"/>
      <c r="DJ169" s="43"/>
      <c r="DK169" s="396"/>
      <c r="DL169" s="405"/>
      <c r="DM169" s="72">
        <v>0</v>
      </c>
      <c r="DN169" s="71"/>
      <c r="DO169" s="43"/>
      <c r="DP169" s="396"/>
      <c r="DQ169" s="405"/>
      <c r="DR169" s="72">
        <v>0</v>
      </c>
      <c r="DS169" s="71"/>
      <c r="DT169" s="43"/>
      <c r="DU169" s="396"/>
      <c r="DV169" s="405"/>
      <c r="DW169" s="72">
        <v>0</v>
      </c>
      <c r="DX169" s="71"/>
      <c r="DY169" s="43"/>
      <c r="DZ169" s="396"/>
      <c r="EA169" s="405"/>
      <c r="EB169" s="72">
        <v>0</v>
      </c>
      <c r="EC169" s="71"/>
      <c r="ED169" s="43"/>
      <c r="EE169" s="396"/>
      <c r="EF169" s="405"/>
      <c r="EG169" s="72">
        <v>0</v>
      </c>
      <c r="EH169" s="71"/>
      <c r="EI169" s="43"/>
      <c r="EJ169" s="396"/>
      <c r="EK169" s="405"/>
      <c r="EL169" s="72">
        <v>0</v>
      </c>
      <c r="EM169" s="71"/>
      <c r="EN169" s="43"/>
      <c r="EO169" s="88"/>
    </row>
    <row r="170" spans="4:145" hidden="1" x14ac:dyDescent="0.3">
      <c r="D170" s="88"/>
      <c r="E170" s="327"/>
      <c r="G170" s="43"/>
      <c r="H170" s="43"/>
      <c r="I170" s="43"/>
      <c r="J170" s="396"/>
      <c r="K170" s="43"/>
      <c r="L170" s="43"/>
      <c r="M170" s="43"/>
      <c r="N170" s="43"/>
      <c r="O170" s="396"/>
      <c r="P170" s="43"/>
      <c r="Q170" s="43"/>
      <c r="R170" s="43"/>
      <c r="S170" s="43"/>
      <c r="T170" s="396"/>
      <c r="U170" s="43"/>
      <c r="V170" s="43"/>
      <c r="W170" s="43"/>
      <c r="X170" s="43"/>
      <c r="Y170" s="396"/>
      <c r="Z170" s="43"/>
      <c r="AA170" s="43"/>
      <c r="AB170" s="43"/>
      <c r="AC170" s="43"/>
      <c r="AD170" s="396"/>
      <c r="AE170" s="43"/>
      <c r="AF170" s="43"/>
      <c r="AG170" s="43"/>
      <c r="AH170" s="43"/>
      <c r="AI170" s="396"/>
      <c r="AJ170" s="43"/>
      <c r="AK170" s="43"/>
      <c r="AL170" s="43"/>
      <c r="AM170" s="43"/>
      <c r="AN170" s="396"/>
      <c r="AO170" s="43"/>
      <c r="AP170" s="43"/>
      <c r="AQ170" s="43"/>
      <c r="AR170" s="43"/>
      <c r="AS170" s="396"/>
      <c r="AT170" s="43"/>
      <c r="AU170" s="43"/>
      <c r="AV170" s="43"/>
      <c r="AW170" s="43"/>
      <c r="AX170" s="396"/>
      <c r="AY170" s="43"/>
      <c r="AZ170" s="43"/>
      <c r="BA170" s="43"/>
      <c r="BB170" s="43"/>
      <c r="BC170" s="396"/>
      <c r="BD170" s="43"/>
      <c r="BE170" s="43"/>
      <c r="BF170" s="43"/>
      <c r="BG170" s="43"/>
      <c r="BH170" s="396"/>
      <c r="BI170" s="43"/>
      <c r="BJ170" s="43"/>
      <c r="BK170" s="43"/>
      <c r="BL170" s="43"/>
      <c r="BM170" s="396"/>
      <c r="BN170" s="43"/>
      <c r="BO170" s="43"/>
      <c r="BP170" s="43"/>
      <c r="BQ170" s="43"/>
      <c r="BR170" s="396"/>
      <c r="BS170" s="43"/>
      <c r="BT170" s="43"/>
      <c r="BU170" s="43"/>
      <c r="BV170" s="43"/>
      <c r="BW170" s="396"/>
      <c r="BX170" s="43"/>
      <c r="BY170" s="43"/>
      <c r="BZ170" s="43"/>
      <c r="CA170" s="43"/>
      <c r="CB170" s="396"/>
      <c r="CC170" s="43"/>
      <c r="CD170" s="43"/>
      <c r="CE170" s="43"/>
      <c r="CF170" s="43"/>
      <c r="CG170" s="396"/>
      <c r="CH170" s="43"/>
      <c r="CI170" s="43"/>
      <c r="CJ170" s="43"/>
      <c r="CK170" s="43"/>
      <c r="CL170" s="396"/>
      <c r="CM170" s="43"/>
      <c r="CN170" s="43"/>
      <c r="CO170" s="43"/>
      <c r="CP170" s="43"/>
      <c r="CQ170" s="396"/>
      <c r="CR170" s="43"/>
      <c r="CS170" s="43"/>
      <c r="CT170" s="43"/>
      <c r="CU170" s="43"/>
      <c r="CV170" s="396"/>
      <c r="CW170" s="43"/>
      <c r="CX170" s="43"/>
      <c r="CY170" s="43"/>
      <c r="CZ170" s="43"/>
      <c r="DA170" s="396"/>
      <c r="DB170" s="43"/>
      <c r="DC170" s="43"/>
      <c r="DD170" s="43"/>
      <c r="DE170" s="43"/>
      <c r="DF170" s="396"/>
      <c r="DG170" s="43"/>
      <c r="DH170" s="43"/>
      <c r="DI170" s="43"/>
      <c r="DJ170" s="43"/>
      <c r="DK170" s="396"/>
      <c r="DL170" s="43"/>
      <c r="DM170" s="43"/>
      <c r="DN170" s="43"/>
      <c r="DO170" s="43"/>
      <c r="DP170" s="396"/>
      <c r="DQ170" s="43"/>
      <c r="DR170" s="43"/>
      <c r="DS170" s="43"/>
      <c r="DT170" s="43"/>
      <c r="DU170" s="396"/>
      <c r="DV170" s="43"/>
      <c r="DW170" s="43"/>
      <c r="DX170" s="43"/>
      <c r="DY170" s="43"/>
      <c r="DZ170" s="396"/>
      <c r="EA170" s="43"/>
      <c r="EB170" s="43"/>
      <c r="EC170" s="43"/>
      <c r="ED170" s="43"/>
      <c r="EE170" s="396"/>
      <c r="EF170" s="43"/>
      <c r="EG170" s="43"/>
      <c r="EH170" s="43"/>
      <c r="EI170" s="43"/>
      <c r="EJ170" s="396"/>
      <c r="EK170" s="43"/>
      <c r="EL170" s="43"/>
      <c r="EM170" s="43"/>
      <c r="EN170" s="43"/>
      <c r="EO170" s="88"/>
    </row>
    <row r="171" spans="4:145" hidden="1" x14ac:dyDescent="0.3">
      <c r="D171" s="88" t="s">
        <v>436</v>
      </c>
      <c r="E171" s="327"/>
      <c r="G171" s="43">
        <v>0</v>
      </c>
      <c r="H171" s="43"/>
      <c r="I171" s="43"/>
      <c r="J171" s="396"/>
      <c r="K171" s="43"/>
      <c r="L171" s="43">
        <v>0</v>
      </c>
      <c r="M171" s="43"/>
      <c r="N171" s="43"/>
      <c r="O171" s="396"/>
      <c r="P171" s="43"/>
      <c r="Q171" s="43">
        <v>0</v>
      </c>
      <c r="R171" s="43"/>
      <c r="S171" s="43"/>
      <c r="T171" s="396"/>
      <c r="U171" s="43"/>
      <c r="V171" s="43">
        <v>0</v>
      </c>
      <c r="W171" s="43"/>
      <c r="X171" s="43"/>
      <c r="Y171" s="396"/>
      <c r="Z171" s="43"/>
      <c r="AA171" s="43">
        <v>0</v>
      </c>
      <c r="AB171" s="43"/>
      <c r="AC171" s="43"/>
      <c r="AD171" s="396"/>
      <c r="AE171" s="43"/>
      <c r="AF171" s="43">
        <v>0</v>
      </c>
      <c r="AG171" s="43"/>
      <c r="AH171" s="43"/>
      <c r="AI171" s="396"/>
      <c r="AJ171" s="43"/>
      <c r="AK171" s="43">
        <v>0</v>
      </c>
      <c r="AL171" s="43"/>
      <c r="AM171" s="43"/>
      <c r="AN171" s="396"/>
      <c r="AO171" s="43"/>
      <c r="AP171" s="43">
        <v>0</v>
      </c>
      <c r="AQ171" s="43"/>
      <c r="AR171" s="43"/>
      <c r="AS171" s="396"/>
      <c r="AT171" s="43"/>
      <c r="AU171" s="43">
        <v>0</v>
      </c>
      <c r="AV171" s="43"/>
      <c r="AW171" s="43"/>
      <c r="AX171" s="396"/>
      <c r="AY171" s="43"/>
      <c r="AZ171" s="43">
        <v>0</v>
      </c>
      <c r="BA171" s="43"/>
      <c r="BB171" s="43"/>
      <c r="BC171" s="396"/>
      <c r="BD171" s="43"/>
      <c r="BE171" s="43">
        <v>0</v>
      </c>
      <c r="BF171" s="43"/>
      <c r="BG171" s="43"/>
      <c r="BH171" s="396"/>
      <c r="BI171" s="43"/>
      <c r="BJ171" s="43">
        <v>0</v>
      </c>
      <c r="BK171" s="43"/>
      <c r="BL171" s="43"/>
      <c r="BM171" s="396"/>
      <c r="BN171" s="43"/>
      <c r="BO171" s="43">
        <v>0</v>
      </c>
      <c r="BP171" s="43"/>
      <c r="BQ171" s="43"/>
      <c r="BR171" s="396"/>
      <c r="BS171" s="43"/>
      <c r="BT171" s="43">
        <v>0</v>
      </c>
      <c r="BU171" s="43"/>
      <c r="BV171" s="43"/>
      <c r="BW171" s="396"/>
      <c r="BX171" s="43"/>
      <c r="BY171" s="43">
        <v>0</v>
      </c>
      <c r="BZ171" s="43"/>
      <c r="CA171" s="43"/>
      <c r="CB171" s="396"/>
      <c r="CC171" s="43"/>
      <c r="CD171" s="43">
        <v>0</v>
      </c>
      <c r="CE171" s="43"/>
      <c r="CF171" s="43"/>
      <c r="CG171" s="396"/>
      <c r="CH171" s="43"/>
      <c r="CI171" s="43">
        <v>0</v>
      </c>
      <c r="CJ171" s="43"/>
      <c r="CK171" s="43"/>
      <c r="CL171" s="396"/>
      <c r="CM171" s="43"/>
      <c r="CN171" s="43">
        <v>0</v>
      </c>
      <c r="CO171" s="43"/>
      <c r="CP171" s="43"/>
      <c r="CQ171" s="396"/>
      <c r="CR171" s="43"/>
      <c r="CS171" s="43">
        <v>0</v>
      </c>
      <c r="CT171" s="43"/>
      <c r="CU171" s="43"/>
      <c r="CV171" s="396"/>
      <c r="CW171" s="43"/>
      <c r="CX171" s="43">
        <v>0</v>
      </c>
      <c r="CY171" s="43"/>
      <c r="CZ171" s="43"/>
      <c r="DA171" s="396"/>
      <c r="DB171" s="43"/>
      <c r="DC171" s="43">
        <v>0</v>
      </c>
      <c r="DD171" s="43"/>
      <c r="DE171" s="43"/>
      <c r="DF171" s="396"/>
      <c r="DG171" s="43"/>
      <c r="DH171" s="43">
        <v>0</v>
      </c>
      <c r="DI171" s="43"/>
      <c r="DJ171" s="43"/>
      <c r="DK171" s="396"/>
      <c r="DL171" s="43"/>
      <c r="DM171" s="43">
        <v>0</v>
      </c>
      <c r="DN171" s="43"/>
      <c r="DO171" s="43"/>
      <c r="DP171" s="396"/>
      <c r="DQ171" s="43"/>
      <c r="DR171" s="43">
        <v>0</v>
      </c>
      <c r="DS171" s="43"/>
      <c r="DT171" s="43"/>
      <c r="DU171" s="396"/>
      <c r="DV171" s="43"/>
      <c r="DW171" s="43">
        <v>0</v>
      </c>
      <c r="DX171" s="43"/>
      <c r="DY171" s="43"/>
      <c r="DZ171" s="396"/>
      <c r="EA171" s="43"/>
      <c r="EB171" s="43">
        <v>0</v>
      </c>
      <c r="EC171" s="43"/>
      <c r="ED171" s="43"/>
      <c r="EE171" s="396"/>
      <c r="EF171" s="43"/>
      <c r="EG171" s="43">
        <v>0</v>
      </c>
      <c r="EH171" s="43"/>
      <c r="EI171" s="43"/>
      <c r="EJ171" s="396"/>
      <c r="EK171" s="43"/>
      <c r="EL171" s="43">
        <v>0</v>
      </c>
      <c r="EM171" s="43"/>
      <c r="EN171" s="43"/>
      <c r="EO171" s="88"/>
    </row>
    <row r="172" spans="4:145" hidden="1" x14ac:dyDescent="0.3">
      <c r="D172" s="88" t="s">
        <v>429</v>
      </c>
      <c r="E172" s="327"/>
      <c r="F172" s="333"/>
      <c r="G172" s="394">
        <v>0</v>
      </c>
      <c r="H172" s="395"/>
      <c r="I172" s="43"/>
      <c r="J172" s="396"/>
      <c r="K172" s="397"/>
      <c r="L172" s="394">
        <v>0</v>
      </c>
      <c r="M172" s="395"/>
      <c r="N172" s="43"/>
      <c r="O172" s="396"/>
      <c r="P172" s="397"/>
      <c r="Q172" s="394">
        <v>0</v>
      </c>
      <c r="R172" s="395"/>
      <c r="S172" s="43"/>
      <c r="T172" s="396"/>
      <c r="U172" s="397"/>
      <c r="V172" s="394">
        <v>0</v>
      </c>
      <c r="W172" s="395"/>
      <c r="X172" s="43"/>
      <c r="Y172" s="396"/>
      <c r="Z172" s="397"/>
      <c r="AA172" s="394">
        <v>0</v>
      </c>
      <c r="AB172" s="395"/>
      <c r="AC172" s="43"/>
      <c r="AD172" s="396"/>
      <c r="AE172" s="397"/>
      <c r="AF172" s="394">
        <v>0</v>
      </c>
      <c r="AG172" s="395"/>
      <c r="AH172" s="43"/>
      <c r="AI172" s="396"/>
      <c r="AJ172" s="397"/>
      <c r="AK172" s="394">
        <v>0</v>
      </c>
      <c r="AL172" s="395"/>
      <c r="AM172" s="43"/>
      <c r="AN172" s="396"/>
      <c r="AO172" s="397"/>
      <c r="AP172" s="394">
        <v>0</v>
      </c>
      <c r="AQ172" s="395"/>
      <c r="AR172" s="43"/>
      <c r="AS172" s="396"/>
      <c r="AT172" s="397"/>
      <c r="AU172" s="394">
        <v>0</v>
      </c>
      <c r="AV172" s="395"/>
      <c r="AW172" s="43"/>
      <c r="AX172" s="396"/>
      <c r="AY172" s="397"/>
      <c r="AZ172" s="394">
        <v>0</v>
      </c>
      <c r="BA172" s="395"/>
      <c r="BB172" s="43"/>
      <c r="BC172" s="396"/>
      <c r="BD172" s="397"/>
      <c r="BE172" s="394">
        <v>0</v>
      </c>
      <c r="BF172" s="395"/>
      <c r="BG172" s="43"/>
      <c r="BH172" s="396"/>
      <c r="BI172" s="397"/>
      <c r="BJ172" s="394">
        <v>0</v>
      </c>
      <c r="BK172" s="395"/>
      <c r="BL172" s="43"/>
      <c r="BM172" s="396"/>
      <c r="BN172" s="397"/>
      <c r="BO172" s="394">
        <v>0</v>
      </c>
      <c r="BP172" s="395"/>
      <c r="BQ172" s="43"/>
      <c r="BR172" s="396"/>
      <c r="BS172" s="397"/>
      <c r="BT172" s="394">
        <v>0</v>
      </c>
      <c r="BU172" s="395"/>
      <c r="BV172" s="43"/>
      <c r="BW172" s="396"/>
      <c r="BX172" s="397"/>
      <c r="BY172" s="394">
        <v>0</v>
      </c>
      <c r="BZ172" s="395"/>
      <c r="CA172" s="43"/>
      <c r="CB172" s="396"/>
      <c r="CC172" s="397"/>
      <c r="CD172" s="394">
        <v>0</v>
      </c>
      <c r="CE172" s="395"/>
      <c r="CF172" s="43"/>
      <c r="CG172" s="396"/>
      <c r="CH172" s="397"/>
      <c r="CI172" s="394">
        <v>0</v>
      </c>
      <c r="CJ172" s="395"/>
      <c r="CK172" s="43"/>
      <c r="CL172" s="396"/>
      <c r="CM172" s="397"/>
      <c r="CN172" s="394">
        <v>0</v>
      </c>
      <c r="CO172" s="395"/>
      <c r="CP172" s="43"/>
      <c r="CQ172" s="396"/>
      <c r="CR172" s="397"/>
      <c r="CS172" s="394">
        <v>0</v>
      </c>
      <c r="CT172" s="395"/>
      <c r="CU172" s="43"/>
      <c r="CV172" s="396"/>
      <c r="CW172" s="397"/>
      <c r="CX172" s="394">
        <v>0</v>
      </c>
      <c r="CY172" s="395"/>
      <c r="CZ172" s="43"/>
      <c r="DA172" s="396"/>
      <c r="DB172" s="397"/>
      <c r="DC172" s="394">
        <v>0</v>
      </c>
      <c r="DD172" s="395"/>
      <c r="DE172" s="43"/>
      <c r="DF172" s="396"/>
      <c r="DG172" s="397"/>
      <c r="DH172" s="394">
        <v>0</v>
      </c>
      <c r="DI172" s="395"/>
      <c r="DJ172" s="43"/>
      <c r="DK172" s="396"/>
      <c r="DL172" s="397"/>
      <c r="DM172" s="394">
        <v>0</v>
      </c>
      <c r="DN172" s="395"/>
      <c r="DO172" s="43"/>
      <c r="DP172" s="396"/>
      <c r="DQ172" s="397"/>
      <c r="DR172" s="394">
        <v>0</v>
      </c>
      <c r="DS172" s="395"/>
      <c r="DT172" s="43"/>
      <c r="DU172" s="396"/>
      <c r="DV172" s="397"/>
      <c r="DW172" s="394">
        <v>0</v>
      </c>
      <c r="DX172" s="395"/>
      <c r="DY172" s="43"/>
      <c r="DZ172" s="396"/>
      <c r="EA172" s="397"/>
      <c r="EB172" s="394">
        <v>0</v>
      </c>
      <c r="EC172" s="395"/>
      <c r="ED172" s="43"/>
      <c r="EE172" s="396"/>
      <c r="EF172" s="397"/>
      <c r="EG172" s="394">
        <v>0</v>
      </c>
      <c r="EH172" s="395"/>
      <c r="EI172" s="43"/>
      <c r="EJ172" s="396"/>
      <c r="EK172" s="397"/>
      <c r="EL172" s="394">
        <v>0</v>
      </c>
      <c r="EM172" s="395"/>
      <c r="EN172" s="43"/>
      <c r="EO172" s="88"/>
    </row>
    <row r="173" spans="4:145" hidden="1" x14ac:dyDescent="0.3">
      <c r="D173" s="88" t="s">
        <v>430</v>
      </c>
      <c r="E173" s="327"/>
      <c r="F173" s="346"/>
      <c r="G173" s="72">
        <v>0</v>
      </c>
      <c r="H173" s="71"/>
      <c r="I173" s="43"/>
      <c r="J173" s="396"/>
      <c r="K173" s="405"/>
      <c r="L173" s="72">
        <v>0</v>
      </c>
      <c r="M173" s="71"/>
      <c r="N173" s="43"/>
      <c r="O173" s="396"/>
      <c r="P173" s="405"/>
      <c r="Q173" s="72">
        <v>0</v>
      </c>
      <c r="R173" s="71"/>
      <c r="S173" s="43"/>
      <c r="T173" s="396"/>
      <c r="U173" s="405"/>
      <c r="V173" s="72">
        <v>0</v>
      </c>
      <c r="W173" s="71"/>
      <c r="X173" s="43"/>
      <c r="Y173" s="396"/>
      <c r="Z173" s="405"/>
      <c r="AA173" s="72">
        <v>0</v>
      </c>
      <c r="AB173" s="71"/>
      <c r="AC173" s="43"/>
      <c r="AD173" s="396"/>
      <c r="AE173" s="405"/>
      <c r="AF173" s="72">
        <v>0</v>
      </c>
      <c r="AG173" s="71"/>
      <c r="AH173" s="43"/>
      <c r="AI173" s="396"/>
      <c r="AJ173" s="405"/>
      <c r="AK173" s="72">
        <v>0</v>
      </c>
      <c r="AL173" s="71"/>
      <c r="AM173" s="43"/>
      <c r="AN173" s="396"/>
      <c r="AO173" s="405"/>
      <c r="AP173" s="72">
        <v>0</v>
      </c>
      <c r="AQ173" s="71"/>
      <c r="AR173" s="43"/>
      <c r="AS173" s="396"/>
      <c r="AT173" s="405"/>
      <c r="AU173" s="72">
        <v>0</v>
      </c>
      <c r="AV173" s="71"/>
      <c r="AW173" s="43"/>
      <c r="AX173" s="396"/>
      <c r="AY173" s="405"/>
      <c r="AZ173" s="72">
        <v>0</v>
      </c>
      <c r="BA173" s="71"/>
      <c r="BB173" s="43"/>
      <c r="BC173" s="396"/>
      <c r="BD173" s="405"/>
      <c r="BE173" s="72">
        <v>0</v>
      </c>
      <c r="BF173" s="71"/>
      <c r="BG173" s="43"/>
      <c r="BH173" s="396"/>
      <c r="BI173" s="405"/>
      <c r="BJ173" s="72">
        <v>0</v>
      </c>
      <c r="BK173" s="71"/>
      <c r="BL173" s="43"/>
      <c r="BM173" s="396"/>
      <c r="BN173" s="405"/>
      <c r="BO173" s="72">
        <v>0</v>
      </c>
      <c r="BP173" s="71"/>
      <c r="BQ173" s="43"/>
      <c r="BR173" s="396"/>
      <c r="BS173" s="405"/>
      <c r="BT173" s="72">
        <v>0</v>
      </c>
      <c r="BU173" s="71"/>
      <c r="BV173" s="43"/>
      <c r="BW173" s="396"/>
      <c r="BX173" s="405"/>
      <c r="BY173" s="72">
        <v>0</v>
      </c>
      <c r="BZ173" s="71"/>
      <c r="CA173" s="43"/>
      <c r="CB173" s="396"/>
      <c r="CC173" s="405"/>
      <c r="CD173" s="72">
        <v>0</v>
      </c>
      <c r="CE173" s="71"/>
      <c r="CF173" s="43"/>
      <c r="CG173" s="396"/>
      <c r="CH173" s="405"/>
      <c r="CI173" s="72">
        <v>0</v>
      </c>
      <c r="CJ173" s="71"/>
      <c r="CK173" s="43"/>
      <c r="CL173" s="396"/>
      <c r="CM173" s="405"/>
      <c r="CN173" s="72">
        <v>0</v>
      </c>
      <c r="CO173" s="71"/>
      <c r="CP173" s="43"/>
      <c r="CQ173" s="396"/>
      <c r="CR173" s="405"/>
      <c r="CS173" s="72">
        <v>0</v>
      </c>
      <c r="CT173" s="71"/>
      <c r="CU173" s="43"/>
      <c r="CV173" s="396"/>
      <c r="CW173" s="405"/>
      <c r="CX173" s="72">
        <v>0</v>
      </c>
      <c r="CY173" s="71"/>
      <c r="CZ173" s="43"/>
      <c r="DA173" s="396"/>
      <c r="DB173" s="405"/>
      <c r="DC173" s="72">
        <v>0</v>
      </c>
      <c r="DD173" s="71"/>
      <c r="DE173" s="43"/>
      <c r="DF173" s="396"/>
      <c r="DG173" s="405"/>
      <c r="DH173" s="72">
        <v>0</v>
      </c>
      <c r="DI173" s="71"/>
      <c r="DJ173" s="43"/>
      <c r="DK173" s="396"/>
      <c r="DL173" s="405"/>
      <c r="DM173" s="72">
        <v>0</v>
      </c>
      <c r="DN173" s="71"/>
      <c r="DO173" s="43"/>
      <c r="DP173" s="396"/>
      <c r="DQ173" s="405"/>
      <c r="DR173" s="72">
        <v>0</v>
      </c>
      <c r="DS173" s="71"/>
      <c r="DT173" s="43"/>
      <c r="DU173" s="396"/>
      <c r="DV173" s="405"/>
      <c r="DW173" s="72">
        <v>0</v>
      </c>
      <c r="DX173" s="71"/>
      <c r="DY173" s="43"/>
      <c r="DZ173" s="396"/>
      <c r="EA173" s="405"/>
      <c r="EB173" s="72">
        <v>0</v>
      </c>
      <c r="EC173" s="71"/>
      <c r="ED173" s="43"/>
      <c r="EE173" s="396"/>
      <c r="EF173" s="405"/>
      <c r="EG173" s="72">
        <v>0</v>
      </c>
      <c r="EH173" s="71"/>
      <c r="EI173" s="43"/>
      <c r="EJ173" s="396"/>
      <c r="EK173" s="405"/>
      <c r="EL173" s="72">
        <v>0</v>
      </c>
      <c r="EM173" s="71"/>
      <c r="EN173" s="43"/>
      <c r="EO173" s="88"/>
    </row>
    <row r="174" spans="4:145" ht="12.75" hidden="1" customHeight="1" x14ac:dyDescent="0.3">
      <c r="D174" s="88"/>
      <c r="E174" s="327"/>
      <c r="G174" s="43"/>
      <c r="H174" s="43"/>
      <c r="I174" s="43"/>
      <c r="J174" s="396"/>
      <c r="K174" s="43"/>
      <c r="L174" s="43"/>
      <c r="M174" s="43"/>
      <c r="N174" s="43"/>
      <c r="O174" s="396"/>
      <c r="P174" s="43"/>
      <c r="Q174" s="43"/>
      <c r="R174" s="43"/>
      <c r="S174" s="43"/>
      <c r="T174" s="396"/>
      <c r="U174" s="43"/>
      <c r="V174" s="43"/>
      <c r="W174" s="43"/>
      <c r="X174" s="43"/>
      <c r="Y174" s="396"/>
      <c r="Z174" s="43"/>
      <c r="AA174" s="43"/>
      <c r="AB174" s="43"/>
      <c r="AC174" s="43"/>
      <c r="AD174" s="396"/>
      <c r="AE174" s="43"/>
      <c r="AF174" s="43"/>
      <c r="AG174" s="43"/>
      <c r="AH174" s="43"/>
      <c r="AI174" s="396"/>
      <c r="AJ174" s="43"/>
      <c r="AK174" s="43"/>
      <c r="AL174" s="43"/>
      <c r="AM174" s="43"/>
      <c r="AN174" s="396"/>
      <c r="AO174" s="43"/>
      <c r="AP174" s="43"/>
      <c r="AQ174" s="43"/>
      <c r="AR174" s="43"/>
      <c r="AS174" s="396"/>
      <c r="AT174" s="43"/>
      <c r="AU174" s="43"/>
      <c r="AV174" s="43"/>
      <c r="AW174" s="43"/>
      <c r="AX174" s="396"/>
      <c r="AY174" s="43"/>
      <c r="AZ174" s="43"/>
      <c r="BA174" s="43"/>
      <c r="BB174" s="43"/>
      <c r="BC174" s="396"/>
      <c r="BD174" s="43"/>
      <c r="BE174" s="43"/>
      <c r="BF174" s="43"/>
      <c r="BG174" s="43"/>
      <c r="BH174" s="396"/>
      <c r="BI174" s="43"/>
      <c r="BJ174" s="43"/>
      <c r="BK174" s="43"/>
      <c r="BL174" s="43"/>
      <c r="BM174" s="396"/>
      <c r="BN174" s="43"/>
      <c r="BO174" s="43"/>
      <c r="BP174" s="43"/>
      <c r="BQ174" s="43"/>
      <c r="BR174" s="396"/>
      <c r="BS174" s="43"/>
      <c r="BT174" s="43"/>
      <c r="BU174" s="43"/>
      <c r="BV174" s="43"/>
      <c r="BW174" s="396"/>
      <c r="BX174" s="43"/>
      <c r="BY174" s="43"/>
      <c r="BZ174" s="43"/>
      <c r="CA174" s="43"/>
      <c r="CB174" s="396"/>
      <c r="CC174" s="43"/>
      <c r="CD174" s="43"/>
      <c r="CE174" s="43"/>
      <c r="CF174" s="43"/>
      <c r="CG174" s="396"/>
      <c r="CH174" s="43"/>
      <c r="CI174" s="43"/>
      <c r="CJ174" s="43"/>
      <c r="CK174" s="43"/>
      <c r="CL174" s="396"/>
      <c r="CM174" s="43"/>
      <c r="CN174" s="43"/>
      <c r="CO174" s="43"/>
      <c r="CP174" s="43"/>
      <c r="CQ174" s="396"/>
      <c r="CR174" s="43"/>
      <c r="CS174" s="43"/>
      <c r="CT174" s="43"/>
      <c r="CU174" s="43"/>
      <c r="CV174" s="396"/>
      <c r="CW174" s="43"/>
      <c r="CX174" s="43"/>
      <c r="CY174" s="43"/>
      <c r="CZ174" s="43"/>
      <c r="DA174" s="396"/>
      <c r="DB174" s="43"/>
      <c r="DC174" s="43"/>
      <c r="DD174" s="43"/>
      <c r="DE174" s="43"/>
      <c r="DF174" s="396"/>
      <c r="DG174" s="43"/>
      <c r="DH174" s="43"/>
      <c r="DI174" s="43"/>
      <c r="DJ174" s="43"/>
      <c r="DK174" s="396"/>
      <c r="DL174" s="43"/>
      <c r="DM174" s="43"/>
      <c r="DN174" s="43"/>
      <c r="DO174" s="43"/>
      <c r="DP174" s="396"/>
      <c r="DQ174" s="43"/>
      <c r="DR174" s="43"/>
      <c r="DS174" s="43"/>
      <c r="DT174" s="43"/>
      <c r="DU174" s="396"/>
      <c r="DV174" s="43"/>
      <c r="DW174" s="43"/>
      <c r="DX174" s="43"/>
      <c r="DY174" s="43"/>
      <c r="DZ174" s="396"/>
      <c r="EA174" s="43"/>
      <c r="EB174" s="43"/>
      <c r="EC174" s="43"/>
      <c r="ED174" s="43"/>
      <c r="EE174" s="396"/>
      <c r="EF174" s="43"/>
      <c r="EG174" s="43"/>
      <c r="EH174" s="43"/>
      <c r="EI174" s="43"/>
      <c r="EJ174" s="396"/>
      <c r="EK174" s="43"/>
      <c r="EL174" s="43"/>
      <c r="EM174" s="43"/>
      <c r="EN174" s="43"/>
      <c r="EO174" s="88"/>
    </row>
    <row r="175" spans="4:145" ht="12.75" hidden="1" customHeight="1" x14ac:dyDescent="0.3">
      <c r="D175" s="88" t="s">
        <v>437</v>
      </c>
      <c r="E175" s="327"/>
      <c r="G175" s="43">
        <v>0</v>
      </c>
      <c r="H175" s="43"/>
      <c r="I175" s="43"/>
      <c r="J175" s="396"/>
      <c r="K175" s="43"/>
      <c r="L175" s="43">
        <v>0</v>
      </c>
      <c r="M175" s="43"/>
      <c r="N175" s="43"/>
      <c r="O175" s="396"/>
      <c r="P175" s="43"/>
      <c r="Q175" s="43">
        <v>0</v>
      </c>
      <c r="R175" s="43"/>
      <c r="S175" s="43"/>
      <c r="T175" s="396"/>
      <c r="U175" s="43"/>
      <c r="V175" s="43">
        <v>0</v>
      </c>
      <c r="W175" s="43"/>
      <c r="X175" s="43"/>
      <c r="Y175" s="396"/>
      <c r="Z175" s="43"/>
      <c r="AA175" s="43">
        <v>0</v>
      </c>
      <c r="AB175" s="43"/>
      <c r="AC175" s="43"/>
      <c r="AD175" s="396"/>
      <c r="AE175" s="43"/>
      <c r="AF175" s="43">
        <v>0</v>
      </c>
      <c r="AG175" s="43"/>
      <c r="AH175" s="43"/>
      <c r="AI175" s="396"/>
      <c r="AJ175" s="43"/>
      <c r="AK175" s="43">
        <v>0</v>
      </c>
      <c r="AL175" s="43"/>
      <c r="AM175" s="43"/>
      <c r="AN175" s="396"/>
      <c r="AO175" s="43"/>
      <c r="AP175" s="43">
        <v>0</v>
      </c>
      <c r="AQ175" s="43"/>
      <c r="AR175" s="43"/>
      <c r="AS175" s="396"/>
      <c r="AT175" s="43"/>
      <c r="AU175" s="43">
        <v>0</v>
      </c>
      <c r="AV175" s="43"/>
      <c r="AW175" s="43"/>
      <c r="AX175" s="396"/>
      <c r="AY175" s="43"/>
      <c r="AZ175" s="43">
        <v>0</v>
      </c>
      <c r="BA175" s="43"/>
      <c r="BB175" s="43"/>
      <c r="BC175" s="396"/>
      <c r="BD175" s="43"/>
      <c r="BE175" s="43">
        <v>0</v>
      </c>
      <c r="BF175" s="43"/>
      <c r="BG175" s="43"/>
      <c r="BH175" s="396"/>
      <c r="BI175" s="43"/>
      <c r="BJ175" s="43">
        <v>0</v>
      </c>
      <c r="BK175" s="43"/>
      <c r="BL175" s="43"/>
      <c r="BM175" s="396"/>
      <c r="BN175" s="43"/>
      <c r="BO175" s="43">
        <v>0</v>
      </c>
      <c r="BP175" s="43"/>
      <c r="BQ175" s="43"/>
      <c r="BR175" s="396"/>
      <c r="BS175" s="43"/>
      <c r="BT175" s="43">
        <v>0</v>
      </c>
      <c r="BU175" s="43"/>
      <c r="BV175" s="43"/>
      <c r="BW175" s="396"/>
      <c r="BX175" s="43"/>
      <c r="BY175" s="43">
        <v>0</v>
      </c>
      <c r="BZ175" s="43"/>
      <c r="CA175" s="43"/>
      <c r="CB175" s="396"/>
      <c r="CC175" s="43"/>
      <c r="CD175" s="43">
        <v>0</v>
      </c>
      <c r="CE175" s="43"/>
      <c r="CF175" s="43"/>
      <c r="CG175" s="396"/>
      <c r="CH175" s="43"/>
      <c r="CI175" s="43">
        <v>0</v>
      </c>
      <c r="CJ175" s="43"/>
      <c r="CK175" s="43"/>
      <c r="CL175" s="396"/>
      <c r="CM175" s="43"/>
      <c r="CN175" s="43">
        <v>0</v>
      </c>
      <c r="CO175" s="43"/>
      <c r="CP175" s="43"/>
      <c r="CQ175" s="396"/>
      <c r="CR175" s="43"/>
      <c r="CS175" s="43">
        <v>0</v>
      </c>
      <c r="CT175" s="43"/>
      <c r="CU175" s="43"/>
      <c r="CV175" s="396"/>
      <c r="CW175" s="43"/>
      <c r="CX175" s="43">
        <v>0</v>
      </c>
      <c r="CY175" s="43"/>
      <c r="CZ175" s="43"/>
      <c r="DA175" s="396"/>
      <c r="DB175" s="43"/>
      <c r="DC175" s="43">
        <v>0</v>
      </c>
      <c r="DD175" s="43"/>
      <c r="DE175" s="43"/>
      <c r="DF175" s="396"/>
      <c r="DG175" s="43"/>
      <c r="DH175" s="43">
        <v>0</v>
      </c>
      <c r="DI175" s="43"/>
      <c r="DJ175" s="43"/>
      <c r="DK175" s="396"/>
      <c r="DL175" s="43"/>
      <c r="DM175" s="43">
        <v>0</v>
      </c>
      <c r="DN175" s="43"/>
      <c r="DO175" s="43"/>
      <c r="DP175" s="396"/>
      <c r="DQ175" s="43"/>
      <c r="DR175" s="43">
        <v>0</v>
      </c>
      <c r="DS175" s="43"/>
      <c r="DT175" s="43"/>
      <c r="DU175" s="396"/>
      <c r="DV175" s="43"/>
      <c r="DW175" s="43">
        <v>0</v>
      </c>
      <c r="DX175" s="43"/>
      <c r="DY175" s="43"/>
      <c r="DZ175" s="396"/>
      <c r="EA175" s="43"/>
      <c r="EB175" s="43">
        <v>0</v>
      </c>
      <c r="EC175" s="43"/>
      <c r="ED175" s="43"/>
      <c r="EE175" s="396"/>
      <c r="EF175" s="43"/>
      <c r="EG175" s="43">
        <v>0</v>
      </c>
      <c r="EH175" s="43"/>
      <c r="EI175" s="43"/>
      <c r="EJ175" s="396"/>
      <c r="EK175" s="43"/>
      <c r="EL175" s="43">
        <v>0</v>
      </c>
      <c r="EM175" s="43"/>
      <c r="EN175" s="43"/>
      <c r="EO175" s="88"/>
    </row>
    <row r="176" spans="4:145" ht="12.75" hidden="1" customHeight="1" x14ac:dyDescent="0.3">
      <c r="D176" s="88" t="s">
        <v>429</v>
      </c>
      <c r="E176" s="327"/>
      <c r="F176" s="333"/>
      <c r="G176" s="394">
        <v>0</v>
      </c>
      <c r="H176" s="395"/>
      <c r="I176" s="43"/>
      <c r="J176" s="396"/>
      <c r="K176" s="333"/>
      <c r="L176" s="394">
        <v>0</v>
      </c>
      <c r="M176" s="395"/>
      <c r="N176" s="43"/>
      <c r="O176" s="396"/>
      <c r="P176" s="333"/>
      <c r="Q176" s="394">
        <v>0</v>
      </c>
      <c r="R176" s="395"/>
      <c r="S176" s="43"/>
      <c r="T176" s="396"/>
      <c r="U176" s="333"/>
      <c r="V176" s="394">
        <v>0</v>
      </c>
      <c r="W176" s="395"/>
      <c r="X176" s="43"/>
      <c r="Y176" s="396"/>
      <c r="Z176" s="333"/>
      <c r="AA176" s="394">
        <v>0</v>
      </c>
      <c r="AB176" s="395"/>
      <c r="AC176" s="43"/>
      <c r="AD176" s="396"/>
      <c r="AE176" s="333"/>
      <c r="AF176" s="394">
        <v>0</v>
      </c>
      <c r="AG176" s="395"/>
      <c r="AH176" s="43"/>
      <c r="AI176" s="396"/>
      <c r="AJ176" s="333"/>
      <c r="AK176" s="394">
        <v>0</v>
      </c>
      <c r="AL176" s="395"/>
      <c r="AM176" s="43"/>
      <c r="AN176" s="396"/>
      <c r="AO176" s="333"/>
      <c r="AP176" s="394">
        <v>0</v>
      </c>
      <c r="AQ176" s="395"/>
      <c r="AR176" s="43"/>
      <c r="AS176" s="396"/>
      <c r="AT176" s="333"/>
      <c r="AU176" s="394">
        <v>0</v>
      </c>
      <c r="AV176" s="395"/>
      <c r="AW176" s="43"/>
      <c r="AX176" s="396"/>
      <c r="AY176" s="333"/>
      <c r="AZ176" s="394">
        <v>0</v>
      </c>
      <c r="BA176" s="395"/>
      <c r="BB176" s="43"/>
      <c r="BC176" s="396"/>
      <c r="BD176" s="333"/>
      <c r="BE176" s="394">
        <v>0</v>
      </c>
      <c r="BF176" s="395"/>
      <c r="BG176" s="43"/>
      <c r="BH176" s="396"/>
      <c r="BI176" s="333"/>
      <c r="BJ176" s="394">
        <v>0</v>
      </c>
      <c r="BK176" s="395"/>
      <c r="BL176" s="43"/>
      <c r="BM176" s="396"/>
      <c r="BN176" s="333"/>
      <c r="BO176" s="394">
        <v>0</v>
      </c>
      <c r="BP176" s="395"/>
      <c r="BQ176" s="43"/>
      <c r="BR176" s="396"/>
      <c r="BS176" s="333"/>
      <c r="BT176" s="394">
        <v>0</v>
      </c>
      <c r="BU176" s="395"/>
      <c r="BV176" s="43"/>
      <c r="BW176" s="396"/>
      <c r="BX176" s="333"/>
      <c r="BY176" s="394">
        <v>0</v>
      </c>
      <c r="BZ176" s="395"/>
      <c r="CA176" s="43"/>
      <c r="CB176" s="396"/>
      <c r="CC176" s="333"/>
      <c r="CD176" s="394">
        <v>0</v>
      </c>
      <c r="CE176" s="395"/>
      <c r="CF176" s="43"/>
      <c r="CG176" s="396"/>
      <c r="CH176" s="333"/>
      <c r="CI176" s="394">
        <v>0</v>
      </c>
      <c r="CJ176" s="395"/>
      <c r="CK176" s="43"/>
      <c r="CL176" s="396"/>
      <c r="CM176" s="333"/>
      <c r="CN176" s="394">
        <v>0</v>
      </c>
      <c r="CO176" s="395"/>
      <c r="CP176" s="43"/>
      <c r="CQ176" s="396"/>
      <c r="CR176" s="333"/>
      <c r="CS176" s="394">
        <v>0</v>
      </c>
      <c r="CT176" s="395"/>
      <c r="CU176" s="43"/>
      <c r="CV176" s="396"/>
      <c r="CW176" s="333"/>
      <c r="CX176" s="394">
        <v>0</v>
      </c>
      <c r="CY176" s="395"/>
      <c r="CZ176" s="43"/>
      <c r="DA176" s="396"/>
      <c r="DB176" s="333"/>
      <c r="DC176" s="394">
        <v>0</v>
      </c>
      <c r="DD176" s="395"/>
      <c r="DE176" s="43"/>
      <c r="DF176" s="396"/>
      <c r="DG176" s="333"/>
      <c r="DH176" s="394">
        <v>0</v>
      </c>
      <c r="DI176" s="395"/>
      <c r="DJ176" s="43"/>
      <c r="DK176" s="396"/>
      <c r="DL176" s="333"/>
      <c r="DM176" s="394">
        <v>0</v>
      </c>
      <c r="DN176" s="395"/>
      <c r="DO176" s="43"/>
      <c r="DP176" s="396"/>
      <c r="DQ176" s="333"/>
      <c r="DR176" s="394">
        <v>0</v>
      </c>
      <c r="DS176" s="395"/>
      <c r="DT176" s="43"/>
      <c r="DU176" s="396"/>
      <c r="DV176" s="333"/>
      <c r="DW176" s="394">
        <v>0</v>
      </c>
      <c r="DX176" s="395"/>
      <c r="DY176" s="43"/>
      <c r="DZ176" s="396"/>
      <c r="EA176" s="333"/>
      <c r="EB176" s="394">
        <v>0</v>
      </c>
      <c r="EC176" s="395"/>
      <c r="ED176" s="43"/>
      <c r="EE176" s="396"/>
      <c r="EF176" s="333"/>
      <c r="EG176" s="394">
        <v>0</v>
      </c>
      <c r="EH176" s="395"/>
      <c r="EI176" s="43"/>
      <c r="EJ176" s="396"/>
      <c r="EK176" s="333"/>
      <c r="EL176" s="394">
        <v>0</v>
      </c>
      <c r="EM176" s="395"/>
      <c r="EN176" s="43"/>
      <c r="EO176" s="88"/>
    </row>
    <row r="177" spans="4:145" ht="12.75" hidden="1" customHeight="1" x14ac:dyDescent="0.3">
      <c r="D177" s="88" t="s">
        <v>430</v>
      </c>
      <c r="E177" s="327"/>
      <c r="F177" s="346"/>
      <c r="G177" s="72">
        <v>0</v>
      </c>
      <c r="H177" s="71"/>
      <c r="I177" s="43"/>
      <c r="J177" s="396"/>
      <c r="K177" s="346"/>
      <c r="L177" s="72">
        <v>0</v>
      </c>
      <c r="M177" s="71"/>
      <c r="N177" s="43"/>
      <c r="O177" s="396"/>
      <c r="P177" s="346"/>
      <c r="Q177" s="72">
        <v>0</v>
      </c>
      <c r="R177" s="71"/>
      <c r="S177" s="43"/>
      <c r="T177" s="396"/>
      <c r="U177" s="346"/>
      <c r="V177" s="72">
        <v>0</v>
      </c>
      <c r="W177" s="71"/>
      <c r="X177" s="43"/>
      <c r="Y177" s="396"/>
      <c r="Z177" s="346"/>
      <c r="AA177" s="72">
        <v>0</v>
      </c>
      <c r="AB177" s="71"/>
      <c r="AC177" s="43"/>
      <c r="AD177" s="396"/>
      <c r="AE177" s="346"/>
      <c r="AF177" s="72">
        <v>0</v>
      </c>
      <c r="AG177" s="71"/>
      <c r="AH177" s="43"/>
      <c r="AI177" s="396"/>
      <c r="AJ177" s="346"/>
      <c r="AK177" s="72">
        <v>0</v>
      </c>
      <c r="AL177" s="71"/>
      <c r="AM177" s="43"/>
      <c r="AN177" s="396"/>
      <c r="AO177" s="346"/>
      <c r="AP177" s="72">
        <v>0</v>
      </c>
      <c r="AQ177" s="71"/>
      <c r="AR177" s="43"/>
      <c r="AS177" s="396"/>
      <c r="AT177" s="346"/>
      <c r="AU177" s="72">
        <v>0</v>
      </c>
      <c r="AV177" s="71"/>
      <c r="AW177" s="43"/>
      <c r="AX177" s="396"/>
      <c r="AY177" s="346"/>
      <c r="AZ177" s="72">
        <v>0</v>
      </c>
      <c r="BA177" s="71"/>
      <c r="BB177" s="43"/>
      <c r="BC177" s="396"/>
      <c r="BD177" s="346"/>
      <c r="BE177" s="72">
        <v>0</v>
      </c>
      <c r="BF177" s="71"/>
      <c r="BG177" s="43"/>
      <c r="BH177" s="396"/>
      <c r="BI177" s="346"/>
      <c r="BJ177" s="72">
        <v>0</v>
      </c>
      <c r="BK177" s="71"/>
      <c r="BL177" s="43"/>
      <c r="BM177" s="396"/>
      <c r="BN177" s="346"/>
      <c r="BO177" s="72">
        <v>0</v>
      </c>
      <c r="BP177" s="71"/>
      <c r="BQ177" s="43"/>
      <c r="BR177" s="396"/>
      <c r="BS177" s="346"/>
      <c r="BT177" s="72">
        <v>0</v>
      </c>
      <c r="BU177" s="71"/>
      <c r="BV177" s="43"/>
      <c r="BW177" s="396"/>
      <c r="BX177" s="346"/>
      <c r="BY177" s="72">
        <v>0</v>
      </c>
      <c r="BZ177" s="71"/>
      <c r="CA177" s="43"/>
      <c r="CB177" s="396"/>
      <c r="CC177" s="346"/>
      <c r="CD177" s="72">
        <v>0</v>
      </c>
      <c r="CE177" s="71"/>
      <c r="CF177" s="43"/>
      <c r="CG177" s="396"/>
      <c r="CH177" s="346"/>
      <c r="CI177" s="72">
        <v>0</v>
      </c>
      <c r="CJ177" s="71"/>
      <c r="CK177" s="43"/>
      <c r="CL177" s="396"/>
      <c r="CM177" s="346"/>
      <c r="CN177" s="72">
        <v>0</v>
      </c>
      <c r="CO177" s="71"/>
      <c r="CP177" s="43"/>
      <c r="CQ177" s="396"/>
      <c r="CR177" s="346"/>
      <c r="CS177" s="72">
        <v>0</v>
      </c>
      <c r="CT177" s="71"/>
      <c r="CU177" s="43"/>
      <c r="CV177" s="396"/>
      <c r="CW177" s="346"/>
      <c r="CX177" s="72">
        <v>0</v>
      </c>
      <c r="CY177" s="71"/>
      <c r="CZ177" s="43"/>
      <c r="DA177" s="396"/>
      <c r="DB177" s="346"/>
      <c r="DC177" s="72">
        <v>0</v>
      </c>
      <c r="DD177" s="71"/>
      <c r="DE177" s="43"/>
      <c r="DF177" s="396"/>
      <c r="DG177" s="346"/>
      <c r="DH177" s="72">
        <v>0</v>
      </c>
      <c r="DI177" s="71"/>
      <c r="DJ177" s="43"/>
      <c r="DK177" s="396"/>
      <c r="DL177" s="346"/>
      <c r="DM177" s="72">
        <v>0</v>
      </c>
      <c r="DN177" s="71"/>
      <c r="DO177" s="43"/>
      <c r="DP177" s="396"/>
      <c r="DQ177" s="346"/>
      <c r="DR177" s="72">
        <v>0</v>
      </c>
      <c r="DS177" s="71"/>
      <c r="DT177" s="43"/>
      <c r="DU177" s="396"/>
      <c r="DV177" s="346"/>
      <c r="DW177" s="72">
        <v>0</v>
      </c>
      <c r="DX177" s="71"/>
      <c r="DY177" s="43"/>
      <c r="DZ177" s="396"/>
      <c r="EA177" s="346"/>
      <c r="EB177" s="72">
        <v>0</v>
      </c>
      <c r="EC177" s="71"/>
      <c r="ED177" s="43"/>
      <c r="EE177" s="396"/>
      <c r="EF177" s="346"/>
      <c r="EG177" s="72">
        <v>0</v>
      </c>
      <c r="EH177" s="71"/>
      <c r="EI177" s="43"/>
      <c r="EJ177" s="396"/>
      <c r="EK177" s="346"/>
      <c r="EL177" s="72">
        <v>0</v>
      </c>
      <c r="EM177" s="71"/>
      <c r="EN177" s="43"/>
      <c r="EO177" s="88"/>
    </row>
    <row r="178" spans="4:145" hidden="1" x14ac:dyDescent="0.3">
      <c r="D178" s="88"/>
      <c r="E178" s="327"/>
      <c r="G178" s="43"/>
      <c r="H178" s="43"/>
      <c r="I178" s="43"/>
      <c r="J178" s="396"/>
      <c r="K178" s="43"/>
      <c r="L178" s="43"/>
      <c r="M178" s="43"/>
      <c r="N178" s="43"/>
      <c r="O178" s="396"/>
      <c r="P178" s="43"/>
      <c r="Q178" s="43"/>
      <c r="R178" s="43"/>
      <c r="S178" s="43"/>
      <c r="T178" s="396"/>
      <c r="U178" s="43"/>
      <c r="V178" s="43"/>
      <c r="W178" s="43"/>
      <c r="X178" s="43"/>
      <c r="Y178" s="396"/>
      <c r="Z178" s="43"/>
      <c r="AA178" s="43"/>
      <c r="AB178" s="43"/>
      <c r="AC178" s="43"/>
      <c r="AD178" s="396"/>
      <c r="AE178" s="43"/>
      <c r="AF178" s="43"/>
      <c r="AG178" s="43"/>
      <c r="AH178" s="43"/>
      <c r="AI178" s="396"/>
      <c r="AJ178" s="43"/>
      <c r="AK178" s="43"/>
      <c r="AL178" s="43"/>
      <c r="AM178" s="43"/>
      <c r="AN178" s="396"/>
      <c r="AO178" s="43"/>
      <c r="AP178" s="43"/>
      <c r="AQ178" s="43"/>
      <c r="AR178" s="43"/>
      <c r="AS178" s="396"/>
      <c r="AT178" s="43"/>
      <c r="AU178" s="43"/>
      <c r="AV178" s="43"/>
      <c r="AW178" s="43"/>
      <c r="AX178" s="396"/>
      <c r="AY178" s="43"/>
      <c r="AZ178" s="43"/>
      <c r="BA178" s="43"/>
      <c r="BB178" s="43"/>
      <c r="BC178" s="396"/>
      <c r="BD178" s="43"/>
      <c r="BE178" s="43"/>
      <c r="BF178" s="43"/>
      <c r="BG178" s="43"/>
      <c r="BH178" s="396"/>
      <c r="BI178" s="43"/>
      <c r="BJ178" s="43"/>
      <c r="BK178" s="43"/>
      <c r="BL178" s="43"/>
      <c r="BM178" s="396"/>
      <c r="BN178" s="43"/>
      <c r="BO178" s="43"/>
      <c r="BP178" s="43"/>
      <c r="BQ178" s="43"/>
      <c r="BR178" s="396"/>
      <c r="BS178" s="43"/>
      <c r="BT178" s="43"/>
      <c r="BU178" s="43"/>
      <c r="BV178" s="43"/>
      <c r="BW178" s="396"/>
      <c r="BX178" s="43"/>
      <c r="BY178" s="43"/>
      <c r="BZ178" s="43"/>
      <c r="CA178" s="43"/>
      <c r="CB178" s="396"/>
      <c r="CC178" s="43"/>
      <c r="CD178" s="43"/>
      <c r="CE178" s="43"/>
      <c r="CF178" s="43"/>
      <c r="CG178" s="396"/>
      <c r="CH178" s="43"/>
      <c r="CI178" s="43"/>
      <c r="CJ178" s="43"/>
      <c r="CK178" s="43"/>
      <c r="CL178" s="396"/>
      <c r="CM178" s="43"/>
      <c r="CN178" s="43"/>
      <c r="CO178" s="43"/>
      <c r="CP178" s="43"/>
      <c r="CQ178" s="396"/>
      <c r="CR178" s="43"/>
      <c r="CS178" s="43"/>
      <c r="CT178" s="43"/>
      <c r="CU178" s="43"/>
      <c r="CV178" s="396"/>
      <c r="CW178" s="43"/>
      <c r="CX178" s="43"/>
      <c r="CY178" s="43"/>
      <c r="CZ178" s="43"/>
      <c r="DA178" s="396"/>
      <c r="DB178" s="43"/>
      <c r="DC178" s="43"/>
      <c r="DD178" s="43"/>
      <c r="DE178" s="43"/>
      <c r="DF178" s="396"/>
      <c r="DG178" s="43"/>
      <c r="DH178" s="43"/>
      <c r="DI178" s="43"/>
      <c r="DJ178" s="43"/>
      <c r="DK178" s="396"/>
      <c r="DL178" s="43"/>
      <c r="DM178" s="43"/>
      <c r="DN178" s="43"/>
      <c r="DO178" s="43"/>
      <c r="DP178" s="396"/>
      <c r="DQ178" s="43"/>
      <c r="DR178" s="43"/>
      <c r="DS178" s="43"/>
      <c r="DT178" s="43"/>
      <c r="DU178" s="396"/>
      <c r="DV178" s="43"/>
      <c r="DW178" s="43"/>
      <c r="DX178" s="43"/>
      <c r="DY178" s="43"/>
      <c r="DZ178" s="396"/>
      <c r="EA178" s="43"/>
      <c r="EB178" s="43"/>
      <c r="EC178" s="43"/>
      <c r="ED178" s="43"/>
      <c r="EE178" s="396"/>
      <c r="EF178" s="43"/>
      <c r="EG178" s="43"/>
      <c r="EH178" s="43"/>
      <c r="EI178" s="43"/>
      <c r="EJ178" s="396"/>
      <c r="EK178" s="43"/>
      <c r="EL178" s="43"/>
      <c r="EM178" s="43"/>
      <c r="EN178" s="43"/>
      <c r="EO178" s="88"/>
    </row>
    <row r="179" spans="4:145" hidden="1" x14ac:dyDescent="0.3">
      <c r="D179" s="88" t="s">
        <v>438</v>
      </c>
      <c r="E179" s="327"/>
      <c r="G179" s="43">
        <v>0</v>
      </c>
      <c r="H179" s="43"/>
      <c r="I179" s="43"/>
      <c r="J179" s="396"/>
      <c r="K179" s="43"/>
      <c r="L179" s="43">
        <v>0</v>
      </c>
      <c r="M179" s="43"/>
      <c r="N179" s="43"/>
      <c r="O179" s="396"/>
      <c r="P179" s="43"/>
      <c r="Q179" s="43">
        <v>0</v>
      </c>
      <c r="R179" s="43"/>
      <c r="S179" s="43"/>
      <c r="T179" s="396"/>
      <c r="U179" s="43"/>
      <c r="V179" s="43">
        <v>0</v>
      </c>
      <c r="W179" s="43"/>
      <c r="X179" s="43"/>
      <c r="Y179" s="396"/>
      <c r="Z179" s="43"/>
      <c r="AA179" s="43">
        <v>0</v>
      </c>
      <c r="AB179" s="43"/>
      <c r="AC179" s="43"/>
      <c r="AD179" s="396"/>
      <c r="AE179" s="43"/>
      <c r="AF179" s="43">
        <v>0</v>
      </c>
      <c r="AG179" s="43"/>
      <c r="AH179" s="43"/>
      <c r="AI179" s="396"/>
      <c r="AJ179" s="43"/>
      <c r="AK179" s="43">
        <v>0</v>
      </c>
      <c r="AL179" s="43"/>
      <c r="AM179" s="43"/>
      <c r="AN179" s="396"/>
      <c r="AO179" s="43"/>
      <c r="AP179" s="43">
        <v>0</v>
      </c>
      <c r="AQ179" s="43"/>
      <c r="AR179" s="43"/>
      <c r="AS179" s="396"/>
      <c r="AT179" s="43"/>
      <c r="AU179" s="43">
        <v>0</v>
      </c>
      <c r="AV179" s="43"/>
      <c r="AW179" s="43"/>
      <c r="AX179" s="396"/>
      <c r="AY179" s="43"/>
      <c r="AZ179" s="43">
        <v>0</v>
      </c>
      <c r="BA179" s="43"/>
      <c r="BB179" s="43"/>
      <c r="BC179" s="396"/>
      <c r="BD179" s="43"/>
      <c r="BE179" s="43">
        <v>0</v>
      </c>
      <c r="BF179" s="43"/>
      <c r="BG179" s="43"/>
      <c r="BH179" s="396"/>
      <c r="BI179" s="43"/>
      <c r="BJ179" s="43">
        <v>0</v>
      </c>
      <c r="BK179" s="43"/>
      <c r="BL179" s="43"/>
      <c r="BM179" s="396"/>
      <c r="BN179" s="43"/>
      <c r="BO179" s="43">
        <v>0</v>
      </c>
      <c r="BP179" s="43"/>
      <c r="BQ179" s="43"/>
      <c r="BR179" s="396"/>
      <c r="BS179" s="43"/>
      <c r="BT179" s="43">
        <v>0</v>
      </c>
      <c r="BU179" s="43"/>
      <c r="BV179" s="43"/>
      <c r="BW179" s="396"/>
      <c r="BX179" s="43"/>
      <c r="BY179" s="43">
        <v>0</v>
      </c>
      <c r="BZ179" s="43"/>
      <c r="CA179" s="43"/>
      <c r="CB179" s="396"/>
      <c r="CC179" s="43"/>
      <c r="CD179" s="43">
        <v>0</v>
      </c>
      <c r="CE179" s="43"/>
      <c r="CF179" s="43"/>
      <c r="CG179" s="396"/>
      <c r="CH179" s="43"/>
      <c r="CI179" s="43">
        <v>0</v>
      </c>
      <c r="CJ179" s="43"/>
      <c r="CK179" s="43"/>
      <c r="CL179" s="396"/>
      <c r="CM179" s="43"/>
      <c r="CN179" s="43">
        <v>0</v>
      </c>
      <c r="CO179" s="43"/>
      <c r="CP179" s="43"/>
      <c r="CQ179" s="396"/>
      <c r="CR179" s="43"/>
      <c r="CS179" s="43">
        <v>0</v>
      </c>
      <c r="CT179" s="43"/>
      <c r="CU179" s="43"/>
      <c r="CV179" s="396"/>
      <c r="CW179" s="43"/>
      <c r="CX179" s="43">
        <v>0</v>
      </c>
      <c r="CY179" s="43"/>
      <c r="CZ179" s="43"/>
      <c r="DA179" s="396"/>
      <c r="DB179" s="43"/>
      <c r="DC179" s="43">
        <v>0</v>
      </c>
      <c r="DD179" s="43"/>
      <c r="DE179" s="43"/>
      <c r="DF179" s="396"/>
      <c r="DG179" s="43"/>
      <c r="DH179" s="43">
        <v>0</v>
      </c>
      <c r="DI179" s="43"/>
      <c r="DJ179" s="43"/>
      <c r="DK179" s="396"/>
      <c r="DL179" s="43"/>
      <c r="DM179" s="43">
        <v>0</v>
      </c>
      <c r="DN179" s="43"/>
      <c r="DO179" s="43"/>
      <c r="DP179" s="396"/>
      <c r="DQ179" s="43"/>
      <c r="DR179" s="43">
        <v>0</v>
      </c>
      <c r="DS179" s="43"/>
      <c r="DT179" s="43"/>
      <c r="DU179" s="396"/>
      <c r="DV179" s="43"/>
      <c r="DW179" s="43">
        <v>0</v>
      </c>
      <c r="DX179" s="43"/>
      <c r="DY179" s="43"/>
      <c r="DZ179" s="396"/>
      <c r="EA179" s="43"/>
      <c r="EB179" s="43">
        <v>0</v>
      </c>
      <c r="EC179" s="43"/>
      <c r="ED179" s="43"/>
      <c r="EE179" s="396"/>
      <c r="EF179" s="43"/>
      <c r="EG179" s="43">
        <v>0</v>
      </c>
      <c r="EH179" s="43"/>
      <c r="EI179" s="43"/>
      <c r="EJ179" s="396"/>
      <c r="EK179" s="43"/>
      <c r="EL179" s="43">
        <v>0</v>
      </c>
      <c r="EM179" s="43"/>
      <c r="EN179" s="43"/>
      <c r="EO179" s="88"/>
    </row>
    <row r="180" spans="4:145" hidden="1" x14ac:dyDescent="0.3">
      <c r="D180" s="88" t="s">
        <v>429</v>
      </c>
      <c r="E180" s="327"/>
      <c r="F180" s="333"/>
      <c r="G180" s="394">
        <v>0</v>
      </c>
      <c r="H180" s="395"/>
      <c r="I180" s="43"/>
      <c r="J180" s="396"/>
      <c r="K180" s="333"/>
      <c r="L180" s="394">
        <v>0</v>
      </c>
      <c r="M180" s="395"/>
      <c r="N180" s="43"/>
      <c r="O180" s="396"/>
      <c r="P180" s="333"/>
      <c r="Q180" s="394">
        <v>0</v>
      </c>
      <c r="R180" s="395"/>
      <c r="S180" s="43"/>
      <c r="T180" s="396"/>
      <c r="U180" s="333"/>
      <c r="V180" s="394">
        <v>0</v>
      </c>
      <c r="W180" s="395"/>
      <c r="X180" s="43"/>
      <c r="Y180" s="396"/>
      <c r="Z180" s="333"/>
      <c r="AA180" s="394">
        <v>0</v>
      </c>
      <c r="AB180" s="395"/>
      <c r="AC180" s="43"/>
      <c r="AD180" s="396"/>
      <c r="AE180" s="333"/>
      <c r="AF180" s="394">
        <v>0</v>
      </c>
      <c r="AG180" s="395"/>
      <c r="AH180" s="43"/>
      <c r="AI180" s="396"/>
      <c r="AJ180" s="333"/>
      <c r="AK180" s="394">
        <v>0</v>
      </c>
      <c r="AL180" s="395"/>
      <c r="AM180" s="43"/>
      <c r="AN180" s="396"/>
      <c r="AO180" s="333"/>
      <c r="AP180" s="394">
        <v>0</v>
      </c>
      <c r="AQ180" s="395"/>
      <c r="AR180" s="43"/>
      <c r="AS180" s="396"/>
      <c r="AT180" s="333"/>
      <c r="AU180" s="394">
        <v>0</v>
      </c>
      <c r="AV180" s="395"/>
      <c r="AW180" s="43"/>
      <c r="AX180" s="396"/>
      <c r="AY180" s="333"/>
      <c r="AZ180" s="394">
        <v>0</v>
      </c>
      <c r="BA180" s="395"/>
      <c r="BB180" s="43"/>
      <c r="BC180" s="396"/>
      <c r="BD180" s="333"/>
      <c r="BE180" s="394">
        <v>0</v>
      </c>
      <c r="BF180" s="395"/>
      <c r="BG180" s="43"/>
      <c r="BH180" s="396"/>
      <c r="BI180" s="333"/>
      <c r="BJ180" s="394">
        <v>0</v>
      </c>
      <c r="BK180" s="395"/>
      <c r="BL180" s="43"/>
      <c r="BM180" s="396"/>
      <c r="BN180" s="333"/>
      <c r="BO180" s="394">
        <v>0</v>
      </c>
      <c r="BP180" s="395"/>
      <c r="BQ180" s="43"/>
      <c r="BR180" s="396"/>
      <c r="BS180" s="333"/>
      <c r="BT180" s="394">
        <v>0</v>
      </c>
      <c r="BU180" s="395"/>
      <c r="BV180" s="43"/>
      <c r="BW180" s="396"/>
      <c r="BX180" s="333"/>
      <c r="BY180" s="394">
        <v>0</v>
      </c>
      <c r="BZ180" s="395"/>
      <c r="CA180" s="43"/>
      <c r="CB180" s="396"/>
      <c r="CC180" s="333"/>
      <c r="CD180" s="394">
        <v>0</v>
      </c>
      <c r="CE180" s="395"/>
      <c r="CF180" s="43"/>
      <c r="CG180" s="396"/>
      <c r="CH180" s="333"/>
      <c r="CI180" s="394">
        <v>0</v>
      </c>
      <c r="CJ180" s="395"/>
      <c r="CK180" s="43"/>
      <c r="CL180" s="396"/>
      <c r="CM180" s="333"/>
      <c r="CN180" s="394">
        <v>0</v>
      </c>
      <c r="CO180" s="395"/>
      <c r="CP180" s="43"/>
      <c r="CQ180" s="396"/>
      <c r="CR180" s="333"/>
      <c r="CS180" s="394">
        <v>0</v>
      </c>
      <c r="CT180" s="395"/>
      <c r="CU180" s="43"/>
      <c r="CV180" s="396"/>
      <c r="CW180" s="333"/>
      <c r="CX180" s="394">
        <v>0</v>
      </c>
      <c r="CY180" s="395"/>
      <c r="CZ180" s="43"/>
      <c r="DA180" s="396"/>
      <c r="DB180" s="333"/>
      <c r="DC180" s="394">
        <v>0</v>
      </c>
      <c r="DD180" s="395"/>
      <c r="DE180" s="43"/>
      <c r="DF180" s="396"/>
      <c r="DG180" s="333"/>
      <c r="DH180" s="394">
        <v>0</v>
      </c>
      <c r="DI180" s="395"/>
      <c r="DJ180" s="43"/>
      <c r="DK180" s="396"/>
      <c r="DL180" s="333"/>
      <c r="DM180" s="394">
        <v>0</v>
      </c>
      <c r="DN180" s="395"/>
      <c r="DO180" s="43"/>
      <c r="DP180" s="396"/>
      <c r="DQ180" s="333"/>
      <c r="DR180" s="394">
        <v>0</v>
      </c>
      <c r="DS180" s="395"/>
      <c r="DT180" s="43"/>
      <c r="DU180" s="396"/>
      <c r="DV180" s="333"/>
      <c r="DW180" s="394">
        <v>0</v>
      </c>
      <c r="DX180" s="395"/>
      <c r="DY180" s="43"/>
      <c r="DZ180" s="396"/>
      <c r="EA180" s="333"/>
      <c r="EB180" s="394">
        <v>0</v>
      </c>
      <c r="EC180" s="395"/>
      <c r="ED180" s="43"/>
      <c r="EE180" s="396"/>
      <c r="EF180" s="333"/>
      <c r="EG180" s="394">
        <v>0</v>
      </c>
      <c r="EH180" s="395"/>
      <c r="EI180" s="43"/>
      <c r="EJ180" s="396"/>
      <c r="EK180" s="333"/>
      <c r="EL180" s="394">
        <v>0</v>
      </c>
      <c r="EM180" s="395"/>
      <c r="EN180" s="43"/>
      <c r="EO180" s="88"/>
    </row>
    <row r="181" spans="4:145" hidden="1" x14ac:dyDescent="0.3">
      <c r="D181" s="88" t="s">
        <v>430</v>
      </c>
      <c r="E181" s="327"/>
      <c r="F181" s="346"/>
      <c r="G181" s="72">
        <v>0</v>
      </c>
      <c r="H181" s="71"/>
      <c r="I181" s="43"/>
      <c r="J181" s="396"/>
      <c r="K181" s="346"/>
      <c r="L181" s="72">
        <v>0</v>
      </c>
      <c r="M181" s="71"/>
      <c r="N181" s="43"/>
      <c r="O181" s="396"/>
      <c r="P181" s="346"/>
      <c r="Q181" s="72">
        <v>0</v>
      </c>
      <c r="R181" s="71"/>
      <c r="S181" s="43"/>
      <c r="T181" s="396"/>
      <c r="U181" s="346"/>
      <c r="V181" s="72">
        <v>0</v>
      </c>
      <c r="W181" s="71"/>
      <c r="X181" s="43"/>
      <c r="Y181" s="396"/>
      <c r="Z181" s="346"/>
      <c r="AA181" s="72">
        <v>0</v>
      </c>
      <c r="AB181" s="71"/>
      <c r="AC181" s="43"/>
      <c r="AD181" s="396"/>
      <c r="AE181" s="346"/>
      <c r="AF181" s="72">
        <v>0</v>
      </c>
      <c r="AG181" s="71"/>
      <c r="AH181" s="43"/>
      <c r="AI181" s="396"/>
      <c r="AJ181" s="346"/>
      <c r="AK181" s="72">
        <v>0</v>
      </c>
      <c r="AL181" s="71"/>
      <c r="AM181" s="43"/>
      <c r="AN181" s="396"/>
      <c r="AO181" s="346"/>
      <c r="AP181" s="72">
        <v>0</v>
      </c>
      <c r="AQ181" s="71"/>
      <c r="AR181" s="43"/>
      <c r="AS181" s="396"/>
      <c r="AT181" s="346"/>
      <c r="AU181" s="72">
        <v>0</v>
      </c>
      <c r="AV181" s="71"/>
      <c r="AW181" s="43"/>
      <c r="AX181" s="396"/>
      <c r="AY181" s="346"/>
      <c r="AZ181" s="72">
        <v>0</v>
      </c>
      <c r="BA181" s="71"/>
      <c r="BB181" s="43"/>
      <c r="BC181" s="396"/>
      <c r="BD181" s="346"/>
      <c r="BE181" s="72">
        <v>0</v>
      </c>
      <c r="BF181" s="71"/>
      <c r="BG181" s="43"/>
      <c r="BH181" s="396"/>
      <c r="BI181" s="346"/>
      <c r="BJ181" s="72">
        <v>0</v>
      </c>
      <c r="BK181" s="71"/>
      <c r="BL181" s="43"/>
      <c r="BM181" s="396"/>
      <c r="BN181" s="346"/>
      <c r="BO181" s="72">
        <v>0</v>
      </c>
      <c r="BP181" s="71"/>
      <c r="BQ181" s="43"/>
      <c r="BR181" s="396"/>
      <c r="BS181" s="346"/>
      <c r="BT181" s="72">
        <v>0</v>
      </c>
      <c r="BU181" s="71"/>
      <c r="BV181" s="43"/>
      <c r="BW181" s="396"/>
      <c r="BX181" s="346"/>
      <c r="BY181" s="72">
        <v>0</v>
      </c>
      <c r="BZ181" s="71"/>
      <c r="CA181" s="43"/>
      <c r="CB181" s="396"/>
      <c r="CC181" s="346"/>
      <c r="CD181" s="72">
        <v>0</v>
      </c>
      <c r="CE181" s="71"/>
      <c r="CF181" s="43"/>
      <c r="CG181" s="396"/>
      <c r="CH181" s="346"/>
      <c r="CI181" s="72">
        <v>0</v>
      </c>
      <c r="CJ181" s="71"/>
      <c r="CK181" s="43"/>
      <c r="CL181" s="396"/>
      <c r="CM181" s="346"/>
      <c r="CN181" s="72">
        <v>0</v>
      </c>
      <c r="CO181" s="71"/>
      <c r="CP181" s="43"/>
      <c r="CQ181" s="396"/>
      <c r="CR181" s="346"/>
      <c r="CS181" s="72">
        <v>0</v>
      </c>
      <c r="CT181" s="71"/>
      <c r="CU181" s="43"/>
      <c r="CV181" s="396"/>
      <c r="CW181" s="346"/>
      <c r="CX181" s="72">
        <v>0</v>
      </c>
      <c r="CY181" s="71"/>
      <c r="CZ181" s="43"/>
      <c r="DA181" s="396"/>
      <c r="DB181" s="346"/>
      <c r="DC181" s="72">
        <v>0</v>
      </c>
      <c r="DD181" s="71"/>
      <c r="DE181" s="43"/>
      <c r="DF181" s="396"/>
      <c r="DG181" s="346"/>
      <c r="DH181" s="72">
        <v>0</v>
      </c>
      <c r="DI181" s="71"/>
      <c r="DJ181" s="43"/>
      <c r="DK181" s="396"/>
      <c r="DL181" s="346"/>
      <c r="DM181" s="72">
        <v>0</v>
      </c>
      <c r="DN181" s="71"/>
      <c r="DO181" s="43"/>
      <c r="DP181" s="396"/>
      <c r="DQ181" s="346"/>
      <c r="DR181" s="72">
        <v>0</v>
      </c>
      <c r="DS181" s="71"/>
      <c r="DT181" s="43"/>
      <c r="DU181" s="396"/>
      <c r="DV181" s="346"/>
      <c r="DW181" s="72">
        <v>0</v>
      </c>
      <c r="DX181" s="71"/>
      <c r="DY181" s="43"/>
      <c r="DZ181" s="396"/>
      <c r="EA181" s="346"/>
      <c r="EB181" s="72">
        <v>0</v>
      </c>
      <c r="EC181" s="71"/>
      <c r="ED181" s="43"/>
      <c r="EE181" s="396"/>
      <c r="EF181" s="346"/>
      <c r="EG181" s="72">
        <v>0</v>
      </c>
      <c r="EH181" s="71"/>
      <c r="EI181" s="43"/>
      <c r="EJ181" s="396"/>
      <c r="EK181" s="346"/>
      <c r="EL181" s="72">
        <v>0</v>
      </c>
      <c r="EM181" s="71"/>
      <c r="EN181" s="43"/>
      <c r="EO181" s="88"/>
    </row>
    <row r="182" spans="4:145" hidden="1" x14ac:dyDescent="0.3">
      <c r="D182" s="88"/>
      <c r="E182" s="327"/>
      <c r="G182" s="43"/>
      <c r="H182" s="43"/>
      <c r="I182" s="43"/>
      <c r="J182" s="396"/>
      <c r="L182" s="43"/>
      <c r="M182" s="43"/>
      <c r="N182" s="43"/>
      <c r="O182" s="396"/>
      <c r="Q182" s="43"/>
      <c r="R182" s="43"/>
      <c r="S182" s="43"/>
      <c r="T182" s="396"/>
      <c r="V182" s="43"/>
      <c r="W182" s="43"/>
      <c r="X182" s="43"/>
      <c r="Y182" s="396"/>
      <c r="AA182" s="43"/>
      <c r="AB182" s="43"/>
      <c r="AC182" s="43"/>
      <c r="AD182" s="396"/>
      <c r="AF182" s="43"/>
      <c r="AG182" s="43"/>
      <c r="AH182" s="43"/>
      <c r="AI182" s="396"/>
      <c r="AK182" s="43"/>
      <c r="AL182" s="43"/>
      <c r="AM182" s="43"/>
      <c r="AN182" s="396"/>
      <c r="AP182" s="43"/>
      <c r="AQ182" s="43"/>
      <c r="AR182" s="43"/>
      <c r="AS182" s="396"/>
      <c r="AU182" s="43"/>
      <c r="AV182" s="43"/>
      <c r="AW182" s="43"/>
      <c r="AX182" s="396"/>
      <c r="AZ182" s="43"/>
      <c r="BA182" s="43"/>
      <c r="BB182" s="43"/>
      <c r="BC182" s="396"/>
      <c r="BE182" s="43"/>
      <c r="BF182" s="43"/>
      <c r="BG182" s="43"/>
      <c r="BH182" s="396"/>
      <c r="BJ182" s="43"/>
      <c r="BK182" s="43"/>
      <c r="BL182" s="43"/>
      <c r="BM182" s="396"/>
      <c r="BO182" s="43"/>
      <c r="BP182" s="43"/>
      <c r="BQ182" s="43"/>
      <c r="BR182" s="396"/>
      <c r="BT182" s="43"/>
      <c r="BU182" s="43"/>
      <c r="BV182" s="43"/>
      <c r="BW182" s="396"/>
      <c r="BY182" s="43"/>
      <c r="BZ182" s="43"/>
      <c r="CA182" s="43"/>
      <c r="CB182" s="396"/>
      <c r="CD182" s="43"/>
      <c r="CE182" s="43"/>
      <c r="CF182" s="43"/>
      <c r="CG182" s="396"/>
      <c r="CI182" s="43"/>
      <c r="CJ182" s="43"/>
      <c r="CK182" s="43"/>
      <c r="CL182" s="396"/>
      <c r="CN182" s="43"/>
      <c r="CO182" s="43"/>
      <c r="CP182" s="43"/>
      <c r="CQ182" s="396"/>
      <c r="CS182" s="43"/>
      <c r="CT182" s="43"/>
      <c r="CU182" s="43"/>
      <c r="CV182" s="396"/>
      <c r="CX182" s="43"/>
      <c r="CY182" s="43"/>
      <c r="CZ182" s="43"/>
      <c r="DA182" s="396"/>
      <c r="DC182" s="43"/>
      <c r="DD182" s="43"/>
      <c r="DE182" s="43"/>
      <c r="DF182" s="396"/>
      <c r="DH182" s="43"/>
      <c r="DI182" s="43"/>
      <c r="DJ182" s="43"/>
      <c r="DK182" s="396"/>
      <c r="DM182" s="43"/>
      <c r="DN182" s="43"/>
      <c r="DO182" s="43"/>
      <c r="DP182" s="396"/>
      <c r="DR182" s="43"/>
      <c r="DS182" s="43"/>
      <c r="DT182" s="43"/>
      <c r="DU182" s="396"/>
      <c r="DW182" s="43"/>
      <c r="DX182" s="43"/>
      <c r="DY182" s="43"/>
      <c r="DZ182" s="396"/>
      <c r="EB182" s="43"/>
      <c r="EC182" s="43"/>
      <c r="ED182" s="43"/>
      <c r="EE182" s="396"/>
      <c r="EG182" s="43"/>
      <c r="EH182" s="43"/>
      <c r="EI182" s="43"/>
      <c r="EJ182" s="396"/>
      <c r="EL182" s="43"/>
      <c r="EM182" s="43"/>
      <c r="EN182" s="43"/>
      <c r="EO182" s="88"/>
    </row>
    <row r="183" spans="4:145" hidden="1" x14ac:dyDescent="0.3">
      <c r="D183" s="88" t="s">
        <v>439</v>
      </c>
      <c r="E183" s="327"/>
      <c r="G183" s="43">
        <v>0</v>
      </c>
      <c r="H183" s="43"/>
      <c r="I183" s="43"/>
      <c r="J183" s="396"/>
      <c r="K183" s="43"/>
      <c r="L183" s="43">
        <v>0</v>
      </c>
      <c r="M183" s="43"/>
      <c r="N183" s="43"/>
      <c r="O183" s="396"/>
      <c r="P183" s="43"/>
      <c r="Q183" s="43">
        <v>0</v>
      </c>
      <c r="R183" s="43"/>
      <c r="S183" s="43"/>
      <c r="T183" s="396"/>
      <c r="U183" s="43"/>
      <c r="V183" s="43">
        <v>0</v>
      </c>
      <c r="W183" s="43"/>
      <c r="X183" s="43"/>
      <c r="Y183" s="396"/>
      <c r="Z183" s="43"/>
      <c r="AA183" s="43">
        <v>0</v>
      </c>
      <c r="AB183" s="43"/>
      <c r="AC183" s="43"/>
      <c r="AD183" s="396"/>
      <c r="AE183" s="43"/>
      <c r="AF183" s="43">
        <v>0</v>
      </c>
      <c r="AG183" s="43"/>
      <c r="AH183" s="43"/>
      <c r="AI183" s="396"/>
      <c r="AJ183" s="43"/>
      <c r="AK183" s="43">
        <v>0</v>
      </c>
      <c r="AL183" s="43"/>
      <c r="AM183" s="43"/>
      <c r="AN183" s="396"/>
      <c r="AO183" s="43"/>
      <c r="AP183" s="43">
        <v>0</v>
      </c>
      <c r="AQ183" s="43"/>
      <c r="AR183" s="43"/>
      <c r="AS183" s="396"/>
      <c r="AT183" s="43"/>
      <c r="AU183" s="43">
        <v>0</v>
      </c>
      <c r="AV183" s="43"/>
      <c r="AW183" s="43"/>
      <c r="AX183" s="396"/>
      <c r="AY183" s="43"/>
      <c r="AZ183" s="43">
        <v>0</v>
      </c>
      <c r="BA183" s="43"/>
      <c r="BB183" s="43"/>
      <c r="BC183" s="396"/>
      <c r="BD183" s="43"/>
      <c r="BE183" s="43">
        <v>0</v>
      </c>
      <c r="BF183" s="43"/>
      <c r="BG183" s="43"/>
      <c r="BH183" s="396"/>
      <c r="BI183" s="43"/>
      <c r="BJ183" s="43">
        <v>0</v>
      </c>
      <c r="BK183" s="43"/>
      <c r="BL183" s="43"/>
      <c r="BM183" s="396"/>
      <c r="BN183" s="43"/>
      <c r="BO183" s="43">
        <v>0</v>
      </c>
      <c r="BP183" s="43"/>
      <c r="BQ183" s="43"/>
      <c r="BR183" s="396"/>
      <c r="BS183" s="43"/>
      <c r="BT183" s="43">
        <v>0</v>
      </c>
      <c r="BU183" s="43"/>
      <c r="BV183" s="43"/>
      <c r="BW183" s="396"/>
      <c r="BX183" s="43"/>
      <c r="BY183" s="43">
        <v>0</v>
      </c>
      <c r="BZ183" s="43"/>
      <c r="CA183" s="43"/>
      <c r="CB183" s="396"/>
      <c r="CC183" s="43"/>
      <c r="CD183" s="43">
        <v>0</v>
      </c>
      <c r="CE183" s="43"/>
      <c r="CF183" s="43"/>
      <c r="CG183" s="396"/>
      <c r="CH183" s="43"/>
      <c r="CI183" s="43">
        <v>0</v>
      </c>
      <c r="CJ183" s="43"/>
      <c r="CK183" s="43"/>
      <c r="CL183" s="396"/>
      <c r="CM183" s="43"/>
      <c r="CN183" s="43">
        <v>0</v>
      </c>
      <c r="CO183" s="43"/>
      <c r="CP183" s="43"/>
      <c r="CQ183" s="396"/>
      <c r="CR183" s="43"/>
      <c r="CS183" s="43">
        <v>0</v>
      </c>
      <c r="CT183" s="43"/>
      <c r="CU183" s="43"/>
      <c r="CV183" s="396"/>
      <c r="CW183" s="43"/>
      <c r="CX183" s="43">
        <v>0</v>
      </c>
      <c r="CY183" s="43"/>
      <c r="CZ183" s="43"/>
      <c r="DA183" s="396"/>
      <c r="DB183" s="43"/>
      <c r="DC183" s="43">
        <v>0</v>
      </c>
      <c r="DD183" s="43"/>
      <c r="DE183" s="43"/>
      <c r="DF183" s="396"/>
      <c r="DG183" s="43"/>
      <c r="DH183" s="43">
        <v>0</v>
      </c>
      <c r="DI183" s="43"/>
      <c r="DJ183" s="43"/>
      <c r="DK183" s="396"/>
      <c r="DL183" s="43"/>
      <c r="DM183" s="43">
        <v>0</v>
      </c>
      <c r="DN183" s="43"/>
      <c r="DO183" s="43"/>
      <c r="DP183" s="396"/>
      <c r="DQ183" s="43"/>
      <c r="DR183" s="43">
        <v>0</v>
      </c>
      <c r="DS183" s="43"/>
      <c r="DT183" s="43"/>
      <c r="DU183" s="396"/>
      <c r="DV183" s="43"/>
      <c r="DW183" s="43">
        <v>0</v>
      </c>
      <c r="DX183" s="43"/>
      <c r="DY183" s="43"/>
      <c r="DZ183" s="396"/>
      <c r="EA183" s="43"/>
      <c r="EB183" s="43">
        <v>0</v>
      </c>
      <c r="EC183" s="43"/>
      <c r="ED183" s="43"/>
      <c r="EE183" s="396"/>
      <c r="EF183" s="43"/>
      <c r="EG183" s="43">
        <v>0</v>
      </c>
      <c r="EH183" s="43"/>
      <c r="EI183" s="43"/>
      <c r="EJ183" s="396"/>
      <c r="EK183" s="43"/>
      <c r="EL183" s="43">
        <v>0</v>
      </c>
      <c r="EM183" s="43"/>
      <c r="EN183" s="43"/>
      <c r="EO183" s="88"/>
    </row>
    <row r="184" spans="4:145" hidden="1" x14ac:dyDescent="0.3">
      <c r="D184" s="88" t="s">
        <v>429</v>
      </c>
      <c r="E184" s="327"/>
      <c r="F184" s="333"/>
      <c r="G184" s="394">
        <v>0</v>
      </c>
      <c r="H184" s="395"/>
      <c r="I184" s="43"/>
      <c r="J184" s="396"/>
      <c r="K184" s="333"/>
      <c r="L184" s="394">
        <v>0</v>
      </c>
      <c r="M184" s="395"/>
      <c r="N184" s="43"/>
      <c r="O184" s="396"/>
      <c r="P184" s="333"/>
      <c r="Q184" s="394">
        <v>0</v>
      </c>
      <c r="R184" s="395"/>
      <c r="S184" s="43"/>
      <c r="T184" s="396"/>
      <c r="U184" s="333"/>
      <c r="V184" s="394">
        <v>0</v>
      </c>
      <c r="W184" s="395"/>
      <c r="X184" s="43"/>
      <c r="Y184" s="396"/>
      <c r="Z184" s="333"/>
      <c r="AA184" s="394">
        <v>0</v>
      </c>
      <c r="AB184" s="395"/>
      <c r="AC184" s="43"/>
      <c r="AD184" s="396"/>
      <c r="AE184" s="333"/>
      <c r="AF184" s="394">
        <v>0</v>
      </c>
      <c r="AG184" s="395"/>
      <c r="AH184" s="43"/>
      <c r="AI184" s="396"/>
      <c r="AJ184" s="333"/>
      <c r="AK184" s="394">
        <v>0</v>
      </c>
      <c r="AL184" s="395"/>
      <c r="AM184" s="43"/>
      <c r="AN184" s="396"/>
      <c r="AO184" s="333"/>
      <c r="AP184" s="394">
        <v>0</v>
      </c>
      <c r="AQ184" s="395"/>
      <c r="AR184" s="43"/>
      <c r="AS184" s="396"/>
      <c r="AT184" s="333"/>
      <c r="AU184" s="394">
        <v>0</v>
      </c>
      <c r="AV184" s="395"/>
      <c r="AW184" s="43"/>
      <c r="AX184" s="396"/>
      <c r="AY184" s="333"/>
      <c r="AZ184" s="394">
        <v>0</v>
      </c>
      <c r="BA184" s="395"/>
      <c r="BB184" s="43"/>
      <c r="BC184" s="396"/>
      <c r="BD184" s="333"/>
      <c r="BE184" s="394">
        <v>0</v>
      </c>
      <c r="BF184" s="395"/>
      <c r="BG184" s="43"/>
      <c r="BH184" s="396"/>
      <c r="BI184" s="333"/>
      <c r="BJ184" s="394">
        <v>0</v>
      </c>
      <c r="BK184" s="395"/>
      <c r="BL184" s="43"/>
      <c r="BM184" s="396"/>
      <c r="BN184" s="333"/>
      <c r="BO184" s="394">
        <v>0</v>
      </c>
      <c r="BP184" s="395"/>
      <c r="BQ184" s="43"/>
      <c r="BR184" s="396"/>
      <c r="BS184" s="333"/>
      <c r="BT184" s="394">
        <v>0</v>
      </c>
      <c r="BU184" s="395"/>
      <c r="BV184" s="43"/>
      <c r="BW184" s="396"/>
      <c r="BX184" s="333"/>
      <c r="BY184" s="394">
        <v>0</v>
      </c>
      <c r="BZ184" s="395"/>
      <c r="CA184" s="43"/>
      <c r="CB184" s="396"/>
      <c r="CC184" s="333"/>
      <c r="CD184" s="394">
        <v>0</v>
      </c>
      <c r="CE184" s="395"/>
      <c r="CF184" s="43"/>
      <c r="CG184" s="396"/>
      <c r="CH184" s="333"/>
      <c r="CI184" s="394">
        <v>0</v>
      </c>
      <c r="CJ184" s="395"/>
      <c r="CK184" s="43"/>
      <c r="CL184" s="396"/>
      <c r="CM184" s="333"/>
      <c r="CN184" s="394">
        <v>0</v>
      </c>
      <c r="CO184" s="395"/>
      <c r="CP184" s="43"/>
      <c r="CQ184" s="396"/>
      <c r="CR184" s="333"/>
      <c r="CS184" s="394">
        <v>0</v>
      </c>
      <c r="CT184" s="395"/>
      <c r="CU184" s="43"/>
      <c r="CV184" s="396"/>
      <c r="CW184" s="333"/>
      <c r="CX184" s="394">
        <v>0</v>
      </c>
      <c r="CY184" s="395"/>
      <c r="CZ184" s="43"/>
      <c r="DA184" s="396"/>
      <c r="DB184" s="333"/>
      <c r="DC184" s="394">
        <v>0</v>
      </c>
      <c r="DD184" s="395"/>
      <c r="DE184" s="43"/>
      <c r="DF184" s="396"/>
      <c r="DG184" s="333"/>
      <c r="DH184" s="394">
        <v>0</v>
      </c>
      <c r="DI184" s="395"/>
      <c r="DJ184" s="43"/>
      <c r="DK184" s="396"/>
      <c r="DL184" s="333"/>
      <c r="DM184" s="394">
        <v>0</v>
      </c>
      <c r="DN184" s="395"/>
      <c r="DO184" s="43"/>
      <c r="DP184" s="396"/>
      <c r="DQ184" s="333"/>
      <c r="DR184" s="394">
        <v>0</v>
      </c>
      <c r="DS184" s="395"/>
      <c r="DT184" s="43"/>
      <c r="DU184" s="396"/>
      <c r="DV184" s="333"/>
      <c r="DW184" s="394">
        <v>0</v>
      </c>
      <c r="DX184" s="395"/>
      <c r="DY184" s="43"/>
      <c r="DZ184" s="396"/>
      <c r="EA184" s="333"/>
      <c r="EB184" s="394">
        <v>0</v>
      </c>
      <c r="EC184" s="395"/>
      <c r="ED184" s="43"/>
      <c r="EE184" s="396"/>
      <c r="EF184" s="333"/>
      <c r="EG184" s="394">
        <v>0</v>
      </c>
      <c r="EH184" s="395"/>
      <c r="EI184" s="43"/>
      <c r="EJ184" s="396"/>
      <c r="EK184" s="333"/>
      <c r="EL184" s="394">
        <v>0</v>
      </c>
      <c r="EM184" s="395"/>
      <c r="EN184" s="43"/>
      <c r="EO184" s="88"/>
    </row>
    <row r="185" spans="4:145" hidden="1" x14ac:dyDescent="0.3">
      <c r="D185" s="88" t="s">
        <v>430</v>
      </c>
      <c r="E185" s="327"/>
      <c r="F185" s="346"/>
      <c r="G185" s="72">
        <v>0</v>
      </c>
      <c r="H185" s="71"/>
      <c r="I185" s="43"/>
      <c r="J185" s="396"/>
      <c r="K185" s="346"/>
      <c r="L185" s="72">
        <v>0</v>
      </c>
      <c r="M185" s="71"/>
      <c r="N185" s="43"/>
      <c r="O185" s="396"/>
      <c r="P185" s="346"/>
      <c r="Q185" s="72">
        <v>0</v>
      </c>
      <c r="R185" s="71"/>
      <c r="S185" s="43"/>
      <c r="T185" s="396"/>
      <c r="U185" s="346"/>
      <c r="V185" s="72">
        <v>0</v>
      </c>
      <c r="W185" s="71"/>
      <c r="X185" s="43"/>
      <c r="Y185" s="396"/>
      <c r="Z185" s="346"/>
      <c r="AA185" s="72">
        <v>0</v>
      </c>
      <c r="AB185" s="71"/>
      <c r="AC185" s="43"/>
      <c r="AD185" s="396"/>
      <c r="AE185" s="346"/>
      <c r="AF185" s="72">
        <v>0</v>
      </c>
      <c r="AG185" s="71"/>
      <c r="AH185" s="43"/>
      <c r="AI185" s="396"/>
      <c r="AJ185" s="346"/>
      <c r="AK185" s="72">
        <v>0</v>
      </c>
      <c r="AL185" s="71"/>
      <c r="AM185" s="43"/>
      <c r="AN185" s="396"/>
      <c r="AO185" s="346"/>
      <c r="AP185" s="72">
        <v>0</v>
      </c>
      <c r="AQ185" s="71"/>
      <c r="AR185" s="43"/>
      <c r="AS185" s="396"/>
      <c r="AT185" s="346"/>
      <c r="AU185" s="72">
        <v>0</v>
      </c>
      <c r="AV185" s="71"/>
      <c r="AW185" s="43"/>
      <c r="AX185" s="396"/>
      <c r="AY185" s="346"/>
      <c r="AZ185" s="72">
        <v>0</v>
      </c>
      <c r="BA185" s="71"/>
      <c r="BB185" s="43"/>
      <c r="BC185" s="396"/>
      <c r="BD185" s="346"/>
      <c r="BE185" s="72">
        <v>0</v>
      </c>
      <c r="BF185" s="71"/>
      <c r="BG185" s="43"/>
      <c r="BH185" s="396"/>
      <c r="BI185" s="346"/>
      <c r="BJ185" s="72">
        <v>0</v>
      </c>
      <c r="BK185" s="71"/>
      <c r="BL185" s="43"/>
      <c r="BM185" s="396"/>
      <c r="BN185" s="346"/>
      <c r="BO185" s="72">
        <v>0</v>
      </c>
      <c r="BP185" s="71"/>
      <c r="BQ185" s="43"/>
      <c r="BR185" s="396"/>
      <c r="BS185" s="346"/>
      <c r="BT185" s="72">
        <v>0</v>
      </c>
      <c r="BU185" s="71"/>
      <c r="BV185" s="43"/>
      <c r="BW185" s="396"/>
      <c r="BX185" s="346"/>
      <c r="BY185" s="72">
        <v>0</v>
      </c>
      <c r="BZ185" s="71"/>
      <c r="CA185" s="43"/>
      <c r="CB185" s="396"/>
      <c r="CC185" s="346"/>
      <c r="CD185" s="72">
        <v>0</v>
      </c>
      <c r="CE185" s="71"/>
      <c r="CF185" s="43"/>
      <c r="CG185" s="396"/>
      <c r="CH185" s="346"/>
      <c r="CI185" s="72">
        <v>0</v>
      </c>
      <c r="CJ185" s="71"/>
      <c r="CK185" s="43"/>
      <c r="CL185" s="396"/>
      <c r="CM185" s="346"/>
      <c r="CN185" s="72">
        <v>0</v>
      </c>
      <c r="CO185" s="71"/>
      <c r="CP185" s="43"/>
      <c r="CQ185" s="396"/>
      <c r="CR185" s="346"/>
      <c r="CS185" s="72">
        <v>0</v>
      </c>
      <c r="CT185" s="71"/>
      <c r="CU185" s="43"/>
      <c r="CV185" s="396"/>
      <c r="CW185" s="346"/>
      <c r="CX185" s="72">
        <v>0</v>
      </c>
      <c r="CY185" s="71"/>
      <c r="CZ185" s="43"/>
      <c r="DA185" s="396"/>
      <c r="DB185" s="346"/>
      <c r="DC185" s="72">
        <v>0</v>
      </c>
      <c r="DD185" s="71"/>
      <c r="DE185" s="43"/>
      <c r="DF185" s="396"/>
      <c r="DG185" s="346"/>
      <c r="DH185" s="72">
        <v>0</v>
      </c>
      <c r="DI185" s="71"/>
      <c r="DJ185" s="43"/>
      <c r="DK185" s="396"/>
      <c r="DL185" s="346"/>
      <c r="DM185" s="72">
        <v>0</v>
      </c>
      <c r="DN185" s="71"/>
      <c r="DO185" s="43"/>
      <c r="DP185" s="396"/>
      <c r="DQ185" s="346"/>
      <c r="DR185" s="72">
        <v>0</v>
      </c>
      <c r="DS185" s="71"/>
      <c r="DT185" s="43"/>
      <c r="DU185" s="396"/>
      <c r="DV185" s="346"/>
      <c r="DW185" s="72">
        <v>0</v>
      </c>
      <c r="DX185" s="71"/>
      <c r="DY185" s="43"/>
      <c r="DZ185" s="396"/>
      <c r="EA185" s="346"/>
      <c r="EB185" s="72">
        <v>0</v>
      </c>
      <c r="EC185" s="71"/>
      <c r="ED185" s="43"/>
      <c r="EE185" s="396"/>
      <c r="EF185" s="346"/>
      <c r="EG185" s="72">
        <v>0</v>
      </c>
      <c r="EH185" s="71"/>
      <c r="EI185" s="43"/>
      <c r="EJ185" s="396"/>
      <c r="EK185" s="346"/>
      <c r="EL185" s="72">
        <v>0</v>
      </c>
      <c r="EM185" s="71"/>
      <c r="EN185" s="43"/>
      <c r="EO185" s="88"/>
    </row>
    <row r="186" spans="4:145" ht="12.75" hidden="1" customHeight="1" x14ac:dyDescent="0.3">
      <c r="D186" s="88"/>
      <c r="E186" s="327"/>
      <c r="G186" s="43"/>
      <c r="H186" s="43"/>
      <c r="I186" s="43"/>
      <c r="J186" s="396"/>
      <c r="K186" s="43"/>
      <c r="L186" s="43"/>
      <c r="M186" s="43"/>
      <c r="N186" s="43"/>
      <c r="O186" s="396"/>
      <c r="P186" s="43"/>
      <c r="Q186" s="43"/>
      <c r="R186" s="43"/>
      <c r="S186" s="43"/>
      <c r="T186" s="396"/>
      <c r="U186" s="43"/>
      <c r="V186" s="43"/>
      <c r="W186" s="43"/>
      <c r="X186" s="43"/>
      <c r="Y186" s="396"/>
      <c r="Z186" s="43"/>
      <c r="AA186" s="43"/>
      <c r="AB186" s="43"/>
      <c r="AC186" s="43"/>
      <c r="AD186" s="396"/>
      <c r="AE186" s="43"/>
      <c r="AF186" s="43"/>
      <c r="AG186" s="43"/>
      <c r="AH186" s="43"/>
      <c r="AI186" s="396"/>
      <c r="AJ186" s="43"/>
      <c r="AK186" s="43"/>
      <c r="AL186" s="43"/>
      <c r="AM186" s="43"/>
      <c r="AN186" s="396"/>
      <c r="AO186" s="43"/>
      <c r="AP186" s="43"/>
      <c r="AQ186" s="43"/>
      <c r="AR186" s="43"/>
      <c r="AS186" s="396"/>
      <c r="AT186" s="43"/>
      <c r="AU186" s="43"/>
      <c r="AV186" s="43"/>
      <c r="AW186" s="43"/>
      <c r="AX186" s="396"/>
      <c r="AY186" s="43"/>
      <c r="AZ186" s="43"/>
      <c r="BA186" s="43"/>
      <c r="BB186" s="43"/>
      <c r="BC186" s="396"/>
      <c r="BD186" s="43"/>
      <c r="BE186" s="43"/>
      <c r="BF186" s="43"/>
      <c r="BG186" s="43"/>
      <c r="BH186" s="396"/>
      <c r="BI186" s="43"/>
      <c r="BJ186" s="43"/>
      <c r="BK186" s="43"/>
      <c r="BL186" s="43"/>
      <c r="BM186" s="396"/>
      <c r="BN186" s="43"/>
      <c r="BO186" s="43"/>
      <c r="BP186" s="43"/>
      <c r="BQ186" s="43"/>
      <c r="BR186" s="396"/>
      <c r="BS186" s="43"/>
      <c r="BT186" s="43"/>
      <c r="BU186" s="43"/>
      <c r="BV186" s="43"/>
      <c r="BW186" s="396"/>
      <c r="BX186" s="43"/>
      <c r="BY186" s="43"/>
      <c r="BZ186" s="43"/>
      <c r="CA186" s="43"/>
      <c r="CB186" s="396"/>
      <c r="CC186" s="43"/>
      <c r="CD186" s="43"/>
      <c r="CE186" s="43"/>
      <c r="CF186" s="43"/>
      <c r="CG186" s="396"/>
      <c r="CH186" s="43"/>
      <c r="CI186" s="43"/>
      <c r="CJ186" s="43"/>
      <c r="CK186" s="43"/>
      <c r="CL186" s="396"/>
      <c r="CM186" s="43"/>
      <c r="CN186" s="43"/>
      <c r="CO186" s="43"/>
      <c r="CP186" s="43"/>
      <c r="CQ186" s="396"/>
      <c r="CR186" s="43"/>
      <c r="CS186" s="43"/>
      <c r="CT186" s="43"/>
      <c r="CU186" s="43"/>
      <c r="CV186" s="396"/>
      <c r="CW186" s="43"/>
      <c r="CX186" s="43"/>
      <c r="CY186" s="43"/>
      <c r="CZ186" s="43"/>
      <c r="DA186" s="396"/>
      <c r="DB186" s="43"/>
      <c r="DC186" s="43"/>
      <c r="DD186" s="43"/>
      <c r="DE186" s="43"/>
      <c r="DF186" s="396"/>
      <c r="DG186" s="43"/>
      <c r="DH186" s="43"/>
      <c r="DI186" s="43"/>
      <c r="DJ186" s="43"/>
      <c r="DK186" s="396"/>
      <c r="DL186" s="43"/>
      <c r="DM186" s="43"/>
      <c r="DN186" s="43"/>
      <c r="DO186" s="43"/>
      <c r="DP186" s="396"/>
      <c r="DQ186" s="43"/>
      <c r="DR186" s="43"/>
      <c r="DS186" s="43"/>
      <c r="DT186" s="43"/>
      <c r="DU186" s="396"/>
      <c r="DV186" s="43"/>
      <c r="DW186" s="43"/>
      <c r="DX186" s="43"/>
      <c r="DY186" s="43"/>
      <c r="DZ186" s="396"/>
      <c r="EA186" s="43"/>
      <c r="EB186" s="43"/>
      <c r="EC186" s="43"/>
      <c r="ED186" s="43"/>
      <c r="EE186" s="396"/>
      <c r="EF186" s="43"/>
      <c r="EG186" s="43"/>
      <c r="EH186" s="43"/>
      <c r="EI186" s="43"/>
      <c r="EJ186" s="396"/>
      <c r="EK186" s="43"/>
      <c r="EL186" s="43"/>
      <c r="EM186" s="43"/>
      <c r="EN186" s="43"/>
      <c r="EO186" s="88"/>
    </row>
    <row r="187" spans="4:145" ht="12.75" hidden="1" customHeight="1" x14ac:dyDescent="0.3">
      <c r="D187" s="88" t="s">
        <v>440</v>
      </c>
      <c r="E187" s="327"/>
      <c r="G187" s="43">
        <v>0</v>
      </c>
      <c r="H187" s="43"/>
      <c r="I187" s="43"/>
      <c r="J187" s="396"/>
      <c r="K187" s="43"/>
      <c r="L187" s="43">
        <v>0</v>
      </c>
      <c r="M187" s="43"/>
      <c r="N187" s="43"/>
      <c r="O187" s="396"/>
      <c r="P187" s="43"/>
      <c r="Q187" s="43">
        <v>0</v>
      </c>
      <c r="R187" s="43"/>
      <c r="S187" s="43"/>
      <c r="T187" s="396"/>
      <c r="U187" s="43"/>
      <c r="V187" s="43">
        <v>0</v>
      </c>
      <c r="W187" s="43"/>
      <c r="X187" s="43"/>
      <c r="Y187" s="396"/>
      <c r="Z187" s="43"/>
      <c r="AA187" s="43">
        <v>0</v>
      </c>
      <c r="AB187" s="43"/>
      <c r="AC187" s="43"/>
      <c r="AD187" s="396"/>
      <c r="AE187" s="43"/>
      <c r="AF187" s="43">
        <v>0</v>
      </c>
      <c r="AG187" s="43"/>
      <c r="AH187" s="43"/>
      <c r="AI187" s="396"/>
      <c r="AJ187" s="43"/>
      <c r="AK187" s="43">
        <v>0</v>
      </c>
      <c r="AL187" s="43"/>
      <c r="AM187" s="43"/>
      <c r="AN187" s="396"/>
      <c r="AO187" s="43"/>
      <c r="AP187" s="43">
        <v>0</v>
      </c>
      <c r="AQ187" s="43"/>
      <c r="AR187" s="43"/>
      <c r="AS187" s="396"/>
      <c r="AT187" s="43"/>
      <c r="AU187" s="43">
        <v>0</v>
      </c>
      <c r="AV187" s="43"/>
      <c r="AW187" s="43"/>
      <c r="AX187" s="396"/>
      <c r="AY187" s="43"/>
      <c r="AZ187" s="43">
        <v>0</v>
      </c>
      <c r="BA187" s="43"/>
      <c r="BB187" s="43"/>
      <c r="BC187" s="396"/>
      <c r="BD187" s="43"/>
      <c r="BE187" s="43">
        <v>0</v>
      </c>
      <c r="BF187" s="43"/>
      <c r="BG187" s="43"/>
      <c r="BH187" s="396"/>
      <c r="BI187" s="43"/>
      <c r="BJ187" s="43">
        <v>0</v>
      </c>
      <c r="BK187" s="43"/>
      <c r="BL187" s="43"/>
      <c r="BM187" s="396"/>
      <c r="BN187" s="43"/>
      <c r="BO187" s="43">
        <v>0</v>
      </c>
      <c r="BP187" s="43"/>
      <c r="BQ187" s="43"/>
      <c r="BR187" s="396"/>
      <c r="BS187" s="43"/>
      <c r="BT187" s="43">
        <v>0</v>
      </c>
      <c r="BU187" s="43"/>
      <c r="BV187" s="43"/>
      <c r="BW187" s="396"/>
      <c r="BX187" s="43"/>
      <c r="BY187" s="43">
        <v>0</v>
      </c>
      <c r="BZ187" s="43"/>
      <c r="CA187" s="43"/>
      <c r="CB187" s="396"/>
      <c r="CC187" s="43"/>
      <c r="CD187" s="43">
        <v>0</v>
      </c>
      <c r="CE187" s="43"/>
      <c r="CF187" s="43"/>
      <c r="CG187" s="396"/>
      <c r="CH187" s="43"/>
      <c r="CI187" s="43">
        <v>0</v>
      </c>
      <c r="CJ187" s="43"/>
      <c r="CK187" s="43"/>
      <c r="CL187" s="396"/>
      <c r="CM187" s="43"/>
      <c r="CN187" s="43">
        <v>0</v>
      </c>
      <c r="CO187" s="43"/>
      <c r="CP187" s="43"/>
      <c r="CQ187" s="396"/>
      <c r="CR187" s="43"/>
      <c r="CS187" s="43">
        <v>0</v>
      </c>
      <c r="CT187" s="43"/>
      <c r="CU187" s="43"/>
      <c r="CV187" s="396"/>
      <c r="CW187" s="43"/>
      <c r="CX187" s="43">
        <v>0</v>
      </c>
      <c r="CY187" s="43"/>
      <c r="CZ187" s="43"/>
      <c r="DA187" s="396"/>
      <c r="DB187" s="43"/>
      <c r="DC187" s="43">
        <v>0</v>
      </c>
      <c r="DD187" s="43"/>
      <c r="DE187" s="43"/>
      <c r="DF187" s="396"/>
      <c r="DG187" s="43"/>
      <c r="DH187" s="43">
        <v>0</v>
      </c>
      <c r="DI187" s="43"/>
      <c r="DJ187" s="43"/>
      <c r="DK187" s="396"/>
      <c r="DL187" s="43"/>
      <c r="DM187" s="43">
        <v>0</v>
      </c>
      <c r="DN187" s="43"/>
      <c r="DO187" s="43"/>
      <c r="DP187" s="396"/>
      <c r="DQ187" s="43"/>
      <c r="DR187" s="43">
        <v>0</v>
      </c>
      <c r="DS187" s="43"/>
      <c r="DT187" s="43"/>
      <c r="DU187" s="396"/>
      <c r="DV187" s="43"/>
      <c r="DW187" s="43">
        <v>0</v>
      </c>
      <c r="DX187" s="43"/>
      <c r="DY187" s="43"/>
      <c r="DZ187" s="396"/>
      <c r="EA187" s="43"/>
      <c r="EB187" s="43">
        <v>0</v>
      </c>
      <c r="EC187" s="43"/>
      <c r="ED187" s="43"/>
      <c r="EE187" s="396"/>
      <c r="EF187" s="43"/>
      <c r="EG187" s="43">
        <v>0</v>
      </c>
      <c r="EH187" s="43"/>
      <c r="EI187" s="43"/>
      <c r="EJ187" s="396"/>
      <c r="EK187" s="43"/>
      <c r="EL187" s="43">
        <v>0</v>
      </c>
      <c r="EM187" s="43"/>
      <c r="EN187" s="43"/>
      <c r="EO187" s="88"/>
    </row>
    <row r="188" spans="4:145" ht="12.75" hidden="1" customHeight="1" x14ac:dyDescent="0.3">
      <c r="D188" s="88" t="s">
        <v>429</v>
      </c>
      <c r="E188" s="327"/>
      <c r="F188" s="333"/>
      <c r="G188" s="394">
        <v>0</v>
      </c>
      <c r="H188" s="395"/>
      <c r="I188" s="43"/>
      <c r="J188" s="396"/>
      <c r="K188" s="397"/>
      <c r="L188" s="394">
        <v>0</v>
      </c>
      <c r="M188" s="395"/>
      <c r="N188" s="43"/>
      <c r="O188" s="396"/>
      <c r="P188" s="397"/>
      <c r="Q188" s="394">
        <v>0</v>
      </c>
      <c r="R188" s="395"/>
      <c r="S188" s="43"/>
      <c r="T188" s="396"/>
      <c r="U188" s="397"/>
      <c r="V188" s="394">
        <v>0</v>
      </c>
      <c r="W188" s="395"/>
      <c r="X188" s="43"/>
      <c r="Y188" s="396"/>
      <c r="Z188" s="397"/>
      <c r="AA188" s="394">
        <v>0</v>
      </c>
      <c r="AB188" s="395"/>
      <c r="AC188" s="43"/>
      <c r="AD188" s="396"/>
      <c r="AE188" s="397"/>
      <c r="AF188" s="394">
        <v>0</v>
      </c>
      <c r="AG188" s="395"/>
      <c r="AH188" s="43"/>
      <c r="AI188" s="396"/>
      <c r="AJ188" s="397"/>
      <c r="AK188" s="394">
        <v>0</v>
      </c>
      <c r="AL188" s="395"/>
      <c r="AM188" s="43"/>
      <c r="AN188" s="396"/>
      <c r="AO188" s="397"/>
      <c r="AP188" s="394">
        <v>0</v>
      </c>
      <c r="AQ188" s="395"/>
      <c r="AR188" s="43"/>
      <c r="AS188" s="396"/>
      <c r="AT188" s="397"/>
      <c r="AU188" s="394">
        <v>0</v>
      </c>
      <c r="AV188" s="395"/>
      <c r="AW188" s="43"/>
      <c r="AX188" s="396"/>
      <c r="AY188" s="397"/>
      <c r="AZ188" s="394">
        <v>0</v>
      </c>
      <c r="BA188" s="395"/>
      <c r="BB188" s="43"/>
      <c r="BC188" s="396"/>
      <c r="BD188" s="397"/>
      <c r="BE188" s="394">
        <v>0</v>
      </c>
      <c r="BF188" s="395"/>
      <c r="BG188" s="43"/>
      <c r="BH188" s="396"/>
      <c r="BI188" s="397"/>
      <c r="BJ188" s="394">
        <v>0</v>
      </c>
      <c r="BK188" s="395"/>
      <c r="BL188" s="43"/>
      <c r="BM188" s="396"/>
      <c r="BN188" s="397"/>
      <c r="BO188" s="394">
        <v>0</v>
      </c>
      <c r="BP188" s="395"/>
      <c r="BQ188" s="43"/>
      <c r="BR188" s="396"/>
      <c r="BS188" s="397"/>
      <c r="BT188" s="394">
        <v>0</v>
      </c>
      <c r="BU188" s="395"/>
      <c r="BV188" s="43"/>
      <c r="BW188" s="396"/>
      <c r="BX188" s="397"/>
      <c r="BY188" s="394">
        <v>0</v>
      </c>
      <c r="BZ188" s="395"/>
      <c r="CA188" s="43"/>
      <c r="CB188" s="396"/>
      <c r="CC188" s="397"/>
      <c r="CD188" s="394">
        <v>0</v>
      </c>
      <c r="CE188" s="395"/>
      <c r="CF188" s="43"/>
      <c r="CG188" s="396"/>
      <c r="CH188" s="397"/>
      <c r="CI188" s="394">
        <v>0</v>
      </c>
      <c r="CJ188" s="395"/>
      <c r="CK188" s="43"/>
      <c r="CL188" s="396"/>
      <c r="CM188" s="397"/>
      <c r="CN188" s="394">
        <v>0</v>
      </c>
      <c r="CO188" s="395"/>
      <c r="CP188" s="43"/>
      <c r="CQ188" s="396"/>
      <c r="CR188" s="397"/>
      <c r="CS188" s="394">
        <v>0</v>
      </c>
      <c r="CT188" s="395"/>
      <c r="CU188" s="43"/>
      <c r="CV188" s="396"/>
      <c r="CW188" s="397"/>
      <c r="CX188" s="394">
        <v>0</v>
      </c>
      <c r="CY188" s="395"/>
      <c r="CZ188" s="43"/>
      <c r="DA188" s="396"/>
      <c r="DB188" s="397"/>
      <c r="DC188" s="394">
        <v>0</v>
      </c>
      <c r="DD188" s="395"/>
      <c r="DE188" s="43"/>
      <c r="DF188" s="396"/>
      <c r="DG188" s="397"/>
      <c r="DH188" s="394">
        <v>0</v>
      </c>
      <c r="DI188" s="395"/>
      <c r="DJ188" s="43"/>
      <c r="DK188" s="396"/>
      <c r="DL188" s="397"/>
      <c r="DM188" s="394">
        <v>0</v>
      </c>
      <c r="DN188" s="395"/>
      <c r="DO188" s="43"/>
      <c r="DP188" s="396"/>
      <c r="DQ188" s="397"/>
      <c r="DR188" s="394">
        <v>0</v>
      </c>
      <c r="DS188" s="395"/>
      <c r="DT188" s="43"/>
      <c r="DU188" s="396"/>
      <c r="DV188" s="397"/>
      <c r="DW188" s="394">
        <v>0</v>
      </c>
      <c r="DX188" s="395"/>
      <c r="DY188" s="43"/>
      <c r="DZ188" s="396"/>
      <c r="EA188" s="397"/>
      <c r="EB188" s="394">
        <v>0</v>
      </c>
      <c r="EC188" s="395"/>
      <c r="ED188" s="43"/>
      <c r="EE188" s="396"/>
      <c r="EF188" s="397"/>
      <c r="EG188" s="394">
        <v>0</v>
      </c>
      <c r="EH188" s="395"/>
      <c r="EI188" s="43"/>
      <c r="EJ188" s="396"/>
      <c r="EK188" s="397"/>
      <c r="EL188" s="394">
        <v>0</v>
      </c>
      <c r="EM188" s="395"/>
      <c r="EN188" s="43"/>
      <c r="EO188" s="88"/>
    </row>
    <row r="189" spans="4:145" ht="12.75" hidden="1" customHeight="1" x14ac:dyDescent="0.3">
      <c r="D189" s="88" t="s">
        <v>430</v>
      </c>
      <c r="E189" s="327"/>
      <c r="F189" s="346"/>
      <c r="G189" s="72">
        <v>0</v>
      </c>
      <c r="H189" s="71"/>
      <c r="I189" s="43"/>
      <c r="J189" s="396"/>
      <c r="K189" s="405"/>
      <c r="L189" s="72">
        <v>0</v>
      </c>
      <c r="M189" s="71"/>
      <c r="N189" s="43"/>
      <c r="O189" s="396"/>
      <c r="P189" s="405"/>
      <c r="Q189" s="72">
        <v>0</v>
      </c>
      <c r="R189" s="71"/>
      <c r="S189" s="43"/>
      <c r="T189" s="396"/>
      <c r="U189" s="405"/>
      <c r="V189" s="72">
        <v>0</v>
      </c>
      <c r="W189" s="71"/>
      <c r="X189" s="43"/>
      <c r="Y189" s="396"/>
      <c r="Z189" s="405"/>
      <c r="AA189" s="72">
        <v>0</v>
      </c>
      <c r="AB189" s="71"/>
      <c r="AC189" s="43"/>
      <c r="AD189" s="396"/>
      <c r="AE189" s="405"/>
      <c r="AF189" s="72">
        <v>0</v>
      </c>
      <c r="AG189" s="71"/>
      <c r="AH189" s="43"/>
      <c r="AI189" s="396"/>
      <c r="AJ189" s="405"/>
      <c r="AK189" s="72">
        <v>0</v>
      </c>
      <c r="AL189" s="71"/>
      <c r="AM189" s="43"/>
      <c r="AN189" s="396"/>
      <c r="AO189" s="405"/>
      <c r="AP189" s="72">
        <v>0</v>
      </c>
      <c r="AQ189" s="71"/>
      <c r="AR189" s="43"/>
      <c r="AS189" s="396"/>
      <c r="AT189" s="405"/>
      <c r="AU189" s="72">
        <v>0</v>
      </c>
      <c r="AV189" s="71"/>
      <c r="AW189" s="43"/>
      <c r="AX189" s="396"/>
      <c r="AY189" s="405"/>
      <c r="AZ189" s="72">
        <v>0</v>
      </c>
      <c r="BA189" s="71"/>
      <c r="BB189" s="43"/>
      <c r="BC189" s="396"/>
      <c r="BD189" s="405"/>
      <c r="BE189" s="72">
        <v>0</v>
      </c>
      <c r="BF189" s="71"/>
      <c r="BG189" s="43"/>
      <c r="BH189" s="396"/>
      <c r="BI189" s="405"/>
      <c r="BJ189" s="72">
        <v>0</v>
      </c>
      <c r="BK189" s="71"/>
      <c r="BL189" s="43"/>
      <c r="BM189" s="396"/>
      <c r="BN189" s="405"/>
      <c r="BO189" s="72">
        <v>0</v>
      </c>
      <c r="BP189" s="71"/>
      <c r="BQ189" s="43"/>
      <c r="BR189" s="396"/>
      <c r="BS189" s="405"/>
      <c r="BT189" s="72">
        <v>0</v>
      </c>
      <c r="BU189" s="71"/>
      <c r="BV189" s="43"/>
      <c r="BW189" s="396"/>
      <c r="BX189" s="405"/>
      <c r="BY189" s="72">
        <v>0</v>
      </c>
      <c r="BZ189" s="71"/>
      <c r="CA189" s="43"/>
      <c r="CB189" s="396"/>
      <c r="CC189" s="405"/>
      <c r="CD189" s="72">
        <v>0</v>
      </c>
      <c r="CE189" s="71"/>
      <c r="CF189" s="43"/>
      <c r="CG189" s="396"/>
      <c r="CH189" s="405"/>
      <c r="CI189" s="72">
        <v>0</v>
      </c>
      <c r="CJ189" s="71"/>
      <c r="CK189" s="43"/>
      <c r="CL189" s="396"/>
      <c r="CM189" s="405"/>
      <c r="CN189" s="72">
        <v>0</v>
      </c>
      <c r="CO189" s="71"/>
      <c r="CP189" s="43"/>
      <c r="CQ189" s="396"/>
      <c r="CR189" s="405"/>
      <c r="CS189" s="72">
        <v>0</v>
      </c>
      <c r="CT189" s="71"/>
      <c r="CU189" s="43"/>
      <c r="CV189" s="396"/>
      <c r="CW189" s="405"/>
      <c r="CX189" s="72">
        <v>0</v>
      </c>
      <c r="CY189" s="71"/>
      <c r="CZ189" s="43"/>
      <c r="DA189" s="396"/>
      <c r="DB189" s="405"/>
      <c r="DC189" s="72">
        <v>0</v>
      </c>
      <c r="DD189" s="71"/>
      <c r="DE189" s="43"/>
      <c r="DF189" s="396"/>
      <c r="DG189" s="405"/>
      <c r="DH189" s="72">
        <v>0</v>
      </c>
      <c r="DI189" s="71"/>
      <c r="DJ189" s="43"/>
      <c r="DK189" s="396"/>
      <c r="DL189" s="405"/>
      <c r="DM189" s="72">
        <v>0</v>
      </c>
      <c r="DN189" s="71"/>
      <c r="DO189" s="43"/>
      <c r="DP189" s="396"/>
      <c r="DQ189" s="405"/>
      <c r="DR189" s="72">
        <v>0</v>
      </c>
      <c r="DS189" s="71"/>
      <c r="DT189" s="43"/>
      <c r="DU189" s="396"/>
      <c r="DV189" s="405"/>
      <c r="DW189" s="72">
        <v>0</v>
      </c>
      <c r="DX189" s="71"/>
      <c r="DY189" s="43"/>
      <c r="DZ189" s="396"/>
      <c r="EA189" s="405"/>
      <c r="EB189" s="72">
        <v>0</v>
      </c>
      <c r="EC189" s="71"/>
      <c r="ED189" s="43"/>
      <c r="EE189" s="396"/>
      <c r="EF189" s="405"/>
      <c r="EG189" s="72">
        <v>0</v>
      </c>
      <c r="EH189" s="71"/>
      <c r="EI189" s="43"/>
      <c r="EJ189" s="396"/>
      <c r="EK189" s="405"/>
      <c r="EL189" s="72">
        <v>0</v>
      </c>
      <c r="EM189" s="71"/>
      <c r="EN189" s="43"/>
      <c r="EO189" s="88"/>
    </row>
    <row r="190" spans="4:145" ht="12.75" hidden="1" customHeight="1" x14ac:dyDescent="0.3">
      <c r="D190" s="88"/>
      <c r="E190" s="327"/>
      <c r="G190" s="43"/>
      <c r="H190" s="43"/>
      <c r="I190" s="43"/>
      <c r="J190" s="396"/>
      <c r="K190" s="43"/>
      <c r="L190" s="43"/>
      <c r="M190" s="43"/>
      <c r="N190" s="43"/>
      <c r="O190" s="396"/>
      <c r="P190" s="43"/>
      <c r="Q190" s="43"/>
      <c r="R190" s="43"/>
      <c r="S190" s="43"/>
      <c r="T190" s="396"/>
      <c r="U190" s="43"/>
      <c r="V190" s="43"/>
      <c r="W190" s="43"/>
      <c r="X190" s="43"/>
      <c r="Y190" s="396"/>
      <c r="Z190" s="43"/>
      <c r="AA190" s="43"/>
      <c r="AB190" s="43"/>
      <c r="AC190" s="43"/>
      <c r="AD190" s="396"/>
      <c r="AE190" s="43"/>
      <c r="AF190" s="43"/>
      <c r="AG190" s="43"/>
      <c r="AH190" s="43"/>
      <c r="AI190" s="396"/>
      <c r="AJ190" s="43"/>
      <c r="AK190" s="43"/>
      <c r="AL190" s="43"/>
      <c r="AM190" s="43"/>
      <c r="AN190" s="396"/>
      <c r="AO190" s="43"/>
      <c r="AP190" s="43"/>
      <c r="AQ190" s="43"/>
      <c r="AR190" s="43"/>
      <c r="AS190" s="396"/>
      <c r="AT190" s="43"/>
      <c r="AU190" s="43"/>
      <c r="AV190" s="43"/>
      <c r="AW190" s="43"/>
      <c r="AX190" s="396"/>
      <c r="AY190" s="43"/>
      <c r="AZ190" s="43"/>
      <c r="BA190" s="43"/>
      <c r="BB190" s="43"/>
      <c r="BC190" s="396"/>
      <c r="BD190" s="43"/>
      <c r="BE190" s="43"/>
      <c r="BF190" s="43"/>
      <c r="BG190" s="43"/>
      <c r="BH190" s="396"/>
      <c r="BI190" s="43"/>
      <c r="BJ190" s="43"/>
      <c r="BK190" s="43"/>
      <c r="BL190" s="43"/>
      <c r="BM190" s="396"/>
      <c r="BN190" s="43"/>
      <c r="BO190" s="43"/>
      <c r="BP190" s="43"/>
      <c r="BQ190" s="43"/>
      <c r="BR190" s="396"/>
      <c r="BS190" s="43"/>
      <c r="BT190" s="43"/>
      <c r="BU190" s="43"/>
      <c r="BV190" s="43"/>
      <c r="BW190" s="396"/>
      <c r="BX190" s="43"/>
      <c r="BY190" s="43"/>
      <c r="BZ190" s="43"/>
      <c r="CA190" s="43"/>
      <c r="CB190" s="396"/>
      <c r="CC190" s="43"/>
      <c r="CD190" s="43"/>
      <c r="CE190" s="43"/>
      <c r="CF190" s="43"/>
      <c r="CG190" s="396"/>
      <c r="CH190" s="43"/>
      <c r="CI190" s="43"/>
      <c r="CJ190" s="43"/>
      <c r="CK190" s="43"/>
      <c r="CL190" s="396"/>
      <c r="CM190" s="43"/>
      <c r="CN190" s="43"/>
      <c r="CO190" s="43"/>
      <c r="CP190" s="43"/>
      <c r="CQ190" s="396"/>
      <c r="CR190" s="43"/>
      <c r="CS190" s="43"/>
      <c r="CT190" s="43"/>
      <c r="CU190" s="43"/>
      <c r="CV190" s="396"/>
      <c r="CW190" s="43"/>
      <c r="CX190" s="43"/>
      <c r="CY190" s="43"/>
      <c r="CZ190" s="43"/>
      <c r="DA190" s="396"/>
      <c r="DB190" s="43"/>
      <c r="DC190" s="43"/>
      <c r="DD190" s="43"/>
      <c r="DE190" s="43"/>
      <c r="DF190" s="396"/>
      <c r="DG190" s="43"/>
      <c r="DH190" s="43"/>
      <c r="DI190" s="43"/>
      <c r="DJ190" s="43"/>
      <c r="DK190" s="396"/>
      <c r="DL190" s="43"/>
      <c r="DM190" s="43"/>
      <c r="DN190" s="43"/>
      <c r="DO190" s="43"/>
      <c r="DP190" s="396"/>
      <c r="DQ190" s="43"/>
      <c r="DR190" s="43"/>
      <c r="DS190" s="43"/>
      <c r="DT190" s="43"/>
      <c r="DU190" s="396"/>
      <c r="DV190" s="43"/>
      <c r="DW190" s="43"/>
      <c r="DX190" s="43"/>
      <c r="DY190" s="43"/>
      <c r="DZ190" s="396"/>
      <c r="EA190" s="43"/>
      <c r="EB190" s="43"/>
      <c r="EC190" s="43"/>
      <c r="ED190" s="43"/>
      <c r="EE190" s="396"/>
      <c r="EF190" s="43"/>
      <c r="EG190" s="43"/>
      <c r="EH190" s="43"/>
      <c r="EI190" s="43"/>
      <c r="EJ190" s="396"/>
      <c r="EK190" s="43"/>
      <c r="EL190" s="43"/>
      <c r="EM190" s="43"/>
      <c r="EN190" s="43"/>
      <c r="EO190" s="88"/>
    </row>
    <row r="191" spans="4:145" ht="12.75" hidden="1" customHeight="1" x14ac:dyDescent="0.3">
      <c r="D191" s="88" t="s">
        <v>441</v>
      </c>
      <c r="E191" s="327"/>
      <c r="G191" s="43">
        <v>0</v>
      </c>
      <c r="H191" s="43"/>
      <c r="I191" s="43"/>
      <c r="J191" s="396"/>
      <c r="K191" s="43"/>
      <c r="L191" s="43">
        <v>0</v>
      </c>
      <c r="M191" s="43"/>
      <c r="N191" s="43"/>
      <c r="O191" s="396"/>
      <c r="P191" s="43"/>
      <c r="Q191" s="43">
        <v>0</v>
      </c>
      <c r="R191" s="43"/>
      <c r="S191" s="43"/>
      <c r="T191" s="396"/>
      <c r="U191" s="43"/>
      <c r="V191" s="43">
        <v>0</v>
      </c>
      <c r="W191" s="43"/>
      <c r="X191" s="43"/>
      <c r="Y191" s="396"/>
      <c r="Z191" s="43"/>
      <c r="AA191" s="43">
        <v>0</v>
      </c>
      <c r="AB191" s="43"/>
      <c r="AC191" s="43"/>
      <c r="AD191" s="396"/>
      <c r="AE191" s="43"/>
      <c r="AF191" s="43">
        <v>0</v>
      </c>
      <c r="AG191" s="43"/>
      <c r="AH191" s="43"/>
      <c r="AI191" s="396"/>
      <c r="AJ191" s="43"/>
      <c r="AK191" s="43">
        <v>0</v>
      </c>
      <c r="AL191" s="43"/>
      <c r="AM191" s="43"/>
      <c r="AN191" s="396"/>
      <c r="AO191" s="43"/>
      <c r="AP191" s="43">
        <v>0</v>
      </c>
      <c r="AQ191" s="43"/>
      <c r="AR191" s="43"/>
      <c r="AS191" s="396"/>
      <c r="AT191" s="43"/>
      <c r="AU191" s="43">
        <v>0</v>
      </c>
      <c r="AV191" s="43"/>
      <c r="AW191" s="43"/>
      <c r="AX191" s="396"/>
      <c r="AY191" s="43"/>
      <c r="AZ191" s="43">
        <v>0</v>
      </c>
      <c r="BA191" s="43"/>
      <c r="BB191" s="43"/>
      <c r="BC191" s="396"/>
      <c r="BD191" s="43"/>
      <c r="BE191" s="43">
        <v>0</v>
      </c>
      <c r="BF191" s="43"/>
      <c r="BG191" s="43"/>
      <c r="BH191" s="396"/>
      <c r="BI191" s="43"/>
      <c r="BJ191" s="43">
        <v>0</v>
      </c>
      <c r="BK191" s="43"/>
      <c r="BL191" s="43"/>
      <c r="BM191" s="396"/>
      <c r="BN191" s="43"/>
      <c r="BO191" s="43">
        <v>0</v>
      </c>
      <c r="BP191" s="43"/>
      <c r="BQ191" s="43"/>
      <c r="BR191" s="396"/>
      <c r="BS191" s="43"/>
      <c r="BT191" s="43">
        <v>0</v>
      </c>
      <c r="BU191" s="43"/>
      <c r="BV191" s="43"/>
      <c r="BW191" s="396"/>
      <c r="BX191" s="43"/>
      <c r="BY191" s="43">
        <v>0</v>
      </c>
      <c r="BZ191" s="43"/>
      <c r="CA191" s="43"/>
      <c r="CB191" s="396"/>
      <c r="CC191" s="43"/>
      <c r="CD191" s="43">
        <v>0</v>
      </c>
      <c r="CE191" s="43"/>
      <c r="CF191" s="43"/>
      <c r="CG191" s="396"/>
      <c r="CH191" s="43"/>
      <c r="CI191" s="43">
        <v>0</v>
      </c>
      <c r="CJ191" s="43"/>
      <c r="CK191" s="43"/>
      <c r="CL191" s="396"/>
      <c r="CM191" s="43"/>
      <c r="CN191" s="43">
        <v>0</v>
      </c>
      <c r="CO191" s="43"/>
      <c r="CP191" s="43"/>
      <c r="CQ191" s="396"/>
      <c r="CR191" s="43"/>
      <c r="CS191" s="43">
        <v>0</v>
      </c>
      <c r="CT191" s="43"/>
      <c r="CU191" s="43"/>
      <c r="CV191" s="396"/>
      <c r="CW191" s="43"/>
      <c r="CX191" s="43">
        <v>0</v>
      </c>
      <c r="CY191" s="43"/>
      <c r="CZ191" s="43"/>
      <c r="DA191" s="396"/>
      <c r="DB191" s="43"/>
      <c r="DC191" s="43">
        <v>0</v>
      </c>
      <c r="DD191" s="43"/>
      <c r="DE191" s="43"/>
      <c r="DF191" s="396"/>
      <c r="DG191" s="43"/>
      <c r="DH191" s="43">
        <v>0</v>
      </c>
      <c r="DI191" s="43"/>
      <c r="DJ191" s="43"/>
      <c r="DK191" s="396"/>
      <c r="DL191" s="43"/>
      <c r="DM191" s="43">
        <v>0</v>
      </c>
      <c r="DN191" s="43"/>
      <c r="DO191" s="43"/>
      <c r="DP191" s="396"/>
      <c r="DQ191" s="43"/>
      <c r="DR191" s="43">
        <v>0</v>
      </c>
      <c r="DS191" s="43"/>
      <c r="DT191" s="43"/>
      <c r="DU191" s="396"/>
      <c r="DV191" s="43"/>
      <c r="DW191" s="43">
        <v>0</v>
      </c>
      <c r="DX191" s="43"/>
      <c r="DY191" s="43"/>
      <c r="DZ191" s="396"/>
      <c r="EA191" s="43"/>
      <c r="EB191" s="43">
        <v>0</v>
      </c>
      <c r="EC191" s="43"/>
      <c r="ED191" s="43"/>
      <c r="EE191" s="396"/>
      <c r="EF191" s="43"/>
      <c r="EG191" s="43">
        <v>0</v>
      </c>
      <c r="EH191" s="43"/>
      <c r="EI191" s="43"/>
      <c r="EJ191" s="396"/>
      <c r="EK191" s="43"/>
      <c r="EL191" s="43">
        <v>0</v>
      </c>
      <c r="EM191" s="43"/>
      <c r="EN191" s="43"/>
      <c r="EO191" s="88"/>
    </row>
    <row r="192" spans="4:145" ht="12.75" hidden="1" customHeight="1" x14ac:dyDescent="0.3">
      <c r="D192" s="88" t="s">
        <v>429</v>
      </c>
      <c r="E192" s="327"/>
      <c r="F192" s="333"/>
      <c r="G192" s="394">
        <v>0</v>
      </c>
      <c r="H192" s="395"/>
      <c r="I192" s="43"/>
      <c r="J192" s="396"/>
      <c r="K192" s="397"/>
      <c r="L192" s="394">
        <v>0</v>
      </c>
      <c r="M192" s="395"/>
      <c r="N192" s="43"/>
      <c r="O192" s="396"/>
      <c r="P192" s="397"/>
      <c r="Q192" s="394">
        <v>0</v>
      </c>
      <c r="R192" s="395"/>
      <c r="S192" s="43"/>
      <c r="T192" s="396"/>
      <c r="U192" s="397"/>
      <c r="V192" s="394">
        <v>0</v>
      </c>
      <c r="W192" s="395"/>
      <c r="X192" s="43"/>
      <c r="Y192" s="396"/>
      <c r="Z192" s="397"/>
      <c r="AA192" s="394">
        <v>0</v>
      </c>
      <c r="AB192" s="395"/>
      <c r="AC192" s="43"/>
      <c r="AD192" s="396"/>
      <c r="AE192" s="397"/>
      <c r="AF192" s="394">
        <v>0</v>
      </c>
      <c r="AG192" s="395"/>
      <c r="AH192" s="43"/>
      <c r="AI192" s="396"/>
      <c r="AJ192" s="397"/>
      <c r="AK192" s="394">
        <v>0</v>
      </c>
      <c r="AL192" s="395"/>
      <c r="AM192" s="43"/>
      <c r="AN192" s="396"/>
      <c r="AO192" s="397"/>
      <c r="AP192" s="394">
        <v>0</v>
      </c>
      <c r="AQ192" s="395"/>
      <c r="AR192" s="43"/>
      <c r="AS192" s="396"/>
      <c r="AT192" s="397"/>
      <c r="AU192" s="394">
        <v>0</v>
      </c>
      <c r="AV192" s="395"/>
      <c r="AW192" s="43"/>
      <c r="AX192" s="396"/>
      <c r="AY192" s="397"/>
      <c r="AZ192" s="394">
        <v>0</v>
      </c>
      <c r="BA192" s="395"/>
      <c r="BB192" s="43"/>
      <c r="BC192" s="396"/>
      <c r="BD192" s="397"/>
      <c r="BE192" s="394">
        <v>0</v>
      </c>
      <c r="BF192" s="395"/>
      <c r="BG192" s="43"/>
      <c r="BH192" s="396"/>
      <c r="BI192" s="397"/>
      <c r="BJ192" s="394">
        <v>0</v>
      </c>
      <c r="BK192" s="395"/>
      <c r="BL192" s="43"/>
      <c r="BM192" s="396"/>
      <c r="BN192" s="397"/>
      <c r="BO192" s="394">
        <v>0</v>
      </c>
      <c r="BP192" s="395"/>
      <c r="BQ192" s="43"/>
      <c r="BR192" s="396"/>
      <c r="BS192" s="397"/>
      <c r="BT192" s="394">
        <v>0</v>
      </c>
      <c r="BU192" s="395"/>
      <c r="BV192" s="43"/>
      <c r="BW192" s="396"/>
      <c r="BX192" s="397"/>
      <c r="BY192" s="394">
        <v>0</v>
      </c>
      <c r="BZ192" s="395"/>
      <c r="CA192" s="43"/>
      <c r="CB192" s="396"/>
      <c r="CC192" s="397"/>
      <c r="CD192" s="394">
        <v>0</v>
      </c>
      <c r="CE192" s="395"/>
      <c r="CF192" s="43"/>
      <c r="CG192" s="396"/>
      <c r="CH192" s="397"/>
      <c r="CI192" s="394">
        <v>0</v>
      </c>
      <c r="CJ192" s="395"/>
      <c r="CK192" s="43"/>
      <c r="CL192" s="396"/>
      <c r="CM192" s="397"/>
      <c r="CN192" s="394">
        <v>0</v>
      </c>
      <c r="CO192" s="395"/>
      <c r="CP192" s="43"/>
      <c r="CQ192" s="396"/>
      <c r="CR192" s="397"/>
      <c r="CS192" s="394">
        <v>0</v>
      </c>
      <c r="CT192" s="395"/>
      <c r="CU192" s="43"/>
      <c r="CV192" s="396"/>
      <c r="CW192" s="397"/>
      <c r="CX192" s="394">
        <v>0</v>
      </c>
      <c r="CY192" s="395"/>
      <c r="CZ192" s="43"/>
      <c r="DA192" s="396"/>
      <c r="DB192" s="397"/>
      <c r="DC192" s="394">
        <v>0</v>
      </c>
      <c r="DD192" s="395"/>
      <c r="DE192" s="43"/>
      <c r="DF192" s="396"/>
      <c r="DG192" s="397"/>
      <c r="DH192" s="394">
        <v>0</v>
      </c>
      <c r="DI192" s="395"/>
      <c r="DJ192" s="43"/>
      <c r="DK192" s="396"/>
      <c r="DL192" s="397"/>
      <c r="DM192" s="394">
        <v>0</v>
      </c>
      <c r="DN192" s="395"/>
      <c r="DO192" s="43"/>
      <c r="DP192" s="396"/>
      <c r="DQ192" s="397"/>
      <c r="DR192" s="394">
        <v>0</v>
      </c>
      <c r="DS192" s="395"/>
      <c r="DT192" s="43"/>
      <c r="DU192" s="396"/>
      <c r="DV192" s="397"/>
      <c r="DW192" s="394">
        <v>0</v>
      </c>
      <c r="DX192" s="395"/>
      <c r="DY192" s="43"/>
      <c r="DZ192" s="396"/>
      <c r="EA192" s="397"/>
      <c r="EB192" s="394">
        <v>0</v>
      </c>
      <c r="EC192" s="395"/>
      <c r="ED192" s="43"/>
      <c r="EE192" s="396"/>
      <c r="EF192" s="397"/>
      <c r="EG192" s="394">
        <v>0</v>
      </c>
      <c r="EH192" s="395"/>
      <c r="EI192" s="43"/>
      <c r="EJ192" s="396"/>
      <c r="EK192" s="397"/>
      <c r="EL192" s="394">
        <v>0</v>
      </c>
      <c r="EM192" s="395"/>
      <c r="EN192" s="43"/>
      <c r="EO192" s="88"/>
    </row>
    <row r="193" spans="4:147" ht="12.75" hidden="1" customHeight="1" x14ac:dyDescent="0.3">
      <c r="D193" s="88" t="s">
        <v>430</v>
      </c>
      <c r="E193" s="327"/>
      <c r="F193" s="346"/>
      <c r="G193" s="72">
        <v>0</v>
      </c>
      <c r="H193" s="71"/>
      <c r="I193" s="43"/>
      <c r="J193" s="396"/>
      <c r="K193" s="405"/>
      <c r="L193" s="72">
        <v>0</v>
      </c>
      <c r="M193" s="71"/>
      <c r="N193" s="43"/>
      <c r="O193" s="396"/>
      <c r="P193" s="405"/>
      <c r="Q193" s="72">
        <v>0</v>
      </c>
      <c r="R193" s="71"/>
      <c r="S193" s="43"/>
      <c r="T193" s="396"/>
      <c r="U193" s="405"/>
      <c r="V193" s="72">
        <v>0</v>
      </c>
      <c r="W193" s="71"/>
      <c r="X193" s="43"/>
      <c r="Y193" s="396"/>
      <c r="Z193" s="405"/>
      <c r="AA193" s="72">
        <v>0</v>
      </c>
      <c r="AB193" s="71"/>
      <c r="AC193" s="43"/>
      <c r="AD193" s="396"/>
      <c r="AE193" s="405"/>
      <c r="AF193" s="72">
        <v>0</v>
      </c>
      <c r="AG193" s="71"/>
      <c r="AH193" s="43"/>
      <c r="AI193" s="396"/>
      <c r="AJ193" s="405"/>
      <c r="AK193" s="72">
        <v>0</v>
      </c>
      <c r="AL193" s="71"/>
      <c r="AM193" s="43"/>
      <c r="AN193" s="396"/>
      <c r="AO193" s="405"/>
      <c r="AP193" s="72">
        <v>0</v>
      </c>
      <c r="AQ193" s="71"/>
      <c r="AR193" s="43"/>
      <c r="AS193" s="396"/>
      <c r="AT193" s="405"/>
      <c r="AU193" s="72">
        <v>0</v>
      </c>
      <c r="AV193" s="71"/>
      <c r="AW193" s="43"/>
      <c r="AX193" s="396"/>
      <c r="AY193" s="405"/>
      <c r="AZ193" s="72">
        <v>0</v>
      </c>
      <c r="BA193" s="71"/>
      <c r="BB193" s="43"/>
      <c r="BC193" s="396"/>
      <c r="BD193" s="405"/>
      <c r="BE193" s="72">
        <v>0</v>
      </c>
      <c r="BF193" s="71"/>
      <c r="BG193" s="43"/>
      <c r="BH193" s="396"/>
      <c r="BI193" s="405"/>
      <c r="BJ193" s="72">
        <v>0</v>
      </c>
      <c r="BK193" s="71"/>
      <c r="BL193" s="43"/>
      <c r="BM193" s="396"/>
      <c r="BN193" s="405"/>
      <c r="BO193" s="72">
        <v>0</v>
      </c>
      <c r="BP193" s="71"/>
      <c r="BQ193" s="43"/>
      <c r="BR193" s="396"/>
      <c r="BS193" s="405"/>
      <c r="BT193" s="72">
        <v>0</v>
      </c>
      <c r="BU193" s="71"/>
      <c r="BV193" s="43"/>
      <c r="BW193" s="396"/>
      <c r="BX193" s="405"/>
      <c r="BY193" s="72">
        <v>0</v>
      </c>
      <c r="BZ193" s="71"/>
      <c r="CA193" s="43"/>
      <c r="CB193" s="396"/>
      <c r="CC193" s="405"/>
      <c r="CD193" s="72">
        <v>0</v>
      </c>
      <c r="CE193" s="71"/>
      <c r="CF193" s="43"/>
      <c r="CG193" s="396"/>
      <c r="CH193" s="405"/>
      <c r="CI193" s="72">
        <v>0</v>
      </c>
      <c r="CJ193" s="71"/>
      <c r="CK193" s="43"/>
      <c r="CL193" s="396"/>
      <c r="CM193" s="405"/>
      <c r="CN193" s="72">
        <v>0</v>
      </c>
      <c r="CO193" s="71"/>
      <c r="CP193" s="43"/>
      <c r="CQ193" s="396"/>
      <c r="CR193" s="405"/>
      <c r="CS193" s="72">
        <v>0</v>
      </c>
      <c r="CT193" s="71"/>
      <c r="CU193" s="43"/>
      <c r="CV193" s="396"/>
      <c r="CW193" s="405"/>
      <c r="CX193" s="72">
        <v>0</v>
      </c>
      <c r="CY193" s="71"/>
      <c r="CZ193" s="43"/>
      <c r="DA193" s="396"/>
      <c r="DB193" s="405"/>
      <c r="DC193" s="72">
        <v>0</v>
      </c>
      <c r="DD193" s="71"/>
      <c r="DE193" s="43"/>
      <c r="DF193" s="396"/>
      <c r="DG193" s="405"/>
      <c r="DH193" s="72">
        <v>0</v>
      </c>
      <c r="DI193" s="71"/>
      <c r="DJ193" s="43"/>
      <c r="DK193" s="396"/>
      <c r="DL193" s="405"/>
      <c r="DM193" s="72">
        <v>0</v>
      </c>
      <c r="DN193" s="71"/>
      <c r="DO193" s="43"/>
      <c r="DP193" s="396"/>
      <c r="DQ193" s="405"/>
      <c r="DR193" s="72">
        <v>0</v>
      </c>
      <c r="DS193" s="71"/>
      <c r="DT193" s="43"/>
      <c r="DU193" s="396"/>
      <c r="DV193" s="405"/>
      <c r="DW193" s="72">
        <v>0</v>
      </c>
      <c r="DX193" s="71"/>
      <c r="DY193" s="43"/>
      <c r="DZ193" s="396"/>
      <c r="EA193" s="405"/>
      <c r="EB193" s="72">
        <v>0</v>
      </c>
      <c r="EC193" s="71"/>
      <c r="ED193" s="43"/>
      <c r="EE193" s="396"/>
      <c r="EF193" s="405"/>
      <c r="EG193" s="72">
        <v>0</v>
      </c>
      <c r="EH193" s="71"/>
      <c r="EI193" s="43"/>
      <c r="EJ193" s="396"/>
      <c r="EK193" s="405"/>
      <c r="EL193" s="72">
        <v>0</v>
      </c>
      <c r="EM193" s="71"/>
      <c r="EN193" s="43"/>
      <c r="EO193" s="88"/>
    </row>
    <row r="194" spans="4:147" ht="12.75" hidden="1" customHeight="1" x14ac:dyDescent="0.3">
      <c r="D194" s="88"/>
      <c r="E194" s="327"/>
      <c r="G194" s="43"/>
      <c r="H194" s="43"/>
      <c r="I194" s="43"/>
      <c r="J194" s="396"/>
      <c r="K194" s="43"/>
      <c r="L194" s="43"/>
      <c r="M194" s="43"/>
      <c r="N194" s="43"/>
      <c r="O194" s="396"/>
      <c r="P194" s="43"/>
      <c r="Q194" s="43"/>
      <c r="R194" s="43"/>
      <c r="S194" s="43"/>
      <c r="T194" s="396"/>
      <c r="U194" s="43"/>
      <c r="V194" s="43"/>
      <c r="W194" s="43"/>
      <c r="X194" s="43"/>
      <c r="Y194" s="396"/>
      <c r="Z194" s="43"/>
      <c r="AA194" s="43"/>
      <c r="AB194" s="43"/>
      <c r="AC194" s="43"/>
      <c r="AD194" s="396"/>
      <c r="AE194" s="43"/>
      <c r="AF194" s="43"/>
      <c r="AG194" s="43"/>
      <c r="AH194" s="43"/>
      <c r="AI194" s="396"/>
      <c r="AJ194" s="43"/>
      <c r="AK194" s="43"/>
      <c r="AL194" s="43"/>
      <c r="AM194" s="43"/>
      <c r="AN194" s="396"/>
      <c r="AO194" s="43"/>
      <c r="AP194" s="43"/>
      <c r="AQ194" s="43"/>
      <c r="AR194" s="43"/>
      <c r="AS194" s="396"/>
      <c r="AT194" s="43"/>
      <c r="AU194" s="43"/>
      <c r="AV194" s="43"/>
      <c r="AW194" s="43"/>
      <c r="AX194" s="396"/>
      <c r="AY194" s="43"/>
      <c r="AZ194" s="43"/>
      <c r="BA194" s="43"/>
      <c r="BB194" s="43"/>
      <c r="BC194" s="396"/>
      <c r="BD194" s="43"/>
      <c r="BE194" s="43"/>
      <c r="BF194" s="43"/>
      <c r="BG194" s="43"/>
      <c r="BH194" s="396"/>
      <c r="BI194" s="43"/>
      <c r="BJ194" s="43"/>
      <c r="BK194" s="43"/>
      <c r="BL194" s="43"/>
      <c r="BM194" s="396"/>
      <c r="BN194" s="43"/>
      <c r="BO194" s="43"/>
      <c r="BP194" s="43"/>
      <c r="BQ194" s="43"/>
      <c r="BR194" s="396"/>
      <c r="BS194" s="43"/>
      <c r="BT194" s="43"/>
      <c r="BU194" s="43"/>
      <c r="BV194" s="43"/>
      <c r="BW194" s="396"/>
      <c r="BX194" s="43"/>
      <c r="BY194" s="43"/>
      <c r="BZ194" s="43"/>
      <c r="CA194" s="43"/>
      <c r="CB194" s="396"/>
      <c r="CC194" s="43"/>
      <c r="CD194" s="43"/>
      <c r="CE194" s="43"/>
      <c r="CF194" s="43"/>
      <c r="CG194" s="396"/>
      <c r="CH194" s="43"/>
      <c r="CI194" s="43"/>
      <c r="CJ194" s="43"/>
      <c r="CK194" s="43"/>
      <c r="CL194" s="396"/>
      <c r="CM194" s="43"/>
      <c r="CN194" s="43"/>
      <c r="CO194" s="43"/>
      <c r="CP194" s="43"/>
      <c r="CQ194" s="396"/>
      <c r="CR194" s="43"/>
      <c r="CS194" s="43"/>
      <c r="CT194" s="43"/>
      <c r="CU194" s="43"/>
      <c r="CV194" s="396"/>
      <c r="CW194" s="43"/>
      <c r="CX194" s="43"/>
      <c r="CY194" s="43"/>
      <c r="CZ194" s="43"/>
      <c r="DA194" s="396"/>
      <c r="DB194" s="43"/>
      <c r="DC194" s="43"/>
      <c r="DD194" s="43"/>
      <c r="DE194" s="43"/>
      <c r="DF194" s="396"/>
      <c r="DG194" s="43"/>
      <c r="DH194" s="43"/>
      <c r="DI194" s="43"/>
      <c r="DJ194" s="43"/>
      <c r="DK194" s="396"/>
      <c r="DL194" s="43"/>
      <c r="DM194" s="43"/>
      <c r="DN194" s="43"/>
      <c r="DO194" s="43"/>
      <c r="DP194" s="396"/>
      <c r="DQ194" s="43"/>
      <c r="DR194" s="43"/>
      <c r="DS194" s="43"/>
      <c r="DT194" s="43"/>
      <c r="DU194" s="396"/>
      <c r="DV194" s="43"/>
      <c r="DW194" s="43"/>
      <c r="DX194" s="43"/>
      <c r="DY194" s="43"/>
      <c r="DZ194" s="396"/>
      <c r="EA194" s="43"/>
      <c r="EB194" s="43"/>
      <c r="EC194" s="43"/>
      <c r="ED194" s="43"/>
      <c r="EE194" s="396"/>
      <c r="EF194" s="43"/>
      <c r="EG194" s="43"/>
      <c r="EH194" s="43"/>
      <c r="EI194" s="43"/>
      <c r="EJ194" s="396"/>
      <c r="EK194" s="43"/>
      <c r="EL194" s="43"/>
      <c r="EM194" s="43"/>
      <c r="EN194" s="43"/>
      <c r="EO194" s="88"/>
    </row>
    <row r="195" spans="4:147" s="33" customFormat="1" ht="12.75" hidden="1" customHeight="1" x14ac:dyDescent="0.3">
      <c r="D195" s="161" t="s">
        <v>442</v>
      </c>
      <c r="E195" s="329"/>
      <c r="G195" s="35">
        <v>0</v>
      </c>
      <c r="H195" s="35"/>
      <c r="I195" s="35"/>
      <c r="J195" s="393"/>
      <c r="K195" s="35"/>
      <c r="L195" s="35">
        <v>0</v>
      </c>
      <c r="M195" s="35"/>
      <c r="N195" s="35"/>
      <c r="O195" s="393"/>
      <c r="P195" s="35"/>
      <c r="Q195" s="35">
        <v>0</v>
      </c>
      <c r="R195" s="35"/>
      <c r="S195" s="35"/>
      <c r="T195" s="393"/>
      <c r="U195" s="35"/>
      <c r="V195" s="35">
        <v>0</v>
      </c>
      <c r="W195" s="35"/>
      <c r="X195" s="35"/>
      <c r="Y195" s="393"/>
      <c r="Z195" s="35"/>
      <c r="AA195" s="35">
        <v>0</v>
      </c>
      <c r="AB195" s="35"/>
      <c r="AC195" s="35"/>
      <c r="AD195" s="393"/>
      <c r="AE195" s="35"/>
      <c r="AF195" s="35">
        <v>0</v>
      </c>
      <c r="AG195" s="35"/>
      <c r="AH195" s="35"/>
      <c r="AI195" s="393"/>
      <c r="AJ195" s="35"/>
      <c r="AK195" s="35">
        <v>0</v>
      </c>
      <c r="AL195" s="35"/>
      <c r="AM195" s="35"/>
      <c r="AN195" s="393"/>
      <c r="AO195" s="35"/>
      <c r="AP195" s="35">
        <v>0</v>
      </c>
      <c r="AQ195" s="35"/>
      <c r="AR195" s="35"/>
      <c r="AS195" s="393"/>
      <c r="AT195" s="35"/>
      <c r="AU195" s="35">
        <v>0</v>
      </c>
      <c r="AV195" s="35"/>
      <c r="AW195" s="35"/>
      <c r="AX195" s="393"/>
      <c r="AY195" s="35"/>
      <c r="AZ195" s="35">
        <v>0</v>
      </c>
      <c r="BA195" s="35"/>
      <c r="BB195" s="35"/>
      <c r="BC195" s="393"/>
      <c r="BD195" s="35"/>
      <c r="BE195" s="35">
        <v>0</v>
      </c>
      <c r="BF195" s="35"/>
      <c r="BG195" s="35"/>
      <c r="BH195" s="393"/>
      <c r="BI195" s="35"/>
      <c r="BJ195" s="35">
        <v>0</v>
      </c>
      <c r="BK195" s="35"/>
      <c r="BL195" s="35"/>
      <c r="BM195" s="393"/>
      <c r="BN195" s="35"/>
      <c r="BO195" s="35">
        <v>0</v>
      </c>
      <c r="BP195" s="35"/>
      <c r="BQ195" s="35"/>
      <c r="BR195" s="393"/>
      <c r="BS195" s="35"/>
      <c r="BT195" s="35">
        <v>0</v>
      </c>
      <c r="BU195" s="35"/>
      <c r="BV195" s="35"/>
      <c r="BW195" s="393"/>
      <c r="BX195" s="35"/>
      <c r="BY195" s="35">
        <v>0</v>
      </c>
      <c r="BZ195" s="35"/>
      <c r="CA195" s="35"/>
      <c r="CB195" s="393"/>
      <c r="CC195" s="35"/>
      <c r="CD195" s="35">
        <v>0</v>
      </c>
      <c r="CE195" s="35"/>
      <c r="CF195" s="35"/>
      <c r="CG195" s="393"/>
      <c r="CH195" s="35"/>
      <c r="CI195" s="35">
        <v>0</v>
      </c>
      <c r="CJ195" s="35"/>
      <c r="CK195" s="35"/>
      <c r="CL195" s="393"/>
      <c r="CM195" s="35"/>
      <c r="CN195" s="35">
        <v>0</v>
      </c>
      <c r="CO195" s="35"/>
      <c r="CP195" s="35"/>
      <c r="CQ195" s="393"/>
      <c r="CR195" s="35"/>
      <c r="CS195" s="35">
        <v>0</v>
      </c>
      <c r="CT195" s="35"/>
      <c r="CU195" s="35"/>
      <c r="CV195" s="393"/>
      <c r="CW195" s="35"/>
      <c r="CX195" s="35">
        <v>0</v>
      </c>
      <c r="CY195" s="35"/>
      <c r="CZ195" s="35"/>
      <c r="DA195" s="393"/>
      <c r="DB195" s="35"/>
      <c r="DC195" s="35">
        <v>0</v>
      </c>
      <c r="DD195" s="35"/>
      <c r="DE195" s="35"/>
      <c r="DF195" s="393"/>
      <c r="DG195" s="35"/>
      <c r="DH195" s="35">
        <v>0</v>
      </c>
      <c r="DI195" s="35"/>
      <c r="DJ195" s="35"/>
      <c r="DK195" s="393"/>
      <c r="DL195" s="35"/>
      <c r="DM195" s="35">
        <v>0</v>
      </c>
      <c r="DN195" s="35"/>
      <c r="DO195" s="35"/>
      <c r="DP195" s="393"/>
      <c r="DQ195" s="35"/>
      <c r="DR195" s="35">
        <v>0</v>
      </c>
      <c r="DS195" s="35"/>
      <c r="DT195" s="35"/>
      <c r="DU195" s="393"/>
      <c r="DV195" s="35"/>
      <c r="DW195" s="35">
        <v>0</v>
      </c>
      <c r="DX195" s="35"/>
      <c r="DY195" s="35"/>
      <c r="DZ195" s="393"/>
      <c r="EA195" s="35"/>
      <c r="EB195" s="35">
        <v>0</v>
      </c>
      <c r="EC195" s="35"/>
      <c r="ED195" s="35"/>
      <c r="EE195" s="393"/>
      <c r="EF195" s="35"/>
      <c r="EG195" s="35">
        <v>0</v>
      </c>
      <c r="EH195" s="35"/>
      <c r="EI195" s="35"/>
      <c r="EJ195" s="393"/>
      <c r="EK195" s="35"/>
      <c r="EL195" s="35">
        <v>0</v>
      </c>
      <c r="EM195" s="35"/>
      <c r="EN195" s="35"/>
      <c r="EO195" s="161"/>
      <c r="EQ195" s="80"/>
    </row>
    <row r="196" spans="4:147" ht="12.75" hidden="1" customHeight="1" x14ac:dyDescent="0.3">
      <c r="D196" s="88" t="s">
        <v>429</v>
      </c>
      <c r="E196" s="327"/>
      <c r="F196" s="333"/>
      <c r="G196" s="394">
        <v>0</v>
      </c>
      <c r="H196" s="395"/>
      <c r="I196" s="43"/>
      <c r="J196" s="396"/>
      <c r="K196" s="397"/>
      <c r="L196" s="394">
        <v>0</v>
      </c>
      <c r="M196" s="395"/>
      <c r="N196" s="43"/>
      <c r="O196" s="396"/>
      <c r="P196" s="397"/>
      <c r="Q196" s="394">
        <v>0</v>
      </c>
      <c r="R196" s="395"/>
      <c r="S196" s="43"/>
      <c r="T196" s="396"/>
      <c r="U196" s="397"/>
      <c r="V196" s="394">
        <v>0</v>
      </c>
      <c r="W196" s="395"/>
      <c r="X196" s="43"/>
      <c r="Y196" s="396"/>
      <c r="Z196" s="397"/>
      <c r="AA196" s="394">
        <v>0</v>
      </c>
      <c r="AB196" s="395"/>
      <c r="AC196" s="43"/>
      <c r="AD196" s="396"/>
      <c r="AE196" s="397"/>
      <c r="AF196" s="394">
        <v>0</v>
      </c>
      <c r="AG196" s="395"/>
      <c r="AH196" s="43"/>
      <c r="AI196" s="396"/>
      <c r="AJ196" s="397"/>
      <c r="AK196" s="394">
        <v>0</v>
      </c>
      <c r="AL196" s="395"/>
      <c r="AM196" s="43"/>
      <c r="AN196" s="396"/>
      <c r="AO196" s="397"/>
      <c r="AP196" s="394">
        <v>0</v>
      </c>
      <c r="AQ196" s="395"/>
      <c r="AR196" s="43"/>
      <c r="AS196" s="396"/>
      <c r="AT196" s="397"/>
      <c r="AU196" s="394">
        <v>0</v>
      </c>
      <c r="AV196" s="395"/>
      <c r="AW196" s="43"/>
      <c r="AX196" s="396"/>
      <c r="AY196" s="397"/>
      <c r="AZ196" s="394">
        <v>0</v>
      </c>
      <c r="BA196" s="395"/>
      <c r="BB196" s="43"/>
      <c r="BC196" s="396"/>
      <c r="BD196" s="397"/>
      <c r="BE196" s="394">
        <v>0</v>
      </c>
      <c r="BF196" s="395"/>
      <c r="BG196" s="43"/>
      <c r="BH196" s="396"/>
      <c r="BI196" s="397"/>
      <c r="BJ196" s="394">
        <v>0</v>
      </c>
      <c r="BK196" s="395"/>
      <c r="BL196" s="43"/>
      <c r="BM196" s="396"/>
      <c r="BN196" s="397"/>
      <c r="BO196" s="394">
        <v>0</v>
      </c>
      <c r="BP196" s="395"/>
      <c r="BQ196" s="43"/>
      <c r="BR196" s="396"/>
      <c r="BS196" s="397"/>
      <c r="BT196" s="394">
        <v>0</v>
      </c>
      <c r="BU196" s="395"/>
      <c r="BV196" s="43"/>
      <c r="BW196" s="396"/>
      <c r="BX196" s="397"/>
      <c r="BY196" s="394">
        <v>0</v>
      </c>
      <c r="BZ196" s="395"/>
      <c r="CA196" s="43"/>
      <c r="CB196" s="396"/>
      <c r="CC196" s="397"/>
      <c r="CD196" s="394">
        <v>0</v>
      </c>
      <c r="CE196" s="395"/>
      <c r="CF196" s="43"/>
      <c r="CG196" s="396"/>
      <c r="CH196" s="397"/>
      <c r="CI196" s="394">
        <v>0</v>
      </c>
      <c r="CJ196" s="395"/>
      <c r="CK196" s="43"/>
      <c r="CL196" s="396"/>
      <c r="CM196" s="397"/>
      <c r="CN196" s="394">
        <v>0</v>
      </c>
      <c r="CO196" s="395"/>
      <c r="CP196" s="43"/>
      <c r="CQ196" s="396"/>
      <c r="CR196" s="397"/>
      <c r="CS196" s="394">
        <v>0</v>
      </c>
      <c r="CT196" s="395"/>
      <c r="CU196" s="43"/>
      <c r="CV196" s="396"/>
      <c r="CW196" s="397"/>
      <c r="CX196" s="394">
        <v>0</v>
      </c>
      <c r="CY196" s="395"/>
      <c r="CZ196" s="43"/>
      <c r="DA196" s="396"/>
      <c r="DB196" s="397"/>
      <c r="DC196" s="394">
        <v>0</v>
      </c>
      <c r="DD196" s="395"/>
      <c r="DE196" s="43"/>
      <c r="DF196" s="396"/>
      <c r="DG196" s="397"/>
      <c r="DH196" s="394">
        <v>0</v>
      </c>
      <c r="DI196" s="395"/>
      <c r="DJ196" s="43"/>
      <c r="DK196" s="396"/>
      <c r="DL196" s="397"/>
      <c r="DM196" s="394">
        <v>0</v>
      </c>
      <c r="DN196" s="395"/>
      <c r="DO196" s="43"/>
      <c r="DP196" s="396"/>
      <c r="DQ196" s="397"/>
      <c r="DR196" s="394">
        <v>0</v>
      </c>
      <c r="DS196" s="395"/>
      <c r="DT196" s="43"/>
      <c r="DU196" s="396"/>
      <c r="DV196" s="397"/>
      <c r="DW196" s="394">
        <v>0</v>
      </c>
      <c r="DX196" s="395"/>
      <c r="DY196" s="43"/>
      <c r="DZ196" s="396"/>
      <c r="EA196" s="397"/>
      <c r="EB196" s="394">
        <v>0</v>
      </c>
      <c r="EC196" s="395"/>
      <c r="ED196" s="43"/>
      <c r="EE196" s="396"/>
      <c r="EF196" s="397"/>
      <c r="EG196" s="394">
        <v>0</v>
      </c>
      <c r="EH196" s="395"/>
      <c r="EI196" s="43"/>
      <c r="EJ196" s="396"/>
      <c r="EK196" s="397"/>
      <c r="EL196" s="394">
        <v>0</v>
      </c>
      <c r="EM196" s="395"/>
      <c r="EN196" s="43"/>
      <c r="EO196" s="88"/>
    </row>
    <row r="197" spans="4:147" ht="12.75" hidden="1" customHeight="1" x14ac:dyDescent="0.3">
      <c r="D197" s="88" t="s">
        <v>430</v>
      </c>
      <c r="E197" s="327"/>
      <c r="F197" s="346"/>
      <c r="G197" s="72">
        <v>0</v>
      </c>
      <c r="H197" s="71"/>
      <c r="I197" s="43"/>
      <c r="J197" s="396"/>
      <c r="K197" s="405"/>
      <c r="L197" s="72">
        <v>0</v>
      </c>
      <c r="M197" s="71"/>
      <c r="N197" s="43"/>
      <c r="O197" s="396"/>
      <c r="P197" s="405"/>
      <c r="Q197" s="72">
        <v>0</v>
      </c>
      <c r="R197" s="71"/>
      <c r="S197" s="43"/>
      <c r="T197" s="396"/>
      <c r="U197" s="405"/>
      <c r="V197" s="72">
        <v>0</v>
      </c>
      <c r="W197" s="71"/>
      <c r="X197" s="43"/>
      <c r="Y197" s="396"/>
      <c r="Z197" s="405"/>
      <c r="AA197" s="72">
        <v>0</v>
      </c>
      <c r="AB197" s="71"/>
      <c r="AC197" s="43"/>
      <c r="AD197" s="396"/>
      <c r="AE197" s="405"/>
      <c r="AF197" s="72">
        <v>0</v>
      </c>
      <c r="AG197" s="71"/>
      <c r="AH197" s="43"/>
      <c r="AI197" s="396"/>
      <c r="AJ197" s="405"/>
      <c r="AK197" s="72">
        <v>0</v>
      </c>
      <c r="AL197" s="71"/>
      <c r="AM197" s="43"/>
      <c r="AN197" s="396"/>
      <c r="AO197" s="405"/>
      <c r="AP197" s="72">
        <v>0</v>
      </c>
      <c r="AQ197" s="71"/>
      <c r="AR197" s="43"/>
      <c r="AS197" s="396"/>
      <c r="AT197" s="405"/>
      <c r="AU197" s="72">
        <v>0</v>
      </c>
      <c r="AV197" s="71"/>
      <c r="AW197" s="43"/>
      <c r="AX197" s="396"/>
      <c r="AY197" s="405"/>
      <c r="AZ197" s="72">
        <v>0</v>
      </c>
      <c r="BA197" s="71"/>
      <c r="BB197" s="43"/>
      <c r="BC197" s="396"/>
      <c r="BD197" s="405"/>
      <c r="BE197" s="72">
        <v>0</v>
      </c>
      <c r="BF197" s="71"/>
      <c r="BG197" s="43"/>
      <c r="BH197" s="396"/>
      <c r="BI197" s="405"/>
      <c r="BJ197" s="72">
        <v>0</v>
      </c>
      <c r="BK197" s="71"/>
      <c r="BL197" s="43"/>
      <c r="BM197" s="396"/>
      <c r="BN197" s="405"/>
      <c r="BO197" s="72">
        <v>0</v>
      </c>
      <c r="BP197" s="71"/>
      <c r="BQ197" s="43"/>
      <c r="BR197" s="396"/>
      <c r="BS197" s="405"/>
      <c r="BT197" s="72">
        <v>0</v>
      </c>
      <c r="BU197" s="71"/>
      <c r="BV197" s="43"/>
      <c r="BW197" s="396"/>
      <c r="BX197" s="405"/>
      <c r="BY197" s="72">
        <v>0</v>
      </c>
      <c r="BZ197" s="71"/>
      <c r="CA197" s="43"/>
      <c r="CB197" s="396"/>
      <c r="CC197" s="405"/>
      <c r="CD197" s="72">
        <v>0</v>
      </c>
      <c r="CE197" s="71"/>
      <c r="CF197" s="43"/>
      <c r="CG197" s="396"/>
      <c r="CH197" s="405"/>
      <c r="CI197" s="72">
        <v>0</v>
      </c>
      <c r="CJ197" s="71"/>
      <c r="CK197" s="43"/>
      <c r="CL197" s="396"/>
      <c r="CM197" s="405"/>
      <c r="CN197" s="72">
        <v>0</v>
      </c>
      <c r="CO197" s="71"/>
      <c r="CP197" s="43"/>
      <c r="CQ197" s="396"/>
      <c r="CR197" s="405"/>
      <c r="CS197" s="72">
        <v>0</v>
      </c>
      <c r="CT197" s="71"/>
      <c r="CU197" s="43"/>
      <c r="CV197" s="396"/>
      <c r="CW197" s="405"/>
      <c r="CX197" s="72">
        <v>0</v>
      </c>
      <c r="CY197" s="71"/>
      <c r="CZ197" s="43"/>
      <c r="DA197" s="396"/>
      <c r="DB197" s="405"/>
      <c r="DC197" s="72">
        <v>0</v>
      </c>
      <c r="DD197" s="71"/>
      <c r="DE197" s="43"/>
      <c r="DF197" s="396"/>
      <c r="DG197" s="405"/>
      <c r="DH197" s="72">
        <v>0</v>
      </c>
      <c r="DI197" s="71"/>
      <c r="DJ197" s="43"/>
      <c r="DK197" s="396"/>
      <c r="DL197" s="405"/>
      <c r="DM197" s="72">
        <v>0</v>
      </c>
      <c r="DN197" s="71"/>
      <c r="DO197" s="43"/>
      <c r="DP197" s="396"/>
      <c r="DQ197" s="405"/>
      <c r="DR197" s="72">
        <v>0</v>
      </c>
      <c r="DS197" s="71"/>
      <c r="DT197" s="43"/>
      <c r="DU197" s="396"/>
      <c r="DV197" s="405"/>
      <c r="DW197" s="72">
        <v>0</v>
      </c>
      <c r="DX197" s="71"/>
      <c r="DY197" s="43"/>
      <c r="DZ197" s="396"/>
      <c r="EA197" s="405"/>
      <c r="EB197" s="72">
        <v>0</v>
      </c>
      <c r="EC197" s="71"/>
      <c r="ED197" s="43"/>
      <c r="EE197" s="396"/>
      <c r="EF197" s="405"/>
      <c r="EG197" s="72">
        <v>0</v>
      </c>
      <c r="EH197" s="71"/>
      <c r="EI197" s="43"/>
      <c r="EJ197" s="396"/>
      <c r="EK197" s="405"/>
      <c r="EL197" s="72">
        <v>0</v>
      </c>
      <c r="EM197" s="71"/>
      <c r="EN197" s="43"/>
      <c r="EO197" s="88"/>
    </row>
    <row r="198" spans="4:147" ht="12.75" hidden="1" customHeight="1" x14ac:dyDescent="0.3">
      <c r="D198" s="88"/>
      <c r="E198" s="327"/>
      <c r="G198" s="43"/>
      <c r="H198" s="43"/>
      <c r="I198" s="43"/>
      <c r="J198" s="396"/>
      <c r="K198" s="43"/>
      <c r="L198" s="43"/>
      <c r="M198" s="43"/>
      <c r="N198" s="43"/>
      <c r="O198" s="396"/>
      <c r="P198" s="43"/>
      <c r="Q198" s="43"/>
      <c r="R198" s="43"/>
      <c r="S198" s="43"/>
      <c r="T198" s="396"/>
      <c r="U198" s="43"/>
      <c r="V198" s="43"/>
      <c r="W198" s="43"/>
      <c r="X198" s="43"/>
      <c r="Y198" s="396"/>
      <c r="Z198" s="43"/>
      <c r="AA198" s="43"/>
      <c r="AB198" s="43"/>
      <c r="AC198" s="43"/>
      <c r="AD198" s="396"/>
      <c r="AE198" s="43"/>
      <c r="AF198" s="43"/>
      <c r="AG198" s="43"/>
      <c r="AH198" s="43"/>
      <c r="AI198" s="396"/>
      <c r="AJ198" s="43"/>
      <c r="AK198" s="43"/>
      <c r="AL198" s="43"/>
      <c r="AM198" s="43"/>
      <c r="AN198" s="396"/>
      <c r="AO198" s="43"/>
      <c r="AP198" s="43"/>
      <c r="AQ198" s="43"/>
      <c r="AR198" s="43"/>
      <c r="AS198" s="396"/>
      <c r="AT198" s="43"/>
      <c r="AU198" s="43"/>
      <c r="AV198" s="43"/>
      <c r="AW198" s="43"/>
      <c r="AX198" s="396"/>
      <c r="AY198" s="43"/>
      <c r="AZ198" s="43"/>
      <c r="BA198" s="43"/>
      <c r="BB198" s="43"/>
      <c r="BC198" s="396"/>
      <c r="BD198" s="43"/>
      <c r="BE198" s="43"/>
      <c r="BF198" s="43"/>
      <c r="BG198" s="43"/>
      <c r="BH198" s="396"/>
      <c r="BI198" s="43"/>
      <c r="BJ198" s="43"/>
      <c r="BK198" s="43"/>
      <c r="BL198" s="43"/>
      <c r="BM198" s="396"/>
      <c r="BN198" s="43"/>
      <c r="BO198" s="43"/>
      <c r="BP198" s="43"/>
      <c r="BQ198" s="43"/>
      <c r="BR198" s="396"/>
      <c r="BS198" s="43"/>
      <c r="BT198" s="43"/>
      <c r="BU198" s="43"/>
      <c r="BV198" s="43"/>
      <c r="BW198" s="396"/>
      <c r="BX198" s="43"/>
      <c r="BY198" s="43"/>
      <c r="BZ198" s="43"/>
      <c r="CA198" s="43"/>
      <c r="CB198" s="396"/>
      <c r="CC198" s="43"/>
      <c r="CD198" s="43"/>
      <c r="CE198" s="43"/>
      <c r="CF198" s="43"/>
      <c r="CG198" s="396"/>
      <c r="CH198" s="43"/>
      <c r="CI198" s="43"/>
      <c r="CJ198" s="43"/>
      <c r="CK198" s="43"/>
      <c r="CL198" s="396"/>
      <c r="CM198" s="43"/>
      <c r="CN198" s="43"/>
      <c r="CO198" s="43"/>
      <c r="CP198" s="43"/>
      <c r="CQ198" s="396"/>
      <c r="CR198" s="43"/>
      <c r="CS198" s="43"/>
      <c r="CT198" s="43"/>
      <c r="CU198" s="43"/>
      <c r="CV198" s="396"/>
      <c r="CW198" s="43"/>
      <c r="CX198" s="43"/>
      <c r="CY198" s="43"/>
      <c r="CZ198" s="43"/>
      <c r="DA198" s="396"/>
      <c r="DB198" s="43"/>
      <c r="DC198" s="43"/>
      <c r="DD198" s="43"/>
      <c r="DE198" s="43"/>
      <c r="DF198" s="396"/>
      <c r="DG198" s="43"/>
      <c r="DH198" s="43"/>
      <c r="DI198" s="43"/>
      <c r="DJ198" s="43"/>
      <c r="DK198" s="396"/>
      <c r="DL198" s="43"/>
      <c r="DM198" s="43"/>
      <c r="DN198" s="43"/>
      <c r="DO198" s="43"/>
      <c r="DP198" s="396"/>
      <c r="DQ198" s="43"/>
      <c r="DR198" s="43"/>
      <c r="DS198" s="43"/>
      <c r="DT198" s="43"/>
      <c r="DU198" s="396"/>
      <c r="DV198" s="43"/>
      <c r="DW198" s="43"/>
      <c r="DX198" s="43"/>
      <c r="DY198" s="43"/>
      <c r="DZ198" s="396"/>
      <c r="EA198" s="43"/>
      <c r="EB198" s="43"/>
      <c r="EC198" s="43"/>
      <c r="ED198" s="43"/>
      <c r="EE198" s="396"/>
      <c r="EF198" s="43"/>
      <c r="EG198" s="43"/>
      <c r="EH198" s="43"/>
      <c r="EI198" s="43"/>
      <c r="EJ198" s="396"/>
      <c r="EK198" s="43"/>
      <c r="EL198" s="43"/>
      <c r="EM198" s="43"/>
      <c r="EN198" s="43"/>
      <c r="EO198" s="88"/>
    </row>
    <row r="199" spans="4:147" ht="12.75" hidden="1" customHeight="1" x14ac:dyDescent="0.3">
      <c r="D199" s="88" t="s">
        <v>443</v>
      </c>
      <c r="E199" s="327"/>
      <c r="G199" s="43">
        <v>0</v>
      </c>
      <c r="H199" s="43"/>
      <c r="I199" s="43"/>
      <c r="J199" s="396"/>
      <c r="K199" s="43"/>
      <c r="L199" s="43">
        <v>0</v>
      </c>
      <c r="M199" s="43"/>
      <c r="N199" s="43"/>
      <c r="O199" s="396"/>
      <c r="P199" s="43"/>
      <c r="Q199" s="43">
        <v>0</v>
      </c>
      <c r="R199" s="43"/>
      <c r="S199" s="43"/>
      <c r="T199" s="396"/>
      <c r="U199" s="43"/>
      <c r="V199" s="43">
        <v>0</v>
      </c>
      <c r="W199" s="43"/>
      <c r="X199" s="43"/>
      <c r="Y199" s="396"/>
      <c r="Z199" s="43"/>
      <c r="AA199" s="43">
        <v>0</v>
      </c>
      <c r="AB199" s="43"/>
      <c r="AC199" s="43"/>
      <c r="AD199" s="396"/>
      <c r="AE199" s="43"/>
      <c r="AF199" s="43">
        <v>0</v>
      </c>
      <c r="AG199" s="43"/>
      <c r="AH199" s="43"/>
      <c r="AI199" s="396"/>
      <c r="AJ199" s="43"/>
      <c r="AK199" s="43">
        <v>0</v>
      </c>
      <c r="AL199" s="43"/>
      <c r="AM199" s="43"/>
      <c r="AN199" s="396"/>
      <c r="AO199" s="43"/>
      <c r="AP199" s="43">
        <v>0</v>
      </c>
      <c r="AQ199" s="43"/>
      <c r="AR199" s="43"/>
      <c r="AS199" s="396"/>
      <c r="AT199" s="43"/>
      <c r="AU199" s="43">
        <v>0</v>
      </c>
      <c r="AV199" s="43"/>
      <c r="AW199" s="43"/>
      <c r="AX199" s="396"/>
      <c r="AY199" s="43"/>
      <c r="AZ199" s="43">
        <v>0</v>
      </c>
      <c r="BA199" s="43"/>
      <c r="BB199" s="43"/>
      <c r="BC199" s="396"/>
      <c r="BD199" s="43"/>
      <c r="BE199" s="43">
        <v>0</v>
      </c>
      <c r="BF199" s="43"/>
      <c r="BG199" s="43"/>
      <c r="BH199" s="396"/>
      <c r="BI199" s="43"/>
      <c r="BJ199" s="43">
        <v>0</v>
      </c>
      <c r="BK199" s="43"/>
      <c r="BL199" s="43"/>
      <c r="BM199" s="396"/>
      <c r="BN199" s="43"/>
      <c r="BO199" s="43">
        <v>0</v>
      </c>
      <c r="BP199" s="43"/>
      <c r="BQ199" s="43"/>
      <c r="BR199" s="396"/>
      <c r="BS199" s="43"/>
      <c r="BT199" s="43">
        <v>0</v>
      </c>
      <c r="BU199" s="43"/>
      <c r="BV199" s="43"/>
      <c r="BW199" s="396"/>
      <c r="BX199" s="43"/>
      <c r="BY199" s="43">
        <v>0</v>
      </c>
      <c r="BZ199" s="43"/>
      <c r="CA199" s="43"/>
      <c r="CB199" s="396"/>
      <c r="CC199" s="43"/>
      <c r="CD199" s="43">
        <v>0</v>
      </c>
      <c r="CE199" s="43"/>
      <c r="CF199" s="43"/>
      <c r="CG199" s="396"/>
      <c r="CH199" s="43"/>
      <c r="CI199" s="43">
        <v>0</v>
      </c>
      <c r="CJ199" s="43"/>
      <c r="CK199" s="43"/>
      <c r="CL199" s="396"/>
      <c r="CM199" s="43"/>
      <c r="CN199" s="43">
        <v>0</v>
      </c>
      <c r="CO199" s="43"/>
      <c r="CP199" s="43"/>
      <c r="CQ199" s="396"/>
      <c r="CR199" s="43"/>
      <c r="CS199" s="43">
        <v>0</v>
      </c>
      <c r="CT199" s="43"/>
      <c r="CU199" s="43"/>
      <c r="CV199" s="396"/>
      <c r="CW199" s="43"/>
      <c r="CX199" s="43">
        <v>0</v>
      </c>
      <c r="CY199" s="43"/>
      <c r="CZ199" s="43"/>
      <c r="DA199" s="396"/>
      <c r="DB199" s="43"/>
      <c r="DC199" s="43">
        <v>0</v>
      </c>
      <c r="DD199" s="43"/>
      <c r="DE199" s="43"/>
      <c r="DF199" s="396"/>
      <c r="DG199" s="43"/>
      <c r="DH199" s="43">
        <v>0</v>
      </c>
      <c r="DI199" s="43"/>
      <c r="DJ199" s="43"/>
      <c r="DK199" s="396"/>
      <c r="DL199" s="43"/>
      <c r="DM199" s="43">
        <v>0</v>
      </c>
      <c r="DN199" s="43"/>
      <c r="DO199" s="43"/>
      <c r="DP199" s="396"/>
      <c r="DQ199" s="43"/>
      <c r="DR199" s="43">
        <v>0</v>
      </c>
      <c r="DS199" s="43"/>
      <c r="DT199" s="43"/>
      <c r="DU199" s="396"/>
      <c r="DV199" s="43"/>
      <c r="DW199" s="43">
        <v>0</v>
      </c>
      <c r="DX199" s="43"/>
      <c r="DY199" s="43"/>
      <c r="DZ199" s="396"/>
      <c r="EA199" s="43"/>
      <c r="EB199" s="43">
        <v>0</v>
      </c>
      <c r="EC199" s="43"/>
      <c r="ED199" s="43"/>
      <c r="EE199" s="396"/>
      <c r="EF199" s="43"/>
      <c r="EG199" s="43">
        <v>0</v>
      </c>
      <c r="EH199" s="43"/>
      <c r="EI199" s="43"/>
      <c r="EJ199" s="396"/>
      <c r="EK199" s="43"/>
      <c r="EL199" s="43">
        <v>0</v>
      </c>
      <c r="EM199" s="43"/>
      <c r="EN199" s="43"/>
      <c r="EO199" s="88"/>
    </row>
    <row r="200" spans="4:147" ht="12.75" hidden="1" customHeight="1" x14ac:dyDescent="0.3">
      <c r="D200" s="88" t="s">
        <v>429</v>
      </c>
      <c r="E200" s="327"/>
      <c r="F200" s="333"/>
      <c r="G200" s="394">
        <v>0</v>
      </c>
      <c r="H200" s="395"/>
      <c r="I200" s="43"/>
      <c r="J200" s="396"/>
      <c r="K200" s="397"/>
      <c r="L200" s="394">
        <v>0</v>
      </c>
      <c r="M200" s="395"/>
      <c r="N200" s="43"/>
      <c r="O200" s="396"/>
      <c r="P200" s="397"/>
      <c r="Q200" s="394">
        <v>0</v>
      </c>
      <c r="R200" s="395"/>
      <c r="S200" s="43"/>
      <c r="T200" s="396"/>
      <c r="U200" s="397"/>
      <c r="V200" s="394">
        <v>0</v>
      </c>
      <c r="W200" s="395"/>
      <c r="X200" s="43"/>
      <c r="Y200" s="396"/>
      <c r="Z200" s="397"/>
      <c r="AA200" s="394">
        <v>0</v>
      </c>
      <c r="AB200" s="395"/>
      <c r="AC200" s="43"/>
      <c r="AD200" s="396"/>
      <c r="AE200" s="397"/>
      <c r="AF200" s="394">
        <v>0</v>
      </c>
      <c r="AG200" s="395"/>
      <c r="AH200" s="43"/>
      <c r="AI200" s="396"/>
      <c r="AJ200" s="397"/>
      <c r="AK200" s="394">
        <v>0</v>
      </c>
      <c r="AL200" s="395"/>
      <c r="AM200" s="43"/>
      <c r="AN200" s="396"/>
      <c r="AO200" s="397"/>
      <c r="AP200" s="394">
        <v>0</v>
      </c>
      <c r="AQ200" s="395"/>
      <c r="AR200" s="43"/>
      <c r="AS200" s="396"/>
      <c r="AT200" s="397"/>
      <c r="AU200" s="394">
        <v>0</v>
      </c>
      <c r="AV200" s="395"/>
      <c r="AW200" s="43"/>
      <c r="AX200" s="396"/>
      <c r="AY200" s="397"/>
      <c r="AZ200" s="394">
        <v>0</v>
      </c>
      <c r="BA200" s="395"/>
      <c r="BB200" s="43"/>
      <c r="BC200" s="396"/>
      <c r="BD200" s="397"/>
      <c r="BE200" s="394">
        <v>0</v>
      </c>
      <c r="BF200" s="395"/>
      <c r="BG200" s="43"/>
      <c r="BH200" s="396"/>
      <c r="BI200" s="397"/>
      <c r="BJ200" s="394">
        <v>0</v>
      </c>
      <c r="BK200" s="395"/>
      <c r="BL200" s="43"/>
      <c r="BM200" s="396"/>
      <c r="BN200" s="397"/>
      <c r="BO200" s="394">
        <v>0</v>
      </c>
      <c r="BP200" s="395"/>
      <c r="BQ200" s="43"/>
      <c r="BR200" s="396"/>
      <c r="BS200" s="397"/>
      <c r="BT200" s="394">
        <v>0</v>
      </c>
      <c r="BU200" s="395"/>
      <c r="BV200" s="43"/>
      <c r="BW200" s="396"/>
      <c r="BX200" s="397"/>
      <c r="BY200" s="394">
        <v>0</v>
      </c>
      <c r="BZ200" s="395"/>
      <c r="CA200" s="43"/>
      <c r="CB200" s="396"/>
      <c r="CC200" s="397"/>
      <c r="CD200" s="394">
        <v>0</v>
      </c>
      <c r="CE200" s="395"/>
      <c r="CF200" s="43"/>
      <c r="CG200" s="396"/>
      <c r="CH200" s="397"/>
      <c r="CI200" s="394">
        <v>0</v>
      </c>
      <c r="CJ200" s="395"/>
      <c r="CK200" s="43"/>
      <c r="CL200" s="396"/>
      <c r="CM200" s="397"/>
      <c r="CN200" s="394">
        <v>0</v>
      </c>
      <c r="CO200" s="395"/>
      <c r="CP200" s="43"/>
      <c r="CQ200" s="396"/>
      <c r="CR200" s="397"/>
      <c r="CS200" s="394">
        <v>0</v>
      </c>
      <c r="CT200" s="395"/>
      <c r="CU200" s="43"/>
      <c r="CV200" s="396"/>
      <c r="CW200" s="397"/>
      <c r="CX200" s="394">
        <v>0</v>
      </c>
      <c r="CY200" s="395"/>
      <c r="CZ200" s="43"/>
      <c r="DA200" s="396"/>
      <c r="DB200" s="397"/>
      <c r="DC200" s="394">
        <v>0</v>
      </c>
      <c r="DD200" s="395"/>
      <c r="DE200" s="43"/>
      <c r="DF200" s="396"/>
      <c r="DG200" s="397"/>
      <c r="DH200" s="394">
        <v>0</v>
      </c>
      <c r="DI200" s="395"/>
      <c r="DJ200" s="43"/>
      <c r="DK200" s="396"/>
      <c r="DL200" s="397"/>
      <c r="DM200" s="394">
        <v>0</v>
      </c>
      <c r="DN200" s="395"/>
      <c r="DO200" s="43"/>
      <c r="DP200" s="396"/>
      <c r="DQ200" s="397"/>
      <c r="DR200" s="394">
        <v>0</v>
      </c>
      <c r="DS200" s="395"/>
      <c r="DT200" s="43"/>
      <c r="DU200" s="396"/>
      <c r="DV200" s="397"/>
      <c r="DW200" s="394">
        <v>0</v>
      </c>
      <c r="DX200" s="395"/>
      <c r="DY200" s="43"/>
      <c r="DZ200" s="396"/>
      <c r="EA200" s="397"/>
      <c r="EB200" s="394">
        <v>0</v>
      </c>
      <c r="EC200" s="395"/>
      <c r="ED200" s="43"/>
      <c r="EE200" s="396"/>
      <c r="EF200" s="397"/>
      <c r="EG200" s="394">
        <v>0</v>
      </c>
      <c r="EH200" s="395"/>
      <c r="EI200" s="43"/>
      <c r="EJ200" s="396"/>
      <c r="EK200" s="397"/>
      <c r="EL200" s="394">
        <v>0</v>
      </c>
      <c r="EM200" s="395"/>
      <c r="EN200" s="43"/>
      <c r="EO200" s="88"/>
    </row>
    <row r="201" spans="4:147" ht="12.75" hidden="1" customHeight="1" x14ac:dyDescent="0.3">
      <c r="D201" s="88" t="s">
        <v>430</v>
      </c>
      <c r="E201" s="327"/>
      <c r="F201" s="346"/>
      <c r="G201" s="72">
        <v>0</v>
      </c>
      <c r="H201" s="71"/>
      <c r="I201" s="43"/>
      <c r="J201" s="396"/>
      <c r="K201" s="405"/>
      <c r="L201" s="72">
        <v>0</v>
      </c>
      <c r="M201" s="71"/>
      <c r="N201" s="43"/>
      <c r="O201" s="396"/>
      <c r="P201" s="405"/>
      <c r="Q201" s="72">
        <v>0</v>
      </c>
      <c r="R201" s="71"/>
      <c r="S201" s="43"/>
      <c r="T201" s="396"/>
      <c r="U201" s="405"/>
      <c r="V201" s="72">
        <v>0</v>
      </c>
      <c r="W201" s="71"/>
      <c r="X201" s="43"/>
      <c r="Y201" s="396"/>
      <c r="Z201" s="405"/>
      <c r="AA201" s="72">
        <v>0</v>
      </c>
      <c r="AB201" s="71"/>
      <c r="AC201" s="43"/>
      <c r="AD201" s="396"/>
      <c r="AE201" s="405"/>
      <c r="AF201" s="72">
        <v>0</v>
      </c>
      <c r="AG201" s="71"/>
      <c r="AH201" s="43"/>
      <c r="AI201" s="396"/>
      <c r="AJ201" s="405"/>
      <c r="AK201" s="72">
        <v>0</v>
      </c>
      <c r="AL201" s="71"/>
      <c r="AM201" s="43"/>
      <c r="AN201" s="396"/>
      <c r="AO201" s="405"/>
      <c r="AP201" s="72">
        <v>0</v>
      </c>
      <c r="AQ201" s="71"/>
      <c r="AR201" s="43"/>
      <c r="AS201" s="396"/>
      <c r="AT201" s="405"/>
      <c r="AU201" s="72">
        <v>0</v>
      </c>
      <c r="AV201" s="71"/>
      <c r="AW201" s="43"/>
      <c r="AX201" s="396"/>
      <c r="AY201" s="405"/>
      <c r="AZ201" s="72">
        <v>0</v>
      </c>
      <c r="BA201" s="71"/>
      <c r="BB201" s="43"/>
      <c r="BC201" s="396"/>
      <c r="BD201" s="405"/>
      <c r="BE201" s="72">
        <v>0</v>
      </c>
      <c r="BF201" s="71"/>
      <c r="BG201" s="43"/>
      <c r="BH201" s="396"/>
      <c r="BI201" s="405"/>
      <c r="BJ201" s="72">
        <v>0</v>
      </c>
      <c r="BK201" s="71"/>
      <c r="BL201" s="43"/>
      <c r="BM201" s="396"/>
      <c r="BN201" s="405"/>
      <c r="BO201" s="72">
        <v>0</v>
      </c>
      <c r="BP201" s="71"/>
      <c r="BQ201" s="43"/>
      <c r="BR201" s="396"/>
      <c r="BS201" s="405"/>
      <c r="BT201" s="72">
        <v>0</v>
      </c>
      <c r="BU201" s="71"/>
      <c r="BV201" s="43"/>
      <c r="BW201" s="396"/>
      <c r="BX201" s="405"/>
      <c r="BY201" s="72">
        <v>0</v>
      </c>
      <c r="BZ201" s="71"/>
      <c r="CA201" s="43"/>
      <c r="CB201" s="396"/>
      <c r="CC201" s="405"/>
      <c r="CD201" s="72">
        <v>0</v>
      </c>
      <c r="CE201" s="71"/>
      <c r="CF201" s="43"/>
      <c r="CG201" s="396"/>
      <c r="CH201" s="405"/>
      <c r="CI201" s="72">
        <v>0</v>
      </c>
      <c r="CJ201" s="71"/>
      <c r="CK201" s="43"/>
      <c r="CL201" s="396"/>
      <c r="CM201" s="405"/>
      <c r="CN201" s="72">
        <v>0</v>
      </c>
      <c r="CO201" s="71"/>
      <c r="CP201" s="43"/>
      <c r="CQ201" s="396"/>
      <c r="CR201" s="405"/>
      <c r="CS201" s="72">
        <v>0</v>
      </c>
      <c r="CT201" s="71"/>
      <c r="CU201" s="43"/>
      <c r="CV201" s="396"/>
      <c r="CW201" s="405"/>
      <c r="CX201" s="72">
        <v>0</v>
      </c>
      <c r="CY201" s="71"/>
      <c r="CZ201" s="43"/>
      <c r="DA201" s="396"/>
      <c r="DB201" s="405"/>
      <c r="DC201" s="72">
        <v>0</v>
      </c>
      <c r="DD201" s="71"/>
      <c r="DE201" s="43"/>
      <c r="DF201" s="396"/>
      <c r="DG201" s="405"/>
      <c r="DH201" s="72">
        <v>0</v>
      </c>
      <c r="DI201" s="71"/>
      <c r="DJ201" s="43"/>
      <c r="DK201" s="396"/>
      <c r="DL201" s="405"/>
      <c r="DM201" s="72">
        <v>0</v>
      </c>
      <c r="DN201" s="71"/>
      <c r="DO201" s="43"/>
      <c r="DP201" s="396"/>
      <c r="DQ201" s="405"/>
      <c r="DR201" s="72">
        <v>0</v>
      </c>
      <c r="DS201" s="71"/>
      <c r="DT201" s="43"/>
      <c r="DU201" s="396"/>
      <c r="DV201" s="405"/>
      <c r="DW201" s="72">
        <v>0</v>
      </c>
      <c r="DX201" s="71"/>
      <c r="DY201" s="43"/>
      <c r="DZ201" s="396"/>
      <c r="EA201" s="405"/>
      <c r="EB201" s="72">
        <v>0</v>
      </c>
      <c r="EC201" s="71"/>
      <c r="ED201" s="43"/>
      <c r="EE201" s="396"/>
      <c r="EF201" s="405"/>
      <c r="EG201" s="72">
        <v>0</v>
      </c>
      <c r="EH201" s="71"/>
      <c r="EI201" s="43"/>
      <c r="EJ201" s="396"/>
      <c r="EK201" s="405"/>
      <c r="EL201" s="72">
        <v>0</v>
      </c>
      <c r="EM201" s="71"/>
      <c r="EN201" s="43"/>
      <c r="EO201" s="88"/>
    </row>
    <row r="202" spans="4:147" ht="12.75" hidden="1" customHeight="1" x14ac:dyDescent="0.3">
      <c r="D202" s="88"/>
      <c r="E202" s="327"/>
      <c r="G202" s="43"/>
      <c r="H202" s="43"/>
      <c r="I202" s="43"/>
      <c r="J202" s="396"/>
      <c r="K202" s="43"/>
      <c r="L202" s="43"/>
      <c r="M202" s="43"/>
      <c r="N202" s="43"/>
      <c r="O202" s="396"/>
      <c r="P202" s="43"/>
      <c r="Q202" s="43"/>
      <c r="R202" s="43"/>
      <c r="S202" s="43"/>
      <c r="T202" s="396"/>
      <c r="U202" s="43"/>
      <c r="V202" s="43"/>
      <c r="W202" s="43"/>
      <c r="X202" s="43"/>
      <c r="Y202" s="396"/>
      <c r="Z202" s="43"/>
      <c r="AA202" s="43"/>
      <c r="AB202" s="43"/>
      <c r="AC202" s="43"/>
      <c r="AD202" s="396"/>
      <c r="AE202" s="43"/>
      <c r="AF202" s="43"/>
      <c r="AG202" s="43"/>
      <c r="AH202" s="43"/>
      <c r="AI202" s="396"/>
      <c r="AJ202" s="43"/>
      <c r="AK202" s="43"/>
      <c r="AL202" s="43"/>
      <c r="AM202" s="43"/>
      <c r="AN202" s="396"/>
      <c r="AO202" s="43"/>
      <c r="AP202" s="43"/>
      <c r="AQ202" s="43"/>
      <c r="AR202" s="43"/>
      <c r="AS202" s="396"/>
      <c r="AT202" s="43"/>
      <c r="AU202" s="43"/>
      <c r="AV202" s="43"/>
      <c r="AW202" s="43"/>
      <c r="AX202" s="396"/>
      <c r="AY202" s="43"/>
      <c r="AZ202" s="43"/>
      <c r="BA202" s="43"/>
      <c r="BB202" s="43"/>
      <c r="BC202" s="396"/>
      <c r="BD202" s="43"/>
      <c r="BE202" s="43"/>
      <c r="BF202" s="43"/>
      <c r="BG202" s="43"/>
      <c r="BH202" s="396"/>
      <c r="BI202" s="43"/>
      <c r="BJ202" s="43"/>
      <c r="BK202" s="43"/>
      <c r="BL202" s="43"/>
      <c r="BM202" s="396"/>
      <c r="BN202" s="43"/>
      <c r="BO202" s="43"/>
      <c r="BP202" s="43"/>
      <c r="BQ202" s="43"/>
      <c r="BR202" s="396"/>
      <c r="BS202" s="43"/>
      <c r="BT202" s="43"/>
      <c r="BU202" s="43"/>
      <c r="BV202" s="43"/>
      <c r="BW202" s="396"/>
      <c r="BX202" s="43"/>
      <c r="BY202" s="43"/>
      <c r="BZ202" s="43"/>
      <c r="CA202" s="43"/>
      <c r="CB202" s="396"/>
      <c r="CC202" s="43"/>
      <c r="CD202" s="43"/>
      <c r="CE202" s="43"/>
      <c r="CF202" s="43"/>
      <c r="CG202" s="396"/>
      <c r="CH202" s="43"/>
      <c r="CI202" s="43"/>
      <c r="CJ202" s="43"/>
      <c r="CK202" s="43"/>
      <c r="CL202" s="396"/>
      <c r="CM202" s="43"/>
      <c r="CN202" s="43"/>
      <c r="CO202" s="43"/>
      <c r="CP202" s="43"/>
      <c r="CQ202" s="396"/>
      <c r="CR202" s="43"/>
      <c r="CS202" s="43"/>
      <c r="CT202" s="43"/>
      <c r="CU202" s="43"/>
      <c r="CV202" s="396"/>
      <c r="CW202" s="43"/>
      <c r="CX202" s="43"/>
      <c r="CY202" s="43"/>
      <c r="CZ202" s="43"/>
      <c r="DA202" s="396"/>
      <c r="DB202" s="43"/>
      <c r="DC202" s="43"/>
      <c r="DD202" s="43"/>
      <c r="DE202" s="43"/>
      <c r="DF202" s="396"/>
      <c r="DG202" s="43"/>
      <c r="DH202" s="43"/>
      <c r="DI202" s="43"/>
      <c r="DJ202" s="43"/>
      <c r="DK202" s="396"/>
      <c r="DL202" s="43"/>
      <c r="DM202" s="43"/>
      <c r="DN202" s="43"/>
      <c r="DO202" s="43"/>
      <c r="DP202" s="396"/>
      <c r="DQ202" s="43"/>
      <c r="DR202" s="43"/>
      <c r="DS202" s="43"/>
      <c r="DT202" s="43"/>
      <c r="DU202" s="396"/>
      <c r="DV202" s="43"/>
      <c r="DW202" s="43"/>
      <c r="DX202" s="43"/>
      <c r="DY202" s="43"/>
      <c r="DZ202" s="396"/>
      <c r="EA202" s="43"/>
      <c r="EB202" s="43"/>
      <c r="EC202" s="43"/>
      <c r="ED202" s="43"/>
      <c r="EE202" s="396"/>
      <c r="EF202" s="43"/>
      <c r="EG202" s="43"/>
      <c r="EH202" s="43"/>
      <c r="EI202" s="43"/>
      <c r="EJ202" s="396"/>
      <c r="EK202" s="43"/>
      <c r="EL202" s="43"/>
      <c r="EM202" s="43"/>
      <c r="EN202" s="43"/>
      <c r="EO202" s="88"/>
    </row>
    <row r="203" spans="4:147" ht="12.75" hidden="1" customHeight="1" x14ac:dyDescent="0.3">
      <c r="D203" s="88" t="s">
        <v>444</v>
      </c>
      <c r="E203" s="327"/>
      <c r="G203" s="43">
        <v>0</v>
      </c>
      <c r="H203" s="43"/>
      <c r="I203" s="43"/>
      <c r="J203" s="396"/>
      <c r="K203" s="43"/>
      <c r="L203" s="43">
        <v>0</v>
      </c>
      <c r="M203" s="43"/>
      <c r="N203" s="43"/>
      <c r="O203" s="396"/>
      <c r="P203" s="43"/>
      <c r="Q203" s="43">
        <v>0</v>
      </c>
      <c r="R203" s="43"/>
      <c r="S203" s="43"/>
      <c r="T203" s="396"/>
      <c r="U203" s="43"/>
      <c r="V203" s="43">
        <v>0</v>
      </c>
      <c r="W203" s="43"/>
      <c r="X203" s="43"/>
      <c r="Y203" s="396"/>
      <c r="Z203" s="43"/>
      <c r="AA203" s="43">
        <v>0</v>
      </c>
      <c r="AB203" s="43"/>
      <c r="AC203" s="43"/>
      <c r="AD203" s="396"/>
      <c r="AE203" s="43"/>
      <c r="AF203" s="43">
        <v>0</v>
      </c>
      <c r="AG203" s="43"/>
      <c r="AH203" s="43"/>
      <c r="AI203" s="396"/>
      <c r="AJ203" s="43"/>
      <c r="AK203" s="43">
        <v>0</v>
      </c>
      <c r="AL203" s="43"/>
      <c r="AM203" s="43"/>
      <c r="AN203" s="396"/>
      <c r="AO203" s="43"/>
      <c r="AP203" s="43">
        <v>0</v>
      </c>
      <c r="AQ203" s="43"/>
      <c r="AR203" s="43"/>
      <c r="AS203" s="396"/>
      <c r="AT203" s="43"/>
      <c r="AU203" s="43">
        <v>0</v>
      </c>
      <c r="AV203" s="43"/>
      <c r="AW203" s="43"/>
      <c r="AX203" s="396"/>
      <c r="AY203" s="43"/>
      <c r="AZ203" s="43">
        <v>0</v>
      </c>
      <c r="BA203" s="43"/>
      <c r="BB203" s="43"/>
      <c r="BC203" s="396"/>
      <c r="BD203" s="43"/>
      <c r="BE203" s="43">
        <v>0</v>
      </c>
      <c r="BF203" s="43"/>
      <c r="BG203" s="43"/>
      <c r="BH203" s="396"/>
      <c r="BI203" s="43"/>
      <c r="BJ203" s="43">
        <v>0</v>
      </c>
      <c r="BK203" s="43"/>
      <c r="BL203" s="43"/>
      <c r="BM203" s="396"/>
      <c r="BN203" s="43"/>
      <c r="BO203" s="43">
        <v>0</v>
      </c>
      <c r="BP203" s="43"/>
      <c r="BQ203" s="43"/>
      <c r="BR203" s="396"/>
      <c r="BS203" s="43"/>
      <c r="BT203" s="43">
        <v>0</v>
      </c>
      <c r="BU203" s="43"/>
      <c r="BV203" s="43"/>
      <c r="BW203" s="396"/>
      <c r="BX203" s="43"/>
      <c r="BY203" s="43">
        <v>0</v>
      </c>
      <c r="BZ203" s="43"/>
      <c r="CA203" s="43"/>
      <c r="CB203" s="396"/>
      <c r="CC203" s="43"/>
      <c r="CD203" s="43">
        <v>0</v>
      </c>
      <c r="CE203" s="43"/>
      <c r="CF203" s="43"/>
      <c r="CG203" s="396"/>
      <c r="CH203" s="43"/>
      <c r="CI203" s="43">
        <v>0</v>
      </c>
      <c r="CJ203" s="43"/>
      <c r="CK203" s="43"/>
      <c r="CL203" s="396"/>
      <c r="CM203" s="43"/>
      <c r="CN203" s="43">
        <v>0</v>
      </c>
      <c r="CO203" s="43"/>
      <c r="CP203" s="43"/>
      <c r="CQ203" s="396"/>
      <c r="CR203" s="43"/>
      <c r="CS203" s="43">
        <v>0</v>
      </c>
      <c r="CT203" s="43"/>
      <c r="CU203" s="43"/>
      <c r="CV203" s="396"/>
      <c r="CW203" s="43"/>
      <c r="CX203" s="43">
        <v>0</v>
      </c>
      <c r="CY203" s="43"/>
      <c r="CZ203" s="43"/>
      <c r="DA203" s="396"/>
      <c r="DB203" s="43"/>
      <c r="DC203" s="43">
        <v>0</v>
      </c>
      <c r="DD203" s="43"/>
      <c r="DE203" s="43"/>
      <c r="DF203" s="396"/>
      <c r="DG203" s="43"/>
      <c r="DH203" s="43">
        <v>0</v>
      </c>
      <c r="DI203" s="43"/>
      <c r="DJ203" s="43"/>
      <c r="DK203" s="396"/>
      <c r="DL203" s="43"/>
      <c r="DM203" s="43">
        <v>0</v>
      </c>
      <c r="DN203" s="43"/>
      <c r="DO203" s="43"/>
      <c r="DP203" s="396"/>
      <c r="DQ203" s="43"/>
      <c r="DR203" s="43">
        <v>0</v>
      </c>
      <c r="DS203" s="43"/>
      <c r="DT203" s="43"/>
      <c r="DU203" s="396"/>
      <c r="DV203" s="43"/>
      <c r="DW203" s="43">
        <v>0</v>
      </c>
      <c r="DX203" s="43"/>
      <c r="DY203" s="43"/>
      <c r="DZ203" s="396"/>
      <c r="EA203" s="43"/>
      <c r="EB203" s="43">
        <v>0</v>
      </c>
      <c r="EC203" s="43"/>
      <c r="ED203" s="43"/>
      <c r="EE203" s="396"/>
      <c r="EF203" s="43"/>
      <c r="EG203" s="43">
        <v>0</v>
      </c>
      <c r="EH203" s="43"/>
      <c r="EI203" s="43"/>
      <c r="EJ203" s="396"/>
      <c r="EK203" s="43"/>
      <c r="EL203" s="43">
        <v>0</v>
      </c>
      <c r="EM203" s="43"/>
      <c r="EN203" s="43"/>
      <c r="EO203" s="88"/>
    </row>
    <row r="204" spans="4:147" ht="12" hidden="1" customHeight="1" x14ac:dyDescent="0.3">
      <c r="D204" s="88" t="s">
        <v>429</v>
      </c>
      <c r="E204" s="327"/>
      <c r="F204" s="333"/>
      <c r="G204" s="394">
        <v>0</v>
      </c>
      <c r="H204" s="395"/>
      <c r="I204" s="43"/>
      <c r="J204" s="396"/>
      <c r="K204" s="397"/>
      <c r="L204" s="394">
        <v>0</v>
      </c>
      <c r="M204" s="395"/>
      <c r="N204" s="43"/>
      <c r="O204" s="396"/>
      <c r="P204" s="397"/>
      <c r="Q204" s="394">
        <v>0</v>
      </c>
      <c r="R204" s="395"/>
      <c r="S204" s="43"/>
      <c r="T204" s="396"/>
      <c r="U204" s="397"/>
      <c r="V204" s="394">
        <v>0</v>
      </c>
      <c r="W204" s="395"/>
      <c r="X204" s="43"/>
      <c r="Y204" s="396"/>
      <c r="Z204" s="397"/>
      <c r="AA204" s="394">
        <v>0</v>
      </c>
      <c r="AB204" s="395"/>
      <c r="AC204" s="43"/>
      <c r="AD204" s="396"/>
      <c r="AE204" s="397"/>
      <c r="AF204" s="394">
        <v>0</v>
      </c>
      <c r="AG204" s="395"/>
      <c r="AH204" s="43"/>
      <c r="AI204" s="396"/>
      <c r="AJ204" s="397"/>
      <c r="AK204" s="394">
        <v>0</v>
      </c>
      <c r="AL204" s="395"/>
      <c r="AM204" s="43"/>
      <c r="AN204" s="396"/>
      <c r="AO204" s="397"/>
      <c r="AP204" s="394">
        <v>0</v>
      </c>
      <c r="AQ204" s="395"/>
      <c r="AR204" s="43"/>
      <c r="AS204" s="396"/>
      <c r="AT204" s="397"/>
      <c r="AU204" s="394">
        <v>0</v>
      </c>
      <c r="AV204" s="395"/>
      <c r="AW204" s="43"/>
      <c r="AX204" s="396"/>
      <c r="AY204" s="397"/>
      <c r="AZ204" s="394">
        <v>0</v>
      </c>
      <c r="BA204" s="395"/>
      <c r="BB204" s="43"/>
      <c r="BC204" s="396"/>
      <c r="BD204" s="397"/>
      <c r="BE204" s="394">
        <v>0</v>
      </c>
      <c r="BF204" s="395"/>
      <c r="BG204" s="43"/>
      <c r="BH204" s="396"/>
      <c r="BI204" s="397"/>
      <c r="BJ204" s="394">
        <v>0</v>
      </c>
      <c r="BK204" s="395"/>
      <c r="BL204" s="43"/>
      <c r="BM204" s="396"/>
      <c r="BN204" s="397"/>
      <c r="BO204" s="394">
        <v>0</v>
      </c>
      <c r="BP204" s="395"/>
      <c r="BQ204" s="43"/>
      <c r="BR204" s="396"/>
      <c r="BS204" s="397"/>
      <c r="BT204" s="394">
        <v>0</v>
      </c>
      <c r="BU204" s="395"/>
      <c r="BV204" s="43"/>
      <c r="BW204" s="396"/>
      <c r="BX204" s="397"/>
      <c r="BY204" s="394">
        <v>0</v>
      </c>
      <c r="BZ204" s="395"/>
      <c r="CA204" s="43"/>
      <c r="CB204" s="396"/>
      <c r="CC204" s="397"/>
      <c r="CD204" s="394">
        <v>0</v>
      </c>
      <c r="CE204" s="395"/>
      <c r="CF204" s="43"/>
      <c r="CG204" s="396"/>
      <c r="CH204" s="397"/>
      <c r="CI204" s="394">
        <v>0</v>
      </c>
      <c r="CJ204" s="395"/>
      <c r="CK204" s="43"/>
      <c r="CL204" s="396"/>
      <c r="CM204" s="397"/>
      <c r="CN204" s="394">
        <v>0</v>
      </c>
      <c r="CO204" s="395"/>
      <c r="CP204" s="43"/>
      <c r="CQ204" s="396"/>
      <c r="CR204" s="397"/>
      <c r="CS204" s="394">
        <v>0</v>
      </c>
      <c r="CT204" s="395"/>
      <c r="CU204" s="43"/>
      <c r="CV204" s="396"/>
      <c r="CW204" s="397"/>
      <c r="CX204" s="394">
        <v>0</v>
      </c>
      <c r="CY204" s="395"/>
      <c r="CZ204" s="43"/>
      <c r="DA204" s="396"/>
      <c r="DB204" s="397"/>
      <c r="DC204" s="394">
        <v>0</v>
      </c>
      <c r="DD204" s="395"/>
      <c r="DE204" s="43"/>
      <c r="DF204" s="396"/>
      <c r="DG204" s="397"/>
      <c r="DH204" s="394">
        <v>0</v>
      </c>
      <c r="DI204" s="395"/>
      <c r="DJ204" s="43"/>
      <c r="DK204" s="396"/>
      <c r="DL204" s="397"/>
      <c r="DM204" s="394">
        <v>0</v>
      </c>
      <c r="DN204" s="395"/>
      <c r="DO204" s="43"/>
      <c r="DP204" s="396"/>
      <c r="DQ204" s="397"/>
      <c r="DR204" s="394">
        <v>0</v>
      </c>
      <c r="DS204" s="395"/>
      <c r="DT204" s="43"/>
      <c r="DU204" s="396"/>
      <c r="DV204" s="397"/>
      <c r="DW204" s="394">
        <v>0</v>
      </c>
      <c r="DX204" s="395"/>
      <c r="DY204" s="43"/>
      <c r="DZ204" s="396"/>
      <c r="EA204" s="397"/>
      <c r="EB204" s="394">
        <v>0</v>
      </c>
      <c r="EC204" s="395"/>
      <c r="ED204" s="43"/>
      <c r="EE204" s="396"/>
      <c r="EF204" s="397"/>
      <c r="EG204" s="394">
        <v>0</v>
      </c>
      <c r="EH204" s="395"/>
      <c r="EI204" s="43"/>
      <c r="EJ204" s="396"/>
      <c r="EK204" s="397"/>
      <c r="EL204" s="394">
        <v>0</v>
      </c>
      <c r="EM204" s="395"/>
      <c r="EN204" s="43"/>
      <c r="EO204" s="88"/>
    </row>
    <row r="205" spans="4:147" ht="12.75" hidden="1" customHeight="1" x14ac:dyDescent="0.3">
      <c r="D205" s="88" t="s">
        <v>430</v>
      </c>
      <c r="E205" s="327"/>
      <c r="F205" s="346"/>
      <c r="G205" s="72">
        <v>0</v>
      </c>
      <c r="H205" s="71"/>
      <c r="I205" s="43"/>
      <c r="J205" s="396"/>
      <c r="K205" s="405"/>
      <c r="L205" s="72">
        <v>0</v>
      </c>
      <c r="M205" s="71"/>
      <c r="N205" s="43"/>
      <c r="O205" s="396"/>
      <c r="P205" s="405"/>
      <c r="Q205" s="72">
        <v>0</v>
      </c>
      <c r="R205" s="71"/>
      <c r="S205" s="43"/>
      <c r="T205" s="396"/>
      <c r="U205" s="405"/>
      <c r="V205" s="72">
        <v>0</v>
      </c>
      <c r="W205" s="71"/>
      <c r="X205" s="43"/>
      <c r="Y205" s="396"/>
      <c r="Z205" s="405"/>
      <c r="AA205" s="72">
        <v>0</v>
      </c>
      <c r="AB205" s="71"/>
      <c r="AC205" s="43"/>
      <c r="AD205" s="396"/>
      <c r="AE205" s="405"/>
      <c r="AF205" s="72">
        <v>0</v>
      </c>
      <c r="AG205" s="71"/>
      <c r="AH205" s="43"/>
      <c r="AI205" s="396"/>
      <c r="AJ205" s="405"/>
      <c r="AK205" s="72">
        <v>0</v>
      </c>
      <c r="AL205" s="71"/>
      <c r="AM205" s="43"/>
      <c r="AN205" s="396"/>
      <c r="AO205" s="405"/>
      <c r="AP205" s="72">
        <v>0</v>
      </c>
      <c r="AQ205" s="71"/>
      <c r="AR205" s="43"/>
      <c r="AS205" s="396"/>
      <c r="AT205" s="405"/>
      <c r="AU205" s="72">
        <v>0</v>
      </c>
      <c r="AV205" s="71"/>
      <c r="AW205" s="43"/>
      <c r="AX205" s="396"/>
      <c r="AY205" s="405"/>
      <c r="AZ205" s="72">
        <v>0</v>
      </c>
      <c r="BA205" s="71"/>
      <c r="BB205" s="43"/>
      <c r="BC205" s="396"/>
      <c r="BD205" s="405"/>
      <c r="BE205" s="72">
        <v>0</v>
      </c>
      <c r="BF205" s="71"/>
      <c r="BG205" s="43"/>
      <c r="BH205" s="396"/>
      <c r="BI205" s="405"/>
      <c r="BJ205" s="72">
        <v>0</v>
      </c>
      <c r="BK205" s="71"/>
      <c r="BL205" s="43"/>
      <c r="BM205" s="396"/>
      <c r="BN205" s="405"/>
      <c r="BO205" s="72">
        <v>0</v>
      </c>
      <c r="BP205" s="71"/>
      <c r="BQ205" s="43"/>
      <c r="BR205" s="396"/>
      <c r="BS205" s="405"/>
      <c r="BT205" s="72">
        <v>0</v>
      </c>
      <c r="BU205" s="71"/>
      <c r="BV205" s="43"/>
      <c r="BW205" s="396"/>
      <c r="BX205" s="405"/>
      <c r="BY205" s="72">
        <v>0</v>
      </c>
      <c r="BZ205" s="71"/>
      <c r="CA205" s="43"/>
      <c r="CB205" s="396"/>
      <c r="CC205" s="405"/>
      <c r="CD205" s="72">
        <v>0</v>
      </c>
      <c r="CE205" s="71"/>
      <c r="CF205" s="43"/>
      <c r="CG205" s="396"/>
      <c r="CH205" s="405"/>
      <c r="CI205" s="72">
        <v>0</v>
      </c>
      <c r="CJ205" s="71"/>
      <c r="CK205" s="43"/>
      <c r="CL205" s="396"/>
      <c r="CM205" s="405"/>
      <c r="CN205" s="72">
        <v>0</v>
      </c>
      <c r="CO205" s="71"/>
      <c r="CP205" s="43"/>
      <c r="CQ205" s="396"/>
      <c r="CR205" s="405"/>
      <c r="CS205" s="72">
        <v>0</v>
      </c>
      <c r="CT205" s="71"/>
      <c r="CU205" s="43"/>
      <c r="CV205" s="396"/>
      <c r="CW205" s="405"/>
      <c r="CX205" s="72">
        <v>0</v>
      </c>
      <c r="CY205" s="71"/>
      <c r="CZ205" s="43"/>
      <c r="DA205" s="396"/>
      <c r="DB205" s="405"/>
      <c r="DC205" s="72">
        <v>0</v>
      </c>
      <c r="DD205" s="71"/>
      <c r="DE205" s="43"/>
      <c r="DF205" s="396"/>
      <c r="DG205" s="405"/>
      <c r="DH205" s="72">
        <v>0</v>
      </c>
      <c r="DI205" s="71"/>
      <c r="DJ205" s="43"/>
      <c r="DK205" s="396"/>
      <c r="DL205" s="405"/>
      <c r="DM205" s="72">
        <v>0</v>
      </c>
      <c r="DN205" s="71"/>
      <c r="DO205" s="43"/>
      <c r="DP205" s="396"/>
      <c r="DQ205" s="405"/>
      <c r="DR205" s="72">
        <v>0</v>
      </c>
      <c r="DS205" s="71"/>
      <c r="DT205" s="43"/>
      <c r="DU205" s="396"/>
      <c r="DV205" s="405"/>
      <c r="DW205" s="72">
        <v>0</v>
      </c>
      <c r="DX205" s="71"/>
      <c r="DY205" s="43"/>
      <c r="DZ205" s="396"/>
      <c r="EA205" s="405"/>
      <c r="EB205" s="72">
        <v>0</v>
      </c>
      <c r="EC205" s="71"/>
      <c r="ED205" s="43"/>
      <c r="EE205" s="396"/>
      <c r="EF205" s="405"/>
      <c r="EG205" s="72">
        <v>0</v>
      </c>
      <c r="EH205" s="71"/>
      <c r="EI205" s="43"/>
      <c r="EJ205" s="396"/>
      <c r="EK205" s="405"/>
      <c r="EL205" s="72">
        <v>0</v>
      </c>
      <c r="EM205" s="71"/>
      <c r="EN205" s="43"/>
      <c r="EO205" s="88"/>
    </row>
    <row r="206" spans="4:147" hidden="1" x14ac:dyDescent="0.3">
      <c r="D206" s="88"/>
      <c r="E206" s="327"/>
      <c r="G206" s="43"/>
      <c r="H206" s="43"/>
      <c r="I206" s="43"/>
      <c r="J206" s="396"/>
      <c r="K206" s="43"/>
      <c r="L206" s="43"/>
      <c r="M206" s="43"/>
      <c r="N206" s="43"/>
      <c r="O206" s="396"/>
      <c r="P206" s="43"/>
      <c r="Q206" s="43"/>
      <c r="R206" s="43"/>
      <c r="S206" s="43"/>
      <c r="T206" s="396"/>
      <c r="U206" s="43"/>
      <c r="V206" s="43"/>
      <c r="W206" s="43"/>
      <c r="X206" s="43"/>
      <c r="Y206" s="396"/>
      <c r="Z206" s="43"/>
      <c r="AA206" s="43"/>
      <c r="AB206" s="43"/>
      <c r="AC206" s="43"/>
      <c r="AD206" s="396"/>
      <c r="AE206" s="43"/>
      <c r="AF206" s="43"/>
      <c r="AG206" s="43"/>
      <c r="AH206" s="43"/>
      <c r="AI206" s="396"/>
      <c r="AJ206" s="43"/>
      <c r="AK206" s="43"/>
      <c r="AL206" s="43"/>
      <c r="AM206" s="43"/>
      <c r="AN206" s="396"/>
      <c r="AO206" s="43"/>
      <c r="AP206" s="43"/>
      <c r="AQ206" s="43"/>
      <c r="AR206" s="43"/>
      <c r="AS206" s="396"/>
      <c r="AT206" s="43"/>
      <c r="AU206" s="43"/>
      <c r="AV206" s="43"/>
      <c r="AW206" s="43"/>
      <c r="AX206" s="396"/>
      <c r="AY206" s="43"/>
      <c r="AZ206" s="43"/>
      <c r="BA206" s="43"/>
      <c r="BB206" s="43"/>
      <c r="BC206" s="396"/>
      <c r="BD206" s="43"/>
      <c r="BE206" s="43"/>
      <c r="BF206" s="43"/>
      <c r="BG206" s="43"/>
      <c r="BH206" s="396"/>
      <c r="BI206" s="43"/>
      <c r="BJ206" s="43"/>
      <c r="BK206" s="43"/>
      <c r="BL206" s="43"/>
      <c r="BM206" s="396"/>
      <c r="BN206" s="43"/>
      <c r="BO206" s="43"/>
      <c r="BP206" s="43"/>
      <c r="BQ206" s="43"/>
      <c r="BR206" s="396"/>
      <c r="BS206" s="43"/>
      <c r="BT206" s="43"/>
      <c r="BU206" s="43"/>
      <c r="BV206" s="43"/>
      <c r="BW206" s="396"/>
      <c r="BX206" s="43"/>
      <c r="BY206" s="43"/>
      <c r="BZ206" s="43"/>
      <c r="CA206" s="43"/>
      <c r="CB206" s="396"/>
      <c r="CC206" s="43"/>
      <c r="CD206" s="43"/>
      <c r="CE206" s="43"/>
      <c r="CF206" s="43"/>
      <c r="CG206" s="396"/>
      <c r="CH206" s="43"/>
      <c r="CI206" s="43"/>
      <c r="CJ206" s="43"/>
      <c r="CK206" s="43"/>
      <c r="CL206" s="396"/>
      <c r="CM206" s="43"/>
      <c r="CN206" s="43"/>
      <c r="CO206" s="43"/>
      <c r="CP206" s="43"/>
      <c r="CQ206" s="396"/>
      <c r="CR206" s="43"/>
      <c r="CS206" s="43"/>
      <c r="CT206" s="43"/>
      <c r="CU206" s="43"/>
      <c r="CV206" s="396"/>
      <c r="CW206" s="43"/>
      <c r="CX206" s="43"/>
      <c r="CY206" s="43"/>
      <c r="CZ206" s="43"/>
      <c r="DA206" s="396"/>
      <c r="DB206" s="43"/>
      <c r="DC206" s="43"/>
      <c r="DD206" s="43"/>
      <c r="DE206" s="43"/>
      <c r="DF206" s="396"/>
      <c r="DG206" s="43"/>
      <c r="DH206" s="43"/>
      <c r="DI206" s="43"/>
      <c r="DJ206" s="43"/>
      <c r="DK206" s="396"/>
      <c r="DL206" s="43"/>
      <c r="DM206" s="43"/>
      <c r="DN206" s="43"/>
      <c r="DO206" s="43"/>
      <c r="DP206" s="396"/>
      <c r="DQ206" s="43"/>
      <c r="DR206" s="43"/>
      <c r="DS206" s="43"/>
      <c r="DT206" s="43"/>
      <c r="DU206" s="396"/>
      <c r="DV206" s="43"/>
      <c r="DW206" s="43"/>
      <c r="DX206" s="43"/>
      <c r="DY206" s="43"/>
      <c r="DZ206" s="396"/>
      <c r="EA206" s="43"/>
      <c r="EB206" s="43"/>
      <c r="EC206" s="43"/>
      <c r="ED206" s="43"/>
      <c r="EE206" s="396"/>
      <c r="EF206" s="43"/>
      <c r="EG206" s="43"/>
      <c r="EH206" s="43"/>
      <c r="EI206" s="43"/>
      <c r="EJ206" s="396"/>
      <c r="EK206" s="43"/>
      <c r="EL206" s="43"/>
      <c r="EM206" s="43"/>
      <c r="EN206" s="43"/>
      <c r="EO206" s="88"/>
    </row>
    <row r="207" spans="4:147" s="33" customFormat="1" hidden="1" x14ac:dyDescent="0.3">
      <c r="D207" s="161" t="s">
        <v>445</v>
      </c>
      <c r="E207" s="329"/>
      <c r="G207" s="35">
        <v>0</v>
      </c>
      <c r="H207" s="35"/>
      <c r="I207" s="35"/>
      <c r="J207" s="393"/>
      <c r="K207" s="35"/>
      <c r="L207" s="35">
        <v>0</v>
      </c>
      <c r="M207" s="35"/>
      <c r="N207" s="35"/>
      <c r="O207" s="393"/>
      <c r="P207" s="35"/>
      <c r="Q207" s="35">
        <v>0</v>
      </c>
      <c r="R207" s="35"/>
      <c r="S207" s="35"/>
      <c r="T207" s="393"/>
      <c r="U207" s="35"/>
      <c r="V207" s="35">
        <v>0</v>
      </c>
      <c r="W207" s="35"/>
      <c r="X207" s="35"/>
      <c r="Y207" s="393"/>
      <c r="Z207" s="35"/>
      <c r="AA207" s="35">
        <v>0</v>
      </c>
      <c r="AB207" s="35"/>
      <c r="AC207" s="35"/>
      <c r="AD207" s="393"/>
      <c r="AE207" s="35"/>
      <c r="AF207" s="35">
        <v>0</v>
      </c>
      <c r="AG207" s="35"/>
      <c r="AH207" s="35"/>
      <c r="AI207" s="393"/>
      <c r="AJ207" s="35"/>
      <c r="AK207" s="35">
        <v>0</v>
      </c>
      <c r="AL207" s="35"/>
      <c r="AM207" s="35"/>
      <c r="AN207" s="393"/>
      <c r="AO207" s="35"/>
      <c r="AP207" s="35">
        <v>0</v>
      </c>
      <c r="AQ207" s="35"/>
      <c r="AR207" s="35"/>
      <c r="AS207" s="393"/>
      <c r="AT207" s="35"/>
      <c r="AU207" s="35">
        <v>0</v>
      </c>
      <c r="AV207" s="35"/>
      <c r="AW207" s="35"/>
      <c r="AX207" s="393"/>
      <c r="AY207" s="35"/>
      <c r="AZ207" s="35">
        <v>0</v>
      </c>
      <c r="BA207" s="35"/>
      <c r="BB207" s="35"/>
      <c r="BC207" s="393"/>
      <c r="BD207" s="35"/>
      <c r="BE207" s="35">
        <v>0</v>
      </c>
      <c r="BF207" s="35"/>
      <c r="BG207" s="35"/>
      <c r="BH207" s="393"/>
      <c r="BI207" s="35"/>
      <c r="BJ207" s="35">
        <v>0</v>
      </c>
      <c r="BK207" s="35"/>
      <c r="BL207" s="35"/>
      <c r="BM207" s="393"/>
      <c r="BN207" s="35"/>
      <c r="BO207" s="35">
        <v>0</v>
      </c>
      <c r="BP207" s="35"/>
      <c r="BQ207" s="35"/>
      <c r="BR207" s="393"/>
      <c r="BS207" s="35"/>
      <c r="BT207" s="35">
        <v>0</v>
      </c>
      <c r="BU207" s="35"/>
      <c r="BV207" s="35"/>
      <c r="BW207" s="393"/>
      <c r="BX207" s="35"/>
      <c r="BY207" s="35">
        <v>0</v>
      </c>
      <c r="BZ207" s="35"/>
      <c r="CA207" s="35"/>
      <c r="CB207" s="393"/>
      <c r="CC207" s="35"/>
      <c r="CD207" s="35">
        <v>0</v>
      </c>
      <c r="CE207" s="35"/>
      <c r="CF207" s="35"/>
      <c r="CG207" s="393"/>
      <c r="CH207" s="35"/>
      <c r="CI207" s="35">
        <v>0</v>
      </c>
      <c r="CJ207" s="35"/>
      <c r="CK207" s="35"/>
      <c r="CL207" s="393"/>
      <c r="CM207" s="35"/>
      <c r="CN207" s="35">
        <v>0</v>
      </c>
      <c r="CO207" s="35"/>
      <c r="CP207" s="35"/>
      <c r="CQ207" s="393"/>
      <c r="CR207" s="35"/>
      <c r="CS207" s="35">
        <v>0</v>
      </c>
      <c r="CT207" s="35"/>
      <c r="CU207" s="35"/>
      <c r="CV207" s="393"/>
      <c r="CW207" s="35"/>
      <c r="CX207" s="35">
        <v>0</v>
      </c>
      <c r="CY207" s="35"/>
      <c r="CZ207" s="35"/>
      <c r="DA207" s="393"/>
      <c r="DB207" s="35"/>
      <c r="DC207" s="35">
        <v>0</v>
      </c>
      <c r="DD207" s="35"/>
      <c r="DE207" s="35"/>
      <c r="DF207" s="393"/>
      <c r="DG207" s="35"/>
      <c r="DH207" s="35">
        <v>0</v>
      </c>
      <c r="DI207" s="35"/>
      <c r="DJ207" s="35"/>
      <c r="DK207" s="393"/>
      <c r="DL207" s="35"/>
      <c r="DM207" s="35">
        <v>0</v>
      </c>
      <c r="DN207" s="35"/>
      <c r="DO207" s="35"/>
      <c r="DP207" s="393"/>
      <c r="DQ207" s="35"/>
      <c r="DR207" s="35">
        <v>0</v>
      </c>
      <c r="DS207" s="35"/>
      <c r="DT207" s="35"/>
      <c r="DU207" s="393"/>
      <c r="DV207" s="35"/>
      <c r="DW207" s="35">
        <v>0</v>
      </c>
      <c r="DX207" s="35"/>
      <c r="DY207" s="35"/>
      <c r="DZ207" s="393"/>
      <c r="EA207" s="35"/>
      <c r="EB207" s="35">
        <v>0</v>
      </c>
      <c r="EC207" s="35"/>
      <c r="ED207" s="35"/>
      <c r="EE207" s="393"/>
      <c r="EF207" s="35"/>
      <c r="EG207" s="35">
        <v>0</v>
      </c>
      <c r="EH207" s="35"/>
      <c r="EI207" s="35"/>
      <c r="EJ207" s="393"/>
      <c r="EK207" s="35"/>
      <c r="EL207" s="35">
        <v>0</v>
      </c>
      <c r="EM207" s="35"/>
      <c r="EN207" s="35"/>
      <c r="EO207" s="161"/>
      <c r="EQ207" s="80"/>
    </row>
    <row r="208" spans="4:147" hidden="1" x14ac:dyDescent="0.3">
      <c r="D208" s="88" t="s">
        <v>429</v>
      </c>
      <c r="E208" s="327"/>
      <c r="F208" s="333"/>
      <c r="G208" s="394">
        <v>0</v>
      </c>
      <c r="H208" s="395"/>
      <c r="I208" s="43"/>
      <c r="J208" s="396"/>
      <c r="K208" s="397"/>
      <c r="L208" s="394">
        <v>0</v>
      </c>
      <c r="M208" s="395"/>
      <c r="N208" s="43"/>
      <c r="O208" s="396"/>
      <c r="P208" s="397"/>
      <c r="Q208" s="394">
        <v>0</v>
      </c>
      <c r="R208" s="395"/>
      <c r="S208" s="43"/>
      <c r="T208" s="396"/>
      <c r="U208" s="397"/>
      <c r="V208" s="394">
        <v>0</v>
      </c>
      <c r="W208" s="395"/>
      <c r="X208" s="43"/>
      <c r="Y208" s="396"/>
      <c r="Z208" s="397"/>
      <c r="AA208" s="394">
        <v>0</v>
      </c>
      <c r="AB208" s="395"/>
      <c r="AC208" s="43"/>
      <c r="AD208" s="396"/>
      <c r="AE208" s="397"/>
      <c r="AF208" s="394">
        <v>0</v>
      </c>
      <c r="AG208" s="395"/>
      <c r="AH208" s="43"/>
      <c r="AI208" s="396"/>
      <c r="AJ208" s="397"/>
      <c r="AK208" s="394">
        <v>0</v>
      </c>
      <c r="AL208" s="395"/>
      <c r="AM208" s="43"/>
      <c r="AN208" s="396"/>
      <c r="AO208" s="397"/>
      <c r="AP208" s="394">
        <v>0</v>
      </c>
      <c r="AQ208" s="395"/>
      <c r="AR208" s="43"/>
      <c r="AS208" s="396"/>
      <c r="AT208" s="397"/>
      <c r="AU208" s="394">
        <v>0</v>
      </c>
      <c r="AV208" s="395"/>
      <c r="AW208" s="43"/>
      <c r="AX208" s="396"/>
      <c r="AY208" s="397"/>
      <c r="AZ208" s="394">
        <v>0</v>
      </c>
      <c r="BA208" s="395"/>
      <c r="BB208" s="43"/>
      <c r="BC208" s="396"/>
      <c r="BD208" s="397"/>
      <c r="BE208" s="394">
        <v>0</v>
      </c>
      <c r="BF208" s="395"/>
      <c r="BG208" s="43"/>
      <c r="BH208" s="396"/>
      <c r="BI208" s="397"/>
      <c r="BJ208" s="394">
        <v>0</v>
      </c>
      <c r="BK208" s="395"/>
      <c r="BL208" s="43"/>
      <c r="BM208" s="396"/>
      <c r="BN208" s="397"/>
      <c r="BO208" s="394">
        <v>0</v>
      </c>
      <c r="BP208" s="395"/>
      <c r="BQ208" s="43"/>
      <c r="BR208" s="396"/>
      <c r="BS208" s="397"/>
      <c r="BT208" s="394">
        <v>0</v>
      </c>
      <c r="BU208" s="395"/>
      <c r="BV208" s="43"/>
      <c r="BW208" s="396"/>
      <c r="BX208" s="397"/>
      <c r="BY208" s="394">
        <v>0</v>
      </c>
      <c r="BZ208" s="395"/>
      <c r="CA208" s="43"/>
      <c r="CB208" s="396"/>
      <c r="CC208" s="397"/>
      <c r="CD208" s="394">
        <v>0</v>
      </c>
      <c r="CE208" s="395"/>
      <c r="CF208" s="43"/>
      <c r="CG208" s="396"/>
      <c r="CH208" s="397"/>
      <c r="CI208" s="394">
        <v>0</v>
      </c>
      <c r="CJ208" s="395"/>
      <c r="CK208" s="43"/>
      <c r="CL208" s="396"/>
      <c r="CM208" s="397"/>
      <c r="CN208" s="394">
        <v>0</v>
      </c>
      <c r="CO208" s="395"/>
      <c r="CP208" s="43"/>
      <c r="CQ208" s="396"/>
      <c r="CR208" s="397"/>
      <c r="CS208" s="394">
        <v>0</v>
      </c>
      <c r="CT208" s="395"/>
      <c r="CU208" s="43"/>
      <c r="CV208" s="396"/>
      <c r="CW208" s="397"/>
      <c r="CX208" s="394">
        <v>0</v>
      </c>
      <c r="CY208" s="395"/>
      <c r="CZ208" s="43"/>
      <c r="DA208" s="396"/>
      <c r="DB208" s="397"/>
      <c r="DC208" s="394">
        <v>0</v>
      </c>
      <c r="DD208" s="395"/>
      <c r="DE208" s="43"/>
      <c r="DF208" s="396"/>
      <c r="DG208" s="397"/>
      <c r="DH208" s="394">
        <v>0</v>
      </c>
      <c r="DI208" s="395"/>
      <c r="DJ208" s="43"/>
      <c r="DK208" s="396"/>
      <c r="DL208" s="397"/>
      <c r="DM208" s="394">
        <v>0</v>
      </c>
      <c r="DN208" s="395"/>
      <c r="DO208" s="43"/>
      <c r="DP208" s="396"/>
      <c r="DQ208" s="397"/>
      <c r="DR208" s="394">
        <v>0</v>
      </c>
      <c r="DS208" s="395"/>
      <c r="DT208" s="43"/>
      <c r="DU208" s="396"/>
      <c r="DV208" s="397"/>
      <c r="DW208" s="394">
        <v>0</v>
      </c>
      <c r="DX208" s="395"/>
      <c r="DY208" s="43"/>
      <c r="DZ208" s="396"/>
      <c r="EA208" s="397"/>
      <c r="EB208" s="394">
        <v>0</v>
      </c>
      <c r="EC208" s="395"/>
      <c r="ED208" s="43"/>
      <c r="EE208" s="396"/>
      <c r="EF208" s="397"/>
      <c r="EG208" s="394">
        <v>0</v>
      </c>
      <c r="EH208" s="395"/>
      <c r="EI208" s="43"/>
      <c r="EJ208" s="396"/>
      <c r="EK208" s="397"/>
      <c r="EL208" s="394">
        <v>0</v>
      </c>
      <c r="EM208" s="395"/>
      <c r="EN208" s="43"/>
      <c r="EO208" s="88"/>
    </row>
    <row r="209" spans="4:145" hidden="1" x14ac:dyDescent="0.3">
      <c r="D209" s="88" t="s">
        <v>430</v>
      </c>
      <c r="E209" s="327"/>
      <c r="F209" s="346"/>
      <c r="G209" s="72">
        <v>0</v>
      </c>
      <c r="H209" s="71"/>
      <c r="I209" s="43"/>
      <c r="J209" s="396"/>
      <c r="K209" s="405"/>
      <c r="L209" s="72">
        <v>0</v>
      </c>
      <c r="M209" s="71"/>
      <c r="N209" s="43"/>
      <c r="O209" s="396"/>
      <c r="P209" s="405"/>
      <c r="Q209" s="72">
        <v>0</v>
      </c>
      <c r="R209" s="71"/>
      <c r="S209" s="43"/>
      <c r="T209" s="396"/>
      <c r="U209" s="405"/>
      <c r="V209" s="72">
        <v>0</v>
      </c>
      <c r="W209" s="71"/>
      <c r="X209" s="43"/>
      <c r="Y209" s="396"/>
      <c r="Z209" s="405"/>
      <c r="AA209" s="72">
        <v>0</v>
      </c>
      <c r="AB209" s="71"/>
      <c r="AC209" s="43"/>
      <c r="AD209" s="396"/>
      <c r="AE209" s="405"/>
      <c r="AF209" s="72">
        <v>0</v>
      </c>
      <c r="AG209" s="71"/>
      <c r="AH209" s="43"/>
      <c r="AI209" s="396"/>
      <c r="AJ209" s="405"/>
      <c r="AK209" s="72">
        <v>0</v>
      </c>
      <c r="AL209" s="71"/>
      <c r="AM209" s="43"/>
      <c r="AN209" s="396"/>
      <c r="AO209" s="405"/>
      <c r="AP209" s="72">
        <v>0</v>
      </c>
      <c r="AQ209" s="71"/>
      <c r="AR209" s="43"/>
      <c r="AS209" s="396"/>
      <c r="AT209" s="405"/>
      <c r="AU209" s="72">
        <v>0</v>
      </c>
      <c r="AV209" s="71"/>
      <c r="AW209" s="43"/>
      <c r="AX209" s="396"/>
      <c r="AY209" s="405"/>
      <c r="AZ209" s="72">
        <v>0</v>
      </c>
      <c r="BA209" s="71"/>
      <c r="BB209" s="43"/>
      <c r="BC209" s="396"/>
      <c r="BD209" s="405"/>
      <c r="BE209" s="72">
        <v>0</v>
      </c>
      <c r="BF209" s="71"/>
      <c r="BG209" s="43"/>
      <c r="BH209" s="396"/>
      <c r="BI209" s="405"/>
      <c r="BJ209" s="72">
        <v>0</v>
      </c>
      <c r="BK209" s="71"/>
      <c r="BL209" s="43"/>
      <c r="BM209" s="396"/>
      <c r="BN209" s="405"/>
      <c r="BO209" s="72">
        <v>0</v>
      </c>
      <c r="BP209" s="71"/>
      <c r="BQ209" s="43"/>
      <c r="BR209" s="396"/>
      <c r="BS209" s="405"/>
      <c r="BT209" s="72">
        <v>0</v>
      </c>
      <c r="BU209" s="71"/>
      <c r="BV209" s="43"/>
      <c r="BW209" s="396"/>
      <c r="BX209" s="405"/>
      <c r="BY209" s="72">
        <v>0</v>
      </c>
      <c r="BZ209" s="71"/>
      <c r="CA209" s="43"/>
      <c r="CB209" s="396"/>
      <c r="CC209" s="405"/>
      <c r="CD209" s="72">
        <v>0</v>
      </c>
      <c r="CE209" s="71"/>
      <c r="CF209" s="43"/>
      <c r="CG209" s="396"/>
      <c r="CH209" s="405"/>
      <c r="CI209" s="72">
        <v>0</v>
      </c>
      <c r="CJ209" s="71"/>
      <c r="CK209" s="43"/>
      <c r="CL209" s="396"/>
      <c r="CM209" s="405"/>
      <c r="CN209" s="72">
        <v>0</v>
      </c>
      <c r="CO209" s="71"/>
      <c r="CP209" s="43"/>
      <c r="CQ209" s="396"/>
      <c r="CR209" s="405"/>
      <c r="CS209" s="72">
        <v>0</v>
      </c>
      <c r="CT209" s="71"/>
      <c r="CU209" s="43"/>
      <c r="CV209" s="396"/>
      <c r="CW209" s="405"/>
      <c r="CX209" s="72">
        <v>0</v>
      </c>
      <c r="CY209" s="71"/>
      <c r="CZ209" s="43"/>
      <c r="DA209" s="396"/>
      <c r="DB209" s="405"/>
      <c r="DC209" s="72">
        <v>0</v>
      </c>
      <c r="DD209" s="71"/>
      <c r="DE209" s="43"/>
      <c r="DF209" s="396"/>
      <c r="DG209" s="405"/>
      <c r="DH209" s="72">
        <v>0</v>
      </c>
      <c r="DI209" s="71"/>
      <c r="DJ209" s="43"/>
      <c r="DK209" s="396"/>
      <c r="DL209" s="405"/>
      <c r="DM209" s="72">
        <v>0</v>
      </c>
      <c r="DN209" s="71"/>
      <c r="DO209" s="43"/>
      <c r="DP209" s="396"/>
      <c r="DQ209" s="405"/>
      <c r="DR209" s="72">
        <v>0</v>
      </c>
      <c r="DS209" s="71"/>
      <c r="DT209" s="43"/>
      <c r="DU209" s="396"/>
      <c r="DV209" s="405"/>
      <c r="DW209" s="72">
        <v>0</v>
      </c>
      <c r="DX209" s="71"/>
      <c r="DY209" s="43"/>
      <c r="DZ209" s="396"/>
      <c r="EA209" s="405"/>
      <c r="EB209" s="72">
        <v>0</v>
      </c>
      <c r="EC209" s="71"/>
      <c r="ED209" s="43"/>
      <c r="EE209" s="396"/>
      <c r="EF209" s="405"/>
      <c r="EG209" s="72">
        <v>0</v>
      </c>
      <c r="EH209" s="71"/>
      <c r="EI209" s="43"/>
      <c r="EJ209" s="396"/>
      <c r="EK209" s="405"/>
      <c r="EL209" s="72">
        <v>0</v>
      </c>
      <c r="EM209" s="71"/>
      <c r="EN209" s="43"/>
      <c r="EO209" s="88"/>
    </row>
    <row r="210" spans="4:145" hidden="1" x14ac:dyDescent="0.3">
      <c r="D210" s="88"/>
      <c r="E210" s="327"/>
      <c r="G210" s="43"/>
      <c r="H210" s="43"/>
      <c r="I210" s="43"/>
      <c r="J210" s="396"/>
      <c r="K210" s="43"/>
      <c r="L210" s="43"/>
      <c r="M210" s="43"/>
      <c r="N210" s="43"/>
      <c r="O210" s="396"/>
      <c r="P210" s="43"/>
      <c r="Q210" s="43"/>
      <c r="R210" s="43"/>
      <c r="S210" s="43"/>
      <c r="T210" s="396"/>
      <c r="U210" s="43"/>
      <c r="V210" s="43"/>
      <c r="W210" s="43"/>
      <c r="X210" s="43"/>
      <c r="Y210" s="396"/>
      <c r="Z210" s="43"/>
      <c r="AA210" s="43"/>
      <c r="AB210" s="43"/>
      <c r="AC210" s="43"/>
      <c r="AD210" s="396"/>
      <c r="AE210" s="43"/>
      <c r="AF210" s="43"/>
      <c r="AG210" s="43"/>
      <c r="AH210" s="43"/>
      <c r="AI210" s="396"/>
      <c r="AJ210" s="43"/>
      <c r="AK210" s="43"/>
      <c r="AL210" s="43"/>
      <c r="AM210" s="43"/>
      <c r="AN210" s="396"/>
      <c r="AO210" s="43"/>
      <c r="AP210" s="43"/>
      <c r="AQ210" s="43"/>
      <c r="AR210" s="43"/>
      <c r="AS210" s="396"/>
      <c r="AT210" s="43"/>
      <c r="AU210" s="43"/>
      <c r="AV210" s="43"/>
      <c r="AW210" s="43"/>
      <c r="AX210" s="396"/>
      <c r="AY210" s="43"/>
      <c r="AZ210" s="43"/>
      <c r="BA210" s="43"/>
      <c r="BB210" s="43"/>
      <c r="BC210" s="396"/>
      <c r="BD210" s="43"/>
      <c r="BE210" s="43"/>
      <c r="BF210" s="43"/>
      <c r="BG210" s="43"/>
      <c r="BH210" s="396"/>
      <c r="BI210" s="43"/>
      <c r="BJ210" s="43"/>
      <c r="BK210" s="43"/>
      <c r="BL210" s="43"/>
      <c r="BM210" s="396"/>
      <c r="BN210" s="43"/>
      <c r="BO210" s="43"/>
      <c r="BP210" s="43"/>
      <c r="BQ210" s="43"/>
      <c r="BR210" s="396"/>
      <c r="BS210" s="43"/>
      <c r="BT210" s="43"/>
      <c r="BU210" s="43"/>
      <c r="BV210" s="43"/>
      <c r="BW210" s="396"/>
      <c r="BX210" s="43"/>
      <c r="BY210" s="43"/>
      <c r="BZ210" s="43"/>
      <c r="CA210" s="43"/>
      <c r="CB210" s="396"/>
      <c r="CC210" s="43"/>
      <c r="CD210" s="43"/>
      <c r="CE210" s="43"/>
      <c r="CF210" s="43"/>
      <c r="CG210" s="396"/>
      <c r="CH210" s="43"/>
      <c r="CI210" s="43"/>
      <c r="CJ210" s="43"/>
      <c r="CK210" s="43"/>
      <c r="CL210" s="396"/>
      <c r="CM210" s="43"/>
      <c r="CN210" s="43"/>
      <c r="CO210" s="43"/>
      <c r="CP210" s="43"/>
      <c r="CQ210" s="396"/>
      <c r="CR210" s="43"/>
      <c r="CS210" s="43"/>
      <c r="CT210" s="43"/>
      <c r="CU210" s="43"/>
      <c r="CV210" s="396"/>
      <c r="CW210" s="43"/>
      <c r="CX210" s="43"/>
      <c r="CY210" s="43"/>
      <c r="CZ210" s="43"/>
      <c r="DA210" s="396"/>
      <c r="DB210" s="43"/>
      <c r="DC210" s="43"/>
      <c r="DD210" s="43"/>
      <c r="DE210" s="43"/>
      <c r="DF210" s="396"/>
      <c r="DG210" s="43"/>
      <c r="DH210" s="43"/>
      <c r="DI210" s="43"/>
      <c r="DJ210" s="43"/>
      <c r="DK210" s="396"/>
      <c r="DL210" s="43"/>
      <c r="DM210" s="43"/>
      <c r="DN210" s="43"/>
      <c r="DO210" s="43"/>
      <c r="DP210" s="396"/>
      <c r="DQ210" s="43"/>
      <c r="DR210" s="43"/>
      <c r="DS210" s="43"/>
      <c r="DT210" s="43"/>
      <c r="DU210" s="396"/>
      <c r="DV210" s="43"/>
      <c r="DW210" s="43"/>
      <c r="DX210" s="43"/>
      <c r="DY210" s="43"/>
      <c r="DZ210" s="396"/>
      <c r="EA210" s="43"/>
      <c r="EB210" s="43"/>
      <c r="EC210" s="43"/>
      <c r="ED210" s="43"/>
      <c r="EE210" s="396"/>
      <c r="EF210" s="43"/>
      <c r="EG210" s="43"/>
      <c r="EH210" s="43"/>
      <c r="EI210" s="43"/>
      <c r="EJ210" s="396"/>
      <c r="EK210" s="43"/>
      <c r="EL210" s="43"/>
      <c r="EM210" s="43"/>
      <c r="EN210" s="43"/>
      <c r="EO210" s="88"/>
    </row>
    <row r="211" spans="4:145" hidden="1" x14ac:dyDescent="0.3">
      <c r="D211" s="88" t="s">
        <v>446</v>
      </c>
      <c r="E211" s="327"/>
      <c r="G211" s="43">
        <v>0</v>
      </c>
      <c r="H211" s="43"/>
      <c r="I211" s="43"/>
      <c r="J211" s="396"/>
      <c r="K211" s="43"/>
      <c r="L211" s="43">
        <v>0</v>
      </c>
      <c r="M211" s="43"/>
      <c r="N211" s="43"/>
      <c r="O211" s="396"/>
      <c r="P211" s="43"/>
      <c r="Q211" s="43">
        <v>0</v>
      </c>
      <c r="R211" s="43"/>
      <c r="S211" s="43"/>
      <c r="T211" s="396"/>
      <c r="U211" s="43"/>
      <c r="V211" s="43">
        <v>0</v>
      </c>
      <c r="W211" s="43"/>
      <c r="X211" s="43"/>
      <c r="Y211" s="396"/>
      <c r="Z211" s="43"/>
      <c r="AA211" s="43">
        <v>0</v>
      </c>
      <c r="AB211" s="43"/>
      <c r="AC211" s="43"/>
      <c r="AD211" s="396"/>
      <c r="AE211" s="43"/>
      <c r="AF211" s="43">
        <v>0</v>
      </c>
      <c r="AG211" s="43"/>
      <c r="AH211" s="43"/>
      <c r="AI211" s="396"/>
      <c r="AJ211" s="43"/>
      <c r="AK211" s="43">
        <v>0</v>
      </c>
      <c r="AL211" s="43"/>
      <c r="AM211" s="43"/>
      <c r="AN211" s="396"/>
      <c r="AO211" s="43"/>
      <c r="AP211" s="43">
        <v>0</v>
      </c>
      <c r="AQ211" s="43"/>
      <c r="AR211" s="43"/>
      <c r="AS211" s="396"/>
      <c r="AT211" s="43"/>
      <c r="AU211" s="43">
        <v>0</v>
      </c>
      <c r="AV211" s="43"/>
      <c r="AW211" s="43"/>
      <c r="AX211" s="396"/>
      <c r="AY211" s="43"/>
      <c r="AZ211" s="43">
        <v>0</v>
      </c>
      <c r="BA211" s="43"/>
      <c r="BB211" s="43"/>
      <c r="BC211" s="396"/>
      <c r="BD211" s="43"/>
      <c r="BE211" s="43">
        <v>0</v>
      </c>
      <c r="BF211" s="43"/>
      <c r="BG211" s="43"/>
      <c r="BH211" s="396"/>
      <c r="BI211" s="43"/>
      <c r="BJ211" s="43">
        <v>0</v>
      </c>
      <c r="BK211" s="43"/>
      <c r="BL211" s="43"/>
      <c r="BM211" s="396"/>
      <c r="BN211" s="43"/>
      <c r="BO211" s="43">
        <v>0</v>
      </c>
      <c r="BP211" s="43"/>
      <c r="BQ211" s="43"/>
      <c r="BR211" s="396"/>
      <c r="BS211" s="43"/>
      <c r="BT211" s="43">
        <v>0</v>
      </c>
      <c r="BU211" s="43"/>
      <c r="BV211" s="43"/>
      <c r="BW211" s="396"/>
      <c r="BX211" s="43"/>
      <c r="BY211" s="43">
        <v>0</v>
      </c>
      <c r="BZ211" s="43"/>
      <c r="CA211" s="43"/>
      <c r="CB211" s="396"/>
      <c r="CC211" s="43"/>
      <c r="CD211" s="43">
        <v>0</v>
      </c>
      <c r="CE211" s="43"/>
      <c r="CF211" s="43"/>
      <c r="CG211" s="396"/>
      <c r="CH211" s="43"/>
      <c r="CI211" s="43">
        <v>0</v>
      </c>
      <c r="CJ211" s="43"/>
      <c r="CK211" s="43"/>
      <c r="CL211" s="396"/>
      <c r="CM211" s="43"/>
      <c r="CN211" s="43">
        <v>0</v>
      </c>
      <c r="CO211" s="43"/>
      <c r="CP211" s="43"/>
      <c r="CQ211" s="396"/>
      <c r="CR211" s="43"/>
      <c r="CS211" s="43">
        <v>0</v>
      </c>
      <c r="CT211" s="43"/>
      <c r="CU211" s="43"/>
      <c r="CV211" s="396"/>
      <c r="CW211" s="43"/>
      <c r="CX211" s="43">
        <v>0</v>
      </c>
      <c r="CY211" s="43"/>
      <c r="CZ211" s="43"/>
      <c r="DA211" s="396"/>
      <c r="DB211" s="43"/>
      <c r="DC211" s="43">
        <v>0</v>
      </c>
      <c r="DD211" s="43"/>
      <c r="DE211" s="43"/>
      <c r="DF211" s="396"/>
      <c r="DG211" s="43"/>
      <c r="DH211" s="43">
        <v>0</v>
      </c>
      <c r="DI211" s="43"/>
      <c r="DJ211" s="43"/>
      <c r="DK211" s="396"/>
      <c r="DL211" s="43"/>
      <c r="DM211" s="43">
        <v>0</v>
      </c>
      <c r="DN211" s="43"/>
      <c r="DO211" s="43"/>
      <c r="DP211" s="396"/>
      <c r="DQ211" s="43"/>
      <c r="DR211" s="43">
        <v>0</v>
      </c>
      <c r="DS211" s="43"/>
      <c r="DT211" s="43"/>
      <c r="DU211" s="396"/>
      <c r="DV211" s="43"/>
      <c r="DW211" s="43">
        <v>0</v>
      </c>
      <c r="DX211" s="43"/>
      <c r="DY211" s="43"/>
      <c r="DZ211" s="396"/>
      <c r="EA211" s="43"/>
      <c r="EB211" s="43">
        <v>0</v>
      </c>
      <c r="EC211" s="43"/>
      <c r="ED211" s="43"/>
      <c r="EE211" s="396"/>
      <c r="EF211" s="43"/>
      <c r="EG211" s="43">
        <v>0</v>
      </c>
      <c r="EH211" s="43"/>
      <c r="EI211" s="43"/>
      <c r="EJ211" s="396"/>
      <c r="EK211" s="43"/>
      <c r="EL211" s="43">
        <v>0</v>
      </c>
      <c r="EM211" s="43"/>
      <c r="EN211" s="43"/>
      <c r="EO211" s="88"/>
    </row>
    <row r="212" spans="4:145" hidden="1" x14ac:dyDescent="0.3">
      <c r="D212" s="88" t="s">
        <v>429</v>
      </c>
      <c r="E212" s="327"/>
      <c r="F212" s="333"/>
      <c r="G212" s="394">
        <v>0</v>
      </c>
      <c r="H212" s="395"/>
      <c r="I212" s="43"/>
      <c r="J212" s="396"/>
      <c r="K212" s="397"/>
      <c r="L212" s="394">
        <v>0</v>
      </c>
      <c r="M212" s="395"/>
      <c r="N212" s="43"/>
      <c r="O212" s="396"/>
      <c r="P212" s="397"/>
      <c r="Q212" s="394">
        <v>0</v>
      </c>
      <c r="R212" s="395"/>
      <c r="S212" s="43"/>
      <c r="T212" s="396"/>
      <c r="U212" s="397"/>
      <c r="V212" s="394">
        <v>0</v>
      </c>
      <c r="W212" s="395"/>
      <c r="X212" s="43"/>
      <c r="Y212" s="396"/>
      <c r="Z212" s="397"/>
      <c r="AA212" s="394">
        <v>0</v>
      </c>
      <c r="AB212" s="395"/>
      <c r="AC212" s="43"/>
      <c r="AD212" s="396"/>
      <c r="AE212" s="397"/>
      <c r="AF212" s="394">
        <v>0</v>
      </c>
      <c r="AG212" s="395"/>
      <c r="AH212" s="43"/>
      <c r="AI212" s="396"/>
      <c r="AJ212" s="397"/>
      <c r="AK212" s="394">
        <v>0</v>
      </c>
      <c r="AL212" s="395"/>
      <c r="AM212" s="43"/>
      <c r="AN212" s="396"/>
      <c r="AO212" s="397"/>
      <c r="AP212" s="394">
        <v>0</v>
      </c>
      <c r="AQ212" s="395"/>
      <c r="AR212" s="43"/>
      <c r="AS212" s="396"/>
      <c r="AT212" s="397"/>
      <c r="AU212" s="394">
        <v>0</v>
      </c>
      <c r="AV212" s="395"/>
      <c r="AW212" s="43"/>
      <c r="AX212" s="396"/>
      <c r="AY212" s="397"/>
      <c r="AZ212" s="394">
        <v>0</v>
      </c>
      <c r="BA212" s="395"/>
      <c r="BB212" s="43"/>
      <c r="BC212" s="396"/>
      <c r="BD212" s="397"/>
      <c r="BE212" s="394">
        <v>0</v>
      </c>
      <c r="BF212" s="395"/>
      <c r="BG212" s="43"/>
      <c r="BH212" s="396"/>
      <c r="BI212" s="397"/>
      <c r="BJ212" s="394">
        <v>0</v>
      </c>
      <c r="BK212" s="395"/>
      <c r="BL212" s="43"/>
      <c r="BM212" s="396"/>
      <c r="BN212" s="397"/>
      <c r="BO212" s="394">
        <v>0</v>
      </c>
      <c r="BP212" s="395"/>
      <c r="BQ212" s="43"/>
      <c r="BR212" s="396"/>
      <c r="BS212" s="397"/>
      <c r="BT212" s="394">
        <v>0</v>
      </c>
      <c r="BU212" s="395"/>
      <c r="BV212" s="43"/>
      <c r="BW212" s="396"/>
      <c r="BX212" s="397"/>
      <c r="BY212" s="394">
        <v>0</v>
      </c>
      <c r="BZ212" s="395"/>
      <c r="CA212" s="43"/>
      <c r="CB212" s="396"/>
      <c r="CC212" s="397"/>
      <c r="CD212" s="394">
        <v>0</v>
      </c>
      <c r="CE212" s="395"/>
      <c r="CF212" s="43"/>
      <c r="CG212" s="396"/>
      <c r="CH212" s="397"/>
      <c r="CI212" s="394">
        <v>0</v>
      </c>
      <c r="CJ212" s="395"/>
      <c r="CK212" s="43"/>
      <c r="CL212" s="396"/>
      <c r="CM212" s="397"/>
      <c r="CN212" s="394">
        <v>0</v>
      </c>
      <c r="CO212" s="395"/>
      <c r="CP212" s="43"/>
      <c r="CQ212" s="396"/>
      <c r="CR212" s="397"/>
      <c r="CS212" s="394">
        <v>0</v>
      </c>
      <c r="CT212" s="395"/>
      <c r="CU212" s="43"/>
      <c r="CV212" s="396"/>
      <c r="CW212" s="397"/>
      <c r="CX212" s="394">
        <v>0</v>
      </c>
      <c r="CY212" s="395"/>
      <c r="CZ212" s="43"/>
      <c r="DA212" s="396"/>
      <c r="DB212" s="397"/>
      <c r="DC212" s="394">
        <v>0</v>
      </c>
      <c r="DD212" s="395"/>
      <c r="DE212" s="43"/>
      <c r="DF212" s="396"/>
      <c r="DG212" s="397"/>
      <c r="DH212" s="394">
        <v>0</v>
      </c>
      <c r="DI212" s="395"/>
      <c r="DJ212" s="43"/>
      <c r="DK212" s="396"/>
      <c r="DL212" s="397"/>
      <c r="DM212" s="394">
        <v>0</v>
      </c>
      <c r="DN212" s="395"/>
      <c r="DO212" s="43"/>
      <c r="DP212" s="396"/>
      <c r="DQ212" s="397"/>
      <c r="DR212" s="394">
        <v>0</v>
      </c>
      <c r="DS212" s="395"/>
      <c r="DT212" s="43"/>
      <c r="DU212" s="396"/>
      <c r="DV212" s="397"/>
      <c r="DW212" s="394">
        <v>0</v>
      </c>
      <c r="DX212" s="395"/>
      <c r="DY212" s="43"/>
      <c r="DZ212" s="396"/>
      <c r="EA212" s="397"/>
      <c r="EB212" s="394">
        <v>0</v>
      </c>
      <c r="EC212" s="395"/>
      <c r="ED212" s="43"/>
      <c r="EE212" s="396"/>
      <c r="EF212" s="397"/>
      <c r="EG212" s="394">
        <v>0</v>
      </c>
      <c r="EH212" s="395"/>
      <c r="EI212" s="43"/>
      <c r="EJ212" s="396"/>
      <c r="EK212" s="397"/>
      <c r="EL212" s="394">
        <v>0</v>
      </c>
      <c r="EM212" s="395"/>
      <c r="EN212" s="43"/>
      <c r="EO212" s="88"/>
    </row>
    <row r="213" spans="4:145" hidden="1" x14ac:dyDescent="0.3">
      <c r="D213" s="88" t="s">
        <v>430</v>
      </c>
      <c r="E213" s="327"/>
      <c r="F213" s="346"/>
      <c r="G213" s="72">
        <v>0</v>
      </c>
      <c r="H213" s="71"/>
      <c r="I213" s="43"/>
      <c r="J213" s="396"/>
      <c r="K213" s="405"/>
      <c r="L213" s="72">
        <v>0</v>
      </c>
      <c r="M213" s="71"/>
      <c r="N213" s="43"/>
      <c r="O213" s="396"/>
      <c r="P213" s="405"/>
      <c r="Q213" s="72">
        <v>0</v>
      </c>
      <c r="R213" s="71"/>
      <c r="S213" s="43"/>
      <c r="T213" s="396"/>
      <c r="U213" s="405"/>
      <c r="V213" s="72">
        <v>0</v>
      </c>
      <c r="W213" s="71"/>
      <c r="X213" s="43"/>
      <c r="Y213" s="396"/>
      <c r="Z213" s="405"/>
      <c r="AA213" s="72">
        <v>0</v>
      </c>
      <c r="AB213" s="71"/>
      <c r="AC213" s="43"/>
      <c r="AD213" s="396"/>
      <c r="AE213" s="405"/>
      <c r="AF213" s="72">
        <v>0</v>
      </c>
      <c r="AG213" s="71"/>
      <c r="AH213" s="43"/>
      <c r="AI213" s="396"/>
      <c r="AJ213" s="405"/>
      <c r="AK213" s="72">
        <v>0</v>
      </c>
      <c r="AL213" s="71"/>
      <c r="AM213" s="43"/>
      <c r="AN213" s="396"/>
      <c r="AO213" s="405"/>
      <c r="AP213" s="72">
        <v>0</v>
      </c>
      <c r="AQ213" s="71"/>
      <c r="AR213" s="43"/>
      <c r="AS213" s="396"/>
      <c r="AT213" s="405"/>
      <c r="AU213" s="72">
        <v>0</v>
      </c>
      <c r="AV213" s="71"/>
      <c r="AW213" s="43"/>
      <c r="AX213" s="396"/>
      <c r="AY213" s="405"/>
      <c r="AZ213" s="72">
        <v>0</v>
      </c>
      <c r="BA213" s="71"/>
      <c r="BB213" s="43"/>
      <c r="BC213" s="396"/>
      <c r="BD213" s="405"/>
      <c r="BE213" s="72">
        <v>0</v>
      </c>
      <c r="BF213" s="71"/>
      <c r="BG213" s="43"/>
      <c r="BH213" s="396"/>
      <c r="BI213" s="405"/>
      <c r="BJ213" s="72">
        <v>0</v>
      </c>
      <c r="BK213" s="71"/>
      <c r="BL213" s="43"/>
      <c r="BM213" s="396"/>
      <c r="BN213" s="405"/>
      <c r="BO213" s="72">
        <v>0</v>
      </c>
      <c r="BP213" s="71"/>
      <c r="BQ213" s="43"/>
      <c r="BR213" s="396"/>
      <c r="BS213" s="405"/>
      <c r="BT213" s="72">
        <v>0</v>
      </c>
      <c r="BU213" s="71"/>
      <c r="BV213" s="43"/>
      <c r="BW213" s="396"/>
      <c r="BX213" s="405"/>
      <c r="BY213" s="72">
        <v>0</v>
      </c>
      <c r="BZ213" s="71"/>
      <c r="CA213" s="43"/>
      <c r="CB213" s="396"/>
      <c r="CC213" s="405"/>
      <c r="CD213" s="72">
        <v>0</v>
      </c>
      <c r="CE213" s="71"/>
      <c r="CF213" s="43"/>
      <c r="CG213" s="396"/>
      <c r="CH213" s="405"/>
      <c r="CI213" s="72">
        <v>0</v>
      </c>
      <c r="CJ213" s="71"/>
      <c r="CK213" s="43"/>
      <c r="CL213" s="396"/>
      <c r="CM213" s="405"/>
      <c r="CN213" s="72">
        <v>0</v>
      </c>
      <c r="CO213" s="71"/>
      <c r="CP213" s="43"/>
      <c r="CQ213" s="396"/>
      <c r="CR213" s="405"/>
      <c r="CS213" s="72">
        <v>0</v>
      </c>
      <c r="CT213" s="71"/>
      <c r="CU213" s="43"/>
      <c r="CV213" s="396"/>
      <c r="CW213" s="405"/>
      <c r="CX213" s="72">
        <v>0</v>
      </c>
      <c r="CY213" s="71"/>
      <c r="CZ213" s="43"/>
      <c r="DA213" s="396"/>
      <c r="DB213" s="405"/>
      <c r="DC213" s="72">
        <v>0</v>
      </c>
      <c r="DD213" s="71"/>
      <c r="DE213" s="43"/>
      <c r="DF213" s="396"/>
      <c r="DG213" s="405"/>
      <c r="DH213" s="72">
        <v>0</v>
      </c>
      <c r="DI213" s="71"/>
      <c r="DJ213" s="43"/>
      <c r="DK213" s="396"/>
      <c r="DL213" s="405"/>
      <c r="DM213" s="72">
        <v>0</v>
      </c>
      <c r="DN213" s="71"/>
      <c r="DO213" s="43"/>
      <c r="DP213" s="396"/>
      <c r="DQ213" s="405"/>
      <c r="DR213" s="72">
        <v>0</v>
      </c>
      <c r="DS213" s="71"/>
      <c r="DT213" s="43"/>
      <c r="DU213" s="396"/>
      <c r="DV213" s="405"/>
      <c r="DW213" s="72">
        <v>0</v>
      </c>
      <c r="DX213" s="71"/>
      <c r="DY213" s="43"/>
      <c r="DZ213" s="396"/>
      <c r="EA213" s="405"/>
      <c r="EB213" s="72">
        <v>0</v>
      </c>
      <c r="EC213" s="71"/>
      <c r="ED213" s="43"/>
      <c r="EE213" s="396"/>
      <c r="EF213" s="405"/>
      <c r="EG213" s="72">
        <v>0</v>
      </c>
      <c r="EH213" s="71"/>
      <c r="EI213" s="43"/>
      <c r="EJ213" s="396"/>
      <c r="EK213" s="405"/>
      <c r="EL213" s="72">
        <v>0</v>
      </c>
      <c r="EM213" s="71"/>
      <c r="EN213" s="43"/>
      <c r="EO213" s="88"/>
    </row>
    <row r="214" spans="4:145" hidden="1" x14ac:dyDescent="0.3">
      <c r="D214" s="88"/>
      <c r="E214" s="327"/>
      <c r="G214" s="43"/>
      <c r="H214" s="43"/>
      <c r="I214" s="43"/>
      <c r="J214" s="396"/>
      <c r="K214" s="43"/>
      <c r="L214" s="43"/>
      <c r="M214" s="43"/>
      <c r="N214" s="43"/>
      <c r="O214" s="396"/>
      <c r="P214" s="43"/>
      <c r="Q214" s="43"/>
      <c r="R214" s="43"/>
      <c r="S214" s="43"/>
      <c r="T214" s="396"/>
      <c r="U214" s="43"/>
      <c r="V214" s="43"/>
      <c r="W214" s="43"/>
      <c r="X214" s="43"/>
      <c r="Y214" s="396"/>
      <c r="Z214" s="43"/>
      <c r="AA214" s="43"/>
      <c r="AB214" s="43"/>
      <c r="AC214" s="43"/>
      <c r="AD214" s="396"/>
      <c r="AE214" s="43"/>
      <c r="AF214" s="43"/>
      <c r="AG214" s="43"/>
      <c r="AH214" s="43"/>
      <c r="AI214" s="396"/>
      <c r="AJ214" s="43"/>
      <c r="AK214" s="43"/>
      <c r="AL214" s="43"/>
      <c r="AM214" s="43"/>
      <c r="AN214" s="396"/>
      <c r="AO214" s="43"/>
      <c r="AP214" s="43"/>
      <c r="AQ214" s="43"/>
      <c r="AR214" s="43"/>
      <c r="AS214" s="396"/>
      <c r="AT214" s="43"/>
      <c r="AU214" s="43"/>
      <c r="AV214" s="43"/>
      <c r="AW214" s="43"/>
      <c r="AX214" s="396"/>
      <c r="AY214" s="43"/>
      <c r="AZ214" s="43"/>
      <c r="BA214" s="43"/>
      <c r="BB214" s="43"/>
      <c r="BC214" s="396"/>
      <c r="BD214" s="43"/>
      <c r="BE214" s="43"/>
      <c r="BF214" s="43"/>
      <c r="BG214" s="43"/>
      <c r="BH214" s="396"/>
      <c r="BI214" s="43"/>
      <c r="BJ214" s="43"/>
      <c r="BK214" s="43"/>
      <c r="BL214" s="43"/>
      <c r="BM214" s="396"/>
      <c r="BN214" s="43"/>
      <c r="BO214" s="43"/>
      <c r="BP214" s="43"/>
      <c r="BQ214" s="43"/>
      <c r="BR214" s="396"/>
      <c r="BS214" s="43"/>
      <c r="BT214" s="43"/>
      <c r="BU214" s="43"/>
      <c r="BV214" s="43"/>
      <c r="BW214" s="396"/>
      <c r="BX214" s="43"/>
      <c r="BY214" s="43"/>
      <c r="BZ214" s="43"/>
      <c r="CA214" s="43"/>
      <c r="CB214" s="396"/>
      <c r="CC214" s="43"/>
      <c r="CD214" s="43"/>
      <c r="CE214" s="43"/>
      <c r="CF214" s="43"/>
      <c r="CG214" s="396"/>
      <c r="CH214" s="43"/>
      <c r="CI214" s="43"/>
      <c r="CJ214" s="43"/>
      <c r="CK214" s="43"/>
      <c r="CL214" s="396"/>
      <c r="CM214" s="43"/>
      <c r="CN214" s="43"/>
      <c r="CO214" s="43"/>
      <c r="CP214" s="43"/>
      <c r="CQ214" s="396"/>
      <c r="CR214" s="43"/>
      <c r="CS214" s="43"/>
      <c r="CT214" s="43"/>
      <c r="CU214" s="43"/>
      <c r="CV214" s="396"/>
      <c r="CW214" s="43"/>
      <c r="CX214" s="43"/>
      <c r="CY214" s="43"/>
      <c r="CZ214" s="43"/>
      <c r="DA214" s="396"/>
      <c r="DB214" s="43"/>
      <c r="DC214" s="43"/>
      <c r="DD214" s="43"/>
      <c r="DE214" s="43"/>
      <c r="DF214" s="396"/>
      <c r="DG214" s="43"/>
      <c r="DH214" s="43"/>
      <c r="DI214" s="43"/>
      <c r="DJ214" s="43"/>
      <c r="DK214" s="396"/>
      <c r="DL214" s="43"/>
      <c r="DM214" s="43"/>
      <c r="DN214" s="43"/>
      <c r="DO214" s="43"/>
      <c r="DP214" s="396"/>
      <c r="DQ214" s="43"/>
      <c r="DR214" s="43"/>
      <c r="DS214" s="43"/>
      <c r="DT214" s="43"/>
      <c r="DU214" s="396"/>
      <c r="DV214" s="43"/>
      <c r="DW214" s="43"/>
      <c r="DX214" s="43"/>
      <c r="DY214" s="43"/>
      <c r="DZ214" s="396"/>
      <c r="EA214" s="43"/>
      <c r="EB214" s="43"/>
      <c r="EC214" s="43"/>
      <c r="ED214" s="43"/>
      <c r="EE214" s="396"/>
      <c r="EF214" s="43"/>
      <c r="EG214" s="43"/>
      <c r="EH214" s="43"/>
      <c r="EI214" s="43"/>
      <c r="EJ214" s="396"/>
      <c r="EK214" s="43"/>
      <c r="EL214" s="43"/>
      <c r="EM214" s="43"/>
      <c r="EN214" s="43"/>
      <c r="EO214" s="88"/>
    </row>
    <row r="215" spans="4:145" hidden="1" x14ac:dyDescent="0.3">
      <c r="D215" s="88" t="s">
        <v>447</v>
      </c>
      <c r="E215" s="327"/>
      <c r="G215" s="43">
        <v>0</v>
      </c>
      <c r="H215" s="43"/>
      <c r="I215" s="43"/>
      <c r="J215" s="396"/>
      <c r="K215" s="43"/>
      <c r="L215" s="43">
        <v>0</v>
      </c>
      <c r="M215" s="43"/>
      <c r="N215" s="43"/>
      <c r="O215" s="396"/>
      <c r="P215" s="43"/>
      <c r="Q215" s="43">
        <v>0</v>
      </c>
      <c r="R215" s="43"/>
      <c r="S215" s="43"/>
      <c r="T215" s="396"/>
      <c r="U215" s="43"/>
      <c r="V215" s="43">
        <v>0</v>
      </c>
      <c r="W215" s="43"/>
      <c r="X215" s="43"/>
      <c r="Y215" s="396"/>
      <c r="Z215" s="43"/>
      <c r="AA215" s="43">
        <v>0</v>
      </c>
      <c r="AB215" s="43"/>
      <c r="AC215" s="43"/>
      <c r="AD215" s="396"/>
      <c r="AE215" s="43"/>
      <c r="AF215" s="43">
        <v>0</v>
      </c>
      <c r="AG215" s="43"/>
      <c r="AH215" s="43"/>
      <c r="AI215" s="396"/>
      <c r="AJ215" s="43"/>
      <c r="AK215" s="43">
        <v>0</v>
      </c>
      <c r="AL215" s="43"/>
      <c r="AM215" s="43"/>
      <c r="AN215" s="396"/>
      <c r="AO215" s="43"/>
      <c r="AP215" s="43">
        <v>0</v>
      </c>
      <c r="AQ215" s="43"/>
      <c r="AR215" s="43"/>
      <c r="AS215" s="396"/>
      <c r="AT215" s="43"/>
      <c r="AU215" s="43">
        <v>0</v>
      </c>
      <c r="AV215" s="43"/>
      <c r="AW215" s="43"/>
      <c r="AX215" s="396"/>
      <c r="AY215" s="43"/>
      <c r="AZ215" s="43">
        <v>0</v>
      </c>
      <c r="BA215" s="43"/>
      <c r="BB215" s="43"/>
      <c r="BC215" s="396"/>
      <c r="BD215" s="43"/>
      <c r="BE215" s="43">
        <v>0</v>
      </c>
      <c r="BF215" s="43"/>
      <c r="BG215" s="43"/>
      <c r="BH215" s="396"/>
      <c r="BI215" s="43"/>
      <c r="BJ215" s="43">
        <v>0</v>
      </c>
      <c r="BK215" s="43"/>
      <c r="BL215" s="43"/>
      <c r="BM215" s="396"/>
      <c r="BN215" s="43"/>
      <c r="BO215" s="43">
        <v>0</v>
      </c>
      <c r="BP215" s="43"/>
      <c r="BQ215" s="43"/>
      <c r="BR215" s="396"/>
      <c r="BS215" s="43"/>
      <c r="BT215" s="43">
        <v>0</v>
      </c>
      <c r="BU215" s="43"/>
      <c r="BV215" s="43"/>
      <c r="BW215" s="396"/>
      <c r="BX215" s="43"/>
      <c r="BY215" s="43">
        <v>0</v>
      </c>
      <c r="BZ215" s="43"/>
      <c r="CA215" s="43"/>
      <c r="CB215" s="396"/>
      <c r="CC215" s="43"/>
      <c r="CD215" s="43">
        <v>0</v>
      </c>
      <c r="CE215" s="43"/>
      <c r="CF215" s="43"/>
      <c r="CG215" s="396"/>
      <c r="CH215" s="43"/>
      <c r="CI215" s="43">
        <v>0</v>
      </c>
      <c r="CJ215" s="43"/>
      <c r="CK215" s="43"/>
      <c r="CL215" s="396"/>
      <c r="CM215" s="43"/>
      <c r="CN215" s="43">
        <v>0</v>
      </c>
      <c r="CO215" s="43"/>
      <c r="CP215" s="43"/>
      <c r="CQ215" s="396"/>
      <c r="CR215" s="43"/>
      <c r="CS215" s="43">
        <v>0</v>
      </c>
      <c r="CT215" s="43"/>
      <c r="CU215" s="43"/>
      <c r="CV215" s="396"/>
      <c r="CW215" s="43"/>
      <c r="CX215" s="43">
        <v>0</v>
      </c>
      <c r="CY215" s="43"/>
      <c r="CZ215" s="43"/>
      <c r="DA215" s="396"/>
      <c r="DB215" s="43"/>
      <c r="DC215" s="43">
        <v>0</v>
      </c>
      <c r="DD215" s="43"/>
      <c r="DE215" s="43"/>
      <c r="DF215" s="396"/>
      <c r="DG215" s="43"/>
      <c r="DH215" s="43">
        <v>0</v>
      </c>
      <c r="DI215" s="43"/>
      <c r="DJ215" s="43"/>
      <c r="DK215" s="396"/>
      <c r="DL215" s="43"/>
      <c r="DM215" s="43">
        <v>0</v>
      </c>
      <c r="DN215" s="43"/>
      <c r="DO215" s="43"/>
      <c r="DP215" s="396"/>
      <c r="DQ215" s="43"/>
      <c r="DR215" s="43">
        <v>0</v>
      </c>
      <c r="DS215" s="43"/>
      <c r="DT215" s="43"/>
      <c r="DU215" s="396"/>
      <c r="DV215" s="43"/>
      <c r="DW215" s="43">
        <v>0</v>
      </c>
      <c r="DX215" s="43"/>
      <c r="DY215" s="43"/>
      <c r="DZ215" s="396"/>
      <c r="EA215" s="43"/>
      <c r="EB215" s="43">
        <v>0</v>
      </c>
      <c r="EC215" s="43"/>
      <c r="ED215" s="43"/>
      <c r="EE215" s="396"/>
      <c r="EF215" s="43"/>
      <c r="EG215" s="43">
        <v>0</v>
      </c>
      <c r="EH215" s="43"/>
      <c r="EI215" s="43"/>
      <c r="EJ215" s="396"/>
      <c r="EK215" s="43"/>
      <c r="EL215" s="43">
        <v>0</v>
      </c>
      <c r="EM215" s="43"/>
      <c r="EN215" s="43"/>
      <c r="EO215" s="88"/>
    </row>
    <row r="216" spans="4:145" hidden="1" x14ac:dyDescent="0.3">
      <c r="D216" s="88" t="s">
        <v>429</v>
      </c>
      <c r="E216" s="327"/>
      <c r="F216" s="333"/>
      <c r="G216" s="394">
        <v>0</v>
      </c>
      <c r="H216" s="395"/>
      <c r="I216" s="43"/>
      <c r="J216" s="396"/>
      <c r="K216" s="397"/>
      <c r="L216" s="394">
        <v>0</v>
      </c>
      <c r="M216" s="395"/>
      <c r="N216" s="43"/>
      <c r="O216" s="396"/>
      <c r="P216" s="397"/>
      <c r="Q216" s="394">
        <v>0</v>
      </c>
      <c r="R216" s="395"/>
      <c r="S216" s="43"/>
      <c r="T216" s="396"/>
      <c r="U216" s="397"/>
      <c r="V216" s="394">
        <v>0</v>
      </c>
      <c r="W216" s="395"/>
      <c r="X216" s="43"/>
      <c r="Y216" s="396"/>
      <c r="Z216" s="397"/>
      <c r="AA216" s="394">
        <v>0</v>
      </c>
      <c r="AB216" s="395"/>
      <c r="AC216" s="43"/>
      <c r="AD216" s="396"/>
      <c r="AE216" s="397"/>
      <c r="AF216" s="394">
        <v>0</v>
      </c>
      <c r="AG216" s="395"/>
      <c r="AH216" s="43"/>
      <c r="AI216" s="396"/>
      <c r="AJ216" s="397"/>
      <c r="AK216" s="394">
        <v>0</v>
      </c>
      <c r="AL216" s="395"/>
      <c r="AM216" s="43"/>
      <c r="AN216" s="396"/>
      <c r="AO216" s="397"/>
      <c r="AP216" s="394">
        <v>0</v>
      </c>
      <c r="AQ216" s="395"/>
      <c r="AR216" s="43"/>
      <c r="AS216" s="396"/>
      <c r="AT216" s="397"/>
      <c r="AU216" s="394">
        <v>0</v>
      </c>
      <c r="AV216" s="395"/>
      <c r="AW216" s="43"/>
      <c r="AX216" s="396"/>
      <c r="AY216" s="397"/>
      <c r="AZ216" s="394">
        <v>0</v>
      </c>
      <c r="BA216" s="395"/>
      <c r="BB216" s="43"/>
      <c r="BC216" s="396"/>
      <c r="BD216" s="397"/>
      <c r="BE216" s="394">
        <v>0</v>
      </c>
      <c r="BF216" s="395"/>
      <c r="BG216" s="43"/>
      <c r="BH216" s="396"/>
      <c r="BI216" s="397"/>
      <c r="BJ216" s="394">
        <v>0</v>
      </c>
      <c r="BK216" s="395"/>
      <c r="BL216" s="43"/>
      <c r="BM216" s="396"/>
      <c r="BN216" s="397"/>
      <c r="BO216" s="394">
        <v>0</v>
      </c>
      <c r="BP216" s="395"/>
      <c r="BQ216" s="43"/>
      <c r="BR216" s="396"/>
      <c r="BS216" s="397"/>
      <c r="BT216" s="394">
        <v>0</v>
      </c>
      <c r="BU216" s="395"/>
      <c r="BV216" s="43"/>
      <c r="BW216" s="396"/>
      <c r="BX216" s="397"/>
      <c r="BY216" s="394">
        <v>0</v>
      </c>
      <c r="BZ216" s="395"/>
      <c r="CA216" s="43"/>
      <c r="CB216" s="396"/>
      <c r="CC216" s="397"/>
      <c r="CD216" s="394">
        <v>0</v>
      </c>
      <c r="CE216" s="395"/>
      <c r="CF216" s="43"/>
      <c r="CG216" s="396"/>
      <c r="CH216" s="397"/>
      <c r="CI216" s="394">
        <v>0</v>
      </c>
      <c r="CJ216" s="395"/>
      <c r="CK216" s="43"/>
      <c r="CL216" s="396"/>
      <c r="CM216" s="397"/>
      <c r="CN216" s="394">
        <v>0</v>
      </c>
      <c r="CO216" s="395"/>
      <c r="CP216" s="43"/>
      <c r="CQ216" s="396"/>
      <c r="CR216" s="397"/>
      <c r="CS216" s="394">
        <v>0</v>
      </c>
      <c r="CT216" s="395"/>
      <c r="CU216" s="43"/>
      <c r="CV216" s="396"/>
      <c r="CW216" s="397"/>
      <c r="CX216" s="394">
        <v>0</v>
      </c>
      <c r="CY216" s="395"/>
      <c r="CZ216" s="43"/>
      <c r="DA216" s="396"/>
      <c r="DB216" s="397"/>
      <c r="DC216" s="394">
        <v>0</v>
      </c>
      <c r="DD216" s="395"/>
      <c r="DE216" s="43"/>
      <c r="DF216" s="396"/>
      <c r="DG216" s="397"/>
      <c r="DH216" s="394">
        <v>0</v>
      </c>
      <c r="DI216" s="395"/>
      <c r="DJ216" s="43"/>
      <c r="DK216" s="396"/>
      <c r="DL216" s="397"/>
      <c r="DM216" s="394">
        <v>0</v>
      </c>
      <c r="DN216" s="395"/>
      <c r="DO216" s="43"/>
      <c r="DP216" s="396"/>
      <c r="DQ216" s="397"/>
      <c r="DR216" s="394">
        <v>0</v>
      </c>
      <c r="DS216" s="395"/>
      <c r="DT216" s="43"/>
      <c r="DU216" s="396"/>
      <c r="DV216" s="397"/>
      <c r="DW216" s="394">
        <v>0</v>
      </c>
      <c r="DX216" s="395"/>
      <c r="DY216" s="43"/>
      <c r="DZ216" s="396"/>
      <c r="EA216" s="397"/>
      <c r="EB216" s="394">
        <v>0</v>
      </c>
      <c r="EC216" s="395"/>
      <c r="ED216" s="43"/>
      <c r="EE216" s="396"/>
      <c r="EF216" s="397"/>
      <c r="EG216" s="394">
        <v>0</v>
      </c>
      <c r="EH216" s="395"/>
      <c r="EI216" s="43"/>
      <c r="EJ216" s="396"/>
      <c r="EK216" s="397"/>
      <c r="EL216" s="394">
        <v>0</v>
      </c>
      <c r="EM216" s="395"/>
      <c r="EN216" s="43"/>
      <c r="EO216" s="88"/>
    </row>
    <row r="217" spans="4:145" hidden="1" x14ac:dyDescent="0.3">
      <c r="D217" s="88" t="s">
        <v>430</v>
      </c>
      <c r="E217" s="327"/>
      <c r="F217" s="346"/>
      <c r="G217" s="72">
        <v>0</v>
      </c>
      <c r="H217" s="71"/>
      <c r="I217" s="43"/>
      <c r="J217" s="396"/>
      <c r="K217" s="405"/>
      <c r="L217" s="72">
        <v>0</v>
      </c>
      <c r="M217" s="71"/>
      <c r="N217" s="43"/>
      <c r="O217" s="396"/>
      <c r="P217" s="405"/>
      <c r="Q217" s="72">
        <v>0</v>
      </c>
      <c r="R217" s="71"/>
      <c r="S217" s="43"/>
      <c r="T217" s="396"/>
      <c r="U217" s="405"/>
      <c r="V217" s="72">
        <v>0</v>
      </c>
      <c r="W217" s="71"/>
      <c r="X217" s="43"/>
      <c r="Y217" s="396"/>
      <c r="Z217" s="405"/>
      <c r="AA217" s="72">
        <v>0</v>
      </c>
      <c r="AB217" s="71"/>
      <c r="AC217" s="43"/>
      <c r="AD217" s="396"/>
      <c r="AE217" s="405"/>
      <c r="AF217" s="72">
        <v>0</v>
      </c>
      <c r="AG217" s="71"/>
      <c r="AH217" s="43"/>
      <c r="AI217" s="396"/>
      <c r="AJ217" s="405"/>
      <c r="AK217" s="72">
        <v>0</v>
      </c>
      <c r="AL217" s="71"/>
      <c r="AM217" s="43"/>
      <c r="AN217" s="396"/>
      <c r="AO217" s="405"/>
      <c r="AP217" s="72">
        <v>0</v>
      </c>
      <c r="AQ217" s="71"/>
      <c r="AR217" s="43"/>
      <c r="AS217" s="396"/>
      <c r="AT217" s="405"/>
      <c r="AU217" s="72">
        <v>0</v>
      </c>
      <c r="AV217" s="71"/>
      <c r="AW217" s="43"/>
      <c r="AX217" s="396"/>
      <c r="AY217" s="405"/>
      <c r="AZ217" s="72">
        <v>0</v>
      </c>
      <c r="BA217" s="71"/>
      <c r="BB217" s="43"/>
      <c r="BC217" s="396"/>
      <c r="BD217" s="405"/>
      <c r="BE217" s="72">
        <v>0</v>
      </c>
      <c r="BF217" s="71"/>
      <c r="BG217" s="43"/>
      <c r="BH217" s="396"/>
      <c r="BI217" s="405"/>
      <c r="BJ217" s="72">
        <v>0</v>
      </c>
      <c r="BK217" s="71"/>
      <c r="BL217" s="43"/>
      <c r="BM217" s="396"/>
      <c r="BN217" s="405"/>
      <c r="BO217" s="72">
        <v>0</v>
      </c>
      <c r="BP217" s="71"/>
      <c r="BQ217" s="43"/>
      <c r="BR217" s="396"/>
      <c r="BS217" s="405"/>
      <c r="BT217" s="72">
        <v>0</v>
      </c>
      <c r="BU217" s="71"/>
      <c r="BV217" s="43"/>
      <c r="BW217" s="396"/>
      <c r="BX217" s="405"/>
      <c r="BY217" s="72">
        <v>0</v>
      </c>
      <c r="BZ217" s="71"/>
      <c r="CA217" s="43"/>
      <c r="CB217" s="396"/>
      <c r="CC217" s="405"/>
      <c r="CD217" s="72">
        <v>0</v>
      </c>
      <c r="CE217" s="71"/>
      <c r="CF217" s="43"/>
      <c r="CG217" s="396"/>
      <c r="CH217" s="405"/>
      <c r="CI217" s="72">
        <v>0</v>
      </c>
      <c r="CJ217" s="71"/>
      <c r="CK217" s="43"/>
      <c r="CL217" s="396"/>
      <c r="CM217" s="405"/>
      <c r="CN217" s="72">
        <v>0</v>
      </c>
      <c r="CO217" s="71"/>
      <c r="CP217" s="43"/>
      <c r="CQ217" s="396"/>
      <c r="CR217" s="405"/>
      <c r="CS217" s="72">
        <v>0</v>
      </c>
      <c r="CT217" s="71"/>
      <c r="CU217" s="43"/>
      <c r="CV217" s="396"/>
      <c r="CW217" s="405"/>
      <c r="CX217" s="72">
        <v>0</v>
      </c>
      <c r="CY217" s="71"/>
      <c r="CZ217" s="43"/>
      <c r="DA217" s="396"/>
      <c r="DB217" s="405"/>
      <c r="DC217" s="72">
        <v>0</v>
      </c>
      <c r="DD217" s="71"/>
      <c r="DE217" s="43"/>
      <c r="DF217" s="396"/>
      <c r="DG217" s="405"/>
      <c r="DH217" s="72">
        <v>0</v>
      </c>
      <c r="DI217" s="71"/>
      <c r="DJ217" s="43"/>
      <c r="DK217" s="396"/>
      <c r="DL217" s="405"/>
      <c r="DM217" s="72">
        <v>0</v>
      </c>
      <c r="DN217" s="71"/>
      <c r="DO217" s="43"/>
      <c r="DP217" s="396"/>
      <c r="DQ217" s="405"/>
      <c r="DR217" s="72">
        <v>0</v>
      </c>
      <c r="DS217" s="71"/>
      <c r="DT217" s="43"/>
      <c r="DU217" s="396"/>
      <c r="DV217" s="405"/>
      <c r="DW217" s="72">
        <v>0</v>
      </c>
      <c r="DX217" s="71"/>
      <c r="DY217" s="43"/>
      <c r="DZ217" s="396"/>
      <c r="EA217" s="405"/>
      <c r="EB217" s="72">
        <v>0</v>
      </c>
      <c r="EC217" s="71"/>
      <c r="ED217" s="43"/>
      <c r="EE217" s="396"/>
      <c r="EF217" s="405"/>
      <c r="EG217" s="72">
        <v>0</v>
      </c>
      <c r="EH217" s="71"/>
      <c r="EI217" s="43"/>
      <c r="EJ217" s="396"/>
      <c r="EK217" s="405"/>
      <c r="EL217" s="72">
        <v>0</v>
      </c>
      <c r="EM217" s="71"/>
      <c r="EN217" s="43"/>
      <c r="EO217" s="88"/>
    </row>
    <row r="218" spans="4:145" hidden="1" x14ac:dyDescent="0.3">
      <c r="D218" s="88"/>
      <c r="E218" s="327"/>
      <c r="G218" s="43"/>
      <c r="H218" s="43"/>
      <c r="I218" s="43"/>
      <c r="J218" s="396"/>
      <c r="K218" s="43"/>
      <c r="L218" s="43"/>
      <c r="M218" s="43"/>
      <c r="N218" s="43"/>
      <c r="O218" s="396"/>
      <c r="P218" s="43"/>
      <c r="Q218" s="43"/>
      <c r="R218" s="43"/>
      <c r="S218" s="43"/>
      <c r="T218" s="396"/>
      <c r="U218" s="43"/>
      <c r="V218" s="43"/>
      <c r="W218" s="43"/>
      <c r="X218" s="43"/>
      <c r="Y218" s="396"/>
      <c r="Z218" s="43"/>
      <c r="AA218" s="43"/>
      <c r="AB218" s="43"/>
      <c r="AC218" s="43"/>
      <c r="AD218" s="396"/>
      <c r="AE218" s="43"/>
      <c r="AF218" s="43"/>
      <c r="AG218" s="43"/>
      <c r="AH218" s="43"/>
      <c r="AI218" s="396"/>
      <c r="AJ218" s="43"/>
      <c r="AK218" s="43"/>
      <c r="AL218" s="43"/>
      <c r="AM218" s="43"/>
      <c r="AN218" s="396"/>
      <c r="AO218" s="43"/>
      <c r="AP218" s="43"/>
      <c r="AQ218" s="43"/>
      <c r="AR218" s="43"/>
      <c r="AS218" s="396"/>
      <c r="AT218" s="43"/>
      <c r="AU218" s="43"/>
      <c r="AV218" s="43"/>
      <c r="AW218" s="43"/>
      <c r="AX218" s="396"/>
      <c r="AY218" s="43"/>
      <c r="AZ218" s="43"/>
      <c r="BA218" s="43"/>
      <c r="BB218" s="43"/>
      <c r="BC218" s="396"/>
      <c r="BD218" s="43"/>
      <c r="BE218" s="43"/>
      <c r="BF218" s="43"/>
      <c r="BG218" s="43"/>
      <c r="BH218" s="396"/>
      <c r="BI218" s="43"/>
      <c r="BJ218" s="43"/>
      <c r="BK218" s="43"/>
      <c r="BL218" s="43"/>
      <c r="BM218" s="396"/>
      <c r="BN218" s="43"/>
      <c r="BO218" s="43"/>
      <c r="BP218" s="43"/>
      <c r="BQ218" s="43"/>
      <c r="BR218" s="396"/>
      <c r="BS218" s="43"/>
      <c r="BT218" s="43"/>
      <c r="BU218" s="43"/>
      <c r="BV218" s="43"/>
      <c r="BW218" s="396"/>
      <c r="BX218" s="43"/>
      <c r="BY218" s="43"/>
      <c r="BZ218" s="43"/>
      <c r="CA218" s="43"/>
      <c r="CB218" s="396"/>
      <c r="CC218" s="43"/>
      <c r="CD218" s="43"/>
      <c r="CE218" s="43"/>
      <c r="CF218" s="43"/>
      <c r="CG218" s="396"/>
      <c r="CH218" s="43"/>
      <c r="CI218" s="43"/>
      <c r="CJ218" s="43"/>
      <c r="CK218" s="43"/>
      <c r="CL218" s="396"/>
      <c r="CM218" s="43"/>
      <c r="CN218" s="43"/>
      <c r="CO218" s="43"/>
      <c r="CP218" s="43"/>
      <c r="CQ218" s="396"/>
      <c r="CR218" s="43"/>
      <c r="CS218" s="43"/>
      <c r="CT218" s="43"/>
      <c r="CU218" s="43"/>
      <c r="CV218" s="396"/>
      <c r="CW218" s="43"/>
      <c r="CX218" s="43"/>
      <c r="CY218" s="43"/>
      <c r="CZ218" s="43"/>
      <c r="DA218" s="396"/>
      <c r="DB218" s="43"/>
      <c r="DC218" s="43"/>
      <c r="DD218" s="43"/>
      <c r="DE218" s="43"/>
      <c r="DF218" s="396"/>
      <c r="DG218" s="43"/>
      <c r="DH218" s="43"/>
      <c r="DI218" s="43"/>
      <c r="DJ218" s="43"/>
      <c r="DK218" s="396"/>
      <c r="DL218" s="43"/>
      <c r="DM218" s="43"/>
      <c r="DN218" s="43"/>
      <c r="DO218" s="43"/>
      <c r="DP218" s="396"/>
      <c r="DQ218" s="43"/>
      <c r="DR218" s="43"/>
      <c r="DS218" s="43"/>
      <c r="DT218" s="43"/>
      <c r="DU218" s="396"/>
      <c r="DV218" s="43"/>
      <c r="DW218" s="43"/>
      <c r="DX218" s="43"/>
      <c r="DY218" s="43"/>
      <c r="DZ218" s="396"/>
      <c r="EA218" s="43"/>
      <c r="EB218" s="43"/>
      <c r="EC218" s="43"/>
      <c r="ED218" s="43"/>
      <c r="EE218" s="396"/>
      <c r="EF218" s="43"/>
      <c r="EG218" s="43"/>
      <c r="EH218" s="43"/>
      <c r="EI218" s="43"/>
      <c r="EJ218" s="396"/>
      <c r="EK218" s="43"/>
      <c r="EL218" s="43"/>
      <c r="EM218" s="43"/>
      <c r="EN218" s="43"/>
      <c r="EO218" s="88"/>
    </row>
    <row r="219" spans="4:145" hidden="1" x14ac:dyDescent="0.3">
      <c r="D219" s="88" t="s">
        <v>448</v>
      </c>
      <c r="E219" s="327"/>
      <c r="G219" s="43">
        <v>0</v>
      </c>
      <c r="H219" s="43"/>
      <c r="I219" s="43"/>
      <c r="J219" s="396"/>
      <c r="K219" s="43"/>
      <c r="L219" s="43">
        <v>0</v>
      </c>
      <c r="M219" s="43"/>
      <c r="N219" s="43"/>
      <c r="O219" s="396"/>
      <c r="P219" s="43"/>
      <c r="Q219" s="43">
        <v>0</v>
      </c>
      <c r="R219" s="43"/>
      <c r="S219" s="43"/>
      <c r="T219" s="396"/>
      <c r="U219" s="43"/>
      <c r="V219" s="43">
        <v>0</v>
      </c>
      <c r="W219" s="43"/>
      <c r="X219" s="43"/>
      <c r="Y219" s="396"/>
      <c r="Z219" s="43"/>
      <c r="AA219" s="43">
        <v>0</v>
      </c>
      <c r="AB219" s="43"/>
      <c r="AC219" s="43"/>
      <c r="AD219" s="396"/>
      <c r="AE219" s="43"/>
      <c r="AF219" s="43">
        <v>0</v>
      </c>
      <c r="AG219" s="43"/>
      <c r="AH219" s="43"/>
      <c r="AI219" s="396"/>
      <c r="AJ219" s="43"/>
      <c r="AK219" s="43">
        <v>0</v>
      </c>
      <c r="AL219" s="43"/>
      <c r="AM219" s="43"/>
      <c r="AN219" s="396"/>
      <c r="AO219" s="43"/>
      <c r="AP219" s="43">
        <v>0</v>
      </c>
      <c r="AQ219" s="43"/>
      <c r="AR219" s="43"/>
      <c r="AS219" s="396"/>
      <c r="AT219" s="43"/>
      <c r="AU219" s="43">
        <v>0</v>
      </c>
      <c r="AV219" s="43"/>
      <c r="AW219" s="43"/>
      <c r="AX219" s="396"/>
      <c r="AY219" s="43"/>
      <c r="AZ219" s="43">
        <v>0</v>
      </c>
      <c r="BA219" s="43"/>
      <c r="BB219" s="43"/>
      <c r="BC219" s="396"/>
      <c r="BD219" s="43"/>
      <c r="BE219" s="43">
        <v>0</v>
      </c>
      <c r="BF219" s="43"/>
      <c r="BG219" s="43"/>
      <c r="BH219" s="396"/>
      <c r="BI219" s="43"/>
      <c r="BJ219" s="43">
        <v>0</v>
      </c>
      <c r="BK219" s="43"/>
      <c r="BL219" s="43"/>
      <c r="BM219" s="396"/>
      <c r="BN219" s="43"/>
      <c r="BO219" s="43">
        <v>0</v>
      </c>
      <c r="BP219" s="43"/>
      <c r="BQ219" s="43"/>
      <c r="BR219" s="396"/>
      <c r="BS219" s="43"/>
      <c r="BT219" s="43">
        <v>0</v>
      </c>
      <c r="BU219" s="43"/>
      <c r="BV219" s="43"/>
      <c r="BW219" s="396"/>
      <c r="BX219" s="43"/>
      <c r="BY219" s="43">
        <v>0</v>
      </c>
      <c r="BZ219" s="43"/>
      <c r="CA219" s="43"/>
      <c r="CB219" s="396"/>
      <c r="CC219" s="43"/>
      <c r="CD219" s="43">
        <v>0</v>
      </c>
      <c r="CE219" s="43"/>
      <c r="CF219" s="43"/>
      <c r="CG219" s="396"/>
      <c r="CH219" s="43"/>
      <c r="CI219" s="43">
        <v>0</v>
      </c>
      <c r="CJ219" s="43"/>
      <c r="CK219" s="43"/>
      <c r="CL219" s="396"/>
      <c r="CM219" s="43"/>
      <c r="CN219" s="43">
        <v>0</v>
      </c>
      <c r="CO219" s="43"/>
      <c r="CP219" s="43"/>
      <c r="CQ219" s="396"/>
      <c r="CR219" s="43"/>
      <c r="CS219" s="43">
        <v>0</v>
      </c>
      <c r="CT219" s="43"/>
      <c r="CU219" s="43"/>
      <c r="CV219" s="396"/>
      <c r="CW219" s="43"/>
      <c r="CX219" s="43">
        <v>0</v>
      </c>
      <c r="CY219" s="43"/>
      <c r="CZ219" s="43"/>
      <c r="DA219" s="396"/>
      <c r="DB219" s="43"/>
      <c r="DC219" s="43">
        <v>0</v>
      </c>
      <c r="DD219" s="43"/>
      <c r="DE219" s="43"/>
      <c r="DF219" s="396"/>
      <c r="DG219" s="43"/>
      <c r="DH219" s="43">
        <v>0</v>
      </c>
      <c r="DI219" s="43"/>
      <c r="DJ219" s="43"/>
      <c r="DK219" s="396"/>
      <c r="DL219" s="43"/>
      <c r="DM219" s="43">
        <v>0</v>
      </c>
      <c r="DN219" s="43"/>
      <c r="DO219" s="43"/>
      <c r="DP219" s="396"/>
      <c r="DQ219" s="43"/>
      <c r="DR219" s="43">
        <v>0</v>
      </c>
      <c r="DS219" s="43"/>
      <c r="DT219" s="43"/>
      <c r="DU219" s="396"/>
      <c r="DV219" s="43"/>
      <c r="DW219" s="43">
        <v>0</v>
      </c>
      <c r="DX219" s="43"/>
      <c r="DY219" s="43"/>
      <c r="DZ219" s="396"/>
      <c r="EA219" s="43"/>
      <c r="EB219" s="43">
        <v>0</v>
      </c>
      <c r="EC219" s="43"/>
      <c r="ED219" s="43"/>
      <c r="EE219" s="396"/>
      <c r="EF219" s="43"/>
      <c r="EG219" s="43">
        <v>0</v>
      </c>
      <c r="EH219" s="43"/>
      <c r="EI219" s="43"/>
      <c r="EJ219" s="396"/>
      <c r="EK219" s="43"/>
      <c r="EL219" s="43">
        <v>0</v>
      </c>
      <c r="EM219" s="43"/>
      <c r="EN219" s="43"/>
      <c r="EO219" s="88"/>
    </row>
    <row r="220" spans="4:145" hidden="1" x14ac:dyDescent="0.3">
      <c r="D220" s="88" t="s">
        <v>429</v>
      </c>
      <c r="E220" s="327"/>
      <c r="F220" s="333"/>
      <c r="G220" s="394">
        <v>0</v>
      </c>
      <c r="H220" s="395"/>
      <c r="I220" s="43"/>
      <c r="J220" s="396"/>
      <c r="K220" s="397"/>
      <c r="L220" s="394">
        <v>0</v>
      </c>
      <c r="M220" s="395"/>
      <c r="N220" s="43"/>
      <c r="O220" s="396"/>
      <c r="P220" s="397"/>
      <c r="Q220" s="394">
        <v>0</v>
      </c>
      <c r="R220" s="395"/>
      <c r="S220" s="43"/>
      <c r="T220" s="396"/>
      <c r="U220" s="397"/>
      <c r="V220" s="394">
        <v>0</v>
      </c>
      <c r="W220" s="395"/>
      <c r="X220" s="43"/>
      <c r="Y220" s="396"/>
      <c r="Z220" s="397"/>
      <c r="AA220" s="394">
        <v>0</v>
      </c>
      <c r="AB220" s="395"/>
      <c r="AC220" s="43"/>
      <c r="AD220" s="396"/>
      <c r="AE220" s="397"/>
      <c r="AF220" s="394">
        <v>0</v>
      </c>
      <c r="AG220" s="395"/>
      <c r="AH220" s="43"/>
      <c r="AI220" s="396"/>
      <c r="AJ220" s="397"/>
      <c r="AK220" s="394">
        <v>0</v>
      </c>
      <c r="AL220" s="395"/>
      <c r="AM220" s="43"/>
      <c r="AN220" s="396"/>
      <c r="AO220" s="397"/>
      <c r="AP220" s="394">
        <v>0</v>
      </c>
      <c r="AQ220" s="395"/>
      <c r="AR220" s="43"/>
      <c r="AS220" s="396"/>
      <c r="AT220" s="397"/>
      <c r="AU220" s="394">
        <v>0</v>
      </c>
      <c r="AV220" s="395"/>
      <c r="AW220" s="43"/>
      <c r="AX220" s="396"/>
      <c r="AY220" s="397"/>
      <c r="AZ220" s="394">
        <v>0</v>
      </c>
      <c r="BA220" s="395"/>
      <c r="BB220" s="43"/>
      <c r="BC220" s="396"/>
      <c r="BD220" s="397"/>
      <c r="BE220" s="394">
        <v>0</v>
      </c>
      <c r="BF220" s="395"/>
      <c r="BG220" s="43"/>
      <c r="BH220" s="396"/>
      <c r="BI220" s="397"/>
      <c r="BJ220" s="394">
        <v>0</v>
      </c>
      <c r="BK220" s="395"/>
      <c r="BL220" s="43"/>
      <c r="BM220" s="396"/>
      <c r="BN220" s="397"/>
      <c r="BO220" s="394">
        <v>0</v>
      </c>
      <c r="BP220" s="395"/>
      <c r="BQ220" s="43"/>
      <c r="BR220" s="396"/>
      <c r="BS220" s="397"/>
      <c r="BT220" s="394">
        <v>0</v>
      </c>
      <c r="BU220" s="395"/>
      <c r="BV220" s="43"/>
      <c r="BW220" s="396"/>
      <c r="BX220" s="397"/>
      <c r="BY220" s="394">
        <v>0</v>
      </c>
      <c r="BZ220" s="395"/>
      <c r="CA220" s="43"/>
      <c r="CB220" s="396"/>
      <c r="CC220" s="397"/>
      <c r="CD220" s="394">
        <v>0</v>
      </c>
      <c r="CE220" s="395"/>
      <c r="CF220" s="43"/>
      <c r="CG220" s="396"/>
      <c r="CH220" s="397"/>
      <c r="CI220" s="394">
        <v>0</v>
      </c>
      <c r="CJ220" s="395"/>
      <c r="CK220" s="43"/>
      <c r="CL220" s="396"/>
      <c r="CM220" s="397"/>
      <c r="CN220" s="394">
        <v>0</v>
      </c>
      <c r="CO220" s="395"/>
      <c r="CP220" s="43"/>
      <c r="CQ220" s="396"/>
      <c r="CR220" s="397"/>
      <c r="CS220" s="394">
        <v>0</v>
      </c>
      <c r="CT220" s="395"/>
      <c r="CU220" s="43"/>
      <c r="CV220" s="396"/>
      <c r="CW220" s="397"/>
      <c r="CX220" s="394">
        <v>0</v>
      </c>
      <c r="CY220" s="395"/>
      <c r="CZ220" s="43"/>
      <c r="DA220" s="396"/>
      <c r="DB220" s="397"/>
      <c r="DC220" s="394">
        <v>0</v>
      </c>
      <c r="DD220" s="395"/>
      <c r="DE220" s="43"/>
      <c r="DF220" s="396"/>
      <c r="DG220" s="397"/>
      <c r="DH220" s="394">
        <v>0</v>
      </c>
      <c r="DI220" s="395"/>
      <c r="DJ220" s="43"/>
      <c r="DK220" s="396"/>
      <c r="DL220" s="397"/>
      <c r="DM220" s="394">
        <v>0</v>
      </c>
      <c r="DN220" s="395"/>
      <c r="DO220" s="43"/>
      <c r="DP220" s="396"/>
      <c r="DQ220" s="397"/>
      <c r="DR220" s="394">
        <v>0</v>
      </c>
      <c r="DS220" s="395"/>
      <c r="DT220" s="43"/>
      <c r="DU220" s="396"/>
      <c r="DV220" s="397"/>
      <c r="DW220" s="394">
        <v>0</v>
      </c>
      <c r="DX220" s="395"/>
      <c r="DY220" s="43"/>
      <c r="DZ220" s="396"/>
      <c r="EA220" s="397"/>
      <c r="EB220" s="394">
        <v>0</v>
      </c>
      <c r="EC220" s="395"/>
      <c r="ED220" s="43"/>
      <c r="EE220" s="396"/>
      <c r="EF220" s="397"/>
      <c r="EG220" s="394">
        <v>0</v>
      </c>
      <c r="EH220" s="395"/>
      <c r="EI220" s="43"/>
      <c r="EJ220" s="396"/>
      <c r="EK220" s="397"/>
      <c r="EL220" s="394">
        <v>0</v>
      </c>
      <c r="EM220" s="395"/>
      <c r="EN220" s="43"/>
      <c r="EO220" s="88"/>
    </row>
    <row r="221" spans="4:145" hidden="1" x14ac:dyDescent="0.3">
      <c r="D221" s="88" t="s">
        <v>430</v>
      </c>
      <c r="E221" s="327"/>
      <c r="F221" s="346"/>
      <c r="G221" s="72">
        <v>0</v>
      </c>
      <c r="H221" s="71"/>
      <c r="I221" s="43"/>
      <c r="J221" s="396"/>
      <c r="K221" s="405"/>
      <c r="L221" s="72">
        <v>0</v>
      </c>
      <c r="M221" s="71"/>
      <c r="N221" s="43"/>
      <c r="O221" s="396"/>
      <c r="P221" s="405"/>
      <c r="Q221" s="72">
        <v>0</v>
      </c>
      <c r="R221" s="71"/>
      <c r="S221" s="43"/>
      <c r="T221" s="396"/>
      <c r="U221" s="405"/>
      <c r="V221" s="72">
        <v>0</v>
      </c>
      <c r="W221" s="71"/>
      <c r="X221" s="43"/>
      <c r="Y221" s="396"/>
      <c r="Z221" s="405"/>
      <c r="AA221" s="72">
        <v>0</v>
      </c>
      <c r="AB221" s="71"/>
      <c r="AC221" s="43"/>
      <c r="AD221" s="396"/>
      <c r="AE221" s="405"/>
      <c r="AF221" s="72">
        <v>0</v>
      </c>
      <c r="AG221" s="71"/>
      <c r="AH221" s="43"/>
      <c r="AI221" s="396"/>
      <c r="AJ221" s="405"/>
      <c r="AK221" s="72">
        <v>0</v>
      </c>
      <c r="AL221" s="71"/>
      <c r="AM221" s="43"/>
      <c r="AN221" s="396"/>
      <c r="AO221" s="405"/>
      <c r="AP221" s="72">
        <v>0</v>
      </c>
      <c r="AQ221" s="71"/>
      <c r="AR221" s="43"/>
      <c r="AS221" s="396"/>
      <c r="AT221" s="405"/>
      <c r="AU221" s="72">
        <v>0</v>
      </c>
      <c r="AV221" s="71"/>
      <c r="AW221" s="43"/>
      <c r="AX221" s="396"/>
      <c r="AY221" s="405"/>
      <c r="AZ221" s="72">
        <v>0</v>
      </c>
      <c r="BA221" s="71"/>
      <c r="BB221" s="43"/>
      <c r="BC221" s="396"/>
      <c r="BD221" s="405"/>
      <c r="BE221" s="72">
        <v>0</v>
      </c>
      <c r="BF221" s="71"/>
      <c r="BG221" s="43"/>
      <c r="BH221" s="396"/>
      <c r="BI221" s="405"/>
      <c r="BJ221" s="72">
        <v>0</v>
      </c>
      <c r="BK221" s="71"/>
      <c r="BL221" s="43"/>
      <c r="BM221" s="396"/>
      <c r="BN221" s="405"/>
      <c r="BO221" s="72">
        <v>0</v>
      </c>
      <c r="BP221" s="71"/>
      <c r="BQ221" s="43"/>
      <c r="BR221" s="396"/>
      <c r="BS221" s="405"/>
      <c r="BT221" s="72">
        <v>0</v>
      </c>
      <c r="BU221" s="71"/>
      <c r="BV221" s="43"/>
      <c r="BW221" s="396"/>
      <c r="BX221" s="405"/>
      <c r="BY221" s="72">
        <v>0</v>
      </c>
      <c r="BZ221" s="71"/>
      <c r="CA221" s="43"/>
      <c r="CB221" s="396"/>
      <c r="CC221" s="405"/>
      <c r="CD221" s="72">
        <v>0</v>
      </c>
      <c r="CE221" s="71"/>
      <c r="CF221" s="43"/>
      <c r="CG221" s="396"/>
      <c r="CH221" s="405"/>
      <c r="CI221" s="72">
        <v>0</v>
      </c>
      <c r="CJ221" s="71"/>
      <c r="CK221" s="43"/>
      <c r="CL221" s="396"/>
      <c r="CM221" s="405"/>
      <c r="CN221" s="72">
        <v>0</v>
      </c>
      <c r="CO221" s="71"/>
      <c r="CP221" s="43"/>
      <c r="CQ221" s="396"/>
      <c r="CR221" s="405"/>
      <c r="CS221" s="72">
        <v>0</v>
      </c>
      <c r="CT221" s="71"/>
      <c r="CU221" s="43"/>
      <c r="CV221" s="396"/>
      <c r="CW221" s="405"/>
      <c r="CX221" s="72">
        <v>0</v>
      </c>
      <c r="CY221" s="71"/>
      <c r="CZ221" s="43"/>
      <c r="DA221" s="396"/>
      <c r="DB221" s="405"/>
      <c r="DC221" s="72">
        <v>0</v>
      </c>
      <c r="DD221" s="71"/>
      <c r="DE221" s="43"/>
      <c r="DF221" s="396"/>
      <c r="DG221" s="405"/>
      <c r="DH221" s="72">
        <v>0</v>
      </c>
      <c r="DI221" s="71"/>
      <c r="DJ221" s="43"/>
      <c r="DK221" s="396"/>
      <c r="DL221" s="405"/>
      <c r="DM221" s="72">
        <v>0</v>
      </c>
      <c r="DN221" s="71"/>
      <c r="DO221" s="43"/>
      <c r="DP221" s="396"/>
      <c r="DQ221" s="405"/>
      <c r="DR221" s="72">
        <v>0</v>
      </c>
      <c r="DS221" s="71"/>
      <c r="DT221" s="43"/>
      <c r="DU221" s="396"/>
      <c r="DV221" s="405"/>
      <c r="DW221" s="72">
        <v>0</v>
      </c>
      <c r="DX221" s="71"/>
      <c r="DY221" s="43"/>
      <c r="DZ221" s="396"/>
      <c r="EA221" s="405"/>
      <c r="EB221" s="72">
        <v>0</v>
      </c>
      <c r="EC221" s="71"/>
      <c r="ED221" s="43"/>
      <c r="EE221" s="396"/>
      <c r="EF221" s="405"/>
      <c r="EG221" s="72">
        <v>0</v>
      </c>
      <c r="EH221" s="71"/>
      <c r="EI221" s="43"/>
      <c r="EJ221" s="396"/>
      <c r="EK221" s="405"/>
      <c r="EL221" s="72">
        <v>0</v>
      </c>
      <c r="EM221" s="71"/>
      <c r="EN221" s="43"/>
      <c r="EO221" s="88"/>
    </row>
    <row r="222" spans="4:145" hidden="1" x14ac:dyDescent="0.3">
      <c r="D222" s="88"/>
      <c r="E222" s="327"/>
      <c r="G222" s="43"/>
      <c r="H222" s="43"/>
      <c r="I222" s="43"/>
      <c r="J222" s="396"/>
      <c r="K222" s="43"/>
      <c r="L222" s="43"/>
      <c r="M222" s="43"/>
      <c r="N222" s="43"/>
      <c r="O222" s="396"/>
      <c r="P222" s="43"/>
      <c r="Q222" s="43"/>
      <c r="R222" s="43"/>
      <c r="S222" s="43"/>
      <c r="T222" s="396"/>
      <c r="U222" s="43"/>
      <c r="V222" s="43"/>
      <c r="W222" s="43"/>
      <c r="X222" s="43"/>
      <c r="Y222" s="396"/>
      <c r="Z222" s="43"/>
      <c r="AA222" s="43"/>
      <c r="AB222" s="43"/>
      <c r="AC222" s="43"/>
      <c r="AD222" s="396"/>
      <c r="AE222" s="43"/>
      <c r="AF222" s="43"/>
      <c r="AG222" s="43"/>
      <c r="AH222" s="43"/>
      <c r="AI222" s="396"/>
      <c r="AJ222" s="43"/>
      <c r="AK222" s="43"/>
      <c r="AL222" s="43"/>
      <c r="AM222" s="43"/>
      <c r="AN222" s="396"/>
      <c r="AO222" s="43"/>
      <c r="AP222" s="43"/>
      <c r="AQ222" s="43"/>
      <c r="AR222" s="43"/>
      <c r="AS222" s="396"/>
      <c r="AT222" s="43"/>
      <c r="AU222" s="43"/>
      <c r="AV222" s="43"/>
      <c r="AW222" s="43"/>
      <c r="AX222" s="396"/>
      <c r="AY222" s="43"/>
      <c r="AZ222" s="43"/>
      <c r="BA222" s="43"/>
      <c r="BB222" s="43"/>
      <c r="BC222" s="396"/>
      <c r="BD222" s="43"/>
      <c r="BE222" s="43"/>
      <c r="BF222" s="43"/>
      <c r="BG222" s="43"/>
      <c r="BH222" s="396"/>
      <c r="BI222" s="43"/>
      <c r="BJ222" s="43"/>
      <c r="BK222" s="43"/>
      <c r="BL222" s="43"/>
      <c r="BM222" s="396"/>
      <c r="BN222" s="43"/>
      <c r="BO222" s="43"/>
      <c r="BP222" s="43"/>
      <c r="BQ222" s="43"/>
      <c r="BR222" s="396"/>
      <c r="BS222" s="43"/>
      <c r="BT222" s="43"/>
      <c r="BU222" s="43"/>
      <c r="BV222" s="43"/>
      <c r="BW222" s="396"/>
      <c r="BX222" s="43"/>
      <c r="BY222" s="43"/>
      <c r="BZ222" s="43"/>
      <c r="CA222" s="43"/>
      <c r="CB222" s="396"/>
      <c r="CC222" s="43"/>
      <c r="CD222" s="43"/>
      <c r="CE222" s="43"/>
      <c r="CF222" s="43"/>
      <c r="CG222" s="396"/>
      <c r="CH222" s="43"/>
      <c r="CI222" s="43"/>
      <c r="CJ222" s="43"/>
      <c r="CK222" s="43"/>
      <c r="CL222" s="396"/>
      <c r="CM222" s="43"/>
      <c r="CN222" s="43"/>
      <c r="CO222" s="43"/>
      <c r="CP222" s="43"/>
      <c r="CQ222" s="396"/>
      <c r="CR222" s="43"/>
      <c r="CS222" s="43"/>
      <c r="CT222" s="43"/>
      <c r="CU222" s="43"/>
      <c r="CV222" s="396"/>
      <c r="CW222" s="43"/>
      <c r="CX222" s="43"/>
      <c r="CY222" s="43"/>
      <c r="CZ222" s="43"/>
      <c r="DA222" s="396"/>
      <c r="DB222" s="43"/>
      <c r="DC222" s="43"/>
      <c r="DD222" s="43"/>
      <c r="DE222" s="43"/>
      <c r="DF222" s="396"/>
      <c r="DG222" s="43"/>
      <c r="DH222" s="43"/>
      <c r="DI222" s="43"/>
      <c r="DJ222" s="43"/>
      <c r="DK222" s="396"/>
      <c r="DL222" s="43"/>
      <c r="DM222" s="43"/>
      <c r="DN222" s="43"/>
      <c r="DO222" s="43"/>
      <c r="DP222" s="396"/>
      <c r="DQ222" s="43"/>
      <c r="DR222" s="43"/>
      <c r="DS222" s="43"/>
      <c r="DT222" s="43"/>
      <c r="DU222" s="396"/>
      <c r="DV222" s="43"/>
      <c r="DW222" s="43"/>
      <c r="DX222" s="43"/>
      <c r="DY222" s="43"/>
      <c r="DZ222" s="396"/>
      <c r="EA222" s="43"/>
      <c r="EB222" s="43"/>
      <c r="EC222" s="43"/>
      <c r="ED222" s="43"/>
      <c r="EE222" s="396"/>
      <c r="EF222" s="43"/>
      <c r="EG222" s="43"/>
      <c r="EH222" s="43"/>
      <c r="EI222" s="43"/>
      <c r="EJ222" s="396"/>
      <c r="EK222" s="43"/>
      <c r="EL222" s="43"/>
      <c r="EM222" s="43"/>
      <c r="EN222" s="43"/>
      <c r="EO222" s="88"/>
    </row>
    <row r="223" spans="4:145" hidden="1" x14ac:dyDescent="0.3">
      <c r="D223" s="88" t="s">
        <v>449</v>
      </c>
      <c r="E223" s="327"/>
      <c r="G223" s="43">
        <v>0</v>
      </c>
      <c r="H223" s="43"/>
      <c r="I223" s="43"/>
      <c r="J223" s="396"/>
      <c r="K223" s="43"/>
      <c r="L223" s="43">
        <v>0</v>
      </c>
      <c r="M223" s="43"/>
      <c r="N223" s="43"/>
      <c r="O223" s="396"/>
      <c r="P223" s="43"/>
      <c r="Q223" s="43">
        <v>0</v>
      </c>
      <c r="R223" s="43"/>
      <c r="S223" s="43"/>
      <c r="T223" s="396"/>
      <c r="U223" s="43"/>
      <c r="V223" s="43">
        <v>0</v>
      </c>
      <c r="W223" s="43"/>
      <c r="X223" s="43"/>
      <c r="Y223" s="396"/>
      <c r="Z223" s="43"/>
      <c r="AA223" s="43">
        <v>0</v>
      </c>
      <c r="AB223" s="43"/>
      <c r="AC223" s="43"/>
      <c r="AD223" s="396"/>
      <c r="AE223" s="43"/>
      <c r="AF223" s="43">
        <v>0</v>
      </c>
      <c r="AG223" s="43"/>
      <c r="AH223" s="43"/>
      <c r="AI223" s="396"/>
      <c r="AJ223" s="43"/>
      <c r="AK223" s="43">
        <v>0</v>
      </c>
      <c r="AL223" s="43"/>
      <c r="AM223" s="43"/>
      <c r="AN223" s="396"/>
      <c r="AO223" s="43"/>
      <c r="AP223" s="43">
        <v>0</v>
      </c>
      <c r="AQ223" s="43"/>
      <c r="AR223" s="43"/>
      <c r="AS223" s="396"/>
      <c r="AT223" s="43"/>
      <c r="AU223" s="43">
        <v>0</v>
      </c>
      <c r="AV223" s="43"/>
      <c r="AW223" s="43"/>
      <c r="AX223" s="396"/>
      <c r="AY223" s="43"/>
      <c r="AZ223" s="43">
        <v>0</v>
      </c>
      <c r="BA223" s="43"/>
      <c r="BB223" s="43"/>
      <c r="BC223" s="396"/>
      <c r="BD223" s="43"/>
      <c r="BE223" s="43">
        <v>0</v>
      </c>
      <c r="BF223" s="43"/>
      <c r="BG223" s="43"/>
      <c r="BH223" s="396"/>
      <c r="BI223" s="43"/>
      <c r="BJ223" s="43">
        <v>0</v>
      </c>
      <c r="BK223" s="43"/>
      <c r="BL223" s="43"/>
      <c r="BM223" s="396"/>
      <c r="BN223" s="43"/>
      <c r="BO223" s="43">
        <v>0</v>
      </c>
      <c r="BP223" s="43"/>
      <c r="BQ223" s="43"/>
      <c r="BR223" s="396"/>
      <c r="BS223" s="43"/>
      <c r="BT223" s="43">
        <v>0</v>
      </c>
      <c r="BU223" s="43"/>
      <c r="BV223" s="43"/>
      <c r="BW223" s="396"/>
      <c r="BX223" s="43"/>
      <c r="BY223" s="43">
        <v>0</v>
      </c>
      <c r="BZ223" s="43"/>
      <c r="CA223" s="43"/>
      <c r="CB223" s="396"/>
      <c r="CC223" s="43"/>
      <c r="CD223" s="43">
        <v>0</v>
      </c>
      <c r="CE223" s="43"/>
      <c r="CF223" s="43"/>
      <c r="CG223" s="396"/>
      <c r="CH223" s="43"/>
      <c r="CI223" s="43">
        <v>0</v>
      </c>
      <c r="CJ223" s="43"/>
      <c r="CK223" s="43"/>
      <c r="CL223" s="396"/>
      <c r="CM223" s="43"/>
      <c r="CN223" s="43">
        <v>0</v>
      </c>
      <c r="CO223" s="43"/>
      <c r="CP223" s="43"/>
      <c r="CQ223" s="396"/>
      <c r="CR223" s="43"/>
      <c r="CS223" s="43">
        <v>0</v>
      </c>
      <c r="CT223" s="43"/>
      <c r="CU223" s="43"/>
      <c r="CV223" s="396"/>
      <c r="CW223" s="43"/>
      <c r="CX223" s="43">
        <v>0</v>
      </c>
      <c r="CY223" s="43"/>
      <c r="CZ223" s="43"/>
      <c r="DA223" s="396"/>
      <c r="DB223" s="43"/>
      <c r="DC223" s="43">
        <v>0</v>
      </c>
      <c r="DD223" s="43"/>
      <c r="DE223" s="43"/>
      <c r="DF223" s="396"/>
      <c r="DG223" s="43"/>
      <c r="DH223" s="43">
        <v>0</v>
      </c>
      <c r="DI223" s="43"/>
      <c r="DJ223" s="43"/>
      <c r="DK223" s="396"/>
      <c r="DL223" s="43"/>
      <c r="DM223" s="43">
        <v>0</v>
      </c>
      <c r="DN223" s="43"/>
      <c r="DO223" s="43"/>
      <c r="DP223" s="396"/>
      <c r="DQ223" s="43"/>
      <c r="DR223" s="43">
        <v>0</v>
      </c>
      <c r="DS223" s="43"/>
      <c r="DT223" s="43"/>
      <c r="DU223" s="396"/>
      <c r="DV223" s="43"/>
      <c r="DW223" s="43">
        <v>0</v>
      </c>
      <c r="DX223" s="43"/>
      <c r="DY223" s="43"/>
      <c r="DZ223" s="396"/>
      <c r="EA223" s="43"/>
      <c r="EB223" s="43">
        <v>0</v>
      </c>
      <c r="EC223" s="43"/>
      <c r="ED223" s="43"/>
      <c r="EE223" s="396"/>
      <c r="EF223" s="43"/>
      <c r="EG223" s="43">
        <v>0</v>
      </c>
      <c r="EH223" s="43"/>
      <c r="EI223" s="43"/>
      <c r="EJ223" s="396"/>
      <c r="EK223" s="43"/>
      <c r="EL223" s="43">
        <v>0</v>
      </c>
      <c r="EM223" s="43"/>
      <c r="EN223" s="43"/>
      <c r="EO223" s="88"/>
    </row>
    <row r="224" spans="4:145" hidden="1" x14ac:dyDescent="0.3">
      <c r="D224" s="88" t="s">
        <v>429</v>
      </c>
      <c r="E224" s="327"/>
      <c r="F224" s="333"/>
      <c r="G224" s="394">
        <v>0</v>
      </c>
      <c r="H224" s="395"/>
      <c r="I224" s="43"/>
      <c r="J224" s="396"/>
      <c r="K224" s="397"/>
      <c r="L224" s="394">
        <v>0</v>
      </c>
      <c r="M224" s="395"/>
      <c r="N224" s="43"/>
      <c r="O224" s="396"/>
      <c r="P224" s="397"/>
      <c r="Q224" s="394">
        <v>0</v>
      </c>
      <c r="R224" s="395"/>
      <c r="S224" s="43"/>
      <c r="T224" s="396"/>
      <c r="U224" s="397"/>
      <c r="V224" s="394">
        <v>0</v>
      </c>
      <c r="W224" s="395"/>
      <c r="X224" s="43"/>
      <c r="Y224" s="396"/>
      <c r="Z224" s="397"/>
      <c r="AA224" s="394">
        <v>0</v>
      </c>
      <c r="AB224" s="395"/>
      <c r="AC224" s="43"/>
      <c r="AD224" s="396"/>
      <c r="AE224" s="397"/>
      <c r="AF224" s="394">
        <v>0</v>
      </c>
      <c r="AG224" s="395"/>
      <c r="AH224" s="43"/>
      <c r="AI224" s="396"/>
      <c r="AJ224" s="397"/>
      <c r="AK224" s="394">
        <v>0</v>
      </c>
      <c r="AL224" s="395"/>
      <c r="AM224" s="43"/>
      <c r="AN224" s="396"/>
      <c r="AO224" s="397"/>
      <c r="AP224" s="394">
        <v>0</v>
      </c>
      <c r="AQ224" s="395"/>
      <c r="AR224" s="43"/>
      <c r="AS224" s="396"/>
      <c r="AT224" s="397"/>
      <c r="AU224" s="394">
        <v>0</v>
      </c>
      <c r="AV224" s="395"/>
      <c r="AW224" s="43"/>
      <c r="AX224" s="396"/>
      <c r="AY224" s="397"/>
      <c r="AZ224" s="394">
        <v>0</v>
      </c>
      <c r="BA224" s="395"/>
      <c r="BB224" s="43"/>
      <c r="BC224" s="396"/>
      <c r="BD224" s="397"/>
      <c r="BE224" s="394">
        <v>0</v>
      </c>
      <c r="BF224" s="395"/>
      <c r="BG224" s="43"/>
      <c r="BH224" s="396"/>
      <c r="BI224" s="397"/>
      <c r="BJ224" s="394">
        <v>0</v>
      </c>
      <c r="BK224" s="395"/>
      <c r="BL224" s="43"/>
      <c r="BM224" s="396"/>
      <c r="BN224" s="397"/>
      <c r="BO224" s="394">
        <v>0</v>
      </c>
      <c r="BP224" s="395"/>
      <c r="BQ224" s="43"/>
      <c r="BR224" s="396"/>
      <c r="BS224" s="397"/>
      <c r="BT224" s="394">
        <v>0</v>
      </c>
      <c r="BU224" s="395"/>
      <c r="BV224" s="43"/>
      <c r="BW224" s="396"/>
      <c r="BX224" s="397"/>
      <c r="BY224" s="394">
        <v>0</v>
      </c>
      <c r="BZ224" s="395"/>
      <c r="CA224" s="43"/>
      <c r="CB224" s="396"/>
      <c r="CC224" s="397"/>
      <c r="CD224" s="394">
        <v>0</v>
      </c>
      <c r="CE224" s="395"/>
      <c r="CF224" s="43"/>
      <c r="CG224" s="396"/>
      <c r="CH224" s="397"/>
      <c r="CI224" s="394">
        <v>0</v>
      </c>
      <c r="CJ224" s="395"/>
      <c r="CK224" s="43"/>
      <c r="CL224" s="396"/>
      <c r="CM224" s="397"/>
      <c r="CN224" s="394">
        <v>0</v>
      </c>
      <c r="CO224" s="395"/>
      <c r="CP224" s="43"/>
      <c r="CQ224" s="396"/>
      <c r="CR224" s="397"/>
      <c r="CS224" s="394">
        <v>0</v>
      </c>
      <c r="CT224" s="395"/>
      <c r="CU224" s="43"/>
      <c r="CV224" s="396"/>
      <c r="CW224" s="397"/>
      <c r="CX224" s="394">
        <v>0</v>
      </c>
      <c r="CY224" s="395"/>
      <c r="CZ224" s="43"/>
      <c r="DA224" s="396"/>
      <c r="DB224" s="397"/>
      <c r="DC224" s="394">
        <v>0</v>
      </c>
      <c r="DD224" s="395"/>
      <c r="DE224" s="43"/>
      <c r="DF224" s="396"/>
      <c r="DG224" s="397"/>
      <c r="DH224" s="394">
        <v>0</v>
      </c>
      <c r="DI224" s="395"/>
      <c r="DJ224" s="43"/>
      <c r="DK224" s="396"/>
      <c r="DL224" s="397"/>
      <c r="DM224" s="394">
        <v>0</v>
      </c>
      <c r="DN224" s="395"/>
      <c r="DO224" s="43"/>
      <c r="DP224" s="396"/>
      <c r="DQ224" s="397"/>
      <c r="DR224" s="394">
        <v>0</v>
      </c>
      <c r="DS224" s="395"/>
      <c r="DT224" s="43"/>
      <c r="DU224" s="396"/>
      <c r="DV224" s="397"/>
      <c r="DW224" s="394">
        <v>0</v>
      </c>
      <c r="DX224" s="395"/>
      <c r="DY224" s="43"/>
      <c r="DZ224" s="396"/>
      <c r="EA224" s="397"/>
      <c r="EB224" s="394">
        <v>0</v>
      </c>
      <c r="EC224" s="395"/>
      <c r="ED224" s="43"/>
      <c r="EE224" s="396"/>
      <c r="EF224" s="397"/>
      <c r="EG224" s="394">
        <v>0</v>
      </c>
      <c r="EH224" s="395"/>
      <c r="EI224" s="43"/>
      <c r="EJ224" s="396"/>
      <c r="EK224" s="397"/>
      <c r="EL224" s="394">
        <v>0</v>
      </c>
      <c r="EM224" s="395"/>
      <c r="EN224" s="43"/>
      <c r="EO224" s="88"/>
    </row>
    <row r="225" spans="4:145" hidden="1" x14ac:dyDescent="0.3">
      <c r="D225" s="88" t="s">
        <v>430</v>
      </c>
      <c r="E225" s="327"/>
      <c r="F225" s="346"/>
      <c r="G225" s="72">
        <v>0</v>
      </c>
      <c r="H225" s="71"/>
      <c r="I225" s="43"/>
      <c r="J225" s="396"/>
      <c r="K225" s="405"/>
      <c r="L225" s="72">
        <v>0</v>
      </c>
      <c r="M225" s="71"/>
      <c r="N225" s="43"/>
      <c r="O225" s="396"/>
      <c r="P225" s="405"/>
      <c r="Q225" s="72">
        <v>0</v>
      </c>
      <c r="R225" s="71"/>
      <c r="S225" s="43"/>
      <c r="T225" s="396"/>
      <c r="U225" s="405"/>
      <c r="V225" s="72">
        <v>0</v>
      </c>
      <c r="W225" s="71"/>
      <c r="X225" s="43"/>
      <c r="Y225" s="396"/>
      <c r="Z225" s="405"/>
      <c r="AA225" s="72">
        <v>0</v>
      </c>
      <c r="AB225" s="71"/>
      <c r="AC225" s="43"/>
      <c r="AD225" s="396"/>
      <c r="AE225" s="405"/>
      <c r="AF225" s="72">
        <v>0</v>
      </c>
      <c r="AG225" s="71"/>
      <c r="AH225" s="43"/>
      <c r="AI225" s="396"/>
      <c r="AJ225" s="405"/>
      <c r="AK225" s="72">
        <v>0</v>
      </c>
      <c r="AL225" s="71"/>
      <c r="AM225" s="43"/>
      <c r="AN225" s="396"/>
      <c r="AO225" s="405"/>
      <c r="AP225" s="72">
        <v>0</v>
      </c>
      <c r="AQ225" s="71"/>
      <c r="AR225" s="43"/>
      <c r="AS225" s="396"/>
      <c r="AT225" s="405"/>
      <c r="AU225" s="72">
        <v>0</v>
      </c>
      <c r="AV225" s="71"/>
      <c r="AW225" s="43"/>
      <c r="AX225" s="396"/>
      <c r="AY225" s="405"/>
      <c r="AZ225" s="72">
        <v>0</v>
      </c>
      <c r="BA225" s="71"/>
      <c r="BB225" s="43"/>
      <c r="BC225" s="396"/>
      <c r="BD225" s="405"/>
      <c r="BE225" s="72">
        <v>0</v>
      </c>
      <c r="BF225" s="71"/>
      <c r="BG225" s="43"/>
      <c r="BH225" s="396"/>
      <c r="BI225" s="405"/>
      <c r="BJ225" s="72">
        <v>0</v>
      </c>
      <c r="BK225" s="71"/>
      <c r="BL225" s="43"/>
      <c r="BM225" s="396"/>
      <c r="BN225" s="405"/>
      <c r="BO225" s="72">
        <v>0</v>
      </c>
      <c r="BP225" s="71"/>
      <c r="BQ225" s="43"/>
      <c r="BR225" s="396"/>
      <c r="BS225" s="405"/>
      <c r="BT225" s="72">
        <v>0</v>
      </c>
      <c r="BU225" s="71"/>
      <c r="BV225" s="43"/>
      <c r="BW225" s="396"/>
      <c r="BX225" s="405"/>
      <c r="BY225" s="72">
        <v>0</v>
      </c>
      <c r="BZ225" s="71"/>
      <c r="CA225" s="43"/>
      <c r="CB225" s="396"/>
      <c r="CC225" s="405"/>
      <c r="CD225" s="72">
        <v>0</v>
      </c>
      <c r="CE225" s="71"/>
      <c r="CF225" s="43"/>
      <c r="CG225" s="396"/>
      <c r="CH225" s="405"/>
      <c r="CI225" s="72">
        <v>0</v>
      </c>
      <c r="CJ225" s="71"/>
      <c r="CK225" s="43"/>
      <c r="CL225" s="396"/>
      <c r="CM225" s="405"/>
      <c r="CN225" s="72">
        <v>0</v>
      </c>
      <c r="CO225" s="71"/>
      <c r="CP225" s="43"/>
      <c r="CQ225" s="396"/>
      <c r="CR225" s="405"/>
      <c r="CS225" s="72">
        <v>0</v>
      </c>
      <c r="CT225" s="71"/>
      <c r="CU225" s="43"/>
      <c r="CV225" s="396"/>
      <c r="CW225" s="405"/>
      <c r="CX225" s="72">
        <v>0</v>
      </c>
      <c r="CY225" s="71"/>
      <c r="CZ225" s="43"/>
      <c r="DA225" s="396"/>
      <c r="DB225" s="405"/>
      <c r="DC225" s="72">
        <v>0</v>
      </c>
      <c r="DD225" s="71"/>
      <c r="DE225" s="43"/>
      <c r="DF225" s="396"/>
      <c r="DG225" s="405"/>
      <c r="DH225" s="72">
        <v>0</v>
      </c>
      <c r="DI225" s="71"/>
      <c r="DJ225" s="43"/>
      <c r="DK225" s="396"/>
      <c r="DL225" s="405"/>
      <c r="DM225" s="72">
        <v>0</v>
      </c>
      <c r="DN225" s="71"/>
      <c r="DO225" s="43"/>
      <c r="DP225" s="396"/>
      <c r="DQ225" s="405"/>
      <c r="DR225" s="72">
        <v>0</v>
      </c>
      <c r="DS225" s="71"/>
      <c r="DT225" s="43"/>
      <c r="DU225" s="396"/>
      <c r="DV225" s="405"/>
      <c r="DW225" s="72">
        <v>0</v>
      </c>
      <c r="DX225" s="71"/>
      <c r="DY225" s="43"/>
      <c r="DZ225" s="396"/>
      <c r="EA225" s="405"/>
      <c r="EB225" s="72">
        <v>0</v>
      </c>
      <c r="EC225" s="71"/>
      <c r="ED225" s="43"/>
      <c r="EE225" s="396"/>
      <c r="EF225" s="405"/>
      <c r="EG225" s="72">
        <v>0</v>
      </c>
      <c r="EH225" s="71"/>
      <c r="EI225" s="43"/>
      <c r="EJ225" s="396"/>
      <c r="EK225" s="405"/>
      <c r="EL225" s="72">
        <v>0</v>
      </c>
      <c r="EM225" s="71"/>
      <c r="EN225" s="43"/>
      <c r="EO225" s="88"/>
    </row>
    <row r="226" spans="4:145" hidden="1" x14ac:dyDescent="0.3">
      <c r="D226" s="88"/>
      <c r="E226" s="327"/>
      <c r="G226" s="43"/>
      <c r="H226" s="43"/>
      <c r="I226" s="43"/>
      <c r="J226" s="396"/>
      <c r="K226" s="43"/>
      <c r="L226" s="43"/>
      <c r="M226" s="43"/>
      <c r="N226" s="43"/>
      <c r="O226" s="396"/>
      <c r="P226" s="43"/>
      <c r="Q226" s="43"/>
      <c r="R226" s="43"/>
      <c r="S226" s="43"/>
      <c r="T226" s="396"/>
      <c r="U226" s="43"/>
      <c r="V226" s="43"/>
      <c r="W226" s="43"/>
      <c r="X226" s="43"/>
      <c r="Y226" s="396"/>
      <c r="Z226" s="43"/>
      <c r="AA226" s="43"/>
      <c r="AB226" s="43"/>
      <c r="AC226" s="43"/>
      <c r="AD226" s="396"/>
      <c r="AE226" s="43"/>
      <c r="AF226" s="43"/>
      <c r="AG226" s="43"/>
      <c r="AH226" s="43"/>
      <c r="AI226" s="396"/>
      <c r="AJ226" s="43"/>
      <c r="AK226" s="43"/>
      <c r="AL226" s="43"/>
      <c r="AM226" s="43"/>
      <c r="AN226" s="396"/>
      <c r="AO226" s="43"/>
      <c r="AP226" s="43"/>
      <c r="AQ226" s="43"/>
      <c r="AR226" s="43"/>
      <c r="AS226" s="396"/>
      <c r="AT226" s="43"/>
      <c r="AU226" s="43"/>
      <c r="AV226" s="43"/>
      <c r="AW226" s="43"/>
      <c r="AX226" s="396"/>
      <c r="AY226" s="43"/>
      <c r="AZ226" s="43"/>
      <c r="BA226" s="43"/>
      <c r="BB226" s="43"/>
      <c r="BC226" s="396"/>
      <c r="BD226" s="43"/>
      <c r="BE226" s="43"/>
      <c r="BF226" s="43"/>
      <c r="BG226" s="43"/>
      <c r="BH226" s="396"/>
      <c r="BI226" s="43"/>
      <c r="BJ226" s="43"/>
      <c r="BK226" s="43"/>
      <c r="BL226" s="43"/>
      <c r="BM226" s="396"/>
      <c r="BN226" s="43"/>
      <c r="BO226" s="43"/>
      <c r="BP226" s="43"/>
      <c r="BQ226" s="43"/>
      <c r="BR226" s="396"/>
      <c r="BS226" s="43"/>
      <c r="BT226" s="43"/>
      <c r="BU226" s="43"/>
      <c r="BV226" s="43"/>
      <c r="BW226" s="396"/>
      <c r="BX226" s="43"/>
      <c r="BY226" s="43"/>
      <c r="BZ226" s="43"/>
      <c r="CA226" s="43"/>
      <c r="CB226" s="396"/>
      <c r="CC226" s="43"/>
      <c r="CD226" s="43"/>
      <c r="CE226" s="43"/>
      <c r="CF226" s="43"/>
      <c r="CG226" s="396"/>
      <c r="CH226" s="43"/>
      <c r="CI226" s="43"/>
      <c r="CJ226" s="43"/>
      <c r="CK226" s="43"/>
      <c r="CL226" s="396"/>
      <c r="CM226" s="43"/>
      <c r="CN226" s="43"/>
      <c r="CO226" s="43"/>
      <c r="CP226" s="43"/>
      <c r="CQ226" s="396"/>
      <c r="CR226" s="43"/>
      <c r="CS226" s="43"/>
      <c r="CT226" s="43"/>
      <c r="CU226" s="43"/>
      <c r="CV226" s="396"/>
      <c r="CW226" s="43"/>
      <c r="CX226" s="43"/>
      <c r="CY226" s="43"/>
      <c r="CZ226" s="43"/>
      <c r="DA226" s="396"/>
      <c r="DB226" s="43"/>
      <c r="DC226" s="43"/>
      <c r="DD226" s="43"/>
      <c r="DE226" s="43"/>
      <c r="DF226" s="396"/>
      <c r="DG226" s="43"/>
      <c r="DH226" s="43"/>
      <c r="DI226" s="43"/>
      <c r="DJ226" s="43"/>
      <c r="DK226" s="396"/>
      <c r="DL226" s="43"/>
      <c r="DM226" s="43"/>
      <c r="DN226" s="43"/>
      <c r="DO226" s="43"/>
      <c r="DP226" s="396"/>
      <c r="DQ226" s="43"/>
      <c r="DR226" s="43"/>
      <c r="DS226" s="43"/>
      <c r="DT226" s="43"/>
      <c r="DU226" s="396"/>
      <c r="DV226" s="43"/>
      <c r="DW226" s="43"/>
      <c r="DX226" s="43"/>
      <c r="DY226" s="43"/>
      <c r="DZ226" s="396"/>
      <c r="EA226" s="43"/>
      <c r="EB226" s="43"/>
      <c r="EC226" s="43"/>
      <c r="ED226" s="43"/>
      <c r="EE226" s="396"/>
      <c r="EF226" s="43"/>
      <c r="EG226" s="43"/>
      <c r="EH226" s="43"/>
      <c r="EI226" s="43"/>
      <c r="EJ226" s="396"/>
      <c r="EK226" s="43"/>
      <c r="EL226" s="43"/>
      <c r="EM226" s="43"/>
      <c r="EN226" s="43"/>
      <c r="EO226" s="88"/>
    </row>
    <row r="227" spans="4:145" x14ac:dyDescent="0.3">
      <c r="D227" s="157"/>
      <c r="E227" s="411"/>
      <c r="F227" s="82"/>
      <c r="G227" s="75"/>
      <c r="H227" s="75"/>
      <c r="I227" s="75"/>
      <c r="J227" s="412"/>
      <c r="K227" s="75"/>
      <c r="L227" s="75"/>
      <c r="M227" s="75"/>
      <c r="N227" s="75"/>
      <c r="O227" s="412"/>
      <c r="P227" s="75"/>
      <c r="Q227" s="75"/>
      <c r="R227" s="75"/>
      <c r="S227" s="75"/>
      <c r="T227" s="412"/>
      <c r="U227" s="75"/>
      <c r="V227" s="75"/>
      <c r="W227" s="75"/>
      <c r="X227" s="75"/>
      <c r="Y227" s="412"/>
      <c r="Z227" s="75"/>
      <c r="AA227" s="75"/>
      <c r="AB227" s="75"/>
      <c r="AC227" s="75"/>
      <c r="AD227" s="412"/>
      <c r="AE227" s="75"/>
      <c r="AF227" s="75"/>
      <c r="AG227" s="75"/>
      <c r="AH227" s="75"/>
      <c r="AI227" s="412"/>
      <c r="AJ227" s="75"/>
      <c r="AK227" s="75"/>
      <c r="AL227" s="75"/>
      <c r="AM227" s="75"/>
      <c r="AN227" s="412"/>
      <c r="AO227" s="75"/>
      <c r="AP227" s="75"/>
      <c r="AQ227" s="75"/>
      <c r="AR227" s="75"/>
      <c r="AS227" s="412"/>
      <c r="AT227" s="75"/>
      <c r="AU227" s="75"/>
      <c r="AV227" s="75"/>
      <c r="AW227" s="75"/>
      <c r="AX227" s="412"/>
      <c r="AY227" s="75"/>
      <c r="AZ227" s="75"/>
      <c r="BA227" s="75"/>
      <c r="BB227" s="75"/>
      <c r="BC227" s="412"/>
      <c r="BD227" s="75"/>
      <c r="BE227" s="75"/>
      <c r="BF227" s="75"/>
      <c r="BG227" s="75"/>
      <c r="BH227" s="412"/>
      <c r="BI227" s="75"/>
      <c r="BJ227" s="75"/>
      <c r="BK227" s="75"/>
      <c r="BL227" s="75"/>
      <c r="BM227" s="412"/>
      <c r="BN227" s="75"/>
      <c r="BO227" s="75"/>
      <c r="BP227" s="75"/>
      <c r="BQ227" s="75"/>
      <c r="BR227" s="412"/>
      <c r="BS227" s="75"/>
      <c r="BT227" s="75"/>
      <c r="BU227" s="75"/>
      <c r="BV227" s="75"/>
      <c r="BW227" s="412"/>
      <c r="BX227" s="75"/>
      <c r="BY227" s="75"/>
      <c r="BZ227" s="75"/>
      <c r="CA227" s="75"/>
      <c r="CB227" s="412"/>
      <c r="CC227" s="75"/>
      <c r="CD227" s="75"/>
      <c r="CE227" s="75"/>
      <c r="CF227" s="75"/>
      <c r="CG227" s="412"/>
      <c r="CH227" s="75"/>
      <c r="CI227" s="75"/>
      <c r="CJ227" s="75"/>
      <c r="CK227" s="75"/>
      <c r="CL227" s="412"/>
      <c r="CM227" s="75"/>
      <c r="CN227" s="75"/>
      <c r="CO227" s="75"/>
      <c r="CP227" s="75"/>
      <c r="CQ227" s="412"/>
      <c r="CR227" s="75"/>
      <c r="CS227" s="75"/>
      <c r="CT227" s="75"/>
      <c r="CU227" s="75"/>
      <c r="CV227" s="412"/>
      <c r="CW227" s="75"/>
      <c r="CX227" s="75"/>
      <c r="CY227" s="75"/>
      <c r="CZ227" s="75"/>
      <c r="DA227" s="412"/>
      <c r="DB227" s="75"/>
      <c r="DC227" s="75"/>
      <c r="DD227" s="75"/>
      <c r="DE227" s="75"/>
      <c r="DF227" s="412"/>
      <c r="DG227" s="75"/>
      <c r="DH227" s="75"/>
      <c r="DI227" s="75"/>
      <c r="DJ227" s="75"/>
      <c r="DK227" s="412"/>
      <c r="DL227" s="75"/>
      <c r="DM227" s="75"/>
      <c r="DN227" s="75"/>
      <c r="DO227" s="75"/>
      <c r="DP227" s="412"/>
      <c r="DQ227" s="75"/>
      <c r="DR227" s="75"/>
      <c r="DS227" s="75"/>
      <c r="DT227" s="75"/>
      <c r="DU227" s="412"/>
      <c r="DV227" s="75"/>
      <c r="DW227" s="75"/>
      <c r="DX227" s="75"/>
      <c r="DY227" s="75"/>
      <c r="DZ227" s="412"/>
      <c r="EA227" s="75"/>
      <c r="EB227" s="75"/>
      <c r="EC227" s="75"/>
      <c r="ED227" s="75"/>
      <c r="EE227" s="412"/>
      <c r="EF227" s="75"/>
      <c r="EG227" s="75"/>
      <c r="EH227" s="75"/>
      <c r="EI227" s="75"/>
      <c r="EJ227" s="412"/>
      <c r="EK227" s="75"/>
      <c r="EL227" s="75"/>
      <c r="EM227" s="75"/>
      <c r="EN227" s="76"/>
      <c r="EO227" s="88"/>
    </row>
    <row r="228" spans="4:145" x14ac:dyDescent="0.3">
      <c r="D228" s="376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</row>
    <row r="229" spans="4:145" ht="6" customHeight="1" x14ac:dyDescent="0.3"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</row>
    <row r="230" spans="4:145" x14ac:dyDescent="0.3"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</row>
    <row r="231" spans="4:145" x14ac:dyDescent="0.3">
      <c r="D231" s="103"/>
      <c r="E231" s="103"/>
      <c r="F231" s="10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</row>
    <row r="233" spans="4:145" ht="13.5" customHeight="1" x14ac:dyDescent="0.3"/>
    <row r="234" spans="4:145" hidden="1" x14ac:dyDescent="0.3">
      <c r="L234" s="80">
        <v>-46626420</v>
      </c>
      <c r="M234" s="80">
        <v>0</v>
      </c>
      <c r="N234" s="80">
        <v>0</v>
      </c>
      <c r="O234" s="80">
        <v>0</v>
      </c>
      <c r="P234" s="80">
        <v>0</v>
      </c>
      <c r="Q234" s="80">
        <v>0</v>
      </c>
      <c r="R234" s="80">
        <v>0</v>
      </c>
      <c r="S234" s="80">
        <v>0</v>
      </c>
      <c r="T234" s="80">
        <v>0</v>
      </c>
      <c r="U234" s="80">
        <v>0</v>
      </c>
      <c r="V234" s="80">
        <v>9468200</v>
      </c>
      <c r="W234" s="80">
        <v>0</v>
      </c>
      <c r="X234" s="80">
        <v>0</v>
      </c>
      <c r="Y234" s="80">
        <v>0</v>
      </c>
      <c r="Z234" s="80">
        <v>0</v>
      </c>
      <c r="AA234" s="80">
        <v>0</v>
      </c>
      <c r="AB234" s="80">
        <v>0</v>
      </c>
      <c r="AC234" s="80">
        <v>0</v>
      </c>
      <c r="AD234" s="80">
        <v>0</v>
      </c>
      <c r="AE234" s="80">
        <v>0</v>
      </c>
      <c r="AF234" s="80">
        <v>0</v>
      </c>
      <c r="AG234" s="80">
        <v>0</v>
      </c>
      <c r="AH234" s="80">
        <v>0</v>
      </c>
      <c r="AI234" s="80">
        <v>0</v>
      </c>
      <c r="AJ234" s="80">
        <v>0</v>
      </c>
      <c r="AK234" s="80">
        <v>-6790681</v>
      </c>
      <c r="AL234" s="80">
        <v>0</v>
      </c>
      <c r="AM234" s="80">
        <v>0</v>
      </c>
      <c r="AN234" s="80">
        <v>0</v>
      </c>
      <c r="AO234" s="80">
        <v>0</v>
      </c>
      <c r="AP234" s="80">
        <v>0</v>
      </c>
      <c r="AQ234" s="80">
        <v>0</v>
      </c>
      <c r="AR234" s="80">
        <v>0</v>
      </c>
      <c r="AS234" s="80">
        <v>0</v>
      </c>
      <c r="AT234" s="80">
        <v>0</v>
      </c>
      <c r="AU234" s="80">
        <v>0</v>
      </c>
      <c r="AV234" s="80">
        <v>0</v>
      </c>
      <c r="AW234" s="80">
        <v>0</v>
      </c>
      <c r="AX234" s="80">
        <v>0</v>
      </c>
      <c r="AY234" s="80">
        <v>0</v>
      </c>
      <c r="AZ234" s="80">
        <v>65906</v>
      </c>
      <c r="BA234" s="80">
        <v>0</v>
      </c>
      <c r="BB234" s="80">
        <v>0</v>
      </c>
      <c r="BC234" s="80">
        <v>0</v>
      </c>
      <c r="BD234" s="80">
        <v>0</v>
      </c>
      <c r="BE234" s="80">
        <v>-5596913</v>
      </c>
      <c r="BF234" s="80">
        <v>0</v>
      </c>
      <c r="BG234" s="80">
        <v>0</v>
      </c>
      <c r="BH234" s="80">
        <v>0</v>
      </c>
      <c r="BI234" s="80">
        <v>0</v>
      </c>
      <c r="BJ234" s="80">
        <v>0</v>
      </c>
      <c r="BK234" s="80">
        <v>0</v>
      </c>
      <c r="BL234" s="80">
        <v>0</v>
      </c>
      <c r="BM234" s="80">
        <v>0</v>
      </c>
      <c r="BN234" s="80">
        <v>0</v>
      </c>
      <c r="BO234" s="80">
        <v>0</v>
      </c>
    </row>
    <row r="235" spans="4:145" hidden="1" x14ac:dyDescent="0.3">
      <c r="L235" s="80">
        <v>-46626420</v>
      </c>
      <c r="M235" s="80">
        <v>0</v>
      </c>
      <c r="N235" s="80">
        <v>0</v>
      </c>
      <c r="O235" s="80">
        <v>0</v>
      </c>
      <c r="P235" s="80">
        <v>0</v>
      </c>
      <c r="Q235" s="80">
        <v>0</v>
      </c>
      <c r="R235" s="80">
        <v>0</v>
      </c>
      <c r="S235" s="80">
        <v>0</v>
      </c>
      <c r="T235" s="80">
        <v>0</v>
      </c>
      <c r="U235" s="80">
        <v>0</v>
      </c>
      <c r="V235" s="80">
        <v>9468200</v>
      </c>
      <c r="W235" s="80">
        <v>0</v>
      </c>
      <c r="X235" s="80">
        <v>0</v>
      </c>
      <c r="Y235" s="80">
        <v>0</v>
      </c>
      <c r="Z235" s="80">
        <v>0</v>
      </c>
      <c r="AA235" s="80">
        <v>0</v>
      </c>
      <c r="AB235" s="80">
        <v>0</v>
      </c>
      <c r="AC235" s="80">
        <v>0</v>
      </c>
      <c r="AD235" s="80">
        <v>0</v>
      </c>
      <c r="AE235" s="80">
        <v>0</v>
      </c>
      <c r="AF235" s="80">
        <v>0</v>
      </c>
      <c r="AG235" s="80">
        <v>0</v>
      </c>
      <c r="AH235" s="80">
        <v>0</v>
      </c>
      <c r="AI235" s="80">
        <v>0</v>
      </c>
      <c r="AJ235" s="80">
        <v>0</v>
      </c>
      <c r="AK235" s="80">
        <v>-6790681</v>
      </c>
      <c r="AL235" s="80">
        <v>0</v>
      </c>
      <c r="AM235" s="80">
        <v>0</v>
      </c>
      <c r="AN235" s="80">
        <v>0</v>
      </c>
      <c r="AO235" s="80">
        <v>0</v>
      </c>
      <c r="AP235" s="80">
        <v>0</v>
      </c>
      <c r="AQ235" s="80">
        <v>0</v>
      </c>
      <c r="AR235" s="80">
        <v>0</v>
      </c>
      <c r="AS235" s="80">
        <v>0</v>
      </c>
      <c r="AT235" s="80">
        <v>0</v>
      </c>
      <c r="AU235" s="80">
        <v>0</v>
      </c>
      <c r="AV235" s="80">
        <v>0</v>
      </c>
      <c r="AW235" s="80">
        <v>0</v>
      </c>
      <c r="AX235" s="80">
        <v>0</v>
      </c>
      <c r="AY235" s="80">
        <v>0</v>
      </c>
      <c r="AZ235" s="80">
        <v>65906</v>
      </c>
      <c r="BA235" s="80">
        <v>0</v>
      </c>
      <c r="BB235" s="80">
        <v>0</v>
      </c>
      <c r="BC235" s="80">
        <v>0</v>
      </c>
      <c r="BD235" s="80">
        <v>0</v>
      </c>
      <c r="BE235" s="80">
        <v>-5596913</v>
      </c>
      <c r="BF235" s="80">
        <v>0</v>
      </c>
      <c r="BG235" s="80">
        <v>0</v>
      </c>
      <c r="BH235" s="80">
        <v>0</v>
      </c>
      <c r="BI235" s="80">
        <v>0</v>
      </c>
      <c r="BJ235" s="80">
        <v>0</v>
      </c>
      <c r="BK235" s="80">
        <v>0</v>
      </c>
      <c r="BL235" s="80">
        <v>0</v>
      </c>
      <c r="BM235" s="80">
        <v>0</v>
      </c>
      <c r="BN235" s="80">
        <v>0</v>
      </c>
      <c r="BO235" s="80">
        <v>0</v>
      </c>
    </row>
    <row r="236" spans="4:145" hidden="1" x14ac:dyDescent="0.3">
      <c r="L236" s="80">
        <v>0</v>
      </c>
      <c r="M236" s="80">
        <v>0</v>
      </c>
      <c r="N236" s="80">
        <v>0</v>
      </c>
      <c r="O236" s="80">
        <v>0</v>
      </c>
      <c r="P236" s="80">
        <v>0</v>
      </c>
      <c r="Q236" s="80">
        <v>0</v>
      </c>
      <c r="R236" s="80">
        <v>0</v>
      </c>
      <c r="S236" s="80">
        <v>0</v>
      </c>
      <c r="T236" s="80">
        <v>0</v>
      </c>
      <c r="U236" s="80">
        <v>0</v>
      </c>
      <c r="V236" s="80">
        <v>0</v>
      </c>
      <c r="W236" s="80">
        <v>0</v>
      </c>
      <c r="X236" s="80">
        <v>0</v>
      </c>
      <c r="Y236" s="80">
        <v>0</v>
      </c>
      <c r="Z236" s="80">
        <v>0</v>
      </c>
      <c r="AA236" s="80">
        <v>0</v>
      </c>
      <c r="AB236" s="80">
        <v>0</v>
      </c>
      <c r="AC236" s="80">
        <v>0</v>
      </c>
      <c r="AD236" s="80">
        <v>0</v>
      </c>
      <c r="AE236" s="80">
        <v>0</v>
      </c>
      <c r="AF236" s="80">
        <v>0</v>
      </c>
      <c r="AG236" s="80">
        <v>0</v>
      </c>
      <c r="AH236" s="80">
        <v>0</v>
      </c>
      <c r="AI236" s="80">
        <v>0</v>
      </c>
      <c r="AJ236" s="80">
        <v>0</v>
      </c>
      <c r="AK236" s="80">
        <v>0</v>
      </c>
      <c r="AL236" s="80">
        <v>0</v>
      </c>
      <c r="AM236" s="80">
        <v>0</v>
      </c>
      <c r="AN236" s="80">
        <v>0</v>
      </c>
      <c r="AO236" s="80">
        <v>0</v>
      </c>
      <c r="AP236" s="80">
        <v>0</v>
      </c>
      <c r="AQ236" s="80">
        <v>0</v>
      </c>
      <c r="AR236" s="80">
        <v>0</v>
      </c>
      <c r="AS236" s="80">
        <v>0</v>
      </c>
      <c r="AT236" s="80">
        <v>0</v>
      </c>
      <c r="AU236" s="80">
        <v>0</v>
      </c>
      <c r="AV236" s="80">
        <v>0</v>
      </c>
      <c r="AW236" s="80">
        <v>0</v>
      </c>
      <c r="AX236" s="80">
        <v>0</v>
      </c>
      <c r="AY236" s="80">
        <v>0</v>
      </c>
      <c r="AZ236" s="80">
        <v>0</v>
      </c>
      <c r="BA236" s="80">
        <v>0</v>
      </c>
      <c r="BB236" s="80">
        <v>0</v>
      </c>
      <c r="BC236" s="80">
        <v>0</v>
      </c>
      <c r="BD236" s="80">
        <v>0</v>
      </c>
      <c r="BE236" s="80">
        <v>0</v>
      </c>
      <c r="BF236" s="80">
        <v>0</v>
      </c>
      <c r="BG236" s="80">
        <v>0</v>
      </c>
      <c r="BH236" s="80">
        <v>0</v>
      </c>
      <c r="BI236" s="80">
        <v>0</v>
      </c>
      <c r="BJ236" s="80">
        <v>0</v>
      </c>
      <c r="BK236" s="80">
        <v>0</v>
      </c>
      <c r="BL236" s="80">
        <v>0</v>
      </c>
      <c r="BM236" s="80">
        <v>0</v>
      </c>
      <c r="BN236" s="80">
        <v>0</v>
      </c>
      <c r="BO236" s="80">
        <v>0</v>
      </c>
      <c r="BU236" s="80">
        <v>0</v>
      </c>
      <c r="BV236" s="80">
        <v>0</v>
      </c>
      <c r="BW236" s="80">
        <v>0</v>
      </c>
      <c r="BX236" s="80">
        <v>0</v>
      </c>
      <c r="BZ236" s="80">
        <v>5596913</v>
      </c>
      <c r="CA236" s="80" t="e">
        <v>#REF!</v>
      </c>
    </row>
    <row r="237" spans="4:145" hidden="1" x14ac:dyDescent="0.3">
      <c r="L237" s="80">
        <v>0</v>
      </c>
      <c r="M237" s="80">
        <v>0</v>
      </c>
      <c r="N237" s="80">
        <v>0</v>
      </c>
      <c r="O237" s="80">
        <v>0</v>
      </c>
      <c r="P237" s="80">
        <v>0</v>
      </c>
      <c r="Q237" s="80">
        <v>0</v>
      </c>
      <c r="R237" s="80">
        <v>0</v>
      </c>
      <c r="S237" s="80">
        <v>0</v>
      </c>
      <c r="T237" s="80">
        <v>0</v>
      </c>
      <c r="U237" s="80">
        <v>0</v>
      </c>
      <c r="V237" s="80">
        <v>0</v>
      </c>
      <c r="W237" s="80">
        <v>0</v>
      </c>
      <c r="X237" s="80">
        <v>0</v>
      </c>
      <c r="Y237" s="80">
        <v>0</v>
      </c>
      <c r="Z237" s="80">
        <v>0</v>
      </c>
      <c r="AA237" s="80">
        <v>0</v>
      </c>
      <c r="AB237" s="80">
        <v>0</v>
      </c>
      <c r="AC237" s="80">
        <v>0</v>
      </c>
      <c r="AD237" s="80">
        <v>0</v>
      </c>
      <c r="AE237" s="80">
        <v>0</v>
      </c>
      <c r="AF237" s="80">
        <v>0</v>
      </c>
      <c r="AG237" s="80">
        <v>0</v>
      </c>
      <c r="AH237" s="80">
        <v>0</v>
      </c>
      <c r="AI237" s="80">
        <v>0</v>
      </c>
      <c r="AJ237" s="80">
        <v>0</v>
      </c>
      <c r="AK237" s="80">
        <v>0</v>
      </c>
      <c r="AL237" s="80">
        <v>0</v>
      </c>
      <c r="AM237" s="80">
        <v>0</v>
      </c>
      <c r="AN237" s="80">
        <v>0</v>
      </c>
      <c r="AO237" s="80">
        <v>0</v>
      </c>
      <c r="AP237" s="80">
        <v>0</v>
      </c>
      <c r="AQ237" s="80">
        <v>0</v>
      </c>
      <c r="AR237" s="80">
        <v>0</v>
      </c>
      <c r="AS237" s="80">
        <v>0</v>
      </c>
      <c r="AT237" s="80">
        <v>0</v>
      </c>
      <c r="AU237" s="80">
        <v>0</v>
      </c>
      <c r="AV237" s="80">
        <v>0</v>
      </c>
      <c r="AW237" s="80">
        <v>0</v>
      </c>
      <c r="AX237" s="80">
        <v>0</v>
      </c>
      <c r="AY237" s="80">
        <v>0</v>
      </c>
      <c r="AZ237" s="80">
        <v>0</v>
      </c>
      <c r="BA237" s="80">
        <v>0</v>
      </c>
      <c r="BB237" s="80">
        <v>0</v>
      </c>
      <c r="BC237" s="80">
        <v>0</v>
      </c>
      <c r="BD237" s="80">
        <v>0</v>
      </c>
      <c r="BE237" s="80">
        <v>0</v>
      </c>
      <c r="BF237" s="80">
        <v>0</v>
      </c>
      <c r="BG237" s="80">
        <v>0</v>
      </c>
      <c r="BH237" s="80">
        <v>0</v>
      </c>
      <c r="BI237" s="80">
        <v>0</v>
      </c>
      <c r="BJ237" s="80">
        <v>0</v>
      </c>
      <c r="BK237" s="80">
        <v>0</v>
      </c>
      <c r="BL237" s="80">
        <v>0</v>
      </c>
      <c r="BM237" s="80">
        <v>0</v>
      </c>
      <c r="BN237" s="80">
        <v>0</v>
      </c>
      <c r="BO237" s="80">
        <v>0</v>
      </c>
      <c r="BU237" s="80">
        <v>0</v>
      </c>
      <c r="BV237" s="80">
        <v>0</v>
      </c>
      <c r="BW237" s="80">
        <v>0</v>
      </c>
      <c r="BX237" s="80">
        <v>0</v>
      </c>
      <c r="BZ237" s="80">
        <v>5596913</v>
      </c>
      <c r="CA237" s="80" t="e">
        <v>#REF!</v>
      </c>
    </row>
    <row r="238" spans="4:145" hidden="1" x14ac:dyDescent="0.3">
      <c r="L238" s="80">
        <v>0</v>
      </c>
      <c r="M238" s="80">
        <v>0</v>
      </c>
      <c r="N238" s="80">
        <v>0</v>
      </c>
      <c r="O238" s="80">
        <v>0</v>
      </c>
      <c r="P238" s="80">
        <v>0</v>
      </c>
      <c r="Q238" s="80">
        <v>0</v>
      </c>
      <c r="R238" s="80">
        <v>0</v>
      </c>
      <c r="S238" s="80">
        <v>0</v>
      </c>
      <c r="T238" s="80">
        <v>0</v>
      </c>
      <c r="U238" s="80">
        <v>0</v>
      </c>
      <c r="V238" s="80">
        <v>0</v>
      </c>
      <c r="W238" s="80">
        <v>0</v>
      </c>
      <c r="X238" s="80">
        <v>0</v>
      </c>
      <c r="Y238" s="80">
        <v>0</v>
      </c>
      <c r="Z238" s="80">
        <v>0</v>
      </c>
      <c r="AA238" s="80">
        <v>0</v>
      </c>
      <c r="AB238" s="80">
        <v>0</v>
      </c>
      <c r="AC238" s="80">
        <v>0</v>
      </c>
      <c r="AD238" s="80">
        <v>0</v>
      </c>
      <c r="AE238" s="80">
        <v>0</v>
      </c>
      <c r="AF238" s="80">
        <v>0</v>
      </c>
      <c r="AG238" s="80">
        <v>0</v>
      </c>
      <c r="AH238" s="80">
        <v>0</v>
      </c>
      <c r="AI238" s="80">
        <v>0</v>
      </c>
      <c r="AJ238" s="80">
        <v>0</v>
      </c>
      <c r="AK238" s="80">
        <v>0</v>
      </c>
      <c r="AL238" s="80">
        <v>0</v>
      </c>
      <c r="AM238" s="80">
        <v>0</v>
      </c>
      <c r="AN238" s="80">
        <v>0</v>
      </c>
      <c r="AO238" s="80">
        <v>0</v>
      </c>
      <c r="AP238" s="80">
        <v>0</v>
      </c>
      <c r="AQ238" s="80">
        <v>0</v>
      </c>
      <c r="AR238" s="80">
        <v>0</v>
      </c>
      <c r="AS238" s="80">
        <v>0</v>
      </c>
      <c r="AT238" s="80">
        <v>0</v>
      </c>
      <c r="AU238" s="80">
        <v>0</v>
      </c>
      <c r="AV238" s="80">
        <v>0</v>
      </c>
      <c r="AW238" s="80">
        <v>0</v>
      </c>
      <c r="AX238" s="80">
        <v>0</v>
      </c>
      <c r="AY238" s="80">
        <v>0</v>
      </c>
      <c r="AZ238" s="80">
        <v>0</v>
      </c>
      <c r="BA238" s="80">
        <v>0</v>
      </c>
      <c r="BB238" s="80">
        <v>0</v>
      </c>
      <c r="BC238" s="80">
        <v>0</v>
      </c>
      <c r="BD238" s="80">
        <v>0</v>
      </c>
      <c r="BE238" s="80">
        <v>0</v>
      </c>
      <c r="BF238" s="80">
        <v>0</v>
      </c>
      <c r="BG238" s="80">
        <v>0</v>
      </c>
      <c r="BH238" s="80">
        <v>0</v>
      </c>
      <c r="BI238" s="80">
        <v>0</v>
      </c>
      <c r="BJ238" s="80">
        <v>0</v>
      </c>
      <c r="BK238" s="80">
        <v>0</v>
      </c>
      <c r="BL238" s="80">
        <v>0</v>
      </c>
      <c r="BM238" s="80">
        <v>0</v>
      </c>
      <c r="BN238" s="80">
        <v>0</v>
      </c>
      <c r="BO238" s="80">
        <v>0</v>
      </c>
      <c r="BU238" s="80">
        <v>0</v>
      </c>
      <c r="BV238" s="80">
        <v>0</v>
      </c>
      <c r="BW238" s="80">
        <v>0</v>
      </c>
      <c r="BX238" s="80">
        <v>0</v>
      </c>
      <c r="BZ238" s="80">
        <v>0</v>
      </c>
      <c r="CA238" s="80" t="e">
        <v>#REF!</v>
      </c>
    </row>
    <row r="239" spans="4:145" hidden="1" x14ac:dyDescent="0.3">
      <c r="L239" s="80">
        <v>-46626420</v>
      </c>
      <c r="M239" s="80">
        <v>0</v>
      </c>
      <c r="N239" s="80">
        <v>0</v>
      </c>
      <c r="O239" s="80">
        <v>0</v>
      </c>
      <c r="P239" s="80">
        <v>0</v>
      </c>
      <c r="Q239" s="80">
        <v>0</v>
      </c>
      <c r="R239" s="80">
        <v>0</v>
      </c>
      <c r="S239" s="80">
        <v>0</v>
      </c>
      <c r="T239" s="80">
        <v>0</v>
      </c>
      <c r="U239" s="80">
        <v>0</v>
      </c>
      <c r="V239" s="80">
        <v>9468200</v>
      </c>
      <c r="W239" s="80">
        <v>0</v>
      </c>
      <c r="X239" s="80">
        <v>0</v>
      </c>
      <c r="Y239" s="80">
        <v>0</v>
      </c>
      <c r="Z239" s="80">
        <v>0</v>
      </c>
      <c r="AA239" s="80">
        <v>0</v>
      </c>
      <c r="AB239" s="80">
        <v>0</v>
      </c>
      <c r="AC239" s="80">
        <v>0</v>
      </c>
      <c r="AD239" s="80">
        <v>0</v>
      </c>
      <c r="AE239" s="80">
        <v>0</v>
      </c>
      <c r="AF239" s="80">
        <v>0</v>
      </c>
      <c r="AG239" s="80">
        <v>0</v>
      </c>
      <c r="AH239" s="80">
        <v>0</v>
      </c>
      <c r="AI239" s="80">
        <v>0</v>
      </c>
      <c r="AJ239" s="80">
        <v>0</v>
      </c>
      <c r="AK239" s="80">
        <v>-6790681</v>
      </c>
      <c r="AL239" s="80">
        <v>0</v>
      </c>
      <c r="AM239" s="80">
        <v>0</v>
      </c>
      <c r="AN239" s="80">
        <v>0</v>
      </c>
      <c r="AO239" s="80">
        <v>0</v>
      </c>
      <c r="AP239" s="80">
        <v>0</v>
      </c>
      <c r="AQ239" s="80">
        <v>0</v>
      </c>
      <c r="AR239" s="80">
        <v>0</v>
      </c>
      <c r="AS239" s="80">
        <v>0</v>
      </c>
      <c r="AT239" s="80">
        <v>0</v>
      </c>
      <c r="AU239" s="80">
        <v>0</v>
      </c>
      <c r="AV239" s="80">
        <v>0</v>
      </c>
      <c r="AW239" s="80">
        <v>0</v>
      </c>
      <c r="AX239" s="80">
        <v>0</v>
      </c>
      <c r="AY239" s="80">
        <v>0</v>
      </c>
      <c r="AZ239" s="80">
        <v>65906</v>
      </c>
      <c r="BA239" s="80">
        <v>0</v>
      </c>
      <c r="BB239" s="80">
        <v>0</v>
      </c>
      <c r="BC239" s="80">
        <v>0</v>
      </c>
      <c r="BD239" s="80">
        <v>0</v>
      </c>
      <c r="BE239" s="80">
        <v>-5596913</v>
      </c>
      <c r="BF239" s="80">
        <v>0</v>
      </c>
      <c r="BG239" s="80">
        <v>0</v>
      </c>
      <c r="BH239" s="80">
        <v>0</v>
      </c>
      <c r="BI239" s="80">
        <v>0</v>
      </c>
      <c r="BJ239" s="80">
        <v>0</v>
      </c>
      <c r="BK239" s="80">
        <v>0</v>
      </c>
      <c r="BL239" s="80">
        <v>0</v>
      </c>
      <c r="BM239" s="80">
        <v>0</v>
      </c>
      <c r="BN239" s="80">
        <v>0</v>
      </c>
      <c r="BO239" s="80">
        <v>0</v>
      </c>
      <c r="BU239" s="80">
        <v>0</v>
      </c>
      <c r="BV239" s="80">
        <v>0</v>
      </c>
      <c r="BW239" s="80">
        <v>0</v>
      </c>
      <c r="BX239" s="80">
        <v>0</v>
      </c>
      <c r="BZ239" s="80">
        <v>0</v>
      </c>
      <c r="CA239" s="80" t="e">
        <v>#REF!</v>
      </c>
    </row>
    <row r="240" spans="4:145" hidden="1" x14ac:dyDescent="0.3">
      <c r="L240" s="80">
        <v>-46626420</v>
      </c>
      <c r="M240" s="80">
        <v>0</v>
      </c>
      <c r="N240" s="80">
        <v>0</v>
      </c>
      <c r="O240" s="80">
        <v>0</v>
      </c>
      <c r="P240" s="80">
        <v>0</v>
      </c>
      <c r="Q240" s="80">
        <v>0</v>
      </c>
      <c r="R240" s="80">
        <v>0</v>
      </c>
      <c r="S240" s="80">
        <v>0</v>
      </c>
      <c r="T240" s="80">
        <v>0</v>
      </c>
      <c r="U240" s="80">
        <v>0</v>
      </c>
      <c r="V240" s="80">
        <v>9468200</v>
      </c>
      <c r="W240" s="80">
        <v>0</v>
      </c>
      <c r="X240" s="80">
        <v>0</v>
      </c>
      <c r="Y240" s="80">
        <v>0</v>
      </c>
      <c r="Z240" s="80">
        <v>0</v>
      </c>
      <c r="AA240" s="80">
        <v>0</v>
      </c>
      <c r="AB240" s="80">
        <v>0</v>
      </c>
      <c r="AC240" s="80">
        <v>0</v>
      </c>
      <c r="AD240" s="80">
        <v>0</v>
      </c>
      <c r="AE240" s="80">
        <v>0</v>
      </c>
      <c r="AF240" s="80">
        <v>0</v>
      </c>
      <c r="AG240" s="80">
        <v>0</v>
      </c>
      <c r="AH240" s="80">
        <v>0</v>
      </c>
      <c r="AI240" s="80">
        <v>0</v>
      </c>
      <c r="AJ240" s="80">
        <v>0</v>
      </c>
      <c r="AK240" s="80">
        <v>-6790681</v>
      </c>
      <c r="AL240" s="80">
        <v>0</v>
      </c>
      <c r="AM240" s="80">
        <v>0</v>
      </c>
      <c r="AN240" s="80">
        <v>0</v>
      </c>
      <c r="AO240" s="80">
        <v>0</v>
      </c>
      <c r="AP240" s="80">
        <v>0</v>
      </c>
      <c r="AQ240" s="80">
        <v>0</v>
      </c>
      <c r="AR240" s="80">
        <v>0</v>
      </c>
      <c r="AS240" s="80">
        <v>0</v>
      </c>
      <c r="AT240" s="80">
        <v>0</v>
      </c>
      <c r="AU240" s="80">
        <v>0</v>
      </c>
      <c r="AV240" s="80">
        <v>0</v>
      </c>
      <c r="AW240" s="80">
        <v>0</v>
      </c>
      <c r="AX240" s="80">
        <v>0</v>
      </c>
      <c r="AY240" s="80">
        <v>0</v>
      </c>
      <c r="AZ240" s="80">
        <v>65906</v>
      </c>
      <c r="BA240" s="80">
        <v>0</v>
      </c>
      <c r="BB240" s="80">
        <v>0</v>
      </c>
      <c r="BC240" s="80">
        <v>0</v>
      </c>
      <c r="BD240" s="80">
        <v>0</v>
      </c>
      <c r="BE240" s="80">
        <v>-5596913</v>
      </c>
      <c r="BF240" s="80">
        <v>0</v>
      </c>
      <c r="BG240" s="80">
        <v>0</v>
      </c>
      <c r="BH240" s="80">
        <v>0</v>
      </c>
      <c r="BI240" s="80">
        <v>0</v>
      </c>
      <c r="BJ240" s="80">
        <v>0</v>
      </c>
      <c r="BK240" s="80">
        <v>0</v>
      </c>
      <c r="BL240" s="80">
        <v>0</v>
      </c>
      <c r="BM240" s="80">
        <v>0</v>
      </c>
      <c r="BN240" s="80">
        <v>0</v>
      </c>
      <c r="BO240" s="80">
        <v>0</v>
      </c>
      <c r="BU240" s="80">
        <v>0</v>
      </c>
      <c r="BV240" s="80">
        <v>0</v>
      </c>
      <c r="BW240" s="80">
        <v>0</v>
      </c>
      <c r="BX240" s="80">
        <v>0</v>
      </c>
      <c r="BZ240" s="80">
        <v>0</v>
      </c>
      <c r="CA240" s="80" t="e">
        <v>#REF!</v>
      </c>
    </row>
    <row r="241" spans="12:79" hidden="1" x14ac:dyDescent="0.3">
      <c r="L241" s="80">
        <v>0</v>
      </c>
      <c r="M241" s="80">
        <v>0</v>
      </c>
      <c r="N241" s="80">
        <v>0</v>
      </c>
      <c r="O241" s="80">
        <v>0</v>
      </c>
      <c r="P241" s="80">
        <v>0</v>
      </c>
      <c r="Q241" s="80">
        <v>0</v>
      </c>
      <c r="R241" s="80">
        <v>0</v>
      </c>
      <c r="S241" s="80">
        <v>0</v>
      </c>
      <c r="T241" s="80">
        <v>0</v>
      </c>
      <c r="U241" s="80">
        <v>0</v>
      </c>
      <c r="V241" s="80">
        <v>0</v>
      </c>
      <c r="W241" s="80">
        <v>0</v>
      </c>
      <c r="X241" s="80">
        <v>0</v>
      </c>
      <c r="Y241" s="80">
        <v>0</v>
      </c>
      <c r="Z241" s="80">
        <v>0</v>
      </c>
      <c r="AA241" s="80">
        <v>0</v>
      </c>
      <c r="AB241" s="80">
        <v>0</v>
      </c>
      <c r="AC241" s="80">
        <v>0</v>
      </c>
      <c r="AD241" s="80">
        <v>0</v>
      </c>
      <c r="AE241" s="80">
        <v>0</v>
      </c>
      <c r="AF241" s="80">
        <v>0</v>
      </c>
      <c r="AG241" s="80">
        <v>0</v>
      </c>
      <c r="AH241" s="80">
        <v>0</v>
      </c>
      <c r="AI241" s="80">
        <v>0</v>
      </c>
      <c r="AJ241" s="80">
        <v>0</v>
      </c>
      <c r="AK241" s="80">
        <v>0</v>
      </c>
      <c r="AL241" s="80">
        <v>0</v>
      </c>
      <c r="AM241" s="80">
        <v>0</v>
      </c>
      <c r="AN241" s="80">
        <v>0</v>
      </c>
      <c r="AO241" s="80">
        <v>0</v>
      </c>
      <c r="AP241" s="80">
        <v>0</v>
      </c>
      <c r="AQ241" s="80">
        <v>0</v>
      </c>
      <c r="AR241" s="80">
        <v>0</v>
      </c>
      <c r="AS241" s="80">
        <v>0</v>
      </c>
      <c r="AT241" s="80">
        <v>0</v>
      </c>
      <c r="AU241" s="80">
        <v>0</v>
      </c>
      <c r="AV241" s="80">
        <v>0</v>
      </c>
      <c r="AW241" s="80">
        <v>0</v>
      </c>
      <c r="AX241" s="80">
        <v>0</v>
      </c>
      <c r="AY241" s="80">
        <v>0</v>
      </c>
      <c r="AZ241" s="80">
        <v>0</v>
      </c>
      <c r="BA241" s="80">
        <v>0</v>
      </c>
      <c r="BB241" s="80">
        <v>0</v>
      </c>
      <c r="BC241" s="80">
        <v>0</v>
      </c>
      <c r="BD241" s="80">
        <v>0</v>
      </c>
      <c r="BE241" s="80">
        <v>0</v>
      </c>
      <c r="BF241" s="80">
        <v>0</v>
      </c>
      <c r="BG241" s="80">
        <v>0</v>
      </c>
      <c r="BH241" s="80">
        <v>0</v>
      </c>
      <c r="BI241" s="80">
        <v>0</v>
      </c>
      <c r="BJ241" s="80">
        <v>0</v>
      </c>
      <c r="BK241" s="80">
        <v>0</v>
      </c>
      <c r="BL241" s="80">
        <v>0</v>
      </c>
      <c r="BM241" s="80">
        <v>0</v>
      </c>
      <c r="BN241" s="80">
        <v>0</v>
      </c>
      <c r="BO241" s="80">
        <v>0</v>
      </c>
      <c r="BU241" s="80">
        <v>0</v>
      </c>
      <c r="BV241" s="80">
        <v>0</v>
      </c>
      <c r="BW241" s="80">
        <v>0</v>
      </c>
      <c r="BX241" s="80">
        <v>0</v>
      </c>
      <c r="BZ241" s="80">
        <v>5596913</v>
      </c>
      <c r="CA241" s="80" t="e">
        <v>#REF!</v>
      </c>
    </row>
    <row r="242" spans="12:79" hidden="1" x14ac:dyDescent="0.3">
      <c r="L242" s="80">
        <v>0</v>
      </c>
      <c r="M242" s="80">
        <v>0</v>
      </c>
      <c r="N242" s="80">
        <v>0</v>
      </c>
      <c r="O242" s="80">
        <v>0</v>
      </c>
      <c r="P242" s="80">
        <v>0</v>
      </c>
      <c r="Q242" s="80">
        <v>0</v>
      </c>
      <c r="R242" s="80">
        <v>0</v>
      </c>
      <c r="S242" s="80">
        <v>0</v>
      </c>
      <c r="T242" s="80">
        <v>0</v>
      </c>
      <c r="U242" s="80">
        <v>0</v>
      </c>
      <c r="V242" s="80">
        <v>0</v>
      </c>
      <c r="W242" s="80">
        <v>0</v>
      </c>
      <c r="X242" s="80">
        <v>0</v>
      </c>
      <c r="Y242" s="80">
        <v>0</v>
      </c>
      <c r="Z242" s="80">
        <v>0</v>
      </c>
      <c r="AA242" s="80">
        <v>0</v>
      </c>
      <c r="AB242" s="80">
        <v>0</v>
      </c>
      <c r="AC242" s="80">
        <v>0</v>
      </c>
      <c r="AD242" s="80">
        <v>0</v>
      </c>
      <c r="AE242" s="80">
        <v>0</v>
      </c>
      <c r="AF242" s="80">
        <v>0</v>
      </c>
      <c r="AG242" s="80">
        <v>0</v>
      </c>
      <c r="AH242" s="80">
        <v>0</v>
      </c>
      <c r="AI242" s="80">
        <v>0</v>
      </c>
      <c r="AJ242" s="80">
        <v>0</v>
      </c>
      <c r="AK242" s="80">
        <v>0</v>
      </c>
      <c r="AL242" s="80">
        <v>0</v>
      </c>
      <c r="AM242" s="80">
        <v>0</v>
      </c>
      <c r="AN242" s="80">
        <v>0</v>
      </c>
      <c r="AO242" s="80">
        <v>0</v>
      </c>
      <c r="AP242" s="80">
        <v>0</v>
      </c>
      <c r="AQ242" s="80">
        <v>0</v>
      </c>
      <c r="AR242" s="80">
        <v>0</v>
      </c>
      <c r="AS242" s="80">
        <v>0</v>
      </c>
      <c r="AT242" s="80">
        <v>0</v>
      </c>
      <c r="AU242" s="80">
        <v>0</v>
      </c>
      <c r="AV242" s="80">
        <v>0</v>
      </c>
      <c r="AW242" s="80">
        <v>0</v>
      </c>
      <c r="AX242" s="80">
        <v>0</v>
      </c>
      <c r="AY242" s="80">
        <v>0</v>
      </c>
      <c r="AZ242" s="80">
        <v>0</v>
      </c>
      <c r="BA242" s="80">
        <v>0</v>
      </c>
      <c r="BB242" s="80">
        <v>0</v>
      </c>
      <c r="BC242" s="80">
        <v>0</v>
      </c>
      <c r="BD242" s="80">
        <v>0</v>
      </c>
      <c r="BE242" s="80">
        <v>0</v>
      </c>
      <c r="BF242" s="80">
        <v>0</v>
      </c>
      <c r="BG242" s="80">
        <v>0</v>
      </c>
      <c r="BH242" s="80">
        <v>0</v>
      </c>
      <c r="BI242" s="80">
        <v>0</v>
      </c>
      <c r="BJ242" s="80">
        <v>0</v>
      </c>
      <c r="BK242" s="80">
        <v>0</v>
      </c>
      <c r="BL242" s="80">
        <v>0</v>
      </c>
      <c r="BM242" s="80">
        <v>0</v>
      </c>
      <c r="BN242" s="80">
        <v>0</v>
      </c>
      <c r="BO242" s="80">
        <v>0</v>
      </c>
      <c r="BU242" s="80">
        <v>0</v>
      </c>
      <c r="BV242" s="80">
        <v>0</v>
      </c>
      <c r="BW242" s="80">
        <v>0</v>
      </c>
      <c r="BX242" s="80">
        <v>0</v>
      </c>
      <c r="BZ242" s="80">
        <v>5596913</v>
      </c>
      <c r="CA242" s="80" t="e">
        <v>#REF!</v>
      </c>
    </row>
    <row r="243" spans="12:79" hidden="1" x14ac:dyDescent="0.3">
      <c r="L243" s="80">
        <v>0</v>
      </c>
      <c r="M243" s="80">
        <v>0</v>
      </c>
      <c r="N243" s="80">
        <v>0</v>
      </c>
      <c r="O243" s="80">
        <v>0</v>
      </c>
      <c r="P243" s="80">
        <v>0</v>
      </c>
      <c r="Q243" s="80">
        <v>0</v>
      </c>
      <c r="R243" s="80">
        <v>0</v>
      </c>
      <c r="S243" s="80">
        <v>0</v>
      </c>
      <c r="T243" s="80">
        <v>0</v>
      </c>
      <c r="U243" s="80">
        <v>0</v>
      </c>
      <c r="V243" s="80">
        <v>0</v>
      </c>
      <c r="W243" s="80">
        <v>0</v>
      </c>
      <c r="X243" s="80">
        <v>0</v>
      </c>
      <c r="Y243" s="80">
        <v>0</v>
      </c>
      <c r="Z243" s="80">
        <v>0</v>
      </c>
      <c r="AA243" s="80">
        <v>0</v>
      </c>
      <c r="AB243" s="80">
        <v>0</v>
      </c>
      <c r="AC243" s="80">
        <v>0</v>
      </c>
      <c r="AD243" s="80">
        <v>0</v>
      </c>
      <c r="AE243" s="80">
        <v>0</v>
      </c>
      <c r="AF243" s="80">
        <v>0</v>
      </c>
      <c r="AG243" s="80">
        <v>0</v>
      </c>
      <c r="AH243" s="80">
        <v>0</v>
      </c>
      <c r="AI243" s="80">
        <v>0</v>
      </c>
      <c r="AJ243" s="80">
        <v>0</v>
      </c>
      <c r="AK243" s="80">
        <v>0</v>
      </c>
      <c r="AL243" s="80">
        <v>0</v>
      </c>
      <c r="AM243" s="80">
        <v>0</v>
      </c>
      <c r="AN243" s="80">
        <v>0</v>
      </c>
      <c r="AO243" s="80">
        <v>0</v>
      </c>
      <c r="AP243" s="80">
        <v>0</v>
      </c>
      <c r="AQ243" s="80">
        <v>0</v>
      </c>
      <c r="AR243" s="80">
        <v>0</v>
      </c>
      <c r="AS243" s="80">
        <v>0</v>
      </c>
      <c r="AT243" s="80">
        <v>0</v>
      </c>
      <c r="AU243" s="80">
        <v>0</v>
      </c>
      <c r="AV243" s="80">
        <v>0</v>
      </c>
      <c r="AW243" s="80">
        <v>0</v>
      </c>
      <c r="AX243" s="80">
        <v>0</v>
      </c>
      <c r="AY243" s="80">
        <v>0</v>
      </c>
      <c r="AZ243" s="80">
        <v>0</v>
      </c>
      <c r="BA243" s="80">
        <v>0</v>
      </c>
      <c r="BB243" s="80">
        <v>0</v>
      </c>
      <c r="BC243" s="80">
        <v>0</v>
      </c>
      <c r="BD243" s="80">
        <v>0</v>
      </c>
      <c r="BE243" s="80">
        <v>0</v>
      </c>
      <c r="BF243" s="80">
        <v>0</v>
      </c>
      <c r="BG243" s="80">
        <v>0</v>
      </c>
      <c r="BH243" s="80">
        <v>0</v>
      </c>
      <c r="BI243" s="80">
        <v>0</v>
      </c>
      <c r="BJ243" s="80">
        <v>0</v>
      </c>
      <c r="BK243" s="80">
        <v>0</v>
      </c>
      <c r="BL243" s="80">
        <v>0</v>
      </c>
      <c r="BM243" s="80">
        <v>0</v>
      </c>
      <c r="BN243" s="80">
        <v>0</v>
      </c>
      <c r="BO243" s="80">
        <v>0</v>
      </c>
      <c r="BU243" s="80">
        <v>0</v>
      </c>
      <c r="BV243" s="80">
        <v>0</v>
      </c>
      <c r="BW243" s="80">
        <v>0</v>
      </c>
      <c r="BX243" s="80">
        <v>0</v>
      </c>
      <c r="BZ243" s="80">
        <v>0</v>
      </c>
      <c r="CA243" s="80" t="e">
        <v>#REF!</v>
      </c>
    </row>
    <row r="244" spans="12:79" hidden="1" x14ac:dyDescent="0.3">
      <c r="L244" s="80">
        <v>0</v>
      </c>
      <c r="M244" s="80">
        <v>0</v>
      </c>
      <c r="N244" s="80">
        <v>0</v>
      </c>
      <c r="O244" s="80">
        <v>0</v>
      </c>
      <c r="P244" s="80">
        <v>0</v>
      </c>
      <c r="Q244" s="80">
        <v>0</v>
      </c>
      <c r="R244" s="80">
        <v>0</v>
      </c>
      <c r="S244" s="80">
        <v>0</v>
      </c>
      <c r="T244" s="80">
        <v>0</v>
      </c>
      <c r="U244" s="80">
        <v>0</v>
      </c>
      <c r="V244" s="80">
        <v>0</v>
      </c>
      <c r="W244" s="80">
        <v>0</v>
      </c>
      <c r="X244" s="80">
        <v>0</v>
      </c>
      <c r="Y244" s="80">
        <v>0</v>
      </c>
      <c r="Z244" s="80">
        <v>0</v>
      </c>
      <c r="AA244" s="80">
        <v>0</v>
      </c>
      <c r="AB244" s="80">
        <v>0</v>
      </c>
      <c r="AC244" s="80">
        <v>0</v>
      </c>
      <c r="AD244" s="80">
        <v>0</v>
      </c>
      <c r="AE244" s="80">
        <v>0</v>
      </c>
      <c r="AF244" s="80">
        <v>0</v>
      </c>
      <c r="AG244" s="80">
        <v>0</v>
      </c>
      <c r="AH244" s="80">
        <v>0</v>
      </c>
      <c r="AI244" s="80">
        <v>0</v>
      </c>
      <c r="AJ244" s="80">
        <v>0</v>
      </c>
      <c r="AK244" s="80">
        <v>0</v>
      </c>
      <c r="AL244" s="80">
        <v>0</v>
      </c>
      <c r="AM244" s="80">
        <v>0</v>
      </c>
      <c r="AN244" s="80">
        <v>0</v>
      </c>
      <c r="AO244" s="80">
        <v>0</v>
      </c>
      <c r="AP244" s="80">
        <v>0</v>
      </c>
      <c r="AQ244" s="80">
        <v>0</v>
      </c>
      <c r="AR244" s="80">
        <v>0</v>
      </c>
      <c r="AS244" s="80">
        <v>0</v>
      </c>
      <c r="AT244" s="80">
        <v>0</v>
      </c>
      <c r="AU244" s="80">
        <v>0</v>
      </c>
      <c r="AV244" s="80">
        <v>0</v>
      </c>
      <c r="AW244" s="80">
        <v>0</v>
      </c>
      <c r="AX244" s="80">
        <v>0</v>
      </c>
      <c r="AY244" s="80">
        <v>0</v>
      </c>
      <c r="AZ244" s="80">
        <v>0</v>
      </c>
      <c r="BA244" s="80">
        <v>0</v>
      </c>
      <c r="BB244" s="80">
        <v>0</v>
      </c>
      <c r="BC244" s="80">
        <v>0</v>
      </c>
      <c r="BD244" s="80">
        <v>0</v>
      </c>
      <c r="BE244" s="80">
        <v>0</v>
      </c>
      <c r="BF244" s="80">
        <v>0</v>
      </c>
      <c r="BG244" s="80">
        <v>0</v>
      </c>
      <c r="BH244" s="80">
        <v>0</v>
      </c>
      <c r="BI244" s="80">
        <v>0</v>
      </c>
      <c r="BJ244" s="80">
        <v>0</v>
      </c>
      <c r="BK244" s="80">
        <v>0</v>
      </c>
      <c r="BL244" s="80">
        <v>0</v>
      </c>
      <c r="BM244" s="80">
        <v>0</v>
      </c>
      <c r="BN244" s="80">
        <v>0</v>
      </c>
      <c r="BO244" s="80">
        <v>0</v>
      </c>
      <c r="BU244" s="80">
        <v>0</v>
      </c>
      <c r="BV244" s="80">
        <v>0</v>
      </c>
      <c r="BW244" s="80">
        <v>0</v>
      </c>
      <c r="BX244" s="80">
        <v>0</v>
      </c>
      <c r="BZ244" s="80">
        <v>0</v>
      </c>
      <c r="CA244" s="80" t="e">
        <v>#REF!</v>
      </c>
    </row>
    <row r="245" spans="12:79" hidden="1" x14ac:dyDescent="0.3">
      <c r="L245" s="80">
        <v>0</v>
      </c>
      <c r="M245" s="80">
        <v>0</v>
      </c>
      <c r="N245" s="80">
        <v>0</v>
      </c>
      <c r="O245" s="80">
        <v>0</v>
      </c>
      <c r="P245" s="80">
        <v>0</v>
      </c>
      <c r="Q245" s="80">
        <v>0</v>
      </c>
      <c r="R245" s="80">
        <v>0</v>
      </c>
      <c r="S245" s="80">
        <v>0</v>
      </c>
      <c r="T245" s="80">
        <v>0</v>
      </c>
      <c r="U245" s="80">
        <v>0</v>
      </c>
      <c r="V245" s="80">
        <v>0</v>
      </c>
      <c r="W245" s="80">
        <v>0</v>
      </c>
      <c r="X245" s="80">
        <v>0</v>
      </c>
      <c r="Y245" s="80">
        <v>0</v>
      </c>
      <c r="Z245" s="80">
        <v>0</v>
      </c>
      <c r="AA245" s="80">
        <v>0</v>
      </c>
      <c r="AB245" s="80">
        <v>0</v>
      </c>
      <c r="AC245" s="80">
        <v>0</v>
      </c>
      <c r="AD245" s="80">
        <v>0</v>
      </c>
      <c r="AE245" s="80">
        <v>0</v>
      </c>
      <c r="AF245" s="80">
        <v>0</v>
      </c>
      <c r="AG245" s="80">
        <v>0</v>
      </c>
      <c r="AH245" s="80">
        <v>0</v>
      </c>
      <c r="AI245" s="80">
        <v>0</v>
      </c>
      <c r="AJ245" s="80">
        <v>0</v>
      </c>
      <c r="AK245" s="80">
        <v>0</v>
      </c>
      <c r="AL245" s="80">
        <v>0</v>
      </c>
      <c r="AM245" s="80">
        <v>0</v>
      </c>
      <c r="AN245" s="80">
        <v>0</v>
      </c>
      <c r="AO245" s="80">
        <v>0</v>
      </c>
      <c r="AP245" s="80">
        <v>0</v>
      </c>
      <c r="AQ245" s="80">
        <v>0</v>
      </c>
      <c r="AR245" s="80">
        <v>0</v>
      </c>
      <c r="AS245" s="80">
        <v>0</v>
      </c>
      <c r="AT245" s="80">
        <v>0</v>
      </c>
      <c r="AU245" s="80">
        <v>0</v>
      </c>
      <c r="AV245" s="80">
        <v>0</v>
      </c>
      <c r="AW245" s="80">
        <v>0</v>
      </c>
      <c r="AX245" s="80">
        <v>0</v>
      </c>
      <c r="AY245" s="80">
        <v>0</v>
      </c>
      <c r="AZ245" s="80">
        <v>0</v>
      </c>
      <c r="BA245" s="80">
        <v>0</v>
      </c>
      <c r="BB245" s="80">
        <v>0</v>
      </c>
      <c r="BC245" s="80">
        <v>0</v>
      </c>
      <c r="BD245" s="80">
        <v>0</v>
      </c>
      <c r="BE245" s="80">
        <v>0</v>
      </c>
      <c r="BF245" s="80">
        <v>0</v>
      </c>
      <c r="BG245" s="80">
        <v>0</v>
      </c>
      <c r="BH245" s="80">
        <v>0</v>
      </c>
      <c r="BI245" s="80">
        <v>0</v>
      </c>
      <c r="BJ245" s="80">
        <v>0</v>
      </c>
      <c r="BK245" s="80">
        <v>0</v>
      </c>
      <c r="BL245" s="80">
        <v>0</v>
      </c>
      <c r="BM245" s="80">
        <v>0</v>
      </c>
      <c r="BN245" s="80">
        <v>0</v>
      </c>
      <c r="BO245" s="80">
        <v>0</v>
      </c>
      <c r="BU245" s="80">
        <v>0</v>
      </c>
      <c r="BV245" s="80">
        <v>0</v>
      </c>
      <c r="BW245" s="80">
        <v>0</v>
      </c>
      <c r="BX245" s="80">
        <v>0</v>
      </c>
      <c r="BZ245" s="80">
        <v>0</v>
      </c>
      <c r="CA245" s="80" t="e">
        <v>#REF!</v>
      </c>
    </row>
    <row r="246" spans="12:79" hidden="1" x14ac:dyDescent="0.3">
      <c r="L246" s="80">
        <v>0</v>
      </c>
      <c r="M246" s="80">
        <v>0</v>
      </c>
      <c r="N246" s="80">
        <v>0</v>
      </c>
      <c r="O246" s="80">
        <v>0</v>
      </c>
      <c r="P246" s="80">
        <v>0</v>
      </c>
      <c r="Q246" s="80">
        <v>0</v>
      </c>
      <c r="R246" s="80">
        <v>0</v>
      </c>
      <c r="S246" s="80">
        <v>0</v>
      </c>
      <c r="T246" s="80">
        <v>0</v>
      </c>
      <c r="U246" s="80">
        <v>0</v>
      </c>
      <c r="V246" s="80">
        <v>0</v>
      </c>
      <c r="W246" s="80">
        <v>0</v>
      </c>
      <c r="X246" s="80">
        <v>0</v>
      </c>
      <c r="Y246" s="80">
        <v>0</v>
      </c>
      <c r="Z246" s="80">
        <v>0</v>
      </c>
      <c r="AA246" s="80">
        <v>0</v>
      </c>
      <c r="AB246" s="80">
        <v>0</v>
      </c>
      <c r="AC246" s="80">
        <v>0</v>
      </c>
      <c r="AD246" s="80">
        <v>0</v>
      </c>
      <c r="AE246" s="80">
        <v>0</v>
      </c>
      <c r="AF246" s="80">
        <v>0</v>
      </c>
      <c r="AG246" s="80">
        <v>0</v>
      </c>
      <c r="AH246" s="80">
        <v>0</v>
      </c>
      <c r="AI246" s="80">
        <v>0</v>
      </c>
      <c r="AJ246" s="80">
        <v>0</v>
      </c>
      <c r="AK246" s="80">
        <v>0</v>
      </c>
      <c r="AL246" s="80">
        <v>0</v>
      </c>
      <c r="AM246" s="80">
        <v>0</v>
      </c>
      <c r="AN246" s="80">
        <v>0</v>
      </c>
      <c r="AO246" s="80">
        <v>0</v>
      </c>
      <c r="AP246" s="80">
        <v>0</v>
      </c>
      <c r="AQ246" s="80">
        <v>0</v>
      </c>
      <c r="AR246" s="80">
        <v>0</v>
      </c>
      <c r="AS246" s="80">
        <v>0</v>
      </c>
      <c r="AT246" s="80">
        <v>0</v>
      </c>
      <c r="AU246" s="80">
        <v>0</v>
      </c>
      <c r="AV246" s="80">
        <v>0</v>
      </c>
      <c r="AW246" s="80">
        <v>0</v>
      </c>
      <c r="AX246" s="80">
        <v>0</v>
      </c>
      <c r="AY246" s="80">
        <v>0</v>
      </c>
      <c r="AZ246" s="80">
        <v>0</v>
      </c>
      <c r="BA246" s="80">
        <v>0</v>
      </c>
      <c r="BB246" s="80">
        <v>0</v>
      </c>
      <c r="BC246" s="80">
        <v>0</v>
      </c>
      <c r="BD246" s="80">
        <v>0</v>
      </c>
      <c r="BE246" s="80">
        <v>0</v>
      </c>
      <c r="BF246" s="80">
        <v>0</v>
      </c>
      <c r="BG246" s="80">
        <v>0</v>
      </c>
      <c r="BH246" s="80">
        <v>0</v>
      </c>
      <c r="BI246" s="80">
        <v>0</v>
      </c>
      <c r="BJ246" s="80">
        <v>0</v>
      </c>
      <c r="BK246" s="80">
        <v>0</v>
      </c>
      <c r="BL246" s="80">
        <v>0</v>
      </c>
      <c r="BM246" s="80">
        <v>0</v>
      </c>
      <c r="BN246" s="80">
        <v>0</v>
      </c>
      <c r="BO246" s="80">
        <v>0</v>
      </c>
      <c r="BU246" s="80">
        <v>0</v>
      </c>
      <c r="BV246" s="80">
        <v>0</v>
      </c>
      <c r="BW246" s="80">
        <v>0</v>
      </c>
      <c r="BX246" s="80">
        <v>0</v>
      </c>
      <c r="BZ246" s="80">
        <v>0</v>
      </c>
      <c r="CA246" s="80" t="e">
        <v>#REF!</v>
      </c>
    </row>
    <row r="247" spans="12:79" hidden="1" x14ac:dyDescent="0.3">
      <c r="L247" s="80">
        <v>0</v>
      </c>
      <c r="M247" s="80">
        <v>0</v>
      </c>
      <c r="N247" s="80">
        <v>0</v>
      </c>
      <c r="O247" s="80">
        <v>0</v>
      </c>
      <c r="P247" s="80">
        <v>0</v>
      </c>
      <c r="Q247" s="80">
        <v>0</v>
      </c>
      <c r="R247" s="80">
        <v>0</v>
      </c>
      <c r="S247" s="80">
        <v>0</v>
      </c>
      <c r="T247" s="80">
        <v>0</v>
      </c>
      <c r="U247" s="80">
        <v>0</v>
      </c>
      <c r="V247" s="80">
        <v>0</v>
      </c>
      <c r="W247" s="80">
        <v>0</v>
      </c>
      <c r="X247" s="80">
        <v>0</v>
      </c>
      <c r="Y247" s="80">
        <v>0</v>
      </c>
      <c r="Z247" s="80">
        <v>0</v>
      </c>
      <c r="AA247" s="80">
        <v>0</v>
      </c>
      <c r="AB247" s="80">
        <v>0</v>
      </c>
      <c r="AC247" s="80">
        <v>0</v>
      </c>
      <c r="AD247" s="80">
        <v>0</v>
      </c>
      <c r="AE247" s="80">
        <v>0</v>
      </c>
      <c r="AF247" s="80">
        <v>0</v>
      </c>
      <c r="AG247" s="80">
        <v>0</v>
      </c>
      <c r="AH247" s="80">
        <v>0</v>
      </c>
      <c r="AI247" s="80">
        <v>0</v>
      </c>
      <c r="AJ247" s="80">
        <v>0</v>
      </c>
      <c r="AK247" s="80">
        <v>0</v>
      </c>
      <c r="AL247" s="80">
        <v>0</v>
      </c>
      <c r="AM247" s="80">
        <v>0</v>
      </c>
      <c r="AN247" s="80">
        <v>0</v>
      </c>
      <c r="AO247" s="80">
        <v>0</v>
      </c>
      <c r="AP247" s="80">
        <v>0</v>
      </c>
      <c r="AQ247" s="80">
        <v>0</v>
      </c>
      <c r="AR247" s="80">
        <v>0</v>
      </c>
      <c r="AS247" s="80">
        <v>0</v>
      </c>
      <c r="AT247" s="80">
        <v>0</v>
      </c>
      <c r="AU247" s="80">
        <v>0</v>
      </c>
      <c r="AV247" s="80">
        <v>0</v>
      </c>
      <c r="AW247" s="80">
        <v>0</v>
      </c>
      <c r="AX247" s="80">
        <v>0</v>
      </c>
      <c r="AY247" s="80">
        <v>0</v>
      </c>
      <c r="AZ247" s="80">
        <v>0</v>
      </c>
      <c r="BA247" s="80">
        <v>0</v>
      </c>
      <c r="BB247" s="80">
        <v>0</v>
      </c>
      <c r="BC247" s="80">
        <v>0</v>
      </c>
      <c r="BD247" s="80">
        <v>0</v>
      </c>
      <c r="BE247" s="80">
        <v>0</v>
      </c>
      <c r="BF247" s="80">
        <v>0</v>
      </c>
      <c r="BG247" s="80">
        <v>0</v>
      </c>
      <c r="BH247" s="80">
        <v>0</v>
      </c>
      <c r="BI247" s="80">
        <v>0</v>
      </c>
      <c r="BJ247" s="80">
        <v>0</v>
      </c>
      <c r="BK247" s="80">
        <v>0</v>
      </c>
      <c r="BL247" s="80">
        <v>0</v>
      </c>
      <c r="BM247" s="80">
        <v>0</v>
      </c>
      <c r="BN247" s="80">
        <v>0</v>
      </c>
      <c r="BO247" s="80">
        <v>0</v>
      </c>
      <c r="BU247" s="80">
        <v>0</v>
      </c>
      <c r="BV247" s="80">
        <v>0</v>
      </c>
      <c r="BW247" s="80">
        <v>0</v>
      </c>
      <c r="BX247" s="80">
        <v>0</v>
      </c>
      <c r="BZ247" s="80">
        <v>0</v>
      </c>
      <c r="CA247" s="80" t="e">
        <v>#REF!</v>
      </c>
    </row>
    <row r="248" spans="12:79" hidden="1" x14ac:dyDescent="0.3">
      <c r="L248" s="80">
        <v>0</v>
      </c>
      <c r="M248" s="80">
        <v>0</v>
      </c>
      <c r="N248" s="80">
        <v>0</v>
      </c>
      <c r="O248" s="80">
        <v>0</v>
      </c>
      <c r="P248" s="80">
        <v>0</v>
      </c>
      <c r="Q248" s="80">
        <v>0</v>
      </c>
      <c r="R248" s="80">
        <v>0</v>
      </c>
      <c r="S248" s="80">
        <v>0</v>
      </c>
      <c r="T248" s="80">
        <v>0</v>
      </c>
      <c r="U248" s="80">
        <v>0</v>
      </c>
      <c r="V248" s="80">
        <v>0</v>
      </c>
      <c r="W248" s="80">
        <v>0</v>
      </c>
      <c r="X248" s="80">
        <v>0</v>
      </c>
      <c r="Y248" s="80">
        <v>0</v>
      </c>
      <c r="Z248" s="80">
        <v>0</v>
      </c>
      <c r="AA248" s="80">
        <v>0</v>
      </c>
      <c r="AB248" s="80">
        <v>0</v>
      </c>
      <c r="AC248" s="80">
        <v>0</v>
      </c>
      <c r="AD248" s="80">
        <v>0</v>
      </c>
      <c r="AE248" s="80">
        <v>0</v>
      </c>
      <c r="AF248" s="80">
        <v>0</v>
      </c>
      <c r="AG248" s="80">
        <v>0</v>
      </c>
      <c r="AH248" s="80">
        <v>0</v>
      </c>
      <c r="AI248" s="80">
        <v>0</v>
      </c>
      <c r="AJ248" s="80">
        <v>0</v>
      </c>
      <c r="AK248" s="80">
        <v>0</v>
      </c>
      <c r="AL248" s="80">
        <v>0</v>
      </c>
      <c r="AM248" s="80">
        <v>0</v>
      </c>
      <c r="AN248" s="80">
        <v>0</v>
      </c>
      <c r="AO248" s="80">
        <v>0</v>
      </c>
      <c r="AP248" s="80">
        <v>0</v>
      </c>
      <c r="AQ248" s="80">
        <v>0</v>
      </c>
      <c r="AR248" s="80">
        <v>0</v>
      </c>
      <c r="AS248" s="80">
        <v>0</v>
      </c>
      <c r="AT248" s="80">
        <v>0</v>
      </c>
      <c r="AU248" s="80">
        <v>0</v>
      </c>
      <c r="AV248" s="80">
        <v>0</v>
      </c>
      <c r="AW248" s="80">
        <v>0</v>
      </c>
      <c r="AX248" s="80">
        <v>0</v>
      </c>
      <c r="AY248" s="80">
        <v>0</v>
      </c>
      <c r="AZ248" s="80">
        <v>0</v>
      </c>
      <c r="BA248" s="80">
        <v>0</v>
      </c>
      <c r="BB248" s="80">
        <v>0</v>
      </c>
      <c r="BC248" s="80">
        <v>0</v>
      </c>
      <c r="BD248" s="80">
        <v>0</v>
      </c>
      <c r="BE248" s="80">
        <v>0</v>
      </c>
      <c r="BF248" s="80">
        <v>0</v>
      </c>
      <c r="BG248" s="80">
        <v>0</v>
      </c>
      <c r="BH248" s="80">
        <v>0</v>
      </c>
      <c r="BI248" s="80">
        <v>0</v>
      </c>
      <c r="BJ248" s="80">
        <v>0</v>
      </c>
      <c r="BK248" s="80">
        <v>0</v>
      </c>
      <c r="BL248" s="80">
        <v>0</v>
      </c>
      <c r="BM248" s="80">
        <v>0</v>
      </c>
      <c r="BN248" s="80">
        <v>0</v>
      </c>
      <c r="BO248" s="80">
        <v>0</v>
      </c>
      <c r="BU248" s="80">
        <v>0</v>
      </c>
      <c r="BV248" s="80">
        <v>0</v>
      </c>
      <c r="BW248" s="80">
        <v>0</v>
      </c>
      <c r="BX248" s="80">
        <v>0</v>
      </c>
      <c r="BZ248" s="80">
        <v>0</v>
      </c>
      <c r="CA248" s="80" t="e">
        <v>#REF!</v>
      </c>
    </row>
    <row r="249" spans="12:79" hidden="1" x14ac:dyDescent="0.3">
      <c r="L249" s="80">
        <v>-1484820</v>
      </c>
      <c r="M249" s="80">
        <v>0</v>
      </c>
      <c r="N249" s="80">
        <v>0</v>
      </c>
      <c r="O249" s="80">
        <v>0</v>
      </c>
      <c r="P249" s="80">
        <v>0</v>
      </c>
      <c r="Q249" s="80">
        <v>0</v>
      </c>
      <c r="R249" s="80">
        <v>0</v>
      </c>
      <c r="S249" s="80">
        <v>0</v>
      </c>
      <c r="T249" s="80">
        <v>0</v>
      </c>
      <c r="U249" s="80">
        <v>0</v>
      </c>
      <c r="V249" s="80">
        <v>0</v>
      </c>
      <c r="W249" s="80">
        <v>0</v>
      </c>
      <c r="X249" s="80">
        <v>0</v>
      </c>
      <c r="Y249" s="80">
        <v>0</v>
      </c>
      <c r="Z249" s="80">
        <v>0</v>
      </c>
      <c r="AA249" s="80">
        <v>0</v>
      </c>
      <c r="AB249" s="80">
        <v>0</v>
      </c>
      <c r="AC249" s="80">
        <v>0</v>
      </c>
      <c r="AD249" s="80">
        <v>0</v>
      </c>
      <c r="AE249" s="80">
        <v>0</v>
      </c>
      <c r="AF249" s="80">
        <v>0</v>
      </c>
      <c r="AG249" s="80">
        <v>0</v>
      </c>
      <c r="AH249" s="80">
        <v>0</v>
      </c>
      <c r="AI249" s="80">
        <v>0</v>
      </c>
      <c r="AJ249" s="80">
        <v>0</v>
      </c>
      <c r="AK249" s="80">
        <v>0</v>
      </c>
      <c r="AL249" s="80">
        <v>0</v>
      </c>
      <c r="AM249" s="80">
        <v>0</v>
      </c>
      <c r="AN249" s="80">
        <v>0</v>
      </c>
      <c r="AO249" s="80">
        <v>0</v>
      </c>
      <c r="AP249" s="80">
        <v>0</v>
      </c>
      <c r="AQ249" s="80">
        <v>0</v>
      </c>
      <c r="AR249" s="80">
        <v>0</v>
      </c>
      <c r="AS249" s="80">
        <v>0</v>
      </c>
      <c r="AT249" s="80">
        <v>0</v>
      </c>
      <c r="AU249" s="80">
        <v>0</v>
      </c>
      <c r="AV249" s="80">
        <v>0</v>
      </c>
      <c r="AW249" s="80">
        <v>0</v>
      </c>
      <c r="AX249" s="80">
        <v>0</v>
      </c>
      <c r="AY249" s="80">
        <v>0</v>
      </c>
      <c r="AZ249" s="80">
        <v>0</v>
      </c>
      <c r="BA249" s="80">
        <v>0</v>
      </c>
      <c r="BB249" s="80">
        <v>0</v>
      </c>
      <c r="BC249" s="80">
        <v>0</v>
      </c>
      <c r="BD249" s="80">
        <v>0</v>
      </c>
      <c r="BE249" s="80">
        <v>0</v>
      </c>
      <c r="BF249" s="80">
        <v>0</v>
      </c>
      <c r="BG249" s="80">
        <v>0</v>
      </c>
      <c r="BH249" s="80">
        <v>0</v>
      </c>
      <c r="BI249" s="80">
        <v>0</v>
      </c>
      <c r="BJ249" s="80">
        <v>0</v>
      </c>
      <c r="BK249" s="80">
        <v>0</v>
      </c>
      <c r="BL249" s="80">
        <v>0</v>
      </c>
      <c r="BM249" s="80">
        <v>0</v>
      </c>
      <c r="BN249" s="80">
        <v>0</v>
      </c>
      <c r="BO249" s="80">
        <v>0</v>
      </c>
      <c r="BU249" s="80">
        <v>0</v>
      </c>
      <c r="BV249" s="80">
        <v>0</v>
      </c>
      <c r="BW249" s="80">
        <v>0</v>
      </c>
      <c r="BX249" s="80">
        <v>0</v>
      </c>
      <c r="BZ249" s="80">
        <v>0</v>
      </c>
      <c r="CA249" s="80" t="e">
        <v>#REF!</v>
      </c>
    </row>
    <row r="250" spans="12:79" hidden="1" x14ac:dyDescent="0.3">
      <c r="L250" s="80">
        <v>-1484820</v>
      </c>
      <c r="M250" s="80">
        <v>0</v>
      </c>
      <c r="N250" s="80">
        <v>0</v>
      </c>
      <c r="O250" s="80">
        <v>0</v>
      </c>
      <c r="P250" s="80">
        <v>0</v>
      </c>
      <c r="Q250" s="80">
        <v>0</v>
      </c>
      <c r="R250" s="80">
        <v>0</v>
      </c>
      <c r="S250" s="80">
        <v>0</v>
      </c>
      <c r="T250" s="80">
        <v>0</v>
      </c>
      <c r="U250" s="80">
        <v>0</v>
      </c>
      <c r="V250" s="80">
        <v>0</v>
      </c>
      <c r="W250" s="80">
        <v>0</v>
      </c>
      <c r="X250" s="80">
        <v>0</v>
      </c>
      <c r="Y250" s="80">
        <v>0</v>
      </c>
      <c r="Z250" s="80">
        <v>0</v>
      </c>
      <c r="AA250" s="80">
        <v>0</v>
      </c>
      <c r="AB250" s="80">
        <v>0</v>
      </c>
      <c r="AC250" s="80">
        <v>0</v>
      </c>
      <c r="AD250" s="80">
        <v>0</v>
      </c>
      <c r="AE250" s="80">
        <v>0</v>
      </c>
      <c r="AF250" s="80">
        <v>0</v>
      </c>
      <c r="AG250" s="80">
        <v>0</v>
      </c>
      <c r="AH250" s="80">
        <v>0</v>
      </c>
      <c r="AI250" s="80">
        <v>0</v>
      </c>
      <c r="AJ250" s="80">
        <v>0</v>
      </c>
      <c r="AK250" s="80">
        <v>0</v>
      </c>
      <c r="AL250" s="80">
        <v>0</v>
      </c>
      <c r="AM250" s="80">
        <v>0</v>
      </c>
      <c r="AN250" s="80">
        <v>0</v>
      </c>
      <c r="AO250" s="80">
        <v>0</v>
      </c>
      <c r="AP250" s="80">
        <v>0</v>
      </c>
      <c r="AQ250" s="80">
        <v>0</v>
      </c>
      <c r="AR250" s="80">
        <v>0</v>
      </c>
      <c r="AS250" s="80">
        <v>0</v>
      </c>
      <c r="AT250" s="80">
        <v>0</v>
      </c>
      <c r="AU250" s="80">
        <v>0</v>
      </c>
      <c r="AV250" s="80">
        <v>0</v>
      </c>
      <c r="AW250" s="80">
        <v>0</v>
      </c>
      <c r="AX250" s="80">
        <v>0</v>
      </c>
      <c r="AY250" s="80">
        <v>0</v>
      </c>
      <c r="AZ250" s="80">
        <v>0</v>
      </c>
      <c r="BA250" s="80">
        <v>0</v>
      </c>
      <c r="BB250" s="80">
        <v>0</v>
      </c>
      <c r="BC250" s="80">
        <v>0</v>
      </c>
      <c r="BD250" s="80">
        <v>0</v>
      </c>
      <c r="BE250" s="80">
        <v>0</v>
      </c>
      <c r="BF250" s="80">
        <v>0</v>
      </c>
      <c r="BG250" s="80">
        <v>0</v>
      </c>
      <c r="BH250" s="80">
        <v>0</v>
      </c>
      <c r="BI250" s="80">
        <v>0</v>
      </c>
      <c r="BJ250" s="80">
        <v>0</v>
      </c>
      <c r="BK250" s="80">
        <v>0</v>
      </c>
      <c r="BL250" s="80">
        <v>0</v>
      </c>
      <c r="BM250" s="80">
        <v>0</v>
      </c>
      <c r="BN250" s="80">
        <v>0</v>
      </c>
      <c r="BO250" s="80">
        <v>0</v>
      </c>
      <c r="BU250" s="80">
        <v>0</v>
      </c>
      <c r="BV250" s="80">
        <v>0</v>
      </c>
      <c r="BW250" s="80">
        <v>0</v>
      </c>
      <c r="BX250" s="80">
        <v>0</v>
      </c>
      <c r="BZ250" s="80">
        <v>0</v>
      </c>
      <c r="CA250" s="80" t="e">
        <v>#REF!</v>
      </c>
    </row>
    <row r="251" spans="12:79" hidden="1" x14ac:dyDescent="0.3">
      <c r="L251" s="80">
        <v>0</v>
      </c>
      <c r="M251" s="80">
        <v>0</v>
      </c>
      <c r="N251" s="80">
        <v>0</v>
      </c>
      <c r="O251" s="80">
        <v>0</v>
      </c>
      <c r="P251" s="80">
        <v>0</v>
      </c>
      <c r="Q251" s="80">
        <v>0</v>
      </c>
      <c r="R251" s="80">
        <v>0</v>
      </c>
      <c r="S251" s="80">
        <v>0</v>
      </c>
      <c r="T251" s="80">
        <v>0</v>
      </c>
      <c r="U251" s="80">
        <v>0</v>
      </c>
      <c r="V251" s="80">
        <v>0</v>
      </c>
      <c r="W251" s="80">
        <v>0</v>
      </c>
      <c r="X251" s="80">
        <v>0</v>
      </c>
      <c r="Y251" s="80">
        <v>0</v>
      </c>
      <c r="Z251" s="80">
        <v>0</v>
      </c>
      <c r="AA251" s="80">
        <v>0</v>
      </c>
      <c r="AB251" s="80">
        <v>0</v>
      </c>
      <c r="AC251" s="80">
        <v>0</v>
      </c>
      <c r="AD251" s="80">
        <v>0</v>
      </c>
      <c r="AE251" s="80">
        <v>0</v>
      </c>
      <c r="AF251" s="80">
        <v>0</v>
      </c>
      <c r="AG251" s="80">
        <v>0</v>
      </c>
      <c r="AH251" s="80">
        <v>0</v>
      </c>
      <c r="AI251" s="80">
        <v>0</v>
      </c>
      <c r="AJ251" s="80">
        <v>0</v>
      </c>
      <c r="AK251" s="80">
        <v>0</v>
      </c>
      <c r="AL251" s="80">
        <v>0</v>
      </c>
      <c r="AM251" s="80">
        <v>0</v>
      </c>
      <c r="AN251" s="80">
        <v>0</v>
      </c>
      <c r="AO251" s="80">
        <v>0</v>
      </c>
      <c r="AP251" s="80">
        <v>0</v>
      </c>
      <c r="AQ251" s="80">
        <v>0</v>
      </c>
      <c r="AR251" s="80">
        <v>0</v>
      </c>
      <c r="AS251" s="80">
        <v>0</v>
      </c>
      <c r="AT251" s="80">
        <v>0</v>
      </c>
      <c r="AU251" s="80">
        <v>0</v>
      </c>
      <c r="AV251" s="80">
        <v>0</v>
      </c>
      <c r="AW251" s="80">
        <v>0</v>
      </c>
      <c r="AX251" s="80">
        <v>0</v>
      </c>
      <c r="AY251" s="80">
        <v>0</v>
      </c>
      <c r="AZ251" s="80">
        <v>0</v>
      </c>
      <c r="BA251" s="80">
        <v>0</v>
      </c>
      <c r="BB251" s="80">
        <v>0</v>
      </c>
      <c r="BC251" s="80">
        <v>0</v>
      </c>
      <c r="BD251" s="80">
        <v>0</v>
      </c>
      <c r="BE251" s="80">
        <v>0</v>
      </c>
      <c r="BF251" s="80">
        <v>0</v>
      </c>
      <c r="BG251" s="80">
        <v>0</v>
      </c>
      <c r="BH251" s="80">
        <v>0</v>
      </c>
      <c r="BI251" s="80">
        <v>0</v>
      </c>
      <c r="BJ251" s="80">
        <v>0</v>
      </c>
      <c r="BK251" s="80">
        <v>0</v>
      </c>
      <c r="BL251" s="80">
        <v>0</v>
      </c>
      <c r="BM251" s="80">
        <v>0</v>
      </c>
      <c r="BN251" s="80">
        <v>0</v>
      </c>
      <c r="BO251" s="80">
        <v>0</v>
      </c>
      <c r="BU251" s="80">
        <v>0</v>
      </c>
      <c r="BV251" s="80">
        <v>0</v>
      </c>
      <c r="BW251" s="80">
        <v>0</v>
      </c>
      <c r="BX251" s="80">
        <v>0</v>
      </c>
      <c r="BZ251" s="80">
        <v>0</v>
      </c>
      <c r="CA251" s="80" t="e">
        <v>#REF!</v>
      </c>
    </row>
    <row r="252" spans="12:79" hidden="1" x14ac:dyDescent="0.3">
      <c r="L252" s="80">
        <v>0</v>
      </c>
      <c r="M252" s="80">
        <v>0</v>
      </c>
      <c r="N252" s="80">
        <v>0</v>
      </c>
      <c r="O252" s="80">
        <v>0</v>
      </c>
      <c r="P252" s="80">
        <v>0</v>
      </c>
      <c r="Q252" s="80">
        <v>0</v>
      </c>
      <c r="R252" s="80">
        <v>0</v>
      </c>
      <c r="S252" s="80">
        <v>0</v>
      </c>
      <c r="T252" s="80">
        <v>0</v>
      </c>
      <c r="U252" s="80">
        <v>0</v>
      </c>
      <c r="V252" s="80">
        <v>0</v>
      </c>
      <c r="W252" s="80">
        <v>0</v>
      </c>
      <c r="X252" s="80">
        <v>0</v>
      </c>
      <c r="Y252" s="80">
        <v>0</v>
      </c>
      <c r="Z252" s="80">
        <v>0</v>
      </c>
      <c r="AA252" s="80">
        <v>0</v>
      </c>
      <c r="AB252" s="80">
        <v>0</v>
      </c>
      <c r="AC252" s="80">
        <v>0</v>
      </c>
      <c r="AD252" s="80">
        <v>0</v>
      </c>
      <c r="AE252" s="80">
        <v>0</v>
      </c>
      <c r="AF252" s="80">
        <v>0</v>
      </c>
      <c r="AG252" s="80">
        <v>0</v>
      </c>
      <c r="AH252" s="80">
        <v>0</v>
      </c>
      <c r="AI252" s="80">
        <v>0</v>
      </c>
      <c r="AJ252" s="80">
        <v>0</v>
      </c>
      <c r="AK252" s="80">
        <v>0</v>
      </c>
      <c r="AL252" s="80">
        <v>0</v>
      </c>
      <c r="AM252" s="80">
        <v>0</v>
      </c>
      <c r="AN252" s="80">
        <v>0</v>
      </c>
      <c r="AO252" s="80">
        <v>0</v>
      </c>
      <c r="AP252" s="80">
        <v>0</v>
      </c>
      <c r="AQ252" s="80">
        <v>0</v>
      </c>
      <c r="AR252" s="80">
        <v>0</v>
      </c>
      <c r="AS252" s="80">
        <v>0</v>
      </c>
      <c r="AT252" s="80">
        <v>0</v>
      </c>
      <c r="AU252" s="80">
        <v>0</v>
      </c>
      <c r="AV252" s="80">
        <v>0</v>
      </c>
      <c r="AW252" s="80">
        <v>0</v>
      </c>
      <c r="AX252" s="80">
        <v>0</v>
      </c>
      <c r="AY252" s="80">
        <v>0</v>
      </c>
      <c r="AZ252" s="80">
        <v>0</v>
      </c>
      <c r="BA252" s="80">
        <v>0</v>
      </c>
      <c r="BB252" s="80">
        <v>0</v>
      </c>
      <c r="BC252" s="80">
        <v>0</v>
      </c>
      <c r="BD252" s="80">
        <v>0</v>
      </c>
      <c r="BE252" s="80">
        <v>0</v>
      </c>
      <c r="BF252" s="80">
        <v>0</v>
      </c>
      <c r="BG252" s="80">
        <v>0</v>
      </c>
      <c r="BH252" s="80">
        <v>0</v>
      </c>
      <c r="BI252" s="80">
        <v>0</v>
      </c>
      <c r="BJ252" s="80">
        <v>0</v>
      </c>
      <c r="BK252" s="80">
        <v>0</v>
      </c>
      <c r="BL252" s="80">
        <v>0</v>
      </c>
      <c r="BM252" s="80">
        <v>0</v>
      </c>
      <c r="BN252" s="80">
        <v>0</v>
      </c>
      <c r="BO252" s="80">
        <v>0</v>
      </c>
      <c r="BU252" s="80">
        <v>0</v>
      </c>
      <c r="BV252" s="80">
        <v>0</v>
      </c>
      <c r="BW252" s="80">
        <v>0</v>
      </c>
      <c r="BX252" s="80">
        <v>0</v>
      </c>
      <c r="BZ252" s="80">
        <v>0</v>
      </c>
      <c r="CA252" s="80" t="e">
        <v>#REF!</v>
      </c>
    </row>
    <row r="253" spans="12:79" hidden="1" x14ac:dyDescent="0.3">
      <c r="L253" s="80">
        <v>0</v>
      </c>
      <c r="M253" s="80">
        <v>0</v>
      </c>
      <c r="N253" s="80">
        <v>0</v>
      </c>
      <c r="O253" s="80">
        <v>0</v>
      </c>
      <c r="P253" s="80">
        <v>0</v>
      </c>
      <c r="Q253" s="80">
        <v>0</v>
      </c>
      <c r="R253" s="80">
        <v>0</v>
      </c>
      <c r="S253" s="80">
        <v>0</v>
      </c>
      <c r="T253" s="80">
        <v>0</v>
      </c>
      <c r="U253" s="80">
        <v>0</v>
      </c>
      <c r="V253" s="80">
        <v>0</v>
      </c>
      <c r="W253" s="80">
        <v>0</v>
      </c>
      <c r="X253" s="80">
        <v>0</v>
      </c>
      <c r="Y253" s="80">
        <v>0</v>
      </c>
      <c r="Z253" s="80">
        <v>0</v>
      </c>
      <c r="AA253" s="80">
        <v>0</v>
      </c>
      <c r="AB253" s="80">
        <v>0</v>
      </c>
      <c r="AC253" s="80">
        <v>0</v>
      </c>
      <c r="AD253" s="80">
        <v>0</v>
      </c>
      <c r="AE253" s="80">
        <v>0</v>
      </c>
      <c r="AF253" s="80">
        <v>0</v>
      </c>
      <c r="AG253" s="80">
        <v>0</v>
      </c>
      <c r="AH253" s="80">
        <v>0</v>
      </c>
      <c r="AI253" s="80">
        <v>0</v>
      </c>
      <c r="AJ253" s="80">
        <v>0</v>
      </c>
      <c r="AK253" s="80">
        <v>0</v>
      </c>
      <c r="AL253" s="80">
        <v>0</v>
      </c>
      <c r="AM253" s="80">
        <v>0</v>
      </c>
      <c r="AN253" s="80">
        <v>0</v>
      </c>
      <c r="AO253" s="80">
        <v>0</v>
      </c>
      <c r="AP253" s="80">
        <v>0</v>
      </c>
      <c r="AQ253" s="80">
        <v>0</v>
      </c>
      <c r="AR253" s="80">
        <v>0</v>
      </c>
      <c r="AS253" s="80">
        <v>0</v>
      </c>
      <c r="AT253" s="80">
        <v>0</v>
      </c>
      <c r="AU253" s="80">
        <v>0</v>
      </c>
      <c r="AV253" s="80">
        <v>0</v>
      </c>
      <c r="AW253" s="80">
        <v>0</v>
      </c>
      <c r="AX253" s="80">
        <v>0</v>
      </c>
      <c r="AY253" s="80">
        <v>0</v>
      </c>
      <c r="AZ253" s="80">
        <v>0</v>
      </c>
      <c r="BA253" s="80">
        <v>0</v>
      </c>
      <c r="BB253" s="80">
        <v>0</v>
      </c>
      <c r="BC253" s="80">
        <v>0</v>
      </c>
      <c r="BD253" s="80">
        <v>0</v>
      </c>
      <c r="BE253" s="80">
        <v>0</v>
      </c>
      <c r="BF253" s="80">
        <v>0</v>
      </c>
      <c r="BG253" s="80">
        <v>0</v>
      </c>
      <c r="BH253" s="80">
        <v>0</v>
      </c>
      <c r="BI253" s="80">
        <v>0</v>
      </c>
      <c r="BJ253" s="80">
        <v>0</v>
      </c>
      <c r="BK253" s="80">
        <v>0</v>
      </c>
      <c r="BL253" s="80">
        <v>0</v>
      </c>
      <c r="BM253" s="80">
        <v>0</v>
      </c>
      <c r="BN253" s="80">
        <v>0</v>
      </c>
      <c r="BO253" s="80">
        <v>0</v>
      </c>
      <c r="BU253" s="80">
        <v>0</v>
      </c>
      <c r="BV253" s="80">
        <v>0</v>
      </c>
      <c r="BW253" s="80">
        <v>0</v>
      </c>
      <c r="BX253" s="80">
        <v>0</v>
      </c>
      <c r="BZ253" s="80">
        <v>0</v>
      </c>
      <c r="CA253" s="80" t="e">
        <v>#REF!</v>
      </c>
    </row>
    <row r="254" spans="12:79" hidden="1" x14ac:dyDescent="0.3">
      <c r="L254" s="80">
        <v>-21066080</v>
      </c>
      <c r="M254" s="80">
        <v>0</v>
      </c>
      <c r="N254" s="80">
        <v>0</v>
      </c>
      <c r="O254" s="80">
        <v>0</v>
      </c>
      <c r="P254" s="80">
        <v>0</v>
      </c>
      <c r="Q254" s="80">
        <v>0</v>
      </c>
      <c r="R254" s="80">
        <v>0</v>
      </c>
      <c r="S254" s="80">
        <v>0</v>
      </c>
      <c r="T254" s="80">
        <v>0</v>
      </c>
      <c r="U254" s="80">
        <v>0</v>
      </c>
      <c r="V254" s="80">
        <v>0</v>
      </c>
      <c r="W254" s="80">
        <v>0</v>
      </c>
      <c r="X254" s="80">
        <v>0</v>
      </c>
      <c r="Y254" s="80">
        <v>0</v>
      </c>
      <c r="Z254" s="80">
        <v>0</v>
      </c>
      <c r="AA254" s="80">
        <v>0</v>
      </c>
      <c r="AB254" s="80">
        <v>0</v>
      </c>
      <c r="AC254" s="80">
        <v>0</v>
      </c>
      <c r="AD254" s="80">
        <v>0</v>
      </c>
      <c r="AE254" s="80">
        <v>0</v>
      </c>
      <c r="AF254" s="80">
        <v>0</v>
      </c>
      <c r="AG254" s="80">
        <v>0</v>
      </c>
      <c r="AH254" s="80">
        <v>0</v>
      </c>
      <c r="AI254" s="80">
        <v>0</v>
      </c>
      <c r="AJ254" s="80">
        <v>0</v>
      </c>
      <c r="AK254" s="80">
        <v>0</v>
      </c>
      <c r="AL254" s="80">
        <v>0</v>
      </c>
      <c r="AM254" s="80">
        <v>0</v>
      </c>
      <c r="AN254" s="80">
        <v>0</v>
      </c>
      <c r="AO254" s="80">
        <v>0</v>
      </c>
      <c r="AP254" s="80">
        <v>0</v>
      </c>
      <c r="AQ254" s="80">
        <v>0</v>
      </c>
      <c r="AR254" s="80">
        <v>0</v>
      </c>
      <c r="AS254" s="80">
        <v>0</v>
      </c>
      <c r="AT254" s="80">
        <v>0</v>
      </c>
      <c r="AU254" s="80">
        <v>0</v>
      </c>
      <c r="AV254" s="80">
        <v>0</v>
      </c>
      <c r="AW254" s="80">
        <v>0</v>
      </c>
      <c r="AX254" s="80">
        <v>0</v>
      </c>
      <c r="AY254" s="80">
        <v>0</v>
      </c>
      <c r="AZ254" s="80">
        <v>0</v>
      </c>
      <c r="BA254" s="80">
        <v>0</v>
      </c>
      <c r="BB254" s="80">
        <v>0</v>
      </c>
      <c r="BC254" s="80">
        <v>0</v>
      </c>
      <c r="BD254" s="80">
        <v>0</v>
      </c>
      <c r="BE254" s="80">
        <v>0</v>
      </c>
      <c r="BF254" s="80">
        <v>0</v>
      </c>
      <c r="BG254" s="80">
        <v>0</v>
      </c>
      <c r="BH254" s="80">
        <v>0</v>
      </c>
      <c r="BI254" s="80">
        <v>0</v>
      </c>
      <c r="BJ254" s="80">
        <v>0</v>
      </c>
      <c r="BK254" s="80">
        <v>0</v>
      </c>
      <c r="BL254" s="80">
        <v>0</v>
      </c>
      <c r="BM254" s="80">
        <v>0</v>
      </c>
      <c r="BN254" s="80">
        <v>0</v>
      </c>
      <c r="BO254" s="80">
        <v>0</v>
      </c>
      <c r="BU254" s="80">
        <v>0</v>
      </c>
      <c r="BV254" s="80">
        <v>0</v>
      </c>
      <c r="BW254" s="80">
        <v>0</v>
      </c>
      <c r="BX254" s="80">
        <v>0</v>
      </c>
      <c r="BZ254" s="80">
        <v>0</v>
      </c>
      <c r="CA254" s="80" t="e">
        <v>#REF!</v>
      </c>
    </row>
    <row r="255" spans="12:79" hidden="1" x14ac:dyDescent="0.3">
      <c r="L255" s="80">
        <v>-21066080</v>
      </c>
      <c r="M255" s="80">
        <v>0</v>
      </c>
      <c r="N255" s="80">
        <v>0</v>
      </c>
      <c r="O255" s="80">
        <v>0</v>
      </c>
      <c r="P255" s="80">
        <v>0</v>
      </c>
      <c r="Q255" s="80">
        <v>0</v>
      </c>
      <c r="R255" s="80">
        <v>0</v>
      </c>
      <c r="S255" s="80">
        <v>0</v>
      </c>
      <c r="T255" s="80">
        <v>0</v>
      </c>
      <c r="U255" s="80">
        <v>0</v>
      </c>
      <c r="V255" s="80">
        <v>0</v>
      </c>
      <c r="W255" s="80">
        <v>0</v>
      </c>
      <c r="X255" s="80">
        <v>0</v>
      </c>
      <c r="Y255" s="80">
        <v>0</v>
      </c>
      <c r="Z255" s="80">
        <v>0</v>
      </c>
      <c r="AA255" s="80">
        <v>0</v>
      </c>
      <c r="AB255" s="80">
        <v>0</v>
      </c>
      <c r="AC255" s="80">
        <v>0</v>
      </c>
      <c r="AD255" s="80">
        <v>0</v>
      </c>
      <c r="AE255" s="80">
        <v>0</v>
      </c>
      <c r="AF255" s="80">
        <v>0</v>
      </c>
      <c r="AG255" s="80">
        <v>0</v>
      </c>
      <c r="AH255" s="80">
        <v>0</v>
      </c>
      <c r="AI255" s="80">
        <v>0</v>
      </c>
      <c r="AJ255" s="80">
        <v>0</v>
      </c>
      <c r="AK255" s="80">
        <v>0</v>
      </c>
      <c r="AL255" s="80">
        <v>0</v>
      </c>
      <c r="AM255" s="80">
        <v>0</v>
      </c>
      <c r="AN255" s="80">
        <v>0</v>
      </c>
      <c r="AO255" s="80">
        <v>0</v>
      </c>
      <c r="AP255" s="80">
        <v>0</v>
      </c>
      <c r="AQ255" s="80">
        <v>0</v>
      </c>
      <c r="AR255" s="80">
        <v>0</v>
      </c>
      <c r="AS255" s="80">
        <v>0</v>
      </c>
      <c r="AT255" s="80">
        <v>0</v>
      </c>
      <c r="AU255" s="80">
        <v>0</v>
      </c>
      <c r="AV255" s="80">
        <v>0</v>
      </c>
      <c r="AW255" s="80">
        <v>0</v>
      </c>
      <c r="AX255" s="80">
        <v>0</v>
      </c>
      <c r="AY255" s="80">
        <v>0</v>
      </c>
      <c r="AZ255" s="80">
        <v>0</v>
      </c>
      <c r="BA255" s="80">
        <v>0</v>
      </c>
      <c r="BB255" s="80">
        <v>0</v>
      </c>
      <c r="BC255" s="80">
        <v>0</v>
      </c>
      <c r="BD255" s="80">
        <v>0</v>
      </c>
      <c r="BE255" s="80">
        <v>0</v>
      </c>
      <c r="BF255" s="80">
        <v>0</v>
      </c>
      <c r="BG255" s="80">
        <v>0</v>
      </c>
      <c r="BH255" s="80">
        <v>0</v>
      </c>
      <c r="BI255" s="80">
        <v>0</v>
      </c>
      <c r="BJ255" s="80">
        <v>0</v>
      </c>
      <c r="BK255" s="80">
        <v>0</v>
      </c>
      <c r="BL255" s="80">
        <v>0</v>
      </c>
      <c r="BM255" s="80">
        <v>0</v>
      </c>
      <c r="BN255" s="80">
        <v>0</v>
      </c>
      <c r="BO255" s="80">
        <v>0</v>
      </c>
      <c r="BU255" s="80">
        <v>0</v>
      </c>
      <c r="BV255" s="80">
        <v>0</v>
      </c>
      <c r="BW255" s="80">
        <v>0</v>
      </c>
      <c r="BX255" s="80">
        <v>0</v>
      </c>
      <c r="BZ255" s="80">
        <v>0</v>
      </c>
      <c r="CA255" s="80" t="e">
        <v>#REF!</v>
      </c>
    </row>
    <row r="256" spans="12:79" hidden="1" x14ac:dyDescent="0.3">
      <c r="L256" s="80">
        <v>0</v>
      </c>
      <c r="M256" s="80">
        <v>0</v>
      </c>
      <c r="N256" s="80">
        <v>0</v>
      </c>
      <c r="O256" s="80">
        <v>0</v>
      </c>
      <c r="P256" s="80">
        <v>0</v>
      </c>
      <c r="Q256" s="80">
        <v>0</v>
      </c>
      <c r="R256" s="80">
        <v>0</v>
      </c>
      <c r="S256" s="80">
        <v>0</v>
      </c>
      <c r="T256" s="80">
        <v>0</v>
      </c>
      <c r="U256" s="80">
        <v>0</v>
      </c>
      <c r="V256" s="80">
        <v>0</v>
      </c>
      <c r="W256" s="80">
        <v>0</v>
      </c>
      <c r="X256" s="80">
        <v>0</v>
      </c>
      <c r="Y256" s="80">
        <v>0</v>
      </c>
      <c r="Z256" s="80">
        <v>0</v>
      </c>
      <c r="AA256" s="80">
        <v>0</v>
      </c>
      <c r="AB256" s="80">
        <v>0</v>
      </c>
      <c r="AC256" s="80">
        <v>0</v>
      </c>
      <c r="AD256" s="80">
        <v>0</v>
      </c>
      <c r="AE256" s="80">
        <v>0</v>
      </c>
      <c r="AF256" s="80">
        <v>0</v>
      </c>
      <c r="AG256" s="80">
        <v>0</v>
      </c>
      <c r="AH256" s="80">
        <v>0</v>
      </c>
      <c r="AI256" s="80">
        <v>0</v>
      </c>
      <c r="AJ256" s="80">
        <v>0</v>
      </c>
      <c r="AK256" s="80">
        <v>0</v>
      </c>
      <c r="AL256" s="80">
        <v>0</v>
      </c>
      <c r="AM256" s="80">
        <v>0</v>
      </c>
      <c r="AN256" s="80">
        <v>0</v>
      </c>
      <c r="AO256" s="80">
        <v>0</v>
      </c>
      <c r="AP256" s="80">
        <v>0</v>
      </c>
      <c r="AQ256" s="80">
        <v>0</v>
      </c>
      <c r="AR256" s="80">
        <v>0</v>
      </c>
      <c r="AS256" s="80">
        <v>0</v>
      </c>
      <c r="AT256" s="80">
        <v>0</v>
      </c>
      <c r="AU256" s="80">
        <v>0</v>
      </c>
      <c r="AV256" s="80">
        <v>0</v>
      </c>
      <c r="AW256" s="80">
        <v>0</v>
      </c>
      <c r="AX256" s="80">
        <v>0</v>
      </c>
      <c r="AY256" s="80">
        <v>0</v>
      </c>
      <c r="AZ256" s="80">
        <v>0</v>
      </c>
      <c r="BA256" s="80">
        <v>0</v>
      </c>
      <c r="BB256" s="80">
        <v>0</v>
      </c>
      <c r="BC256" s="80">
        <v>0</v>
      </c>
      <c r="BD256" s="80">
        <v>0</v>
      </c>
      <c r="BE256" s="80">
        <v>0</v>
      </c>
      <c r="BF256" s="80">
        <v>0</v>
      </c>
      <c r="BG256" s="80">
        <v>0</v>
      </c>
      <c r="BH256" s="80">
        <v>0</v>
      </c>
      <c r="BI256" s="80">
        <v>0</v>
      </c>
      <c r="BJ256" s="80">
        <v>0</v>
      </c>
      <c r="BK256" s="80">
        <v>0</v>
      </c>
      <c r="BL256" s="80">
        <v>0</v>
      </c>
      <c r="BM256" s="80">
        <v>0</v>
      </c>
      <c r="BN256" s="80">
        <v>0</v>
      </c>
      <c r="BO256" s="80">
        <v>0</v>
      </c>
      <c r="BU256" s="80">
        <v>0</v>
      </c>
      <c r="BV256" s="80">
        <v>0</v>
      </c>
      <c r="BW256" s="80">
        <v>0</v>
      </c>
      <c r="BX256" s="80">
        <v>0</v>
      </c>
      <c r="BZ256" s="80">
        <v>0</v>
      </c>
      <c r="CA256" s="80" t="e">
        <v>#REF!</v>
      </c>
    </row>
    <row r="257" spans="12:79" hidden="1" x14ac:dyDescent="0.3">
      <c r="L257" s="80">
        <v>0</v>
      </c>
      <c r="M257" s="80">
        <v>0</v>
      </c>
      <c r="N257" s="80">
        <v>0</v>
      </c>
      <c r="O257" s="80">
        <v>0</v>
      </c>
      <c r="P257" s="80">
        <v>0</v>
      </c>
      <c r="Q257" s="80">
        <v>0</v>
      </c>
      <c r="R257" s="80">
        <v>0</v>
      </c>
      <c r="S257" s="80">
        <v>0</v>
      </c>
      <c r="T257" s="80">
        <v>0</v>
      </c>
      <c r="U257" s="80">
        <v>0</v>
      </c>
      <c r="V257" s="80">
        <v>0</v>
      </c>
      <c r="W257" s="80">
        <v>0</v>
      </c>
      <c r="X257" s="80">
        <v>0</v>
      </c>
      <c r="Y257" s="80">
        <v>0</v>
      </c>
      <c r="Z257" s="80">
        <v>0</v>
      </c>
      <c r="AA257" s="80">
        <v>0</v>
      </c>
      <c r="AB257" s="80">
        <v>0</v>
      </c>
      <c r="AC257" s="80">
        <v>0</v>
      </c>
      <c r="AD257" s="80">
        <v>0</v>
      </c>
      <c r="AE257" s="80">
        <v>0</v>
      </c>
      <c r="AF257" s="80">
        <v>0</v>
      </c>
      <c r="AG257" s="80">
        <v>0</v>
      </c>
      <c r="AH257" s="80">
        <v>0</v>
      </c>
      <c r="AI257" s="80">
        <v>0</v>
      </c>
      <c r="AJ257" s="80">
        <v>0</v>
      </c>
      <c r="AK257" s="80">
        <v>0</v>
      </c>
      <c r="AL257" s="80">
        <v>0</v>
      </c>
      <c r="AM257" s="80">
        <v>0</v>
      </c>
      <c r="AN257" s="80">
        <v>0</v>
      </c>
      <c r="AO257" s="80">
        <v>0</v>
      </c>
      <c r="AP257" s="80">
        <v>0</v>
      </c>
      <c r="AQ257" s="80">
        <v>0</v>
      </c>
      <c r="AR257" s="80">
        <v>0</v>
      </c>
      <c r="AS257" s="80">
        <v>0</v>
      </c>
      <c r="AT257" s="80">
        <v>0</v>
      </c>
      <c r="AU257" s="80">
        <v>0</v>
      </c>
      <c r="AV257" s="80">
        <v>0</v>
      </c>
      <c r="AW257" s="80">
        <v>0</v>
      </c>
      <c r="AX257" s="80">
        <v>0</v>
      </c>
      <c r="AY257" s="80">
        <v>0</v>
      </c>
      <c r="AZ257" s="80">
        <v>0</v>
      </c>
      <c r="BA257" s="80">
        <v>0</v>
      </c>
      <c r="BB257" s="80">
        <v>0</v>
      </c>
      <c r="BC257" s="80">
        <v>0</v>
      </c>
      <c r="BD257" s="80">
        <v>0</v>
      </c>
      <c r="BE257" s="80">
        <v>0</v>
      </c>
      <c r="BF257" s="80">
        <v>0</v>
      </c>
      <c r="BG257" s="80">
        <v>0</v>
      </c>
      <c r="BH257" s="80">
        <v>0</v>
      </c>
      <c r="BI257" s="80">
        <v>0</v>
      </c>
      <c r="BJ257" s="80">
        <v>0</v>
      </c>
      <c r="BK257" s="80">
        <v>0</v>
      </c>
      <c r="BL257" s="80">
        <v>0</v>
      </c>
      <c r="BM257" s="80">
        <v>0</v>
      </c>
      <c r="BN257" s="80">
        <v>0</v>
      </c>
      <c r="BO257" s="80">
        <v>0</v>
      </c>
      <c r="BU257" s="80">
        <v>0</v>
      </c>
      <c r="BV257" s="80">
        <v>0</v>
      </c>
      <c r="BW257" s="80">
        <v>0</v>
      </c>
      <c r="BX257" s="80">
        <v>0</v>
      </c>
      <c r="BZ257" s="80">
        <v>0</v>
      </c>
      <c r="CA257" s="80" t="e">
        <v>#REF!</v>
      </c>
    </row>
    <row r="258" spans="12:79" hidden="1" x14ac:dyDescent="0.3">
      <c r="L258" s="80">
        <v>0</v>
      </c>
      <c r="M258" s="80">
        <v>0</v>
      </c>
      <c r="N258" s="80">
        <v>0</v>
      </c>
      <c r="O258" s="80">
        <v>0</v>
      </c>
      <c r="P258" s="80">
        <v>0</v>
      </c>
      <c r="Q258" s="80">
        <v>0</v>
      </c>
      <c r="R258" s="80">
        <v>0</v>
      </c>
      <c r="S258" s="80">
        <v>0</v>
      </c>
      <c r="T258" s="80">
        <v>0</v>
      </c>
      <c r="U258" s="80">
        <v>0</v>
      </c>
      <c r="V258" s="80">
        <v>0</v>
      </c>
      <c r="W258" s="80">
        <v>0</v>
      </c>
      <c r="X258" s="80">
        <v>0</v>
      </c>
      <c r="Y258" s="80">
        <v>0</v>
      </c>
      <c r="Z258" s="80">
        <v>0</v>
      </c>
      <c r="AA258" s="80">
        <v>0</v>
      </c>
      <c r="AB258" s="80">
        <v>0</v>
      </c>
      <c r="AC258" s="80">
        <v>0</v>
      </c>
      <c r="AD258" s="80">
        <v>0</v>
      </c>
      <c r="AE258" s="80">
        <v>0</v>
      </c>
      <c r="AF258" s="80">
        <v>0</v>
      </c>
      <c r="AG258" s="80">
        <v>0</v>
      </c>
      <c r="AH258" s="80">
        <v>0</v>
      </c>
      <c r="AI258" s="80">
        <v>0</v>
      </c>
      <c r="AJ258" s="80">
        <v>0</v>
      </c>
      <c r="AK258" s="80">
        <v>0</v>
      </c>
      <c r="AL258" s="80">
        <v>0</v>
      </c>
      <c r="AM258" s="80">
        <v>0</v>
      </c>
      <c r="AN258" s="80">
        <v>0</v>
      </c>
      <c r="AO258" s="80">
        <v>0</v>
      </c>
      <c r="AP258" s="80">
        <v>0</v>
      </c>
      <c r="AQ258" s="80">
        <v>0</v>
      </c>
      <c r="AR258" s="80">
        <v>0</v>
      </c>
      <c r="AS258" s="80">
        <v>0</v>
      </c>
      <c r="AT258" s="80">
        <v>0</v>
      </c>
      <c r="AU258" s="80">
        <v>0</v>
      </c>
      <c r="AV258" s="80">
        <v>0</v>
      </c>
      <c r="AW258" s="80">
        <v>0</v>
      </c>
      <c r="AX258" s="80">
        <v>0</v>
      </c>
      <c r="AY258" s="80">
        <v>0</v>
      </c>
      <c r="AZ258" s="80">
        <v>0</v>
      </c>
      <c r="BA258" s="80">
        <v>0</v>
      </c>
      <c r="BB258" s="80">
        <v>0</v>
      </c>
      <c r="BC258" s="80">
        <v>0</v>
      </c>
      <c r="BD258" s="80">
        <v>0</v>
      </c>
      <c r="BE258" s="80">
        <v>0</v>
      </c>
      <c r="BF258" s="80">
        <v>0</v>
      </c>
      <c r="BG258" s="80">
        <v>0</v>
      </c>
      <c r="BH258" s="80">
        <v>0</v>
      </c>
      <c r="BI258" s="80">
        <v>0</v>
      </c>
      <c r="BJ258" s="80">
        <v>0</v>
      </c>
      <c r="BK258" s="80">
        <v>0</v>
      </c>
      <c r="BL258" s="80">
        <v>0</v>
      </c>
      <c r="BM258" s="80">
        <v>0</v>
      </c>
      <c r="BN258" s="80">
        <v>0</v>
      </c>
      <c r="BO258" s="80">
        <v>0</v>
      </c>
      <c r="BU258" s="80">
        <v>0</v>
      </c>
      <c r="BV258" s="80">
        <v>0</v>
      </c>
      <c r="BW258" s="80">
        <v>0</v>
      </c>
      <c r="BX258" s="80">
        <v>0</v>
      </c>
      <c r="BZ258" s="80">
        <v>0</v>
      </c>
      <c r="CA258" s="80" t="e">
        <v>#REF!</v>
      </c>
    </row>
    <row r="259" spans="12:79" hidden="1" x14ac:dyDescent="0.3">
      <c r="L259" s="80">
        <v>-24075520</v>
      </c>
      <c r="M259" s="80">
        <v>0</v>
      </c>
      <c r="N259" s="80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80">
        <v>0</v>
      </c>
      <c r="U259" s="80">
        <v>0</v>
      </c>
      <c r="V259" s="80">
        <v>0</v>
      </c>
      <c r="W259" s="80">
        <v>0</v>
      </c>
      <c r="X259" s="80">
        <v>0</v>
      </c>
      <c r="Y259" s="80">
        <v>0</v>
      </c>
      <c r="Z259" s="80">
        <v>0</v>
      </c>
      <c r="AA259" s="80">
        <v>0</v>
      </c>
      <c r="AB259" s="80">
        <v>0</v>
      </c>
      <c r="AC259" s="80">
        <v>0</v>
      </c>
      <c r="AD259" s="80">
        <v>0</v>
      </c>
      <c r="AE259" s="80">
        <v>0</v>
      </c>
      <c r="AF259" s="80">
        <v>0</v>
      </c>
      <c r="AG259" s="80">
        <v>0</v>
      </c>
      <c r="AH259" s="80">
        <v>0</v>
      </c>
      <c r="AI259" s="80">
        <v>0</v>
      </c>
      <c r="AJ259" s="80">
        <v>0</v>
      </c>
      <c r="AK259" s="80">
        <v>0</v>
      </c>
      <c r="AL259" s="80">
        <v>0</v>
      </c>
      <c r="AM259" s="80">
        <v>0</v>
      </c>
      <c r="AN259" s="80">
        <v>0</v>
      </c>
      <c r="AO259" s="80">
        <v>0</v>
      </c>
      <c r="AP259" s="80">
        <v>0</v>
      </c>
      <c r="AQ259" s="80">
        <v>0</v>
      </c>
      <c r="AR259" s="80">
        <v>0</v>
      </c>
      <c r="AS259" s="80">
        <v>0</v>
      </c>
      <c r="AT259" s="80">
        <v>0</v>
      </c>
      <c r="AU259" s="80">
        <v>0</v>
      </c>
      <c r="AV259" s="80">
        <v>0</v>
      </c>
      <c r="AW259" s="80">
        <v>0</v>
      </c>
      <c r="AX259" s="80">
        <v>0</v>
      </c>
      <c r="AY259" s="80">
        <v>0</v>
      </c>
      <c r="AZ259" s="80">
        <v>0</v>
      </c>
      <c r="BA259" s="80">
        <v>0</v>
      </c>
      <c r="BB259" s="80">
        <v>0</v>
      </c>
      <c r="BC259" s="80">
        <v>0</v>
      </c>
      <c r="BD259" s="80">
        <v>0</v>
      </c>
      <c r="BE259" s="80">
        <v>0</v>
      </c>
      <c r="BF259" s="80">
        <v>0</v>
      </c>
      <c r="BG259" s="80">
        <v>0</v>
      </c>
      <c r="BH259" s="80">
        <v>0</v>
      </c>
      <c r="BI259" s="80">
        <v>0</v>
      </c>
      <c r="BJ259" s="80">
        <v>0</v>
      </c>
      <c r="BK259" s="80">
        <v>0</v>
      </c>
      <c r="BL259" s="80">
        <v>0</v>
      </c>
      <c r="BM259" s="80">
        <v>0</v>
      </c>
      <c r="BN259" s="80">
        <v>0</v>
      </c>
      <c r="BO259" s="80">
        <v>0</v>
      </c>
      <c r="BU259" s="80">
        <v>0</v>
      </c>
      <c r="BV259" s="80">
        <v>0</v>
      </c>
      <c r="BW259" s="80">
        <v>0</v>
      </c>
      <c r="BX259" s="80">
        <v>0</v>
      </c>
      <c r="BZ259" s="80">
        <v>0</v>
      </c>
      <c r="CA259" s="80" t="e">
        <v>#REF!</v>
      </c>
    </row>
    <row r="260" spans="12:79" hidden="1" x14ac:dyDescent="0.3">
      <c r="L260" s="80">
        <v>-24075520</v>
      </c>
      <c r="M260" s="80">
        <v>0</v>
      </c>
      <c r="N260" s="80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80">
        <v>0</v>
      </c>
      <c r="U260" s="80">
        <v>0</v>
      </c>
      <c r="V260" s="80">
        <v>0</v>
      </c>
      <c r="W260" s="80">
        <v>0</v>
      </c>
      <c r="X260" s="80">
        <v>0</v>
      </c>
      <c r="Y260" s="80">
        <v>0</v>
      </c>
      <c r="Z260" s="80">
        <v>0</v>
      </c>
      <c r="AA260" s="80">
        <v>0</v>
      </c>
      <c r="AB260" s="80">
        <v>0</v>
      </c>
      <c r="AC260" s="80">
        <v>0</v>
      </c>
      <c r="AD260" s="80">
        <v>0</v>
      </c>
      <c r="AE260" s="80">
        <v>0</v>
      </c>
      <c r="AF260" s="80">
        <v>0</v>
      </c>
      <c r="AG260" s="80">
        <v>0</v>
      </c>
      <c r="AH260" s="80">
        <v>0</v>
      </c>
      <c r="AI260" s="80">
        <v>0</v>
      </c>
      <c r="AJ260" s="80">
        <v>0</v>
      </c>
      <c r="AK260" s="80">
        <v>0</v>
      </c>
      <c r="AL260" s="80">
        <v>0</v>
      </c>
      <c r="AM260" s="80">
        <v>0</v>
      </c>
      <c r="AN260" s="80">
        <v>0</v>
      </c>
      <c r="AO260" s="80">
        <v>0</v>
      </c>
      <c r="AP260" s="80">
        <v>0</v>
      </c>
      <c r="AQ260" s="80">
        <v>0</v>
      </c>
      <c r="AR260" s="80">
        <v>0</v>
      </c>
      <c r="AS260" s="80">
        <v>0</v>
      </c>
      <c r="AT260" s="80">
        <v>0</v>
      </c>
      <c r="AU260" s="80">
        <v>0</v>
      </c>
      <c r="AV260" s="80">
        <v>0</v>
      </c>
      <c r="AW260" s="80">
        <v>0</v>
      </c>
      <c r="AX260" s="80">
        <v>0</v>
      </c>
      <c r="AY260" s="80">
        <v>0</v>
      </c>
      <c r="AZ260" s="80">
        <v>0</v>
      </c>
      <c r="BA260" s="80">
        <v>0</v>
      </c>
      <c r="BB260" s="80">
        <v>0</v>
      </c>
      <c r="BC260" s="80">
        <v>0</v>
      </c>
      <c r="BD260" s="80">
        <v>0</v>
      </c>
      <c r="BE260" s="80">
        <v>0</v>
      </c>
      <c r="BF260" s="80">
        <v>0</v>
      </c>
      <c r="BG260" s="80">
        <v>0</v>
      </c>
      <c r="BH260" s="80">
        <v>0</v>
      </c>
      <c r="BI260" s="80">
        <v>0</v>
      </c>
      <c r="BJ260" s="80">
        <v>0</v>
      </c>
      <c r="BK260" s="80">
        <v>0</v>
      </c>
      <c r="BL260" s="80">
        <v>0</v>
      </c>
      <c r="BM260" s="80">
        <v>0</v>
      </c>
      <c r="BN260" s="80">
        <v>0</v>
      </c>
      <c r="BO260" s="80">
        <v>0</v>
      </c>
      <c r="BU260" s="80" t="e">
        <v>#REF!</v>
      </c>
      <c r="BV260" s="80" t="e">
        <v>#REF!</v>
      </c>
      <c r="BW260" s="80" t="e">
        <v>#REF!</v>
      </c>
      <c r="BX260" s="80" t="e">
        <v>#REF!</v>
      </c>
      <c r="BZ260" s="80" t="e">
        <v>#REF!</v>
      </c>
      <c r="CA260" s="80" t="e">
        <v>#REF!</v>
      </c>
    </row>
    <row r="261" spans="12:79" hidden="1" x14ac:dyDescent="0.3">
      <c r="L261" s="80">
        <v>0</v>
      </c>
      <c r="M261" s="80">
        <v>0</v>
      </c>
      <c r="N261" s="80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80">
        <v>0</v>
      </c>
      <c r="U261" s="80">
        <v>0</v>
      </c>
      <c r="V261" s="80">
        <v>0</v>
      </c>
      <c r="W261" s="80">
        <v>0</v>
      </c>
      <c r="X261" s="80">
        <v>0</v>
      </c>
      <c r="Y261" s="80">
        <v>0</v>
      </c>
      <c r="Z261" s="80">
        <v>0</v>
      </c>
      <c r="AA261" s="80">
        <v>0</v>
      </c>
      <c r="AB261" s="80">
        <v>0</v>
      </c>
      <c r="AC261" s="80">
        <v>0</v>
      </c>
      <c r="AD261" s="80">
        <v>0</v>
      </c>
      <c r="AE261" s="80">
        <v>0</v>
      </c>
      <c r="AF261" s="80">
        <v>0</v>
      </c>
      <c r="AG261" s="80">
        <v>0</v>
      </c>
      <c r="AH261" s="80">
        <v>0</v>
      </c>
      <c r="AI261" s="80">
        <v>0</v>
      </c>
      <c r="AJ261" s="80">
        <v>0</v>
      </c>
      <c r="AK261" s="80">
        <v>0</v>
      </c>
      <c r="AL261" s="80">
        <v>0</v>
      </c>
      <c r="AM261" s="80">
        <v>0</v>
      </c>
      <c r="AN261" s="80">
        <v>0</v>
      </c>
      <c r="AO261" s="80">
        <v>0</v>
      </c>
      <c r="AP261" s="80">
        <v>0</v>
      </c>
      <c r="AQ261" s="80">
        <v>0</v>
      </c>
      <c r="AR261" s="80">
        <v>0</v>
      </c>
      <c r="AS261" s="80">
        <v>0</v>
      </c>
      <c r="AT261" s="80">
        <v>0</v>
      </c>
      <c r="AU261" s="80">
        <v>0</v>
      </c>
      <c r="AV261" s="80">
        <v>0</v>
      </c>
      <c r="AW261" s="80">
        <v>0</v>
      </c>
      <c r="AX261" s="80">
        <v>0</v>
      </c>
      <c r="AY261" s="80">
        <v>0</v>
      </c>
      <c r="AZ261" s="80">
        <v>0</v>
      </c>
      <c r="BA261" s="80">
        <v>0</v>
      </c>
      <c r="BB261" s="80">
        <v>0</v>
      </c>
      <c r="BC261" s="80">
        <v>0</v>
      </c>
      <c r="BD261" s="80">
        <v>0</v>
      </c>
      <c r="BE261" s="80">
        <v>0</v>
      </c>
      <c r="BF261" s="80">
        <v>0</v>
      </c>
      <c r="BG261" s="80">
        <v>0</v>
      </c>
      <c r="BH261" s="80">
        <v>0</v>
      </c>
      <c r="BI261" s="80">
        <v>0</v>
      </c>
      <c r="BJ261" s="80">
        <v>0</v>
      </c>
      <c r="BK261" s="80">
        <v>0</v>
      </c>
      <c r="BL261" s="80">
        <v>0</v>
      </c>
      <c r="BM261" s="80">
        <v>0</v>
      </c>
      <c r="BN261" s="80">
        <v>0</v>
      </c>
      <c r="BO261" s="80">
        <v>0</v>
      </c>
      <c r="BU261" s="80" t="e">
        <v>#REF!</v>
      </c>
      <c r="BV261" s="80" t="e">
        <v>#REF!</v>
      </c>
      <c r="BW261" s="80" t="e">
        <v>#REF!</v>
      </c>
      <c r="BX261" s="80" t="e">
        <v>#REF!</v>
      </c>
      <c r="BZ261" s="80" t="e">
        <v>#REF!</v>
      </c>
      <c r="CA261" s="80" t="e">
        <v>#REF!</v>
      </c>
    </row>
    <row r="262" spans="12:79" hidden="1" x14ac:dyDescent="0.3">
      <c r="L262" s="80">
        <v>0</v>
      </c>
      <c r="M262" s="80">
        <v>0</v>
      </c>
      <c r="N262" s="80">
        <v>0</v>
      </c>
      <c r="O262" s="80">
        <v>0</v>
      </c>
      <c r="P262" s="80">
        <v>0</v>
      </c>
      <c r="Q262" s="80">
        <v>0</v>
      </c>
      <c r="R262" s="80">
        <v>0</v>
      </c>
      <c r="S262" s="80">
        <v>0</v>
      </c>
      <c r="T262" s="80">
        <v>0</v>
      </c>
      <c r="U262" s="80">
        <v>0</v>
      </c>
      <c r="V262" s="80">
        <v>0</v>
      </c>
      <c r="W262" s="80">
        <v>0</v>
      </c>
      <c r="X262" s="80">
        <v>0</v>
      </c>
      <c r="Y262" s="80">
        <v>0</v>
      </c>
      <c r="Z262" s="80">
        <v>0</v>
      </c>
      <c r="AA262" s="80">
        <v>0</v>
      </c>
      <c r="AB262" s="80">
        <v>0</v>
      </c>
      <c r="AC262" s="80">
        <v>0</v>
      </c>
      <c r="AD262" s="80">
        <v>0</v>
      </c>
      <c r="AE262" s="80">
        <v>0</v>
      </c>
      <c r="AF262" s="80">
        <v>0</v>
      </c>
      <c r="AG262" s="80">
        <v>0</v>
      </c>
      <c r="AH262" s="80">
        <v>0</v>
      </c>
      <c r="AI262" s="80">
        <v>0</v>
      </c>
      <c r="AJ262" s="80">
        <v>0</v>
      </c>
      <c r="AK262" s="80">
        <v>0</v>
      </c>
      <c r="AL262" s="80">
        <v>0</v>
      </c>
      <c r="AM262" s="80">
        <v>0</v>
      </c>
      <c r="AN262" s="80">
        <v>0</v>
      </c>
      <c r="AO262" s="80">
        <v>0</v>
      </c>
      <c r="AP262" s="80">
        <v>0</v>
      </c>
      <c r="AQ262" s="80">
        <v>0</v>
      </c>
      <c r="AR262" s="80">
        <v>0</v>
      </c>
      <c r="AS262" s="80">
        <v>0</v>
      </c>
      <c r="AT262" s="80">
        <v>0</v>
      </c>
      <c r="AU262" s="80">
        <v>0</v>
      </c>
      <c r="AV262" s="80">
        <v>0</v>
      </c>
      <c r="AW262" s="80">
        <v>0</v>
      </c>
      <c r="AX262" s="80">
        <v>0</v>
      </c>
      <c r="AY262" s="80">
        <v>0</v>
      </c>
      <c r="AZ262" s="80">
        <v>0</v>
      </c>
      <c r="BA262" s="80">
        <v>0</v>
      </c>
      <c r="BB262" s="80">
        <v>0</v>
      </c>
      <c r="BC262" s="80">
        <v>0</v>
      </c>
      <c r="BD262" s="80">
        <v>0</v>
      </c>
      <c r="BE262" s="80">
        <v>0</v>
      </c>
      <c r="BF262" s="80">
        <v>0</v>
      </c>
      <c r="BG262" s="80">
        <v>0</v>
      </c>
      <c r="BH262" s="80">
        <v>0</v>
      </c>
      <c r="BI262" s="80">
        <v>0</v>
      </c>
      <c r="BJ262" s="80">
        <v>0</v>
      </c>
      <c r="BK262" s="80">
        <v>0</v>
      </c>
      <c r="BL262" s="80">
        <v>0</v>
      </c>
      <c r="BM262" s="80">
        <v>0</v>
      </c>
      <c r="BN262" s="80">
        <v>0</v>
      </c>
      <c r="BO262" s="80">
        <v>0</v>
      </c>
      <c r="BU262" s="80" t="e">
        <v>#REF!</v>
      </c>
      <c r="BV262" s="80" t="e">
        <v>#REF!</v>
      </c>
      <c r="BW262" s="80" t="e">
        <v>#REF!</v>
      </c>
      <c r="BX262" s="80" t="e">
        <v>#REF!</v>
      </c>
      <c r="BZ262" s="80" t="e">
        <v>#REF!</v>
      </c>
      <c r="CA262" s="80" t="e">
        <v>#REF!</v>
      </c>
    </row>
    <row r="263" spans="12:79" hidden="1" x14ac:dyDescent="0.3">
      <c r="L263" s="80">
        <v>0</v>
      </c>
      <c r="M263" s="80">
        <v>0</v>
      </c>
      <c r="N263" s="80">
        <v>0</v>
      </c>
      <c r="O263" s="80">
        <v>0</v>
      </c>
      <c r="P263" s="80">
        <v>0</v>
      </c>
      <c r="Q263" s="80">
        <v>0</v>
      </c>
      <c r="R263" s="80">
        <v>0</v>
      </c>
      <c r="S263" s="80">
        <v>0</v>
      </c>
      <c r="T263" s="80">
        <v>0</v>
      </c>
      <c r="U263" s="80">
        <v>0</v>
      </c>
      <c r="V263" s="80">
        <v>0</v>
      </c>
      <c r="W263" s="80">
        <v>0</v>
      </c>
      <c r="X263" s="80">
        <v>0</v>
      </c>
      <c r="Y263" s="80">
        <v>0</v>
      </c>
      <c r="Z263" s="80">
        <v>0</v>
      </c>
      <c r="AA263" s="80">
        <v>0</v>
      </c>
      <c r="AB263" s="80">
        <v>0</v>
      </c>
      <c r="AC263" s="80">
        <v>0</v>
      </c>
      <c r="AD263" s="80">
        <v>0</v>
      </c>
      <c r="AE263" s="80">
        <v>0</v>
      </c>
      <c r="AF263" s="80">
        <v>0</v>
      </c>
      <c r="AG263" s="80">
        <v>0</v>
      </c>
      <c r="AH263" s="80">
        <v>0</v>
      </c>
      <c r="AI263" s="80">
        <v>0</v>
      </c>
      <c r="AJ263" s="80">
        <v>0</v>
      </c>
      <c r="AK263" s="80">
        <v>0</v>
      </c>
      <c r="AL263" s="80">
        <v>0</v>
      </c>
      <c r="AM263" s="80">
        <v>0</v>
      </c>
      <c r="AN263" s="80">
        <v>0</v>
      </c>
      <c r="AO263" s="80">
        <v>0</v>
      </c>
      <c r="AP263" s="80">
        <v>0</v>
      </c>
      <c r="AQ263" s="80">
        <v>0</v>
      </c>
      <c r="AR263" s="80">
        <v>0</v>
      </c>
      <c r="AS263" s="80">
        <v>0</v>
      </c>
      <c r="AT263" s="80">
        <v>0</v>
      </c>
      <c r="AU263" s="80">
        <v>0</v>
      </c>
      <c r="AV263" s="80">
        <v>0</v>
      </c>
      <c r="AW263" s="80">
        <v>0</v>
      </c>
      <c r="AX263" s="80">
        <v>0</v>
      </c>
      <c r="AY263" s="80">
        <v>0</v>
      </c>
      <c r="AZ263" s="80">
        <v>0</v>
      </c>
      <c r="BA263" s="80">
        <v>0</v>
      </c>
      <c r="BB263" s="80">
        <v>0</v>
      </c>
      <c r="BC263" s="80">
        <v>0</v>
      </c>
      <c r="BD263" s="80">
        <v>0</v>
      </c>
      <c r="BE263" s="80">
        <v>0</v>
      </c>
      <c r="BF263" s="80">
        <v>0</v>
      </c>
      <c r="BG263" s="80">
        <v>0</v>
      </c>
      <c r="BH263" s="80">
        <v>0</v>
      </c>
      <c r="BI263" s="80">
        <v>0</v>
      </c>
      <c r="BJ263" s="80">
        <v>0</v>
      </c>
      <c r="BK263" s="80">
        <v>0</v>
      </c>
      <c r="BL263" s="80">
        <v>0</v>
      </c>
      <c r="BM263" s="80">
        <v>0</v>
      </c>
      <c r="BN263" s="80">
        <v>0</v>
      </c>
      <c r="BO263" s="80">
        <v>0</v>
      </c>
      <c r="BU263" s="80" t="e">
        <v>#REF!</v>
      </c>
      <c r="BV263" s="80" t="e">
        <v>#REF!</v>
      </c>
      <c r="BW263" s="80" t="e">
        <v>#REF!</v>
      </c>
      <c r="BX263" s="80" t="e">
        <v>#REF!</v>
      </c>
      <c r="BZ263" s="80" t="e">
        <v>#REF!</v>
      </c>
      <c r="CA263" s="80" t="e">
        <v>#REF!</v>
      </c>
    </row>
    <row r="264" spans="12:79" hidden="1" x14ac:dyDescent="0.3">
      <c r="L264" s="80">
        <v>0</v>
      </c>
      <c r="M264" s="80">
        <v>0</v>
      </c>
      <c r="N264" s="80">
        <v>0</v>
      </c>
      <c r="O264" s="80">
        <v>0</v>
      </c>
      <c r="P264" s="80">
        <v>0</v>
      </c>
      <c r="Q264" s="80">
        <v>0</v>
      </c>
      <c r="R264" s="80">
        <v>0</v>
      </c>
      <c r="S264" s="80">
        <v>0</v>
      </c>
      <c r="T264" s="80">
        <v>0</v>
      </c>
      <c r="U264" s="80">
        <v>0</v>
      </c>
      <c r="V264" s="80">
        <v>0</v>
      </c>
      <c r="W264" s="80">
        <v>0</v>
      </c>
      <c r="X264" s="80">
        <v>0</v>
      </c>
      <c r="Y264" s="80">
        <v>0</v>
      </c>
      <c r="Z264" s="80">
        <v>0</v>
      </c>
      <c r="AA264" s="80">
        <v>0</v>
      </c>
      <c r="AB264" s="80">
        <v>0</v>
      </c>
      <c r="AC264" s="80">
        <v>0</v>
      </c>
      <c r="AD264" s="80">
        <v>0</v>
      </c>
      <c r="AE264" s="80">
        <v>0</v>
      </c>
      <c r="AF264" s="80">
        <v>0</v>
      </c>
      <c r="AG264" s="80">
        <v>0</v>
      </c>
      <c r="AH264" s="80">
        <v>0</v>
      </c>
      <c r="AI264" s="80">
        <v>0</v>
      </c>
      <c r="AJ264" s="80">
        <v>0</v>
      </c>
      <c r="AK264" s="80">
        <v>-6790681</v>
      </c>
      <c r="AL264" s="80">
        <v>0</v>
      </c>
      <c r="AM264" s="80">
        <v>0</v>
      </c>
      <c r="AN264" s="80">
        <v>0</v>
      </c>
      <c r="AO264" s="80">
        <v>0</v>
      </c>
      <c r="AP264" s="80">
        <v>0</v>
      </c>
      <c r="AQ264" s="80">
        <v>0</v>
      </c>
      <c r="AR264" s="80">
        <v>0</v>
      </c>
      <c r="AS264" s="80">
        <v>0</v>
      </c>
      <c r="AT264" s="80">
        <v>0</v>
      </c>
      <c r="AU264" s="80">
        <v>0</v>
      </c>
      <c r="AV264" s="80">
        <v>0</v>
      </c>
      <c r="AW264" s="80">
        <v>0</v>
      </c>
      <c r="AX264" s="80">
        <v>0</v>
      </c>
      <c r="AY264" s="80">
        <v>0</v>
      </c>
      <c r="AZ264" s="80">
        <v>0</v>
      </c>
      <c r="BA264" s="80">
        <v>0</v>
      </c>
      <c r="BB264" s="80">
        <v>0</v>
      </c>
      <c r="BC264" s="80">
        <v>0</v>
      </c>
      <c r="BD264" s="80">
        <v>0</v>
      </c>
      <c r="BE264" s="80">
        <v>0</v>
      </c>
      <c r="BF264" s="80">
        <v>0</v>
      </c>
      <c r="BG264" s="80">
        <v>0</v>
      </c>
      <c r="BH264" s="80">
        <v>0</v>
      </c>
      <c r="BI264" s="80">
        <v>0</v>
      </c>
      <c r="BJ264" s="80">
        <v>0</v>
      </c>
      <c r="BK264" s="80">
        <v>0</v>
      </c>
      <c r="BL264" s="80">
        <v>0</v>
      </c>
      <c r="BM264" s="80">
        <v>0</v>
      </c>
      <c r="BN264" s="80">
        <v>0</v>
      </c>
      <c r="BO264" s="80">
        <v>0</v>
      </c>
      <c r="BU264" s="80" t="e">
        <v>#REF!</v>
      </c>
      <c r="BV264" s="80" t="e">
        <v>#REF!</v>
      </c>
      <c r="BW264" s="80" t="e">
        <v>#REF!</v>
      </c>
      <c r="BX264" s="80" t="e">
        <v>#REF!</v>
      </c>
      <c r="BZ264" s="80" t="e">
        <v>#REF!</v>
      </c>
      <c r="CA264" s="80" t="e">
        <v>#REF!</v>
      </c>
    </row>
    <row r="265" spans="12:79" hidden="1" x14ac:dyDescent="0.3">
      <c r="L265" s="80">
        <v>0</v>
      </c>
      <c r="M265" s="80">
        <v>0</v>
      </c>
      <c r="N265" s="80">
        <v>0</v>
      </c>
      <c r="O265" s="80">
        <v>0</v>
      </c>
      <c r="P265" s="80">
        <v>0</v>
      </c>
      <c r="Q265" s="80">
        <v>0</v>
      </c>
      <c r="R265" s="80">
        <v>0</v>
      </c>
      <c r="S265" s="80">
        <v>0</v>
      </c>
      <c r="T265" s="80">
        <v>0</v>
      </c>
      <c r="U265" s="80">
        <v>0</v>
      </c>
      <c r="V265" s="80">
        <v>0</v>
      </c>
      <c r="W265" s="80">
        <v>0</v>
      </c>
      <c r="X265" s="80">
        <v>0</v>
      </c>
      <c r="Y265" s="80">
        <v>0</v>
      </c>
      <c r="Z265" s="80">
        <v>0</v>
      </c>
      <c r="AA265" s="80">
        <v>0</v>
      </c>
      <c r="AB265" s="80">
        <v>0</v>
      </c>
      <c r="AC265" s="80">
        <v>0</v>
      </c>
      <c r="AD265" s="80">
        <v>0</v>
      </c>
      <c r="AE265" s="80">
        <v>0</v>
      </c>
      <c r="AF265" s="80">
        <v>0</v>
      </c>
      <c r="AG265" s="80">
        <v>0</v>
      </c>
      <c r="AH265" s="80">
        <v>0</v>
      </c>
      <c r="AI265" s="80">
        <v>0</v>
      </c>
      <c r="AJ265" s="80">
        <v>0</v>
      </c>
      <c r="AK265" s="80">
        <v>-6790681</v>
      </c>
      <c r="AL265" s="80">
        <v>0</v>
      </c>
      <c r="AM265" s="80">
        <v>0</v>
      </c>
      <c r="AN265" s="80">
        <v>0</v>
      </c>
      <c r="AO265" s="80">
        <v>0</v>
      </c>
      <c r="AP265" s="80">
        <v>0</v>
      </c>
      <c r="AQ265" s="80">
        <v>0</v>
      </c>
      <c r="AR265" s="80">
        <v>0</v>
      </c>
      <c r="AS265" s="80">
        <v>0</v>
      </c>
      <c r="AT265" s="80">
        <v>0</v>
      </c>
      <c r="AU265" s="80">
        <v>0</v>
      </c>
      <c r="AV265" s="80">
        <v>0</v>
      </c>
      <c r="AW265" s="80">
        <v>0</v>
      </c>
      <c r="AX265" s="80">
        <v>0</v>
      </c>
      <c r="AY265" s="80">
        <v>0</v>
      </c>
      <c r="AZ265" s="80">
        <v>0</v>
      </c>
      <c r="BA265" s="80">
        <v>0</v>
      </c>
      <c r="BB265" s="80">
        <v>0</v>
      </c>
      <c r="BC265" s="80">
        <v>0</v>
      </c>
      <c r="BD265" s="80">
        <v>0</v>
      </c>
      <c r="BE265" s="80">
        <v>0</v>
      </c>
      <c r="BF265" s="80">
        <v>0</v>
      </c>
      <c r="BG265" s="80">
        <v>0</v>
      </c>
      <c r="BH265" s="80">
        <v>0</v>
      </c>
      <c r="BI265" s="80">
        <v>0</v>
      </c>
      <c r="BJ265" s="80">
        <v>0</v>
      </c>
      <c r="BK265" s="80">
        <v>0</v>
      </c>
      <c r="BL265" s="80">
        <v>0</v>
      </c>
      <c r="BM265" s="80">
        <v>0</v>
      </c>
      <c r="BN265" s="80">
        <v>0</v>
      </c>
      <c r="BO265" s="80">
        <v>0</v>
      </c>
      <c r="BU265" s="80" t="e">
        <v>#REF!</v>
      </c>
      <c r="BV265" s="80" t="e">
        <v>#REF!</v>
      </c>
      <c r="BW265" s="80" t="e">
        <v>#REF!</v>
      </c>
      <c r="BX265" s="80" t="e">
        <v>#REF!</v>
      </c>
      <c r="BZ265" s="80" t="e">
        <v>#REF!</v>
      </c>
      <c r="CA265" s="80" t="e">
        <v>#REF!</v>
      </c>
    </row>
    <row r="266" spans="12:79" hidden="1" x14ac:dyDescent="0.3">
      <c r="L266" s="80">
        <v>0</v>
      </c>
      <c r="M266" s="80">
        <v>0</v>
      </c>
      <c r="N266" s="80">
        <v>0</v>
      </c>
      <c r="O266" s="80">
        <v>0</v>
      </c>
      <c r="P266" s="80">
        <v>0</v>
      </c>
      <c r="Q266" s="80">
        <v>0</v>
      </c>
      <c r="R266" s="80">
        <v>0</v>
      </c>
      <c r="S266" s="80">
        <v>0</v>
      </c>
      <c r="T266" s="80">
        <v>0</v>
      </c>
      <c r="U266" s="80">
        <v>0</v>
      </c>
      <c r="V266" s="80">
        <v>0</v>
      </c>
      <c r="W266" s="80">
        <v>0</v>
      </c>
      <c r="X266" s="80">
        <v>0</v>
      </c>
      <c r="Y266" s="80">
        <v>0</v>
      </c>
      <c r="Z266" s="80">
        <v>0</v>
      </c>
      <c r="AA266" s="80">
        <v>0</v>
      </c>
      <c r="AB266" s="80">
        <v>0</v>
      </c>
      <c r="AC266" s="80">
        <v>0</v>
      </c>
      <c r="AD266" s="80">
        <v>0</v>
      </c>
      <c r="AE266" s="80">
        <v>0</v>
      </c>
      <c r="AF266" s="80">
        <v>0</v>
      </c>
      <c r="AG266" s="80">
        <v>0</v>
      </c>
      <c r="AH266" s="80">
        <v>0</v>
      </c>
      <c r="AI266" s="80">
        <v>0</v>
      </c>
      <c r="AJ266" s="80">
        <v>0</v>
      </c>
      <c r="AK266" s="80">
        <v>0</v>
      </c>
      <c r="AL266" s="80">
        <v>0</v>
      </c>
      <c r="AM266" s="80">
        <v>0</v>
      </c>
      <c r="AN266" s="80">
        <v>0</v>
      </c>
      <c r="AO266" s="80">
        <v>0</v>
      </c>
      <c r="AP266" s="80">
        <v>0</v>
      </c>
      <c r="AQ266" s="80">
        <v>0</v>
      </c>
      <c r="AR266" s="80">
        <v>0</v>
      </c>
      <c r="AS266" s="80">
        <v>0</v>
      </c>
      <c r="AT266" s="80">
        <v>0</v>
      </c>
      <c r="AU266" s="80">
        <v>0</v>
      </c>
      <c r="AV266" s="80">
        <v>0</v>
      </c>
      <c r="AW266" s="80">
        <v>0</v>
      </c>
      <c r="AX266" s="80">
        <v>0</v>
      </c>
      <c r="AY266" s="80">
        <v>0</v>
      </c>
      <c r="AZ266" s="80">
        <v>0</v>
      </c>
      <c r="BA266" s="80">
        <v>0</v>
      </c>
      <c r="BB266" s="80">
        <v>0</v>
      </c>
      <c r="BC266" s="80">
        <v>0</v>
      </c>
      <c r="BD266" s="80">
        <v>0</v>
      </c>
      <c r="BE266" s="80">
        <v>0</v>
      </c>
      <c r="BF266" s="80">
        <v>0</v>
      </c>
      <c r="BG266" s="80">
        <v>0</v>
      </c>
      <c r="BH266" s="80">
        <v>0</v>
      </c>
      <c r="BI266" s="80">
        <v>0</v>
      </c>
      <c r="BJ266" s="80">
        <v>0</v>
      </c>
      <c r="BK266" s="80">
        <v>0</v>
      </c>
      <c r="BL266" s="80">
        <v>0</v>
      </c>
      <c r="BM266" s="80">
        <v>0</v>
      </c>
      <c r="BN266" s="80">
        <v>0</v>
      </c>
      <c r="BO266" s="80">
        <v>0</v>
      </c>
      <c r="BU266" s="80" t="e">
        <v>#REF!</v>
      </c>
      <c r="BV266" s="80" t="e">
        <v>#REF!</v>
      </c>
      <c r="BW266" s="80" t="e">
        <v>#REF!</v>
      </c>
      <c r="BX266" s="80" t="e">
        <v>#REF!</v>
      </c>
      <c r="BZ266" s="80" t="e">
        <v>#REF!</v>
      </c>
      <c r="CA266" s="80" t="e">
        <v>#REF!</v>
      </c>
    </row>
    <row r="267" spans="12:79" hidden="1" x14ac:dyDescent="0.3">
      <c r="L267" s="80">
        <v>0</v>
      </c>
      <c r="M267" s="80">
        <v>0</v>
      </c>
      <c r="N267" s="80">
        <v>0</v>
      </c>
      <c r="O267" s="80">
        <v>0</v>
      </c>
      <c r="P267" s="80">
        <v>0</v>
      </c>
      <c r="Q267" s="80">
        <v>0</v>
      </c>
      <c r="R267" s="80">
        <v>0</v>
      </c>
      <c r="S267" s="80">
        <v>0</v>
      </c>
      <c r="T267" s="80">
        <v>0</v>
      </c>
      <c r="U267" s="80">
        <v>0</v>
      </c>
      <c r="V267" s="80">
        <v>0</v>
      </c>
      <c r="W267" s="80">
        <v>0</v>
      </c>
      <c r="X267" s="80">
        <v>0</v>
      </c>
      <c r="Y267" s="80">
        <v>0</v>
      </c>
      <c r="Z267" s="80">
        <v>0</v>
      </c>
      <c r="AA267" s="80">
        <v>0</v>
      </c>
      <c r="AB267" s="80">
        <v>0</v>
      </c>
      <c r="AC267" s="80">
        <v>0</v>
      </c>
      <c r="AD267" s="80">
        <v>0</v>
      </c>
      <c r="AE267" s="80">
        <v>0</v>
      </c>
      <c r="AF267" s="80">
        <v>0</v>
      </c>
      <c r="AG267" s="80">
        <v>0</v>
      </c>
      <c r="AH267" s="80">
        <v>0</v>
      </c>
      <c r="AI267" s="80">
        <v>0</v>
      </c>
      <c r="AJ267" s="80">
        <v>0</v>
      </c>
      <c r="AK267" s="80">
        <v>0</v>
      </c>
      <c r="AL267" s="80">
        <v>0</v>
      </c>
      <c r="AM267" s="80">
        <v>0</v>
      </c>
      <c r="AN267" s="80">
        <v>0</v>
      </c>
      <c r="AO267" s="80">
        <v>0</v>
      </c>
      <c r="AP267" s="80">
        <v>0</v>
      </c>
      <c r="AQ267" s="80">
        <v>0</v>
      </c>
      <c r="AR267" s="80">
        <v>0</v>
      </c>
      <c r="AS267" s="80">
        <v>0</v>
      </c>
      <c r="AT267" s="80">
        <v>0</v>
      </c>
      <c r="AU267" s="80">
        <v>0</v>
      </c>
      <c r="AV267" s="80">
        <v>0</v>
      </c>
      <c r="AW267" s="80">
        <v>0</v>
      </c>
      <c r="AX267" s="80">
        <v>0</v>
      </c>
      <c r="AY267" s="80">
        <v>0</v>
      </c>
      <c r="AZ267" s="80">
        <v>0</v>
      </c>
      <c r="BA267" s="80">
        <v>0</v>
      </c>
      <c r="BB267" s="80">
        <v>0</v>
      </c>
      <c r="BC267" s="80">
        <v>0</v>
      </c>
      <c r="BD267" s="80">
        <v>0</v>
      </c>
      <c r="BE267" s="80">
        <v>0</v>
      </c>
      <c r="BF267" s="80">
        <v>0</v>
      </c>
      <c r="BG267" s="80">
        <v>0</v>
      </c>
      <c r="BH267" s="80">
        <v>0</v>
      </c>
      <c r="BI267" s="80">
        <v>0</v>
      </c>
      <c r="BJ267" s="80">
        <v>0</v>
      </c>
      <c r="BK267" s="80">
        <v>0</v>
      </c>
      <c r="BL267" s="80">
        <v>0</v>
      </c>
      <c r="BM267" s="80">
        <v>0</v>
      </c>
      <c r="BN267" s="80">
        <v>0</v>
      </c>
      <c r="BO267" s="80">
        <v>0</v>
      </c>
      <c r="BU267" s="80">
        <v>0</v>
      </c>
      <c r="BV267" s="80">
        <v>0</v>
      </c>
      <c r="BW267" s="80">
        <v>0</v>
      </c>
      <c r="BX267" s="80">
        <v>0</v>
      </c>
      <c r="BZ267" s="80">
        <v>0</v>
      </c>
      <c r="CA267" s="80" t="e">
        <v>#REF!</v>
      </c>
    </row>
    <row r="268" spans="12:79" hidden="1" x14ac:dyDescent="0.3">
      <c r="L268" s="80" t="e">
        <v>#REF!</v>
      </c>
      <c r="M268" s="80" t="e">
        <v>#REF!</v>
      </c>
      <c r="N268" s="80" t="e">
        <v>#REF!</v>
      </c>
      <c r="O268" s="80" t="e">
        <v>#REF!</v>
      </c>
      <c r="P268" s="80" t="e">
        <v>#REF!</v>
      </c>
      <c r="Q268" s="80" t="e">
        <v>#REF!</v>
      </c>
      <c r="R268" s="80" t="e">
        <v>#REF!</v>
      </c>
      <c r="S268" s="80" t="e">
        <v>#REF!</v>
      </c>
      <c r="T268" s="80" t="e">
        <v>#REF!</v>
      </c>
      <c r="U268" s="80" t="e">
        <v>#REF!</v>
      </c>
      <c r="V268" s="80" t="e">
        <v>#REF!</v>
      </c>
      <c r="W268" s="80" t="e">
        <v>#REF!</v>
      </c>
      <c r="X268" s="80" t="e">
        <v>#REF!</v>
      </c>
      <c r="Y268" s="80" t="e">
        <v>#REF!</v>
      </c>
      <c r="Z268" s="80" t="e">
        <v>#REF!</v>
      </c>
      <c r="AA268" s="80" t="e">
        <v>#REF!</v>
      </c>
      <c r="AB268" s="80" t="e">
        <v>#REF!</v>
      </c>
      <c r="AC268" s="80" t="e">
        <v>#REF!</v>
      </c>
      <c r="AD268" s="80" t="e">
        <v>#REF!</v>
      </c>
      <c r="AE268" s="80" t="e">
        <v>#REF!</v>
      </c>
      <c r="AF268" s="80" t="e">
        <v>#REF!</v>
      </c>
      <c r="AG268" s="80" t="e">
        <v>#REF!</v>
      </c>
      <c r="AH268" s="80" t="e">
        <v>#REF!</v>
      </c>
      <c r="AI268" s="80" t="e">
        <v>#REF!</v>
      </c>
      <c r="AJ268" s="80" t="e">
        <v>#REF!</v>
      </c>
      <c r="AK268" s="80" t="e">
        <v>#REF!</v>
      </c>
      <c r="AL268" s="80" t="e">
        <v>#REF!</v>
      </c>
      <c r="AM268" s="80" t="e">
        <v>#REF!</v>
      </c>
      <c r="AN268" s="80" t="e">
        <v>#REF!</v>
      </c>
      <c r="AO268" s="80" t="e">
        <v>#REF!</v>
      </c>
      <c r="AP268" s="80" t="e">
        <v>#REF!</v>
      </c>
      <c r="AQ268" s="80" t="e">
        <v>#REF!</v>
      </c>
      <c r="AR268" s="80" t="e">
        <v>#REF!</v>
      </c>
      <c r="AS268" s="80" t="e">
        <v>#REF!</v>
      </c>
      <c r="AT268" s="80" t="e">
        <v>#REF!</v>
      </c>
      <c r="AU268" s="80" t="e">
        <v>#REF!</v>
      </c>
      <c r="AV268" s="80" t="e">
        <v>#REF!</v>
      </c>
      <c r="AW268" s="80" t="e">
        <v>#REF!</v>
      </c>
      <c r="AX268" s="80" t="e">
        <v>#REF!</v>
      </c>
      <c r="AY268" s="80" t="e">
        <v>#REF!</v>
      </c>
      <c r="AZ268" s="80" t="e">
        <v>#REF!</v>
      </c>
      <c r="BA268" s="80" t="e">
        <v>#REF!</v>
      </c>
      <c r="BB268" s="80" t="e">
        <v>#REF!</v>
      </c>
      <c r="BC268" s="80" t="e">
        <v>#REF!</v>
      </c>
      <c r="BD268" s="80" t="e">
        <v>#REF!</v>
      </c>
      <c r="BE268" s="80" t="e">
        <v>#REF!</v>
      </c>
      <c r="BF268" s="80" t="e">
        <v>#REF!</v>
      </c>
      <c r="BG268" s="80" t="e">
        <v>#REF!</v>
      </c>
      <c r="BH268" s="80" t="e">
        <v>#REF!</v>
      </c>
      <c r="BI268" s="80" t="e">
        <v>#REF!</v>
      </c>
      <c r="BJ268" s="80" t="e">
        <v>#REF!</v>
      </c>
      <c r="BK268" s="80" t="e">
        <v>#REF!</v>
      </c>
      <c r="BL268" s="80" t="e">
        <v>#REF!</v>
      </c>
      <c r="BM268" s="80" t="e">
        <v>#REF!</v>
      </c>
      <c r="BN268" s="80" t="e">
        <v>#REF!</v>
      </c>
      <c r="BO268" s="80" t="e">
        <v>#REF!</v>
      </c>
      <c r="BU268" s="80">
        <v>0</v>
      </c>
      <c r="BV268" s="80">
        <v>0</v>
      </c>
      <c r="BW268" s="80">
        <v>0</v>
      </c>
      <c r="BX268" s="80">
        <v>0</v>
      </c>
      <c r="BZ268" s="80">
        <v>0</v>
      </c>
      <c r="CA268" s="80" t="e">
        <v>#REF!</v>
      </c>
    </row>
    <row r="269" spans="12:79" hidden="1" x14ac:dyDescent="0.3">
      <c r="L269" s="80" t="e">
        <v>#REF!</v>
      </c>
      <c r="M269" s="80" t="e">
        <v>#REF!</v>
      </c>
      <c r="N269" s="80" t="e">
        <v>#REF!</v>
      </c>
      <c r="O269" s="80" t="e">
        <v>#REF!</v>
      </c>
      <c r="P269" s="80" t="e">
        <v>#REF!</v>
      </c>
      <c r="Q269" s="80" t="e">
        <v>#REF!</v>
      </c>
      <c r="R269" s="80" t="e">
        <v>#REF!</v>
      </c>
      <c r="S269" s="80" t="e">
        <v>#REF!</v>
      </c>
      <c r="T269" s="80" t="e">
        <v>#REF!</v>
      </c>
      <c r="U269" s="80" t="e">
        <v>#REF!</v>
      </c>
      <c r="V269" s="80" t="e">
        <v>#REF!</v>
      </c>
      <c r="W269" s="80" t="e">
        <v>#REF!</v>
      </c>
      <c r="X269" s="80" t="e">
        <v>#REF!</v>
      </c>
      <c r="Y269" s="80" t="e">
        <v>#REF!</v>
      </c>
      <c r="Z269" s="80" t="e">
        <v>#REF!</v>
      </c>
      <c r="AA269" s="80" t="e">
        <v>#REF!</v>
      </c>
      <c r="AB269" s="80" t="e">
        <v>#REF!</v>
      </c>
      <c r="AC269" s="80" t="e">
        <v>#REF!</v>
      </c>
      <c r="AD269" s="80" t="e">
        <v>#REF!</v>
      </c>
      <c r="AE269" s="80" t="e">
        <v>#REF!</v>
      </c>
      <c r="AF269" s="80" t="e">
        <v>#REF!</v>
      </c>
      <c r="AG269" s="80" t="e">
        <v>#REF!</v>
      </c>
      <c r="AH269" s="80" t="e">
        <v>#REF!</v>
      </c>
      <c r="AI269" s="80" t="e">
        <v>#REF!</v>
      </c>
      <c r="AJ269" s="80" t="e">
        <v>#REF!</v>
      </c>
      <c r="AK269" s="80" t="e">
        <v>#REF!</v>
      </c>
      <c r="AL269" s="80" t="e">
        <v>#REF!</v>
      </c>
      <c r="AM269" s="80" t="e">
        <v>#REF!</v>
      </c>
      <c r="AN269" s="80" t="e">
        <v>#REF!</v>
      </c>
      <c r="AO269" s="80" t="e">
        <v>#REF!</v>
      </c>
      <c r="AP269" s="80" t="e">
        <v>#REF!</v>
      </c>
      <c r="AQ269" s="80" t="e">
        <v>#REF!</v>
      </c>
      <c r="AR269" s="80" t="e">
        <v>#REF!</v>
      </c>
      <c r="AS269" s="80" t="e">
        <v>#REF!</v>
      </c>
      <c r="AT269" s="80" t="e">
        <v>#REF!</v>
      </c>
      <c r="AU269" s="80" t="e">
        <v>#REF!</v>
      </c>
      <c r="AV269" s="80" t="e">
        <v>#REF!</v>
      </c>
      <c r="AW269" s="80" t="e">
        <v>#REF!</v>
      </c>
      <c r="AX269" s="80" t="e">
        <v>#REF!</v>
      </c>
      <c r="AY269" s="80" t="e">
        <v>#REF!</v>
      </c>
      <c r="AZ269" s="80" t="e">
        <v>#REF!</v>
      </c>
      <c r="BA269" s="80" t="e">
        <v>#REF!</v>
      </c>
      <c r="BB269" s="80" t="e">
        <v>#REF!</v>
      </c>
      <c r="BC269" s="80" t="e">
        <v>#REF!</v>
      </c>
      <c r="BD269" s="80" t="e">
        <v>#REF!</v>
      </c>
      <c r="BE269" s="80" t="e">
        <v>#REF!</v>
      </c>
      <c r="BF269" s="80" t="e">
        <v>#REF!</v>
      </c>
      <c r="BG269" s="80" t="e">
        <v>#REF!</v>
      </c>
      <c r="BH269" s="80" t="e">
        <v>#REF!</v>
      </c>
      <c r="BI269" s="80" t="e">
        <v>#REF!</v>
      </c>
      <c r="BJ269" s="80" t="e">
        <v>#REF!</v>
      </c>
      <c r="BK269" s="80" t="e">
        <v>#REF!</v>
      </c>
      <c r="BL269" s="80" t="e">
        <v>#REF!</v>
      </c>
      <c r="BM269" s="80" t="e">
        <v>#REF!</v>
      </c>
      <c r="BN269" s="80" t="e">
        <v>#REF!</v>
      </c>
      <c r="BO269" s="80" t="e">
        <v>#REF!</v>
      </c>
      <c r="BU269" s="80">
        <v>0</v>
      </c>
      <c r="BV269" s="80">
        <v>0</v>
      </c>
      <c r="BW269" s="80">
        <v>0</v>
      </c>
      <c r="BX269" s="80">
        <v>0</v>
      </c>
      <c r="BZ269" s="80">
        <v>0</v>
      </c>
      <c r="CA269" s="80" t="e">
        <v>#REF!</v>
      </c>
    </row>
    <row r="270" spans="12:79" hidden="1" x14ac:dyDescent="0.3">
      <c r="L270" s="80" t="e">
        <v>#REF!</v>
      </c>
      <c r="M270" s="80" t="e">
        <v>#REF!</v>
      </c>
      <c r="N270" s="80" t="e">
        <v>#REF!</v>
      </c>
      <c r="O270" s="80" t="e">
        <v>#REF!</v>
      </c>
      <c r="P270" s="80" t="e">
        <v>#REF!</v>
      </c>
      <c r="Q270" s="80" t="e">
        <v>#REF!</v>
      </c>
      <c r="R270" s="80" t="e">
        <v>#REF!</v>
      </c>
      <c r="S270" s="80" t="e">
        <v>#REF!</v>
      </c>
      <c r="T270" s="80" t="e">
        <v>#REF!</v>
      </c>
      <c r="U270" s="80" t="e">
        <v>#REF!</v>
      </c>
      <c r="V270" s="80" t="e">
        <v>#REF!</v>
      </c>
      <c r="W270" s="80" t="e">
        <v>#REF!</v>
      </c>
      <c r="X270" s="80" t="e">
        <v>#REF!</v>
      </c>
      <c r="Y270" s="80" t="e">
        <v>#REF!</v>
      </c>
      <c r="Z270" s="80" t="e">
        <v>#REF!</v>
      </c>
      <c r="AA270" s="80" t="e">
        <v>#REF!</v>
      </c>
      <c r="AB270" s="80" t="e">
        <v>#REF!</v>
      </c>
      <c r="AC270" s="80" t="e">
        <v>#REF!</v>
      </c>
      <c r="AD270" s="80" t="e">
        <v>#REF!</v>
      </c>
      <c r="AE270" s="80" t="e">
        <v>#REF!</v>
      </c>
      <c r="AF270" s="80" t="e">
        <v>#REF!</v>
      </c>
      <c r="AG270" s="80" t="e">
        <v>#REF!</v>
      </c>
      <c r="AH270" s="80" t="e">
        <v>#REF!</v>
      </c>
      <c r="AI270" s="80" t="e">
        <v>#REF!</v>
      </c>
      <c r="AJ270" s="80" t="e">
        <v>#REF!</v>
      </c>
      <c r="AK270" s="80" t="e">
        <v>#REF!</v>
      </c>
      <c r="AL270" s="80" t="e">
        <v>#REF!</v>
      </c>
      <c r="AM270" s="80" t="e">
        <v>#REF!</v>
      </c>
      <c r="AN270" s="80" t="e">
        <v>#REF!</v>
      </c>
      <c r="AO270" s="80" t="e">
        <v>#REF!</v>
      </c>
      <c r="AP270" s="80" t="e">
        <v>#REF!</v>
      </c>
      <c r="AQ270" s="80" t="e">
        <v>#REF!</v>
      </c>
      <c r="AR270" s="80" t="e">
        <v>#REF!</v>
      </c>
      <c r="AS270" s="80" t="e">
        <v>#REF!</v>
      </c>
      <c r="AT270" s="80" t="e">
        <v>#REF!</v>
      </c>
      <c r="AU270" s="80" t="e">
        <v>#REF!</v>
      </c>
      <c r="AV270" s="80" t="e">
        <v>#REF!</v>
      </c>
      <c r="AW270" s="80" t="e">
        <v>#REF!</v>
      </c>
      <c r="AX270" s="80" t="e">
        <v>#REF!</v>
      </c>
      <c r="AY270" s="80" t="e">
        <v>#REF!</v>
      </c>
      <c r="AZ270" s="80" t="e">
        <v>#REF!</v>
      </c>
      <c r="BA270" s="80" t="e">
        <v>#REF!</v>
      </c>
      <c r="BB270" s="80" t="e">
        <v>#REF!</v>
      </c>
      <c r="BC270" s="80" t="e">
        <v>#REF!</v>
      </c>
      <c r="BD270" s="80" t="e">
        <v>#REF!</v>
      </c>
      <c r="BE270" s="80" t="e">
        <v>#REF!</v>
      </c>
      <c r="BF270" s="80" t="e">
        <v>#REF!</v>
      </c>
      <c r="BG270" s="80" t="e">
        <v>#REF!</v>
      </c>
      <c r="BH270" s="80" t="e">
        <v>#REF!</v>
      </c>
      <c r="BI270" s="80" t="e">
        <v>#REF!</v>
      </c>
      <c r="BJ270" s="80" t="e">
        <v>#REF!</v>
      </c>
      <c r="BK270" s="80" t="e">
        <v>#REF!</v>
      </c>
      <c r="BL270" s="80" t="e">
        <v>#REF!</v>
      </c>
      <c r="BM270" s="80" t="e">
        <v>#REF!</v>
      </c>
      <c r="BN270" s="80" t="e">
        <v>#REF!</v>
      </c>
      <c r="BO270" s="80" t="e">
        <v>#REF!</v>
      </c>
      <c r="BU270" s="80">
        <v>0</v>
      </c>
      <c r="BV270" s="80">
        <v>0</v>
      </c>
      <c r="BW270" s="80">
        <v>0</v>
      </c>
      <c r="BX270" s="80">
        <v>0</v>
      </c>
      <c r="BZ270" s="80">
        <v>0</v>
      </c>
      <c r="CA270" s="80" t="e">
        <v>#REF!</v>
      </c>
    </row>
    <row r="271" spans="12:79" hidden="1" x14ac:dyDescent="0.3">
      <c r="L271" s="80" t="e">
        <v>#REF!</v>
      </c>
      <c r="M271" s="80" t="e">
        <v>#REF!</v>
      </c>
      <c r="N271" s="80" t="e">
        <v>#REF!</v>
      </c>
      <c r="O271" s="80" t="e">
        <v>#REF!</v>
      </c>
      <c r="P271" s="80" t="e">
        <v>#REF!</v>
      </c>
      <c r="Q271" s="80" t="e">
        <v>#REF!</v>
      </c>
      <c r="R271" s="80" t="e">
        <v>#REF!</v>
      </c>
      <c r="S271" s="80" t="e">
        <v>#REF!</v>
      </c>
      <c r="T271" s="80" t="e">
        <v>#REF!</v>
      </c>
      <c r="U271" s="80" t="e">
        <v>#REF!</v>
      </c>
      <c r="V271" s="80" t="e">
        <v>#REF!</v>
      </c>
      <c r="W271" s="80" t="e">
        <v>#REF!</v>
      </c>
      <c r="X271" s="80" t="e">
        <v>#REF!</v>
      </c>
      <c r="Y271" s="80" t="e">
        <v>#REF!</v>
      </c>
      <c r="Z271" s="80" t="e">
        <v>#REF!</v>
      </c>
      <c r="AA271" s="80" t="e">
        <v>#REF!</v>
      </c>
      <c r="AB271" s="80" t="e">
        <v>#REF!</v>
      </c>
      <c r="AC271" s="80" t="e">
        <v>#REF!</v>
      </c>
      <c r="AD271" s="80" t="e">
        <v>#REF!</v>
      </c>
      <c r="AE271" s="80" t="e">
        <v>#REF!</v>
      </c>
      <c r="AF271" s="80" t="e">
        <v>#REF!</v>
      </c>
      <c r="AG271" s="80" t="e">
        <v>#REF!</v>
      </c>
      <c r="AH271" s="80" t="e">
        <v>#REF!</v>
      </c>
      <c r="AI271" s="80" t="e">
        <v>#REF!</v>
      </c>
      <c r="AJ271" s="80" t="e">
        <v>#REF!</v>
      </c>
      <c r="AK271" s="80" t="e">
        <v>#REF!</v>
      </c>
      <c r="AL271" s="80" t="e">
        <v>#REF!</v>
      </c>
      <c r="AM271" s="80" t="e">
        <v>#REF!</v>
      </c>
      <c r="AN271" s="80" t="e">
        <v>#REF!</v>
      </c>
      <c r="AO271" s="80" t="e">
        <v>#REF!</v>
      </c>
      <c r="AP271" s="80" t="e">
        <v>#REF!</v>
      </c>
      <c r="AQ271" s="80" t="e">
        <v>#REF!</v>
      </c>
      <c r="AR271" s="80" t="e">
        <v>#REF!</v>
      </c>
      <c r="AS271" s="80" t="e">
        <v>#REF!</v>
      </c>
      <c r="AT271" s="80" t="e">
        <v>#REF!</v>
      </c>
      <c r="AU271" s="80" t="e">
        <v>#REF!</v>
      </c>
      <c r="AV271" s="80" t="e">
        <v>#REF!</v>
      </c>
      <c r="AW271" s="80" t="e">
        <v>#REF!</v>
      </c>
      <c r="AX271" s="80" t="e">
        <v>#REF!</v>
      </c>
      <c r="AY271" s="80" t="e">
        <v>#REF!</v>
      </c>
      <c r="AZ271" s="80" t="e">
        <v>#REF!</v>
      </c>
      <c r="BA271" s="80" t="e">
        <v>#REF!</v>
      </c>
      <c r="BB271" s="80" t="e">
        <v>#REF!</v>
      </c>
      <c r="BC271" s="80" t="e">
        <v>#REF!</v>
      </c>
      <c r="BD271" s="80" t="e">
        <v>#REF!</v>
      </c>
      <c r="BE271" s="80" t="e">
        <v>#REF!</v>
      </c>
      <c r="BF271" s="80" t="e">
        <v>#REF!</v>
      </c>
      <c r="BG271" s="80" t="e">
        <v>#REF!</v>
      </c>
      <c r="BH271" s="80" t="e">
        <v>#REF!</v>
      </c>
      <c r="BI271" s="80" t="e">
        <v>#REF!</v>
      </c>
      <c r="BJ271" s="80" t="e">
        <v>#REF!</v>
      </c>
      <c r="BK271" s="80" t="e">
        <v>#REF!</v>
      </c>
      <c r="BL271" s="80" t="e">
        <v>#REF!</v>
      </c>
      <c r="BM271" s="80" t="e">
        <v>#REF!</v>
      </c>
      <c r="BN271" s="80" t="e">
        <v>#REF!</v>
      </c>
      <c r="BO271" s="80" t="e">
        <v>#REF!</v>
      </c>
      <c r="BU271" s="80">
        <v>0</v>
      </c>
      <c r="BV271" s="80">
        <v>0</v>
      </c>
      <c r="BW271" s="80">
        <v>0</v>
      </c>
      <c r="BX271" s="80">
        <v>0</v>
      </c>
      <c r="BZ271" s="80">
        <v>0</v>
      </c>
      <c r="CA271" s="80" t="e">
        <v>#REF!</v>
      </c>
    </row>
    <row r="272" spans="12:79" hidden="1" x14ac:dyDescent="0.3">
      <c r="L272" s="80" t="e">
        <v>#REF!</v>
      </c>
      <c r="M272" s="80" t="e">
        <v>#REF!</v>
      </c>
      <c r="N272" s="80" t="e">
        <v>#REF!</v>
      </c>
      <c r="O272" s="80" t="e">
        <v>#REF!</v>
      </c>
      <c r="P272" s="80" t="e">
        <v>#REF!</v>
      </c>
      <c r="Q272" s="80" t="e">
        <v>#REF!</v>
      </c>
      <c r="R272" s="80" t="e">
        <v>#REF!</v>
      </c>
      <c r="S272" s="80" t="e">
        <v>#REF!</v>
      </c>
      <c r="T272" s="80" t="e">
        <v>#REF!</v>
      </c>
      <c r="U272" s="80" t="e">
        <v>#REF!</v>
      </c>
      <c r="V272" s="80" t="e">
        <v>#REF!</v>
      </c>
      <c r="W272" s="80" t="e">
        <v>#REF!</v>
      </c>
      <c r="X272" s="80" t="e">
        <v>#REF!</v>
      </c>
      <c r="Y272" s="80" t="e">
        <v>#REF!</v>
      </c>
      <c r="Z272" s="80" t="e">
        <v>#REF!</v>
      </c>
      <c r="AA272" s="80" t="e">
        <v>#REF!</v>
      </c>
      <c r="AB272" s="80" t="e">
        <v>#REF!</v>
      </c>
      <c r="AC272" s="80" t="e">
        <v>#REF!</v>
      </c>
      <c r="AD272" s="80" t="e">
        <v>#REF!</v>
      </c>
      <c r="AE272" s="80" t="e">
        <v>#REF!</v>
      </c>
      <c r="AF272" s="80" t="e">
        <v>#REF!</v>
      </c>
      <c r="AG272" s="80" t="e">
        <v>#REF!</v>
      </c>
      <c r="AH272" s="80" t="e">
        <v>#REF!</v>
      </c>
      <c r="AI272" s="80" t="e">
        <v>#REF!</v>
      </c>
      <c r="AJ272" s="80" t="e">
        <v>#REF!</v>
      </c>
      <c r="AK272" s="80" t="e">
        <v>#REF!</v>
      </c>
      <c r="AL272" s="80" t="e">
        <v>#REF!</v>
      </c>
      <c r="AM272" s="80" t="e">
        <v>#REF!</v>
      </c>
      <c r="AN272" s="80" t="e">
        <v>#REF!</v>
      </c>
      <c r="AO272" s="80" t="e">
        <v>#REF!</v>
      </c>
      <c r="AP272" s="80" t="e">
        <v>#REF!</v>
      </c>
      <c r="AQ272" s="80" t="e">
        <v>#REF!</v>
      </c>
      <c r="AR272" s="80" t="e">
        <v>#REF!</v>
      </c>
      <c r="AS272" s="80" t="e">
        <v>#REF!</v>
      </c>
      <c r="AT272" s="80" t="e">
        <v>#REF!</v>
      </c>
      <c r="AU272" s="80" t="e">
        <v>#REF!</v>
      </c>
      <c r="AV272" s="80" t="e">
        <v>#REF!</v>
      </c>
      <c r="AW272" s="80" t="e">
        <v>#REF!</v>
      </c>
      <c r="AX272" s="80" t="e">
        <v>#REF!</v>
      </c>
      <c r="AY272" s="80" t="e">
        <v>#REF!</v>
      </c>
      <c r="AZ272" s="80" t="e">
        <v>#REF!</v>
      </c>
      <c r="BA272" s="80" t="e">
        <v>#REF!</v>
      </c>
      <c r="BB272" s="80" t="e">
        <v>#REF!</v>
      </c>
      <c r="BC272" s="80" t="e">
        <v>#REF!</v>
      </c>
      <c r="BD272" s="80" t="e">
        <v>#REF!</v>
      </c>
      <c r="BE272" s="80" t="e">
        <v>#REF!</v>
      </c>
      <c r="BF272" s="80" t="e">
        <v>#REF!</v>
      </c>
      <c r="BG272" s="80" t="e">
        <v>#REF!</v>
      </c>
      <c r="BH272" s="80" t="e">
        <v>#REF!</v>
      </c>
      <c r="BI272" s="80" t="e">
        <v>#REF!</v>
      </c>
      <c r="BJ272" s="80" t="e">
        <v>#REF!</v>
      </c>
      <c r="BK272" s="80" t="e">
        <v>#REF!</v>
      </c>
      <c r="BL272" s="80" t="e">
        <v>#REF!</v>
      </c>
      <c r="BM272" s="80" t="e">
        <v>#REF!</v>
      </c>
      <c r="BN272" s="80" t="e">
        <v>#REF!</v>
      </c>
      <c r="BO272" s="80" t="e">
        <v>#REF!</v>
      </c>
      <c r="BU272" s="80">
        <v>0</v>
      </c>
      <c r="BV272" s="80">
        <v>0</v>
      </c>
      <c r="BW272" s="80">
        <v>0</v>
      </c>
      <c r="BX272" s="80">
        <v>0</v>
      </c>
      <c r="BZ272" s="80">
        <v>0</v>
      </c>
      <c r="CA272" s="80" t="e">
        <v>#REF!</v>
      </c>
    </row>
    <row r="273" spans="12:79" hidden="1" x14ac:dyDescent="0.3">
      <c r="L273" s="80" t="e">
        <v>#REF!</v>
      </c>
      <c r="M273" s="80" t="e">
        <v>#REF!</v>
      </c>
      <c r="N273" s="80" t="e">
        <v>#REF!</v>
      </c>
      <c r="O273" s="80" t="e">
        <v>#REF!</v>
      </c>
      <c r="P273" s="80" t="e">
        <v>#REF!</v>
      </c>
      <c r="Q273" s="80" t="e">
        <v>#REF!</v>
      </c>
      <c r="R273" s="80" t="e">
        <v>#REF!</v>
      </c>
      <c r="S273" s="80" t="e">
        <v>#REF!</v>
      </c>
      <c r="T273" s="80" t="e">
        <v>#REF!</v>
      </c>
      <c r="U273" s="80" t="e">
        <v>#REF!</v>
      </c>
      <c r="V273" s="80" t="e">
        <v>#REF!</v>
      </c>
      <c r="W273" s="80" t="e">
        <v>#REF!</v>
      </c>
      <c r="X273" s="80" t="e">
        <v>#REF!</v>
      </c>
      <c r="Y273" s="80" t="e">
        <v>#REF!</v>
      </c>
      <c r="Z273" s="80" t="e">
        <v>#REF!</v>
      </c>
      <c r="AA273" s="80" t="e">
        <v>#REF!</v>
      </c>
      <c r="AB273" s="80" t="e">
        <v>#REF!</v>
      </c>
      <c r="AC273" s="80" t="e">
        <v>#REF!</v>
      </c>
      <c r="AD273" s="80" t="e">
        <v>#REF!</v>
      </c>
      <c r="AE273" s="80" t="e">
        <v>#REF!</v>
      </c>
      <c r="AF273" s="80" t="e">
        <v>#REF!</v>
      </c>
      <c r="AG273" s="80" t="e">
        <v>#REF!</v>
      </c>
      <c r="AH273" s="80" t="e">
        <v>#REF!</v>
      </c>
      <c r="AI273" s="80" t="e">
        <v>#REF!</v>
      </c>
      <c r="AJ273" s="80" t="e">
        <v>#REF!</v>
      </c>
      <c r="AK273" s="80" t="e">
        <v>#REF!</v>
      </c>
      <c r="AL273" s="80" t="e">
        <v>#REF!</v>
      </c>
      <c r="AM273" s="80" t="e">
        <v>#REF!</v>
      </c>
      <c r="AN273" s="80" t="e">
        <v>#REF!</v>
      </c>
      <c r="AO273" s="80" t="e">
        <v>#REF!</v>
      </c>
      <c r="AP273" s="80" t="e">
        <v>#REF!</v>
      </c>
      <c r="AQ273" s="80" t="e">
        <v>#REF!</v>
      </c>
      <c r="AR273" s="80" t="e">
        <v>#REF!</v>
      </c>
      <c r="AS273" s="80" t="e">
        <v>#REF!</v>
      </c>
      <c r="AT273" s="80" t="e">
        <v>#REF!</v>
      </c>
      <c r="AU273" s="80" t="e">
        <v>#REF!</v>
      </c>
      <c r="AV273" s="80" t="e">
        <v>#REF!</v>
      </c>
      <c r="AW273" s="80" t="e">
        <v>#REF!</v>
      </c>
      <c r="AX273" s="80" t="e">
        <v>#REF!</v>
      </c>
      <c r="AY273" s="80" t="e">
        <v>#REF!</v>
      </c>
      <c r="AZ273" s="80" t="e">
        <v>#REF!</v>
      </c>
      <c r="BA273" s="80" t="e">
        <v>#REF!</v>
      </c>
      <c r="BB273" s="80" t="e">
        <v>#REF!</v>
      </c>
      <c r="BC273" s="80" t="e">
        <v>#REF!</v>
      </c>
      <c r="BD273" s="80" t="e">
        <v>#REF!</v>
      </c>
      <c r="BE273" s="80" t="e">
        <v>#REF!</v>
      </c>
      <c r="BF273" s="80" t="e">
        <v>#REF!</v>
      </c>
      <c r="BG273" s="80" t="e">
        <v>#REF!</v>
      </c>
      <c r="BH273" s="80" t="e">
        <v>#REF!</v>
      </c>
      <c r="BI273" s="80" t="e">
        <v>#REF!</v>
      </c>
      <c r="BJ273" s="80" t="e">
        <v>#REF!</v>
      </c>
      <c r="BK273" s="80" t="e">
        <v>#REF!</v>
      </c>
      <c r="BL273" s="80" t="e">
        <v>#REF!</v>
      </c>
      <c r="BM273" s="80" t="e">
        <v>#REF!</v>
      </c>
      <c r="BN273" s="80" t="e">
        <v>#REF!</v>
      </c>
      <c r="BO273" s="80" t="e">
        <v>#REF!</v>
      </c>
      <c r="BU273" s="80">
        <v>0</v>
      </c>
      <c r="BV273" s="80">
        <v>0</v>
      </c>
      <c r="BW273" s="80">
        <v>0</v>
      </c>
      <c r="BX273" s="80">
        <v>0</v>
      </c>
      <c r="BZ273" s="80">
        <v>0</v>
      </c>
      <c r="CA273" s="80" t="e">
        <v>#REF!</v>
      </c>
    </row>
    <row r="274" spans="12:79" hidden="1" x14ac:dyDescent="0.3">
      <c r="L274" s="80" t="e">
        <v>#REF!</v>
      </c>
      <c r="M274" s="80" t="e">
        <v>#REF!</v>
      </c>
      <c r="N274" s="80" t="e">
        <v>#REF!</v>
      </c>
      <c r="O274" s="80" t="e">
        <v>#REF!</v>
      </c>
      <c r="P274" s="80" t="e">
        <v>#REF!</v>
      </c>
      <c r="Q274" s="80" t="e">
        <v>#REF!</v>
      </c>
      <c r="R274" s="80" t="e">
        <v>#REF!</v>
      </c>
      <c r="S274" s="80" t="e">
        <v>#REF!</v>
      </c>
      <c r="T274" s="80" t="e">
        <v>#REF!</v>
      </c>
      <c r="U274" s="80" t="e">
        <v>#REF!</v>
      </c>
      <c r="V274" s="80" t="e">
        <v>#REF!</v>
      </c>
      <c r="W274" s="80" t="e">
        <v>#REF!</v>
      </c>
      <c r="X274" s="80" t="e">
        <v>#REF!</v>
      </c>
      <c r="Y274" s="80" t="e">
        <v>#REF!</v>
      </c>
      <c r="Z274" s="80" t="e">
        <v>#REF!</v>
      </c>
      <c r="AA274" s="80" t="e">
        <v>#REF!</v>
      </c>
      <c r="AB274" s="80" t="e">
        <v>#REF!</v>
      </c>
      <c r="AC274" s="80" t="e">
        <v>#REF!</v>
      </c>
      <c r="AD274" s="80" t="e">
        <v>#REF!</v>
      </c>
      <c r="AE274" s="80" t="e">
        <v>#REF!</v>
      </c>
      <c r="AF274" s="80" t="e">
        <v>#REF!</v>
      </c>
      <c r="AG274" s="80" t="e">
        <v>#REF!</v>
      </c>
      <c r="AH274" s="80" t="e">
        <v>#REF!</v>
      </c>
      <c r="AI274" s="80" t="e">
        <v>#REF!</v>
      </c>
      <c r="AJ274" s="80" t="e">
        <v>#REF!</v>
      </c>
      <c r="AK274" s="80" t="e">
        <v>#REF!</v>
      </c>
      <c r="AL274" s="80" t="e">
        <v>#REF!</v>
      </c>
      <c r="AM274" s="80" t="e">
        <v>#REF!</v>
      </c>
      <c r="AN274" s="80" t="e">
        <v>#REF!</v>
      </c>
      <c r="AO274" s="80" t="e">
        <v>#REF!</v>
      </c>
      <c r="AP274" s="80" t="e">
        <v>#REF!</v>
      </c>
      <c r="AQ274" s="80" t="e">
        <v>#REF!</v>
      </c>
      <c r="AR274" s="80" t="e">
        <v>#REF!</v>
      </c>
      <c r="AS274" s="80" t="e">
        <v>#REF!</v>
      </c>
      <c r="AT274" s="80" t="e">
        <v>#REF!</v>
      </c>
      <c r="AU274" s="80" t="e">
        <v>#REF!</v>
      </c>
      <c r="AV274" s="80" t="e">
        <v>#REF!</v>
      </c>
      <c r="AW274" s="80" t="e">
        <v>#REF!</v>
      </c>
      <c r="AX274" s="80" t="e">
        <v>#REF!</v>
      </c>
      <c r="AY274" s="80" t="e">
        <v>#REF!</v>
      </c>
      <c r="AZ274" s="80" t="e">
        <v>#REF!</v>
      </c>
      <c r="BA274" s="80" t="e">
        <v>#REF!</v>
      </c>
      <c r="BB274" s="80" t="e">
        <v>#REF!</v>
      </c>
      <c r="BC274" s="80" t="e">
        <v>#REF!</v>
      </c>
      <c r="BD274" s="80" t="e">
        <v>#REF!</v>
      </c>
      <c r="BE274" s="80" t="e">
        <v>#REF!</v>
      </c>
      <c r="BF274" s="80" t="e">
        <v>#REF!</v>
      </c>
      <c r="BG274" s="80" t="e">
        <v>#REF!</v>
      </c>
      <c r="BH274" s="80" t="e">
        <v>#REF!</v>
      </c>
      <c r="BI274" s="80" t="e">
        <v>#REF!</v>
      </c>
      <c r="BJ274" s="80" t="e">
        <v>#REF!</v>
      </c>
      <c r="BK274" s="80" t="e">
        <v>#REF!</v>
      </c>
      <c r="BL274" s="80" t="e">
        <v>#REF!</v>
      </c>
      <c r="BM274" s="80" t="e">
        <v>#REF!</v>
      </c>
      <c r="BN274" s="80" t="e">
        <v>#REF!</v>
      </c>
      <c r="BO274" s="80" t="e">
        <v>#REF!</v>
      </c>
      <c r="BU274" s="80">
        <v>0</v>
      </c>
      <c r="BV274" s="80">
        <v>0</v>
      </c>
      <c r="BW274" s="80">
        <v>0</v>
      </c>
      <c r="BX274" s="80">
        <v>0</v>
      </c>
      <c r="BZ274" s="80">
        <v>0</v>
      </c>
      <c r="CA274" s="80" t="e">
        <v>#REF!</v>
      </c>
    </row>
    <row r="275" spans="12:79" hidden="1" x14ac:dyDescent="0.3">
      <c r="L275" s="80">
        <v>0</v>
      </c>
      <c r="M275" s="80">
        <v>0</v>
      </c>
      <c r="N275" s="80">
        <v>0</v>
      </c>
      <c r="O275" s="80">
        <v>0</v>
      </c>
      <c r="P275" s="80">
        <v>0</v>
      </c>
      <c r="Q275" s="80">
        <v>0</v>
      </c>
      <c r="R275" s="80">
        <v>0</v>
      </c>
      <c r="S275" s="80">
        <v>0</v>
      </c>
      <c r="T275" s="80">
        <v>0</v>
      </c>
      <c r="U275" s="80">
        <v>0</v>
      </c>
      <c r="V275" s="80">
        <v>0</v>
      </c>
      <c r="W275" s="80">
        <v>0</v>
      </c>
      <c r="X275" s="80">
        <v>0</v>
      </c>
      <c r="Y275" s="80">
        <v>0</v>
      </c>
      <c r="Z275" s="80">
        <v>0</v>
      </c>
      <c r="AA275" s="80">
        <v>0</v>
      </c>
      <c r="AB275" s="80">
        <v>0</v>
      </c>
      <c r="AC275" s="80">
        <v>0</v>
      </c>
      <c r="AD275" s="80">
        <v>0</v>
      </c>
      <c r="AE275" s="80">
        <v>0</v>
      </c>
      <c r="AF275" s="80">
        <v>0</v>
      </c>
      <c r="AG275" s="80">
        <v>0</v>
      </c>
      <c r="AH275" s="80">
        <v>0</v>
      </c>
      <c r="AI275" s="80">
        <v>0</v>
      </c>
      <c r="AJ275" s="80">
        <v>0</v>
      </c>
      <c r="AK275" s="80">
        <v>0</v>
      </c>
      <c r="AL275" s="80">
        <v>0</v>
      </c>
      <c r="AM275" s="80">
        <v>0</v>
      </c>
      <c r="AN275" s="80">
        <v>0</v>
      </c>
      <c r="AO275" s="80">
        <v>0</v>
      </c>
      <c r="AP275" s="80">
        <v>0</v>
      </c>
      <c r="AQ275" s="80">
        <v>0</v>
      </c>
      <c r="AR275" s="80">
        <v>0</v>
      </c>
      <c r="AS275" s="80">
        <v>0</v>
      </c>
      <c r="AT275" s="80">
        <v>0</v>
      </c>
      <c r="AU275" s="80">
        <v>0</v>
      </c>
      <c r="AV275" s="80">
        <v>0</v>
      </c>
      <c r="AW275" s="80">
        <v>0</v>
      </c>
      <c r="AX275" s="80">
        <v>0</v>
      </c>
      <c r="AY275" s="80">
        <v>0</v>
      </c>
      <c r="AZ275" s="80">
        <v>0</v>
      </c>
      <c r="BA275" s="80">
        <v>0</v>
      </c>
      <c r="BB275" s="80">
        <v>0</v>
      </c>
      <c r="BC275" s="80">
        <v>0</v>
      </c>
      <c r="BD275" s="80">
        <v>0</v>
      </c>
      <c r="BE275" s="80">
        <v>0</v>
      </c>
      <c r="BF275" s="80">
        <v>0</v>
      </c>
      <c r="BG275" s="80">
        <v>0</v>
      </c>
      <c r="BH275" s="80">
        <v>0</v>
      </c>
      <c r="BI275" s="80">
        <v>0</v>
      </c>
      <c r="BJ275" s="80">
        <v>0</v>
      </c>
      <c r="BK275" s="80">
        <v>0</v>
      </c>
      <c r="BL275" s="80">
        <v>0</v>
      </c>
      <c r="BM275" s="80">
        <v>0</v>
      </c>
      <c r="BN275" s="80">
        <v>0</v>
      </c>
      <c r="BO275" s="80">
        <v>0</v>
      </c>
      <c r="BU275" s="80">
        <v>0</v>
      </c>
      <c r="BV275" s="80">
        <v>0</v>
      </c>
      <c r="BW275" s="80">
        <v>0</v>
      </c>
      <c r="BX275" s="80">
        <v>0</v>
      </c>
      <c r="BZ275" s="80">
        <v>0</v>
      </c>
      <c r="CA275" s="80" t="e">
        <v>#REF!</v>
      </c>
    </row>
    <row r="276" spans="12:79" hidden="1" x14ac:dyDescent="0.3">
      <c r="L276" s="80">
        <v>0</v>
      </c>
      <c r="M276" s="80">
        <v>0</v>
      </c>
      <c r="N276" s="80">
        <v>0</v>
      </c>
      <c r="O276" s="80">
        <v>0</v>
      </c>
      <c r="P276" s="80">
        <v>0</v>
      </c>
      <c r="Q276" s="80">
        <v>0</v>
      </c>
      <c r="R276" s="80">
        <v>0</v>
      </c>
      <c r="S276" s="80">
        <v>0</v>
      </c>
      <c r="T276" s="80">
        <v>0</v>
      </c>
      <c r="U276" s="80">
        <v>0</v>
      </c>
      <c r="V276" s="80">
        <v>0</v>
      </c>
      <c r="W276" s="80">
        <v>0</v>
      </c>
      <c r="X276" s="80">
        <v>0</v>
      </c>
      <c r="Y276" s="80">
        <v>0</v>
      </c>
      <c r="Z276" s="80">
        <v>0</v>
      </c>
      <c r="AA276" s="80">
        <v>0</v>
      </c>
      <c r="AB276" s="80">
        <v>0</v>
      </c>
      <c r="AC276" s="80">
        <v>0</v>
      </c>
      <c r="AD276" s="80">
        <v>0</v>
      </c>
      <c r="AE276" s="80">
        <v>0</v>
      </c>
      <c r="AF276" s="80">
        <v>0</v>
      </c>
      <c r="AG276" s="80">
        <v>0</v>
      </c>
      <c r="AH276" s="80">
        <v>0</v>
      </c>
      <c r="AI276" s="80">
        <v>0</v>
      </c>
      <c r="AJ276" s="80">
        <v>0</v>
      </c>
      <c r="AK276" s="80">
        <v>0</v>
      </c>
      <c r="AL276" s="80">
        <v>0</v>
      </c>
      <c r="AM276" s="80">
        <v>0</v>
      </c>
      <c r="AN276" s="80">
        <v>0</v>
      </c>
      <c r="AO276" s="80">
        <v>0</v>
      </c>
      <c r="AP276" s="80">
        <v>0</v>
      </c>
      <c r="AQ276" s="80">
        <v>0</v>
      </c>
      <c r="AR276" s="80">
        <v>0</v>
      </c>
      <c r="AS276" s="80">
        <v>0</v>
      </c>
      <c r="AT276" s="80">
        <v>0</v>
      </c>
      <c r="AU276" s="80">
        <v>0</v>
      </c>
      <c r="AV276" s="80">
        <v>0</v>
      </c>
      <c r="AW276" s="80">
        <v>0</v>
      </c>
      <c r="AX276" s="80">
        <v>0</v>
      </c>
      <c r="AY276" s="80">
        <v>0</v>
      </c>
      <c r="AZ276" s="80">
        <v>0</v>
      </c>
      <c r="BA276" s="80">
        <v>0</v>
      </c>
      <c r="BB276" s="80">
        <v>0</v>
      </c>
      <c r="BC276" s="80">
        <v>0</v>
      </c>
      <c r="BD276" s="80">
        <v>0</v>
      </c>
      <c r="BE276" s="80">
        <v>0</v>
      </c>
      <c r="BF276" s="80">
        <v>0</v>
      </c>
      <c r="BG276" s="80">
        <v>0</v>
      </c>
      <c r="BH276" s="80">
        <v>0</v>
      </c>
      <c r="BI276" s="80">
        <v>0</v>
      </c>
      <c r="BJ276" s="80">
        <v>0</v>
      </c>
      <c r="BK276" s="80">
        <v>0</v>
      </c>
      <c r="BL276" s="80">
        <v>0</v>
      </c>
      <c r="BM276" s="80">
        <v>0</v>
      </c>
      <c r="BN276" s="80">
        <v>0</v>
      </c>
      <c r="BO276" s="80">
        <v>0</v>
      </c>
      <c r="BU276" s="80">
        <v>0</v>
      </c>
      <c r="BV276" s="80">
        <v>0</v>
      </c>
      <c r="BW276" s="80">
        <v>0</v>
      </c>
      <c r="BX276" s="80">
        <v>0</v>
      </c>
      <c r="BZ276" s="80">
        <v>0</v>
      </c>
      <c r="CA276" s="80" t="e">
        <v>#REF!</v>
      </c>
    </row>
    <row r="277" spans="12:79" hidden="1" x14ac:dyDescent="0.3">
      <c r="L277" s="80">
        <v>0</v>
      </c>
      <c r="M277" s="80">
        <v>0</v>
      </c>
      <c r="N277" s="80">
        <v>0</v>
      </c>
      <c r="O277" s="80">
        <v>0</v>
      </c>
      <c r="P277" s="80">
        <v>0</v>
      </c>
      <c r="Q277" s="80">
        <v>0</v>
      </c>
      <c r="R277" s="80">
        <v>0</v>
      </c>
      <c r="S277" s="80">
        <v>0</v>
      </c>
      <c r="T277" s="80">
        <v>0</v>
      </c>
      <c r="U277" s="80">
        <v>0</v>
      </c>
      <c r="V277" s="80">
        <v>0</v>
      </c>
      <c r="W277" s="80">
        <v>0</v>
      </c>
      <c r="X277" s="80">
        <v>0</v>
      </c>
      <c r="Y277" s="80">
        <v>0</v>
      </c>
      <c r="Z277" s="80">
        <v>0</v>
      </c>
      <c r="AA277" s="80">
        <v>0</v>
      </c>
      <c r="AB277" s="80">
        <v>0</v>
      </c>
      <c r="AC277" s="80">
        <v>0</v>
      </c>
      <c r="AD277" s="80">
        <v>0</v>
      </c>
      <c r="AE277" s="80">
        <v>0</v>
      </c>
      <c r="AF277" s="80">
        <v>0</v>
      </c>
      <c r="AG277" s="80">
        <v>0</v>
      </c>
      <c r="AH277" s="80">
        <v>0</v>
      </c>
      <c r="AI277" s="80">
        <v>0</v>
      </c>
      <c r="AJ277" s="80">
        <v>0</v>
      </c>
      <c r="AK277" s="80">
        <v>0</v>
      </c>
      <c r="AL277" s="80">
        <v>0</v>
      </c>
      <c r="AM277" s="80">
        <v>0</v>
      </c>
      <c r="AN277" s="80">
        <v>0</v>
      </c>
      <c r="AO277" s="80">
        <v>0</v>
      </c>
      <c r="AP277" s="80">
        <v>0</v>
      </c>
      <c r="AQ277" s="80">
        <v>0</v>
      </c>
      <c r="AR277" s="80">
        <v>0</v>
      </c>
      <c r="AS277" s="80">
        <v>0</v>
      </c>
      <c r="AT277" s="80">
        <v>0</v>
      </c>
      <c r="AU277" s="80">
        <v>0</v>
      </c>
      <c r="AV277" s="80">
        <v>0</v>
      </c>
      <c r="AW277" s="80">
        <v>0</v>
      </c>
      <c r="AX277" s="80">
        <v>0</v>
      </c>
      <c r="AY277" s="80">
        <v>0</v>
      </c>
      <c r="AZ277" s="80">
        <v>0</v>
      </c>
      <c r="BA277" s="80">
        <v>0</v>
      </c>
      <c r="BB277" s="80">
        <v>0</v>
      </c>
      <c r="BC277" s="80">
        <v>0</v>
      </c>
      <c r="BD277" s="80">
        <v>0</v>
      </c>
      <c r="BE277" s="80">
        <v>0</v>
      </c>
      <c r="BF277" s="80">
        <v>0</v>
      </c>
      <c r="BG277" s="80">
        <v>0</v>
      </c>
      <c r="BH277" s="80">
        <v>0</v>
      </c>
      <c r="BI277" s="80">
        <v>0</v>
      </c>
      <c r="BJ277" s="80">
        <v>0</v>
      </c>
      <c r="BK277" s="80">
        <v>0</v>
      </c>
      <c r="BL277" s="80">
        <v>0</v>
      </c>
      <c r="BM277" s="80">
        <v>0</v>
      </c>
      <c r="BN277" s="80">
        <v>0</v>
      </c>
      <c r="BO277" s="80">
        <v>0</v>
      </c>
      <c r="BU277" s="80">
        <v>0</v>
      </c>
      <c r="BV277" s="80">
        <v>0</v>
      </c>
      <c r="BW277" s="80">
        <v>0</v>
      </c>
      <c r="BX277" s="80">
        <v>0</v>
      </c>
      <c r="BZ277" s="80">
        <v>0</v>
      </c>
      <c r="CA277" s="80" t="e">
        <v>#REF!</v>
      </c>
    </row>
    <row r="278" spans="12:79" hidden="1" x14ac:dyDescent="0.3">
      <c r="L278" s="80">
        <v>0</v>
      </c>
      <c r="M278" s="80">
        <v>0</v>
      </c>
      <c r="N278" s="80">
        <v>0</v>
      </c>
      <c r="O278" s="80">
        <v>0</v>
      </c>
      <c r="P278" s="80">
        <v>0</v>
      </c>
      <c r="Q278" s="80">
        <v>0</v>
      </c>
      <c r="R278" s="80">
        <v>0</v>
      </c>
      <c r="S278" s="80">
        <v>0</v>
      </c>
      <c r="T278" s="80">
        <v>0</v>
      </c>
      <c r="U278" s="80">
        <v>0</v>
      </c>
      <c r="V278" s="80">
        <v>0</v>
      </c>
      <c r="W278" s="80">
        <v>0</v>
      </c>
      <c r="X278" s="80">
        <v>0</v>
      </c>
      <c r="Y278" s="80">
        <v>0</v>
      </c>
      <c r="Z278" s="80">
        <v>0</v>
      </c>
      <c r="AA278" s="80">
        <v>0</v>
      </c>
      <c r="AB278" s="80">
        <v>0</v>
      </c>
      <c r="AC278" s="80">
        <v>0</v>
      </c>
      <c r="AD278" s="80">
        <v>0</v>
      </c>
      <c r="AE278" s="80">
        <v>0</v>
      </c>
      <c r="AF278" s="80">
        <v>0</v>
      </c>
      <c r="AG278" s="80">
        <v>0</v>
      </c>
      <c r="AH278" s="80">
        <v>0</v>
      </c>
      <c r="AI278" s="80">
        <v>0</v>
      </c>
      <c r="AJ278" s="80">
        <v>0</v>
      </c>
      <c r="AK278" s="80">
        <v>0</v>
      </c>
      <c r="AL278" s="80">
        <v>0</v>
      </c>
      <c r="AM278" s="80">
        <v>0</v>
      </c>
      <c r="AN278" s="80">
        <v>0</v>
      </c>
      <c r="AO278" s="80">
        <v>0</v>
      </c>
      <c r="AP278" s="80">
        <v>0</v>
      </c>
      <c r="AQ278" s="80">
        <v>0</v>
      </c>
      <c r="AR278" s="80">
        <v>0</v>
      </c>
      <c r="AS278" s="80">
        <v>0</v>
      </c>
      <c r="AT278" s="80">
        <v>0</v>
      </c>
      <c r="AU278" s="80">
        <v>0</v>
      </c>
      <c r="AV278" s="80">
        <v>0</v>
      </c>
      <c r="AW278" s="80">
        <v>0</v>
      </c>
      <c r="AX278" s="80">
        <v>0</v>
      </c>
      <c r="AY278" s="80">
        <v>0</v>
      </c>
      <c r="AZ278" s="80">
        <v>0</v>
      </c>
      <c r="BA278" s="80">
        <v>0</v>
      </c>
      <c r="BB278" s="80">
        <v>0</v>
      </c>
      <c r="BC278" s="80">
        <v>0</v>
      </c>
      <c r="BD278" s="80">
        <v>0</v>
      </c>
      <c r="BE278" s="80">
        <v>0</v>
      </c>
      <c r="BF278" s="80">
        <v>0</v>
      </c>
      <c r="BG278" s="80">
        <v>0</v>
      </c>
      <c r="BH278" s="80">
        <v>0</v>
      </c>
      <c r="BI278" s="80">
        <v>0</v>
      </c>
      <c r="BJ278" s="80">
        <v>0</v>
      </c>
      <c r="BK278" s="80">
        <v>0</v>
      </c>
      <c r="BL278" s="80">
        <v>0</v>
      </c>
      <c r="BM278" s="80">
        <v>0</v>
      </c>
      <c r="BN278" s="80">
        <v>0</v>
      </c>
      <c r="BO278" s="80">
        <v>0</v>
      </c>
      <c r="BU278" s="80">
        <v>0</v>
      </c>
      <c r="BV278" s="80">
        <v>0</v>
      </c>
      <c r="BW278" s="80">
        <v>0</v>
      </c>
      <c r="BX278" s="80">
        <v>0</v>
      </c>
      <c r="BZ278" s="80">
        <v>0</v>
      </c>
      <c r="CA278" s="80" t="e">
        <v>#REF!</v>
      </c>
    </row>
    <row r="279" spans="12:79" hidden="1" x14ac:dyDescent="0.3">
      <c r="L279" s="80">
        <v>0</v>
      </c>
      <c r="M279" s="80">
        <v>0</v>
      </c>
      <c r="N279" s="80">
        <v>0</v>
      </c>
      <c r="O279" s="80">
        <v>0</v>
      </c>
      <c r="P279" s="80">
        <v>0</v>
      </c>
      <c r="Q279" s="80">
        <v>0</v>
      </c>
      <c r="R279" s="80">
        <v>0</v>
      </c>
      <c r="S279" s="80">
        <v>0</v>
      </c>
      <c r="T279" s="80">
        <v>0</v>
      </c>
      <c r="U279" s="80">
        <v>0</v>
      </c>
      <c r="V279" s="80">
        <v>0</v>
      </c>
      <c r="W279" s="80">
        <v>0</v>
      </c>
      <c r="X279" s="80">
        <v>0</v>
      </c>
      <c r="Y279" s="80">
        <v>0</v>
      </c>
      <c r="Z279" s="80">
        <v>0</v>
      </c>
      <c r="AA279" s="80">
        <v>0</v>
      </c>
      <c r="AB279" s="80">
        <v>0</v>
      </c>
      <c r="AC279" s="80">
        <v>0</v>
      </c>
      <c r="AD279" s="80">
        <v>0</v>
      </c>
      <c r="AE279" s="80">
        <v>0</v>
      </c>
      <c r="AF279" s="80">
        <v>0</v>
      </c>
      <c r="AG279" s="80">
        <v>0</v>
      </c>
      <c r="AH279" s="80">
        <v>0</v>
      </c>
      <c r="AI279" s="80">
        <v>0</v>
      </c>
      <c r="AJ279" s="80">
        <v>0</v>
      </c>
      <c r="AK279" s="80">
        <v>0</v>
      </c>
      <c r="AL279" s="80">
        <v>0</v>
      </c>
      <c r="AM279" s="80">
        <v>0</v>
      </c>
      <c r="AN279" s="80">
        <v>0</v>
      </c>
      <c r="AO279" s="80">
        <v>0</v>
      </c>
      <c r="AP279" s="80">
        <v>0</v>
      </c>
      <c r="AQ279" s="80">
        <v>0</v>
      </c>
      <c r="AR279" s="80">
        <v>0</v>
      </c>
      <c r="AS279" s="80">
        <v>0</v>
      </c>
      <c r="AT279" s="80">
        <v>0</v>
      </c>
      <c r="AU279" s="80">
        <v>0</v>
      </c>
      <c r="AV279" s="80">
        <v>0</v>
      </c>
      <c r="AW279" s="80">
        <v>0</v>
      </c>
      <c r="AX279" s="80">
        <v>0</v>
      </c>
      <c r="AY279" s="80">
        <v>0</v>
      </c>
      <c r="AZ279" s="80">
        <v>0</v>
      </c>
      <c r="BA279" s="80">
        <v>0</v>
      </c>
      <c r="BB279" s="80">
        <v>0</v>
      </c>
      <c r="BC279" s="80">
        <v>0</v>
      </c>
      <c r="BD279" s="80">
        <v>0</v>
      </c>
      <c r="BE279" s="80">
        <v>0</v>
      </c>
      <c r="BF279" s="80">
        <v>0</v>
      </c>
      <c r="BG279" s="80">
        <v>0</v>
      </c>
      <c r="BH279" s="80">
        <v>0</v>
      </c>
      <c r="BI279" s="80">
        <v>0</v>
      </c>
      <c r="BJ279" s="80">
        <v>0</v>
      </c>
      <c r="BK279" s="80">
        <v>0</v>
      </c>
      <c r="BL279" s="80">
        <v>0</v>
      </c>
      <c r="BM279" s="80">
        <v>0</v>
      </c>
      <c r="BN279" s="80">
        <v>0</v>
      </c>
      <c r="BO279" s="80">
        <v>0</v>
      </c>
      <c r="BU279" s="80">
        <v>0</v>
      </c>
      <c r="BV279" s="80">
        <v>0</v>
      </c>
      <c r="BW279" s="80">
        <v>0</v>
      </c>
      <c r="BX279" s="80">
        <v>0</v>
      </c>
      <c r="BZ279" s="80">
        <v>0</v>
      </c>
      <c r="CA279" s="80" t="e">
        <v>#REF!</v>
      </c>
    </row>
    <row r="280" spans="12:79" hidden="1" x14ac:dyDescent="0.3">
      <c r="L280" s="80">
        <v>0</v>
      </c>
      <c r="M280" s="80">
        <v>0</v>
      </c>
      <c r="N280" s="80">
        <v>0</v>
      </c>
      <c r="O280" s="80">
        <v>0</v>
      </c>
      <c r="P280" s="80">
        <v>0</v>
      </c>
      <c r="Q280" s="80">
        <v>0</v>
      </c>
      <c r="R280" s="80">
        <v>0</v>
      </c>
      <c r="S280" s="80">
        <v>0</v>
      </c>
      <c r="T280" s="80">
        <v>0</v>
      </c>
      <c r="U280" s="80">
        <v>0</v>
      </c>
      <c r="V280" s="80">
        <v>0</v>
      </c>
      <c r="W280" s="80">
        <v>0</v>
      </c>
      <c r="X280" s="80">
        <v>0</v>
      </c>
      <c r="Y280" s="80">
        <v>0</v>
      </c>
      <c r="Z280" s="80">
        <v>0</v>
      </c>
      <c r="AA280" s="80">
        <v>0</v>
      </c>
      <c r="AB280" s="80">
        <v>0</v>
      </c>
      <c r="AC280" s="80">
        <v>0</v>
      </c>
      <c r="AD280" s="80">
        <v>0</v>
      </c>
      <c r="AE280" s="80">
        <v>0</v>
      </c>
      <c r="AF280" s="80">
        <v>0</v>
      </c>
      <c r="AG280" s="80">
        <v>0</v>
      </c>
      <c r="AH280" s="80">
        <v>0</v>
      </c>
      <c r="AI280" s="80">
        <v>0</v>
      </c>
      <c r="AJ280" s="80">
        <v>0</v>
      </c>
      <c r="AK280" s="80">
        <v>0</v>
      </c>
      <c r="AL280" s="80">
        <v>0</v>
      </c>
      <c r="AM280" s="80">
        <v>0</v>
      </c>
      <c r="AN280" s="80">
        <v>0</v>
      </c>
      <c r="AO280" s="80">
        <v>0</v>
      </c>
      <c r="AP280" s="80">
        <v>0</v>
      </c>
      <c r="AQ280" s="80">
        <v>0</v>
      </c>
      <c r="AR280" s="80">
        <v>0</v>
      </c>
      <c r="AS280" s="80">
        <v>0</v>
      </c>
      <c r="AT280" s="80">
        <v>0</v>
      </c>
      <c r="AU280" s="80">
        <v>0</v>
      </c>
      <c r="AV280" s="80">
        <v>0</v>
      </c>
      <c r="AW280" s="80">
        <v>0</v>
      </c>
      <c r="AX280" s="80">
        <v>0</v>
      </c>
      <c r="AY280" s="80">
        <v>0</v>
      </c>
      <c r="AZ280" s="80">
        <v>0</v>
      </c>
      <c r="BA280" s="80">
        <v>0</v>
      </c>
      <c r="BB280" s="80">
        <v>0</v>
      </c>
      <c r="BC280" s="80">
        <v>0</v>
      </c>
      <c r="BD280" s="80">
        <v>0</v>
      </c>
      <c r="BE280" s="80">
        <v>0</v>
      </c>
      <c r="BF280" s="80">
        <v>0</v>
      </c>
      <c r="BG280" s="80">
        <v>0</v>
      </c>
      <c r="BH280" s="80">
        <v>0</v>
      </c>
      <c r="BI280" s="80">
        <v>0</v>
      </c>
      <c r="BJ280" s="80">
        <v>0</v>
      </c>
      <c r="BK280" s="80">
        <v>0</v>
      </c>
      <c r="BL280" s="80">
        <v>0</v>
      </c>
      <c r="BM280" s="80">
        <v>0</v>
      </c>
      <c r="BN280" s="80">
        <v>0</v>
      </c>
      <c r="BO280" s="80">
        <v>0</v>
      </c>
      <c r="BU280" s="80">
        <v>0</v>
      </c>
      <c r="BV280" s="80">
        <v>0</v>
      </c>
      <c r="BW280" s="80">
        <v>0</v>
      </c>
      <c r="BX280" s="80">
        <v>0</v>
      </c>
      <c r="BZ280" s="80">
        <v>0</v>
      </c>
      <c r="CA280" s="80" t="e">
        <v>#REF!</v>
      </c>
    </row>
    <row r="281" spans="12:79" hidden="1" x14ac:dyDescent="0.3">
      <c r="L281" s="80">
        <v>0</v>
      </c>
      <c r="M281" s="80">
        <v>0</v>
      </c>
      <c r="N281" s="80">
        <v>0</v>
      </c>
      <c r="O281" s="80">
        <v>0</v>
      </c>
      <c r="P281" s="80">
        <v>0</v>
      </c>
      <c r="Q281" s="80">
        <v>0</v>
      </c>
      <c r="R281" s="80">
        <v>0</v>
      </c>
      <c r="S281" s="80">
        <v>0</v>
      </c>
      <c r="T281" s="80">
        <v>0</v>
      </c>
      <c r="U281" s="80">
        <v>0</v>
      </c>
      <c r="V281" s="80">
        <v>0</v>
      </c>
      <c r="W281" s="80">
        <v>0</v>
      </c>
      <c r="X281" s="80">
        <v>0</v>
      </c>
      <c r="Y281" s="80">
        <v>0</v>
      </c>
      <c r="Z281" s="80">
        <v>0</v>
      </c>
      <c r="AA281" s="80">
        <v>0</v>
      </c>
      <c r="AB281" s="80">
        <v>0</v>
      </c>
      <c r="AC281" s="80">
        <v>0</v>
      </c>
      <c r="AD281" s="80">
        <v>0</v>
      </c>
      <c r="AE281" s="80">
        <v>0</v>
      </c>
      <c r="AF281" s="80">
        <v>0</v>
      </c>
      <c r="AG281" s="80">
        <v>0</v>
      </c>
      <c r="AH281" s="80">
        <v>0</v>
      </c>
      <c r="AI281" s="80">
        <v>0</v>
      </c>
      <c r="AJ281" s="80">
        <v>0</v>
      </c>
      <c r="AK281" s="80">
        <v>0</v>
      </c>
      <c r="AL281" s="80">
        <v>0</v>
      </c>
      <c r="AM281" s="80">
        <v>0</v>
      </c>
      <c r="AN281" s="80">
        <v>0</v>
      </c>
      <c r="AO281" s="80">
        <v>0</v>
      </c>
      <c r="AP281" s="80">
        <v>0</v>
      </c>
      <c r="AQ281" s="80">
        <v>0</v>
      </c>
      <c r="AR281" s="80">
        <v>0</v>
      </c>
      <c r="AS281" s="80">
        <v>0</v>
      </c>
      <c r="AT281" s="80">
        <v>0</v>
      </c>
      <c r="AU281" s="80">
        <v>0</v>
      </c>
      <c r="AV281" s="80">
        <v>0</v>
      </c>
      <c r="AW281" s="80">
        <v>0</v>
      </c>
      <c r="AX281" s="80">
        <v>0</v>
      </c>
      <c r="AY281" s="80">
        <v>0</v>
      </c>
      <c r="AZ281" s="80">
        <v>0</v>
      </c>
      <c r="BA281" s="80">
        <v>0</v>
      </c>
      <c r="BB281" s="80">
        <v>0</v>
      </c>
      <c r="BC281" s="80">
        <v>0</v>
      </c>
      <c r="BD281" s="80">
        <v>0</v>
      </c>
      <c r="BE281" s="80">
        <v>0</v>
      </c>
      <c r="BF281" s="80">
        <v>0</v>
      </c>
      <c r="BG281" s="80">
        <v>0</v>
      </c>
      <c r="BH281" s="80">
        <v>0</v>
      </c>
      <c r="BI281" s="80">
        <v>0</v>
      </c>
      <c r="BJ281" s="80">
        <v>0</v>
      </c>
      <c r="BK281" s="80">
        <v>0</v>
      </c>
      <c r="BL281" s="80">
        <v>0</v>
      </c>
      <c r="BM281" s="80">
        <v>0</v>
      </c>
      <c r="BN281" s="80">
        <v>0</v>
      </c>
      <c r="BO281" s="80">
        <v>0</v>
      </c>
      <c r="BU281" s="80">
        <v>0</v>
      </c>
      <c r="BV281" s="80">
        <v>0</v>
      </c>
      <c r="BW281" s="80">
        <v>0</v>
      </c>
      <c r="BX281" s="80">
        <v>0</v>
      </c>
      <c r="BZ281" s="80">
        <v>0</v>
      </c>
      <c r="CA281" s="80" t="e">
        <v>#REF!</v>
      </c>
    </row>
    <row r="282" spans="12:79" hidden="1" x14ac:dyDescent="0.3">
      <c r="L282" s="80">
        <v>0</v>
      </c>
      <c r="M282" s="80">
        <v>0</v>
      </c>
      <c r="N282" s="80">
        <v>0</v>
      </c>
      <c r="O282" s="80">
        <v>0</v>
      </c>
      <c r="P282" s="80">
        <v>0</v>
      </c>
      <c r="Q282" s="80">
        <v>0</v>
      </c>
      <c r="R282" s="80">
        <v>0</v>
      </c>
      <c r="S282" s="80">
        <v>0</v>
      </c>
      <c r="T282" s="80">
        <v>0</v>
      </c>
      <c r="U282" s="80">
        <v>0</v>
      </c>
      <c r="V282" s="80">
        <v>0</v>
      </c>
      <c r="W282" s="80">
        <v>0</v>
      </c>
      <c r="X282" s="80">
        <v>0</v>
      </c>
      <c r="Y282" s="80">
        <v>0</v>
      </c>
      <c r="Z282" s="80">
        <v>0</v>
      </c>
      <c r="AA282" s="80">
        <v>0</v>
      </c>
      <c r="AB282" s="80">
        <v>0</v>
      </c>
      <c r="AC282" s="80">
        <v>0</v>
      </c>
      <c r="AD282" s="80">
        <v>0</v>
      </c>
      <c r="AE282" s="80">
        <v>0</v>
      </c>
      <c r="AF282" s="80">
        <v>0</v>
      </c>
      <c r="AG282" s="80">
        <v>0</v>
      </c>
      <c r="AH282" s="80">
        <v>0</v>
      </c>
      <c r="AI282" s="80">
        <v>0</v>
      </c>
      <c r="AJ282" s="80">
        <v>0</v>
      </c>
      <c r="AK282" s="80">
        <v>0</v>
      </c>
      <c r="AL282" s="80">
        <v>0</v>
      </c>
      <c r="AM282" s="80">
        <v>0</v>
      </c>
      <c r="AN282" s="80">
        <v>0</v>
      </c>
      <c r="AO282" s="80">
        <v>0</v>
      </c>
      <c r="AP282" s="80">
        <v>0</v>
      </c>
      <c r="AQ282" s="80">
        <v>0</v>
      </c>
      <c r="AR282" s="80">
        <v>0</v>
      </c>
      <c r="AS282" s="80">
        <v>0</v>
      </c>
      <c r="AT282" s="80">
        <v>0</v>
      </c>
      <c r="AU282" s="80">
        <v>0</v>
      </c>
      <c r="AV282" s="80">
        <v>0</v>
      </c>
      <c r="AW282" s="80">
        <v>0</v>
      </c>
      <c r="AX282" s="80">
        <v>0</v>
      </c>
      <c r="AY282" s="80">
        <v>0</v>
      </c>
      <c r="AZ282" s="80">
        <v>0</v>
      </c>
      <c r="BA282" s="80">
        <v>0</v>
      </c>
      <c r="BB282" s="80">
        <v>0</v>
      </c>
      <c r="BC282" s="80">
        <v>0</v>
      </c>
      <c r="BD282" s="80">
        <v>0</v>
      </c>
      <c r="BE282" s="80">
        <v>0</v>
      </c>
      <c r="BF282" s="80">
        <v>0</v>
      </c>
      <c r="BG282" s="80">
        <v>0</v>
      </c>
      <c r="BH282" s="80">
        <v>0</v>
      </c>
      <c r="BI282" s="80">
        <v>0</v>
      </c>
      <c r="BJ282" s="80">
        <v>0</v>
      </c>
      <c r="BK282" s="80">
        <v>0</v>
      </c>
      <c r="BL282" s="80">
        <v>0</v>
      </c>
      <c r="BM282" s="80">
        <v>0</v>
      </c>
      <c r="BN282" s="80">
        <v>0</v>
      </c>
      <c r="BO282" s="80">
        <v>0</v>
      </c>
      <c r="BU282" s="80">
        <v>0</v>
      </c>
      <c r="BV282" s="80">
        <v>0</v>
      </c>
      <c r="BW282" s="80">
        <v>0</v>
      </c>
      <c r="BX282" s="80">
        <v>0</v>
      </c>
      <c r="BZ282" s="80">
        <v>0</v>
      </c>
      <c r="CA282" s="80" t="e">
        <v>#REF!</v>
      </c>
    </row>
    <row r="283" spans="12:79" hidden="1" x14ac:dyDescent="0.3">
      <c r="L283" s="80">
        <v>0</v>
      </c>
      <c r="M283" s="80">
        <v>0</v>
      </c>
      <c r="N283" s="80">
        <v>0</v>
      </c>
      <c r="O283" s="80">
        <v>0</v>
      </c>
      <c r="P283" s="80">
        <v>0</v>
      </c>
      <c r="Q283" s="80">
        <v>0</v>
      </c>
      <c r="R283" s="80">
        <v>0</v>
      </c>
      <c r="S283" s="80">
        <v>0</v>
      </c>
      <c r="T283" s="80">
        <v>0</v>
      </c>
      <c r="U283" s="80">
        <v>0</v>
      </c>
      <c r="V283" s="80">
        <v>0</v>
      </c>
      <c r="W283" s="80">
        <v>0</v>
      </c>
      <c r="X283" s="80">
        <v>0</v>
      </c>
      <c r="Y283" s="80">
        <v>0</v>
      </c>
      <c r="Z283" s="80">
        <v>0</v>
      </c>
      <c r="AA283" s="80">
        <v>0</v>
      </c>
      <c r="AB283" s="80">
        <v>0</v>
      </c>
      <c r="AC283" s="80">
        <v>0</v>
      </c>
      <c r="AD283" s="80">
        <v>0</v>
      </c>
      <c r="AE283" s="80">
        <v>0</v>
      </c>
      <c r="AF283" s="80">
        <v>0</v>
      </c>
      <c r="AG283" s="80">
        <v>0</v>
      </c>
      <c r="AH283" s="80">
        <v>0</v>
      </c>
      <c r="AI283" s="80">
        <v>0</v>
      </c>
      <c r="AJ283" s="80">
        <v>0</v>
      </c>
      <c r="AK283" s="80">
        <v>0</v>
      </c>
      <c r="AL283" s="80">
        <v>0</v>
      </c>
      <c r="AM283" s="80">
        <v>0</v>
      </c>
      <c r="AN283" s="80">
        <v>0</v>
      </c>
      <c r="AO283" s="80">
        <v>0</v>
      </c>
      <c r="AP283" s="80">
        <v>0</v>
      </c>
      <c r="AQ283" s="80">
        <v>0</v>
      </c>
      <c r="AR283" s="80">
        <v>0</v>
      </c>
      <c r="AS283" s="80">
        <v>0</v>
      </c>
      <c r="AT283" s="80">
        <v>0</v>
      </c>
      <c r="AU283" s="80">
        <v>0</v>
      </c>
      <c r="AV283" s="80">
        <v>0</v>
      </c>
      <c r="AW283" s="80">
        <v>0</v>
      </c>
      <c r="AX283" s="80">
        <v>0</v>
      </c>
      <c r="AY283" s="80">
        <v>0</v>
      </c>
      <c r="AZ283" s="80">
        <v>0</v>
      </c>
      <c r="BA283" s="80">
        <v>0</v>
      </c>
      <c r="BB283" s="80">
        <v>0</v>
      </c>
      <c r="BC283" s="80">
        <v>0</v>
      </c>
      <c r="BD283" s="80">
        <v>0</v>
      </c>
      <c r="BE283" s="80">
        <v>0</v>
      </c>
      <c r="BF283" s="80">
        <v>0</v>
      </c>
      <c r="BG283" s="80">
        <v>0</v>
      </c>
      <c r="BH283" s="80">
        <v>0</v>
      </c>
      <c r="BI283" s="80">
        <v>0</v>
      </c>
      <c r="BJ283" s="80">
        <v>0</v>
      </c>
      <c r="BK283" s="80">
        <v>0</v>
      </c>
      <c r="BL283" s="80">
        <v>0</v>
      </c>
      <c r="BM283" s="80">
        <v>0</v>
      </c>
      <c r="BN283" s="80">
        <v>0</v>
      </c>
      <c r="BO283" s="80">
        <v>0</v>
      </c>
      <c r="BU283" s="80">
        <v>0</v>
      </c>
      <c r="BV283" s="80">
        <v>0</v>
      </c>
      <c r="BW283" s="80">
        <v>0</v>
      </c>
      <c r="BX283" s="80">
        <v>0</v>
      </c>
      <c r="BZ283" s="80">
        <v>0</v>
      </c>
      <c r="CA283" s="80" t="e">
        <v>#REF!</v>
      </c>
    </row>
    <row r="284" spans="12:79" hidden="1" x14ac:dyDescent="0.3">
      <c r="L284" s="80">
        <v>0</v>
      </c>
      <c r="M284" s="80">
        <v>0</v>
      </c>
      <c r="N284" s="80">
        <v>0</v>
      </c>
      <c r="O284" s="80">
        <v>0</v>
      </c>
      <c r="P284" s="80">
        <v>0</v>
      </c>
      <c r="Q284" s="80">
        <v>0</v>
      </c>
      <c r="R284" s="80">
        <v>0</v>
      </c>
      <c r="S284" s="80">
        <v>0</v>
      </c>
      <c r="T284" s="80">
        <v>0</v>
      </c>
      <c r="U284" s="80">
        <v>0</v>
      </c>
      <c r="V284" s="80">
        <v>0</v>
      </c>
      <c r="W284" s="80">
        <v>0</v>
      </c>
      <c r="X284" s="80">
        <v>0</v>
      </c>
      <c r="Y284" s="80">
        <v>0</v>
      </c>
      <c r="Z284" s="80">
        <v>0</v>
      </c>
      <c r="AA284" s="80">
        <v>0</v>
      </c>
      <c r="AB284" s="80">
        <v>0</v>
      </c>
      <c r="AC284" s="80">
        <v>0</v>
      </c>
      <c r="AD284" s="80">
        <v>0</v>
      </c>
      <c r="AE284" s="80">
        <v>0</v>
      </c>
      <c r="AF284" s="80">
        <v>0</v>
      </c>
      <c r="AG284" s="80">
        <v>0</v>
      </c>
      <c r="AH284" s="80">
        <v>0</v>
      </c>
      <c r="AI284" s="80">
        <v>0</v>
      </c>
      <c r="AJ284" s="80">
        <v>0</v>
      </c>
      <c r="AK284" s="80">
        <v>0</v>
      </c>
      <c r="AL284" s="80">
        <v>0</v>
      </c>
      <c r="AM284" s="80">
        <v>0</v>
      </c>
      <c r="AN284" s="80">
        <v>0</v>
      </c>
      <c r="AO284" s="80">
        <v>0</v>
      </c>
      <c r="AP284" s="80">
        <v>0</v>
      </c>
      <c r="AQ284" s="80">
        <v>0</v>
      </c>
      <c r="AR284" s="80">
        <v>0</v>
      </c>
      <c r="AS284" s="80">
        <v>0</v>
      </c>
      <c r="AT284" s="80">
        <v>0</v>
      </c>
      <c r="AU284" s="80">
        <v>0</v>
      </c>
      <c r="AV284" s="80">
        <v>0</v>
      </c>
      <c r="AW284" s="80">
        <v>0</v>
      </c>
      <c r="AX284" s="80">
        <v>0</v>
      </c>
      <c r="AY284" s="80">
        <v>0</v>
      </c>
      <c r="AZ284" s="80">
        <v>0</v>
      </c>
      <c r="BA284" s="80">
        <v>0</v>
      </c>
      <c r="BB284" s="80">
        <v>0</v>
      </c>
      <c r="BC284" s="80">
        <v>0</v>
      </c>
      <c r="BD284" s="80">
        <v>0</v>
      </c>
      <c r="BE284" s="80">
        <v>0</v>
      </c>
      <c r="BF284" s="80">
        <v>0</v>
      </c>
      <c r="BG284" s="80">
        <v>0</v>
      </c>
      <c r="BH284" s="80">
        <v>0</v>
      </c>
      <c r="BI284" s="80">
        <v>0</v>
      </c>
      <c r="BJ284" s="80">
        <v>0</v>
      </c>
      <c r="BK284" s="80">
        <v>0</v>
      </c>
      <c r="BL284" s="80">
        <v>0</v>
      </c>
      <c r="BM284" s="80">
        <v>0</v>
      </c>
      <c r="BN284" s="80">
        <v>0</v>
      </c>
      <c r="BO284" s="80">
        <v>0</v>
      </c>
      <c r="BU284" s="80">
        <v>0</v>
      </c>
      <c r="BV284" s="80">
        <v>0</v>
      </c>
      <c r="BW284" s="80">
        <v>0</v>
      </c>
      <c r="BX284" s="80">
        <v>0</v>
      </c>
      <c r="BZ284" s="80">
        <v>0</v>
      </c>
      <c r="CA284" s="80" t="e">
        <v>#REF!</v>
      </c>
    </row>
    <row r="285" spans="12:79" hidden="1" x14ac:dyDescent="0.3">
      <c r="L285" s="80">
        <v>0</v>
      </c>
      <c r="M285" s="80">
        <v>0</v>
      </c>
      <c r="N285" s="80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80">
        <v>0</v>
      </c>
      <c r="U285" s="80">
        <v>0</v>
      </c>
      <c r="V285" s="80">
        <v>0</v>
      </c>
      <c r="W285" s="80">
        <v>0</v>
      </c>
      <c r="X285" s="80">
        <v>0</v>
      </c>
      <c r="Y285" s="80">
        <v>0</v>
      </c>
      <c r="Z285" s="80">
        <v>0</v>
      </c>
      <c r="AA285" s="80">
        <v>0</v>
      </c>
      <c r="AB285" s="80">
        <v>0</v>
      </c>
      <c r="AC285" s="80">
        <v>0</v>
      </c>
      <c r="AD285" s="80">
        <v>0</v>
      </c>
      <c r="AE285" s="80">
        <v>0</v>
      </c>
      <c r="AF285" s="80">
        <v>0</v>
      </c>
      <c r="AG285" s="80">
        <v>0</v>
      </c>
      <c r="AH285" s="80">
        <v>0</v>
      </c>
      <c r="AI285" s="80">
        <v>0</v>
      </c>
      <c r="AJ285" s="80">
        <v>0</v>
      </c>
      <c r="AK285" s="80">
        <v>0</v>
      </c>
      <c r="AL285" s="80">
        <v>0</v>
      </c>
      <c r="AM285" s="80">
        <v>0</v>
      </c>
      <c r="AN285" s="80">
        <v>0</v>
      </c>
      <c r="AO285" s="80">
        <v>0</v>
      </c>
      <c r="AP285" s="80">
        <v>0</v>
      </c>
      <c r="AQ285" s="80">
        <v>0</v>
      </c>
      <c r="AR285" s="80">
        <v>0</v>
      </c>
      <c r="AS285" s="80">
        <v>0</v>
      </c>
      <c r="AT285" s="80">
        <v>0</v>
      </c>
      <c r="AU285" s="80">
        <v>0</v>
      </c>
      <c r="AV285" s="80">
        <v>0</v>
      </c>
      <c r="AW285" s="80">
        <v>0</v>
      </c>
      <c r="AX285" s="80">
        <v>0</v>
      </c>
      <c r="AY285" s="80">
        <v>0</v>
      </c>
      <c r="AZ285" s="80">
        <v>0</v>
      </c>
      <c r="BA285" s="80">
        <v>0</v>
      </c>
      <c r="BB285" s="80">
        <v>0</v>
      </c>
      <c r="BC285" s="80">
        <v>0</v>
      </c>
      <c r="BD285" s="80">
        <v>0</v>
      </c>
      <c r="BE285" s="80">
        <v>0</v>
      </c>
      <c r="BF285" s="80">
        <v>0</v>
      </c>
      <c r="BG285" s="80">
        <v>0</v>
      </c>
      <c r="BH285" s="80">
        <v>0</v>
      </c>
      <c r="BI285" s="80">
        <v>0</v>
      </c>
      <c r="BJ285" s="80">
        <v>0</v>
      </c>
      <c r="BK285" s="80">
        <v>0</v>
      </c>
      <c r="BL285" s="80">
        <v>0</v>
      </c>
      <c r="BM285" s="80">
        <v>0</v>
      </c>
      <c r="BN285" s="80">
        <v>0</v>
      </c>
      <c r="BO285" s="80">
        <v>0</v>
      </c>
      <c r="BU285" s="80">
        <v>0</v>
      </c>
      <c r="BV285" s="80">
        <v>0</v>
      </c>
      <c r="BW285" s="80">
        <v>0</v>
      </c>
      <c r="BX285" s="80">
        <v>0</v>
      </c>
      <c r="BZ285" s="80">
        <v>0</v>
      </c>
      <c r="CA285" s="80" t="e">
        <v>#REF!</v>
      </c>
    </row>
    <row r="286" spans="12:79" hidden="1" x14ac:dyDescent="0.3">
      <c r="L286" s="80">
        <v>0</v>
      </c>
      <c r="M286" s="80">
        <v>0</v>
      </c>
      <c r="N286" s="80">
        <v>0</v>
      </c>
      <c r="O286" s="80">
        <v>0</v>
      </c>
      <c r="P286" s="80">
        <v>0</v>
      </c>
      <c r="Q286" s="80">
        <v>0</v>
      </c>
      <c r="R286" s="80">
        <v>0</v>
      </c>
      <c r="S286" s="80">
        <v>0</v>
      </c>
      <c r="T286" s="80">
        <v>0</v>
      </c>
      <c r="U286" s="80">
        <v>0</v>
      </c>
      <c r="V286" s="80">
        <v>0</v>
      </c>
      <c r="W286" s="80">
        <v>0</v>
      </c>
      <c r="X286" s="80">
        <v>0</v>
      </c>
      <c r="Y286" s="80">
        <v>0</v>
      </c>
      <c r="Z286" s="80">
        <v>0</v>
      </c>
      <c r="AA286" s="80">
        <v>0</v>
      </c>
      <c r="AB286" s="80">
        <v>0</v>
      </c>
      <c r="AC286" s="80">
        <v>0</v>
      </c>
      <c r="AD286" s="80">
        <v>0</v>
      </c>
      <c r="AE286" s="80">
        <v>0</v>
      </c>
      <c r="AF286" s="80">
        <v>0</v>
      </c>
      <c r="AG286" s="80">
        <v>0</v>
      </c>
      <c r="AH286" s="80">
        <v>0</v>
      </c>
      <c r="AI286" s="80">
        <v>0</v>
      </c>
      <c r="AJ286" s="80">
        <v>0</v>
      </c>
      <c r="AK286" s="80">
        <v>0</v>
      </c>
      <c r="AL286" s="80">
        <v>0</v>
      </c>
      <c r="AM286" s="80">
        <v>0</v>
      </c>
      <c r="AN286" s="80">
        <v>0</v>
      </c>
      <c r="AO286" s="80">
        <v>0</v>
      </c>
      <c r="AP286" s="80">
        <v>0</v>
      </c>
      <c r="AQ286" s="80">
        <v>0</v>
      </c>
      <c r="AR286" s="80">
        <v>0</v>
      </c>
      <c r="AS286" s="80">
        <v>0</v>
      </c>
      <c r="AT286" s="80">
        <v>0</v>
      </c>
      <c r="AU286" s="80">
        <v>0</v>
      </c>
      <c r="AV286" s="80">
        <v>0</v>
      </c>
      <c r="AW286" s="80">
        <v>0</v>
      </c>
      <c r="AX286" s="80">
        <v>0</v>
      </c>
      <c r="AY286" s="80">
        <v>0</v>
      </c>
      <c r="AZ286" s="80">
        <v>0</v>
      </c>
      <c r="BA286" s="80">
        <v>0</v>
      </c>
      <c r="BB286" s="80">
        <v>0</v>
      </c>
      <c r="BC286" s="80">
        <v>0</v>
      </c>
      <c r="BD286" s="80">
        <v>0</v>
      </c>
      <c r="BE286" s="80">
        <v>0</v>
      </c>
      <c r="BF286" s="80">
        <v>0</v>
      </c>
      <c r="BG286" s="80">
        <v>0</v>
      </c>
      <c r="BH286" s="80">
        <v>0</v>
      </c>
      <c r="BI286" s="80">
        <v>0</v>
      </c>
      <c r="BJ286" s="80">
        <v>0</v>
      </c>
      <c r="BK286" s="80">
        <v>0</v>
      </c>
      <c r="BL286" s="80">
        <v>0</v>
      </c>
      <c r="BM286" s="80">
        <v>0</v>
      </c>
      <c r="BN286" s="80">
        <v>0</v>
      </c>
      <c r="BO286" s="80">
        <v>0</v>
      </c>
      <c r="BU286" s="80">
        <v>0</v>
      </c>
      <c r="BV286" s="80">
        <v>0</v>
      </c>
      <c r="BW286" s="80">
        <v>0</v>
      </c>
      <c r="BX286" s="80">
        <v>0</v>
      </c>
      <c r="BZ286" s="80">
        <v>0</v>
      </c>
      <c r="CA286" s="80" t="e">
        <v>#REF!</v>
      </c>
    </row>
    <row r="287" spans="12:79" hidden="1" x14ac:dyDescent="0.3">
      <c r="L287" s="80">
        <v>0</v>
      </c>
      <c r="M287" s="80">
        <v>0</v>
      </c>
      <c r="N287" s="80">
        <v>0</v>
      </c>
      <c r="O287" s="80">
        <v>0</v>
      </c>
      <c r="P287" s="80">
        <v>0</v>
      </c>
      <c r="Q287" s="80">
        <v>0</v>
      </c>
      <c r="R287" s="80">
        <v>0</v>
      </c>
      <c r="S287" s="80">
        <v>0</v>
      </c>
      <c r="T287" s="80">
        <v>0</v>
      </c>
      <c r="U287" s="80">
        <v>0</v>
      </c>
      <c r="V287" s="80">
        <v>0</v>
      </c>
      <c r="W287" s="80">
        <v>0</v>
      </c>
      <c r="X287" s="80">
        <v>0</v>
      </c>
      <c r="Y287" s="80">
        <v>0</v>
      </c>
      <c r="Z287" s="80">
        <v>0</v>
      </c>
      <c r="AA287" s="80">
        <v>0</v>
      </c>
      <c r="AB287" s="80">
        <v>0</v>
      </c>
      <c r="AC287" s="80">
        <v>0</v>
      </c>
      <c r="AD287" s="80">
        <v>0</v>
      </c>
      <c r="AE287" s="80">
        <v>0</v>
      </c>
      <c r="AF287" s="80">
        <v>0</v>
      </c>
      <c r="AG287" s="80">
        <v>0</v>
      </c>
      <c r="AH287" s="80">
        <v>0</v>
      </c>
      <c r="AI287" s="80">
        <v>0</v>
      </c>
      <c r="AJ287" s="80">
        <v>0</v>
      </c>
      <c r="AK287" s="80">
        <v>0</v>
      </c>
      <c r="AL287" s="80">
        <v>0</v>
      </c>
      <c r="AM287" s="80">
        <v>0</v>
      </c>
      <c r="AN287" s="80">
        <v>0</v>
      </c>
      <c r="AO287" s="80">
        <v>0</v>
      </c>
      <c r="AP287" s="80">
        <v>0</v>
      </c>
      <c r="AQ287" s="80">
        <v>0</v>
      </c>
      <c r="AR287" s="80">
        <v>0</v>
      </c>
      <c r="AS287" s="80">
        <v>0</v>
      </c>
      <c r="AT287" s="80">
        <v>0</v>
      </c>
      <c r="AU287" s="80">
        <v>0</v>
      </c>
      <c r="AV287" s="80">
        <v>0</v>
      </c>
      <c r="AW287" s="80">
        <v>0</v>
      </c>
      <c r="AX287" s="80">
        <v>0</v>
      </c>
      <c r="AY287" s="80">
        <v>0</v>
      </c>
      <c r="AZ287" s="80">
        <v>0</v>
      </c>
      <c r="BA287" s="80">
        <v>0</v>
      </c>
      <c r="BB287" s="80">
        <v>0</v>
      </c>
      <c r="BC287" s="80">
        <v>0</v>
      </c>
      <c r="BD287" s="80">
        <v>0</v>
      </c>
      <c r="BE287" s="80">
        <v>0</v>
      </c>
      <c r="BF287" s="80">
        <v>0</v>
      </c>
      <c r="BG287" s="80">
        <v>0</v>
      </c>
      <c r="BH287" s="80">
        <v>0</v>
      </c>
      <c r="BI287" s="80">
        <v>0</v>
      </c>
      <c r="BJ287" s="80">
        <v>0</v>
      </c>
      <c r="BK287" s="80">
        <v>0</v>
      </c>
      <c r="BL287" s="80">
        <v>0</v>
      </c>
      <c r="BM287" s="80">
        <v>0</v>
      </c>
      <c r="BN287" s="80">
        <v>0</v>
      </c>
      <c r="BO287" s="80">
        <v>0</v>
      </c>
      <c r="BU287" s="80">
        <v>0</v>
      </c>
      <c r="BV287" s="80">
        <v>0</v>
      </c>
      <c r="BW287" s="80">
        <v>0</v>
      </c>
      <c r="BX287" s="80">
        <v>0</v>
      </c>
      <c r="BZ287" s="80">
        <v>0</v>
      </c>
      <c r="CA287" s="80" t="e">
        <v>#REF!</v>
      </c>
    </row>
    <row r="288" spans="12:79" hidden="1" x14ac:dyDescent="0.3">
      <c r="L288" s="80">
        <v>0</v>
      </c>
      <c r="M288" s="80">
        <v>0</v>
      </c>
      <c r="N288" s="80">
        <v>0</v>
      </c>
      <c r="O288" s="80">
        <v>0</v>
      </c>
      <c r="P288" s="80">
        <v>0</v>
      </c>
      <c r="Q288" s="80">
        <v>0</v>
      </c>
      <c r="R288" s="80">
        <v>0</v>
      </c>
      <c r="S288" s="80">
        <v>0</v>
      </c>
      <c r="T288" s="80">
        <v>0</v>
      </c>
      <c r="U288" s="80">
        <v>0</v>
      </c>
      <c r="V288" s="80">
        <v>0</v>
      </c>
      <c r="W288" s="80">
        <v>0</v>
      </c>
      <c r="X288" s="80">
        <v>0</v>
      </c>
      <c r="Y288" s="80">
        <v>0</v>
      </c>
      <c r="Z288" s="80">
        <v>0</v>
      </c>
      <c r="AA288" s="80">
        <v>0</v>
      </c>
      <c r="AB288" s="80">
        <v>0</v>
      </c>
      <c r="AC288" s="80">
        <v>0</v>
      </c>
      <c r="AD288" s="80">
        <v>0</v>
      </c>
      <c r="AE288" s="80">
        <v>0</v>
      </c>
      <c r="AF288" s="80">
        <v>0</v>
      </c>
      <c r="AG288" s="80">
        <v>0</v>
      </c>
      <c r="AH288" s="80">
        <v>0</v>
      </c>
      <c r="AI288" s="80">
        <v>0</v>
      </c>
      <c r="AJ288" s="80">
        <v>0</v>
      </c>
      <c r="AK288" s="80">
        <v>0</v>
      </c>
      <c r="AL288" s="80">
        <v>0</v>
      </c>
      <c r="AM288" s="80">
        <v>0</v>
      </c>
      <c r="AN288" s="80">
        <v>0</v>
      </c>
      <c r="AO288" s="80">
        <v>0</v>
      </c>
      <c r="AP288" s="80">
        <v>0</v>
      </c>
      <c r="AQ288" s="80">
        <v>0</v>
      </c>
      <c r="AR288" s="80">
        <v>0</v>
      </c>
      <c r="AS288" s="80">
        <v>0</v>
      </c>
      <c r="AT288" s="80">
        <v>0</v>
      </c>
      <c r="AU288" s="80">
        <v>0</v>
      </c>
      <c r="AV288" s="80">
        <v>0</v>
      </c>
      <c r="AW288" s="80">
        <v>0</v>
      </c>
      <c r="AX288" s="80">
        <v>0</v>
      </c>
      <c r="AY288" s="80">
        <v>0</v>
      </c>
      <c r="AZ288" s="80">
        <v>0</v>
      </c>
      <c r="BA288" s="80">
        <v>0</v>
      </c>
      <c r="BB288" s="80">
        <v>0</v>
      </c>
      <c r="BC288" s="80">
        <v>0</v>
      </c>
      <c r="BD288" s="80">
        <v>0</v>
      </c>
      <c r="BE288" s="80">
        <v>0</v>
      </c>
      <c r="BF288" s="80">
        <v>0</v>
      </c>
      <c r="BG288" s="80">
        <v>0</v>
      </c>
      <c r="BH288" s="80">
        <v>0</v>
      </c>
      <c r="BI288" s="80">
        <v>0</v>
      </c>
      <c r="BJ288" s="80">
        <v>0</v>
      </c>
      <c r="BK288" s="80">
        <v>0</v>
      </c>
      <c r="BL288" s="80">
        <v>0</v>
      </c>
      <c r="BM288" s="80">
        <v>0</v>
      </c>
      <c r="BN288" s="80">
        <v>0</v>
      </c>
      <c r="BO288" s="80">
        <v>0</v>
      </c>
      <c r="BU288" s="80">
        <v>0</v>
      </c>
      <c r="BV288" s="80">
        <v>0</v>
      </c>
      <c r="BW288" s="80">
        <v>0</v>
      </c>
      <c r="BX288" s="80">
        <v>0</v>
      </c>
      <c r="BZ288" s="80">
        <v>0</v>
      </c>
      <c r="CA288" s="80" t="e">
        <v>#REF!</v>
      </c>
    </row>
    <row r="289" spans="12:79" hidden="1" x14ac:dyDescent="0.3">
      <c r="L289" s="80">
        <v>0</v>
      </c>
      <c r="M289" s="80">
        <v>0</v>
      </c>
      <c r="N289" s="80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v>0</v>
      </c>
      <c r="V289" s="80">
        <v>0</v>
      </c>
      <c r="W289" s="80">
        <v>0</v>
      </c>
      <c r="X289" s="80">
        <v>0</v>
      </c>
      <c r="Y289" s="80">
        <v>0</v>
      </c>
      <c r="Z289" s="80">
        <v>0</v>
      </c>
      <c r="AA289" s="80">
        <v>0</v>
      </c>
      <c r="AB289" s="80">
        <v>0</v>
      </c>
      <c r="AC289" s="80">
        <v>0</v>
      </c>
      <c r="AD289" s="80">
        <v>0</v>
      </c>
      <c r="AE289" s="80">
        <v>0</v>
      </c>
      <c r="AF289" s="80">
        <v>0</v>
      </c>
      <c r="AG289" s="80">
        <v>0</v>
      </c>
      <c r="AH289" s="80">
        <v>0</v>
      </c>
      <c r="AI289" s="80">
        <v>0</v>
      </c>
      <c r="AJ289" s="80">
        <v>0</v>
      </c>
      <c r="AK289" s="80">
        <v>0</v>
      </c>
      <c r="AL289" s="80">
        <v>0</v>
      </c>
      <c r="AM289" s="80">
        <v>0</v>
      </c>
      <c r="AN289" s="80">
        <v>0</v>
      </c>
      <c r="AO289" s="80">
        <v>0</v>
      </c>
      <c r="AP289" s="80">
        <v>0</v>
      </c>
      <c r="AQ289" s="80">
        <v>0</v>
      </c>
      <c r="AR289" s="80">
        <v>0</v>
      </c>
      <c r="AS289" s="80">
        <v>0</v>
      </c>
      <c r="AT289" s="80">
        <v>0</v>
      </c>
      <c r="AU289" s="80">
        <v>0</v>
      </c>
      <c r="AV289" s="80">
        <v>0</v>
      </c>
      <c r="AW289" s="80">
        <v>0</v>
      </c>
      <c r="AX289" s="80">
        <v>0</v>
      </c>
      <c r="AY289" s="80">
        <v>0</v>
      </c>
      <c r="AZ289" s="80">
        <v>0</v>
      </c>
      <c r="BA289" s="80">
        <v>0</v>
      </c>
      <c r="BB289" s="80">
        <v>0</v>
      </c>
      <c r="BC289" s="80">
        <v>0</v>
      </c>
      <c r="BD289" s="80">
        <v>0</v>
      </c>
      <c r="BE289" s="80">
        <v>0</v>
      </c>
      <c r="BF289" s="80">
        <v>0</v>
      </c>
      <c r="BG289" s="80">
        <v>0</v>
      </c>
      <c r="BH289" s="80">
        <v>0</v>
      </c>
      <c r="BI289" s="80">
        <v>0</v>
      </c>
      <c r="BJ289" s="80">
        <v>0</v>
      </c>
      <c r="BK289" s="80">
        <v>0</v>
      </c>
      <c r="BL289" s="80">
        <v>0</v>
      </c>
      <c r="BM289" s="80">
        <v>0</v>
      </c>
      <c r="BN289" s="80">
        <v>0</v>
      </c>
      <c r="BO289" s="80">
        <v>0</v>
      </c>
      <c r="BU289" s="80">
        <v>0</v>
      </c>
      <c r="BV289" s="80">
        <v>0</v>
      </c>
      <c r="BW289" s="80">
        <v>0</v>
      </c>
      <c r="BX289" s="80">
        <v>0</v>
      </c>
      <c r="BZ289" s="80">
        <v>0</v>
      </c>
      <c r="CA289" s="80" t="e">
        <v>#REF!</v>
      </c>
    </row>
    <row r="290" spans="12:79" hidden="1" x14ac:dyDescent="0.3">
      <c r="L290" s="80">
        <v>0</v>
      </c>
      <c r="M290" s="80">
        <v>0</v>
      </c>
      <c r="N290" s="80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80">
        <v>0</v>
      </c>
      <c r="W290" s="80">
        <v>0</v>
      </c>
      <c r="X290" s="80">
        <v>0</v>
      </c>
      <c r="Y290" s="80">
        <v>0</v>
      </c>
      <c r="Z290" s="80">
        <v>0</v>
      </c>
      <c r="AA290" s="80">
        <v>0</v>
      </c>
      <c r="AB290" s="80">
        <v>0</v>
      </c>
      <c r="AC290" s="80">
        <v>0</v>
      </c>
      <c r="AD290" s="80">
        <v>0</v>
      </c>
      <c r="AE290" s="80">
        <v>0</v>
      </c>
      <c r="AF290" s="80">
        <v>0</v>
      </c>
      <c r="AG290" s="80">
        <v>0</v>
      </c>
      <c r="AH290" s="80">
        <v>0</v>
      </c>
      <c r="AI290" s="80">
        <v>0</v>
      </c>
      <c r="AJ290" s="80">
        <v>0</v>
      </c>
      <c r="AK290" s="80">
        <v>0</v>
      </c>
      <c r="AL290" s="80">
        <v>0</v>
      </c>
      <c r="AM290" s="80">
        <v>0</v>
      </c>
      <c r="AN290" s="80">
        <v>0</v>
      </c>
      <c r="AO290" s="80">
        <v>0</v>
      </c>
      <c r="AP290" s="80">
        <v>0</v>
      </c>
      <c r="AQ290" s="80">
        <v>0</v>
      </c>
      <c r="AR290" s="80">
        <v>0</v>
      </c>
      <c r="AS290" s="80">
        <v>0</v>
      </c>
      <c r="AT290" s="80">
        <v>0</v>
      </c>
      <c r="AU290" s="80">
        <v>0</v>
      </c>
      <c r="AV290" s="80">
        <v>0</v>
      </c>
      <c r="AW290" s="80">
        <v>0</v>
      </c>
      <c r="AX290" s="80">
        <v>0</v>
      </c>
      <c r="AY290" s="80">
        <v>0</v>
      </c>
      <c r="AZ290" s="80">
        <v>0</v>
      </c>
      <c r="BA290" s="80">
        <v>0</v>
      </c>
      <c r="BB290" s="80">
        <v>0</v>
      </c>
      <c r="BC290" s="80">
        <v>0</v>
      </c>
      <c r="BD290" s="80">
        <v>0</v>
      </c>
      <c r="BE290" s="80">
        <v>0</v>
      </c>
      <c r="BF290" s="80">
        <v>0</v>
      </c>
      <c r="BG290" s="80">
        <v>0</v>
      </c>
      <c r="BH290" s="80">
        <v>0</v>
      </c>
      <c r="BI290" s="80">
        <v>0</v>
      </c>
      <c r="BJ290" s="80">
        <v>0</v>
      </c>
      <c r="BK290" s="80">
        <v>0</v>
      </c>
      <c r="BL290" s="80">
        <v>0</v>
      </c>
      <c r="BM290" s="80">
        <v>0</v>
      </c>
      <c r="BN290" s="80">
        <v>0</v>
      </c>
      <c r="BO290" s="80">
        <v>0</v>
      </c>
      <c r="BU290" s="80">
        <v>0</v>
      </c>
      <c r="BV290" s="80">
        <v>0</v>
      </c>
      <c r="BW290" s="80">
        <v>0</v>
      </c>
      <c r="BX290" s="80">
        <v>0</v>
      </c>
      <c r="BZ290" s="80">
        <v>0</v>
      </c>
      <c r="CA290" s="80" t="e">
        <v>#REF!</v>
      </c>
    </row>
    <row r="291" spans="12:79" hidden="1" x14ac:dyDescent="0.3">
      <c r="L291" s="80">
        <v>0</v>
      </c>
      <c r="M291" s="80">
        <v>0</v>
      </c>
      <c r="N291" s="80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80">
        <v>0</v>
      </c>
      <c r="U291" s="80">
        <v>0</v>
      </c>
      <c r="V291" s="80">
        <v>0</v>
      </c>
      <c r="W291" s="80">
        <v>0</v>
      </c>
      <c r="X291" s="80">
        <v>0</v>
      </c>
      <c r="Y291" s="80">
        <v>0</v>
      </c>
      <c r="Z291" s="80">
        <v>0</v>
      </c>
      <c r="AA291" s="80">
        <v>0</v>
      </c>
      <c r="AB291" s="80">
        <v>0</v>
      </c>
      <c r="AC291" s="80">
        <v>0</v>
      </c>
      <c r="AD291" s="80">
        <v>0</v>
      </c>
      <c r="AE291" s="80">
        <v>0</v>
      </c>
      <c r="AF291" s="80">
        <v>0</v>
      </c>
      <c r="AG291" s="80">
        <v>0</v>
      </c>
      <c r="AH291" s="80">
        <v>0</v>
      </c>
      <c r="AI291" s="80">
        <v>0</v>
      </c>
      <c r="AJ291" s="80">
        <v>0</v>
      </c>
      <c r="AK291" s="80">
        <v>0</v>
      </c>
      <c r="AL291" s="80">
        <v>0</v>
      </c>
      <c r="AM291" s="80">
        <v>0</v>
      </c>
      <c r="AN291" s="80">
        <v>0</v>
      </c>
      <c r="AO291" s="80">
        <v>0</v>
      </c>
      <c r="AP291" s="80">
        <v>0</v>
      </c>
      <c r="AQ291" s="80">
        <v>0</v>
      </c>
      <c r="AR291" s="80">
        <v>0</v>
      </c>
      <c r="AS291" s="80">
        <v>0</v>
      </c>
      <c r="AT291" s="80">
        <v>0</v>
      </c>
      <c r="AU291" s="80">
        <v>0</v>
      </c>
      <c r="AV291" s="80">
        <v>0</v>
      </c>
      <c r="AW291" s="80">
        <v>0</v>
      </c>
      <c r="AX291" s="80">
        <v>0</v>
      </c>
      <c r="AY291" s="80">
        <v>0</v>
      </c>
      <c r="AZ291" s="80">
        <v>0</v>
      </c>
      <c r="BA291" s="80">
        <v>0</v>
      </c>
      <c r="BB291" s="80">
        <v>0</v>
      </c>
      <c r="BC291" s="80">
        <v>0</v>
      </c>
      <c r="BD291" s="80">
        <v>0</v>
      </c>
      <c r="BE291" s="80">
        <v>0</v>
      </c>
      <c r="BF291" s="80">
        <v>0</v>
      </c>
      <c r="BG291" s="80">
        <v>0</v>
      </c>
      <c r="BH291" s="80">
        <v>0</v>
      </c>
      <c r="BI291" s="80">
        <v>0</v>
      </c>
      <c r="BJ291" s="80">
        <v>0</v>
      </c>
      <c r="BK291" s="80">
        <v>0</v>
      </c>
      <c r="BL291" s="80">
        <v>0</v>
      </c>
      <c r="BM291" s="80">
        <v>0</v>
      </c>
      <c r="BN291" s="80">
        <v>0</v>
      </c>
      <c r="BO291" s="80">
        <v>0</v>
      </c>
      <c r="BU291" s="80">
        <v>0</v>
      </c>
      <c r="BV291" s="80">
        <v>0</v>
      </c>
      <c r="BW291" s="80">
        <v>0</v>
      </c>
      <c r="BX291" s="80">
        <v>0</v>
      </c>
      <c r="BZ291" s="80">
        <v>0</v>
      </c>
      <c r="CA291" s="80" t="e">
        <v>#REF!</v>
      </c>
    </row>
    <row r="292" spans="12:79" hidden="1" x14ac:dyDescent="0.3">
      <c r="L292" s="80">
        <v>0</v>
      </c>
      <c r="M292" s="80">
        <v>0</v>
      </c>
      <c r="N292" s="80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v>0</v>
      </c>
      <c r="V292" s="80">
        <v>0</v>
      </c>
      <c r="W292" s="80">
        <v>0</v>
      </c>
      <c r="X292" s="80">
        <v>0</v>
      </c>
      <c r="Y292" s="80">
        <v>0</v>
      </c>
      <c r="Z292" s="80">
        <v>0</v>
      </c>
      <c r="AA292" s="80">
        <v>0</v>
      </c>
      <c r="AB292" s="80">
        <v>0</v>
      </c>
      <c r="AC292" s="80">
        <v>0</v>
      </c>
      <c r="AD292" s="80">
        <v>0</v>
      </c>
      <c r="AE292" s="80">
        <v>0</v>
      </c>
      <c r="AF292" s="80">
        <v>0</v>
      </c>
      <c r="AG292" s="80">
        <v>0</v>
      </c>
      <c r="AH292" s="80">
        <v>0</v>
      </c>
      <c r="AI292" s="80">
        <v>0</v>
      </c>
      <c r="AJ292" s="80">
        <v>0</v>
      </c>
      <c r="AK292" s="80">
        <v>0</v>
      </c>
      <c r="AL292" s="80">
        <v>0</v>
      </c>
      <c r="AM292" s="80">
        <v>0</v>
      </c>
      <c r="AN292" s="80">
        <v>0</v>
      </c>
      <c r="AO292" s="80">
        <v>0</v>
      </c>
      <c r="AP292" s="80">
        <v>0</v>
      </c>
      <c r="AQ292" s="80">
        <v>0</v>
      </c>
      <c r="AR292" s="80">
        <v>0</v>
      </c>
      <c r="AS292" s="80">
        <v>0</v>
      </c>
      <c r="AT292" s="80">
        <v>0</v>
      </c>
      <c r="AU292" s="80">
        <v>0</v>
      </c>
      <c r="AV292" s="80">
        <v>0</v>
      </c>
      <c r="AW292" s="80">
        <v>0</v>
      </c>
      <c r="AX292" s="80">
        <v>0</v>
      </c>
      <c r="AY292" s="80">
        <v>0</v>
      </c>
      <c r="AZ292" s="80">
        <v>0</v>
      </c>
      <c r="BA292" s="80">
        <v>0</v>
      </c>
      <c r="BB292" s="80">
        <v>0</v>
      </c>
      <c r="BC292" s="80">
        <v>0</v>
      </c>
      <c r="BD292" s="80">
        <v>0</v>
      </c>
      <c r="BE292" s="80">
        <v>0</v>
      </c>
      <c r="BF292" s="80">
        <v>0</v>
      </c>
      <c r="BG292" s="80">
        <v>0</v>
      </c>
      <c r="BH292" s="80">
        <v>0</v>
      </c>
      <c r="BI292" s="80">
        <v>0</v>
      </c>
      <c r="BJ292" s="80">
        <v>0</v>
      </c>
      <c r="BK292" s="80">
        <v>0</v>
      </c>
      <c r="BL292" s="80">
        <v>0</v>
      </c>
      <c r="BM292" s="80">
        <v>0</v>
      </c>
      <c r="BN292" s="80">
        <v>0</v>
      </c>
      <c r="BO292" s="80">
        <v>0</v>
      </c>
      <c r="BU292" s="80">
        <v>0</v>
      </c>
      <c r="BV292" s="80">
        <v>0</v>
      </c>
      <c r="BW292" s="80">
        <v>0</v>
      </c>
      <c r="BX292" s="80">
        <v>0</v>
      </c>
      <c r="BZ292" s="80">
        <v>0</v>
      </c>
      <c r="CA292" s="80" t="e">
        <v>#REF!</v>
      </c>
    </row>
    <row r="293" spans="12:79" hidden="1" x14ac:dyDescent="0.3">
      <c r="L293" s="80">
        <v>0</v>
      </c>
      <c r="M293" s="80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80">
        <v>0</v>
      </c>
      <c r="W293" s="80">
        <v>0</v>
      </c>
      <c r="X293" s="80">
        <v>0</v>
      </c>
      <c r="Y293" s="80">
        <v>0</v>
      </c>
      <c r="Z293" s="80">
        <v>0</v>
      </c>
      <c r="AA293" s="80">
        <v>0</v>
      </c>
      <c r="AB293" s="80">
        <v>0</v>
      </c>
      <c r="AC293" s="80">
        <v>0</v>
      </c>
      <c r="AD293" s="80">
        <v>0</v>
      </c>
      <c r="AE293" s="80">
        <v>0</v>
      </c>
      <c r="AF293" s="80">
        <v>0</v>
      </c>
      <c r="AG293" s="80">
        <v>0</v>
      </c>
      <c r="AH293" s="80">
        <v>0</v>
      </c>
      <c r="AI293" s="80">
        <v>0</v>
      </c>
      <c r="AJ293" s="80">
        <v>0</v>
      </c>
      <c r="AK293" s="80">
        <v>0</v>
      </c>
      <c r="AL293" s="80">
        <v>0</v>
      </c>
      <c r="AM293" s="80">
        <v>0</v>
      </c>
      <c r="AN293" s="80">
        <v>0</v>
      </c>
      <c r="AO293" s="80">
        <v>0</v>
      </c>
      <c r="AP293" s="80">
        <v>0</v>
      </c>
      <c r="AQ293" s="80">
        <v>0</v>
      </c>
      <c r="AR293" s="80">
        <v>0</v>
      </c>
      <c r="AS293" s="80">
        <v>0</v>
      </c>
      <c r="AT293" s="80">
        <v>0</v>
      </c>
      <c r="AU293" s="80">
        <v>0</v>
      </c>
      <c r="AV293" s="80">
        <v>0</v>
      </c>
      <c r="AW293" s="80">
        <v>0</v>
      </c>
      <c r="AX293" s="80">
        <v>0</v>
      </c>
      <c r="AY293" s="80">
        <v>0</v>
      </c>
      <c r="AZ293" s="80">
        <v>0</v>
      </c>
      <c r="BA293" s="80">
        <v>0</v>
      </c>
      <c r="BB293" s="80">
        <v>0</v>
      </c>
      <c r="BC293" s="80">
        <v>0</v>
      </c>
      <c r="BD293" s="80">
        <v>0</v>
      </c>
      <c r="BE293" s="80">
        <v>0</v>
      </c>
      <c r="BF293" s="80">
        <v>0</v>
      </c>
      <c r="BG293" s="80">
        <v>0</v>
      </c>
      <c r="BH293" s="80">
        <v>0</v>
      </c>
      <c r="BI293" s="80">
        <v>0</v>
      </c>
      <c r="BJ293" s="80">
        <v>0</v>
      </c>
      <c r="BK293" s="80">
        <v>0</v>
      </c>
      <c r="BL293" s="80">
        <v>0</v>
      </c>
      <c r="BM293" s="80">
        <v>0</v>
      </c>
      <c r="BN293" s="80">
        <v>0</v>
      </c>
      <c r="BO293" s="80">
        <v>0</v>
      </c>
      <c r="BU293" s="80">
        <v>0</v>
      </c>
      <c r="BV293" s="80">
        <v>0</v>
      </c>
      <c r="BW293" s="80">
        <v>0</v>
      </c>
      <c r="BX293" s="80">
        <v>0</v>
      </c>
      <c r="BZ293" s="80">
        <v>0</v>
      </c>
      <c r="CA293" s="80" t="e">
        <v>#REF!</v>
      </c>
    </row>
    <row r="294" spans="12:79" hidden="1" x14ac:dyDescent="0.3">
      <c r="L294" s="80">
        <v>0</v>
      </c>
      <c r="M294" s="80">
        <v>0</v>
      </c>
      <c r="N294" s="80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80">
        <v>0</v>
      </c>
      <c r="W294" s="80">
        <v>0</v>
      </c>
      <c r="X294" s="80">
        <v>0</v>
      </c>
      <c r="Y294" s="80">
        <v>0</v>
      </c>
      <c r="Z294" s="80">
        <v>0</v>
      </c>
      <c r="AA294" s="80">
        <v>0</v>
      </c>
      <c r="AB294" s="80">
        <v>0</v>
      </c>
      <c r="AC294" s="80">
        <v>0</v>
      </c>
      <c r="AD294" s="80">
        <v>0</v>
      </c>
      <c r="AE294" s="80">
        <v>0</v>
      </c>
      <c r="AF294" s="80">
        <v>0</v>
      </c>
      <c r="AG294" s="80">
        <v>0</v>
      </c>
      <c r="AH294" s="80">
        <v>0</v>
      </c>
      <c r="AI294" s="80">
        <v>0</v>
      </c>
      <c r="AJ294" s="80">
        <v>0</v>
      </c>
      <c r="AK294" s="80">
        <v>0</v>
      </c>
      <c r="AL294" s="80">
        <v>0</v>
      </c>
      <c r="AM294" s="80">
        <v>0</v>
      </c>
      <c r="AN294" s="80">
        <v>0</v>
      </c>
      <c r="AO294" s="80">
        <v>0</v>
      </c>
      <c r="AP294" s="80">
        <v>0</v>
      </c>
      <c r="AQ294" s="80">
        <v>0</v>
      </c>
      <c r="AR294" s="80">
        <v>0</v>
      </c>
      <c r="AS294" s="80">
        <v>0</v>
      </c>
      <c r="AT294" s="80">
        <v>0</v>
      </c>
      <c r="AU294" s="80">
        <v>0</v>
      </c>
      <c r="AV294" s="80">
        <v>0</v>
      </c>
      <c r="AW294" s="80">
        <v>0</v>
      </c>
      <c r="AX294" s="80">
        <v>0</v>
      </c>
      <c r="AY294" s="80">
        <v>0</v>
      </c>
      <c r="AZ294" s="80">
        <v>0</v>
      </c>
      <c r="BA294" s="80">
        <v>0</v>
      </c>
      <c r="BB294" s="80">
        <v>0</v>
      </c>
      <c r="BC294" s="80">
        <v>0</v>
      </c>
      <c r="BD294" s="80">
        <v>0</v>
      </c>
      <c r="BE294" s="80">
        <v>0</v>
      </c>
      <c r="BF294" s="80">
        <v>0</v>
      </c>
      <c r="BG294" s="80">
        <v>0</v>
      </c>
      <c r="BH294" s="80">
        <v>0</v>
      </c>
      <c r="BI294" s="80">
        <v>0</v>
      </c>
      <c r="BJ294" s="80">
        <v>0</v>
      </c>
      <c r="BK294" s="80">
        <v>0</v>
      </c>
      <c r="BL294" s="80">
        <v>0</v>
      </c>
      <c r="BM294" s="80">
        <v>0</v>
      </c>
      <c r="BN294" s="80">
        <v>0</v>
      </c>
      <c r="BO294" s="80">
        <v>0</v>
      </c>
      <c r="BU294" s="80">
        <v>0</v>
      </c>
      <c r="BV294" s="80">
        <v>0</v>
      </c>
      <c r="BW294" s="80">
        <v>0</v>
      </c>
      <c r="BX294" s="80">
        <v>0</v>
      </c>
      <c r="BZ294" s="80">
        <v>0</v>
      </c>
      <c r="CA294" s="80" t="e">
        <v>#REF!</v>
      </c>
    </row>
    <row r="295" spans="12:79" hidden="1" x14ac:dyDescent="0.3">
      <c r="L295" s="80">
        <v>0</v>
      </c>
      <c r="M295" s="80">
        <v>0</v>
      </c>
      <c r="N295" s="80">
        <v>0</v>
      </c>
      <c r="O295" s="80">
        <v>0</v>
      </c>
      <c r="P295" s="80">
        <v>0</v>
      </c>
      <c r="Q295" s="80">
        <v>0</v>
      </c>
      <c r="R295" s="80">
        <v>0</v>
      </c>
      <c r="S295" s="80">
        <v>0</v>
      </c>
      <c r="T295" s="80">
        <v>0</v>
      </c>
      <c r="U295" s="80">
        <v>0</v>
      </c>
      <c r="V295" s="80">
        <v>0</v>
      </c>
      <c r="W295" s="80">
        <v>0</v>
      </c>
      <c r="X295" s="80">
        <v>0</v>
      </c>
      <c r="Y295" s="80">
        <v>0</v>
      </c>
      <c r="Z295" s="80">
        <v>0</v>
      </c>
      <c r="AA295" s="80">
        <v>0</v>
      </c>
      <c r="AB295" s="80">
        <v>0</v>
      </c>
      <c r="AC295" s="80">
        <v>0</v>
      </c>
      <c r="AD295" s="80">
        <v>0</v>
      </c>
      <c r="AE295" s="80">
        <v>0</v>
      </c>
      <c r="AF295" s="80">
        <v>0</v>
      </c>
      <c r="AG295" s="80">
        <v>0</v>
      </c>
      <c r="AH295" s="80">
        <v>0</v>
      </c>
      <c r="AI295" s="80">
        <v>0</v>
      </c>
      <c r="AJ295" s="80">
        <v>0</v>
      </c>
      <c r="AK295" s="80">
        <v>0</v>
      </c>
      <c r="AL295" s="80">
        <v>0</v>
      </c>
      <c r="AM295" s="80">
        <v>0</v>
      </c>
      <c r="AN295" s="80">
        <v>0</v>
      </c>
      <c r="AO295" s="80">
        <v>0</v>
      </c>
      <c r="AP295" s="80">
        <v>0</v>
      </c>
      <c r="AQ295" s="80">
        <v>0</v>
      </c>
      <c r="AR295" s="80">
        <v>0</v>
      </c>
      <c r="AS295" s="80">
        <v>0</v>
      </c>
      <c r="AT295" s="80">
        <v>0</v>
      </c>
      <c r="AU295" s="80">
        <v>0</v>
      </c>
      <c r="AV295" s="80">
        <v>0</v>
      </c>
      <c r="AW295" s="80">
        <v>0</v>
      </c>
      <c r="AX295" s="80">
        <v>0</v>
      </c>
      <c r="AY295" s="80">
        <v>0</v>
      </c>
      <c r="AZ295" s="80">
        <v>0</v>
      </c>
      <c r="BA295" s="80">
        <v>0</v>
      </c>
      <c r="BB295" s="80">
        <v>0</v>
      </c>
      <c r="BC295" s="80">
        <v>0</v>
      </c>
      <c r="BD295" s="80">
        <v>0</v>
      </c>
      <c r="BE295" s="80">
        <v>0</v>
      </c>
      <c r="BF295" s="80">
        <v>0</v>
      </c>
      <c r="BG295" s="80">
        <v>0</v>
      </c>
      <c r="BH295" s="80">
        <v>0</v>
      </c>
      <c r="BI295" s="80">
        <v>0</v>
      </c>
      <c r="BJ295" s="80">
        <v>0</v>
      </c>
      <c r="BK295" s="80">
        <v>0</v>
      </c>
      <c r="BL295" s="80">
        <v>0</v>
      </c>
      <c r="BM295" s="80">
        <v>0</v>
      </c>
      <c r="BN295" s="80">
        <v>0</v>
      </c>
      <c r="BO295" s="80">
        <v>0</v>
      </c>
      <c r="BU295" s="80">
        <v>0</v>
      </c>
      <c r="BV295" s="80">
        <v>0</v>
      </c>
      <c r="BW295" s="80">
        <v>0</v>
      </c>
      <c r="BX295" s="80">
        <v>0</v>
      </c>
      <c r="BZ295" s="80">
        <v>0</v>
      </c>
      <c r="CA295" s="80" t="e">
        <v>#REF!</v>
      </c>
    </row>
    <row r="296" spans="12:79" hidden="1" x14ac:dyDescent="0.3">
      <c r="L296" s="80">
        <v>0</v>
      </c>
      <c r="M296" s="80">
        <v>0</v>
      </c>
      <c r="N296" s="80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80">
        <v>0</v>
      </c>
      <c r="W296" s="80">
        <v>0</v>
      </c>
      <c r="X296" s="80">
        <v>0</v>
      </c>
      <c r="Y296" s="80">
        <v>0</v>
      </c>
      <c r="Z296" s="80">
        <v>0</v>
      </c>
      <c r="AA296" s="80">
        <v>0</v>
      </c>
      <c r="AB296" s="80">
        <v>0</v>
      </c>
      <c r="AC296" s="80">
        <v>0</v>
      </c>
      <c r="AD296" s="80">
        <v>0</v>
      </c>
      <c r="AE296" s="80">
        <v>0</v>
      </c>
      <c r="AF296" s="80">
        <v>0</v>
      </c>
      <c r="AG296" s="80">
        <v>0</v>
      </c>
      <c r="AH296" s="80">
        <v>0</v>
      </c>
      <c r="AI296" s="80">
        <v>0</v>
      </c>
      <c r="AJ296" s="80">
        <v>0</v>
      </c>
      <c r="AK296" s="80">
        <v>0</v>
      </c>
      <c r="AL296" s="80">
        <v>0</v>
      </c>
      <c r="AM296" s="80">
        <v>0</v>
      </c>
      <c r="AN296" s="80">
        <v>0</v>
      </c>
      <c r="AO296" s="80">
        <v>0</v>
      </c>
      <c r="AP296" s="80">
        <v>0</v>
      </c>
      <c r="AQ296" s="80">
        <v>0</v>
      </c>
      <c r="AR296" s="80">
        <v>0</v>
      </c>
      <c r="AS296" s="80">
        <v>0</v>
      </c>
      <c r="AT296" s="80">
        <v>0</v>
      </c>
      <c r="AU296" s="80">
        <v>0</v>
      </c>
      <c r="AV296" s="80">
        <v>0</v>
      </c>
      <c r="AW296" s="80">
        <v>0</v>
      </c>
      <c r="AX296" s="80">
        <v>0</v>
      </c>
      <c r="AY296" s="80">
        <v>0</v>
      </c>
      <c r="AZ296" s="80">
        <v>0</v>
      </c>
      <c r="BA296" s="80">
        <v>0</v>
      </c>
      <c r="BB296" s="80">
        <v>0</v>
      </c>
      <c r="BC296" s="80">
        <v>0</v>
      </c>
      <c r="BD296" s="80">
        <v>0</v>
      </c>
      <c r="BE296" s="80">
        <v>0</v>
      </c>
      <c r="BF296" s="80">
        <v>0</v>
      </c>
      <c r="BG296" s="80">
        <v>0</v>
      </c>
      <c r="BH296" s="80">
        <v>0</v>
      </c>
      <c r="BI296" s="80">
        <v>0</v>
      </c>
      <c r="BJ296" s="80">
        <v>0</v>
      </c>
      <c r="BK296" s="80">
        <v>0</v>
      </c>
      <c r="BL296" s="80">
        <v>0</v>
      </c>
      <c r="BM296" s="80">
        <v>0</v>
      </c>
      <c r="BN296" s="80">
        <v>0</v>
      </c>
      <c r="BO296" s="80">
        <v>0</v>
      </c>
      <c r="BU296" s="80">
        <v>0</v>
      </c>
      <c r="BV296" s="80">
        <v>0</v>
      </c>
      <c r="BW296" s="80">
        <v>0</v>
      </c>
      <c r="BX296" s="80">
        <v>0</v>
      </c>
      <c r="BZ296" s="80">
        <v>0</v>
      </c>
      <c r="CA296" s="80" t="e">
        <v>#REF!</v>
      </c>
    </row>
    <row r="297" spans="12:79" hidden="1" x14ac:dyDescent="0.3">
      <c r="L297" s="80">
        <v>0</v>
      </c>
      <c r="M297" s="80">
        <v>0</v>
      </c>
      <c r="N297" s="80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80">
        <v>0</v>
      </c>
      <c r="W297" s="80">
        <v>0</v>
      </c>
      <c r="X297" s="80">
        <v>0</v>
      </c>
      <c r="Y297" s="80">
        <v>0</v>
      </c>
      <c r="Z297" s="80">
        <v>0</v>
      </c>
      <c r="AA297" s="80">
        <v>0</v>
      </c>
      <c r="AB297" s="80">
        <v>0</v>
      </c>
      <c r="AC297" s="80">
        <v>0</v>
      </c>
      <c r="AD297" s="80">
        <v>0</v>
      </c>
      <c r="AE297" s="80">
        <v>0</v>
      </c>
      <c r="AF297" s="80">
        <v>0</v>
      </c>
      <c r="AG297" s="80">
        <v>0</v>
      </c>
      <c r="AH297" s="80">
        <v>0</v>
      </c>
      <c r="AI297" s="80">
        <v>0</v>
      </c>
      <c r="AJ297" s="80">
        <v>0</v>
      </c>
      <c r="AK297" s="80">
        <v>0</v>
      </c>
      <c r="AL297" s="80">
        <v>0</v>
      </c>
      <c r="AM297" s="80">
        <v>0</v>
      </c>
      <c r="AN297" s="80">
        <v>0</v>
      </c>
      <c r="AO297" s="80">
        <v>0</v>
      </c>
      <c r="AP297" s="80">
        <v>0</v>
      </c>
      <c r="AQ297" s="80">
        <v>0</v>
      </c>
      <c r="AR297" s="80">
        <v>0</v>
      </c>
      <c r="AS297" s="80">
        <v>0</v>
      </c>
      <c r="AT297" s="80">
        <v>0</v>
      </c>
      <c r="AU297" s="80">
        <v>0</v>
      </c>
      <c r="AV297" s="80">
        <v>0</v>
      </c>
      <c r="AW297" s="80">
        <v>0</v>
      </c>
      <c r="AX297" s="80">
        <v>0</v>
      </c>
      <c r="AY297" s="80">
        <v>0</v>
      </c>
      <c r="AZ297" s="80">
        <v>0</v>
      </c>
      <c r="BA297" s="80">
        <v>0</v>
      </c>
      <c r="BB297" s="80">
        <v>0</v>
      </c>
      <c r="BC297" s="80">
        <v>0</v>
      </c>
      <c r="BD297" s="80">
        <v>0</v>
      </c>
      <c r="BE297" s="80">
        <v>0</v>
      </c>
      <c r="BF297" s="80">
        <v>0</v>
      </c>
      <c r="BG297" s="80">
        <v>0</v>
      </c>
      <c r="BH297" s="80">
        <v>0</v>
      </c>
      <c r="BI297" s="80">
        <v>0</v>
      </c>
      <c r="BJ297" s="80">
        <v>0</v>
      </c>
      <c r="BK297" s="80">
        <v>0</v>
      </c>
      <c r="BL297" s="80">
        <v>0</v>
      </c>
      <c r="BM297" s="80">
        <v>0</v>
      </c>
      <c r="BN297" s="80">
        <v>0</v>
      </c>
      <c r="BO297" s="80">
        <v>0</v>
      </c>
      <c r="BU297" s="80">
        <v>0</v>
      </c>
      <c r="BV297" s="80">
        <v>0</v>
      </c>
      <c r="BW297" s="80">
        <v>0</v>
      </c>
      <c r="BX297" s="80">
        <v>0</v>
      </c>
      <c r="BZ297" s="80">
        <v>0</v>
      </c>
      <c r="CA297" s="80" t="e">
        <v>#REF!</v>
      </c>
    </row>
    <row r="298" spans="12:79" hidden="1" x14ac:dyDescent="0.3">
      <c r="L298" s="80">
        <v>0</v>
      </c>
      <c r="M298" s="80">
        <v>0</v>
      </c>
      <c r="N298" s="80">
        <v>0</v>
      </c>
      <c r="O298" s="80">
        <v>0</v>
      </c>
      <c r="P298" s="80">
        <v>0</v>
      </c>
      <c r="Q298" s="80">
        <v>0</v>
      </c>
      <c r="R298" s="80">
        <v>0</v>
      </c>
      <c r="S298" s="80">
        <v>0</v>
      </c>
      <c r="T298" s="80">
        <v>0</v>
      </c>
      <c r="U298" s="80">
        <v>0</v>
      </c>
      <c r="V298" s="80">
        <v>0</v>
      </c>
      <c r="W298" s="80">
        <v>0</v>
      </c>
      <c r="X298" s="80">
        <v>0</v>
      </c>
      <c r="Y298" s="80">
        <v>0</v>
      </c>
      <c r="Z298" s="80">
        <v>0</v>
      </c>
      <c r="AA298" s="80">
        <v>0</v>
      </c>
      <c r="AB298" s="80">
        <v>0</v>
      </c>
      <c r="AC298" s="80">
        <v>0</v>
      </c>
      <c r="AD298" s="80">
        <v>0</v>
      </c>
      <c r="AE298" s="80">
        <v>0</v>
      </c>
      <c r="AF298" s="80">
        <v>0</v>
      </c>
      <c r="AG298" s="80">
        <v>0</v>
      </c>
      <c r="AH298" s="80">
        <v>0</v>
      </c>
      <c r="AI298" s="80">
        <v>0</v>
      </c>
      <c r="AJ298" s="80">
        <v>0</v>
      </c>
      <c r="AK298" s="80">
        <v>0</v>
      </c>
      <c r="AL298" s="80">
        <v>0</v>
      </c>
      <c r="AM298" s="80">
        <v>0</v>
      </c>
      <c r="AN298" s="80">
        <v>0</v>
      </c>
      <c r="AO298" s="80">
        <v>0</v>
      </c>
      <c r="AP298" s="80">
        <v>0</v>
      </c>
      <c r="AQ298" s="80">
        <v>0</v>
      </c>
      <c r="AR298" s="80">
        <v>0</v>
      </c>
      <c r="AS298" s="80">
        <v>0</v>
      </c>
      <c r="AT298" s="80">
        <v>0</v>
      </c>
      <c r="AU298" s="80">
        <v>0</v>
      </c>
      <c r="AV298" s="80">
        <v>0</v>
      </c>
      <c r="AW298" s="80">
        <v>0</v>
      </c>
      <c r="AX298" s="80">
        <v>0</v>
      </c>
      <c r="AY298" s="80">
        <v>0</v>
      </c>
      <c r="AZ298" s="80">
        <v>0</v>
      </c>
      <c r="BA298" s="80">
        <v>0</v>
      </c>
      <c r="BB298" s="80">
        <v>0</v>
      </c>
      <c r="BC298" s="80">
        <v>0</v>
      </c>
      <c r="BD298" s="80">
        <v>0</v>
      </c>
      <c r="BE298" s="80">
        <v>0</v>
      </c>
      <c r="BF298" s="80">
        <v>0</v>
      </c>
      <c r="BG298" s="80">
        <v>0</v>
      </c>
      <c r="BH298" s="80">
        <v>0</v>
      </c>
      <c r="BI298" s="80">
        <v>0</v>
      </c>
      <c r="BJ298" s="80">
        <v>0</v>
      </c>
      <c r="BK298" s="80">
        <v>0</v>
      </c>
      <c r="BL298" s="80">
        <v>0</v>
      </c>
      <c r="BM298" s="80">
        <v>0</v>
      </c>
      <c r="BN298" s="80">
        <v>0</v>
      </c>
      <c r="BO298" s="80">
        <v>0</v>
      </c>
      <c r="BU298" s="80">
        <v>0</v>
      </c>
      <c r="BV298" s="80">
        <v>0</v>
      </c>
      <c r="BW298" s="80">
        <v>0</v>
      </c>
      <c r="BX298" s="80">
        <v>0</v>
      </c>
      <c r="BZ298" s="80">
        <v>0</v>
      </c>
      <c r="CA298" s="80" t="e">
        <v>#REF!</v>
      </c>
    </row>
    <row r="299" spans="12:79" hidden="1" x14ac:dyDescent="0.3">
      <c r="L299" s="80">
        <v>0</v>
      </c>
      <c r="M299" s="80">
        <v>0</v>
      </c>
      <c r="N299" s="80">
        <v>0</v>
      </c>
      <c r="O299" s="80">
        <v>0</v>
      </c>
      <c r="P299" s="80">
        <v>0</v>
      </c>
      <c r="Q299" s="80">
        <v>0</v>
      </c>
      <c r="R299" s="80">
        <v>0</v>
      </c>
      <c r="S299" s="80">
        <v>0</v>
      </c>
      <c r="T299" s="80">
        <v>0</v>
      </c>
      <c r="U299" s="80">
        <v>0</v>
      </c>
      <c r="V299" s="80">
        <v>0</v>
      </c>
      <c r="W299" s="80">
        <v>0</v>
      </c>
      <c r="X299" s="80">
        <v>0</v>
      </c>
      <c r="Y299" s="80">
        <v>0</v>
      </c>
      <c r="Z299" s="80">
        <v>0</v>
      </c>
      <c r="AA299" s="80">
        <v>0</v>
      </c>
      <c r="AB299" s="80">
        <v>0</v>
      </c>
      <c r="AC299" s="80">
        <v>0</v>
      </c>
      <c r="AD299" s="80">
        <v>0</v>
      </c>
      <c r="AE299" s="80">
        <v>0</v>
      </c>
      <c r="AF299" s="80">
        <v>0</v>
      </c>
      <c r="AG299" s="80">
        <v>0</v>
      </c>
      <c r="AH299" s="80">
        <v>0</v>
      </c>
      <c r="AI299" s="80">
        <v>0</v>
      </c>
      <c r="AJ299" s="80">
        <v>0</v>
      </c>
      <c r="AK299" s="80">
        <v>0</v>
      </c>
      <c r="AL299" s="80">
        <v>0</v>
      </c>
      <c r="AM299" s="80">
        <v>0</v>
      </c>
      <c r="AN299" s="80">
        <v>0</v>
      </c>
      <c r="AO299" s="80">
        <v>0</v>
      </c>
      <c r="AP299" s="80">
        <v>0</v>
      </c>
      <c r="AQ299" s="80">
        <v>0</v>
      </c>
      <c r="AR299" s="80">
        <v>0</v>
      </c>
      <c r="AS299" s="80">
        <v>0</v>
      </c>
      <c r="AT299" s="80">
        <v>0</v>
      </c>
      <c r="AU299" s="80">
        <v>0</v>
      </c>
      <c r="AV299" s="80">
        <v>0</v>
      </c>
      <c r="AW299" s="80">
        <v>0</v>
      </c>
      <c r="AX299" s="80">
        <v>0</v>
      </c>
      <c r="AY299" s="80">
        <v>0</v>
      </c>
      <c r="AZ299" s="80">
        <v>0</v>
      </c>
      <c r="BA299" s="80">
        <v>0</v>
      </c>
      <c r="BB299" s="80">
        <v>0</v>
      </c>
      <c r="BC299" s="80">
        <v>0</v>
      </c>
      <c r="BD299" s="80">
        <v>0</v>
      </c>
      <c r="BE299" s="80">
        <v>0</v>
      </c>
      <c r="BF299" s="80">
        <v>0</v>
      </c>
      <c r="BG299" s="80">
        <v>0</v>
      </c>
      <c r="BH299" s="80">
        <v>0</v>
      </c>
      <c r="BI299" s="80">
        <v>0</v>
      </c>
      <c r="BJ299" s="80">
        <v>0</v>
      </c>
      <c r="BK299" s="80">
        <v>0</v>
      </c>
      <c r="BL299" s="80">
        <v>0</v>
      </c>
      <c r="BM299" s="80">
        <v>0</v>
      </c>
      <c r="BN299" s="80">
        <v>0</v>
      </c>
      <c r="BO299" s="80">
        <v>0</v>
      </c>
      <c r="BU299" s="80">
        <v>0</v>
      </c>
      <c r="BV299" s="80">
        <v>0</v>
      </c>
      <c r="BW299" s="80">
        <v>0</v>
      </c>
      <c r="BX299" s="80">
        <v>0</v>
      </c>
      <c r="BZ299" s="80">
        <v>0</v>
      </c>
      <c r="CA299" s="80" t="e">
        <v>#REF!</v>
      </c>
    </row>
    <row r="300" spans="12:79" hidden="1" x14ac:dyDescent="0.3">
      <c r="L300" s="80">
        <v>0</v>
      </c>
      <c r="M300" s="80">
        <v>0</v>
      </c>
      <c r="N300" s="80">
        <v>0</v>
      </c>
      <c r="O300" s="80">
        <v>0</v>
      </c>
      <c r="P300" s="80">
        <v>0</v>
      </c>
      <c r="Q300" s="80">
        <v>0</v>
      </c>
      <c r="R300" s="80">
        <v>0</v>
      </c>
      <c r="S300" s="80">
        <v>0</v>
      </c>
      <c r="T300" s="80">
        <v>0</v>
      </c>
      <c r="U300" s="80">
        <v>0</v>
      </c>
      <c r="V300" s="80">
        <v>0</v>
      </c>
      <c r="W300" s="80">
        <v>0</v>
      </c>
      <c r="X300" s="80">
        <v>0</v>
      </c>
      <c r="Y300" s="80">
        <v>0</v>
      </c>
      <c r="Z300" s="80">
        <v>0</v>
      </c>
      <c r="AA300" s="80">
        <v>0</v>
      </c>
      <c r="AB300" s="80">
        <v>0</v>
      </c>
      <c r="AC300" s="80">
        <v>0</v>
      </c>
      <c r="AD300" s="80">
        <v>0</v>
      </c>
      <c r="AE300" s="80">
        <v>0</v>
      </c>
      <c r="AF300" s="80">
        <v>0</v>
      </c>
      <c r="AG300" s="80">
        <v>0</v>
      </c>
      <c r="AH300" s="80">
        <v>0</v>
      </c>
      <c r="AI300" s="80">
        <v>0</v>
      </c>
      <c r="AJ300" s="80">
        <v>0</v>
      </c>
      <c r="AK300" s="80">
        <v>0</v>
      </c>
      <c r="AL300" s="80">
        <v>0</v>
      </c>
      <c r="AM300" s="80">
        <v>0</v>
      </c>
      <c r="AN300" s="80">
        <v>0</v>
      </c>
      <c r="AO300" s="80">
        <v>0</v>
      </c>
      <c r="AP300" s="80">
        <v>0</v>
      </c>
      <c r="AQ300" s="80">
        <v>0</v>
      </c>
      <c r="AR300" s="80">
        <v>0</v>
      </c>
      <c r="AS300" s="80">
        <v>0</v>
      </c>
      <c r="AT300" s="80">
        <v>0</v>
      </c>
      <c r="AU300" s="80">
        <v>0</v>
      </c>
      <c r="AV300" s="80">
        <v>0</v>
      </c>
      <c r="AW300" s="80">
        <v>0</v>
      </c>
      <c r="AX300" s="80">
        <v>0</v>
      </c>
      <c r="AY300" s="80">
        <v>0</v>
      </c>
      <c r="AZ300" s="80">
        <v>0</v>
      </c>
      <c r="BA300" s="80">
        <v>0</v>
      </c>
      <c r="BB300" s="80">
        <v>0</v>
      </c>
      <c r="BC300" s="80">
        <v>0</v>
      </c>
      <c r="BD300" s="80">
        <v>0</v>
      </c>
      <c r="BE300" s="80">
        <v>0</v>
      </c>
      <c r="BF300" s="80">
        <v>0</v>
      </c>
      <c r="BG300" s="80">
        <v>0</v>
      </c>
      <c r="BH300" s="80">
        <v>0</v>
      </c>
      <c r="BI300" s="80">
        <v>0</v>
      </c>
      <c r="BJ300" s="80">
        <v>0</v>
      </c>
      <c r="BK300" s="80">
        <v>0</v>
      </c>
      <c r="BL300" s="80">
        <v>0</v>
      </c>
      <c r="BM300" s="80">
        <v>0</v>
      </c>
      <c r="BN300" s="80">
        <v>0</v>
      </c>
      <c r="BO300" s="80">
        <v>0</v>
      </c>
      <c r="BU300" s="80">
        <v>0</v>
      </c>
      <c r="BV300" s="80">
        <v>0</v>
      </c>
      <c r="BW300" s="80">
        <v>0</v>
      </c>
      <c r="BX300" s="80">
        <v>0</v>
      </c>
      <c r="BZ300" s="80">
        <v>0</v>
      </c>
      <c r="CA300" s="80" t="e">
        <v>#REF!</v>
      </c>
    </row>
    <row r="301" spans="12:79" hidden="1" x14ac:dyDescent="0.3">
      <c r="L301" s="80">
        <v>0</v>
      </c>
      <c r="M301" s="80">
        <v>0</v>
      </c>
      <c r="N301" s="80">
        <v>0</v>
      </c>
      <c r="O301" s="80">
        <v>0</v>
      </c>
      <c r="P301" s="80">
        <v>0</v>
      </c>
      <c r="Q301" s="80">
        <v>0</v>
      </c>
      <c r="R301" s="80">
        <v>0</v>
      </c>
      <c r="S301" s="80">
        <v>0</v>
      </c>
      <c r="T301" s="80">
        <v>0</v>
      </c>
      <c r="U301" s="80">
        <v>0</v>
      </c>
      <c r="V301" s="80">
        <v>0</v>
      </c>
      <c r="W301" s="80">
        <v>0</v>
      </c>
      <c r="X301" s="80">
        <v>0</v>
      </c>
      <c r="Y301" s="80">
        <v>0</v>
      </c>
      <c r="Z301" s="80">
        <v>0</v>
      </c>
      <c r="AA301" s="80">
        <v>0</v>
      </c>
      <c r="AB301" s="80">
        <v>0</v>
      </c>
      <c r="AC301" s="80">
        <v>0</v>
      </c>
      <c r="AD301" s="80">
        <v>0</v>
      </c>
      <c r="AE301" s="80">
        <v>0</v>
      </c>
      <c r="AF301" s="80">
        <v>0</v>
      </c>
      <c r="AG301" s="80">
        <v>0</v>
      </c>
      <c r="AH301" s="80">
        <v>0</v>
      </c>
      <c r="AI301" s="80">
        <v>0</v>
      </c>
      <c r="AJ301" s="80">
        <v>0</v>
      </c>
      <c r="AK301" s="80">
        <v>0</v>
      </c>
      <c r="AL301" s="80">
        <v>0</v>
      </c>
      <c r="AM301" s="80">
        <v>0</v>
      </c>
      <c r="AN301" s="80">
        <v>0</v>
      </c>
      <c r="AO301" s="80">
        <v>0</v>
      </c>
      <c r="AP301" s="80">
        <v>0</v>
      </c>
      <c r="AQ301" s="80">
        <v>0</v>
      </c>
      <c r="AR301" s="80">
        <v>0</v>
      </c>
      <c r="AS301" s="80">
        <v>0</v>
      </c>
      <c r="AT301" s="80">
        <v>0</v>
      </c>
      <c r="AU301" s="80">
        <v>0</v>
      </c>
      <c r="AV301" s="80">
        <v>0</v>
      </c>
      <c r="AW301" s="80">
        <v>0</v>
      </c>
      <c r="AX301" s="80">
        <v>0</v>
      </c>
      <c r="AY301" s="80">
        <v>0</v>
      </c>
      <c r="AZ301" s="80">
        <v>0</v>
      </c>
      <c r="BA301" s="80">
        <v>0</v>
      </c>
      <c r="BB301" s="80">
        <v>0</v>
      </c>
      <c r="BC301" s="80">
        <v>0</v>
      </c>
      <c r="BD301" s="80">
        <v>0</v>
      </c>
      <c r="BE301" s="80">
        <v>0</v>
      </c>
      <c r="BF301" s="80">
        <v>0</v>
      </c>
      <c r="BG301" s="80">
        <v>0</v>
      </c>
      <c r="BH301" s="80">
        <v>0</v>
      </c>
      <c r="BI301" s="80">
        <v>0</v>
      </c>
      <c r="BJ301" s="80">
        <v>0</v>
      </c>
      <c r="BK301" s="80">
        <v>0</v>
      </c>
      <c r="BL301" s="80">
        <v>0</v>
      </c>
      <c r="BM301" s="80">
        <v>0</v>
      </c>
      <c r="BN301" s="80">
        <v>0</v>
      </c>
      <c r="BO301" s="80">
        <v>0</v>
      </c>
      <c r="BU301" s="80">
        <v>0</v>
      </c>
      <c r="BV301" s="80">
        <v>0</v>
      </c>
      <c r="BW301" s="80">
        <v>0</v>
      </c>
      <c r="BX301" s="80">
        <v>0</v>
      </c>
      <c r="BZ301" s="80">
        <v>0</v>
      </c>
      <c r="CA301" s="80" t="e">
        <v>#REF!</v>
      </c>
    </row>
    <row r="302" spans="12:79" hidden="1" x14ac:dyDescent="0.3">
      <c r="L302" s="80">
        <v>0</v>
      </c>
      <c r="M302" s="80">
        <v>0</v>
      </c>
      <c r="N302" s="80">
        <v>0</v>
      </c>
      <c r="O302" s="80">
        <v>0</v>
      </c>
      <c r="P302" s="80">
        <v>0</v>
      </c>
      <c r="Q302" s="80">
        <v>0</v>
      </c>
      <c r="R302" s="80">
        <v>0</v>
      </c>
      <c r="S302" s="80">
        <v>0</v>
      </c>
      <c r="T302" s="80">
        <v>0</v>
      </c>
      <c r="U302" s="80">
        <v>0</v>
      </c>
      <c r="V302" s="80">
        <v>0</v>
      </c>
      <c r="W302" s="80">
        <v>0</v>
      </c>
      <c r="X302" s="80">
        <v>0</v>
      </c>
      <c r="Y302" s="80">
        <v>0</v>
      </c>
      <c r="Z302" s="80">
        <v>0</v>
      </c>
      <c r="AA302" s="80">
        <v>0</v>
      </c>
      <c r="AB302" s="80">
        <v>0</v>
      </c>
      <c r="AC302" s="80">
        <v>0</v>
      </c>
      <c r="AD302" s="80">
        <v>0</v>
      </c>
      <c r="AE302" s="80">
        <v>0</v>
      </c>
      <c r="AF302" s="80">
        <v>0</v>
      </c>
      <c r="AG302" s="80">
        <v>0</v>
      </c>
      <c r="AH302" s="80">
        <v>0</v>
      </c>
      <c r="AI302" s="80">
        <v>0</v>
      </c>
      <c r="AJ302" s="80">
        <v>0</v>
      </c>
      <c r="AK302" s="80">
        <v>0</v>
      </c>
      <c r="AL302" s="80">
        <v>0</v>
      </c>
      <c r="AM302" s="80">
        <v>0</v>
      </c>
      <c r="AN302" s="80">
        <v>0</v>
      </c>
      <c r="AO302" s="80">
        <v>0</v>
      </c>
      <c r="AP302" s="80">
        <v>0</v>
      </c>
      <c r="AQ302" s="80">
        <v>0</v>
      </c>
      <c r="AR302" s="80">
        <v>0</v>
      </c>
      <c r="AS302" s="80">
        <v>0</v>
      </c>
      <c r="AT302" s="80">
        <v>0</v>
      </c>
      <c r="AU302" s="80">
        <v>0</v>
      </c>
      <c r="AV302" s="80">
        <v>0</v>
      </c>
      <c r="AW302" s="80">
        <v>0</v>
      </c>
      <c r="AX302" s="80">
        <v>0</v>
      </c>
      <c r="AY302" s="80">
        <v>0</v>
      </c>
      <c r="AZ302" s="80">
        <v>0</v>
      </c>
      <c r="BA302" s="80">
        <v>0</v>
      </c>
      <c r="BB302" s="80">
        <v>0</v>
      </c>
      <c r="BC302" s="80">
        <v>0</v>
      </c>
      <c r="BD302" s="80">
        <v>0</v>
      </c>
      <c r="BE302" s="80">
        <v>0</v>
      </c>
      <c r="BF302" s="80">
        <v>0</v>
      </c>
      <c r="BG302" s="80">
        <v>0</v>
      </c>
      <c r="BH302" s="80">
        <v>0</v>
      </c>
      <c r="BI302" s="80">
        <v>0</v>
      </c>
      <c r="BJ302" s="80">
        <v>0</v>
      </c>
      <c r="BK302" s="80">
        <v>0</v>
      </c>
      <c r="BL302" s="80">
        <v>0</v>
      </c>
      <c r="BM302" s="80">
        <v>0</v>
      </c>
      <c r="BN302" s="80">
        <v>0</v>
      </c>
      <c r="BO302" s="80">
        <v>0</v>
      </c>
      <c r="BU302" s="80">
        <v>0</v>
      </c>
      <c r="BV302" s="80">
        <v>0</v>
      </c>
      <c r="BW302" s="80">
        <v>0</v>
      </c>
      <c r="BX302" s="80">
        <v>0</v>
      </c>
      <c r="BZ302" s="80">
        <v>0</v>
      </c>
      <c r="CA302" s="80" t="e">
        <v>#REF!</v>
      </c>
    </row>
    <row r="303" spans="12:79" hidden="1" x14ac:dyDescent="0.3">
      <c r="L303" s="80">
        <v>0</v>
      </c>
      <c r="M303" s="80">
        <v>0</v>
      </c>
      <c r="N303" s="80">
        <v>0</v>
      </c>
      <c r="O303" s="80">
        <v>0</v>
      </c>
      <c r="P303" s="80">
        <v>0</v>
      </c>
      <c r="Q303" s="80">
        <v>0</v>
      </c>
      <c r="R303" s="80">
        <v>0</v>
      </c>
      <c r="S303" s="80">
        <v>0</v>
      </c>
      <c r="T303" s="80">
        <v>0</v>
      </c>
      <c r="U303" s="80">
        <v>0</v>
      </c>
      <c r="V303" s="80">
        <v>0</v>
      </c>
      <c r="W303" s="80">
        <v>0</v>
      </c>
      <c r="X303" s="80">
        <v>0</v>
      </c>
      <c r="Y303" s="80">
        <v>0</v>
      </c>
      <c r="Z303" s="80">
        <v>0</v>
      </c>
      <c r="AA303" s="80">
        <v>0</v>
      </c>
      <c r="AB303" s="80">
        <v>0</v>
      </c>
      <c r="AC303" s="80">
        <v>0</v>
      </c>
      <c r="AD303" s="80">
        <v>0</v>
      </c>
      <c r="AE303" s="80">
        <v>0</v>
      </c>
      <c r="AF303" s="80">
        <v>0</v>
      </c>
      <c r="AG303" s="80">
        <v>0</v>
      </c>
      <c r="AH303" s="80">
        <v>0</v>
      </c>
      <c r="AI303" s="80">
        <v>0</v>
      </c>
      <c r="AJ303" s="80">
        <v>0</v>
      </c>
      <c r="AK303" s="80">
        <v>0</v>
      </c>
      <c r="AL303" s="80">
        <v>0</v>
      </c>
      <c r="AM303" s="80">
        <v>0</v>
      </c>
      <c r="AN303" s="80">
        <v>0</v>
      </c>
      <c r="AO303" s="80">
        <v>0</v>
      </c>
      <c r="AP303" s="80">
        <v>0</v>
      </c>
      <c r="AQ303" s="80">
        <v>0</v>
      </c>
      <c r="AR303" s="80">
        <v>0</v>
      </c>
      <c r="AS303" s="80">
        <v>0</v>
      </c>
      <c r="AT303" s="80">
        <v>0</v>
      </c>
      <c r="AU303" s="80">
        <v>0</v>
      </c>
      <c r="AV303" s="80">
        <v>0</v>
      </c>
      <c r="AW303" s="80">
        <v>0</v>
      </c>
      <c r="AX303" s="80">
        <v>0</v>
      </c>
      <c r="AY303" s="80">
        <v>0</v>
      </c>
      <c r="AZ303" s="80">
        <v>0</v>
      </c>
      <c r="BA303" s="80">
        <v>0</v>
      </c>
      <c r="BB303" s="80">
        <v>0</v>
      </c>
      <c r="BC303" s="80">
        <v>0</v>
      </c>
      <c r="BD303" s="80">
        <v>0</v>
      </c>
      <c r="BE303" s="80">
        <v>0</v>
      </c>
      <c r="BF303" s="80">
        <v>0</v>
      </c>
      <c r="BG303" s="80">
        <v>0</v>
      </c>
      <c r="BH303" s="80">
        <v>0</v>
      </c>
      <c r="BI303" s="80">
        <v>0</v>
      </c>
      <c r="BJ303" s="80">
        <v>0</v>
      </c>
      <c r="BK303" s="80">
        <v>0</v>
      </c>
      <c r="BL303" s="80">
        <v>0</v>
      </c>
      <c r="BM303" s="80">
        <v>0</v>
      </c>
      <c r="BN303" s="80">
        <v>0</v>
      </c>
      <c r="BO303" s="80">
        <v>0</v>
      </c>
      <c r="BU303" s="80">
        <v>0</v>
      </c>
      <c r="BV303" s="80">
        <v>0</v>
      </c>
      <c r="BW303" s="80">
        <v>0</v>
      </c>
      <c r="BX303" s="80">
        <v>0</v>
      </c>
      <c r="BZ303" s="80">
        <v>0</v>
      </c>
      <c r="CA303" s="80" t="e">
        <v>#REF!</v>
      </c>
    </row>
    <row r="304" spans="12:79" hidden="1" x14ac:dyDescent="0.3">
      <c r="L304" s="80">
        <v>0</v>
      </c>
      <c r="M304" s="80">
        <v>0</v>
      </c>
      <c r="N304" s="80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80">
        <v>0</v>
      </c>
      <c r="W304" s="80">
        <v>0</v>
      </c>
      <c r="X304" s="80">
        <v>0</v>
      </c>
      <c r="Y304" s="80">
        <v>0</v>
      </c>
      <c r="Z304" s="80">
        <v>0</v>
      </c>
      <c r="AA304" s="80">
        <v>0</v>
      </c>
      <c r="AB304" s="80">
        <v>0</v>
      </c>
      <c r="AC304" s="80">
        <v>0</v>
      </c>
      <c r="AD304" s="80">
        <v>0</v>
      </c>
      <c r="AE304" s="80">
        <v>0</v>
      </c>
      <c r="AF304" s="80">
        <v>0</v>
      </c>
      <c r="AG304" s="80">
        <v>0</v>
      </c>
      <c r="AH304" s="80">
        <v>0</v>
      </c>
      <c r="AI304" s="80">
        <v>0</v>
      </c>
      <c r="AJ304" s="80">
        <v>0</v>
      </c>
      <c r="AK304" s="80">
        <v>0</v>
      </c>
      <c r="AL304" s="80">
        <v>0</v>
      </c>
      <c r="AM304" s="80">
        <v>0</v>
      </c>
      <c r="AN304" s="80">
        <v>0</v>
      </c>
      <c r="AO304" s="80">
        <v>0</v>
      </c>
      <c r="AP304" s="80">
        <v>0</v>
      </c>
      <c r="AQ304" s="80">
        <v>0</v>
      </c>
      <c r="AR304" s="80">
        <v>0</v>
      </c>
      <c r="AS304" s="80">
        <v>0</v>
      </c>
      <c r="AT304" s="80">
        <v>0</v>
      </c>
      <c r="AU304" s="80">
        <v>0</v>
      </c>
      <c r="AV304" s="80">
        <v>0</v>
      </c>
      <c r="AW304" s="80">
        <v>0</v>
      </c>
      <c r="AX304" s="80">
        <v>0</v>
      </c>
      <c r="AY304" s="80">
        <v>0</v>
      </c>
      <c r="AZ304" s="80">
        <v>0</v>
      </c>
      <c r="BA304" s="80">
        <v>0</v>
      </c>
      <c r="BB304" s="80">
        <v>0</v>
      </c>
      <c r="BC304" s="80">
        <v>0</v>
      </c>
      <c r="BD304" s="80">
        <v>0</v>
      </c>
      <c r="BE304" s="80">
        <v>0</v>
      </c>
      <c r="BF304" s="80">
        <v>0</v>
      </c>
      <c r="BG304" s="80">
        <v>0</v>
      </c>
      <c r="BH304" s="80">
        <v>0</v>
      </c>
      <c r="BI304" s="80">
        <v>0</v>
      </c>
      <c r="BJ304" s="80">
        <v>0</v>
      </c>
      <c r="BK304" s="80">
        <v>0</v>
      </c>
      <c r="BL304" s="80">
        <v>0</v>
      </c>
      <c r="BM304" s="80">
        <v>0</v>
      </c>
      <c r="BN304" s="80">
        <v>0</v>
      </c>
      <c r="BO304" s="80">
        <v>0</v>
      </c>
      <c r="BU304" s="80">
        <v>0</v>
      </c>
      <c r="BV304" s="80">
        <v>0</v>
      </c>
      <c r="BW304" s="80">
        <v>0</v>
      </c>
      <c r="BX304" s="80">
        <v>0</v>
      </c>
      <c r="BZ304" s="80">
        <v>0</v>
      </c>
      <c r="CA304" s="80" t="e">
        <v>#REF!</v>
      </c>
    </row>
    <row r="305" spans="12:79" hidden="1" x14ac:dyDescent="0.3">
      <c r="L305" s="80">
        <v>0</v>
      </c>
      <c r="M305" s="80">
        <v>0</v>
      </c>
      <c r="N305" s="80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v>0</v>
      </c>
      <c r="V305" s="80">
        <v>0</v>
      </c>
      <c r="W305" s="80">
        <v>0</v>
      </c>
      <c r="X305" s="80">
        <v>0</v>
      </c>
      <c r="Y305" s="80">
        <v>0</v>
      </c>
      <c r="Z305" s="80">
        <v>0</v>
      </c>
      <c r="AA305" s="80">
        <v>0</v>
      </c>
      <c r="AB305" s="80">
        <v>0</v>
      </c>
      <c r="AC305" s="80">
        <v>0</v>
      </c>
      <c r="AD305" s="80">
        <v>0</v>
      </c>
      <c r="AE305" s="80">
        <v>0</v>
      </c>
      <c r="AF305" s="80">
        <v>0</v>
      </c>
      <c r="AG305" s="80">
        <v>0</v>
      </c>
      <c r="AH305" s="80">
        <v>0</v>
      </c>
      <c r="AI305" s="80">
        <v>0</v>
      </c>
      <c r="AJ305" s="80">
        <v>0</v>
      </c>
      <c r="AK305" s="80">
        <v>0</v>
      </c>
      <c r="AL305" s="80">
        <v>0</v>
      </c>
      <c r="AM305" s="80">
        <v>0</v>
      </c>
      <c r="AN305" s="80">
        <v>0</v>
      </c>
      <c r="AO305" s="80">
        <v>0</v>
      </c>
      <c r="AP305" s="80">
        <v>0</v>
      </c>
      <c r="AQ305" s="80">
        <v>0</v>
      </c>
      <c r="AR305" s="80">
        <v>0</v>
      </c>
      <c r="AS305" s="80">
        <v>0</v>
      </c>
      <c r="AT305" s="80">
        <v>0</v>
      </c>
      <c r="AU305" s="80">
        <v>0</v>
      </c>
      <c r="AV305" s="80">
        <v>0</v>
      </c>
      <c r="AW305" s="80">
        <v>0</v>
      </c>
      <c r="AX305" s="80">
        <v>0</v>
      </c>
      <c r="AY305" s="80">
        <v>0</v>
      </c>
      <c r="AZ305" s="80">
        <v>0</v>
      </c>
      <c r="BA305" s="80">
        <v>0</v>
      </c>
      <c r="BB305" s="80">
        <v>0</v>
      </c>
      <c r="BC305" s="80">
        <v>0</v>
      </c>
      <c r="BD305" s="80">
        <v>0</v>
      </c>
      <c r="BE305" s="80">
        <v>0</v>
      </c>
      <c r="BF305" s="80">
        <v>0</v>
      </c>
      <c r="BG305" s="80">
        <v>0</v>
      </c>
      <c r="BH305" s="80">
        <v>0</v>
      </c>
      <c r="BI305" s="80">
        <v>0</v>
      </c>
      <c r="BJ305" s="80">
        <v>0</v>
      </c>
      <c r="BK305" s="80">
        <v>0</v>
      </c>
      <c r="BL305" s="80">
        <v>0</v>
      </c>
      <c r="BM305" s="80">
        <v>0</v>
      </c>
      <c r="BN305" s="80">
        <v>0</v>
      </c>
      <c r="BO305" s="80">
        <v>0</v>
      </c>
      <c r="BU305" s="80">
        <v>0</v>
      </c>
      <c r="BV305" s="80">
        <v>0</v>
      </c>
      <c r="BW305" s="80">
        <v>0</v>
      </c>
      <c r="BX305" s="80">
        <v>0</v>
      </c>
      <c r="BZ305" s="80">
        <v>0</v>
      </c>
      <c r="CA305" s="80" t="e">
        <v>#REF!</v>
      </c>
    </row>
    <row r="306" spans="12:79" hidden="1" x14ac:dyDescent="0.3">
      <c r="L306" s="80">
        <v>0</v>
      </c>
      <c r="M306" s="80">
        <v>0</v>
      </c>
      <c r="N306" s="80">
        <v>0</v>
      </c>
      <c r="O306" s="80">
        <v>0</v>
      </c>
      <c r="P306" s="80">
        <v>0</v>
      </c>
      <c r="Q306" s="80">
        <v>0</v>
      </c>
      <c r="R306" s="80">
        <v>0</v>
      </c>
      <c r="S306" s="80">
        <v>0</v>
      </c>
      <c r="T306" s="80">
        <v>0</v>
      </c>
      <c r="U306" s="80">
        <v>0</v>
      </c>
      <c r="V306" s="80">
        <v>0</v>
      </c>
      <c r="W306" s="80">
        <v>0</v>
      </c>
      <c r="X306" s="80">
        <v>0</v>
      </c>
      <c r="Y306" s="80">
        <v>0</v>
      </c>
      <c r="Z306" s="80">
        <v>0</v>
      </c>
      <c r="AA306" s="80">
        <v>0</v>
      </c>
      <c r="AB306" s="80">
        <v>0</v>
      </c>
      <c r="AC306" s="80">
        <v>0</v>
      </c>
      <c r="AD306" s="80">
        <v>0</v>
      </c>
      <c r="AE306" s="80">
        <v>0</v>
      </c>
      <c r="AF306" s="80">
        <v>0</v>
      </c>
      <c r="AG306" s="80">
        <v>0</v>
      </c>
      <c r="AH306" s="80">
        <v>0</v>
      </c>
      <c r="AI306" s="80">
        <v>0</v>
      </c>
      <c r="AJ306" s="80">
        <v>0</v>
      </c>
      <c r="AK306" s="80">
        <v>0</v>
      </c>
      <c r="AL306" s="80">
        <v>0</v>
      </c>
      <c r="AM306" s="80">
        <v>0</v>
      </c>
      <c r="AN306" s="80">
        <v>0</v>
      </c>
      <c r="AO306" s="80">
        <v>0</v>
      </c>
      <c r="AP306" s="80">
        <v>0</v>
      </c>
      <c r="AQ306" s="80">
        <v>0</v>
      </c>
      <c r="AR306" s="80">
        <v>0</v>
      </c>
      <c r="AS306" s="80">
        <v>0</v>
      </c>
      <c r="AT306" s="80">
        <v>0</v>
      </c>
      <c r="AU306" s="80">
        <v>0</v>
      </c>
      <c r="AV306" s="80">
        <v>0</v>
      </c>
      <c r="AW306" s="80">
        <v>0</v>
      </c>
      <c r="AX306" s="80">
        <v>0</v>
      </c>
      <c r="AY306" s="80">
        <v>0</v>
      </c>
      <c r="AZ306" s="80">
        <v>0</v>
      </c>
      <c r="BA306" s="80">
        <v>0</v>
      </c>
      <c r="BB306" s="80">
        <v>0</v>
      </c>
      <c r="BC306" s="80">
        <v>0</v>
      </c>
      <c r="BD306" s="80">
        <v>0</v>
      </c>
      <c r="BE306" s="80">
        <v>0</v>
      </c>
      <c r="BF306" s="80">
        <v>0</v>
      </c>
      <c r="BG306" s="80">
        <v>0</v>
      </c>
      <c r="BH306" s="80">
        <v>0</v>
      </c>
      <c r="BI306" s="80">
        <v>0</v>
      </c>
      <c r="BJ306" s="80">
        <v>0</v>
      </c>
      <c r="BK306" s="80">
        <v>0</v>
      </c>
      <c r="BL306" s="80">
        <v>0</v>
      </c>
      <c r="BM306" s="80">
        <v>0</v>
      </c>
      <c r="BN306" s="80">
        <v>0</v>
      </c>
      <c r="BO306" s="80">
        <v>0</v>
      </c>
      <c r="BU306" s="80">
        <v>0</v>
      </c>
      <c r="BV306" s="80">
        <v>0</v>
      </c>
      <c r="BW306" s="80">
        <v>0</v>
      </c>
      <c r="BX306" s="80">
        <v>0</v>
      </c>
      <c r="BZ306" s="80">
        <v>0</v>
      </c>
      <c r="CA306" s="80" t="e">
        <v>#REF!</v>
      </c>
    </row>
    <row r="307" spans="12:79" hidden="1" x14ac:dyDescent="0.3">
      <c r="L307" s="80">
        <v>0</v>
      </c>
      <c r="M307" s="80">
        <v>0</v>
      </c>
      <c r="N307" s="80">
        <v>0</v>
      </c>
      <c r="O307" s="80">
        <v>0</v>
      </c>
      <c r="P307" s="80">
        <v>0</v>
      </c>
      <c r="Q307" s="80">
        <v>0</v>
      </c>
      <c r="R307" s="80">
        <v>0</v>
      </c>
      <c r="S307" s="80">
        <v>0</v>
      </c>
      <c r="T307" s="80">
        <v>0</v>
      </c>
      <c r="U307" s="80">
        <v>0</v>
      </c>
      <c r="V307" s="80">
        <v>0</v>
      </c>
      <c r="W307" s="80">
        <v>0</v>
      </c>
      <c r="X307" s="80">
        <v>0</v>
      </c>
      <c r="Y307" s="80">
        <v>0</v>
      </c>
      <c r="Z307" s="80">
        <v>0</v>
      </c>
      <c r="AA307" s="80">
        <v>0</v>
      </c>
      <c r="AB307" s="80">
        <v>0</v>
      </c>
      <c r="AC307" s="80">
        <v>0</v>
      </c>
      <c r="AD307" s="80">
        <v>0</v>
      </c>
      <c r="AE307" s="80">
        <v>0</v>
      </c>
      <c r="AF307" s="80">
        <v>0</v>
      </c>
      <c r="AG307" s="80">
        <v>0</v>
      </c>
      <c r="AH307" s="80">
        <v>0</v>
      </c>
      <c r="AI307" s="80">
        <v>0</v>
      </c>
      <c r="AJ307" s="80">
        <v>0</v>
      </c>
      <c r="AK307" s="80">
        <v>0</v>
      </c>
      <c r="AL307" s="80">
        <v>0</v>
      </c>
      <c r="AM307" s="80">
        <v>0</v>
      </c>
      <c r="AN307" s="80">
        <v>0</v>
      </c>
      <c r="AO307" s="80">
        <v>0</v>
      </c>
      <c r="AP307" s="80">
        <v>0</v>
      </c>
      <c r="AQ307" s="80">
        <v>0</v>
      </c>
      <c r="AR307" s="80">
        <v>0</v>
      </c>
      <c r="AS307" s="80">
        <v>0</v>
      </c>
      <c r="AT307" s="80">
        <v>0</v>
      </c>
      <c r="AU307" s="80">
        <v>0</v>
      </c>
      <c r="AV307" s="80">
        <v>0</v>
      </c>
      <c r="AW307" s="80">
        <v>0</v>
      </c>
      <c r="AX307" s="80">
        <v>0</v>
      </c>
      <c r="AY307" s="80">
        <v>0</v>
      </c>
      <c r="AZ307" s="80">
        <v>0</v>
      </c>
      <c r="BA307" s="80">
        <v>0</v>
      </c>
      <c r="BB307" s="80">
        <v>0</v>
      </c>
      <c r="BC307" s="80">
        <v>0</v>
      </c>
      <c r="BD307" s="80">
        <v>0</v>
      </c>
      <c r="BE307" s="80">
        <v>0</v>
      </c>
      <c r="BF307" s="80">
        <v>0</v>
      </c>
      <c r="BG307" s="80">
        <v>0</v>
      </c>
      <c r="BH307" s="80">
        <v>0</v>
      </c>
      <c r="BI307" s="80">
        <v>0</v>
      </c>
      <c r="BJ307" s="80">
        <v>0</v>
      </c>
      <c r="BK307" s="80">
        <v>0</v>
      </c>
      <c r="BL307" s="80">
        <v>0</v>
      </c>
      <c r="BM307" s="80">
        <v>0</v>
      </c>
      <c r="BN307" s="80">
        <v>0</v>
      </c>
      <c r="BO307" s="80">
        <v>0</v>
      </c>
      <c r="BU307" s="80">
        <v>0</v>
      </c>
      <c r="BV307" s="80">
        <v>0</v>
      </c>
      <c r="BW307" s="80">
        <v>0</v>
      </c>
      <c r="BX307" s="80">
        <v>0</v>
      </c>
      <c r="BZ307" s="80">
        <v>0</v>
      </c>
      <c r="CA307" s="80" t="e">
        <v>#REF!</v>
      </c>
    </row>
    <row r="308" spans="12:79" hidden="1" x14ac:dyDescent="0.3">
      <c r="L308" s="80">
        <v>0</v>
      </c>
      <c r="M308" s="80">
        <v>0</v>
      </c>
      <c r="N308" s="80">
        <v>0</v>
      </c>
      <c r="O308" s="80">
        <v>0</v>
      </c>
      <c r="P308" s="80">
        <v>0</v>
      </c>
      <c r="Q308" s="80">
        <v>0</v>
      </c>
      <c r="R308" s="80">
        <v>0</v>
      </c>
      <c r="S308" s="80">
        <v>0</v>
      </c>
      <c r="T308" s="80">
        <v>0</v>
      </c>
      <c r="U308" s="80">
        <v>0</v>
      </c>
      <c r="V308" s="80">
        <v>0</v>
      </c>
      <c r="W308" s="80">
        <v>0</v>
      </c>
      <c r="X308" s="80">
        <v>0</v>
      </c>
      <c r="Y308" s="80">
        <v>0</v>
      </c>
      <c r="Z308" s="80">
        <v>0</v>
      </c>
      <c r="AA308" s="80">
        <v>0</v>
      </c>
      <c r="AB308" s="80">
        <v>0</v>
      </c>
      <c r="AC308" s="80">
        <v>0</v>
      </c>
      <c r="AD308" s="80">
        <v>0</v>
      </c>
      <c r="AE308" s="80">
        <v>0</v>
      </c>
      <c r="AF308" s="80">
        <v>0</v>
      </c>
      <c r="AG308" s="80">
        <v>0</v>
      </c>
      <c r="AH308" s="80">
        <v>0</v>
      </c>
      <c r="AI308" s="80">
        <v>0</v>
      </c>
      <c r="AJ308" s="80">
        <v>0</v>
      </c>
      <c r="AK308" s="80">
        <v>0</v>
      </c>
      <c r="AL308" s="80">
        <v>0</v>
      </c>
      <c r="AM308" s="80">
        <v>0</v>
      </c>
      <c r="AN308" s="80">
        <v>0</v>
      </c>
      <c r="AO308" s="80">
        <v>0</v>
      </c>
      <c r="AP308" s="80">
        <v>0</v>
      </c>
      <c r="AQ308" s="80">
        <v>0</v>
      </c>
      <c r="AR308" s="80">
        <v>0</v>
      </c>
      <c r="AS308" s="80">
        <v>0</v>
      </c>
      <c r="AT308" s="80">
        <v>0</v>
      </c>
      <c r="AU308" s="80">
        <v>0</v>
      </c>
      <c r="AV308" s="80">
        <v>0</v>
      </c>
      <c r="AW308" s="80">
        <v>0</v>
      </c>
      <c r="AX308" s="80">
        <v>0</v>
      </c>
      <c r="AY308" s="80">
        <v>0</v>
      </c>
      <c r="AZ308" s="80">
        <v>0</v>
      </c>
      <c r="BA308" s="80">
        <v>0</v>
      </c>
      <c r="BB308" s="80">
        <v>0</v>
      </c>
      <c r="BC308" s="80">
        <v>0</v>
      </c>
      <c r="BD308" s="80">
        <v>0</v>
      </c>
      <c r="BE308" s="80">
        <v>0</v>
      </c>
      <c r="BF308" s="80">
        <v>0</v>
      </c>
      <c r="BG308" s="80">
        <v>0</v>
      </c>
      <c r="BH308" s="80">
        <v>0</v>
      </c>
      <c r="BI308" s="80">
        <v>0</v>
      </c>
      <c r="BJ308" s="80">
        <v>0</v>
      </c>
      <c r="BK308" s="80">
        <v>0</v>
      </c>
      <c r="BL308" s="80">
        <v>0</v>
      </c>
      <c r="BM308" s="80">
        <v>0</v>
      </c>
      <c r="BN308" s="80">
        <v>0</v>
      </c>
      <c r="BO308" s="80">
        <v>0</v>
      </c>
      <c r="BU308" s="80">
        <v>0</v>
      </c>
      <c r="BV308" s="80">
        <v>0</v>
      </c>
      <c r="BW308" s="80">
        <v>0</v>
      </c>
      <c r="BX308" s="80">
        <v>0</v>
      </c>
      <c r="BZ308" s="80">
        <v>0</v>
      </c>
      <c r="CA308" s="80" t="e">
        <v>#REF!</v>
      </c>
    </row>
    <row r="309" spans="12:79" hidden="1" x14ac:dyDescent="0.3">
      <c r="L309" s="80">
        <v>0</v>
      </c>
      <c r="M309" s="80">
        <v>0</v>
      </c>
      <c r="N309" s="80">
        <v>0</v>
      </c>
      <c r="O309" s="80">
        <v>0</v>
      </c>
      <c r="P309" s="80">
        <v>0</v>
      </c>
      <c r="Q309" s="80">
        <v>0</v>
      </c>
      <c r="R309" s="80">
        <v>0</v>
      </c>
      <c r="S309" s="80">
        <v>0</v>
      </c>
      <c r="T309" s="80">
        <v>0</v>
      </c>
      <c r="U309" s="80">
        <v>0</v>
      </c>
      <c r="V309" s="80">
        <v>0</v>
      </c>
      <c r="W309" s="80">
        <v>0</v>
      </c>
      <c r="X309" s="80">
        <v>0</v>
      </c>
      <c r="Y309" s="80">
        <v>0</v>
      </c>
      <c r="Z309" s="80">
        <v>0</v>
      </c>
      <c r="AA309" s="80">
        <v>0</v>
      </c>
      <c r="AB309" s="80">
        <v>0</v>
      </c>
      <c r="AC309" s="80">
        <v>0</v>
      </c>
      <c r="AD309" s="80">
        <v>0</v>
      </c>
      <c r="AE309" s="80">
        <v>0</v>
      </c>
      <c r="AF309" s="80">
        <v>0</v>
      </c>
      <c r="AG309" s="80">
        <v>0</v>
      </c>
      <c r="AH309" s="80">
        <v>0</v>
      </c>
      <c r="AI309" s="80">
        <v>0</v>
      </c>
      <c r="AJ309" s="80">
        <v>0</v>
      </c>
      <c r="AK309" s="80">
        <v>0</v>
      </c>
      <c r="AL309" s="80">
        <v>0</v>
      </c>
      <c r="AM309" s="80">
        <v>0</v>
      </c>
      <c r="AN309" s="80">
        <v>0</v>
      </c>
      <c r="AO309" s="80">
        <v>0</v>
      </c>
      <c r="AP309" s="80">
        <v>0</v>
      </c>
      <c r="AQ309" s="80">
        <v>0</v>
      </c>
      <c r="AR309" s="80">
        <v>0</v>
      </c>
      <c r="AS309" s="80">
        <v>0</v>
      </c>
      <c r="AT309" s="80">
        <v>0</v>
      </c>
      <c r="AU309" s="80">
        <v>0</v>
      </c>
      <c r="AV309" s="80">
        <v>0</v>
      </c>
      <c r="AW309" s="80">
        <v>0</v>
      </c>
      <c r="AX309" s="80">
        <v>0</v>
      </c>
      <c r="AY309" s="80">
        <v>0</v>
      </c>
      <c r="AZ309" s="80">
        <v>0</v>
      </c>
      <c r="BA309" s="80">
        <v>0</v>
      </c>
      <c r="BB309" s="80">
        <v>0</v>
      </c>
      <c r="BC309" s="80">
        <v>0</v>
      </c>
      <c r="BD309" s="80">
        <v>0</v>
      </c>
      <c r="BE309" s="80">
        <v>0</v>
      </c>
      <c r="BF309" s="80">
        <v>0</v>
      </c>
      <c r="BG309" s="80">
        <v>0</v>
      </c>
      <c r="BH309" s="80">
        <v>0</v>
      </c>
      <c r="BI309" s="80">
        <v>0</v>
      </c>
      <c r="BJ309" s="80">
        <v>0</v>
      </c>
      <c r="BK309" s="80">
        <v>0</v>
      </c>
      <c r="BL309" s="80">
        <v>0</v>
      </c>
      <c r="BM309" s="80">
        <v>0</v>
      </c>
      <c r="BN309" s="80">
        <v>0</v>
      </c>
      <c r="BO309" s="80">
        <v>0</v>
      </c>
      <c r="BU309" s="80">
        <v>0</v>
      </c>
      <c r="BV309" s="80">
        <v>0</v>
      </c>
      <c r="BW309" s="80">
        <v>0</v>
      </c>
      <c r="BX309" s="80">
        <v>0</v>
      </c>
      <c r="BZ309" s="80">
        <v>0</v>
      </c>
      <c r="CA309" s="80" t="e">
        <v>#REF!</v>
      </c>
    </row>
    <row r="310" spans="12:79" hidden="1" x14ac:dyDescent="0.3">
      <c r="L310" s="80">
        <v>0</v>
      </c>
      <c r="M310" s="80">
        <v>0</v>
      </c>
      <c r="N310" s="80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80">
        <v>0</v>
      </c>
      <c r="U310" s="80">
        <v>0</v>
      </c>
      <c r="V310" s="80">
        <v>0</v>
      </c>
      <c r="W310" s="80">
        <v>0</v>
      </c>
      <c r="X310" s="80">
        <v>0</v>
      </c>
      <c r="Y310" s="80">
        <v>0</v>
      </c>
      <c r="Z310" s="80">
        <v>0</v>
      </c>
      <c r="AA310" s="80">
        <v>0</v>
      </c>
      <c r="AB310" s="80">
        <v>0</v>
      </c>
      <c r="AC310" s="80">
        <v>0</v>
      </c>
      <c r="AD310" s="80">
        <v>0</v>
      </c>
      <c r="AE310" s="80">
        <v>0</v>
      </c>
      <c r="AF310" s="80">
        <v>0</v>
      </c>
      <c r="AG310" s="80">
        <v>0</v>
      </c>
      <c r="AH310" s="80">
        <v>0</v>
      </c>
      <c r="AI310" s="80">
        <v>0</v>
      </c>
      <c r="AJ310" s="80">
        <v>0</v>
      </c>
      <c r="AK310" s="80">
        <v>0</v>
      </c>
      <c r="AL310" s="80">
        <v>0</v>
      </c>
      <c r="AM310" s="80">
        <v>0</v>
      </c>
      <c r="AN310" s="80">
        <v>0</v>
      </c>
      <c r="AO310" s="80">
        <v>0</v>
      </c>
      <c r="AP310" s="80">
        <v>0</v>
      </c>
      <c r="AQ310" s="80">
        <v>0</v>
      </c>
      <c r="AR310" s="80">
        <v>0</v>
      </c>
      <c r="AS310" s="80">
        <v>0</v>
      </c>
      <c r="AT310" s="80">
        <v>0</v>
      </c>
      <c r="AU310" s="80">
        <v>0</v>
      </c>
      <c r="AV310" s="80">
        <v>0</v>
      </c>
      <c r="AW310" s="80">
        <v>0</v>
      </c>
      <c r="AX310" s="80">
        <v>0</v>
      </c>
      <c r="AY310" s="80">
        <v>0</v>
      </c>
      <c r="AZ310" s="80">
        <v>0</v>
      </c>
      <c r="BA310" s="80">
        <v>0</v>
      </c>
      <c r="BB310" s="80">
        <v>0</v>
      </c>
      <c r="BC310" s="80">
        <v>0</v>
      </c>
      <c r="BD310" s="80">
        <v>0</v>
      </c>
      <c r="BE310" s="80">
        <v>0</v>
      </c>
      <c r="BF310" s="80">
        <v>0</v>
      </c>
      <c r="BG310" s="80">
        <v>0</v>
      </c>
      <c r="BH310" s="80">
        <v>0</v>
      </c>
      <c r="BI310" s="80">
        <v>0</v>
      </c>
      <c r="BJ310" s="80">
        <v>0</v>
      </c>
      <c r="BK310" s="80">
        <v>0</v>
      </c>
      <c r="BL310" s="80">
        <v>0</v>
      </c>
      <c r="BM310" s="80">
        <v>0</v>
      </c>
      <c r="BN310" s="80">
        <v>0</v>
      </c>
      <c r="BO310" s="80">
        <v>0</v>
      </c>
      <c r="BU310" s="80">
        <v>0</v>
      </c>
      <c r="BV310" s="80">
        <v>0</v>
      </c>
      <c r="BW310" s="80">
        <v>0</v>
      </c>
      <c r="BX310" s="80">
        <v>0</v>
      </c>
      <c r="BZ310" s="80">
        <v>0</v>
      </c>
      <c r="CA310" s="80" t="e">
        <v>#REF!</v>
      </c>
    </row>
    <row r="311" spans="12:79" hidden="1" x14ac:dyDescent="0.3">
      <c r="L311" s="80">
        <v>0</v>
      </c>
      <c r="M311" s="80">
        <v>0</v>
      </c>
      <c r="N311" s="80">
        <v>0</v>
      </c>
      <c r="O311" s="80">
        <v>0</v>
      </c>
      <c r="P311" s="80">
        <v>0</v>
      </c>
      <c r="Q311" s="80">
        <v>0</v>
      </c>
      <c r="R311" s="80">
        <v>0</v>
      </c>
      <c r="S311" s="80">
        <v>0</v>
      </c>
      <c r="T311" s="80">
        <v>0</v>
      </c>
      <c r="U311" s="80">
        <v>0</v>
      </c>
      <c r="V311" s="80">
        <v>0</v>
      </c>
      <c r="W311" s="80">
        <v>0</v>
      </c>
      <c r="X311" s="80">
        <v>0</v>
      </c>
      <c r="Y311" s="80">
        <v>0</v>
      </c>
      <c r="Z311" s="80">
        <v>0</v>
      </c>
      <c r="AA311" s="80">
        <v>0</v>
      </c>
      <c r="AB311" s="80">
        <v>0</v>
      </c>
      <c r="AC311" s="80">
        <v>0</v>
      </c>
      <c r="AD311" s="80">
        <v>0</v>
      </c>
      <c r="AE311" s="80">
        <v>0</v>
      </c>
      <c r="AF311" s="80">
        <v>0</v>
      </c>
      <c r="AG311" s="80">
        <v>0</v>
      </c>
      <c r="AH311" s="80">
        <v>0</v>
      </c>
      <c r="AI311" s="80">
        <v>0</v>
      </c>
      <c r="AJ311" s="80">
        <v>0</v>
      </c>
      <c r="AK311" s="80">
        <v>0</v>
      </c>
      <c r="AL311" s="80">
        <v>0</v>
      </c>
      <c r="AM311" s="80">
        <v>0</v>
      </c>
      <c r="AN311" s="80">
        <v>0</v>
      </c>
      <c r="AO311" s="80">
        <v>0</v>
      </c>
      <c r="AP311" s="80">
        <v>0</v>
      </c>
      <c r="AQ311" s="80">
        <v>0</v>
      </c>
      <c r="AR311" s="80">
        <v>0</v>
      </c>
      <c r="AS311" s="80">
        <v>0</v>
      </c>
      <c r="AT311" s="80">
        <v>0</v>
      </c>
      <c r="AU311" s="80">
        <v>0</v>
      </c>
      <c r="AV311" s="80">
        <v>0</v>
      </c>
      <c r="AW311" s="80">
        <v>0</v>
      </c>
      <c r="AX311" s="80">
        <v>0</v>
      </c>
      <c r="AY311" s="80">
        <v>0</v>
      </c>
      <c r="AZ311" s="80">
        <v>0</v>
      </c>
      <c r="BA311" s="80">
        <v>0</v>
      </c>
      <c r="BB311" s="80">
        <v>0</v>
      </c>
      <c r="BC311" s="80">
        <v>0</v>
      </c>
      <c r="BD311" s="80">
        <v>0</v>
      </c>
      <c r="BE311" s="80">
        <v>0</v>
      </c>
      <c r="BF311" s="80">
        <v>0</v>
      </c>
      <c r="BG311" s="80">
        <v>0</v>
      </c>
      <c r="BH311" s="80">
        <v>0</v>
      </c>
      <c r="BI311" s="80">
        <v>0</v>
      </c>
      <c r="BJ311" s="80">
        <v>0</v>
      </c>
      <c r="BK311" s="80">
        <v>0</v>
      </c>
      <c r="BL311" s="80">
        <v>0</v>
      </c>
      <c r="BM311" s="80">
        <v>0</v>
      </c>
      <c r="BN311" s="80">
        <v>0</v>
      </c>
      <c r="BO311" s="80">
        <v>0</v>
      </c>
      <c r="BU311" s="80">
        <v>0</v>
      </c>
      <c r="BV311" s="80">
        <v>0</v>
      </c>
      <c r="BW311" s="80">
        <v>0</v>
      </c>
      <c r="BX311" s="80">
        <v>0</v>
      </c>
      <c r="BZ311" s="80">
        <v>0</v>
      </c>
      <c r="CA311" s="80" t="e">
        <v>#REF!</v>
      </c>
    </row>
    <row r="312" spans="12:79" hidden="1" x14ac:dyDescent="0.3">
      <c r="L312" s="80">
        <v>0</v>
      </c>
      <c r="M312" s="80">
        <v>0</v>
      </c>
      <c r="N312" s="80">
        <v>0</v>
      </c>
      <c r="O312" s="80">
        <v>0</v>
      </c>
      <c r="P312" s="80">
        <v>0</v>
      </c>
      <c r="Q312" s="80">
        <v>0</v>
      </c>
      <c r="R312" s="80">
        <v>0</v>
      </c>
      <c r="S312" s="80">
        <v>0</v>
      </c>
      <c r="T312" s="80">
        <v>0</v>
      </c>
      <c r="U312" s="80">
        <v>0</v>
      </c>
      <c r="V312" s="80">
        <v>0</v>
      </c>
      <c r="W312" s="80">
        <v>0</v>
      </c>
      <c r="X312" s="80">
        <v>0</v>
      </c>
      <c r="Y312" s="80">
        <v>0</v>
      </c>
      <c r="Z312" s="80">
        <v>0</v>
      </c>
      <c r="AA312" s="80">
        <v>0</v>
      </c>
      <c r="AB312" s="80">
        <v>0</v>
      </c>
      <c r="AC312" s="80">
        <v>0</v>
      </c>
      <c r="AD312" s="80">
        <v>0</v>
      </c>
      <c r="AE312" s="80">
        <v>0</v>
      </c>
      <c r="AF312" s="80">
        <v>0</v>
      </c>
      <c r="AG312" s="80">
        <v>0</v>
      </c>
      <c r="AH312" s="80">
        <v>0</v>
      </c>
      <c r="AI312" s="80">
        <v>0</v>
      </c>
      <c r="AJ312" s="80">
        <v>0</v>
      </c>
      <c r="AK312" s="80">
        <v>0</v>
      </c>
      <c r="AL312" s="80">
        <v>0</v>
      </c>
      <c r="AM312" s="80">
        <v>0</v>
      </c>
      <c r="AN312" s="80">
        <v>0</v>
      </c>
      <c r="AO312" s="80">
        <v>0</v>
      </c>
      <c r="AP312" s="80">
        <v>0</v>
      </c>
      <c r="AQ312" s="80">
        <v>0</v>
      </c>
      <c r="AR312" s="80">
        <v>0</v>
      </c>
      <c r="AS312" s="80">
        <v>0</v>
      </c>
      <c r="AT312" s="80">
        <v>0</v>
      </c>
      <c r="AU312" s="80">
        <v>0</v>
      </c>
      <c r="AV312" s="80">
        <v>0</v>
      </c>
      <c r="AW312" s="80">
        <v>0</v>
      </c>
      <c r="AX312" s="80">
        <v>0</v>
      </c>
      <c r="AY312" s="80">
        <v>0</v>
      </c>
      <c r="AZ312" s="80">
        <v>0</v>
      </c>
      <c r="BA312" s="80">
        <v>0</v>
      </c>
      <c r="BB312" s="80">
        <v>0</v>
      </c>
      <c r="BC312" s="80">
        <v>0</v>
      </c>
      <c r="BD312" s="80">
        <v>0</v>
      </c>
      <c r="BE312" s="80">
        <v>0</v>
      </c>
      <c r="BF312" s="80">
        <v>0</v>
      </c>
      <c r="BG312" s="80">
        <v>0</v>
      </c>
      <c r="BH312" s="80">
        <v>0</v>
      </c>
      <c r="BI312" s="80">
        <v>0</v>
      </c>
      <c r="BJ312" s="80">
        <v>0</v>
      </c>
      <c r="BK312" s="80">
        <v>0</v>
      </c>
      <c r="BL312" s="80">
        <v>0</v>
      </c>
      <c r="BM312" s="80">
        <v>0</v>
      </c>
      <c r="BN312" s="80">
        <v>0</v>
      </c>
      <c r="BO312" s="80">
        <v>0</v>
      </c>
      <c r="BU312" s="80">
        <v>0</v>
      </c>
      <c r="BV312" s="80">
        <v>0</v>
      </c>
      <c r="BW312" s="80">
        <v>0</v>
      </c>
      <c r="BX312" s="80">
        <v>0</v>
      </c>
      <c r="BZ312" s="80">
        <v>0</v>
      </c>
      <c r="CA312" s="80" t="e">
        <v>#REF!</v>
      </c>
    </row>
    <row r="313" spans="12:79" hidden="1" x14ac:dyDescent="0.3">
      <c r="L313" s="80">
        <v>0</v>
      </c>
      <c r="M313" s="80">
        <v>0</v>
      </c>
      <c r="N313" s="80">
        <v>0</v>
      </c>
      <c r="O313" s="80">
        <v>0</v>
      </c>
      <c r="P313" s="80">
        <v>0</v>
      </c>
      <c r="Q313" s="80">
        <v>0</v>
      </c>
      <c r="R313" s="80">
        <v>0</v>
      </c>
      <c r="S313" s="80">
        <v>0</v>
      </c>
      <c r="T313" s="80">
        <v>0</v>
      </c>
      <c r="U313" s="80">
        <v>0</v>
      </c>
      <c r="V313" s="80">
        <v>0</v>
      </c>
      <c r="W313" s="80">
        <v>0</v>
      </c>
      <c r="X313" s="80">
        <v>0</v>
      </c>
      <c r="Y313" s="80">
        <v>0</v>
      </c>
      <c r="Z313" s="80">
        <v>0</v>
      </c>
      <c r="AA313" s="80">
        <v>0</v>
      </c>
      <c r="AB313" s="80">
        <v>0</v>
      </c>
      <c r="AC313" s="80">
        <v>0</v>
      </c>
      <c r="AD313" s="80">
        <v>0</v>
      </c>
      <c r="AE313" s="80">
        <v>0</v>
      </c>
      <c r="AF313" s="80">
        <v>0</v>
      </c>
      <c r="AG313" s="80">
        <v>0</v>
      </c>
      <c r="AH313" s="80">
        <v>0</v>
      </c>
      <c r="AI313" s="80">
        <v>0</v>
      </c>
      <c r="AJ313" s="80">
        <v>0</v>
      </c>
      <c r="AK313" s="80">
        <v>0</v>
      </c>
      <c r="AL313" s="80">
        <v>0</v>
      </c>
      <c r="AM313" s="80">
        <v>0</v>
      </c>
      <c r="AN313" s="80">
        <v>0</v>
      </c>
      <c r="AO313" s="80">
        <v>0</v>
      </c>
      <c r="AP313" s="80">
        <v>0</v>
      </c>
      <c r="AQ313" s="80">
        <v>0</v>
      </c>
      <c r="AR313" s="80">
        <v>0</v>
      </c>
      <c r="AS313" s="80">
        <v>0</v>
      </c>
      <c r="AT313" s="80">
        <v>0</v>
      </c>
      <c r="AU313" s="80">
        <v>0</v>
      </c>
      <c r="AV313" s="80">
        <v>0</v>
      </c>
      <c r="AW313" s="80">
        <v>0</v>
      </c>
      <c r="AX313" s="80">
        <v>0</v>
      </c>
      <c r="AY313" s="80">
        <v>0</v>
      </c>
      <c r="AZ313" s="80">
        <v>0</v>
      </c>
      <c r="BA313" s="80">
        <v>0</v>
      </c>
      <c r="BB313" s="80">
        <v>0</v>
      </c>
      <c r="BC313" s="80">
        <v>0</v>
      </c>
      <c r="BD313" s="80">
        <v>0</v>
      </c>
      <c r="BE313" s="80">
        <v>0</v>
      </c>
      <c r="BF313" s="80">
        <v>0</v>
      </c>
      <c r="BG313" s="80">
        <v>0</v>
      </c>
      <c r="BH313" s="80">
        <v>0</v>
      </c>
      <c r="BI313" s="80">
        <v>0</v>
      </c>
      <c r="BJ313" s="80">
        <v>0</v>
      </c>
      <c r="BK313" s="80">
        <v>0</v>
      </c>
      <c r="BL313" s="80">
        <v>0</v>
      </c>
      <c r="BM313" s="80">
        <v>0</v>
      </c>
      <c r="BN313" s="80">
        <v>0</v>
      </c>
      <c r="BO313" s="80">
        <v>0</v>
      </c>
      <c r="BU313" s="80">
        <v>0</v>
      </c>
      <c r="BV313" s="80">
        <v>0</v>
      </c>
      <c r="BW313" s="80">
        <v>0</v>
      </c>
      <c r="BX313" s="80">
        <v>0</v>
      </c>
      <c r="BZ313" s="80">
        <v>0</v>
      </c>
      <c r="CA313" s="80" t="e">
        <v>#REF!</v>
      </c>
    </row>
    <row r="314" spans="12:79" hidden="1" x14ac:dyDescent="0.3">
      <c r="L314" s="80">
        <v>0</v>
      </c>
      <c r="M314" s="80">
        <v>0</v>
      </c>
      <c r="N314" s="80">
        <v>0</v>
      </c>
      <c r="O314" s="80">
        <v>0</v>
      </c>
      <c r="P314" s="80">
        <v>0</v>
      </c>
      <c r="Q314" s="80">
        <v>0</v>
      </c>
      <c r="R314" s="80">
        <v>0</v>
      </c>
      <c r="S314" s="80">
        <v>0</v>
      </c>
      <c r="T314" s="80">
        <v>0</v>
      </c>
      <c r="U314" s="80">
        <v>0</v>
      </c>
      <c r="V314" s="80">
        <v>0</v>
      </c>
      <c r="W314" s="80">
        <v>0</v>
      </c>
      <c r="X314" s="80">
        <v>0</v>
      </c>
      <c r="Y314" s="80">
        <v>0</v>
      </c>
      <c r="Z314" s="80">
        <v>0</v>
      </c>
      <c r="AA314" s="80">
        <v>0</v>
      </c>
      <c r="AB314" s="80">
        <v>0</v>
      </c>
      <c r="AC314" s="80">
        <v>0</v>
      </c>
      <c r="AD314" s="80">
        <v>0</v>
      </c>
      <c r="AE314" s="80">
        <v>0</v>
      </c>
      <c r="AF314" s="80">
        <v>0</v>
      </c>
      <c r="AG314" s="80">
        <v>0</v>
      </c>
      <c r="AH314" s="80">
        <v>0</v>
      </c>
      <c r="AI314" s="80">
        <v>0</v>
      </c>
      <c r="AJ314" s="80">
        <v>0</v>
      </c>
      <c r="AK314" s="80">
        <v>0</v>
      </c>
      <c r="AL314" s="80">
        <v>0</v>
      </c>
      <c r="AM314" s="80">
        <v>0</v>
      </c>
      <c r="AN314" s="80">
        <v>0</v>
      </c>
      <c r="AO314" s="80">
        <v>0</v>
      </c>
      <c r="AP314" s="80">
        <v>0</v>
      </c>
      <c r="AQ314" s="80">
        <v>0</v>
      </c>
      <c r="AR314" s="80">
        <v>0</v>
      </c>
      <c r="AS314" s="80">
        <v>0</v>
      </c>
      <c r="AT314" s="80">
        <v>0</v>
      </c>
      <c r="AU314" s="80">
        <v>0</v>
      </c>
      <c r="AV314" s="80">
        <v>0</v>
      </c>
      <c r="AW314" s="80">
        <v>0</v>
      </c>
      <c r="AX314" s="80">
        <v>0</v>
      </c>
      <c r="AY314" s="80">
        <v>0</v>
      </c>
      <c r="AZ314" s="80">
        <v>0</v>
      </c>
      <c r="BA314" s="80">
        <v>0</v>
      </c>
      <c r="BB314" s="80">
        <v>0</v>
      </c>
      <c r="BC314" s="80">
        <v>0</v>
      </c>
      <c r="BD314" s="80">
        <v>0</v>
      </c>
      <c r="BE314" s="80">
        <v>0</v>
      </c>
      <c r="BF314" s="80">
        <v>0</v>
      </c>
      <c r="BG314" s="80">
        <v>0</v>
      </c>
      <c r="BH314" s="80">
        <v>0</v>
      </c>
      <c r="BI314" s="80">
        <v>0</v>
      </c>
      <c r="BJ314" s="80">
        <v>0</v>
      </c>
      <c r="BK314" s="80">
        <v>0</v>
      </c>
      <c r="BL314" s="80">
        <v>0</v>
      </c>
      <c r="BM314" s="80">
        <v>0</v>
      </c>
      <c r="BN314" s="80">
        <v>0</v>
      </c>
      <c r="BO314" s="80">
        <v>0</v>
      </c>
      <c r="BU314" s="80">
        <v>0</v>
      </c>
      <c r="BV314" s="80">
        <v>0</v>
      </c>
      <c r="BW314" s="80">
        <v>0</v>
      </c>
      <c r="BX314" s="80">
        <v>0</v>
      </c>
      <c r="BZ314" s="80">
        <v>0</v>
      </c>
      <c r="CA314" s="80" t="e">
        <v>#REF!</v>
      </c>
    </row>
    <row r="315" spans="12:79" hidden="1" x14ac:dyDescent="0.3">
      <c r="L315" s="80">
        <v>0</v>
      </c>
      <c r="M315" s="80">
        <v>0</v>
      </c>
      <c r="N315" s="80">
        <v>0</v>
      </c>
      <c r="O315" s="80">
        <v>0</v>
      </c>
      <c r="P315" s="80">
        <v>0</v>
      </c>
      <c r="Q315" s="80">
        <v>-15761600</v>
      </c>
      <c r="R315" s="80">
        <v>0</v>
      </c>
      <c r="S315" s="80">
        <v>0</v>
      </c>
      <c r="T315" s="80">
        <v>0</v>
      </c>
      <c r="U315" s="80">
        <v>0</v>
      </c>
      <c r="V315" s="80">
        <v>0</v>
      </c>
      <c r="W315" s="80">
        <v>0</v>
      </c>
      <c r="X315" s="80">
        <v>0</v>
      </c>
      <c r="Y315" s="80">
        <v>0</v>
      </c>
      <c r="Z315" s="80">
        <v>0</v>
      </c>
      <c r="AA315" s="80">
        <v>0</v>
      </c>
      <c r="AB315" s="80">
        <v>0</v>
      </c>
      <c r="AC315" s="80">
        <v>0</v>
      </c>
      <c r="AD315" s="80">
        <v>0</v>
      </c>
      <c r="AE315" s="80">
        <v>0</v>
      </c>
      <c r="AF315" s="80">
        <v>0</v>
      </c>
      <c r="AG315" s="80">
        <v>0</v>
      </c>
      <c r="AH315" s="80">
        <v>0</v>
      </c>
      <c r="AI315" s="80">
        <v>0</v>
      </c>
      <c r="AJ315" s="80">
        <v>0</v>
      </c>
      <c r="AK315" s="80">
        <v>0</v>
      </c>
      <c r="AL315" s="80">
        <v>0</v>
      </c>
      <c r="AM315" s="80">
        <v>0</v>
      </c>
      <c r="AN315" s="80">
        <v>0</v>
      </c>
      <c r="AO315" s="80">
        <v>0</v>
      </c>
      <c r="AP315" s="80">
        <v>9590503</v>
      </c>
      <c r="AQ315" s="80">
        <v>0</v>
      </c>
      <c r="AR315" s="80">
        <v>0</v>
      </c>
      <c r="AS315" s="80">
        <v>0</v>
      </c>
      <c r="AT315" s="80">
        <v>0</v>
      </c>
      <c r="AU315" s="80">
        <v>0</v>
      </c>
      <c r="AV315" s="80">
        <v>0</v>
      </c>
      <c r="AW315" s="80">
        <v>0</v>
      </c>
      <c r="AX315" s="80">
        <v>0</v>
      </c>
      <c r="AY315" s="80">
        <v>0</v>
      </c>
      <c r="AZ315" s="80">
        <v>0</v>
      </c>
      <c r="BA315" s="80">
        <v>0</v>
      </c>
      <c r="BB315" s="80">
        <v>0</v>
      </c>
      <c r="BC315" s="80">
        <v>0</v>
      </c>
      <c r="BD315" s="80">
        <v>0</v>
      </c>
      <c r="BE315" s="80">
        <v>0</v>
      </c>
      <c r="BF315" s="80">
        <v>0</v>
      </c>
      <c r="BG315" s="80">
        <v>0</v>
      </c>
      <c r="BH315" s="80">
        <v>0</v>
      </c>
      <c r="BI315" s="80">
        <v>0</v>
      </c>
      <c r="BJ315" s="80">
        <v>0</v>
      </c>
      <c r="BK315" s="80">
        <v>0</v>
      </c>
      <c r="BL315" s="80">
        <v>0</v>
      </c>
      <c r="BM315" s="80">
        <v>0</v>
      </c>
      <c r="BN315" s="80">
        <v>0</v>
      </c>
      <c r="BO315" s="80">
        <v>0</v>
      </c>
      <c r="BU315" s="80">
        <v>0</v>
      </c>
      <c r="BV315" s="80">
        <v>0</v>
      </c>
      <c r="BW315" s="80">
        <v>0</v>
      </c>
      <c r="BX315" s="80">
        <v>0</v>
      </c>
      <c r="BZ315" s="80">
        <v>0</v>
      </c>
      <c r="CA315" s="80" t="e">
        <v>#REF!</v>
      </c>
    </row>
    <row r="316" spans="12:79" hidden="1" x14ac:dyDescent="0.3">
      <c r="L316" s="80">
        <v>0</v>
      </c>
      <c r="M316" s="80">
        <v>0</v>
      </c>
      <c r="N316" s="80">
        <v>0</v>
      </c>
      <c r="O316" s="80">
        <v>0</v>
      </c>
      <c r="P316" s="80">
        <v>0</v>
      </c>
      <c r="Q316" s="80">
        <v>-15761600</v>
      </c>
      <c r="R316" s="80">
        <v>0</v>
      </c>
      <c r="S316" s="80">
        <v>0</v>
      </c>
      <c r="T316" s="80">
        <v>0</v>
      </c>
      <c r="U316" s="80">
        <v>0</v>
      </c>
      <c r="V316" s="80">
        <v>0</v>
      </c>
      <c r="W316" s="80">
        <v>0</v>
      </c>
      <c r="X316" s="80">
        <v>0</v>
      </c>
      <c r="Y316" s="80">
        <v>0</v>
      </c>
      <c r="Z316" s="80">
        <v>0</v>
      </c>
      <c r="AA316" s="80">
        <v>0</v>
      </c>
      <c r="AB316" s="80">
        <v>0</v>
      </c>
      <c r="AC316" s="80">
        <v>0</v>
      </c>
      <c r="AD316" s="80">
        <v>0</v>
      </c>
      <c r="AE316" s="80">
        <v>0</v>
      </c>
      <c r="AF316" s="80">
        <v>0</v>
      </c>
      <c r="AG316" s="80">
        <v>0</v>
      </c>
      <c r="AH316" s="80">
        <v>0</v>
      </c>
      <c r="AI316" s="80">
        <v>0</v>
      </c>
      <c r="AJ316" s="80">
        <v>0</v>
      </c>
      <c r="AK316" s="80">
        <v>0</v>
      </c>
      <c r="AL316" s="80">
        <v>0</v>
      </c>
      <c r="AM316" s="80">
        <v>0</v>
      </c>
      <c r="AN316" s="80">
        <v>0</v>
      </c>
      <c r="AO316" s="80">
        <v>0</v>
      </c>
      <c r="AP316" s="80">
        <v>9590503</v>
      </c>
      <c r="AQ316" s="80">
        <v>0</v>
      </c>
      <c r="AR316" s="80">
        <v>0</v>
      </c>
      <c r="AS316" s="80">
        <v>0</v>
      </c>
      <c r="AT316" s="80">
        <v>0</v>
      </c>
      <c r="AU316" s="80">
        <v>0</v>
      </c>
      <c r="AV316" s="80">
        <v>0</v>
      </c>
      <c r="AW316" s="80">
        <v>0</v>
      </c>
      <c r="AX316" s="80">
        <v>0</v>
      </c>
      <c r="AY316" s="80">
        <v>0</v>
      </c>
      <c r="AZ316" s="80">
        <v>0</v>
      </c>
      <c r="BA316" s="80">
        <v>0</v>
      </c>
      <c r="BB316" s="80">
        <v>0</v>
      </c>
      <c r="BC316" s="80">
        <v>0</v>
      </c>
      <c r="BD316" s="80">
        <v>0</v>
      </c>
      <c r="BE316" s="80">
        <v>0</v>
      </c>
      <c r="BF316" s="80">
        <v>0</v>
      </c>
      <c r="BG316" s="80">
        <v>0</v>
      </c>
      <c r="BH316" s="80">
        <v>0</v>
      </c>
      <c r="BI316" s="80">
        <v>0</v>
      </c>
      <c r="BJ316" s="80">
        <v>0</v>
      </c>
      <c r="BK316" s="80">
        <v>0</v>
      </c>
      <c r="BL316" s="80">
        <v>0</v>
      </c>
      <c r="BM316" s="80">
        <v>0</v>
      </c>
      <c r="BN316" s="80">
        <v>0</v>
      </c>
      <c r="BO316" s="80">
        <v>0</v>
      </c>
      <c r="BU316" s="80">
        <v>0</v>
      </c>
      <c r="BV316" s="80">
        <v>0</v>
      </c>
      <c r="BW316" s="80">
        <v>0</v>
      </c>
      <c r="BX316" s="80">
        <v>0</v>
      </c>
      <c r="BZ316" s="80">
        <v>0</v>
      </c>
      <c r="CA316" s="80" t="e">
        <v>#REF!</v>
      </c>
    </row>
    <row r="317" spans="12:79" hidden="1" x14ac:dyDescent="0.3">
      <c r="L317" s="80">
        <v>0</v>
      </c>
      <c r="M317" s="80">
        <v>0</v>
      </c>
      <c r="N317" s="80">
        <v>0</v>
      </c>
      <c r="O317" s="80">
        <v>0</v>
      </c>
      <c r="P317" s="80">
        <v>0</v>
      </c>
      <c r="Q317" s="80">
        <v>0</v>
      </c>
      <c r="R317" s="80">
        <v>0</v>
      </c>
      <c r="S317" s="80">
        <v>0</v>
      </c>
      <c r="T317" s="80">
        <v>0</v>
      </c>
      <c r="U317" s="80">
        <v>0</v>
      </c>
      <c r="V317" s="80">
        <v>0</v>
      </c>
      <c r="W317" s="80">
        <v>0</v>
      </c>
      <c r="X317" s="80">
        <v>0</v>
      </c>
      <c r="Y317" s="80">
        <v>0</v>
      </c>
      <c r="Z317" s="80">
        <v>0</v>
      </c>
      <c r="AA317" s="80">
        <v>0</v>
      </c>
      <c r="AB317" s="80">
        <v>0</v>
      </c>
      <c r="AC317" s="80">
        <v>0</v>
      </c>
      <c r="AD317" s="80">
        <v>0</v>
      </c>
      <c r="AE317" s="80">
        <v>0</v>
      </c>
      <c r="AF317" s="80">
        <v>0</v>
      </c>
      <c r="AG317" s="80">
        <v>0</v>
      </c>
      <c r="AH317" s="80">
        <v>0</v>
      </c>
      <c r="AI317" s="80">
        <v>0</v>
      </c>
      <c r="AJ317" s="80">
        <v>0</v>
      </c>
      <c r="AK317" s="80">
        <v>0</v>
      </c>
      <c r="AL317" s="80">
        <v>0</v>
      </c>
      <c r="AM317" s="80">
        <v>0</v>
      </c>
      <c r="AN317" s="80">
        <v>0</v>
      </c>
      <c r="AO317" s="80">
        <v>0</v>
      </c>
      <c r="AP317" s="80">
        <v>0</v>
      </c>
      <c r="AQ317" s="80">
        <v>0</v>
      </c>
      <c r="AR317" s="80">
        <v>0</v>
      </c>
      <c r="AS317" s="80">
        <v>0</v>
      </c>
      <c r="AT317" s="80">
        <v>0</v>
      </c>
      <c r="AU317" s="80">
        <v>0</v>
      </c>
      <c r="AV317" s="80">
        <v>0</v>
      </c>
      <c r="AW317" s="80">
        <v>0</v>
      </c>
      <c r="AX317" s="80">
        <v>0</v>
      </c>
      <c r="AY317" s="80">
        <v>0</v>
      </c>
      <c r="AZ317" s="80">
        <v>0</v>
      </c>
      <c r="BA317" s="80">
        <v>0</v>
      </c>
      <c r="BB317" s="80">
        <v>0</v>
      </c>
      <c r="BC317" s="80">
        <v>0</v>
      </c>
      <c r="BD317" s="80">
        <v>0</v>
      </c>
      <c r="BE317" s="80">
        <v>0</v>
      </c>
      <c r="BF317" s="80">
        <v>0</v>
      </c>
      <c r="BG317" s="80">
        <v>0</v>
      </c>
      <c r="BH317" s="80">
        <v>0</v>
      </c>
      <c r="BI317" s="80">
        <v>0</v>
      </c>
      <c r="BJ317" s="80">
        <v>0</v>
      </c>
      <c r="BK317" s="80">
        <v>0</v>
      </c>
      <c r="BL317" s="80">
        <v>0</v>
      </c>
      <c r="BM317" s="80">
        <v>0</v>
      </c>
      <c r="BN317" s="80">
        <v>0</v>
      </c>
      <c r="BO317" s="80">
        <v>0</v>
      </c>
      <c r="BU317" s="80">
        <v>0</v>
      </c>
      <c r="BV317" s="80">
        <v>0</v>
      </c>
      <c r="BW317" s="80">
        <v>0</v>
      </c>
      <c r="BX317" s="80">
        <v>0</v>
      </c>
      <c r="BZ317" s="80">
        <v>0</v>
      </c>
      <c r="CA317" s="80" t="e">
        <v>#REF!</v>
      </c>
    </row>
    <row r="318" spans="12:79" hidden="1" x14ac:dyDescent="0.3">
      <c r="L318" s="80">
        <v>0</v>
      </c>
      <c r="M318" s="80">
        <v>0</v>
      </c>
      <c r="N318" s="80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80">
        <v>0</v>
      </c>
      <c r="W318" s="80">
        <v>0</v>
      </c>
      <c r="X318" s="80">
        <v>0</v>
      </c>
      <c r="Y318" s="80">
        <v>0</v>
      </c>
      <c r="Z318" s="80">
        <v>0</v>
      </c>
      <c r="AA318" s="80">
        <v>0</v>
      </c>
      <c r="AB318" s="80">
        <v>0</v>
      </c>
      <c r="AC318" s="80">
        <v>0</v>
      </c>
      <c r="AD318" s="80">
        <v>0</v>
      </c>
      <c r="AE318" s="80">
        <v>0</v>
      </c>
      <c r="AF318" s="80">
        <v>0</v>
      </c>
      <c r="AG318" s="80">
        <v>0</v>
      </c>
      <c r="AH318" s="80">
        <v>0</v>
      </c>
      <c r="AI318" s="80">
        <v>0</v>
      </c>
      <c r="AJ318" s="80">
        <v>0</v>
      </c>
      <c r="AK318" s="80">
        <v>0</v>
      </c>
      <c r="AL318" s="80">
        <v>0</v>
      </c>
      <c r="AM318" s="80">
        <v>0</v>
      </c>
      <c r="AN318" s="80">
        <v>0</v>
      </c>
      <c r="AO318" s="80">
        <v>0</v>
      </c>
      <c r="AP318" s="80">
        <v>0</v>
      </c>
      <c r="AQ318" s="80">
        <v>0</v>
      </c>
      <c r="AR318" s="80">
        <v>0</v>
      </c>
      <c r="AS318" s="80">
        <v>0</v>
      </c>
      <c r="AT318" s="80">
        <v>0</v>
      </c>
      <c r="AU318" s="80">
        <v>0</v>
      </c>
      <c r="AV318" s="80">
        <v>0</v>
      </c>
      <c r="AW318" s="80">
        <v>0</v>
      </c>
      <c r="AX318" s="80">
        <v>0</v>
      </c>
      <c r="AY318" s="80">
        <v>0</v>
      </c>
      <c r="AZ318" s="80">
        <v>0</v>
      </c>
      <c r="BA318" s="80">
        <v>0</v>
      </c>
      <c r="BB318" s="80">
        <v>0</v>
      </c>
      <c r="BC318" s="80">
        <v>0</v>
      </c>
      <c r="BD318" s="80">
        <v>0</v>
      </c>
      <c r="BE318" s="80">
        <v>0</v>
      </c>
      <c r="BF318" s="80">
        <v>0</v>
      </c>
      <c r="BG318" s="80">
        <v>0</v>
      </c>
      <c r="BH318" s="80">
        <v>0</v>
      </c>
      <c r="BI318" s="80">
        <v>0</v>
      </c>
      <c r="BJ318" s="80">
        <v>0</v>
      </c>
      <c r="BK318" s="80">
        <v>0</v>
      </c>
      <c r="BL318" s="80">
        <v>0</v>
      </c>
      <c r="BM318" s="80">
        <v>0</v>
      </c>
      <c r="BN318" s="80">
        <v>0</v>
      </c>
      <c r="BO318" s="80">
        <v>0</v>
      </c>
      <c r="BU318" s="80">
        <v>0</v>
      </c>
      <c r="BV318" s="80">
        <v>0</v>
      </c>
      <c r="BW318" s="80">
        <v>0</v>
      </c>
      <c r="BX318" s="80">
        <v>0</v>
      </c>
      <c r="BZ318" s="80">
        <v>0</v>
      </c>
      <c r="CA318" s="80" t="e">
        <v>#REF!</v>
      </c>
    </row>
    <row r="319" spans="12:79" hidden="1" x14ac:dyDescent="0.3">
      <c r="L319" s="80">
        <v>0</v>
      </c>
      <c r="M319" s="80">
        <v>0</v>
      </c>
      <c r="N319" s="80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80">
        <v>0</v>
      </c>
      <c r="U319" s="80">
        <v>0</v>
      </c>
      <c r="V319" s="80">
        <v>0</v>
      </c>
      <c r="W319" s="80">
        <v>0</v>
      </c>
      <c r="X319" s="80">
        <v>0</v>
      </c>
      <c r="Y319" s="80">
        <v>0</v>
      </c>
      <c r="Z319" s="80">
        <v>0</v>
      </c>
      <c r="AA319" s="80">
        <v>0</v>
      </c>
      <c r="AB319" s="80">
        <v>0</v>
      </c>
      <c r="AC319" s="80">
        <v>0</v>
      </c>
      <c r="AD319" s="80">
        <v>0</v>
      </c>
      <c r="AE319" s="80">
        <v>0</v>
      </c>
      <c r="AF319" s="80">
        <v>0</v>
      </c>
      <c r="AG319" s="80">
        <v>0</v>
      </c>
      <c r="AH319" s="80">
        <v>0</v>
      </c>
      <c r="AI319" s="80">
        <v>0</v>
      </c>
      <c r="AJ319" s="80">
        <v>0</v>
      </c>
      <c r="AK319" s="80">
        <v>0</v>
      </c>
      <c r="AL319" s="80">
        <v>0</v>
      </c>
      <c r="AM319" s="80">
        <v>0</v>
      </c>
      <c r="AN319" s="80">
        <v>0</v>
      </c>
      <c r="AO319" s="80">
        <v>0</v>
      </c>
      <c r="AP319" s="80">
        <v>0</v>
      </c>
      <c r="AQ319" s="80">
        <v>0</v>
      </c>
      <c r="AR319" s="80">
        <v>0</v>
      </c>
      <c r="AS319" s="80">
        <v>0</v>
      </c>
      <c r="AT319" s="80">
        <v>0</v>
      </c>
      <c r="AU319" s="80">
        <v>0</v>
      </c>
      <c r="AV319" s="80">
        <v>0</v>
      </c>
      <c r="AW319" s="80">
        <v>0</v>
      </c>
      <c r="AX319" s="80">
        <v>0</v>
      </c>
      <c r="AY319" s="80">
        <v>0</v>
      </c>
      <c r="AZ319" s="80">
        <v>0</v>
      </c>
      <c r="BA319" s="80">
        <v>0</v>
      </c>
      <c r="BB319" s="80">
        <v>0</v>
      </c>
      <c r="BC319" s="80">
        <v>0</v>
      </c>
      <c r="BD319" s="80">
        <v>0</v>
      </c>
      <c r="BE319" s="80">
        <v>0</v>
      </c>
      <c r="BF319" s="80">
        <v>0</v>
      </c>
      <c r="BG319" s="80">
        <v>0</v>
      </c>
      <c r="BH319" s="80">
        <v>0</v>
      </c>
      <c r="BI319" s="80">
        <v>0</v>
      </c>
      <c r="BJ319" s="80">
        <v>0</v>
      </c>
      <c r="BK319" s="80">
        <v>0</v>
      </c>
      <c r="BL319" s="80">
        <v>0</v>
      </c>
      <c r="BM319" s="80">
        <v>0</v>
      </c>
      <c r="BN319" s="80">
        <v>0</v>
      </c>
      <c r="BO319" s="80">
        <v>0</v>
      </c>
      <c r="BU319" s="80">
        <v>0</v>
      </c>
      <c r="BV319" s="80">
        <v>0</v>
      </c>
      <c r="BW319" s="80">
        <v>0</v>
      </c>
      <c r="BX319" s="80">
        <v>0</v>
      </c>
      <c r="BZ319" s="80">
        <v>0</v>
      </c>
      <c r="CA319" s="80" t="e">
        <v>#REF!</v>
      </c>
    </row>
    <row r="320" spans="12:79" hidden="1" x14ac:dyDescent="0.3">
      <c r="L320" s="80">
        <v>0</v>
      </c>
      <c r="M320" s="80">
        <v>0</v>
      </c>
      <c r="N320" s="80">
        <v>0</v>
      </c>
      <c r="O320" s="80">
        <v>0</v>
      </c>
      <c r="P320" s="80">
        <v>0</v>
      </c>
      <c r="Q320" s="80">
        <v>-15761600</v>
      </c>
      <c r="R320" s="80">
        <v>0</v>
      </c>
      <c r="S320" s="80">
        <v>0</v>
      </c>
      <c r="T320" s="80">
        <v>0</v>
      </c>
      <c r="U320" s="80">
        <v>0</v>
      </c>
      <c r="V320" s="80">
        <v>0</v>
      </c>
      <c r="W320" s="80">
        <v>0</v>
      </c>
      <c r="X320" s="80">
        <v>0</v>
      </c>
      <c r="Y320" s="80">
        <v>0</v>
      </c>
      <c r="Z320" s="80">
        <v>0</v>
      </c>
      <c r="AA320" s="80">
        <v>0</v>
      </c>
      <c r="AB320" s="80">
        <v>0</v>
      </c>
      <c r="AC320" s="80">
        <v>0</v>
      </c>
      <c r="AD320" s="80">
        <v>0</v>
      </c>
      <c r="AE320" s="80">
        <v>0</v>
      </c>
      <c r="AF320" s="80">
        <v>0</v>
      </c>
      <c r="AG320" s="80">
        <v>0</v>
      </c>
      <c r="AH320" s="80">
        <v>0</v>
      </c>
      <c r="AI320" s="80">
        <v>0</v>
      </c>
      <c r="AJ320" s="80">
        <v>0</v>
      </c>
      <c r="AK320" s="80">
        <v>0</v>
      </c>
      <c r="AL320" s="80">
        <v>0</v>
      </c>
      <c r="AM320" s="80">
        <v>0</v>
      </c>
      <c r="AN320" s="80">
        <v>0</v>
      </c>
      <c r="AO320" s="80">
        <v>0</v>
      </c>
      <c r="AP320" s="80">
        <v>9590503</v>
      </c>
      <c r="AQ320" s="80">
        <v>0</v>
      </c>
      <c r="AR320" s="80">
        <v>0</v>
      </c>
      <c r="AS320" s="80">
        <v>0</v>
      </c>
      <c r="AT320" s="80">
        <v>0</v>
      </c>
      <c r="AU320" s="80">
        <v>0</v>
      </c>
      <c r="AV320" s="80">
        <v>0</v>
      </c>
      <c r="AW320" s="80">
        <v>0</v>
      </c>
      <c r="AX320" s="80">
        <v>0</v>
      </c>
      <c r="AY320" s="80">
        <v>0</v>
      </c>
      <c r="AZ320" s="80">
        <v>0</v>
      </c>
      <c r="BA320" s="80">
        <v>0</v>
      </c>
      <c r="BB320" s="80">
        <v>0</v>
      </c>
      <c r="BC320" s="80">
        <v>0</v>
      </c>
      <c r="BD320" s="80">
        <v>0</v>
      </c>
      <c r="BE320" s="80">
        <v>0</v>
      </c>
      <c r="BF320" s="80">
        <v>0</v>
      </c>
      <c r="BG320" s="80">
        <v>0</v>
      </c>
      <c r="BH320" s="80">
        <v>0</v>
      </c>
      <c r="BI320" s="80">
        <v>0</v>
      </c>
      <c r="BJ320" s="80">
        <v>0</v>
      </c>
      <c r="BK320" s="80">
        <v>0</v>
      </c>
      <c r="BL320" s="80">
        <v>0</v>
      </c>
      <c r="BM320" s="80">
        <v>0</v>
      </c>
      <c r="BN320" s="80">
        <v>0</v>
      </c>
      <c r="BO320" s="80">
        <v>0</v>
      </c>
      <c r="BU320" s="80">
        <v>0</v>
      </c>
      <c r="BV320" s="80">
        <v>0</v>
      </c>
      <c r="BW320" s="80">
        <v>0</v>
      </c>
      <c r="BX320" s="80">
        <v>0</v>
      </c>
      <c r="BZ320" s="80">
        <v>0</v>
      </c>
      <c r="CA320" s="80" t="e">
        <v>#REF!</v>
      </c>
    </row>
    <row r="321" spans="12:79" hidden="1" x14ac:dyDescent="0.3">
      <c r="L321" s="80">
        <v>0</v>
      </c>
      <c r="M321" s="80">
        <v>0</v>
      </c>
      <c r="N321" s="80">
        <v>0</v>
      </c>
      <c r="O321" s="80">
        <v>0</v>
      </c>
      <c r="P321" s="80">
        <v>0</v>
      </c>
      <c r="Q321" s="80">
        <v>-7115000</v>
      </c>
      <c r="R321" s="80">
        <v>0</v>
      </c>
      <c r="S321" s="80">
        <v>0</v>
      </c>
      <c r="T321" s="80">
        <v>0</v>
      </c>
      <c r="U321" s="80">
        <v>0</v>
      </c>
      <c r="V321" s="80">
        <v>0</v>
      </c>
      <c r="W321" s="80">
        <v>0</v>
      </c>
      <c r="X321" s="80">
        <v>0</v>
      </c>
      <c r="Y321" s="80">
        <v>0</v>
      </c>
      <c r="Z321" s="80">
        <v>0</v>
      </c>
      <c r="AA321" s="80">
        <v>0</v>
      </c>
      <c r="AB321" s="80">
        <v>0</v>
      </c>
      <c r="AC321" s="80">
        <v>0</v>
      </c>
      <c r="AD321" s="80">
        <v>0</v>
      </c>
      <c r="AE321" s="80">
        <v>0</v>
      </c>
      <c r="AF321" s="80">
        <v>0</v>
      </c>
      <c r="AG321" s="80">
        <v>0</v>
      </c>
      <c r="AH321" s="80">
        <v>0</v>
      </c>
      <c r="AI321" s="80">
        <v>0</v>
      </c>
      <c r="AJ321" s="80">
        <v>0</v>
      </c>
      <c r="AK321" s="80">
        <v>0</v>
      </c>
      <c r="AL321" s="80">
        <v>0</v>
      </c>
      <c r="AM321" s="80">
        <v>0</v>
      </c>
      <c r="AN321" s="80">
        <v>0</v>
      </c>
      <c r="AO321" s="80">
        <v>0</v>
      </c>
      <c r="AP321" s="80">
        <v>8815198</v>
      </c>
      <c r="AQ321" s="80">
        <v>0</v>
      </c>
      <c r="AR321" s="80">
        <v>0</v>
      </c>
      <c r="AS321" s="80">
        <v>0</v>
      </c>
      <c r="AT321" s="80">
        <v>0</v>
      </c>
      <c r="AU321" s="80">
        <v>0</v>
      </c>
      <c r="AV321" s="80">
        <v>0</v>
      </c>
      <c r="AW321" s="80">
        <v>0</v>
      </c>
      <c r="AX321" s="80">
        <v>0</v>
      </c>
      <c r="AY321" s="80">
        <v>0</v>
      </c>
      <c r="AZ321" s="80">
        <v>0</v>
      </c>
      <c r="BA321" s="80">
        <v>0</v>
      </c>
      <c r="BB321" s="80">
        <v>0</v>
      </c>
      <c r="BC321" s="80">
        <v>0</v>
      </c>
      <c r="BD321" s="80">
        <v>0</v>
      </c>
      <c r="BE321" s="80">
        <v>0</v>
      </c>
      <c r="BF321" s="80">
        <v>0</v>
      </c>
      <c r="BG321" s="80">
        <v>0</v>
      </c>
      <c r="BH321" s="80">
        <v>0</v>
      </c>
      <c r="BI321" s="80">
        <v>0</v>
      </c>
      <c r="BJ321" s="80">
        <v>0</v>
      </c>
      <c r="BK321" s="80">
        <v>0</v>
      </c>
      <c r="BL321" s="80">
        <v>0</v>
      </c>
      <c r="BM321" s="80">
        <v>0</v>
      </c>
      <c r="BN321" s="80">
        <v>0</v>
      </c>
      <c r="BO321" s="80">
        <v>0</v>
      </c>
      <c r="BU321" s="80">
        <v>0</v>
      </c>
      <c r="BV321" s="80">
        <v>0</v>
      </c>
      <c r="BW321" s="80">
        <v>0</v>
      </c>
      <c r="BX321" s="80">
        <v>0</v>
      </c>
      <c r="BZ321" s="80">
        <v>0</v>
      </c>
      <c r="CA321" s="80" t="e">
        <v>#REF!</v>
      </c>
    </row>
    <row r="322" spans="12:79" hidden="1" x14ac:dyDescent="0.3">
      <c r="L322" s="80">
        <v>0</v>
      </c>
      <c r="M322" s="80">
        <v>0</v>
      </c>
      <c r="N322" s="80">
        <v>0</v>
      </c>
      <c r="O322" s="80">
        <v>0</v>
      </c>
      <c r="P322" s="80">
        <v>0</v>
      </c>
      <c r="Q322" s="80">
        <v>-8646600</v>
      </c>
      <c r="R322" s="80">
        <v>0</v>
      </c>
      <c r="S322" s="80">
        <v>0</v>
      </c>
      <c r="T322" s="80">
        <v>0</v>
      </c>
      <c r="U322" s="80">
        <v>0</v>
      </c>
      <c r="V322" s="80">
        <v>0</v>
      </c>
      <c r="W322" s="80">
        <v>0</v>
      </c>
      <c r="X322" s="80">
        <v>0</v>
      </c>
      <c r="Y322" s="80">
        <v>0</v>
      </c>
      <c r="Z322" s="80">
        <v>0</v>
      </c>
      <c r="AA322" s="80">
        <v>0</v>
      </c>
      <c r="AB322" s="80">
        <v>0</v>
      </c>
      <c r="AC322" s="80">
        <v>0</v>
      </c>
      <c r="AD322" s="80">
        <v>0</v>
      </c>
      <c r="AE322" s="80">
        <v>0</v>
      </c>
      <c r="AF322" s="80">
        <v>0</v>
      </c>
      <c r="AG322" s="80">
        <v>0</v>
      </c>
      <c r="AH322" s="80">
        <v>0</v>
      </c>
      <c r="AI322" s="80">
        <v>0</v>
      </c>
      <c r="AJ322" s="80">
        <v>0</v>
      </c>
      <c r="AK322" s="80">
        <v>0</v>
      </c>
      <c r="AL322" s="80">
        <v>0</v>
      </c>
      <c r="AM322" s="80">
        <v>0</v>
      </c>
      <c r="AN322" s="80">
        <v>0</v>
      </c>
      <c r="AO322" s="80">
        <v>0</v>
      </c>
      <c r="AP322" s="80">
        <v>775305</v>
      </c>
      <c r="AQ322" s="80">
        <v>0</v>
      </c>
      <c r="AR322" s="80">
        <v>0</v>
      </c>
      <c r="AS322" s="80">
        <v>0</v>
      </c>
      <c r="AT322" s="80">
        <v>0</v>
      </c>
      <c r="AU322" s="80">
        <v>0</v>
      </c>
      <c r="AV322" s="80">
        <v>0</v>
      </c>
      <c r="AW322" s="80">
        <v>0</v>
      </c>
      <c r="AX322" s="80">
        <v>0</v>
      </c>
      <c r="AY322" s="80">
        <v>0</v>
      </c>
      <c r="AZ322" s="80">
        <v>0</v>
      </c>
      <c r="BA322" s="80">
        <v>0</v>
      </c>
      <c r="BB322" s="80">
        <v>0</v>
      </c>
      <c r="BC322" s="80">
        <v>0</v>
      </c>
      <c r="BD322" s="80">
        <v>0</v>
      </c>
      <c r="BE322" s="80">
        <v>0</v>
      </c>
      <c r="BF322" s="80">
        <v>0</v>
      </c>
      <c r="BG322" s="80">
        <v>0</v>
      </c>
      <c r="BH322" s="80">
        <v>0</v>
      </c>
      <c r="BI322" s="80">
        <v>0</v>
      </c>
      <c r="BJ322" s="80">
        <v>0</v>
      </c>
      <c r="BK322" s="80">
        <v>0</v>
      </c>
      <c r="BL322" s="80">
        <v>0</v>
      </c>
      <c r="BM322" s="80">
        <v>0</v>
      </c>
      <c r="BN322" s="80">
        <v>0</v>
      </c>
      <c r="BO322" s="80">
        <v>0</v>
      </c>
      <c r="BU322" s="80">
        <v>0</v>
      </c>
      <c r="BV322" s="80">
        <v>0</v>
      </c>
      <c r="BW322" s="80">
        <v>0</v>
      </c>
      <c r="BX322" s="80">
        <v>0</v>
      </c>
      <c r="BZ322" s="80">
        <v>0</v>
      </c>
      <c r="CA322" s="80" t="e">
        <v>#REF!</v>
      </c>
    </row>
    <row r="323" spans="12:79" hidden="1" x14ac:dyDescent="0.3">
      <c r="L323" s="80">
        <v>0</v>
      </c>
      <c r="M323" s="80">
        <v>0</v>
      </c>
      <c r="N323" s="80">
        <v>0</v>
      </c>
      <c r="O323" s="80">
        <v>0</v>
      </c>
      <c r="P323" s="80">
        <v>0</v>
      </c>
      <c r="Q323" s="80">
        <v>0</v>
      </c>
      <c r="R323" s="80">
        <v>0</v>
      </c>
      <c r="S323" s="80">
        <v>0</v>
      </c>
      <c r="T323" s="80">
        <v>0</v>
      </c>
      <c r="U323" s="80">
        <v>0</v>
      </c>
      <c r="V323" s="80">
        <v>0</v>
      </c>
      <c r="W323" s="80">
        <v>0</v>
      </c>
      <c r="X323" s="80">
        <v>0</v>
      </c>
      <c r="Y323" s="80">
        <v>0</v>
      </c>
      <c r="Z323" s="80">
        <v>0</v>
      </c>
      <c r="AA323" s="80">
        <v>0</v>
      </c>
      <c r="AB323" s="80">
        <v>0</v>
      </c>
      <c r="AC323" s="80">
        <v>0</v>
      </c>
      <c r="AD323" s="80">
        <v>0</v>
      </c>
      <c r="AE323" s="80">
        <v>0</v>
      </c>
      <c r="AF323" s="80">
        <v>0</v>
      </c>
      <c r="AG323" s="80">
        <v>0</v>
      </c>
      <c r="AH323" s="80">
        <v>0</v>
      </c>
      <c r="AI323" s="80">
        <v>0</v>
      </c>
      <c r="AJ323" s="80">
        <v>0</v>
      </c>
      <c r="AK323" s="80">
        <v>0</v>
      </c>
      <c r="AL323" s="80">
        <v>0</v>
      </c>
      <c r="AM323" s="80">
        <v>0</v>
      </c>
      <c r="AN323" s="80">
        <v>0</v>
      </c>
      <c r="AO323" s="80">
        <v>0</v>
      </c>
      <c r="AP323" s="80">
        <v>0</v>
      </c>
      <c r="AQ323" s="80">
        <v>0</v>
      </c>
      <c r="AR323" s="80">
        <v>0</v>
      </c>
      <c r="AS323" s="80">
        <v>0</v>
      </c>
      <c r="AT323" s="80">
        <v>0</v>
      </c>
      <c r="AU323" s="80">
        <v>0</v>
      </c>
      <c r="AV323" s="80">
        <v>0</v>
      </c>
      <c r="AW323" s="80">
        <v>0</v>
      </c>
      <c r="AX323" s="80">
        <v>0</v>
      </c>
      <c r="AY323" s="80">
        <v>0</v>
      </c>
      <c r="AZ323" s="80">
        <v>0</v>
      </c>
      <c r="BA323" s="80">
        <v>0</v>
      </c>
      <c r="BB323" s="80">
        <v>0</v>
      </c>
      <c r="BC323" s="80">
        <v>0</v>
      </c>
      <c r="BD323" s="80">
        <v>0</v>
      </c>
      <c r="BE323" s="80">
        <v>0</v>
      </c>
      <c r="BF323" s="80">
        <v>0</v>
      </c>
      <c r="BG323" s="80">
        <v>0</v>
      </c>
      <c r="BH323" s="80">
        <v>0</v>
      </c>
      <c r="BI323" s="80">
        <v>0</v>
      </c>
      <c r="BJ323" s="80">
        <v>0</v>
      </c>
      <c r="BK323" s="80">
        <v>0</v>
      </c>
      <c r="BL323" s="80">
        <v>0</v>
      </c>
      <c r="BM323" s="80">
        <v>0</v>
      </c>
      <c r="BN323" s="80">
        <v>0</v>
      </c>
      <c r="BO323" s="80">
        <v>0</v>
      </c>
      <c r="BU323" s="80">
        <v>0</v>
      </c>
      <c r="BV323" s="80">
        <v>0</v>
      </c>
      <c r="BW323" s="80">
        <v>0</v>
      </c>
      <c r="BX323" s="80">
        <v>0</v>
      </c>
      <c r="BZ323" s="80">
        <v>0</v>
      </c>
      <c r="CA323" s="80" t="e">
        <v>#REF!</v>
      </c>
    </row>
    <row r="324" spans="12:79" hidden="1" x14ac:dyDescent="0.3">
      <c r="L324" s="80">
        <v>0</v>
      </c>
      <c r="M324" s="80">
        <v>0</v>
      </c>
      <c r="N324" s="80">
        <v>0</v>
      </c>
      <c r="O324" s="80">
        <v>0</v>
      </c>
      <c r="P324" s="80">
        <v>0</v>
      </c>
      <c r="Q324" s="80">
        <v>0</v>
      </c>
      <c r="R324" s="80">
        <v>0</v>
      </c>
      <c r="S324" s="80">
        <v>0</v>
      </c>
      <c r="T324" s="80">
        <v>0</v>
      </c>
      <c r="U324" s="80">
        <v>0</v>
      </c>
      <c r="V324" s="80">
        <v>0</v>
      </c>
      <c r="W324" s="80">
        <v>0</v>
      </c>
      <c r="X324" s="80">
        <v>0</v>
      </c>
      <c r="Y324" s="80">
        <v>0</v>
      </c>
      <c r="Z324" s="80">
        <v>0</v>
      </c>
      <c r="AA324" s="80">
        <v>0</v>
      </c>
      <c r="AB324" s="80">
        <v>0</v>
      </c>
      <c r="AC324" s="80">
        <v>0</v>
      </c>
      <c r="AD324" s="80">
        <v>0</v>
      </c>
      <c r="AE324" s="80">
        <v>0</v>
      </c>
      <c r="AF324" s="80">
        <v>0</v>
      </c>
      <c r="AG324" s="80">
        <v>0</v>
      </c>
      <c r="AH324" s="80">
        <v>0</v>
      </c>
      <c r="AI324" s="80">
        <v>0</v>
      </c>
      <c r="AJ324" s="80">
        <v>0</v>
      </c>
      <c r="AK324" s="80">
        <v>0</v>
      </c>
      <c r="AL324" s="80">
        <v>0</v>
      </c>
      <c r="AM324" s="80">
        <v>0</v>
      </c>
      <c r="AN324" s="80">
        <v>0</v>
      </c>
      <c r="AO324" s="80">
        <v>0</v>
      </c>
      <c r="AP324" s="80">
        <v>9590503</v>
      </c>
      <c r="AQ324" s="80">
        <v>0</v>
      </c>
      <c r="AR324" s="80">
        <v>0</v>
      </c>
      <c r="AS324" s="80">
        <v>0</v>
      </c>
      <c r="AT324" s="80">
        <v>0</v>
      </c>
      <c r="AU324" s="80">
        <v>0</v>
      </c>
      <c r="AV324" s="80">
        <v>0</v>
      </c>
      <c r="AW324" s="80">
        <v>0</v>
      </c>
      <c r="AX324" s="80">
        <v>0</v>
      </c>
      <c r="AY324" s="80">
        <v>0</v>
      </c>
      <c r="AZ324" s="80">
        <v>0</v>
      </c>
      <c r="BA324" s="80">
        <v>0</v>
      </c>
      <c r="BB324" s="80">
        <v>0</v>
      </c>
      <c r="BC324" s="80">
        <v>0</v>
      </c>
      <c r="BD324" s="80">
        <v>0</v>
      </c>
      <c r="BE324" s="80">
        <v>0</v>
      </c>
      <c r="BF324" s="80">
        <v>0</v>
      </c>
      <c r="BG324" s="80">
        <v>0</v>
      </c>
      <c r="BH324" s="80">
        <v>0</v>
      </c>
      <c r="BI324" s="80">
        <v>0</v>
      </c>
      <c r="BJ324" s="80">
        <v>0</v>
      </c>
      <c r="BK324" s="80">
        <v>0</v>
      </c>
      <c r="BL324" s="80">
        <v>0</v>
      </c>
      <c r="BM324" s="80">
        <v>0</v>
      </c>
      <c r="BN324" s="80">
        <v>0</v>
      </c>
      <c r="BO324" s="80">
        <v>0</v>
      </c>
      <c r="BU324" s="80">
        <v>0</v>
      </c>
      <c r="BV324" s="80">
        <v>0</v>
      </c>
      <c r="BW324" s="80">
        <v>0</v>
      </c>
      <c r="BX324" s="80">
        <v>0</v>
      </c>
      <c r="BZ324" s="80">
        <v>0</v>
      </c>
      <c r="CA324" s="80" t="e">
        <v>#REF!</v>
      </c>
    </row>
    <row r="325" spans="12:79" hidden="1" x14ac:dyDescent="0.3">
      <c r="L325" s="80">
        <v>0</v>
      </c>
      <c r="M325" s="80">
        <v>0</v>
      </c>
      <c r="N325" s="80">
        <v>0</v>
      </c>
      <c r="O325" s="80">
        <v>0</v>
      </c>
      <c r="P325" s="80">
        <v>0</v>
      </c>
      <c r="Q325" s="80">
        <v>0</v>
      </c>
      <c r="R325" s="80">
        <v>0</v>
      </c>
      <c r="S325" s="80">
        <v>0</v>
      </c>
      <c r="T325" s="80">
        <v>0</v>
      </c>
      <c r="U325" s="80">
        <v>0</v>
      </c>
      <c r="V325" s="80">
        <v>0</v>
      </c>
      <c r="W325" s="80">
        <v>0</v>
      </c>
      <c r="X325" s="80">
        <v>0</v>
      </c>
      <c r="Y325" s="80">
        <v>0</v>
      </c>
      <c r="Z325" s="80">
        <v>0</v>
      </c>
      <c r="AA325" s="80">
        <v>0</v>
      </c>
      <c r="AB325" s="80">
        <v>0</v>
      </c>
      <c r="AC325" s="80">
        <v>0</v>
      </c>
      <c r="AD325" s="80">
        <v>0</v>
      </c>
      <c r="AE325" s="80">
        <v>0</v>
      </c>
      <c r="AF325" s="80">
        <v>0</v>
      </c>
      <c r="AG325" s="80">
        <v>0</v>
      </c>
      <c r="AH325" s="80">
        <v>0</v>
      </c>
      <c r="AI325" s="80">
        <v>0</v>
      </c>
      <c r="AJ325" s="80">
        <v>0</v>
      </c>
      <c r="AK325" s="80">
        <v>0</v>
      </c>
      <c r="AL325" s="80">
        <v>0</v>
      </c>
      <c r="AM325" s="80">
        <v>0</v>
      </c>
      <c r="AN325" s="80">
        <v>0</v>
      </c>
      <c r="AO325" s="80">
        <v>0</v>
      </c>
      <c r="AP325" s="80">
        <v>8815198</v>
      </c>
      <c r="AQ325" s="80">
        <v>0</v>
      </c>
      <c r="AR325" s="80">
        <v>0</v>
      </c>
      <c r="AS325" s="80">
        <v>0</v>
      </c>
      <c r="AT325" s="80">
        <v>0</v>
      </c>
      <c r="AU325" s="80">
        <v>0</v>
      </c>
      <c r="AV325" s="80">
        <v>0</v>
      </c>
      <c r="AW325" s="80">
        <v>0</v>
      </c>
      <c r="AX325" s="80">
        <v>0</v>
      </c>
      <c r="AY325" s="80">
        <v>0</v>
      </c>
      <c r="AZ325" s="80">
        <v>0</v>
      </c>
      <c r="BA325" s="80">
        <v>0</v>
      </c>
      <c r="BB325" s="80">
        <v>0</v>
      </c>
      <c r="BC325" s="80">
        <v>0</v>
      </c>
      <c r="BD325" s="80">
        <v>0</v>
      </c>
      <c r="BE325" s="80">
        <v>0</v>
      </c>
      <c r="BF325" s="80">
        <v>0</v>
      </c>
      <c r="BG325" s="80">
        <v>0</v>
      </c>
      <c r="BH325" s="80">
        <v>0</v>
      </c>
      <c r="BI325" s="80">
        <v>0</v>
      </c>
      <c r="BJ325" s="80">
        <v>0</v>
      </c>
      <c r="BK325" s="80">
        <v>0</v>
      </c>
      <c r="BL325" s="80">
        <v>0</v>
      </c>
      <c r="BM325" s="80">
        <v>0</v>
      </c>
      <c r="BN325" s="80">
        <v>0</v>
      </c>
      <c r="BO325" s="80">
        <v>0</v>
      </c>
      <c r="BU325" s="80">
        <v>0</v>
      </c>
      <c r="BV325" s="80">
        <v>0</v>
      </c>
      <c r="BW325" s="80">
        <v>0</v>
      </c>
      <c r="BX325" s="80">
        <v>0</v>
      </c>
      <c r="BZ325" s="80">
        <v>0</v>
      </c>
      <c r="CA325" s="80" t="e">
        <v>#REF!</v>
      </c>
    </row>
    <row r="326" spans="12:79" hidden="1" x14ac:dyDescent="0.3">
      <c r="L326" s="80">
        <v>0</v>
      </c>
      <c r="M326" s="80">
        <v>0</v>
      </c>
      <c r="N326" s="80">
        <v>0</v>
      </c>
      <c r="O326" s="80">
        <v>0</v>
      </c>
      <c r="P326" s="80">
        <v>0</v>
      </c>
      <c r="Q326" s="80">
        <v>0</v>
      </c>
      <c r="R326" s="80">
        <v>0</v>
      </c>
      <c r="S326" s="80">
        <v>0</v>
      </c>
      <c r="T326" s="80">
        <v>0</v>
      </c>
      <c r="U326" s="80">
        <v>0</v>
      </c>
      <c r="V326" s="80">
        <v>0</v>
      </c>
      <c r="W326" s="80">
        <v>0</v>
      </c>
      <c r="X326" s="80">
        <v>0</v>
      </c>
      <c r="Y326" s="80">
        <v>0</v>
      </c>
      <c r="Z326" s="80">
        <v>0</v>
      </c>
      <c r="AA326" s="80">
        <v>0</v>
      </c>
      <c r="AB326" s="80">
        <v>0</v>
      </c>
      <c r="AC326" s="80">
        <v>0</v>
      </c>
      <c r="AD326" s="80">
        <v>0</v>
      </c>
      <c r="AE326" s="80">
        <v>0</v>
      </c>
      <c r="AF326" s="80">
        <v>0</v>
      </c>
      <c r="AG326" s="80">
        <v>0</v>
      </c>
      <c r="AH326" s="80">
        <v>0</v>
      </c>
      <c r="AI326" s="80">
        <v>0</v>
      </c>
      <c r="AJ326" s="80">
        <v>0</v>
      </c>
      <c r="AK326" s="80">
        <v>0</v>
      </c>
      <c r="AL326" s="80">
        <v>0</v>
      </c>
      <c r="AM326" s="80">
        <v>0</v>
      </c>
      <c r="AN326" s="80">
        <v>0</v>
      </c>
      <c r="AO326" s="80">
        <v>0</v>
      </c>
      <c r="AP326" s="80">
        <v>775305</v>
      </c>
      <c r="AQ326" s="80">
        <v>0</v>
      </c>
      <c r="AR326" s="80">
        <v>0</v>
      </c>
      <c r="AS326" s="80">
        <v>0</v>
      </c>
      <c r="AT326" s="80">
        <v>0</v>
      </c>
      <c r="AU326" s="80">
        <v>0</v>
      </c>
      <c r="AV326" s="80">
        <v>0</v>
      </c>
      <c r="AW326" s="80">
        <v>0</v>
      </c>
      <c r="AX326" s="80">
        <v>0</v>
      </c>
      <c r="AY326" s="80">
        <v>0</v>
      </c>
      <c r="AZ326" s="80">
        <v>0</v>
      </c>
      <c r="BA326" s="80">
        <v>0</v>
      </c>
      <c r="BB326" s="80">
        <v>0</v>
      </c>
      <c r="BC326" s="80">
        <v>0</v>
      </c>
      <c r="BD326" s="80">
        <v>0</v>
      </c>
      <c r="BE326" s="80">
        <v>0</v>
      </c>
      <c r="BF326" s="80">
        <v>0</v>
      </c>
      <c r="BG326" s="80">
        <v>0</v>
      </c>
      <c r="BH326" s="80">
        <v>0</v>
      </c>
      <c r="BI326" s="80">
        <v>0</v>
      </c>
      <c r="BJ326" s="80">
        <v>0</v>
      </c>
      <c r="BK326" s="80">
        <v>0</v>
      </c>
      <c r="BL326" s="80">
        <v>0</v>
      </c>
      <c r="BM326" s="80">
        <v>0</v>
      </c>
      <c r="BN326" s="80">
        <v>0</v>
      </c>
      <c r="BO326" s="80">
        <v>0</v>
      </c>
      <c r="BU326" s="80">
        <v>0</v>
      </c>
      <c r="BV326" s="80">
        <v>0</v>
      </c>
      <c r="BW326" s="80">
        <v>0</v>
      </c>
      <c r="BX326" s="80">
        <v>0</v>
      </c>
      <c r="BZ326" s="80">
        <v>0</v>
      </c>
      <c r="CA326" s="80" t="e">
        <v>#REF!</v>
      </c>
    </row>
    <row r="327" spans="12:79" hidden="1" x14ac:dyDescent="0.3">
      <c r="L327" s="80">
        <v>0</v>
      </c>
      <c r="M327" s="80">
        <v>0</v>
      </c>
      <c r="N327" s="80">
        <v>0</v>
      </c>
      <c r="O327" s="80">
        <v>0</v>
      </c>
      <c r="P327" s="80">
        <v>0</v>
      </c>
      <c r="Q327" s="80">
        <v>0</v>
      </c>
      <c r="R327" s="80">
        <v>0</v>
      </c>
      <c r="S327" s="80">
        <v>0</v>
      </c>
      <c r="T327" s="80">
        <v>0</v>
      </c>
      <c r="U327" s="80">
        <v>0</v>
      </c>
      <c r="V327" s="80">
        <v>0</v>
      </c>
      <c r="W327" s="80">
        <v>0</v>
      </c>
      <c r="X327" s="80">
        <v>0</v>
      </c>
      <c r="Y327" s="80">
        <v>0</v>
      </c>
      <c r="Z327" s="80">
        <v>0</v>
      </c>
      <c r="AA327" s="80">
        <v>0</v>
      </c>
      <c r="AB327" s="80">
        <v>0</v>
      </c>
      <c r="AC327" s="80">
        <v>0</v>
      </c>
      <c r="AD327" s="80">
        <v>0</v>
      </c>
      <c r="AE327" s="80">
        <v>0</v>
      </c>
      <c r="AF327" s="80">
        <v>0</v>
      </c>
      <c r="AG327" s="80">
        <v>0</v>
      </c>
      <c r="AH327" s="80">
        <v>0</v>
      </c>
      <c r="AI327" s="80">
        <v>0</v>
      </c>
      <c r="AJ327" s="80">
        <v>0</v>
      </c>
      <c r="AK327" s="80">
        <v>0</v>
      </c>
      <c r="AL327" s="80">
        <v>0</v>
      </c>
      <c r="AM327" s="80">
        <v>0</v>
      </c>
      <c r="AN327" s="80">
        <v>0</v>
      </c>
      <c r="AO327" s="80">
        <v>0</v>
      </c>
      <c r="AP327" s="80">
        <v>0</v>
      </c>
      <c r="AQ327" s="80">
        <v>0</v>
      </c>
      <c r="AR327" s="80">
        <v>0</v>
      </c>
      <c r="AS327" s="80">
        <v>0</v>
      </c>
      <c r="AT327" s="80">
        <v>0</v>
      </c>
      <c r="AU327" s="80">
        <v>0</v>
      </c>
      <c r="AV327" s="80">
        <v>0</v>
      </c>
      <c r="AW327" s="80">
        <v>0</v>
      </c>
      <c r="AX327" s="80">
        <v>0</v>
      </c>
      <c r="AY327" s="80">
        <v>0</v>
      </c>
      <c r="AZ327" s="80">
        <v>0</v>
      </c>
      <c r="BA327" s="80">
        <v>0</v>
      </c>
      <c r="BB327" s="80">
        <v>0</v>
      </c>
      <c r="BC327" s="80">
        <v>0</v>
      </c>
      <c r="BD327" s="80">
        <v>0</v>
      </c>
      <c r="BE327" s="80">
        <v>0</v>
      </c>
      <c r="BF327" s="80">
        <v>0</v>
      </c>
      <c r="BG327" s="80">
        <v>0</v>
      </c>
      <c r="BH327" s="80">
        <v>0</v>
      </c>
      <c r="BI327" s="80">
        <v>0</v>
      </c>
      <c r="BJ327" s="80">
        <v>0</v>
      </c>
      <c r="BK327" s="80">
        <v>0</v>
      </c>
      <c r="BL327" s="80">
        <v>0</v>
      </c>
      <c r="BM327" s="80">
        <v>0</v>
      </c>
      <c r="BN327" s="80">
        <v>0</v>
      </c>
      <c r="BO327" s="80">
        <v>0</v>
      </c>
      <c r="BU327" s="80">
        <v>0</v>
      </c>
      <c r="BV327" s="80">
        <v>0</v>
      </c>
      <c r="BW327" s="80">
        <v>0</v>
      </c>
      <c r="BX327" s="80">
        <v>0</v>
      </c>
      <c r="BZ327" s="80">
        <v>0</v>
      </c>
      <c r="CA327" s="80" t="e">
        <v>#REF!</v>
      </c>
    </row>
    <row r="328" spans="12:79" hidden="1" x14ac:dyDescent="0.3">
      <c r="L328" s="80">
        <v>0</v>
      </c>
      <c r="M328" s="80">
        <v>0</v>
      </c>
      <c r="N328" s="80">
        <v>0</v>
      </c>
      <c r="O328" s="80">
        <v>0</v>
      </c>
      <c r="P328" s="80">
        <v>0</v>
      </c>
      <c r="Q328" s="80">
        <v>0</v>
      </c>
      <c r="R328" s="80">
        <v>0</v>
      </c>
      <c r="S328" s="80">
        <v>0</v>
      </c>
      <c r="T328" s="80">
        <v>0</v>
      </c>
      <c r="U328" s="80">
        <v>0</v>
      </c>
      <c r="V328" s="80">
        <v>0</v>
      </c>
      <c r="W328" s="80">
        <v>0</v>
      </c>
      <c r="X328" s="80">
        <v>0</v>
      </c>
      <c r="Y328" s="80">
        <v>0</v>
      </c>
      <c r="Z328" s="80">
        <v>0</v>
      </c>
      <c r="AA328" s="80">
        <v>0</v>
      </c>
      <c r="AB328" s="80">
        <v>0</v>
      </c>
      <c r="AC328" s="80">
        <v>0</v>
      </c>
      <c r="AD328" s="80">
        <v>0</v>
      </c>
      <c r="AE328" s="80">
        <v>0</v>
      </c>
      <c r="AF328" s="80">
        <v>0</v>
      </c>
      <c r="AG328" s="80">
        <v>0</v>
      </c>
      <c r="AH328" s="80">
        <v>0</v>
      </c>
      <c r="AI328" s="80">
        <v>0</v>
      </c>
      <c r="AJ328" s="80">
        <v>0</v>
      </c>
      <c r="AK328" s="80">
        <v>0</v>
      </c>
      <c r="AL328" s="80">
        <v>0</v>
      </c>
      <c r="AM328" s="80">
        <v>0</v>
      </c>
      <c r="AN328" s="80">
        <v>0</v>
      </c>
      <c r="AO328" s="80">
        <v>0</v>
      </c>
      <c r="AP328" s="80">
        <v>0</v>
      </c>
      <c r="AQ328" s="80">
        <v>0</v>
      </c>
      <c r="AR328" s="80">
        <v>0</v>
      </c>
      <c r="AS328" s="80">
        <v>0</v>
      </c>
      <c r="AT328" s="80">
        <v>0</v>
      </c>
      <c r="AU328" s="80">
        <v>0</v>
      </c>
      <c r="AV328" s="80">
        <v>0</v>
      </c>
      <c r="AW328" s="80">
        <v>0</v>
      </c>
      <c r="AX328" s="80">
        <v>0</v>
      </c>
      <c r="AY328" s="80">
        <v>0</v>
      </c>
      <c r="AZ328" s="80">
        <v>0</v>
      </c>
      <c r="BA328" s="80">
        <v>0</v>
      </c>
      <c r="BB328" s="80">
        <v>0</v>
      </c>
      <c r="BC328" s="80">
        <v>0</v>
      </c>
      <c r="BD328" s="80">
        <v>0</v>
      </c>
      <c r="BE328" s="80">
        <v>0</v>
      </c>
      <c r="BF328" s="80">
        <v>0</v>
      </c>
      <c r="BG328" s="80">
        <v>0</v>
      </c>
      <c r="BH328" s="80">
        <v>0</v>
      </c>
      <c r="BI328" s="80">
        <v>0</v>
      </c>
      <c r="BJ328" s="80">
        <v>0</v>
      </c>
      <c r="BK328" s="80">
        <v>0</v>
      </c>
      <c r="BL328" s="80">
        <v>0</v>
      </c>
      <c r="BM328" s="80">
        <v>0</v>
      </c>
      <c r="BN328" s="80">
        <v>0</v>
      </c>
      <c r="BO328" s="80">
        <v>0</v>
      </c>
      <c r="BU328" s="80">
        <v>0</v>
      </c>
      <c r="BV328" s="80">
        <v>0</v>
      </c>
      <c r="BW328" s="80">
        <v>0</v>
      </c>
      <c r="BX328" s="80">
        <v>0</v>
      </c>
      <c r="BZ328" s="80">
        <v>0</v>
      </c>
      <c r="CA328" s="80" t="e">
        <v>#REF!</v>
      </c>
    </row>
    <row r="329" spans="12:79" hidden="1" x14ac:dyDescent="0.3">
      <c r="L329" s="80">
        <v>0</v>
      </c>
      <c r="M329" s="80">
        <v>0</v>
      </c>
      <c r="N329" s="80">
        <v>0</v>
      </c>
      <c r="O329" s="80">
        <v>0</v>
      </c>
      <c r="P329" s="80">
        <v>0</v>
      </c>
      <c r="Q329" s="80">
        <v>0</v>
      </c>
      <c r="R329" s="80">
        <v>0</v>
      </c>
      <c r="S329" s="80">
        <v>0</v>
      </c>
      <c r="T329" s="80">
        <v>0</v>
      </c>
      <c r="U329" s="80">
        <v>0</v>
      </c>
      <c r="V329" s="80">
        <v>0</v>
      </c>
      <c r="W329" s="80">
        <v>0</v>
      </c>
      <c r="X329" s="80">
        <v>0</v>
      </c>
      <c r="Y329" s="80">
        <v>0</v>
      </c>
      <c r="Z329" s="80">
        <v>0</v>
      </c>
      <c r="AA329" s="80">
        <v>0</v>
      </c>
      <c r="AB329" s="80">
        <v>0</v>
      </c>
      <c r="AC329" s="80">
        <v>0</v>
      </c>
      <c r="AD329" s="80">
        <v>0</v>
      </c>
      <c r="AE329" s="80">
        <v>0</v>
      </c>
      <c r="AF329" s="80">
        <v>0</v>
      </c>
      <c r="AG329" s="80">
        <v>0</v>
      </c>
      <c r="AH329" s="80">
        <v>0</v>
      </c>
      <c r="AI329" s="80">
        <v>0</v>
      </c>
      <c r="AJ329" s="80">
        <v>0</v>
      </c>
      <c r="AK329" s="80">
        <v>0</v>
      </c>
      <c r="AL329" s="80">
        <v>0</v>
      </c>
      <c r="AM329" s="80">
        <v>0</v>
      </c>
      <c r="AN329" s="80">
        <v>0</v>
      </c>
      <c r="AO329" s="80">
        <v>0</v>
      </c>
      <c r="AP329" s="80">
        <v>0</v>
      </c>
      <c r="AQ329" s="80">
        <v>0</v>
      </c>
      <c r="AR329" s="80">
        <v>0</v>
      </c>
      <c r="AS329" s="80">
        <v>0</v>
      </c>
      <c r="AT329" s="80">
        <v>0</v>
      </c>
      <c r="AU329" s="80">
        <v>0</v>
      </c>
      <c r="AV329" s="80">
        <v>0</v>
      </c>
      <c r="AW329" s="80">
        <v>0</v>
      </c>
      <c r="AX329" s="80">
        <v>0</v>
      </c>
      <c r="AY329" s="80">
        <v>0</v>
      </c>
      <c r="AZ329" s="80">
        <v>0</v>
      </c>
      <c r="BA329" s="80">
        <v>0</v>
      </c>
      <c r="BB329" s="80">
        <v>0</v>
      </c>
      <c r="BC329" s="80">
        <v>0</v>
      </c>
      <c r="BD329" s="80">
        <v>0</v>
      </c>
      <c r="BE329" s="80">
        <v>0</v>
      </c>
      <c r="BF329" s="80">
        <v>0</v>
      </c>
      <c r="BG329" s="80">
        <v>0</v>
      </c>
      <c r="BH329" s="80">
        <v>0</v>
      </c>
      <c r="BI329" s="80">
        <v>0</v>
      </c>
      <c r="BJ329" s="80">
        <v>0</v>
      </c>
      <c r="BK329" s="80">
        <v>0</v>
      </c>
      <c r="BL329" s="80">
        <v>0</v>
      </c>
      <c r="BM329" s="80">
        <v>0</v>
      </c>
      <c r="BN329" s="80">
        <v>0</v>
      </c>
      <c r="BO329" s="80">
        <v>0</v>
      </c>
      <c r="BU329" s="80">
        <v>0</v>
      </c>
      <c r="BV329" s="80">
        <v>0</v>
      </c>
      <c r="BW329" s="80">
        <v>0</v>
      </c>
      <c r="BX329" s="80">
        <v>0</v>
      </c>
      <c r="BZ329" s="80">
        <v>0</v>
      </c>
      <c r="CA329" s="80" t="e">
        <v>#REF!</v>
      </c>
    </row>
    <row r="330" spans="12:79" hidden="1" x14ac:dyDescent="0.3">
      <c r="L330" s="80">
        <v>0</v>
      </c>
      <c r="M330" s="80">
        <v>0</v>
      </c>
      <c r="N330" s="80">
        <v>0</v>
      </c>
      <c r="O330" s="80">
        <v>0</v>
      </c>
      <c r="P330" s="80">
        <v>0</v>
      </c>
      <c r="Q330" s="80">
        <v>0</v>
      </c>
      <c r="R330" s="80">
        <v>0</v>
      </c>
      <c r="S330" s="80">
        <v>0</v>
      </c>
      <c r="T330" s="80">
        <v>0</v>
      </c>
      <c r="U330" s="80">
        <v>0</v>
      </c>
      <c r="V330" s="80">
        <v>0</v>
      </c>
      <c r="W330" s="80">
        <v>0</v>
      </c>
      <c r="X330" s="80">
        <v>0</v>
      </c>
      <c r="Y330" s="80">
        <v>0</v>
      </c>
      <c r="Z330" s="80">
        <v>0</v>
      </c>
      <c r="AA330" s="80">
        <v>0</v>
      </c>
      <c r="AB330" s="80">
        <v>0</v>
      </c>
      <c r="AC330" s="80">
        <v>0</v>
      </c>
      <c r="AD330" s="80">
        <v>0</v>
      </c>
      <c r="AE330" s="80">
        <v>0</v>
      </c>
      <c r="AF330" s="80">
        <v>0</v>
      </c>
      <c r="AG330" s="80">
        <v>0</v>
      </c>
      <c r="AH330" s="80">
        <v>0</v>
      </c>
      <c r="AI330" s="80">
        <v>0</v>
      </c>
      <c r="AJ330" s="80">
        <v>0</v>
      </c>
      <c r="AK330" s="80">
        <v>0</v>
      </c>
      <c r="AL330" s="80">
        <v>0</v>
      </c>
      <c r="AM330" s="80">
        <v>0</v>
      </c>
      <c r="AN330" s="80">
        <v>0</v>
      </c>
      <c r="AO330" s="80">
        <v>0</v>
      </c>
      <c r="AP330" s="80">
        <v>0</v>
      </c>
      <c r="AQ330" s="80">
        <v>0</v>
      </c>
      <c r="AR330" s="80">
        <v>0</v>
      </c>
      <c r="AS330" s="80">
        <v>0</v>
      </c>
      <c r="AT330" s="80">
        <v>0</v>
      </c>
      <c r="AU330" s="80">
        <v>0</v>
      </c>
      <c r="AV330" s="80">
        <v>0</v>
      </c>
      <c r="AW330" s="80">
        <v>0</v>
      </c>
      <c r="AX330" s="80">
        <v>0</v>
      </c>
      <c r="AY330" s="80">
        <v>0</v>
      </c>
      <c r="AZ330" s="80">
        <v>0</v>
      </c>
      <c r="BA330" s="80">
        <v>0</v>
      </c>
      <c r="BB330" s="80">
        <v>0</v>
      </c>
      <c r="BC330" s="80">
        <v>0</v>
      </c>
      <c r="BD330" s="80">
        <v>0</v>
      </c>
      <c r="BE330" s="80">
        <v>0</v>
      </c>
      <c r="BF330" s="80">
        <v>0</v>
      </c>
      <c r="BG330" s="80">
        <v>0</v>
      </c>
      <c r="BH330" s="80">
        <v>0</v>
      </c>
      <c r="BI330" s="80">
        <v>0</v>
      </c>
      <c r="BJ330" s="80">
        <v>0</v>
      </c>
      <c r="BK330" s="80">
        <v>0</v>
      </c>
      <c r="BL330" s="80">
        <v>0</v>
      </c>
      <c r="BM330" s="80">
        <v>0</v>
      </c>
      <c r="BN330" s="80">
        <v>0</v>
      </c>
      <c r="BO330" s="80">
        <v>0</v>
      </c>
      <c r="BU330" s="80">
        <v>0</v>
      </c>
      <c r="BV330" s="80">
        <v>0</v>
      </c>
      <c r="BW330" s="80">
        <v>0</v>
      </c>
      <c r="BX330" s="80">
        <v>0</v>
      </c>
      <c r="BZ330" s="80">
        <v>0</v>
      </c>
      <c r="CA330" s="80" t="e">
        <v>#REF!</v>
      </c>
    </row>
    <row r="331" spans="12:79" hidden="1" x14ac:dyDescent="0.3">
      <c r="L331" s="80">
        <v>0</v>
      </c>
      <c r="M331" s="80">
        <v>0</v>
      </c>
      <c r="N331" s="80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80">
        <v>0</v>
      </c>
      <c r="U331" s="80">
        <v>0</v>
      </c>
      <c r="V331" s="80">
        <v>0</v>
      </c>
      <c r="W331" s="80">
        <v>0</v>
      </c>
      <c r="X331" s="80">
        <v>0</v>
      </c>
      <c r="Y331" s="80">
        <v>0</v>
      </c>
      <c r="Z331" s="80">
        <v>0</v>
      </c>
      <c r="AA331" s="80">
        <v>0</v>
      </c>
      <c r="AB331" s="80">
        <v>0</v>
      </c>
      <c r="AC331" s="80">
        <v>0</v>
      </c>
      <c r="AD331" s="80">
        <v>0</v>
      </c>
      <c r="AE331" s="80">
        <v>0</v>
      </c>
      <c r="AF331" s="80">
        <v>0</v>
      </c>
      <c r="AG331" s="80">
        <v>0</v>
      </c>
      <c r="AH331" s="80">
        <v>0</v>
      </c>
      <c r="AI331" s="80">
        <v>0</v>
      </c>
      <c r="AJ331" s="80">
        <v>0</v>
      </c>
      <c r="AK331" s="80">
        <v>0</v>
      </c>
      <c r="AL331" s="80">
        <v>0</v>
      </c>
      <c r="AM331" s="80">
        <v>0</v>
      </c>
      <c r="AN331" s="80">
        <v>0</v>
      </c>
      <c r="AO331" s="80">
        <v>0</v>
      </c>
      <c r="AP331" s="80">
        <v>0</v>
      </c>
      <c r="AQ331" s="80">
        <v>0</v>
      </c>
      <c r="AR331" s="80">
        <v>0</v>
      </c>
      <c r="AS331" s="80">
        <v>0</v>
      </c>
      <c r="AT331" s="80">
        <v>0</v>
      </c>
      <c r="AU331" s="80">
        <v>0</v>
      </c>
      <c r="AV331" s="80">
        <v>0</v>
      </c>
      <c r="AW331" s="80">
        <v>0</v>
      </c>
      <c r="AX331" s="80">
        <v>0</v>
      </c>
      <c r="AY331" s="80">
        <v>0</v>
      </c>
      <c r="AZ331" s="80">
        <v>0</v>
      </c>
      <c r="BA331" s="80">
        <v>0</v>
      </c>
      <c r="BB331" s="80">
        <v>0</v>
      </c>
      <c r="BC331" s="80">
        <v>0</v>
      </c>
      <c r="BD331" s="80">
        <v>0</v>
      </c>
      <c r="BE331" s="80">
        <v>0</v>
      </c>
      <c r="BF331" s="80">
        <v>0</v>
      </c>
      <c r="BG331" s="80">
        <v>0</v>
      </c>
      <c r="BH331" s="80">
        <v>0</v>
      </c>
      <c r="BI331" s="80">
        <v>0</v>
      </c>
      <c r="BJ331" s="80">
        <v>0</v>
      </c>
      <c r="BK331" s="80">
        <v>0</v>
      </c>
      <c r="BL331" s="80">
        <v>0</v>
      </c>
      <c r="BM331" s="80">
        <v>0</v>
      </c>
      <c r="BN331" s="80">
        <v>0</v>
      </c>
      <c r="BO331" s="80">
        <v>0</v>
      </c>
      <c r="BU331" s="80">
        <v>0</v>
      </c>
      <c r="BV331" s="80">
        <v>0</v>
      </c>
      <c r="BW331" s="80">
        <v>0</v>
      </c>
      <c r="BX331" s="80">
        <v>0</v>
      </c>
      <c r="BZ331" s="80">
        <v>0</v>
      </c>
      <c r="CA331" s="80" t="e">
        <v>#REF!</v>
      </c>
    </row>
    <row r="332" spans="12:79" hidden="1" x14ac:dyDescent="0.3">
      <c r="L332" s="80">
        <v>0</v>
      </c>
      <c r="M332" s="80">
        <v>0</v>
      </c>
      <c r="N332" s="80">
        <v>0</v>
      </c>
      <c r="O332" s="80">
        <v>0</v>
      </c>
      <c r="P332" s="80">
        <v>0</v>
      </c>
      <c r="Q332" s="80">
        <v>-15761600</v>
      </c>
      <c r="R332" s="80">
        <v>0</v>
      </c>
      <c r="S332" s="80">
        <v>0</v>
      </c>
      <c r="T332" s="80">
        <v>0</v>
      </c>
      <c r="U332" s="80">
        <v>0</v>
      </c>
      <c r="V332" s="80">
        <v>0</v>
      </c>
      <c r="W332" s="80">
        <v>0</v>
      </c>
      <c r="X332" s="80">
        <v>0</v>
      </c>
      <c r="Y332" s="80">
        <v>0</v>
      </c>
      <c r="Z332" s="80">
        <v>0</v>
      </c>
      <c r="AA332" s="80">
        <v>0</v>
      </c>
      <c r="AB332" s="80">
        <v>0</v>
      </c>
      <c r="AC332" s="80">
        <v>0</v>
      </c>
      <c r="AD332" s="80">
        <v>0</v>
      </c>
      <c r="AE332" s="80">
        <v>0</v>
      </c>
      <c r="AF332" s="80">
        <v>0</v>
      </c>
      <c r="AG332" s="80">
        <v>0</v>
      </c>
      <c r="AH332" s="80">
        <v>0</v>
      </c>
      <c r="AI332" s="80">
        <v>0</v>
      </c>
      <c r="AJ332" s="80">
        <v>0</v>
      </c>
      <c r="AK332" s="80">
        <v>0</v>
      </c>
      <c r="AL332" s="80">
        <v>0</v>
      </c>
      <c r="AM332" s="80">
        <v>0</v>
      </c>
      <c r="AN332" s="80">
        <v>0</v>
      </c>
      <c r="AO332" s="80">
        <v>0</v>
      </c>
      <c r="AP332" s="80">
        <v>0</v>
      </c>
      <c r="AQ332" s="80">
        <v>0</v>
      </c>
      <c r="AR332" s="80">
        <v>0</v>
      </c>
      <c r="AS332" s="80">
        <v>0</v>
      </c>
      <c r="AT332" s="80">
        <v>0</v>
      </c>
      <c r="AU332" s="80">
        <v>0</v>
      </c>
      <c r="AV332" s="80">
        <v>0</v>
      </c>
      <c r="AW332" s="80">
        <v>0</v>
      </c>
      <c r="AX332" s="80">
        <v>0</v>
      </c>
      <c r="AY332" s="80">
        <v>0</v>
      </c>
      <c r="AZ332" s="80">
        <v>0</v>
      </c>
      <c r="BA332" s="80">
        <v>0</v>
      </c>
      <c r="BB332" s="80">
        <v>0</v>
      </c>
      <c r="BC332" s="80">
        <v>0</v>
      </c>
      <c r="BD332" s="80">
        <v>0</v>
      </c>
      <c r="BE332" s="80">
        <v>0</v>
      </c>
      <c r="BF332" s="80">
        <v>0</v>
      </c>
      <c r="BG332" s="80">
        <v>0</v>
      </c>
      <c r="BH332" s="80">
        <v>0</v>
      </c>
      <c r="BI332" s="80">
        <v>0</v>
      </c>
      <c r="BJ332" s="80">
        <v>0</v>
      </c>
      <c r="BK332" s="80">
        <v>0</v>
      </c>
      <c r="BL332" s="80">
        <v>0</v>
      </c>
      <c r="BM332" s="80">
        <v>0</v>
      </c>
      <c r="BN332" s="80">
        <v>0</v>
      </c>
      <c r="BO332" s="80">
        <v>0</v>
      </c>
      <c r="BU332" s="80">
        <v>0</v>
      </c>
      <c r="BV332" s="80">
        <v>0</v>
      </c>
      <c r="BW332" s="80">
        <v>0</v>
      </c>
      <c r="BX332" s="80">
        <v>0</v>
      </c>
      <c r="BZ332" s="80">
        <v>0</v>
      </c>
      <c r="CA332" s="80" t="e">
        <v>#REF!</v>
      </c>
    </row>
    <row r="333" spans="12:79" hidden="1" x14ac:dyDescent="0.3">
      <c r="L333" s="80">
        <v>0</v>
      </c>
      <c r="M333" s="80">
        <v>0</v>
      </c>
      <c r="N333" s="80">
        <v>0</v>
      </c>
      <c r="O333" s="80">
        <v>0</v>
      </c>
      <c r="P333" s="80">
        <v>0</v>
      </c>
      <c r="Q333" s="80">
        <v>-7115000</v>
      </c>
      <c r="R333" s="80">
        <v>0</v>
      </c>
      <c r="S333" s="80">
        <v>0</v>
      </c>
      <c r="T333" s="80">
        <v>0</v>
      </c>
      <c r="U333" s="80">
        <v>0</v>
      </c>
      <c r="V333" s="80">
        <v>0</v>
      </c>
      <c r="W333" s="80">
        <v>0</v>
      </c>
      <c r="X333" s="80">
        <v>0</v>
      </c>
      <c r="Y333" s="80">
        <v>0</v>
      </c>
      <c r="Z333" s="80">
        <v>0</v>
      </c>
      <c r="AA333" s="80">
        <v>0</v>
      </c>
      <c r="AB333" s="80">
        <v>0</v>
      </c>
      <c r="AC333" s="80">
        <v>0</v>
      </c>
      <c r="AD333" s="80">
        <v>0</v>
      </c>
      <c r="AE333" s="80">
        <v>0</v>
      </c>
      <c r="AF333" s="80">
        <v>0</v>
      </c>
      <c r="AG333" s="80">
        <v>0</v>
      </c>
      <c r="AH333" s="80">
        <v>0</v>
      </c>
      <c r="AI333" s="80">
        <v>0</v>
      </c>
      <c r="AJ333" s="80">
        <v>0</v>
      </c>
      <c r="AK333" s="80">
        <v>0</v>
      </c>
      <c r="AL333" s="80">
        <v>0</v>
      </c>
      <c r="AM333" s="80">
        <v>0</v>
      </c>
      <c r="AN333" s="80">
        <v>0</v>
      </c>
      <c r="AO333" s="80">
        <v>0</v>
      </c>
      <c r="AP333" s="80">
        <v>0</v>
      </c>
      <c r="AQ333" s="80">
        <v>0</v>
      </c>
      <c r="AR333" s="80">
        <v>0</v>
      </c>
      <c r="AS333" s="80">
        <v>0</v>
      </c>
      <c r="AT333" s="80">
        <v>0</v>
      </c>
      <c r="AU333" s="80">
        <v>0</v>
      </c>
      <c r="AV333" s="80">
        <v>0</v>
      </c>
      <c r="AW333" s="80">
        <v>0</v>
      </c>
      <c r="AX333" s="80">
        <v>0</v>
      </c>
      <c r="AY333" s="80">
        <v>0</v>
      </c>
      <c r="AZ333" s="80">
        <v>0</v>
      </c>
      <c r="BA333" s="80">
        <v>0</v>
      </c>
      <c r="BB333" s="80">
        <v>0</v>
      </c>
      <c r="BC333" s="80">
        <v>0</v>
      </c>
      <c r="BD333" s="80">
        <v>0</v>
      </c>
      <c r="BE333" s="80">
        <v>0</v>
      </c>
      <c r="BF333" s="80">
        <v>0</v>
      </c>
      <c r="BG333" s="80">
        <v>0</v>
      </c>
      <c r="BH333" s="80">
        <v>0</v>
      </c>
      <c r="BI333" s="80">
        <v>0</v>
      </c>
      <c r="BJ333" s="80">
        <v>0</v>
      </c>
      <c r="BK333" s="80">
        <v>0</v>
      </c>
      <c r="BL333" s="80">
        <v>0</v>
      </c>
      <c r="BM333" s="80">
        <v>0</v>
      </c>
      <c r="BN333" s="80">
        <v>0</v>
      </c>
      <c r="BO333" s="80">
        <v>0</v>
      </c>
      <c r="BU333" s="80">
        <v>0</v>
      </c>
      <c r="BV333" s="80">
        <v>0</v>
      </c>
      <c r="BW333" s="80">
        <v>0</v>
      </c>
      <c r="BX333" s="80">
        <v>0</v>
      </c>
      <c r="BZ333" s="80">
        <v>0</v>
      </c>
      <c r="CA333" s="80" t="e">
        <v>#REF!</v>
      </c>
    </row>
    <row r="334" spans="12:79" hidden="1" x14ac:dyDescent="0.3">
      <c r="L334" s="80">
        <v>0</v>
      </c>
      <c r="M334" s="80">
        <v>0</v>
      </c>
      <c r="N334" s="80">
        <v>0</v>
      </c>
      <c r="O334" s="80">
        <v>0</v>
      </c>
      <c r="P334" s="80">
        <v>0</v>
      </c>
      <c r="Q334" s="80">
        <v>-8646600</v>
      </c>
      <c r="R334" s="80">
        <v>0</v>
      </c>
      <c r="S334" s="80">
        <v>0</v>
      </c>
      <c r="T334" s="80">
        <v>0</v>
      </c>
      <c r="U334" s="80">
        <v>0</v>
      </c>
      <c r="V334" s="80">
        <v>0</v>
      </c>
      <c r="W334" s="80">
        <v>0</v>
      </c>
      <c r="X334" s="80">
        <v>0</v>
      </c>
      <c r="Y334" s="80">
        <v>0</v>
      </c>
      <c r="Z334" s="80">
        <v>0</v>
      </c>
      <c r="AA334" s="80">
        <v>0</v>
      </c>
      <c r="AB334" s="80">
        <v>0</v>
      </c>
      <c r="AC334" s="80">
        <v>0</v>
      </c>
      <c r="AD334" s="80">
        <v>0</v>
      </c>
      <c r="AE334" s="80">
        <v>0</v>
      </c>
      <c r="AF334" s="80">
        <v>0</v>
      </c>
      <c r="AG334" s="80">
        <v>0</v>
      </c>
      <c r="AH334" s="80">
        <v>0</v>
      </c>
      <c r="AI334" s="80">
        <v>0</v>
      </c>
      <c r="AJ334" s="80">
        <v>0</v>
      </c>
      <c r="AK334" s="80">
        <v>0</v>
      </c>
      <c r="AL334" s="80">
        <v>0</v>
      </c>
      <c r="AM334" s="80">
        <v>0</v>
      </c>
      <c r="AN334" s="80">
        <v>0</v>
      </c>
      <c r="AO334" s="80">
        <v>0</v>
      </c>
      <c r="AP334" s="80">
        <v>0</v>
      </c>
      <c r="AQ334" s="80">
        <v>0</v>
      </c>
      <c r="AR334" s="80">
        <v>0</v>
      </c>
      <c r="AS334" s="80">
        <v>0</v>
      </c>
      <c r="AT334" s="80">
        <v>0</v>
      </c>
      <c r="AU334" s="80">
        <v>0</v>
      </c>
      <c r="AV334" s="80">
        <v>0</v>
      </c>
      <c r="AW334" s="80">
        <v>0</v>
      </c>
      <c r="AX334" s="80">
        <v>0</v>
      </c>
      <c r="AY334" s="80">
        <v>0</v>
      </c>
      <c r="AZ334" s="80">
        <v>0</v>
      </c>
      <c r="BA334" s="80">
        <v>0</v>
      </c>
      <c r="BB334" s="80">
        <v>0</v>
      </c>
      <c r="BC334" s="80">
        <v>0</v>
      </c>
      <c r="BD334" s="80">
        <v>0</v>
      </c>
      <c r="BE334" s="80">
        <v>0</v>
      </c>
      <c r="BF334" s="80">
        <v>0</v>
      </c>
      <c r="BG334" s="80">
        <v>0</v>
      </c>
      <c r="BH334" s="80">
        <v>0</v>
      </c>
      <c r="BI334" s="80">
        <v>0</v>
      </c>
      <c r="BJ334" s="80">
        <v>0</v>
      </c>
      <c r="BK334" s="80">
        <v>0</v>
      </c>
      <c r="BL334" s="80">
        <v>0</v>
      </c>
      <c r="BM334" s="80">
        <v>0</v>
      </c>
      <c r="BN334" s="80">
        <v>0</v>
      </c>
      <c r="BO334" s="80">
        <v>0</v>
      </c>
      <c r="BU334" s="80">
        <v>0</v>
      </c>
      <c r="BV334" s="80">
        <v>0</v>
      </c>
      <c r="BW334" s="80">
        <v>0</v>
      </c>
      <c r="BX334" s="80">
        <v>0</v>
      </c>
      <c r="BZ334" s="80">
        <v>0</v>
      </c>
      <c r="CA334" s="80" t="e">
        <v>#REF!</v>
      </c>
    </row>
    <row r="335" spans="12:79" hidden="1" x14ac:dyDescent="0.3">
      <c r="L335" s="80">
        <v>0</v>
      </c>
      <c r="M335" s="80">
        <v>0</v>
      </c>
      <c r="N335" s="80">
        <v>0</v>
      </c>
      <c r="O335" s="80">
        <v>0</v>
      </c>
      <c r="P335" s="80">
        <v>0</v>
      </c>
      <c r="Q335" s="80">
        <v>0</v>
      </c>
      <c r="R335" s="80">
        <v>0</v>
      </c>
      <c r="S335" s="80">
        <v>0</v>
      </c>
      <c r="T335" s="80">
        <v>0</v>
      </c>
      <c r="U335" s="80">
        <v>0</v>
      </c>
      <c r="V335" s="80">
        <v>0</v>
      </c>
      <c r="W335" s="80">
        <v>0</v>
      </c>
      <c r="X335" s="80">
        <v>0</v>
      </c>
      <c r="Y335" s="80">
        <v>0</v>
      </c>
      <c r="Z335" s="80">
        <v>0</v>
      </c>
      <c r="AA335" s="80">
        <v>0</v>
      </c>
      <c r="AB335" s="80">
        <v>0</v>
      </c>
      <c r="AC335" s="80">
        <v>0</v>
      </c>
      <c r="AD335" s="80">
        <v>0</v>
      </c>
      <c r="AE335" s="80">
        <v>0</v>
      </c>
      <c r="AF335" s="80">
        <v>0</v>
      </c>
      <c r="AG335" s="80">
        <v>0</v>
      </c>
      <c r="AH335" s="80">
        <v>0</v>
      </c>
      <c r="AI335" s="80">
        <v>0</v>
      </c>
      <c r="AJ335" s="80">
        <v>0</v>
      </c>
      <c r="AK335" s="80">
        <v>0</v>
      </c>
      <c r="AL335" s="80">
        <v>0</v>
      </c>
      <c r="AM335" s="80">
        <v>0</v>
      </c>
      <c r="AN335" s="80">
        <v>0</v>
      </c>
      <c r="AO335" s="80">
        <v>0</v>
      </c>
      <c r="AP335" s="80">
        <v>0</v>
      </c>
      <c r="AQ335" s="80">
        <v>0</v>
      </c>
      <c r="AR335" s="80">
        <v>0</v>
      </c>
      <c r="AS335" s="80">
        <v>0</v>
      </c>
      <c r="AT335" s="80">
        <v>0</v>
      </c>
      <c r="AU335" s="80">
        <v>0</v>
      </c>
      <c r="AV335" s="80">
        <v>0</v>
      </c>
      <c r="AW335" s="80">
        <v>0</v>
      </c>
      <c r="AX335" s="80">
        <v>0</v>
      </c>
      <c r="AY335" s="80">
        <v>0</v>
      </c>
      <c r="AZ335" s="80">
        <v>0</v>
      </c>
      <c r="BA335" s="80">
        <v>0</v>
      </c>
      <c r="BB335" s="80">
        <v>0</v>
      </c>
      <c r="BC335" s="80">
        <v>0</v>
      </c>
      <c r="BD335" s="80">
        <v>0</v>
      </c>
      <c r="BE335" s="80">
        <v>0</v>
      </c>
      <c r="BF335" s="80">
        <v>0</v>
      </c>
      <c r="BG335" s="80">
        <v>0</v>
      </c>
      <c r="BH335" s="80">
        <v>0</v>
      </c>
      <c r="BI335" s="80">
        <v>0</v>
      </c>
      <c r="BJ335" s="80">
        <v>0</v>
      </c>
      <c r="BK335" s="80">
        <v>0</v>
      </c>
      <c r="BL335" s="80">
        <v>0</v>
      </c>
      <c r="BM335" s="80">
        <v>0</v>
      </c>
      <c r="BN335" s="80">
        <v>0</v>
      </c>
      <c r="BO335" s="80">
        <v>0</v>
      </c>
      <c r="BU335" s="80">
        <v>0</v>
      </c>
      <c r="BV335" s="80">
        <v>0</v>
      </c>
      <c r="BW335" s="80">
        <v>0</v>
      </c>
      <c r="BX335" s="80">
        <v>0</v>
      </c>
      <c r="BZ335" s="80">
        <v>0</v>
      </c>
      <c r="CA335" s="80" t="e">
        <v>#REF!</v>
      </c>
    </row>
    <row r="336" spans="12:79" hidden="1" x14ac:dyDescent="0.3">
      <c r="L336" s="80">
        <v>0</v>
      </c>
      <c r="M336" s="80">
        <v>0</v>
      </c>
      <c r="N336" s="80">
        <v>0</v>
      </c>
      <c r="O336" s="80">
        <v>0</v>
      </c>
      <c r="P336" s="80">
        <v>0</v>
      </c>
      <c r="Q336" s="80">
        <v>0</v>
      </c>
      <c r="R336" s="80">
        <v>0</v>
      </c>
      <c r="S336" s="80">
        <v>0</v>
      </c>
      <c r="T336" s="80">
        <v>0</v>
      </c>
      <c r="U336" s="80">
        <v>0</v>
      </c>
      <c r="V336" s="80">
        <v>0</v>
      </c>
      <c r="W336" s="80">
        <v>0</v>
      </c>
      <c r="X336" s="80">
        <v>0</v>
      </c>
      <c r="Y336" s="80">
        <v>0</v>
      </c>
      <c r="Z336" s="80">
        <v>0</v>
      </c>
      <c r="AA336" s="80">
        <v>0</v>
      </c>
      <c r="AB336" s="80">
        <v>0</v>
      </c>
      <c r="AC336" s="80">
        <v>0</v>
      </c>
      <c r="AD336" s="80">
        <v>0</v>
      </c>
      <c r="AE336" s="80">
        <v>0</v>
      </c>
      <c r="AF336" s="80">
        <v>0</v>
      </c>
      <c r="AG336" s="80">
        <v>0</v>
      </c>
      <c r="AH336" s="80">
        <v>0</v>
      </c>
      <c r="AI336" s="80">
        <v>0</v>
      </c>
      <c r="AJ336" s="80">
        <v>0</v>
      </c>
      <c r="AK336" s="80">
        <v>0</v>
      </c>
      <c r="AL336" s="80">
        <v>0</v>
      </c>
      <c r="AM336" s="80">
        <v>0</v>
      </c>
      <c r="AN336" s="80">
        <v>0</v>
      </c>
      <c r="AO336" s="80">
        <v>0</v>
      </c>
      <c r="AP336" s="80">
        <v>0</v>
      </c>
      <c r="AQ336" s="80">
        <v>0</v>
      </c>
      <c r="AR336" s="80">
        <v>0</v>
      </c>
      <c r="AS336" s="80">
        <v>0</v>
      </c>
      <c r="AT336" s="80">
        <v>0</v>
      </c>
      <c r="AU336" s="80">
        <v>0</v>
      </c>
      <c r="AV336" s="80">
        <v>0</v>
      </c>
      <c r="AW336" s="80">
        <v>0</v>
      </c>
      <c r="AX336" s="80">
        <v>0</v>
      </c>
      <c r="AY336" s="80">
        <v>0</v>
      </c>
      <c r="AZ336" s="80">
        <v>0</v>
      </c>
      <c r="BA336" s="80">
        <v>0</v>
      </c>
      <c r="BB336" s="80">
        <v>0</v>
      </c>
      <c r="BC336" s="80">
        <v>0</v>
      </c>
      <c r="BD336" s="80">
        <v>0</v>
      </c>
      <c r="BE336" s="80">
        <v>0</v>
      </c>
      <c r="BF336" s="80">
        <v>0</v>
      </c>
      <c r="BG336" s="80">
        <v>0</v>
      </c>
      <c r="BH336" s="80">
        <v>0</v>
      </c>
      <c r="BI336" s="80">
        <v>0</v>
      </c>
      <c r="BJ336" s="80">
        <v>0</v>
      </c>
      <c r="BK336" s="80">
        <v>0</v>
      </c>
      <c r="BL336" s="80">
        <v>0</v>
      </c>
      <c r="BM336" s="80">
        <v>0</v>
      </c>
      <c r="BN336" s="80">
        <v>0</v>
      </c>
      <c r="BO336" s="80">
        <v>0</v>
      </c>
      <c r="BU336" s="80">
        <v>0</v>
      </c>
      <c r="BV336" s="80">
        <v>0</v>
      </c>
      <c r="BW336" s="80">
        <v>0</v>
      </c>
      <c r="BX336" s="80">
        <v>0</v>
      </c>
      <c r="BZ336" s="80">
        <v>0</v>
      </c>
      <c r="CA336" s="80" t="e">
        <v>#REF!</v>
      </c>
    </row>
    <row r="337" spans="12:79" hidden="1" x14ac:dyDescent="0.3">
      <c r="L337" s="80">
        <v>0</v>
      </c>
      <c r="M337" s="80">
        <v>0</v>
      </c>
      <c r="N337" s="80">
        <v>0</v>
      </c>
      <c r="O337" s="80">
        <v>0</v>
      </c>
      <c r="P337" s="80">
        <v>0</v>
      </c>
      <c r="Q337" s="80">
        <v>0</v>
      </c>
      <c r="R337" s="80">
        <v>0</v>
      </c>
      <c r="S337" s="80">
        <v>0</v>
      </c>
      <c r="T337" s="80">
        <v>0</v>
      </c>
      <c r="U337" s="80">
        <v>0</v>
      </c>
      <c r="V337" s="80">
        <v>0</v>
      </c>
      <c r="W337" s="80">
        <v>0</v>
      </c>
      <c r="X337" s="80">
        <v>0</v>
      </c>
      <c r="Y337" s="80">
        <v>0</v>
      </c>
      <c r="Z337" s="80">
        <v>0</v>
      </c>
      <c r="AA337" s="80">
        <v>0</v>
      </c>
      <c r="AB337" s="80">
        <v>0</v>
      </c>
      <c r="AC337" s="80">
        <v>0</v>
      </c>
      <c r="AD337" s="80">
        <v>0</v>
      </c>
      <c r="AE337" s="80">
        <v>0</v>
      </c>
      <c r="AF337" s="80">
        <v>0</v>
      </c>
      <c r="AG337" s="80">
        <v>0</v>
      </c>
      <c r="AH337" s="80">
        <v>0</v>
      </c>
      <c r="AI337" s="80">
        <v>0</v>
      </c>
      <c r="AJ337" s="80">
        <v>0</v>
      </c>
      <c r="AK337" s="80">
        <v>0</v>
      </c>
      <c r="AL337" s="80">
        <v>0</v>
      </c>
      <c r="AM337" s="80">
        <v>0</v>
      </c>
      <c r="AN337" s="80">
        <v>0</v>
      </c>
      <c r="AO337" s="80">
        <v>0</v>
      </c>
      <c r="AP337" s="80">
        <v>0</v>
      </c>
      <c r="AQ337" s="80">
        <v>0</v>
      </c>
      <c r="AR337" s="80">
        <v>0</v>
      </c>
      <c r="AS337" s="80">
        <v>0</v>
      </c>
      <c r="AT337" s="80">
        <v>0</v>
      </c>
      <c r="AU337" s="80">
        <v>0</v>
      </c>
      <c r="AV337" s="80">
        <v>0</v>
      </c>
      <c r="AW337" s="80">
        <v>0</v>
      </c>
      <c r="AX337" s="80">
        <v>0</v>
      </c>
      <c r="AY337" s="80">
        <v>0</v>
      </c>
      <c r="AZ337" s="80">
        <v>0</v>
      </c>
      <c r="BA337" s="80">
        <v>0</v>
      </c>
      <c r="BB337" s="80">
        <v>0</v>
      </c>
      <c r="BC337" s="80">
        <v>0</v>
      </c>
      <c r="BD337" s="80">
        <v>0</v>
      </c>
      <c r="BE337" s="80">
        <v>0</v>
      </c>
      <c r="BF337" s="80">
        <v>0</v>
      </c>
      <c r="BG337" s="80">
        <v>0</v>
      </c>
      <c r="BH337" s="80">
        <v>0</v>
      </c>
      <c r="BI337" s="80">
        <v>0</v>
      </c>
      <c r="BJ337" s="80">
        <v>0</v>
      </c>
      <c r="BK337" s="80">
        <v>0</v>
      </c>
      <c r="BL337" s="80">
        <v>0</v>
      </c>
      <c r="BM337" s="80">
        <v>0</v>
      </c>
      <c r="BN337" s="80">
        <v>0</v>
      </c>
      <c r="BO337" s="80">
        <v>0</v>
      </c>
      <c r="BU337" s="80">
        <v>0</v>
      </c>
      <c r="BV337" s="80">
        <v>0</v>
      </c>
      <c r="BW337" s="80">
        <v>0</v>
      </c>
      <c r="BX337" s="80">
        <v>0</v>
      </c>
      <c r="BZ337" s="80">
        <v>0</v>
      </c>
      <c r="CA337" s="80" t="e">
        <v>#REF!</v>
      </c>
    </row>
    <row r="338" spans="12:79" hidden="1" x14ac:dyDescent="0.3">
      <c r="L338" s="80">
        <v>0</v>
      </c>
      <c r="M338" s="80">
        <v>0</v>
      </c>
      <c r="N338" s="80">
        <v>0</v>
      </c>
      <c r="O338" s="80">
        <v>0</v>
      </c>
      <c r="P338" s="80">
        <v>0</v>
      </c>
      <c r="Q338" s="80">
        <v>0</v>
      </c>
      <c r="R338" s="80">
        <v>0</v>
      </c>
      <c r="S338" s="80">
        <v>0</v>
      </c>
      <c r="T338" s="80">
        <v>0</v>
      </c>
      <c r="U338" s="80">
        <v>0</v>
      </c>
      <c r="V338" s="80">
        <v>0</v>
      </c>
      <c r="W338" s="80">
        <v>0</v>
      </c>
      <c r="X338" s="80">
        <v>0</v>
      </c>
      <c r="Y338" s="80">
        <v>0</v>
      </c>
      <c r="Z338" s="80">
        <v>0</v>
      </c>
      <c r="AA338" s="80">
        <v>0</v>
      </c>
      <c r="AB338" s="80">
        <v>0</v>
      </c>
      <c r="AC338" s="80">
        <v>0</v>
      </c>
      <c r="AD338" s="80">
        <v>0</v>
      </c>
      <c r="AE338" s="80">
        <v>0</v>
      </c>
      <c r="AF338" s="80">
        <v>0</v>
      </c>
      <c r="AG338" s="80">
        <v>0</v>
      </c>
      <c r="AH338" s="80">
        <v>0</v>
      </c>
      <c r="AI338" s="80">
        <v>0</v>
      </c>
      <c r="AJ338" s="80">
        <v>0</v>
      </c>
      <c r="AK338" s="80">
        <v>0</v>
      </c>
      <c r="AL338" s="80">
        <v>0</v>
      </c>
      <c r="AM338" s="80">
        <v>0</v>
      </c>
      <c r="AN338" s="80">
        <v>0</v>
      </c>
      <c r="AO338" s="80">
        <v>0</v>
      </c>
      <c r="AP338" s="80">
        <v>0</v>
      </c>
      <c r="AQ338" s="80">
        <v>0</v>
      </c>
      <c r="AR338" s="80">
        <v>0</v>
      </c>
      <c r="AS338" s="80">
        <v>0</v>
      </c>
      <c r="AT338" s="80">
        <v>0</v>
      </c>
      <c r="AU338" s="80">
        <v>0</v>
      </c>
      <c r="AV338" s="80">
        <v>0</v>
      </c>
      <c r="AW338" s="80">
        <v>0</v>
      </c>
      <c r="AX338" s="80">
        <v>0</v>
      </c>
      <c r="AY338" s="80">
        <v>0</v>
      </c>
      <c r="AZ338" s="80">
        <v>0</v>
      </c>
      <c r="BA338" s="80">
        <v>0</v>
      </c>
      <c r="BB338" s="80">
        <v>0</v>
      </c>
      <c r="BC338" s="80">
        <v>0</v>
      </c>
      <c r="BD338" s="80">
        <v>0</v>
      </c>
      <c r="BE338" s="80">
        <v>0</v>
      </c>
      <c r="BF338" s="80">
        <v>0</v>
      </c>
      <c r="BG338" s="80">
        <v>0</v>
      </c>
      <c r="BH338" s="80">
        <v>0</v>
      </c>
      <c r="BI338" s="80">
        <v>0</v>
      </c>
      <c r="BJ338" s="80">
        <v>0</v>
      </c>
      <c r="BK338" s="80">
        <v>0</v>
      </c>
      <c r="BL338" s="80">
        <v>0</v>
      </c>
      <c r="BM338" s="80">
        <v>0</v>
      </c>
      <c r="BN338" s="80">
        <v>0</v>
      </c>
      <c r="BO338" s="80">
        <v>0</v>
      </c>
      <c r="BU338" s="80">
        <v>0</v>
      </c>
      <c r="BV338" s="80">
        <v>0</v>
      </c>
      <c r="BW338" s="80">
        <v>0</v>
      </c>
      <c r="BX338" s="80">
        <v>0</v>
      </c>
      <c r="BZ338" s="80">
        <v>0</v>
      </c>
      <c r="CA338" s="80" t="e">
        <v>#REF!</v>
      </c>
    </row>
    <row r="339" spans="12:79" hidden="1" x14ac:dyDescent="0.3">
      <c r="L339" s="80">
        <v>0</v>
      </c>
      <c r="M339" s="80">
        <v>0</v>
      </c>
      <c r="N339" s="80">
        <v>0</v>
      </c>
      <c r="O339" s="80">
        <v>0</v>
      </c>
      <c r="P339" s="80">
        <v>0</v>
      </c>
      <c r="Q339" s="80">
        <v>0</v>
      </c>
      <c r="R339" s="80">
        <v>0</v>
      </c>
      <c r="S339" s="80">
        <v>0</v>
      </c>
      <c r="T339" s="80">
        <v>0</v>
      </c>
      <c r="U339" s="80">
        <v>0</v>
      </c>
      <c r="V339" s="80">
        <v>0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</v>
      </c>
      <c r="AC339" s="80">
        <v>0</v>
      </c>
      <c r="AD339" s="80"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v>0</v>
      </c>
      <c r="AJ339" s="80">
        <v>0</v>
      </c>
      <c r="AK339" s="80">
        <v>0</v>
      </c>
      <c r="AL339" s="80">
        <v>0</v>
      </c>
      <c r="AM339" s="80">
        <v>0</v>
      </c>
      <c r="AN339" s="80">
        <v>0</v>
      </c>
      <c r="AO339" s="80">
        <v>0</v>
      </c>
      <c r="AP339" s="80">
        <v>0</v>
      </c>
      <c r="AQ339" s="80">
        <v>0</v>
      </c>
      <c r="AR339" s="80">
        <v>0</v>
      </c>
      <c r="AS339" s="80">
        <v>0</v>
      </c>
      <c r="AT339" s="80">
        <v>0</v>
      </c>
      <c r="AU339" s="80">
        <v>0</v>
      </c>
      <c r="AV339" s="80">
        <v>0</v>
      </c>
      <c r="AW339" s="80">
        <v>0</v>
      </c>
      <c r="AX339" s="80">
        <v>0</v>
      </c>
      <c r="AY339" s="80">
        <v>0</v>
      </c>
      <c r="AZ339" s="80">
        <v>0</v>
      </c>
      <c r="BA339" s="80">
        <v>0</v>
      </c>
      <c r="BB339" s="80">
        <v>0</v>
      </c>
      <c r="BC339" s="80">
        <v>0</v>
      </c>
      <c r="BD339" s="80">
        <v>0</v>
      </c>
      <c r="BE339" s="80">
        <v>0</v>
      </c>
      <c r="BF339" s="80">
        <v>0</v>
      </c>
      <c r="BG339" s="80">
        <v>0</v>
      </c>
      <c r="BH339" s="80">
        <v>0</v>
      </c>
      <c r="BI339" s="80">
        <v>0</v>
      </c>
      <c r="BJ339" s="80">
        <v>0</v>
      </c>
      <c r="BK339" s="80">
        <v>0</v>
      </c>
      <c r="BL339" s="80">
        <v>0</v>
      </c>
      <c r="BM339" s="80">
        <v>0</v>
      </c>
      <c r="BN339" s="80">
        <v>0</v>
      </c>
      <c r="BO339" s="80">
        <v>0</v>
      </c>
      <c r="BU339" s="80">
        <v>0</v>
      </c>
      <c r="BV339" s="80">
        <v>0</v>
      </c>
      <c r="BW339" s="80">
        <v>0</v>
      </c>
      <c r="BX339" s="80">
        <v>0</v>
      </c>
      <c r="BZ339" s="80">
        <v>0</v>
      </c>
      <c r="CA339" s="80" t="e">
        <v>#REF!</v>
      </c>
    </row>
    <row r="340" spans="12:79" hidden="1" x14ac:dyDescent="0.3">
      <c r="L340" s="80">
        <v>0</v>
      </c>
      <c r="M340" s="80">
        <v>0</v>
      </c>
      <c r="N340" s="80">
        <v>0</v>
      </c>
      <c r="O340" s="80">
        <v>0</v>
      </c>
      <c r="P340" s="80">
        <v>0</v>
      </c>
      <c r="Q340" s="80">
        <v>0</v>
      </c>
      <c r="R340" s="80">
        <v>0</v>
      </c>
      <c r="S340" s="80">
        <v>0</v>
      </c>
      <c r="T340" s="80">
        <v>0</v>
      </c>
      <c r="U340" s="80">
        <v>0</v>
      </c>
      <c r="V340" s="80">
        <v>0</v>
      </c>
      <c r="W340" s="80">
        <v>0</v>
      </c>
      <c r="X340" s="80">
        <v>0</v>
      </c>
      <c r="Y340" s="80">
        <v>0</v>
      </c>
      <c r="Z340" s="80">
        <v>0</v>
      </c>
      <c r="AA340" s="80">
        <v>0</v>
      </c>
      <c r="AB340" s="80">
        <v>0</v>
      </c>
      <c r="AC340" s="80">
        <v>0</v>
      </c>
      <c r="AD340" s="80">
        <v>0</v>
      </c>
      <c r="AE340" s="80">
        <v>0</v>
      </c>
      <c r="AF340" s="80">
        <v>0</v>
      </c>
      <c r="AG340" s="80">
        <v>0</v>
      </c>
      <c r="AH340" s="80">
        <v>0</v>
      </c>
      <c r="AI340" s="80">
        <v>0</v>
      </c>
      <c r="AJ340" s="80">
        <v>0</v>
      </c>
      <c r="AK340" s="80">
        <v>0</v>
      </c>
      <c r="AL340" s="80">
        <v>0</v>
      </c>
      <c r="AM340" s="80">
        <v>0</v>
      </c>
      <c r="AN340" s="80">
        <v>0</v>
      </c>
      <c r="AO340" s="80">
        <v>0</v>
      </c>
      <c r="AP340" s="80">
        <v>0</v>
      </c>
      <c r="AQ340" s="80">
        <v>0</v>
      </c>
      <c r="AR340" s="80">
        <v>0</v>
      </c>
      <c r="AS340" s="80">
        <v>0</v>
      </c>
      <c r="AT340" s="80">
        <v>0</v>
      </c>
      <c r="AU340" s="80">
        <v>0</v>
      </c>
      <c r="AV340" s="80">
        <v>0</v>
      </c>
      <c r="AW340" s="80">
        <v>0</v>
      </c>
      <c r="AX340" s="80">
        <v>0</v>
      </c>
      <c r="AY340" s="80">
        <v>0</v>
      </c>
      <c r="AZ340" s="80">
        <v>0</v>
      </c>
      <c r="BA340" s="80">
        <v>0</v>
      </c>
      <c r="BB340" s="80">
        <v>0</v>
      </c>
      <c r="BC340" s="80">
        <v>0</v>
      </c>
      <c r="BD340" s="80">
        <v>0</v>
      </c>
      <c r="BE340" s="80">
        <v>0</v>
      </c>
      <c r="BF340" s="80">
        <v>0</v>
      </c>
      <c r="BG340" s="80">
        <v>0</v>
      </c>
      <c r="BH340" s="80">
        <v>0</v>
      </c>
      <c r="BI340" s="80">
        <v>0</v>
      </c>
      <c r="BJ340" s="80">
        <v>0</v>
      </c>
      <c r="BK340" s="80">
        <v>0</v>
      </c>
      <c r="BL340" s="80">
        <v>0</v>
      </c>
      <c r="BM340" s="80">
        <v>0</v>
      </c>
      <c r="BN340" s="80">
        <v>0</v>
      </c>
      <c r="BO340" s="80">
        <v>0</v>
      </c>
      <c r="BU340" s="80">
        <v>0</v>
      </c>
      <c r="BV340" s="80">
        <v>0</v>
      </c>
      <c r="BW340" s="80">
        <v>0</v>
      </c>
      <c r="BX340" s="80">
        <v>0</v>
      </c>
      <c r="BZ340" s="80">
        <v>0</v>
      </c>
      <c r="CA340" s="80" t="e">
        <v>#REF!</v>
      </c>
    </row>
    <row r="341" spans="12:79" hidden="1" x14ac:dyDescent="0.3">
      <c r="L341" s="80">
        <v>0</v>
      </c>
      <c r="M341" s="80">
        <v>0</v>
      </c>
      <c r="N341" s="80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80">
        <v>0</v>
      </c>
      <c r="U341" s="80">
        <v>0</v>
      </c>
      <c r="V341" s="80">
        <v>0</v>
      </c>
      <c r="W341" s="80">
        <v>0</v>
      </c>
      <c r="X341" s="80">
        <v>0</v>
      </c>
      <c r="Y341" s="80">
        <v>0</v>
      </c>
      <c r="Z341" s="80">
        <v>0</v>
      </c>
      <c r="AA341" s="80">
        <v>0</v>
      </c>
      <c r="AB341" s="80">
        <v>0</v>
      </c>
      <c r="AC341" s="80">
        <v>0</v>
      </c>
      <c r="AD341" s="80">
        <v>0</v>
      </c>
      <c r="AE341" s="80">
        <v>0</v>
      </c>
      <c r="AF341" s="80">
        <v>0</v>
      </c>
      <c r="AG341" s="80">
        <v>0</v>
      </c>
      <c r="AH341" s="80">
        <v>0</v>
      </c>
      <c r="AI341" s="80">
        <v>0</v>
      </c>
      <c r="AJ341" s="80">
        <v>0</v>
      </c>
      <c r="AK341" s="80">
        <v>0</v>
      </c>
      <c r="AL341" s="80">
        <v>0</v>
      </c>
      <c r="AM341" s="80">
        <v>0</v>
      </c>
      <c r="AN341" s="80">
        <v>0</v>
      </c>
      <c r="AO341" s="80">
        <v>0</v>
      </c>
      <c r="AP341" s="80">
        <v>0</v>
      </c>
      <c r="AQ341" s="80">
        <v>0</v>
      </c>
      <c r="AR341" s="80">
        <v>0</v>
      </c>
      <c r="AS341" s="80">
        <v>0</v>
      </c>
      <c r="AT341" s="80">
        <v>0</v>
      </c>
      <c r="AU341" s="80">
        <v>0</v>
      </c>
      <c r="AV341" s="80">
        <v>0</v>
      </c>
      <c r="AW341" s="80">
        <v>0</v>
      </c>
      <c r="AX341" s="80">
        <v>0</v>
      </c>
      <c r="AY341" s="80">
        <v>0</v>
      </c>
      <c r="AZ341" s="80">
        <v>0</v>
      </c>
      <c r="BA341" s="80">
        <v>0</v>
      </c>
      <c r="BB341" s="80">
        <v>0</v>
      </c>
      <c r="BC341" s="80">
        <v>0</v>
      </c>
      <c r="BD341" s="80">
        <v>0</v>
      </c>
      <c r="BE341" s="80">
        <v>0</v>
      </c>
      <c r="BF341" s="80">
        <v>0</v>
      </c>
      <c r="BG341" s="80">
        <v>0</v>
      </c>
      <c r="BH341" s="80">
        <v>0</v>
      </c>
      <c r="BI341" s="80">
        <v>0</v>
      </c>
      <c r="BJ341" s="80">
        <v>0</v>
      </c>
      <c r="BK341" s="80">
        <v>0</v>
      </c>
      <c r="BL341" s="80">
        <v>0</v>
      </c>
      <c r="BM341" s="80">
        <v>0</v>
      </c>
      <c r="BN341" s="80">
        <v>0</v>
      </c>
      <c r="BO341" s="80">
        <v>0</v>
      </c>
      <c r="BU341" s="80">
        <v>0</v>
      </c>
      <c r="BV341" s="80">
        <v>0</v>
      </c>
      <c r="BW341" s="80">
        <v>0</v>
      </c>
      <c r="BX341" s="80">
        <v>0</v>
      </c>
      <c r="BZ341" s="80">
        <v>0</v>
      </c>
      <c r="CA341" s="80" t="e">
        <v>#REF!</v>
      </c>
    </row>
    <row r="342" spans="12:79" hidden="1" x14ac:dyDescent="0.3">
      <c r="L342" s="80">
        <v>0</v>
      </c>
      <c r="M342" s="80">
        <v>0</v>
      </c>
      <c r="N342" s="80">
        <v>0</v>
      </c>
      <c r="O342" s="80">
        <v>0</v>
      </c>
      <c r="P342" s="80">
        <v>0</v>
      </c>
      <c r="Q342" s="80">
        <v>0</v>
      </c>
      <c r="R342" s="80">
        <v>0</v>
      </c>
      <c r="S342" s="80">
        <v>0</v>
      </c>
      <c r="T342" s="80">
        <v>0</v>
      </c>
      <c r="U342" s="80">
        <v>0</v>
      </c>
      <c r="V342" s="80">
        <v>0</v>
      </c>
      <c r="W342" s="80">
        <v>0</v>
      </c>
      <c r="X342" s="80">
        <v>0</v>
      </c>
      <c r="Y342" s="80">
        <v>0</v>
      </c>
      <c r="Z342" s="80">
        <v>0</v>
      </c>
      <c r="AA342" s="80">
        <v>0</v>
      </c>
      <c r="AB342" s="80">
        <v>0</v>
      </c>
      <c r="AC342" s="80">
        <v>0</v>
      </c>
      <c r="AD342" s="80">
        <v>0</v>
      </c>
      <c r="AE342" s="80">
        <v>0</v>
      </c>
      <c r="AF342" s="80">
        <v>0</v>
      </c>
      <c r="AG342" s="80">
        <v>0</v>
      </c>
      <c r="AH342" s="80">
        <v>0</v>
      </c>
      <c r="AI342" s="80">
        <v>0</v>
      </c>
      <c r="AJ342" s="80">
        <v>0</v>
      </c>
      <c r="AK342" s="80">
        <v>0</v>
      </c>
      <c r="AL342" s="80">
        <v>0</v>
      </c>
      <c r="AM342" s="80">
        <v>0</v>
      </c>
      <c r="AN342" s="80">
        <v>0</v>
      </c>
      <c r="AO342" s="80">
        <v>0</v>
      </c>
      <c r="AP342" s="80">
        <v>0</v>
      </c>
      <c r="AQ342" s="80">
        <v>0</v>
      </c>
      <c r="AR342" s="80">
        <v>0</v>
      </c>
      <c r="AS342" s="80">
        <v>0</v>
      </c>
      <c r="AT342" s="80">
        <v>0</v>
      </c>
      <c r="AU342" s="80">
        <v>0</v>
      </c>
      <c r="AV342" s="80">
        <v>0</v>
      </c>
      <c r="AW342" s="80">
        <v>0</v>
      </c>
      <c r="AX342" s="80">
        <v>0</v>
      </c>
      <c r="AY342" s="80">
        <v>0</v>
      </c>
      <c r="AZ342" s="80">
        <v>0</v>
      </c>
      <c r="BA342" s="80">
        <v>0</v>
      </c>
      <c r="BB342" s="80">
        <v>0</v>
      </c>
      <c r="BC342" s="80">
        <v>0</v>
      </c>
      <c r="BD342" s="80">
        <v>0</v>
      </c>
      <c r="BE342" s="80">
        <v>0</v>
      </c>
      <c r="BF342" s="80">
        <v>0</v>
      </c>
      <c r="BG342" s="80">
        <v>0</v>
      </c>
      <c r="BH342" s="80">
        <v>0</v>
      </c>
      <c r="BI342" s="80">
        <v>0</v>
      </c>
      <c r="BJ342" s="80">
        <v>0</v>
      </c>
      <c r="BK342" s="80">
        <v>0</v>
      </c>
      <c r="BL342" s="80">
        <v>0</v>
      </c>
      <c r="BM342" s="80">
        <v>0</v>
      </c>
      <c r="BN342" s="80">
        <v>0</v>
      </c>
      <c r="BO342" s="80">
        <v>0</v>
      </c>
      <c r="BU342" s="80">
        <v>0</v>
      </c>
      <c r="BV342" s="80">
        <v>0</v>
      </c>
      <c r="BW342" s="80">
        <v>0</v>
      </c>
      <c r="BX342" s="80">
        <v>0</v>
      </c>
      <c r="BZ342" s="80">
        <v>0</v>
      </c>
      <c r="CA342" s="80" t="e">
        <v>#REF!</v>
      </c>
    </row>
    <row r="343" spans="12:79" hidden="1" x14ac:dyDescent="0.3">
      <c r="L343" s="80">
        <v>0</v>
      </c>
      <c r="M343" s="80">
        <v>0</v>
      </c>
      <c r="N343" s="80">
        <v>0</v>
      </c>
      <c r="O343" s="80">
        <v>0</v>
      </c>
      <c r="P343" s="80">
        <v>0</v>
      </c>
      <c r="Q343" s="80">
        <v>0</v>
      </c>
      <c r="R343" s="80">
        <v>0</v>
      </c>
      <c r="S343" s="80">
        <v>0</v>
      </c>
      <c r="T343" s="80">
        <v>0</v>
      </c>
      <c r="U343" s="80">
        <v>0</v>
      </c>
      <c r="V343" s="80">
        <v>0</v>
      </c>
      <c r="W343" s="80">
        <v>0</v>
      </c>
      <c r="X343" s="80">
        <v>0</v>
      </c>
      <c r="Y343" s="80">
        <v>0</v>
      </c>
      <c r="Z343" s="80">
        <v>0</v>
      </c>
      <c r="AA343" s="80">
        <v>0</v>
      </c>
      <c r="AB343" s="80">
        <v>0</v>
      </c>
      <c r="AC343" s="80">
        <v>0</v>
      </c>
      <c r="AD343" s="80">
        <v>0</v>
      </c>
      <c r="AE343" s="80">
        <v>0</v>
      </c>
      <c r="AF343" s="80">
        <v>0</v>
      </c>
      <c r="AG343" s="80">
        <v>0</v>
      </c>
      <c r="AH343" s="80">
        <v>0</v>
      </c>
      <c r="AI343" s="80">
        <v>0</v>
      </c>
      <c r="AJ343" s="80">
        <v>0</v>
      </c>
      <c r="AK343" s="80">
        <v>0</v>
      </c>
      <c r="AL343" s="80">
        <v>0</v>
      </c>
      <c r="AM343" s="80">
        <v>0</v>
      </c>
      <c r="AN343" s="80">
        <v>0</v>
      </c>
      <c r="AO343" s="80">
        <v>0</v>
      </c>
      <c r="AP343" s="80">
        <v>0</v>
      </c>
      <c r="AQ343" s="80">
        <v>0</v>
      </c>
      <c r="AR343" s="80">
        <v>0</v>
      </c>
      <c r="AS343" s="80">
        <v>0</v>
      </c>
      <c r="AT343" s="80">
        <v>0</v>
      </c>
      <c r="AU343" s="80">
        <v>0</v>
      </c>
      <c r="AV343" s="80">
        <v>0</v>
      </c>
      <c r="AW343" s="80">
        <v>0</v>
      </c>
      <c r="AX343" s="80">
        <v>0</v>
      </c>
      <c r="AY343" s="80">
        <v>0</v>
      </c>
      <c r="AZ343" s="80">
        <v>0</v>
      </c>
      <c r="BA343" s="80">
        <v>0</v>
      </c>
      <c r="BB343" s="80">
        <v>0</v>
      </c>
      <c r="BC343" s="80">
        <v>0</v>
      </c>
      <c r="BD343" s="80">
        <v>0</v>
      </c>
      <c r="BE343" s="80">
        <v>0</v>
      </c>
      <c r="BF343" s="80">
        <v>0</v>
      </c>
      <c r="BG343" s="80">
        <v>0</v>
      </c>
      <c r="BH343" s="80">
        <v>0</v>
      </c>
      <c r="BI343" s="80">
        <v>0</v>
      </c>
      <c r="BJ343" s="80">
        <v>0</v>
      </c>
      <c r="BK343" s="80">
        <v>0</v>
      </c>
      <c r="BL343" s="80">
        <v>0</v>
      </c>
      <c r="BM343" s="80">
        <v>0</v>
      </c>
      <c r="BN343" s="80">
        <v>0</v>
      </c>
      <c r="BO343" s="80">
        <v>0</v>
      </c>
      <c r="BU343" s="80">
        <v>0</v>
      </c>
      <c r="BV343" s="80">
        <v>0</v>
      </c>
      <c r="BW343" s="80">
        <v>0</v>
      </c>
      <c r="BX343" s="80">
        <v>0</v>
      </c>
      <c r="BZ343" s="80">
        <v>0</v>
      </c>
      <c r="CA343" s="80" t="e">
        <v>#REF!</v>
      </c>
    </row>
    <row r="344" spans="12:79" hidden="1" x14ac:dyDescent="0.3">
      <c r="L344" s="80">
        <v>0</v>
      </c>
      <c r="M344" s="80">
        <v>0</v>
      </c>
      <c r="N344" s="80">
        <v>0</v>
      </c>
      <c r="O344" s="80">
        <v>0</v>
      </c>
      <c r="P344" s="80">
        <v>0</v>
      </c>
      <c r="Q344" s="80">
        <v>0</v>
      </c>
      <c r="R344" s="80">
        <v>0</v>
      </c>
      <c r="S344" s="80">
        <v>0</v>
      </c>
      <c r="T344" s="80">
        <v>0</v>
      </c>
      <c r="U344" s="80">
        <v>0</v>
      </c>
      <c r="V344" s="80">
        <v>0</v>
      </c>
      <c r="W344" s="80">
        <v>0</v>
      </c>
      <c r="X344" s="80">
        <v>0</v>
      </c>
      <c r="Y344" s="80">
        <v>0</v>
      </c>
      <c r="Z344" s="80">
        <v>0</v>
      </c>
      <c r="AA344" s="80">
        <v>0</v>
      </c>
      <c r="AB344" s="80">
        <v>0</v>
      </c>
      <c r="AC344" s="80">
        <v>0</v>
      </c>
      <c r="AD344" s="80">
        <v>0</v>
      </c>
      <c r="AE344" s="80">
        <v>0</v>
      </c>
      <c r="AF344" s="80">
        <v>0</v>
      </c>
      <c r="AG344" s="80">
        <v>0</v>
      </c>
      <c r="AH344" s="80">
        <v>0</v>
      </c>
      <c r="AI344" s="80">
        <v>0</v>
      </c>
      <c r="AJ344" s="80">
        <v>0</v>
      </c>
      <c r="AK344" s="80">
        <v>0</v>
      </c>
      <c r="AL344" s="80">
        <v>0</v>
      </c>
      <c r="AM344" s="80">
        <v>0</v>
      </c>
      <c r="AN344" s="80">
        <v>0</v>
      </c>
      <c r="AO344" s="80">
        <v>0</v>
      </c>
      <c r="AP344" s="80">
        <v>0</v>
      </c>
      <c r="AQ344" s="80">
        <v>0</v>
      </c>
      <c r="AR344" s="80">
        <v>0</v>
      </c>
      <c r="AS344" s="80">
        <v>0</v>
      </c>
      <c r="AT344" s="80">
        <v>0</v>
      </c>
      <c r="AU344" s="80">
        <v>0</v>
      </c>
      <c r="AV344" s="80">
        <v>0</v>
      </c>
      <c r="AW344" s="80">
        <v>0</v>
      </c>
      <c r="AX344" s="80">
        <v>0</v>
      </c>
      <c r="AY344" s="80">
        <v>0</v>
      </c>
      <c r="AZ344" s="80">
        <v>0</v>
      </c>
      <c r="BA344" s="80">
        <v>0</v>
      </c>
      <c r="BB344" s="80">
        <v>0</v>
      </c>
      <c r="BC344" s="80">
        <v>0</v>
      </c>
      <c r="BD344" s="80">
        <v>0</v>
      </c>
      <c r="BE344" s="80">
        <v>0</v>
      </c>
      <c r="BF344" s="80">
        <v>0</v>
      </c>
      <c r="BG344" s="80">
        <v>0</v>
      </c>
      <c r="BH344" s="80">
        <v>0</v>
      </c>
      <c r="BI344" s="80">
        <v>0</v>
      </c>
      <c r="BJ344" s="80">
        <v>0</v>
      </c>
      <c r="BK344" s="80">
        <v>0</v>
      </c>
      <c r="BL344" s="80">
        <v>0</v>
      </c>
      <c r="BM344" s="80">
        <v>0</v>
      </c>
      <c r="BN344" s="80">
        <v>0</v>
      </c>
      <c r="BO344" s="80">
        <v>0</v>
      </c>
      <c r="BU344" s="80">
        <v>0</v>
      </c>
      <c r="BV344" s="80">
        <v>0</v>
      </c>
      <c r="BW344" s="80">
        <v>0</v>
      </c>
      <c r="BX344" s="80">
        <v>0</v>
      </c>
      <c r="BZ344" s="80">
        <v>0</v>
      </c>
      <c r="CA344" s="80" t="e">
        <v>#REF!</v>
      </c>
    </row>
    <row r="345" spans="12:79" hidden="1" x14ac:dyDescent="0.3">
      <c r="L345" s="80">
        <v>0</v>
      </c>
      <c r="M345" s="80">
        <v>0</v>
      </c>
      <c r="N345" s="80">
        <v>0</v>
      </c>
      <c r="O345" s="80">
        <v>0</v>
      </c>
      <c r="P345" s="80">
        <v>0</v>
      </c>
      <c r="Q345" s="80">
        <v>0</v>
      </c>
      <c r="R345" s="80">
        <v>0</v>
      </c>
      <c r="S345" s="80">
        <v>0</v>
      </c>
      <c r="T345" s="80">
        <v>0</v>
      </c>
      <c r="U345" s="80">
        <v>0</v>
      </c>
      <c r="V345" s="80">
        <v>0</v>
      </c>
      <c r="W345" s="80">
        <v>0</v>
      </c>
      <c r="X345" s="80">
        <v>0</v>
      </c>
      <c r="Y345" s="80">
        <v>0</v>
      </c>
      <c r="Z345" s="80">
        <v>0</v>
      </c>
      <c r="AA345" s="80">
        <v>0</v>
      </c>
      <c r="AB345" s="80">
        <v>0</v>
      </c>
      <c r="AC345" s="80">
        <v>0</v>
      </c>
      <c r="AD345" s="80">
        <v>0</v>
      </c>
      <c r="AE345" s="80">
        <v>0</v>
      </c>
      <c r="AF345" s="80">
        <v>0</v>
      </c>
      <c r="AG345" s="80">
        <v>0</v>
      </c>
      <c r="AH345" s="80">
        <v>0</v>
      </c>
      <c r="AI345" s="80">
        <v>0</v>
      </c>
      <c r="AJ345" s="80">
        <v>0</v>
      </c>
      <c r="AK345" s="80">
        <v>0</v>
      </c>
      <c r="AL345" s="80">
        <v>0</v>
      </c>
      <c r="AM345" s="80">
        <v>0</v>
      </c>
      <c r="AN345" s="80">
        <v>0</v>
      </c>
      <c r="AO345" s="80">
        <v>0</v>
      </c>
      <c r="AP345" s="80">
        <v>0</v>
      </c>
      <c r="AQ345" s="80">
        <v>0</v>
      </c>
      <c r="AR345" s="80">
        <v>0</v>
      </c>
      <c r="AS345" s="80">
        <v>0</v>
      </c>
      <c r="AT345" s="80">
        <v>0</v>
      </c>
      <c r="AU345" s="80">
        <v>0</v>
      </c>
      <c r="AV345" s="80">
        <v>0</v>
      </c>
      <c r="AW345" s="80">
        <v>0</v>
      </c>
      <c r="AX345" s="80">
        <v>0</v>
      </c>
      <c r="AY345" s="80">
        <v>0</v>
      </c>
      <c r="AZ345" s="80">
        <v>0</v>
      </c>
      <c r="BA345" s="80">
        <v>0</v>
      </c>
      <c r="BB345" s="80">
        <v>0</v>
      </c>
      <c r="BC345" s="80">
        <v>0</v>
      </c>
      <c r="BD345" s="80">
        <v>0</v>
      </c>
      <c r="BE345" s="80">
        <v>0</v>
      </c>
      <c r="BF345" s="80">
        <v>0</v>
      </c>
      <c r="BG345" s="80">
        <v>0</v>
      </c>
      <c r="BH345" s="80">
        <v>0</v>
      </c>
      <c r="BI345" s="80">
        <v>0</v>
      </c>
      <c r="BJ345" s="80">
        <v>0</v>
      </c>
      <c r="BK345" s="80">
        <v>0</v>
      </c>
      <c r="BL345" s="80">
        <v>0</v>
      </c>
      <c r="BM345" s="80">
        <v>0</v>
      </c>
      <c r="BN345" s="80">
        <v>0</v>
      </c>
      <c r="BO345" s="80">
        <v>0</v>
      </c>
      <c r="BU345" s="80">
        <v>0</v>
      </c>
      <c r="BV345" s="80">
        <v>0</v>
      </c>
      <c r="BW345" s="80">
        <v>0</v>
      </c>
      <c r="BX345" s="80">
        <v>0</v>
      </c>
      <c r="BZ345" s="80">
        <v>0</v>
      </c>
      <c r="CA345" s="80" t="e">
        <v>#REF!</v>
      </c>
    </row>
    <row r="346" spans="12:79" hidden="1" x14ac:dyDescent="0.3">
      <c r="L346" s="80">
        <v>0</v>
      </c>
      <c r="M346" s="80">
        <v>0</v>
      </c>
      <c r="N346" s="80">
        <v>0</v>
      </c>
      <c r="O346" s="80">
        <v>0</v>
      </c>
      <c r="P346" s="80">
        <v>0</v>
      </c>
      <c r="Q346" s="80">
        <v>0</v>
      </c>
      <c r="R346" s="80">
        <v>0</v>
      </c>
      <c r="S346" s="80">
        <v>0</v>
      </c>
      <c r="T346" s="80">
        <v>0</v>
      </c>
      <c r="U346" s="80">
        <v>0</v>
      </c>
      <c r="V346" s="80">
        <v>0</v>
      </c>
      <c r="W346" s="80">
        <v>0</v>
      </c>
      <c r="X346" s="80">
        <v>0</v>
      </c>
      <c r="Y346" s="80">
        <v>0</v>
      </c>
      <c r="Z346" s="80">
        <v>0</v>
      </c>
      <c r="AA346" s="80">
        <v>0</v>
      </c>
      <c r="AB346" s="80">
        <v>0</v>
      </c>
      <c r="AC346" s="80">
        <v>0</v>
      </c>
      <c r="AD346" s="80">
        <v>0</v>
      </c>
      <c r="AE346" s="80">
        <v>0</v>
      </c>
      <c r="AF346" s="80">
        <v>0</v>
      </c>
      <c r="AG346" s="80">
        <v>0</v>
      </c>
      <c r="AH346" s="80">
        <v>0</v>
      </c>
      <c r="AI346" s="80">
        <v>0</v>
      </c>
      <c r="AJ346" s="80">
        <v>0</v>
      </c>
      <c r="AK346" s="80">
        <v>0</v>
      </c>
      <c r="AL346" s="80">
        <v>0</v>
      </c>
      <c r="AM346" s="80">
        <v>0</v>
      </c>
      <c r="AN346" s="80">
        <v>0</v>
      </c>
      <c r="AO346" s="80">
        <v>0</v>
      </c>
      <c r="AP346" s="80">
        <v>0</v>
      </c>
      <c r="AQ346" s="80">
        <v>0</v>
      </c>
      <c r="AR346" s="80">
        <v>0</v>
      </c>
      <c r="AS346" s="80">
        <v>0</v>
      </c>
      <c r="AT346" s="80">
        <v>0</v>
      </c>
      <c r="AU346" s="80">
        <v>0</v>
      </c>
      <c r="AV346" s="80">
        <v>0</v>
      </c>
      <c r="AW346" s="80">
        <v>0</v>
      </c>
      <c r="AX346" s="80">
        <v>0</v>
      </c>
      <c r="AY346" s="80">
        <v>0</v>
      </c>
      <c r="AZ346" s="80">
        <v>0</v>
      </c>
      <c r="BA346" s="80">
        <v>0</v>
      </c>
      <c r="BB346" s="80">
        <v>0</v>
      </c>
      <c r="BC346" s="80">
        <v>0</v>
      </c>
      <c r="BD346" s="80">
        <v>0</v>
      </c>
      <c r="BE346" s="80">
        <v>0</v>
      </c>
      <c r="BF346" s="80">
        <v>0</v>
      </c>
      <c r="BG346" s="80">
        <v>0</v>
      </c>
      <c r="BH346" s="80">
        <v>0</v>
      </c>
      <c r="BI346" s="80">
        <v>0</v>
      </c>
      <c r="BJ346" s="80">
        <v>0</v>
      </c>
      <c r="BK346" s="80">
        <v>0</v>
      </c>
      <c r="BL346" s="80">
        <v>0</v>
      </c>
      <c r="BM346" s="80">
        <v>0</v>
      </c>
      <c r="BN346" s="80">
        <v>0</v>
      </c>
      <c r="BO346" s="80">
        <v>0</v>
      </c>
      <c r="BU346" s="80">
        <v>0</v>
      </c>
      <c r="BV346" s="80">
        <v>0</v>
      </c>
      <c r="BW346" s="80">
        <v>0</v>
      </c>
      <c r="BX346" s="80">
        <v>0</v>
      </c>
      <c r="BZ346" s="80">
        <v>0</v>
      </c>
      <c r="CA346" s="80" t="e">
        <v>#REF!</v>
      </c>
    </row>
    <row r="347" spans="12:79" hidden="1" x14ac:dyDescent="0.3">
      <c r="L347" s="80">
        <v>0</v>
      </c>
      <c r="M347" s="80">
        <v>0</v>
      </c>
      <c r="N347" s="80">
        <v>0</v>
      </c>
      <c r="O347" s="80">
        <v>0</v>
      </c>
      <c r="P347" s="80">
        <v>0</v>
      </c>
      <c r="Q347" s="80">
        <v>0</v>
      </c>
      <c r="R347" s="80">
        <v>0</v>
      </c>
      <c r="S347" s="80">
        <v>0</v>
      </c>
      <c r="T347" s="80">
        <v>0</v>
      </c>
      <c r="U347" s="80">
        <v>0</v>
      </c>
      <c r="V347" s="80">
        <v>0</v>
      </c>
      <c r="W347" s="80">
        <v>0</v>
      </c>
      <c r="X347" s="80">
        <v>0</v>
      </c>
      <c r="Y347" s="80">
        <v>0</v>
      </c>
      <c r="Z347" s="80">
        <v>0</v>
      </c>
      <c r="AA347" s="80">
        <v>0</v>
      </c>
      <c r="AB347" s="80">
        <v>0</v>
      </c>
      <c r="AC347" s="80">
        <v>0</v>
      </c>
      <c r="AD347" s="80">
        <v>0</v>
      </c>
      <c r="AE347" s="80">
        <v>0</v>
      </c>
      <c r="AF347" s="80">
        <v>0</v>
      </c>
      <c r="AG347" s="80">
        <v>0</v>
      </c>
      <c r="AH347" s="80">
        <v>0</v>
      </c>
      <c r="AI347" s="80">
        <v>0</v>
      </c>
      <c r="AJ347" s="80">
        <v>0</v>
      </c>
      <c r="AK347" s="80">
        <v>0</v>
      </c>
      <c r="AL347" s="80">
        <v>0</v>
      </c>
      <c r="AM347" s="80">
        <v>0</v>
      </c>
      <c r="AN347" s="80">
        <v>0</v>
      </c>
      <c r="AO347" s="80">
        <v>0</v>
      </c>
      <c r="AP347" s="80">
        <v>0</v>
      </c>
      <c r="AQ347" s="80">
        <v>0</v>
      </c>
      <c r="AR347" s="80">
        <v>0</v>
      </c>
      <c r="AS347" s="80">
        <v>0</v>
      </c>
      <c r="AT347" s="80">
        <v>0</v>
      </c>
      <c r="AU347" s="80">
        <v>0</v>
      </c>
      <c r="AV347" s="80">
        <v>0</v>
      </c>
      <c r="AW347" s="80">
        <v>0</v>
      </c>
      <c r="AX347" s="80">
        <v>0</v>
      </c>
      <c r="AY347" s="80">
        <v>0</v>
      </c>
      <c r="AZ347" s="80">
        <v>0</v>
      </c>
      <c r="BA347" s="80">
        <v>0</v>
      </c>
      <c r="BB347" s="80">
        <v>0</v>
      </c>
      <c r="BC347" s="80">
        <v>0</v>
      </c>
      <c r="BD347" s="80">
        <v>0</v>
      </c>
      <c r="BE347" s="80">
        <v>0</v>
      </c>
      <c r="BF347" s="80">
        <v>0</v>
      </c>
      <c r="BG347" s="80">
        <v>0</v>
      </c>
      <c r="BH347" s="80">
        <v>0</v>
      </c>
      <c r="BI347" s="80">
        <v>0</v>
      </c>
      <c r="BJ347" s="80">
        <v>0</v>
      </c>
      <c r="BK347" s="80">
        <v>0</v>
      </c>
      <c r="BL347" s="80">
        <v>0</v>
      </c>
      <c r="BM347" s="80">
        <v>0</v>
      </c>
      <c r="BN347" s="80">
        <v>0</v>
      </c>
      <c r="BO347" s="80">
        <v>0</v>
      </c>
      <c r="BU347" s="80">
        <v>0</v>
      </c>
      <c r="BV347" s="80">
        <v>0</v>
      </c>
      <c r="BW347" s="80">
        <v>0</v>
      </c>
      <c r="BX347" s="80">
        <v>0</v>
      </c>
      <c r="BZ347" s="80">
        <v>0</v>
      </c>
      <c r="CA347" s="80" t="e">
        <v>#REF!</v>
      </c>
    </row>
    <row r="348" spans="12:79" hidden="1" x14ac:dyDescent="0.3">
      <c r="L348" s="80">
        <v>0</v>
      </c>
      <c r="M348" s="80">
        <v>0</v>
      </c>
      <c r="N348" s="80">
        <v>0</v>
      </c>
      <c r="O348" s="80">
        <v>0</v>
      </c>
      <c r="P348" s="80">
        <v>0</v>
      </c>
      <c r="Q348" s="80">
        <v>0</v>
      </c>
      <c r="R348" s="80">
        <v>0</v>
      </c>
      <c r="S348" s="80">
        <v>0</v>
      </c>
      <c r="T348" s="80">
        <v>0</v>
      </c>
      <c r="U348" s="80">
        <v>0</v>
      </c>
      <c r="V348" s="80">
        <v>0</v>
      </c>
      <c r="W348" s="80">
        <v>0</v>
      </c>
      <c r="X348" s="80">
        <v>0</v>
      </c>
      <c r="Y348" s="80">
        <v>0</v>
      </c>
      <c r="Z348" s="80">
        <v>0</v>
      </c>
      <c r="AA348" s="80">
        <v>0</v>
      </c>
      <c r="AB348" s="80">
        <v>0</v>
      </c>
      <c r="AC348" s="80">
        <v>0</v>
      </c>
      <c r="AD348" s="80">
        <v>0</v>
      </c>
      <c r="AE348" s="80">
        <v>0</v>
      </c>
      <c r="AF348" s="80">
        <v>0</v>
      </c>
      <c r="AG348" s="80">
        <v>0</v>
      </c>
      <c r="AH348" s="80">
        <v>0</v>
      </c>
      <c r="AI348" s="80">
        <v>0</v>
      </c>
      <c r="AJ348" s="80">
        <v>0</v>
      </c>
      <c r="AK348" s="80">
        <v>0</v>
      </c>
      <c r="AL348" s="80">
        <v>0</v>
      </c>
      <c r="AM348" s="80">
        <v>0</v>
      </c>
      <c r="AN348" s="80">
        <v>0</v>
      </c>
      <c r="AO348" s="80">
        <v>0</v>
      </c>
      <c r="AP348" s="80">
        <v>0</v>
      </c>
      <c r="AQ348" s="80">
        <v>0</v>
      </c>
      <c r="AR348" s="80">
        <v>0</v>
      </c>
      <c r="AS348" s="80">
        <v>0</v>
      </c>
      <c r="AT348" s="80">
        <v>0</v>
      </c>
      <c r="AU348" s="80">
        <v>0</v>
      </c>
      <c r="AV348" s="80">
        <v>0</v>
      </c>
      <c r="AW348" s="80">
        <v>0</v>
      </c>
      <c r="AX348" s="80">
        <v>0</v>
      </c>
      <c r="AY348" s="80">
        <v>0</v>
      </c>
      <c r="AZ348" s="80">
        <v>0</v>
      </c>
      <c r="BA348" s="80">
        <v>0</v>
      </c>
      <c r="BB348" s="80">
        <v>0</v>
      </c>
      <c r="BC348" s="80">
        <v>0</v>
      </c>
      <c r="BD348" s="80">
        <v>0</v>
      </c>
      <c r="BE348" s="80">
        <v>0</v>
      </c>
      <c r="BF348" s="80">
        <v>0</v>
      </c>
      <c r="BG348" s="80">
        <v>0</v>
      </c>
      <c r="BH348" s="80">
        <v>0</v>
      </c>
      <c r="BI348" s="80">
        <v>0</v>
      </c>
      <c r="BJ348" s="80">
        <v>0</v>
      </c>
      <c r="BK348" s="80">
        <v>0</v>
      </c>
      <c r="BL348" s="80">
        <v>0</v>
      </c>
      <c r="BM348" s="80">
        <v>0</v>
      </c>
      <c r="BN348" s="80">
        <v>0</v>
      </c>
      <c r="BO348" s="80">
        <v>0</v>
      </c>
      <c r="BU348" s="80">
        <v>0</v>
      </c>
      <c r="BV348" s="80">
        <v>0</v>
      </c>
      <c r="BW348" s="80">
        <v>0</v>
      </c>
      <c r="BX348" s="80">
        <v>0</v>
      </c>
      <c r="BZ348" s="80">
        <v>0</v>
      </c>
      <c r="CA348" s="80" t="e">
        <v>#REF!</v>
      </c>
    </row>
    <row r="349" spans="12:79" hidden="1" x14ac:dyDescent="0.3">
      <c r="L349" s="80">
        <v>0</v>
      </c>
      <c r="M349" s="80">
        <v>0</v>
      </c>
      <c r="N349" s="80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80">
        <v>0</v>
      </c>
      <c r="U349" s="80">
        <v>0</v>
      </c>
      <c r="V349" s="80">
        <v>0</v>
      </c>
      <c r="W349" s="80">
        <v>0</v>
      </c>
      <c r="X349" s="80">
        <v>0</v>
      </c>
      <c r="Y349" s="80">
        <v>0</v>
      </c>
      <c r="Z349" s="80">
        <v>0</v>
      </c>
      <c r="AA349" s="80">
        <v>0</v>
      </c>
      <c r="AB349" s="80">
        <v>0</v>
      </c>
      <c r="AC349" s="80">
        <v>0</v>
      </c>
      <c r="AD349" s="80">
        <v>0</v>
      </c>
      <c r="AE349" s="80">
        <v>0</v>
      </c>
      <c r="AF349" s="80">
        <v>0</v>
      </c>
      <c r="AG349" s="80">
        <v>0</v>
      </c>
      <c r="AH349" s="80">
        <v>0</v>
      </c>
      <c r="AI349" s="80">
        <v>0</v>
      </c>
      <c r="AJ349" s="80">
        <v>0</v>
      </c>
      <c r="AK349" s="80">
        <v>0</v>
      </c>
      <c r="AL349" s="80">
        <v>0</v>
      </c>
      <c r="AM349" s="80">
        <v>0</v>
      </c>
      <c r="AN349" s="80">
        <v>0</v>
      </c>
      <c r="AO349" s="80">
        <v>0</v>
      </c>
      <c r="AP349" s="80">
        <v>0</v>
      </c>
      <c r="AQ349" s="80">
        <v>0</v>
      </c>
      <c r="AR349" s="80">
        <v>0</v>
      </c>
      <c r="AS349" s="80">
        <v>0</v>
      </c>
      <c r="AT349" s="80">
        <v>0</v>
      </c>
      <c r="AU349" s="80">
        <v>0</v>
      </c>
      <c r="AV349" s="80">
        <v>0</v>
      </c>
      <c r="AW349" s="80">
        <v>0</v>
      </c>
      <c r="AX349" s="80">
        <v>0</v>
      </c>
      <c r="AY349" s="80">
        <v>0</v>
      </c>
      <c r="AZ349" s="80">
        <v>0</v>
      </c>
      <c r="BA349" s="80">
        <v>0</v>
      </c>
      <c r="BB349" s="80">
        <v>0</v>
      </c>
      <c r="BC349" s="80">
        <v>0</v>
      </c>
      <c r="BD349" s="80">
        <v>0</v>
      </c>
      <c r="BE349" s="80">
        <v>0</v>
      </c>
      <c r="BF349" s="80">
        <v>0</v>
      </c>
      <c r="BG349" s="80">
        <v>0</v>
      </c>
      <c r="BH349" s="80">
        <v>0</v>
      </c>
      <c r="BI349" s="80">
        <v>0</v>
      </c>
      <c r="BJ349" s="80">
        <v>0</v>
      </c>
      <c r="BK349" s="80">
        <v>0</v>
      </c>
      <c r="BL349" s="80">
        <v>0</v>
      </c>
      <c r="BM349" s="80">
        <v>0</v>
      </c>
      <c r="BN349" s="80">
        <v>0</v>
      </c>
      <c r="BO349" s="80">
        <v>0</v>
      </c>
      <c r="BU349" s="80">
        <v>0</v>
      </c>
      <c r="BV349" s="80">
        <v>0</v>
      </c>
      <c r="BW349" s="80">
        <v>0</v>
      </c>
      <c r="BX349" s="80">
        <v>0</v>
      </c>
      <c r="BZ349" s="80">
        <v>0</v>
      </c>
      <c r="CA349" s="80" t="e">
        <v>#REF!</v>
      </c>
    </row>
    <row r="350" spans="12:79" hidden="1" x14ac:dyDescent="0.3">
      <c r="L350" s="80">
        <v>0</v>
      </c>
      <c r="M350" s="80">
        <v>0</v>
      </c>
      <c r="N350" s="80">
        <v>0</v>
      </c>
      <c r="O350" s="80">
        <v>0</v>
      </c>
      <c r="P350" s="80">
        <v>0</v>
      </c>
      <c r="Q350" s="80">
        <v>0</v>
      </c>
      <c r="R350" s="80">
        <v>0</v>
      </c>
      <c r="S350" s="80">
        <v>0</v>
      </c>
      <c r="T350" s="80">
        <v>0</v>
      </c>
      <c r="U350" s="80">
        <v>0</v>
      </c>
      <c r="V350" s="80">
        <v>0</v>
      </c>
      <c r="W350" s="80">
        <v>0</v>
      </c>
      <c r="X350" s="80">
        <v>0</v>
      </c>
      <c r="Y350" s="80">
        <v>0</v>
      </c>
      <c r="Z350" s="80">
        <v>0</v>
      </c>
      <c r="AA350" s="80">
        <v>0</v>
      </c>
      <c r="AB350" s="80">
        <v>0</v>
      </c>
      <c r="AC350" s="80">
        <v>0</v>
      </c>
      <c r="AD350" s="80">
        <v>0</v>
      </c>
      <c r="AE350" s="80">
        <v>0</v>
      </c>
      <c r="AF350" s="80">
        <v>0</v>
      </c>
      <c r="AG350" s="80">
        <v>0</v>
      </c>
      <c r="AH350" s="80">
        <v>0</v>
      </c>
      <c r="AI350" s="80">
        <v>0</v>
      </c>
      <c r="AJ350" s="80">
        <v>0</v>
      </c>
      <c r="AK350" s="80">
        <v>0</v>
      </c>
      <c r="AL350" s="80">
        <v>0</v>
      </c>
      <c r="AM350" s="80">
        <v>0</v>
      </c>
      <c r="AN350" s="80">
        <v>0</v>
      </c>
      <c r="AO350" s="80">
        <v>0</v>
      </c>
      <c r="AP350" s="80">
        <v>0</v>
      </c>
      <c r="AQ350" s="80">
        <v>0</v>
      </c>
      <c r="AR350" s="80">
        <v>0</v>
      </c>
      <c r="AS350" s="80">
        <v>0</v>
      </c>
      <c r="AT350" s="80">
        <v>0</v>
      </c>
      <c r="AU350" s="80">
        <v>0</v>
      </c>
      <c r="AV350" s="80">
        <v>0</v>
      </c>
      <c r="AW350" s="80">
        <v>0</v>
      </c>
      <c r="AX350" s="80">
        <v>0</v>
      </c>
      <c r="AY350" s="80">
        <v>0</v>
      </c>
      <c r="AZ350" s="80">
        <v>0</v>
      </c>
      <c r="BA350" s="80">
        <v>0</v>
      </c>
      <c r="BB350" s="80">
        <v>0</v>
      </c>
      <c r="BC350" s="80">
        <v>0</v>
      </c>
      <c r="BD350" s="80">
        <v>0</v>
      </c>
      <c r="BE350" s="80">
        <v>0</v>
      </c>
      <c r="BF350" s="80">
        <v>0</v>
      </c>
      <c r="BG350" s="80">
        <v>0</v>
      </c>
      <c r="BH350" s="80">
        <v>0</v>
      </c>
      <c r="BI350" s="80">
        <v>0</v>
      </c>
      <c r="BJ350" s="80">
        <v>0</v>
      </c>
      <c r="BK350" s="80">
        <v>0</v>
      </c>
      <c r="BL350" s="80">
        <v>0</v>
      </c>
      <c r="BM350" s="80">
        <v>0</v>
      </c>
      <c r="BN350" s="80">
        <v>0</v>
      </c>
      <c r="BO350" s="80">
        <v>0</v>
      </c>
      <c r="BU350" s="80">
        <v>0</v>
      </c>
      <c r="BV350" s="80">
        <v>0</v>
      </c>
      <c r="BW350" s="80">
        <v>0</v>
      </c>
      <c r="BX350" s="80">
        <v>0</v>
      </c>
      <c r="BZ350" s="80">
        <v>0</v>
      </c>
      <c r="CA350" s="80" t="e">
        <v>#REF!</v>
      </c>
    </row>
    <row r="351" spans="12:79" hidden="1" x14ac:dyDescent="0.3">
      <c r="L351" s="80">
        <v>0</v>
      </c>
      <c r="M351" s="80">
        <v>0</v>
      </c>
      <c r="N351" s="80">
        <v>0</v>
      </c>
      <c r="O351" s="80">
        <v>0</v>
      </c>
      <c r="P351" s="80">
        <v>0</v>
      </c>
      <c r="Q351" s="80">
        <v>0</v>
      </c>
      <c r="R351" s="80">
        <v>0</v>
      </c>
      <c r="S351" s="80">
        <v>0</v>
      </c>
      <c r="T351" s="80">
        <v>0</v>
      </c>
      <c r="U351" s="80">
        <v>0</v>
      </c>
      <c r="V351" s="80">
        <v>0</v>
      </c>
      <c r="W351" s="80">
        <v>0</v>
      </c>
      <c r="X351" s="80">
        <v>0</v>
      </c>
      <c r="Y351" s="80">
        <v>0</v>
      </c>
      <c r="Z351" s="80">
        <v>0</v>
      </c>
      <c r="AA351" s="80">
        <v>0</v>
      </c>
      <c r="AB351" s="80">
        <v>0</v>
      </c>
      <c r="AC351" s="80">
        <v>0</v>
      </c>
      <c r="AD351" s="80">
        <v>0</v>
      </c>
      <c r="AE351" s="80">
        <v>0</v>
      </c>
      <c r="AF351" s="80">
        <v>0</v>
      </c>
      <c r="AG351" s="80">
        <v>0</v>
      </c>
      <c r="AH351" s="80">
        <v>0</v>
      </c>
      <c r="AI351" s="80">
        <v>0</v>
      </c>
      <c r="AJ351" s="80">
        <v>0</v>
      </c>
      <c r="AK351" s="80">
        <v>0</v>
      </c>
      <c r="AL351" s="80">
        <v>0</v>
      </c>
      <c r="AM351" s="80">
        <v>0</v>
      </c>
      <c r="AN351" s="80">
        <v>0</v>
      </c>
      <c r="AO351" s="80">
        <v>0</v>
      </c>
      <c r="AP351" s="80">
        <v>0</v>
      </c>
      <c r="AQ351" s="80">
        <v>0</v>
      </c>
      <c r="AR351" s="80">
        <v>0</v>
      </c>
      <c r="AS351" s="80">
        <v>0</v>
      </c>
      <c r="AT351" s="80">
        <v>0</v>
      </c>
      <c r="AU351" s="80">
        <v>0</v>
      </c>
      <c r="AV351" s="80">
        <v>0</v>
      </c>
      <c r="AW351" s="80">
        <v>0</v>
      </c>
      <c r="AX351" s="80">
        <v>0</v>
      </c>
      <c r="AY351" s="80">
        <v>0</v>
      </c>
      <c r="AZ351" s="80">
        <v>0</v>
      </c>
      <c r="BA351" s="80">
        <v>0</v>
      </c>
      <c r="BB351" s="80">
        <v>0</v>
      </c>
      <c r="BC351" s="80">
        <v>0</v>
      </c>
      <c r="BD351" s="80">
        <v>0</v>
      </c>
      <c r="BE351" s="80">
        <v>0</v>
      </c>
      <c r="BF351" s="80">
        <v>0</v>
      </c>
      <c r="BG351" s="80">
        <v>0</v>
      </c>
      <c r="BH351" s="80">
        <v>0</v>
      </c>
      <c r="BI351" s="80">
        <v>0</v>
      </c>
      <c r="BJ351" s="80">
        <v>0</v>
      </c>
      <c r="BK351" s="80">
        <v>0</v>
      </c>
      <c r="BL351" s="80">
        <v>0</v>
      </c>
      <c r="BM351" s="80">
        <v>0</v>
      </c>
      <c r="BN351" s="80">
        <v>0</v>
      </c>
      <c r="BO351" s="80">
        <v>0</v>
      </c>
      <c r="BU351" s="80">
        <v>0</v>
      </c>
      <c r="BV351" s="80">
        <v>0</v>
      </c>
      <c r="BW351" s="80">
        <v>0</v>
      </c>
      <c r="BX351" s="80">
        <v>0</v>
      </c>
      <c r="BZ351" s="80">
        <v>0</v>
      </c>
      <c r="CA351" s="80" t="e">
        <v>#REF!</v>
      </c>
    </row>
    <row r="352" spans="12:79" hidden="1" x14ac:dyDescent="0.3">
      <c r="L352" s="80">
        <v>0</v>
      </c>
      <c r="M352" s="80">
        <v>0</v>
      </c>
      <c r="N352" s="80">
        <v>0</v>
      </c>
      <c r="O352" s="80">
        <v>0</v>
      </c>
      <c r="P352" s="80">
        <v>0</v>
      </c>
      <c r="Q352" s="80">
        <v>0</v>
      </c>
      <c r="R352" s="80">
        <v>0</v>
      </c>
      <c r="S352" s="80">
        <v>0</v>
      </c>
      <c r="T352" s="80">
        <v>0</v>
      </c>
      <c r="U352" s="80">
        <v>0</v>
      </c>
      <c r="V352" s="80">
        <v>0</v>
      </c>
      <c r="W352" s="80">
        <v>0</v>
      </c>
      <c r="X352" s="80">
        <v>0</v>
      </c>
      <c r="Y352" s="80">
        <v>0</v>
      </c>
      <c r="Z352" s="80">
        <v>0</v>
      </c>
      <c r="AA352" s="80">
        <v>0</v>
      </c>
      <c r="AB352" s="80">
        <v>0</v>
      </c>
      <c r="AC352" s="80">
        <v>0</v>
      </c>
      <c r="AD352" s="80">
        <v>0</v>
      </c>
      <c r="AE352" s="80">
        <v>0</v>
      </c>
      <c r="AF352" s="80">
        <v>0</v>
      </c>
      <c r="AG352" s="80">
        <v>0</v>
      </c>
      <c r="AH352" s="80">
        <v>0</v>
      </c>
      <c r="AI352" s="80">
        <v>0</v>
      </c>
      <c r="AJ352" s="80">
        <v>0</v>
      </c>
      <c r="AK352" s="80">
        <v>0</v>
      </c>
      <c r="AL352" s="80">
        <v>0</v>
      </c>
      <c r="AM352" s="80">
        <v>0</v>
      </c>
      <c r="AN352" s="80">
        <v>0</v>
      </c>
      <c r="AO352" s="80">
        <v>0</v>
      </c>
      <c r="AP352" s="80">
        <v>0</v>
      </c>
      <c r="AQ352" s="80">
        <v>0</v>
      </c>
      <c r="AR352" s="80">
        <v>0</v>
      </c>
      <c r="AS352" s="80">
        <v>0</v>
      </c>
      <c r="AT352" s="80">
        <v>0</v>
      </c>
      <c r="AU352" s="80">
        <v>0</v>
      </c>
      <c r="AV352" s="80">
        <v>0</v>
      </c>
      <c r="AW352" s="80">
        <v>0</v>
      </c>
      <c r="AX352" s="80">
        <v>0</v>
      </c>
      <c r="AY352" s="80">
        <v>0</v>
      </c>
      <c r="AZ352" s="80">
        <v>0</v>
      </c>
      <c r="BA352" s="80">
        <v>0</v>
      </c>
      <c r="BB352" s="80">
        <v>0</v>
      </c>
      <c r="BC352" s="80">
        <v>0</v>
      </c>
      <c r="BD352" s="80">
        <v>0</v>
      </c>
      <c r="BE352" s="80">
        <v>0</v>
      </c>
      <c r="BF352" s="80">
        <v>0</v>
      </c>
      <c r="BG352" s="80">
        <v>0</v>
      </c>
      <c r="BH352" s="80">
        <v>0</v>
      </c>
      <c r="BI352" s="80">
        <v>0</v>
      </c>
      <c r="BJ352" s="80">
        <v>0</v>
      </c>
      <c r="BK352" s="80">
        <v>0</v>
      </c>
      <c r="BL352" s="80">
        <v>0</v>
      </c>
      <c r="BM352" s="80">
        <v>0</v>
      </c>
      <c r="BN352" s="80">
        <v>0</v>
      </c>
      <c r="BO352" s="80">
        <v>0</v>
      </c>
      <c r="BU352" s="80">
        <v>0</v>
      </c>
      <c r="BV352" s="80">
        <v>0</v>
      </c>
      <c r="BW352" s="80">
        <v>0</v>
      </c>
      <c r="BX352" s="80">
        <v>0</v>
      </c>
      <c r="BZ352" s="80">
        <v>0</v>
      </c>
      <c r="CA352" s="80" t="e">
        <v>#REF!</v>
      </c>
    </row>
    <row r="353" spans="12:79" hidden="1" x14ac:dyDescent="0.3">
      <c r="L353" s="80">
        <v>0</v>
      </c>
      <c r="M353" s="80">
        <v>0</v>
      </c>
      <c r="N353" s="80">
        <v>0</v>
      </c>
      <c r="O353" s="80">
        <v>0</v>
      </c>
      <c r="P353" s="80">
        <v>0</v>
      </c>
      <c r="Q353" s="80">
        <v>0</v>
      </c>
      <c r="R353" s="80">
        <v>0</v>
      </c>
      <c r="S353" s="80">
        <v>0</v>
      </c>
      <c r="T353" s="80">
        <v>0</v>
      </c>
      <c r="U353" s="80">
        <v>0</v>
      </c>
      <c r="V353" s="80">
        <v>0</v>
      </c>
      <c r="W353" s="80">
        <v>0</v>
      </c>
      <c r="X353" s="80">
        <v>0</v>
      </c>
      <c r="Y353" s="80">
        <v>0</v>
      </c>
      <c r="Z353" s="80">
        <v>0</v>
      </c>
      <c r="AA353" s="80">
        <v>0</v>
      </c>
      <c r="AB353" s="80">
        <v>0</v>
      </c>
      <c r="AC353" s="80">
        <v>0</v>
      </c>
      <c r="AD353" s="80">
        <v>0</v>
      </c>
      <c r="AE353" s="80">
        <v>0</v>
      </c>
      <c r="AF353" s="80">
        <v>0</v>
      </c>
      <c r="AG353" s="80">
        <v>0</v>
      </c>
      <c r="AH353" s="80">
        <v>0</v>
      </c>
      <c r="AI353" s="80">
        <v>0</v>
      </c>
      <c r="AJ353" s="80">
        <v>0</v>
      </c>
      <c r="AK353" s="80">
        <v>0</v>
      </c>
      <c r="AL353" s="80">
        <v>0</v>
      </c>
      <c r="AM353" s="80">
        <v>0</v>
      </c>
      <c r="AN353" s="80">
        <v>0</v>
      </c>
      <c r="AO353" s="80">
        <v>0</v>
      </c>
      <c r="AP353" s="80">
        <v>0</v>
      </c>
      <c r="AQ353" s="80">
        <v>0</v>
      </c>
      <c r="AR353" s="80">
        <v>0</v>
      </c>
      <c r="AS353" s="80">
        <v>0</v>
      </c>
      <c r="AT353" s="80">
        <v>0</v>
      </c>
      <c r="AU353" s="80">
        <v>0</v>
      </c>
      <c r="AV353" s="80">
        <v>0</v>
      </c>
      <c r="AW353" s="80">
        <v>0</v>
      </c>
      <c r="AX353" s="80">
        <v>0</v>
      </c>
      <c r="AY353" s="80">
        <v>0</v>
      </c>
      <c r="AZ353" s="80">
        <v>0</v>
      </c>
      <c r="BA353" s="80">
        <v>0</v>
      </c>
      <c r="BB353" s="80">
        <v>0</v>
      </c>
      <c r="BC353" s="80">
        <v>0</v>
      </c>
      <c r="BD353" s="80">
        <v>0</v>
      </c>
      <c r="BE353" s="80">
        <v>0</v>
      </c>
      <c r="BF353" s="80">
        <v>0</v>
      </c>
      <c r="BG353" s="80">
        <v>0</v>
      </c>
      <c r="BH353" s="80">
        <v>0</v>
      </c>
      <c r="BI353" s="80">
        <v>0</v>
      </c>
      <c r="BJ353" s="80">
        <v>0</v>
      </c>
      <c r="BK353" s="80">
        <v>0</v>
      </c>
      <c r="BL353" s="80">
        <v>0</v>
      </c>
      <c r="BM353" s="80">
        <v>0</v>
      </c>
      <c r="BN353" s="80">
        <v>0</v>
      </c>
      <c r="BO353" s="80">
        <v>0</v>
      </c>
      <c r="BU353" s="80">
        <v>0</v>
      </c>
      <c r="BV353" s="80">
        <v>0</v>
      </c>
      <c r="BW353" s="80">
        <v>0</v>
      </c>
      <c r="BX353" s="80">
        <v>0</v>
      </c>
      <c r="BZ353" s="80">
        <v>0</v>
      </c>
      <c r="CA353" s="80" t="e">
        <v>#REF!</v>
      </c>
    </row>
    <row r="354" spans="12:79" hidden="1" x14ac:dyDescent="0.3">
      <c r="L354" s="80">
        <v>0</v>
      </c>
      <c r="M354" s="80">
        <v>0</v>
      </c>
      <c r="N354" s="80">
        <v>0</v>
      </c>
      <c r="O354" s="80">
        <v>0</v>
      </c>
      <c r="P354" s="80">
        <v>0</v>
      </c>
      <c r="Q354" s="80">
        <v>0</v>
      </c>
      <c r="R354" s="80">
        <v>0</v>
      </c>
      <c r="S354" s="80">
        <v>0</v>
      </c>
      <c r="T354" s="80">
        <v>0</v>
      </c>
      <c r="U354" s="80">
        <v>0</v>
      </c>
      <c r="V354" s="80">
        <v>0</v>
      </c>
      <c r="W354" s="80">
        <v>0</v>
      </c>
      <c r="X354" s="80">
        <v>0</v>
      </c>
      <c r="Y354" s="80">
        <v>0</v>
      </c>
      <c r="Z354" s="80">
        <v>0</v>
      </c>
      <c r="AA354" s="80">
        <v>0</v>
      </c>
      <c r="AB354" s="80">
        <v>0</v>
      </c>
      <c r="AC354" s="80">
        <v>0</v>
      </c>
      <c r="AD354" s="80">
        <v>0</v>
      </c>
      <c r="AE354" s="80">
        <v>0</v>
      </c>
      <c r="AF354" s="80">
        <v>0</v>
      </c>
      <c r="AG354" s="80">
        <v>0</v>
      </c>
      <c r="AH354" s="80">
        <v>0</v>
      </c>
      <c r="AI354" s="80">
        <v>0</v>
      </c>
      <c r="AJ354" s="80">
        <v>0</v>
      </c>
      <c r="AK354" s="80">
        <v>0</v>
      </c>
      <c r="AL354" s="80">
        <v>0</v>
      </c>
      <c r="AM354" s="80">
        <v>0</v>
      </c>
      <c r="AN354" s="80">
        <v>0</v>
      </c>
      <c r="AO354" s="80">
        <v>0</v>
      </c>
      <c r="AP354" s="80">
        <v>0</v>
      </c>
      <c r="AQ354" s="80">
        <v>0</v>
      </c>
      <c r="AR354" s="80">
        <v>0</v>
      </c>
      <c r="AS354" s="80">
        <v>0</v>
      </c>
      <c r="AT354" s="80">
        <v>0</v>
      </c>
      <c r="AU354" s="80">
        <v>0</v>
      </c>
      <c r="AV354" s="80">
        <v>0</v>
      </c>
      <c r="AW354" s="80">
        <v>0</v>
      </c>
      <c r="AX354" s="80">
        <v>0</v>
      </c>
      <c r="AY354" s="80">
        <v>0</v>
      </c>
      <c r="AZ354" s="80">
        <v>0</v>
      </c>
      <c r="BA354" s="80">
        <v>0</v>
      </c>
      <c r="BB354" s="80">
        <v>0</v>
      </c>
      <c r="BC354" s="80">
        <v>0</v>
      </c>
      <c r="BD354" s="80">
        <v>0</v>
      </c>
      <c r="BE354" s="80">
        <v>0</v>
      </c>
      <c r="BF354" s="80">
        <v>0</v>
      </c>
      <c r="BG354" s="80">
        <v>0</v>
      </c>
      <c r="BH354" s="80">
        <v>0</v>
      </c>
      <c r="BI354" s="80">
        <v>0</v>
      </c>
      <c r="BJ354" s="80">
        <v>0</v>
      </c>
      <c r="BK354" s="80">
        <v>0</v>
      </c>
      <c r="BL354" s="80">
        <v>0</v>
      </c>
      <c r="BM354" s="80">
        <v>0</v>
      </c>
      <c r="BN354" s="80">
        <v>0</v>
      </c>
      <c r="BO354" s="80">
        <v>0</v>
      </c>
      <c r="BU354" s="80">
        <v>0</v>
      </c>
      <c r="BV354" s="80">
        <v>0</v>
      </c>
      <c r="BW354" s="80">
        <v>0</v>
      </c>
      <c r="BX354" s="80">
        <v>0</v>
      </c>
      <c r="BZ354" s="80">
        <v>0</v>
      </c>
      <c r="CA354" s="80" t="e">
        <v>#REF!</v>
      </c>
    </row>
    <row r="355" spans="12:79" hidden="1" x14ac:dyDescent="0.3">
      <c r="L355" s="80">
        <v>0</v>
      </c>
      <c r="M355" s="80">
        <v>0</v>
      </c>
      <c r="N355" s="80">
        <v>0</v>
      </c>
      <c r="O355" s="80">
        <v>0</v>
      </c>
      <c r="P355" s="80">
        <v>0</v>
      </c>
      <c r="Q355" s="80">
        <v>0</v>
      </c>
      <c r="R355" s="80">
        <v>0</v>
      </c>
      <c r="S355" s="80">
        <v>0</v>
      </c>
      <c r="T355" s="80">
        <v>0</v>
      </c>
      <c r="U355" s="80">
        <v>0</v>
      </c>
      <c r="V355" s="80">
        <v>0</v>
      </c>
      <c r="W355" s="80">
        <v>0</v>
      </c>
      <c r="X355" s="80">
        <v>0</v>
      </c>
      <c r="Y355" s="80">
        <v>0</v>
      </c>
      <c r="Z355" s="80">
        <v>0</v>
      </c>
      <c r="AA355" s="80">
        <v>0</v>
      </c>
      <c r="AB355" s="80">
        <v>0</v>
      </c>
      <c r="AC355" s="80">
        <v>0</v>
      </c>
      <c r="AD355" s="80">
        <v>0</v>
      </c>
      <c r="AE355" s="80">
        <v>0</v>
      </c>
      <c r="AF355" s="80">
        <v>0</v>
      </c>
      <c r="AG355" s="80">
        <v>0</v>
      </c>
      <c r="AH355" s="80">
        <v>0</v>
      </c>
      <c r="AI355" s="80">
        <v>0</v>
      </c>
      <c r="AJ355" s="80">
        <v>0</v>
      </c>
      <c r="AK355" s="80">
        <v>0</v>
      </c>
      <c r="AL355" s="80">
        <v>0</v>
      </c>
      <c r="AM355" s="80">
        <v>0</v>
      </c>
      <c r="AN355" s="80">
        <v>0</v>
      </c>
      <c r="AO355" s="80">
        <v>0</v>
      </c>
      <c r="AP355" s="80">
        <v>0</v>
      </c>
      <c r="AQ355" s="80">
        <v>0</v>
      </c>
      <c r="AR355" s="80">
        <v>0</v>
      </c>
      <c r="AS355" s="80">
        <v>0</v>
      </c>
      <c r="AT355" s="80">
        <v>0</v>
      </c>
      <c r="AU355" s="80">
        <v>0</v>
      </c>
      <c r="AV355" s="80">
        <v>0</v>
      </c>
      <c r="AW355" s="80">
        <v>0</v>
      </c>
      <c r="AX355" s="80">
        <v>0</v>
      </c>
      <c r="AY355" s="80">
        <v>0</v>
      </c>
      <c r="AZ355" s="80">
        <v>0</v>
      </c>
      <c r="BA355" s="80">
        <v>0</v>
      </c>
      <c r="BB355" s="80">
        <v>0</v>
      </c>
      <c r="BC355" s="80">
        <v>0</v>
      </c>
      <c r="BD355" s="80">
        <v>0</v>
      </c>
      <c r="BE355" s="80">
        <v>0</v>
      </c>
      <c r="BF355" s="80">
        <v>0</v>
      </c>
      <c r="BG355" s="80">
        <v>0</v>
      </c>
      <c r="BH355" s="80">
        <v>0</v>
      </c>
      <c r="BI355" s="80">
        <v>0</v>
      </c>
      <c r="BJ355" s="80">
        <v>0</v>
      </c>
      <c r="BK355" s="80">
        <v>0</v>
      </c>
      <c r="BL355" s="80">
        <v>0</v>
      </c>
      <c r="BM355" s="80">
        <v>0</v>
      </c>
      <c r="BN355" s="80">
        <v>0</v>
      </c>
      <c r="BO355" s="80">
        <v>0</v>
      </c>
      <c r="BU355" s="80">
        <v>0</v>
      </c>
      <c r="BV355" s="80">
        <v>0</v>
      </c>
      <c r="BW355" s="80">
        <v>0</v>
      </c>
      <c r="BX355" s="80">
        <v>0</v>
      </c>
      <c r="BZ355" s="80">
        <v>0</v>
      </c>
      <c r="CA355" s="80" t="e">
        <v>#REF!</v>
      </c>
    </row>
    <row r="356" spans="12:79" hidden="1" x14ac:dyDescent="0.3">
      <c r="L356" s="80">
        <v>0</v>
      </c>
      <c r="M356" s="80">
        <v>0</v>
      </c>
      <c r="N356" s="80">
        <v>0</v>
      </c>
      <c r="O356" s="80">
        <v>0</v>
      </c>
      <c r="P356" s="80">
        <v>0</v>
      </c>
      <c r="Q356" s="80">
        <v>0</v>
      </c>
      <c r="R356" s="80">
        <v>0</v>
      </c>
      <c r="S356" s="80">
        <v>0</v>
      </c>
      <c r="T356" s="80">
        <v>0</v>
      </c>
      <c r="U356" s="80">
        <v>0</v>
      </c>
      <c r="V356" s="80">
        <v>0</v>
      </c>
      <c r="W356" s="80">
        <v>0</v>
      </c>
      <c r="X356" s="80">
        <v>0</v>
      </c>
      <c r="Y356" s="80">
        <v>0</v>
      </c>
      <c r="Z356" s="80">
        <v>0</v>
      </c>
      <c r="AA356" s="80">
        <v>0</v>
      </c>
      <c r="AB356" s="80">
        <v>0</v>
      </c>
      <c r="AC356" s="80">
        <v>0</v>
      </c>
      <c r="AD356" s="80">
        <v>0</v>
      </c>
      <c r="AE356" s="80">
        <v>0</v>
      </c>
      <c r="AF356" s="80">
        <v>0</v>
      </c>
      <c r="AG356" s="80">
        <v>0</v>
      </c>
      <c r="AH356" s="80">
        <v>0</v>
      </c>
      <c r="AI356" s="80">
        <v>0</v>
      </c>
      <c r="AJ356" s="80">
        <v>0</v>
      </c>
      <c r="AK356" s="80">
        <v>0</v>
      </c>
      <c r="AL356" s="80">
        <v>0</v>
      </c>
      <c r="AM356" s="80">
        <v>0</v>
      </c>
      <c r="AN356" s="80">
        <v>0</v>
      </c>
      <c r="AO356" s="80">
        <v>0</v>
      </c>
      <c r="AP356" s="80">
        <v>0</v>
      </c>
      <c r="AQ356" s="80">
        <v>0</v>
      </c>
      <c r="AR356" s="80">
        <v>0</v>
      </c>
      <c r="AS356" s="80">
        <v>0</v>
      </c>
      <c r="AT356" s="80">
        <v>0</v>
      </c>
      <c r="AU356" s="80">
        <v>0</v>
      </c>
      <c r="AV356" s="80">
        <v>0</v>
      </c>
      <c r="AW356" s="80">
        <v>0</v>
      </c>
      <c r="AX356" s="80">
        <v>0</v>
      </c>
      <c r="AY356" s="80">
        <v>0</v>
      </c>
      <c r="AZ356" s="80">
        <v>0</v>
      </c>
      <c r="BA356" s="80">
        <v>0</v>
      </c>
      <c r="BB356" s="80">
        <v>0</v>
      </c>
      <c r="BC356" s="80">
        <v>0</v>
      </c>
      <c r="BD356" s="80">
        <v>0</v>
      </c>
      <c r="BE356" s="80">
        <v>0</v>
      </c>
      <c r="BF356" s="80">
        <v>0</v>
      </c>
      <c r="BG356" s="80">
        <v>0</v>
      </c>
      <c r="BH356" s="80">
        <v>0</v>
      </c>
      <c r="BI356" s="80">
        <v>0</v>
      </c>
      <c r="BJ356" s="80">
        <v>0</v>
      </c>
      <c r="BK356" s="80">
        <v>0</v>
      </c>
      <c r="BL356" s="80">
        <v>0</v>
      </c>
      <c r="BM356" s="80">
        <v>0</v>
      </c>
      <c r="BN356" s="80">
        <v>0</v>
      </c>
      <c r="BO356" s="80">
        <v>0</v>
      </c>
      <c r="BU356" s="80">
        <v>0</v>
      </c>
      <c r="BV356" s="80">
        <v>0</v>
      </c>
      <c r="BW356" s="80">
        <v>0</v>
      </c>
      <c r="BX356" s="80">
        <v>0</v>
      </c>
      <c r="BZ356" s="80">
        <v>0</v>
      </c>
      <c r="CA356" s="80" t="e">
        <v>#REF!</v>
      </c>
    </row>
    <row r="357" spans="12:79" hidden="1" x14ac:dyDescent="0.3">
      <c r="L357" s="80">
        <v>0</v>
      </c>
      <c r="M357" s="80">
        <v>0</v>
      </c>
      <c r="N357" s="80">
        <v>0</v>
      </c>
      <c r="O357" s="80">
        <v>0</v>
      </c>
      <c r="P357" s="80">
        <v>0</v>
      </c>
      <c r="Q357" s="80">
        <v>0</v>
      </c>
      <c r="R357" s="80">
        <v>0</v>
      </c>
      <c r="S357" s="80">
        <v>0</v>
      </c>
      <c r="T357" s="80">
        <v>0</v>
      </c>
      <c r="U357" s="80">
        <v>0</v>
      </c>
      <c r="V357" s="80">
        <v>0</v>
      </c>
      <c r="W357" s="80">
        <v>0</v>
      </c>
      <c r="X357" s="80">
        <v>0</v>
      </c>
      <c r="Y357" s="80">
        <v>0</v>
      </c>
      <c r="Z357" s="80">
        <v>0</v>
      </c>
      <c r="AA357" s="80">
        <v>0</v>
      </c>
      <c r="AB357" s="80">
        <v>0</v>
      </c>
      <c r="AC357" s="80">
        <v>0</v>
      </c>
      <c r="AD357" s="80">
        <v>0</v>
      </c>
      <c r="AE357" s="80">
        <v>0</v>
      </c>
      <c r="AF357" s="80">
        <v>0</v>
      </c>
      <c r="AG357" s="80">
        <v>0</v>
      </c>
      <c r="AH357" s="80">
        <v>0</v>
      </c>
      <c r="AI357" s="80">
        <v>0</v>
      </c>
      <c r="AJ357" s="80">
        <v>0</v>
      </c>
      <c r="AK357" s="80">
        <v>0</v>
      </c>
      <c r="AL357" s="80">
        <v>0</v>
      </c>
      <c r="AM357" s="80">
        <v>0</v>
      </c>
      <c r="AN357" s="80">
        <v>0</v>
      </c>
      <c r="AO357" s="80">
        <v>0</v>
      </c>
      <c r="AP357" s="80">
        <v>0</v>
      </c>
      <c r="AQ357" s="80">
        <v>0</v>
      </c>
      <c r="AR357" s="80">
        <v>0</v>
      </c>
      <c r="AS357" s="80">
        <v>0</v>
      </c>
      <c r="AT357" s="80">
        <v>0</v>
      </c>
      <c r="AU357" s="80">
        <v>0</v>
      </c>
      <c r="AV357" s="80">
        <v>0</v>
      </c>
      <c r="AW357" s="80">
        <v>0</v>
      </c>
      <c r="AX357" s="80">
        <v>0</v>
      </c>
      <c r="AY357" s="80">
        <v>0</v>
      </c>
      <c r="AZ357" s="80">
        <v>0</v>
      </c>
      <c r="BA357" s="80">
        <v>0</v>
      </c>
      <c r="BB357" s="80">
        <v>0</v>
      </c>
      <c r="BC357" s="80">
        <v>0</v>
      </c>
      <c r="BD357" s="80">
        <v>0</v>
      </c>
      <c r="BE357" s="80">
        <v>0</v>
      </c>
      <c r="BF357" s="80">
        <v>0</v>
      </c>
      <c r="BG357" s="80">
        <v>0</v>
      </c>
      <c r="BH357" s="80">
        <v>0</v>
      </c>
      <c r="BI357" s="80">
        <v>0</v>
      </c>
      <c r="BJ357" s="80">
        <v>0</v>
      </c>
      <c r="BK357" s="80">
        <v>0</v>
      </c>
      <c r="BL357" s="80">
        <v>0</v>
      </c>
      <c r="BM357" s="80">
        <v>0</v>
      </c>
      <c r="BN357" s="80">
        <v>0</v>
      </c>
      <c r="BO357" s="80">
        <v>0</v>
      </c>
      <c r="BU357" s="80">
        <v>0</v>
      </c>
      <c r="BV357" s="80">
        <v>0</v>
      </c>
      <c r="BW357" s="80">
        <v>0</v>
      </c>
      <c r="BX357" s="80">
        <v>0</v>
      </c>
      <c r="BZ357" s="80">
        <v>0</v>
      </c>
      <c r="CA357" s="80" t="e">
        <v>#REF!</v>
      </c>
    </row>
    <row r="358" spans="12:79" hidden="1" x14ac:dyDescent="0.3">
      <c r="L358" s="80">
        <v>0</v>
      </c>
      <c r="M358" s="80">
        <v>0</v>
      </c>
      <c r="N358" s="80">
        <v>0</v>
      </c>
      <c r="O358" s="80">
        <v>0</v>
      </c>
      <c r="P358" s="80">
        <v>0</v>
      </c>
      <c r="Q358" s="80">
        <v>0</v>
      </c>
      <c r="R358" s="80">
        <v>0</v>
      </c>
      <c r="S358" s="80">
        <v>0</v>
      </c>
      <c r="T358" s="80">
        <v>0</v>
      </c>
      <c r="U358" s="80">
        <v>0</v>
      </c>
      <c r="V358" s="80">
        <v>0</v>
      </c>
      <c r="W358" s="80">
        <v>0</v>
      </c>
      <c r="X358" s="80">
        <v>0</v>
      </c>
      <c r="Y358" s="80">
        <v>0</v>
      </c>
      <c r="Z358" s="80">
        <v>0</v>
      </c>
      <c r="AA358" s="80">
        <v>0</v>
      </c>
      <c r="AB358" s="80">
        <v>0</v>
      </c>
      <c r="AC358" s="80">
        <v>0</v>
      </c>
      <c r="AD358" s="80">
        <v>0</v>
      </c>
      <c r="AE358" s="80">
        <v>0</v>
      </c>
      <c r="AF358" s="80">
        <v>0</v>
      </c>
      <c r="AG358" s="80">
        <v>0</v>
      </c>
      <c r="AH358" s="80">
        <v>0</v>
      </c>
      <c r="AI358" s="80">
        <v>0</v>
      </c>
      <c r="AJ358" s="80">
        <v>0</v>
      </c>
      <c r="AK358" s="80">
        <v>0</v>
      </c>
      <c r="AL358" s="80">
        <v>0</v>
      </c>
      <c r="AM358" s="80">
        <v>0</v>
      </c>
      <c r="AN358" s="80">
        <v>0</v>
      </c>
      <c r="AO358" s="80">
        <v>0</v>
      </c>
      <c r="AP358" s="80">
        <v>0</v>
      </c>
      <c r="AQ358" s="80">
        <v>0</v>
      </c>
      <c r="AR358" s="80">
        <v>0</v>
      </c>
      <c r="AS358" s="80">
        <v>0</v>
      </c>
      <c r="AT358" s="80">
        <v>0</v>
      </c>
      <c r="AU358" s="80">
        <v>0</v>
      </c>
      <c r="AV358" s="80">
        <v>0</v>
      </c>
      <c r="AW358" s="80">
        <v>0</v>
      </c>
      <c r="AX358" s="80">
        <v>0</v>
      </c>
      <c r="AY358" s="80">
        <v>0</v>
      </c>
      <c r="AZ358" s="80">
        <v>0</v>
      </c>
      <c r="BA358" s="80">
        <v>0</v>
      </c>
      <c r="BB358" s="80">
        <v>0</v>
      </c>
      <c r="BC358" s="80">
        <v>0</v>
      </c>
      <c r="BD358" s="80">
        <v>0</v>
      </c>
      <c r="BE358" s="80">
        <v>0</v>
      </c>
      <c r="BF358" s="80">
        <v>0</v>
      </c>
      <c r="BG358" s="80">
        <v>0</v>
      </c>
      <c r="BH358" s="80">
        <v>0</v>
      </c>
      <c r="BI358" s="80">
        <v>0</v>
      </c>
      <c r="BJ358" s="80">
        <v>0</v>
      </c>
      <c r="BK358" s="80">
        <v>0</v>
      </c>
      <c r="BL358" s="80">
        <v>0</v>
      </c>
      <c r="BM358" s="80">
        <v>0</v>
      </c>
      <c r="BN358" s="80">
        <v>0</v>
      </c>
      <c r="BO358" s="80">
        <v>0</v>
      </c>
      <c r="BU358" s="80">
        <v>0</v>
      </c>
      <c r="BV358" s="80">
        <v>0</v>
      </c>
      <c r="BW358" s="80">
        <v>0</v>
      </c>
      <c r="BX358" s="80">
        <v>0</v>
      </c>
      <c r="BZ358" s="80">
        <v>0</v>
      </c>
      <c r="CA358" s="80" t="e">
        <v>#REF!</v>
      </c>
    </row>
    <row r="359" spans="12:79" hidden="1" x14ac:dyDescent="0.3">
      <c r="L359" s="80">
        <v>0</v>
      </c>
      <c r="M359" s="80">
        <v>0</v>
      </c>
      <c r="N359" s="80">
        <v>0</v>
      </c>
      <c r="O359" s="80">
        <v>0</v>
      </c>
      <c r="P359" s="80">
        <v>0</v>
      </c>
      <c r="Q359" s="80">
        <v>0</v>
      </c>
      <c r="R359" s="80">
        <v>0</v>
      </c>
      <c r="S359" s="80">
        <v>0</v>
      </c>
      <c r="T359" s="80">
        <v>0</v>
      </c>
      <c r="U359" s="80">
        <v>0</v>
      </c>
      <c r="V359" s="80">
        <v>0</v>
      </c>
      <c r="W359" s="80">
        <v>0</v>
      </c>
      <c r="X359" s="80">
        <v>0</v>
      </c>
      <c r="Y359" s="80">
        <v>0</v>
      </c>
      <c r="Z359" s="80">
        <v>0</v>
      </c>
      <c r="AA359" s="80">
        <v>0</v>
      </c>
      <c r="AB359" s="80">
        <v>0</v>
      </c>
      <c r="AC359" s="80">
        <v>0</v>
      </c>
      <c r="AD359" s="80">
        <v>0</v>
      </c>
      <c r="AE359" s="80">
        <v>0</v>
      </c>
      <c r="AF359" s="80">
        <v>0</v>
      </c>
      <c r="AG359" s="80">
        <v>0</v>
      </c>
      <c r="AH359" s="80">
        <v>0</v>
      </c>
      <c r="AI359" s="80">
        <v>0</v>
      </c>
      <c r="AJ359" s="80">
        <v>0</v>
      </c>
      <c r="AK359" s="80">
        <v>0</v>
      </c>
      <c r="AL359" s="80">
        <v>0</v>
      </c>
      <c r="AM359" s="80">
        <v>0</v>
      </c>
      <c r="AN359" s="80">
        <v>0</v>
      </c>
      <c r="AO359" s="80">
        <v>0</v>
      </c>
      <c r="AP359" s="80">
        <v>0</v>
      </c>
      <c r="AQ359" s="80">
        <v>0</v>
      </c>
      <c r="AR359" s="80">
        <v>0</v>
      </c>
      <c r="AS359" s="80">
        <v>0</v>
      </c>
      <c r="AT359" s="80">
        <v>0</v>
      </c>
      <c r="AU359" s="80">
        <v>0</v>
      </c>
      <c r="AV359" s="80">
        <v>0</v>
      </c>
      <c r="AW359" s="80">
        <v>0</v>
      </c>
      <c r="AX359" s="80">
        <v>0</v>
      </c>
      <c r="AY359" s="80">
        <v>0</v>
      </c>
      <c r="AZ359" s="80">
        <v>0</v>
      </c>
      <c r="BA359" s="80">
        <v>0</v>
      </c>
      <c r="BB359" s="80">
        <v>0</v>
      </c>
      <c r="BC359" s="80">
        <v>0</v>
      </c>
      <c r="BD359" s="80">
        <v>0</v>
      </c>
      <c r="BE359" s="80">
        <v>0</v>
      </c>
      <c r="BF359" s="80">
        <v>0</v>
      </c>
      <c r="BG359" s="80">
        <v>0</v>
      </c>
      <c r="BH359" s="80">
        <v>0</v>
      </c>
      <c r="BI359" s="80">
        <v>0</v>
      </c>
      <c r="BJ359" s="80">
        <v>0</v>
      </c>
      <c r="BK359" s="80">
        <v>0</v>
      </c>
      <c r="BL359" s="80">
        <v>0</v>
      </c>
      <c r="BM359" s="80">
        <v>0</v>
      </c>
      <c r="BN359" s="80">
        <v>0</v>
      </c>
      <c r="BO359" s="80">
        <v>0</v>
      </c>
      <c r="BU359" s="80">
        <v>0</v>
      </c>
      <c r="BV359" s="80">
        <v>0</v>
      </c>
      <c r="BW359" s="80">
        <v>0</v>
      </c>
      <c r="BX359" s="80">
        <v>0</v>
      </c>
      <c r="BZ359" s="80">
        <v>0</v>
      </c>
      <c r="CA359" s="80" t="e">
        <v>#REF!</v>
      </c>
    </row>
    <row r="360" spans="12:79" hidden="1" x14ac:dyDescent="0.3">
      <c r="L360" s="80">
        <v>0</v>
      </c>
      <c r="M360" s="80">
        <v>0</v>
      </c>
      <c r="N360" s="80">
        <v>0</v>
      </c>
      <c r="O360" s="80">
        <v>0</v>
      </c>
      <c r="P360" s="80">
        <v>0</v>
      </c>
      <c r="Q360" s="80">
        <v>0</v>
      </c>
      <c r="R360" s="80">
        <v>0</v>
      </c>
      <c r="S360" s="80">
        <v>0</v>
      </c>
      <c r="T360" s="80">
        <v>0</v>
      </c>
      <c r="U360" s="80">
        <v>0</v>
      </c>
      <c r="V360" s="80">
        <v>0</v>
      </c>
      <c r="W360" s="80">
        <v>0</v>
      </c>
      <c r="X360" s="80">
        <v>0</v>
      </c>
      <c r="Y360" s="80">
        <v>0</v>
      </c>
      <c r="Z360" s="80">
        <v>0</v>
      </c>
      <c r="AA360" s="80">
        <v>0</v>
      </c>
      <c r="AB360" s="80">
        <v>0</v>
      </c>
      <c r="AC360" s="80">
        <v>0</v>
      </c>
      <c r="AD360" s="80">
        <v>0</v>
      </c>
      <c r="AE360" s="80">
        <v>0</v>
      </c>
      <c r="AF360" s="80">
        <v>0</v>
      </c>
      <c r="AG360" s="80">
        <v>0</v>
      </c>
      <c r="AH360" s="80">
        <v>0</v>
      </c>
      <c r="AI360" s="80">
        <v>0</v>
      </c>
      <c r="AJ360" s="80">
        <v>0</v>
      </c>
      <c r="AK360" s="80">
        <v>0</v>
      </c>
      <c r="AL360" s="80">
        <v>0</v>
      </c>
      <c r="AM360" s="80">
        <v>0</v>
      </c>
      <c r="AN360" s="80">
        <v>0</v>
      </c>
      <c r="AO360" s="80">
        <v>0</v>
      </c>
      <c r="AP360" s="80">
        <v>0</v>
      </c>
      <c r="AQ360" s="80">
        <v>0</v>
      </c>
      <c r="AR360" s="80">
        <v>0</v>
      </c>
      <c r="AS360" s="80">
        <v>0</v>
      </c>
      <c r="AT360" s="80">
        <v>0</v>
      </c>
      <c r="AU360" s="80">
        <v>0</v>
      </c>
      <c r="AV360" s="80">
        <v>0</v>
      </c>
      <c r="AW360" s="80">
        <v>0</v>
      </c>
      <c r="AX360" s="80">
        <v>0</v>
      </c>
      <c r="AY360" s="80">
        <v>0</v>
      </c>
      <c r="AZ360" s="80">
        <v>0</v>
      </c>
      <c r="BA360" s="80">
        <v>0</v>
      </c>
      <c r="BB360" s="80">
        <v>0</v>
      </c>
      <c r="BC360" s="80">
        <v>0</v>
      </c>
      <c r="BD360" s="80">
        <v>0</v>
      </c>
      <c r="BE360" s="80">
        <v>0</v>
      </c>
      <c r="BF360" s="80">
        <v>0</v>
      </c>
      <c r="BG360" s="80">
        <v>0</v>
      </c>
      <c r="BH360" s="80">
        <v>0</v>
      </c>
      <c r="BI360" s="80">
        <v>0</v>
      </c>
      <c r="BJ360" s="80">
        <v>0</v>
      </c>
      <c r="BK360" s="80">
        <v>0</v>
      </c>
      <c r="BL360" s="80">
        <v>0</v>
      </c>
      <c r="BM360" s="80">
        <v>0</v>
      </c>
      <c r="BN360" s="80">
        <v>0</v>
      </c>
      <c r="BO360" s="80">
        <v>0</v>
      </c>
      <c r="BU360" s="80">
        <v>0</v>
      </c>
      <c r="BV360" s="80">
        <v>0</v>
      </c>
      <c r="BW360" s="80">
        <v>0</v>
      </c>
      <c r="BX360" s="80">
        <v>0</v>
      </c>
      <c r="BZ360" s="80">
        <v>0</v>
      </c>
      <c r="CA360" s="80" t="e">
        <v>#REF!</v>
      </c>
    </row>
    <row r="361" spans="12:79" hidden="1" x14ac:dyDescent="0.3">
      <c r="L361" s="80">
        <v>0</v>
      </c>
      <c r="M361" s="80">
        <v>0</v>
      </c>
      <c r="N361" s="80">
        <v>0</v>
      </c>
      <c r="O361" s="80">
        <v>0</v>
      </c>
      <c r="P361" s="80">
        <v>0</v>
      </c>
      <c r="Q361" s="80">
        <v>0</v>
      </c>
      <c r="R361" s="80">
        <v>0</v>
      </c>
      <c r="S361" s="80">
        <v>0</v>
      </c>
      <c r="T361" s="80">
        <v>0</v>
      </c>
      <c r="U361" s="80">
        <v>0</v>
      </c>
      <c r="V361" s="80">
        <v>0</v>
      </c>
      <c r="W361" s="80">
        <v>0</v>
      </c>
      <c r="X361" s="80">
        <v>0</v>
      </c>
      <c r="Y361" s="80">
        <v>0</v>
      </c>
      <c r="Z361" s="80">
        <v>0</v>
      </c>
      <c r="AA361" s="80">
        <v>0</v>
      </c>
      <c r="AB361" s="80">
        <v>0</v>
      </c>
      <c r="AC361" s="80">
        <v>0</v>
      </c>
      <c r="AD361" s="80">
        <v>0</v>
      </c>
      <c r="AE361" s="80">
        <v>0</v>
      </c>
      <c r="AF361" s="80">
        <v>0</v>
      </c>
      <c r="AG361" s="80">
        <v>0</v>
      </c>
      <c r="AH361" s="80">
        <v>0</v>
      </c>
      <c r="AI361" s="80">
        <v>0</v>
      </c>
      <c r="AJ361" s="80">
        <v>0</v>
      </c>
      <c r="AK361" s="80">
        <v>0</v>
      </c>
      <c r="AL361" s="80">
        <v>0</v>
      </c>
      <c r="AM361" s="80">
        <v>0</v>
      </c>
      <c r="AN361" s="80">
        <v>0</v>
      </c>
      <c r="AO361" s="80">
        <v>0</v>
      </c>
      <c r="AP361" s="80">
        <v>0</v>
      </c>
      <c r="AQ361" s="80">
        <v>0</v>
      </c>
      <c r="AR361" s="80">
        <v>0</v>
      </c>
      <c r="AS361" s="80">
        <v>0</v>
      </c>
      <c r="AT361" s="80">
        <v>0</v>
      </c>
      <c r="AU361" s="80">
        <v>0</v>
      </c>
      <c r="AV361" s="80">
        <v>0</v>
      </c>
      <c r="AW361" s="80">
        <v>0</v>
      </c>
      <c r="AX361" s="80">
        <v>0</v>
      </c>
      <c r="AY361" s="80">
        <v>0</v>
      </c>
      <c r="AZ361" s="80">
        <v>0</v>
      </c>
      <c r="BA361" s="80">
        <v>0</v>
      </c>
      <c r="BB361" s="80">
        <v>0</v>
      </c>
      <c r="BC361" s="80">
        <v>0</v>
      </c>
      <c r="BD361" s="80">
        <v>0</v>
      </c>
      <c r="BE361" s="80">
        <v>0</v>
      </c>
      <c r="BF361" s="80">
        <v>0</v>
      </c>
      <c r="BG361" s="80">
        <v>0</v>
      </c>
      <c r="BH361" s="80">
        <v>0</v>
      </c>
      <c r="BI361" s="80">
        <v>0</v>
      </c>
      <c r="BJ361" s="80">
        <v>0</v>
      </c>
      <c r="BK361" s="80">
        <v>0</v>
      </c>
      <c r="BL361" s="80">
        <v>0</v>
      </c>
      <c r="BM361" s="80">
        <v>0</v>
      </c>
      <c r="BN361" s="80">
        <v>0</v>
      </c>
      <c r="BO361" s="80">
        <v>0</v>
      </c>
      <c r="BU361" s="80">
        <v>0</v>
      </c>
      <c r="BV361" s="80">
        <v>0</v>
      </c>
      <c r="BW361" s="80">
        <v>0</v>
      </c>
      <c r="BX361" s="80">
        <v>0</v>
      </c>
      <c r="BZ361" s="80">
        <v>0</v>
      </c>
      <c r="CA361" s="80" t="e">
        <v>#REF!</v>
      </c>
    </row>
    <row r="362" spans="12:79" hidden="1" x14ac:dyDescent="0.3">
      <c r="L362" s="80">
        <v>0</v>
      </c>
      <c r="M362" s="80">
        <v>0</v>
      </c>
      <c r="N362" s="80">
        <v>0</v>
      </c>
      <c r="O362" s="80">
        <v>0</v>
      </c>
      <c r="P362" s="80">
        <v>0</v>
      </c>
      <c r="Q362" s="80">
        <v>0</v>
      </c>
      <c r="R362" s="80">
        <v>0</v>
      </c>
      <c r="S362" s="80">
        <v>0</v>
      </c>
      <c r="T362" s="80">
        <v>0</v>
      </c>
      <c r="U362" s="80">
        <v>0</v>
      </c>
      <c r="V362" s="80">
        <v>0</v>
      </c>
      <c r="W362" s="80">
        <v>0</v>
      </c>
      <c r="X362" s="80">
        <v>0</v>
      </c>
      <c r="Y362" s="80">
        <v>0</v>
      </c>
      <c r="Z362" s="80">
        <v>0</v>
      </c>
      <c r="AA362" s="80">
        <v>0</v>
      </c>
      <c r="AB362" s="80">
        <v>0</v>
      </c>
      <c r="AC362" s="80">
        <v>0</v>
      </c>
      <c r="AD362" s="80">
        <v>0</v>
      </c>
      <c r="AE362" s="80">
        <v>0</v>
      </c>
      <c r="AF362" s="80">
        <v>0</v>
      </c>
      <c r="AG362" s="80">
        <v>0</v>
      </c>
      <c r="AH362" s="80">
        <v>0</v>
      </c>
      <c r="AI362" s="80">
        <v>0</v>
      </c>
      <c r="AJ362" s="80">
        <v>0</v>
      </c>
      <c r="AK362" s="80">
        <v>0</v>
      </c>
      <c r="AL362" s="80">
        <v>0</v>
      </c>
      <c r="AM362" s="80">
        <v>0</v>
      </c>
      <c r="AN362" s="80">
        <v>0</v>
      </c>
      <c r="AO362" s="80">
        <v>0</v>
      </c>
      <c r="AP362" s="80">
        <v>0</v>
      </c>
      <c r="AQ362" s="80">
        <v>0</v>
      </c>
      <c r="AR362" s="80">
        <v>0</v>
      </c>
      <c r="AS362" s="80">
        <v>0</v>
      </c>
      <c r="AT362" s="80">
        <v>0</v>
      </c>
      <c r="AU362" s="80">
        <v>0</v>
      </c>
      <c r="AV362" s="80">
        <v>0</v>
      </c>
      <c r="AW362" s="80">
        <v>0</v>
      </c>
      <c r="AX362" s="80">
        <v>0</v>
      </c>
      <c r="AY362" s="80">
        <v>0</v>
      </c>
      <c r="AZ362" s="80">
        <v>0</v>
      </c>
      <c r="BA362" s="80">
        <v>0</v>
      </c>
      <c r="BB362" s="80">
        <v>0</v>
      </c>
      <c r="BC362" s="80">
        <v>0</v>
      </c>
      <c r="BD362" s="80">
        <v>0</v>
      </c>
      <c r="BE362" s="80">
        <v>0</v>
      </c>
      <c r="BF362" s="80">
        <v>0</v>
      </c>
      <c r="BG362" s="80">
        <v>0</v>
      </c>
      <c r="BH362" s="80">
        <v>0</v>
      </c>
      <c r="BI362" s="80">
        <v>0</v>
      </c>
      <c r="BJ362" s="80">
        <v>0</v>
      </c>
      <c r="BK362" s="80">
        <v>0</v>
      </c>
      <c r="BL362" s="80">
        <v>0</v>
      </c>
      <c r="BM362" s="80">
        <v>0</v>
      </c>
      <c r="BN362" s="80">
        <v>0</v>
      </c>
      <c r="BO362" s="80">
        <v>0</v>
      </c>
      <c r="BU362" s="80">
        <v>0</v>
      </c>
      <c r="BV362" s="80">
        <v>0</v>
      </c>
      <c r="BW362" s="80">
        <v>0</v>
      </c>
      <c r="BX362" s="80">
        <v>0</v>
      </c>
      <c r="BZ362" s="80">
        <v>0</v>
      </c>
      <c r="CA362" s="80" t="e">
        <v>#REF!</v>
      </c>
    </row>
    <row r="363" spans="12:79" hidden="1" x14ac:dyDescent="0.3">
      <c r="L363" s="80">
        <v>0</v>
      </c>
      <c r="M363" s="80">
        <v>0</v>
      </c>
      <c r="N363" s="80">
        <v>0</v>
      </c>
      <c r="O363" s="80">
        <v>0</v>
      </c>
      <c r="P363" s="80">
        <v>0</v>
      </c>
      <c r="Q363" s="80">
        <v>0</v>
      </c>
      <c r="R363" s="80">
        <v>0</v>
      </c>
      <c r="S363" s="80">
        <v>0</v>
      </c>
      <c r="T363" s="80">
        <v>0</v>
      </c>
      <c r="U363" s="80">
        <v>0</v>
      </c>
      <c r="V363" s="80">
        <v>0</v>
      </c>
      <c r="W363" s="80">
        <v>0</v>
      </c>
      <c r="X363" s="80">
        <v>0</v>
      </c>
      <c r="Y363" s="80">
        <v>0</v>
      </c>
      <c r="Z363" s="80">
        <v>0</v>
      </c>
      <c r="AA363" s="80">
        <v>0</v>
      </c>
      <c r="AB363" s="80">
        <v>0</v>
      </c>
      <c r="AC363" s="80">
        <v>0</v>
      </c>
      <c r="AD363" s="80">
        <v>0</v>
      </c>
      <c r="AE363" s="80">
        <v>0</v>
      </c>
      <c r="AF363" s="80">
        <v>0</v>
      </c>
      <c r="AG363" s="80">
        <v>0</v>
      </c>
      <c r="AH363" s="80">
        <v>0</v>
      </c>
      <c r="AI363" s="80">
        <v>0</v>
      </c>
      <c r="AJ363" s="80">
        <v>0</v>
      </c>
      <c r="AK363" s="80">
        <v>0</v>
      </c>
      <c r="AL363" s="80">
        <v>0</v>
      </c>
      <c r="AM363" s="80">
        <v>0</v>
      </c>
      <c r="AN363" s="80">
        <v>0</v>
      </c>
      <c r="AO363" s="80">
        <v>0</v>
      </c>
      <c r="AP363" s="80">
        <v>0</v>
      </c>
      <c r="AQ363" s="80">
        <v>0</v>
      </c>
      <c r="AR363" s="80">
        <v>0</v>
      </c>
      <c r="AS363" s="80">
        <v>0</v>
      </c>
      <c r="AT363" s="80">
        <v>0</v>
      </c>
      <c r="AU363" s="80">
        <v>0</v>
      </c>
      <c r="AV363" s="80">
        <v>0</v>
      </c>
      <c r="AW363" s="80">
        <v>0</v>
      </c>
      <c r="AX363" s="80">
        <v>0</v>
      </c>
      <c r="AY363" s="80">
        <v>0</v>
      </c>
      <c r="AZ363" s="80">
        <v>0</v>
      </c>
      <c r="BA363" s="80">
        <v>0</v>
      </c>
      <c r="BB363" s="80">
        <v>0</v>
      </c>
      <c r="BC363" s="80">
        <v>0</v>
      </c>
      <c r="BD363" s="80">
        <v>0</v>
      </c>
      <c r="BE363" s="80">
        <v>0</v>
      </c>
      <c r="BF363" s="80">
        <v>0</v>
      </c>
      <c r="BG363" s="80">
        <v>0</v>
      </c>
      <c r="BH363" s="80">
        <v>0</v>
      </c>
      <c r="BI363" s="80">
        <v>0</v>
      </c>
      <c r="BJ363" s="80">
        <v>0</v>
      </c>
      <c r="BK363" s="80">
        <v>0</v>
      </c>
      <c r="BL363" s="80">
        <v>0</v>
      </c>
      <c r="BM363" s="80">
        <v>0</v>
      </c>
      <c r="BN363" s="80">
        <v>0</v>
      </c>
      <c r="BO363" s="80">
        <v>0</v>
      </c>
      <c r="BU363" s="80">
        <v>0</v>
      </c>
      <c r="BV363" s="80">
        <v>0</v>
      </c>
      <c r="BW363" s="80">
        <v>0</v>
      </c>
      <c r="BX363" s="80">
        <v>0</v>
      </c>
      <c r="BZ363" s="80">
        <v>0</v>
      </c>
      <c r="CA363" s="80" t="e">
        <v>#REF!</v>
      </c>
    </row>
    <row r="364" spans="12:79" hidden="1" x14ac:dyDescent="0.3">
      <c r="L364" s="80">
        <v>0</v>
      </c>
      <c r="M364" s="80">
        <v>0</v>
      </c>
      <c r="N364" s="80">
        <v>0</v>
      </c>
      <c r="O364" s="80">
        <v>0</v>
      </c>
      <c r="P364" s="80">
        <v>0</v>
      </c>
      <c r="Q364" s="80">
        <v>0</v>
      </c>
      <c r="R364" s="80">
        <v>0</v>
      </c>
      <c r="S364" s="80">
        <v>0</v>
      </c>
      <c r="T364" s="80">
        <v>0</v>
      </c>
      <c r="U364" s="80">
        <v>0</v>
      </c>
      <c r="V364" s="80">
        <v>0</v>
      </c>
      <c r="W364" s="80">
        <v>0</v>
      </c>
      <c r="X364" s="80">
        <v>0</v>
      </c>
      <c r="Y364" s="80">
        <v>0</v>
      </c>
      <c r="Z364" s="80">
        <v>0</v>
      </c>
      <c r="AA364" s="80">
        <v>0</v>
      </c>
      <c r="AB364" s="80">
        <v>0</v>
      </c>
      <c r="AC364" s="80">
        <v>0</v>
      </c>
      <c r="AD364" s="80">
        <v>0</v>
      </c>
      <c r="AE364" s="80">
        <v>0</v>
      </c>
      <c r="AF364" s="80">
        <v>0</v>
      </c>
      <c r="AG364" s="80">
        <v>0</v>
      </c>
      <c r="AH364" s="80">
        <v>0</v>
      </c>
      <c r="AI364" s="80">
        <v>0</v>
      </c>
      <c r="AJ364" s="80">
        <v>0</v>
      </c>
      <c r="AK364" s="80">
        <v>0</v>
      </c>
      <c r="AL364" s="80">
        <v>0</v>
      </c>
      <c r="AM364" s="80">
        <v>0</v>
      </c>
      <c r="AN364" s="80">
        <v>0</v>
      </c>
      <c r="AO364" s="80">
        <v>0</v>
      </c>
      <c r="AP364" s="80">
        <v>0</v>
      </c>
      <c r="AQ364" s="80">
        <v>0</v>
      </c>
      <c r="AR364" s="80">
        <v>0</v>
      </c>
      <c r="AS364" s="80">
        <v>0</v>
      </c>
      <c r="AT364" s="80">
        <v>0</v>
      </c>
      <c r="AU364" s="80">
        <v>0</v>
      </c>
      <c r="AV364" s="80">
        <v>0</v>
      </c>
      <c r="AW364" s="80">
        <v>0</v>
      </c>
      <c r="AX364" s="80">
        <v>0</v>
      </c>
      <c r="AY364" s="80">
        <v>0</v>
      </c>
      <c r="AZ364" s="80">
        <v>0</v>
      </c>
      <c r="BA364" s="80">
        <v>0</v>
      </c>
      <c r="BB364" s="80">
        <v>0</v>
      </c>
      <c r="BC364" s="80">
        <v>0</v>
      </c>
      <c r="BD364" s="80">
        <v>0</v>
      </c>
      <c r="BE364" s="80">
        <v>0</v>
      </c>
      <c r="BF364" s="80">
        <v>0</v>
      </c>
      <c r="BG364" s="80">
        <v>0</v>
      </c>
      <c r="BH364" s="80">
        <v>0</v>
      </c>
      <c r="BI364" s="80">
        <v>0</v>
      </c>
      <c r="BJ364" s="80">
        <v>0</v>
      </c>
      <c r="BK364" s="80">
        <v>0</v>
      </c>
      <c r="BL364" s="80">
        <v>0</v>
      </c>
      <c r="BM364" s="80">
        <v>0</v>
      </c>
      <c r="BN364" s="80">
        <v>0</v>
      </c>
      <c r="BO364" s="80">
        <v>0</v>
      </c>
      <c r="BU364" s="80">
        <v>0</v>
      </c>
      <c r="BV364" s="80">
        <v>0</v>
      </c>
      <c r="BW364" s="80">
        <v>0</v>
      </c>
      <c r="BX364" s="80">
        <v>0</v>
      </c>
      <c r="BZ364" s="80">
        <v>0</v>
      </c>
      <c r="CA364" s="80" t="e">
        <v>#REF!</v>
      </c>
    </row>
    <row r="365" spans="12:79" hidden="1" x14ac:dyDescent="0.3">
      <c r="L365" s="80">
        <v>0</v>
      </c>
      <c r="M365" s="80">
        <v>0</v>
      </c>
      <c r="N365" s="80">
        <v>0</v>
      </c>
      <c r="O365" s="80">
        <v>0</v>
      </c>
      <c r="P365" s="80">
        <v>0</v>
      </c>
      <c r="Q365" s="80">
        <v>0</v>
      </c>
      <c r="R365" s="80">
        <v>0</v>
      </c>
      <c r="S365" s="80">
        <v>0</v>
      </c>
      <c r="T365" s="80">
        <v>0</v>
      </c>
      <c r="U365" s="80">
        <v>0</v>
      </c>
      <c r="V365" s="80">
        <v>0</v>
      </c>
      <c r="W365" s="80">
        <v>0</v>
      </c>
      <c r="X365" s="80">
        <v>0</v>
      </c>
      <c r="Y365" s="80">
        <v>0</v>
      </c>
      <c r="Z365" s="80">
        <v>0</v>
      </c>
      <c r="AA365" s="80">
        <v>0</v>
      </c>
      <c r="AB365" s="80">
        <v>0</v>
      </c>
      <c r="AC365" s="80">
        <v>0</v>
      </c>
      <c r="AD365" s="80">
        <v>0</v>
      </c>
      <c r="AE365" s="80">
        <v>0</v>
      </c>
      <c r="AF365" s="80">
        <v>0</v>
      </c>
      <c r="AG365" s="80">
        <v>0</v>
      </c>
      <c r="AH365" s="80">
        <v>0</v>
      </c>
      <c r="AI365" s="80">
        <v>0</v>
      </c>
      <c r="AJ365" s="80">
        <v>0</v>
      </c>
      <c r="AK365" s="80">
        <v>0</v>
      </c>
      <c r="AL365" s="80">
        <v>0</v>
      </c>
      <c r="AM365" s="80">
        <v>0</v>
      </c>
      <c r="AN365" s="80">
        <v>0</v>
      </c>
      <c r="AO365" s="80">
        <v>0</v>
      </c>
      <c r="AP365" s="80">
        <v>0</v>
      </c>
      <c r="AQ365" s="80">
        <v>0</v>
      </c>
      <c r="AR365" s="80">
        <v>0</v>
      </c>
      <c r="AS365" s="80">
        <v>0</v>
      </c>
      <c r="AT365" s="80">
        <v>0</v>
      </c>
      <c r="AU365" s="80">
        <v>0</v>
      </c>
      <c r="AV365" s="80">
        <v>0</v>
      </c>
      <c r="AW365" s="80">
        <v>0</v>
      </c>
      <c r="AX365" s="80">
        <v>0</v>
      </c>
      <c r="AY365" s="80">
        <v>0</v>
      </c>
      <c r="AZ365" s="80">
        <v>0</v>
      </c>
      <c r="BA365" s="80">
        <v>0</v>
      </c>
      <c r="BB365" s="80">
        <v>0</v>
      </c>
      <c r="BC365" s="80">
        <v>0</v>
      </c>
      <c r="BD365" s="80">
        <v>0</v>
      </c>
      <c r="BE365" s="80">
        <v>0</v>
      </c>
      <c r="BF365" s="80">
        <v>0</v>
      </c>
      <c r="BG365" s="80">
        <v>0</v>
      </c>
      <c r="BH365" s="80">
        <v>0</v>
      </c>
      <c r="BI365" s="80">
        <v>0</v>
      </c>
      <c r="BJ365" s="80">
        <v>0</v>
      </c>
      <c r="BK365" s="80">
        <v>0</v>
      </c>
      <c r="BL365" s="80">
        <v>0</v>
      </c>
      <c r="BM365" s="80">
        <v>0</v>
      </c>
      <c r="BN365" s="80">
        <v>0</v>
      </c>
      <c r="BO365" s="80">
        <v>0</v>
      </c>
      <c r="BU365" s="80">
        <v>0</v>
      </c>
      <c r="BV365" s="80">
        <v>0</v>
      </c>
      <c r="BW365" s="80">
        <v>0</v>
      </c>
      <c r="BX365" s="80">
        <v>0</v>
      </c>
      <c r="BZ365" s="80">
        <v>0</v>
      </c>
      <c r="CA365" s="80" t="e">
        <v>#REF!</v>
      </c>
    </row>
    <row r="366" spans="12:79" hidden="1" x14ac:dyDescent="0.3">
      <c r="L366" s="80">
        <v>0</v>
      </c>
      <c r="M366" s="80">
        <v>0</v>
      </c>
      <c r="N366" s="80">
        <v>0</v>
      </c>
      <c r="O366" s="80">
        <v>0</v>
      </c>
      <c r="P366" s="80">
        <v>0</v>
      </c>
      <c r="Q366" s="80">
        <v>0</v>
      </c>
      <c r="R366" s="80">
        <v>0</v>
      </c>
      <c r="S366" s="80">
        <v>0</v>
      </c>
      <c r="T366" s="80">
        <v>0</v>
      </c>
      <c r="U366" s="80">
        <v>0</v>
      </c>
      <c r="V366" s="80">
        <v>0</v>
      </c>
      <c r="W366" s="80">
        <v>0</v>
      </c>
      <c r="X366" s="80">
        <v>0</v>
      </c>
      <c r="Y366" s="80">
        <v>0</v>
      </c>
      <c r="Z366" s="80">
        <v>0</v>
      </c>
      <c r="AA366" s="80">
        <v>0</v>
      </c>
      <c r="AB366" s="80">
        <v>0</v>
      </c>
      <c r="AC366" s="80">
        <v>0</v>
      </c>
      <c r="AD366" s="80">
        <v>0</v>
      </c>
      <c r="AE366" s="80">
        <v>0</v>
      </c>
      <c r="AF366" s="80">
        <v>0</v>
      </c>
      <c r="AG366" s="80">
        <v>0</v>
      </c>
      <c r="AH366" s="80">
        <v>0</v>
      </c>
      <c r="AI366" s="80">
        <v>0</v>
      </c>
      <c r="AJ366" s="80">
        <v>0</v>
      </c>
      <c r="AK366" s="80">
        <v>0</v>
      </c>
      <c r="AL366" s="80">
        <v>0</v>
      </c>
      <c r="AM366" s="80">
        <v>0</v>
      </c>
      <c r="AN366" s="80">
        <v>0</v>
      </c>
      <c r="AO366" s="80">
        <v>0</v>
      </c>
      <c r="AP366" s="80">
        <v>0</v>
      </c>
      <c r="AQ366" s="80">
        <v>0</v>
      </c>
      <c r="AR366" s="80">
        <v>0</v>
      </c>
      <c r="AS366" s="80">
        <v>0</v>
      </c>
      <c r="AT366" s="80">
        <v>0</v>
      </c>
      <c r="AU366" s="80">
        <v>0</v>
      </c>
      <c r="AV366" s="80">
        <v>0</v>
      </c>
      <c r="AW366" s="80">
        <v>0</v>
      </c>
      <c r="AX366" s="80">
        <v>0</v>
      </c>
      <c r="AY366" s="80">
        <v>0</v>
      </c>
      <c r="AZ366" s="80">
        <v>0</v>
      </c>
      <c r="BA366" s="80">
        <v>0</v>
      </c>
      <c r="BB366" s="80">
        <v>0</v>
      </c>
      <c r="BC366" s="80">
        <v>0</v>
      </c>
      <c r="BD366" s="80">
        <v>0</v>
      </c>
      <c r="BE366" s="80">
        <v>0</v>
      </c>
      <c r="BF366" s="80">
        <v>0</v>
      </c>
      <c r="BG366" s="80">
        <v>0</v>
      </c>
      <c r="BH366" s="80">
        <v>0</v>
      </c>
      <c r="BI366" s="80">
        <v>0</v>
      </c>
      <c r="BJ366" s="80">
        <v>0</v>
      </c>
      <c r="BK366" s="80">
        <v>0</v>
      </c>
      <c r="BL366" s="80">
        <v>0</v>
      </c>
      <c r="BM366" s="80">
        <v>0</v>
      </c>
      <c r="BN366" s="80">
        <v>0</v>
      </c>
      <c r="BO366" s="80">
        <v>0</v>
      </c>
      <c r="BU366" s="80">
        <v>0</v>
      </c>
      <c r="BV366" s="80">
        <v>0</v>
      </c>
      <c r="BW366" s="80">
        <v>0</v>
      </c>
      <c r="BX366" s="80">
        <v>0</v>
      </c>
      <c r="BZ366" s="80">
        <v>0</v>
      </c>
      <c r="CA366" s="80" t="e">
        <v>#REF!</v>
      </c>
    </row>
    <row r="367" spans="12:79" hidden="1" x14ac:dyDescent="0.3">
      <c r="L367" s="80">
        <v>0</v>
      </c>
      <c r="M367" s="80">
        <v>0</v>
      </c>
      <c r="N367" s="80">
        <v>0</v>
      </c>
      <c r="O367" s="80">
        <v>0</v>
      </c>
      <c r="P367" s="80">
        <v>0</v>
      </c>
      <c r="Q367" s="80">
        <v>0</v>
      </c>
      <c r="R367" s="80">
        <v>0</v>
      </c>
      <c r="S367" s="80">
        <v>0</v>
      </c>
      <c r="T367" s="80">
        <v>0</v>
      </c>
      <c r="U367" s="80">
        <v>0</v>
      </c>
      <c r="V367" s="80">
        <v>0</v>
      </c>
      <c r="W367" s="80">
        <v>0</v>
      </c>
      <c r="X367" s="80">
        <v>0</v>
      </c>
      <c r="Y367" s="80">
        <v>0</v>
      </c>
      <c r="Z367" s="80">
        <v>0</v>
      </c>
      <c r="AA367" s="80">
        <v>0</v>
      </c>
      <c r="AB367" s="80">
        <v>0</v>
      </c>
      <c r="AC367" s="80">
        <v>0</v>
      </c>
      <c r="AD367" s="80">
        <v>0</v>
      </c>
      <c r="AE367" s="80">
        <v>0</v>
      </c>
      <c r="AF367" s="80">
        <v>0</v>
      </c>
      <c r="AG367" s="80">
        <v>0</v>
      </c>
      <c r="AH367" s="80">
        <v>0</v>
      </c>
      <c r="AI367" s="80">
        <v>0</v>
      </c>
      <c r="AJ367" s="80">
        <v>0</v>
      </c>
      <c r="AK367" s="80">
        <v>0</v>
      </c>
      <c r="AL367" s="80">
        <v>0</v>
      </c>
      <c r="AM367" s="80">
        <v>0</v>
      </c>
      <c r="AN367" s="80">
        <v>0</v>
      </c>
      <c r="AO367" s="80">
        <v>0</v>
      </c>
      <c r="AP367" s="80">
        <v>0</v>
      </c>
      <c r="AQ367" s="80">
        <v>0</v>
      </c>
      <c r="AR367" s="80">
        <v>0</v>
      </c>
      <c r="AS367" s="80">
        <v>0</v>
      </c>
      <c r="AT367" s="80">
        <v>0</v>
      </c>
      <c r="AU367" s="80">
        <v>0</v>
      </c>
      <c r="AV367" s="80">
        <v>0</v>
      </c>
      <c r="AW367" s="80">
        <v>0</v>
      </c>
      <c r="AX367" s="80">
        <v>0</v>
      </c>
      <c r="AY367" s="80">
        <v>0</v>
      </c>
      <c r="AZ367" s="80">
        <v>0</v>
      </c>
      <c r="BA367" s="80">
        <v>0</v>
      </c>
      <c r="BB367" s="80">
        <v>0</v>
      </c>
      <c r="BC367" s="80">
        <v>0</v>
      </c>
      <c r="BD367" s="80">
        <v>0</v>
      </c>
      <c r="BE367" s="80">
        <v>0</v>
      </c>
      <c r="BF367" s="80">
        <v>0</v>
      </c>
      <c r="BG367" s="80">
        <v>0</v>
      </c>
      <c r="BH367" s="80">
        <v>0</v>
      </c>
      <c r="BI367" s="80">
        <v>0</v>
      </c>
      <c r="BJ367" s="80">
        <v>0</v>
      </c>
      <c r="BK367" s="80">
        <v>0</v>
      </c>
      <c r="BL367" s="80">
        <v>0</v>
      </c>
      <c r="BM367" s="80">
        <v>0</v>
      </c>
      <c r="BN367" s="80">
        <v>0</v>
      </c>
      <c r="BO367" s="80">
        <v>0</v>
      </c>
      <c r="BU367" s="80">
        <v>0</v>
      </c>
      <c r="BV367" s="80">
        <v>0</v>
      </c>
      <c r="BW367" s="80">
        <v>0</v>
      </c>
      <c r="BX367" s="80">
        <v>0</v>
      </c>
      <c r="BZ367" s="80">
        <v>0</v>
      </c>
      <c r="CA367" s="80" t="e">
        <v>#REF!</v>
      </c>
    </row>
    <row r="368" spans="12:79" hidden="1" x14ac:dyDescent="0.3">
      <c r="L368" s="80">
        <v>0</v>
      </c>
      <c r="M368" s="80">
        <v>0</v>
      </c>
      <c r="N368" s="80">
        <v>0</v>
      </c>
      <c r="O368" s="80">
        <v>0</v>
      </c>
      <c r="P368" s="80">
        <v>0</v>
      </c>
      <c r="Q368" s="80">
        <v>0</v>
      </c>
      <c r="R368" s="80">
        <v>0</v>
      </c>
      <c r="S368" s="80">
        <v>0</v>
      </c>
      <c r="T368" s="80">
        <v>0</v>
      </c>
      <c r="U368" s="80">
        <v>0</v>
      </c>
      <c r="V368" s="80">
        <v>0</v>
      </c>
      <c r="W368" s="80">
        <v>0</v>
      </c>
      <c r="X368" s="80">
        <v>0</v>
      </c>
      <c r="Y368" s="80">
        <v>0</v>
      </c>
      <c r="Z368" s="80">
        <v>0</v>
      </c>
      <c r="AA368" s="80">
        <v>0</v>
      </c>
      <c r="AB368" s="80">
        <v>0</v>
      </c>
      <c r="AC368" s="80">
        <v>0</v>
      </c>
      <c r="AD368" s="80">
        <v>0</v>
      </c>
      <c r="AE368" s="80">
        <v>0</v>
      </c>
      <c r="AF368" s="80">
        <v>0</v>
      </c>
      <c r="AG368" s="80">
        <v>0</v>
      </c>
      <c r="AH368" s="80">
        <v>0</v>
      </c>
      <c r="AI368" s="80">
        <v>0</v>
      </c>
      <c r="AJ368" s="80">
        <v>0</v>
      </c>
      <c r="AK368" s="80">
        <v>0</v>
      </c>
      <c r="AL368" s="80">
        <v>0</v>
      </c>
      <c r="AM368" s="80">
        <v>0</v>
      </c>
      <c r="AN368" s="80">
        <v>0</v>
      </c>
      <c r="AO368" s="80">
        <v>0</v>
      </c>
      <c r="AP368" s="80">
        <v>0</v>
      </c>
      <c r="AQ368" s="80">
        <v>0</v>
      </c>
      <c r="AR368" s="80">
        <v>0</v>
      </c>
      <c r="AS368" s="80">
        <v>0</v>
      </c>
      <c r="AT368" s="80">
        <v>0</v>
      </c>
      <c r="AU368" s="80">
        <v>0</v>
      </c>
      <c r="AV368" s="80">
        <v>0</v>
      </c>
      <c r="AW368" s="80">
        <v>0</v>
      </c>
      <c r="AX368" s="80">
        <v>0</v>
      </c>
      <c r="AY368" s="80">
        <v>0</v>
      </c>
      <c r="AZ368" s="80">
        <v>0</v>
      </c>
      <c r="BA368" s="80">
        <v>0</v>
      </c>
      <c r="BB368" s="80">
        <v>0</v>
      </c>
      <c r="BC368" s="80">
        <v>0</v>
      </c>
      <c r="BD368" s="80">
        <v>0</v>
      </c>
      <c r="BE368" s="80">
        <v>0</v>
      </c>
      <c r="BF368" s="80">
        <v>0</v>
      </c>
      <c r="BG368" s="80">
        <v>0</v>
      </c>
      <c r="BH368" s="80">
        <v>0</v>
      </c>
      <c r="BI368" s="80">
        <v>0</v>
      </c>
      <c r="BJ368" s="80">
        <v>0</v>
      </c>
      <c r="BK368" s="80">
        <v>0</v>
      </c>
      <c r="BL368" s="80">
        <v>0</v>
      </c>
      <c r="BM368" s="80">
        <v>0</v>
      </c>
      <c r="BN368" s="80">
        <v>0</v>
      </c>
      <c r="BO368" s="80">
        <v>0</v>
      </c>
      <c r="BU368" s="80">
        <v>0</v>
      </c>
      <c r="BV368" s="80">
        <v>0</v>
      </c>
      <c r="BW368" s="80">
        <v>0</v>
      </c>
      <c r="BX368" s="80">
        <v>0</v>
      </c>
      <c r="BZ368" s="80">
        <v>0</v>
      </c>
      <c r="CA368" s="80" t="e">
        <v>#REF!</v>
      </c>
    </row>
    <row r="369" spans="12:79" hidden="1" x14ac:dyDescent="0.3">
      <c r="L369" s="80">
        <v>0</v>
      </c>
      <c r="M369" s="80">
        <v>0</v>
      </c>
      <c r="N369" s="80">
        <v>0</v>
      </c>
      <c r="O369" s="80">
        <v>0</v>
      </c>
      <c r="P369" s="80">
        <v>0</v>
      </c>
      <c r="Q369" s="80">
        <v>0</v>
      </c>
      <c r="R369" s="80">
        <v>0</v>
      </c>
      <c r="S369" s="80">
        <v>0</v>
      </c>
      <c r="T369" s="80">
        <v>0</v>
      </c>
      <c r="U369" s="80">
        <v>0</v>
      </c>
      <c r="V369" s="80">
        <v>0</v>
      </c>
      <c r="W369" s="80">
        <v>0</v>
      </c>
      <c r="X369" s="80">
        <v>0</v>
      </c>
      <c r="Y369" s="80">
        <v>0</v>
      </c>
      <c r="Z369" s="80">
        <v>0</v>
      </c>
      <c r="AA369" s="80">
        <v>0</v>
      </c>
      <c r="AB369" s="80">
        <v>0</v>
      </c>
      <c r="AC369" s="80">
        <v>0</v>
      </c>
      <c r="AD369" s="80">
        <v>0</v>
      </c>
      <c r="AE369" s="80">
        <v>0</v>
      </c>
      <c r="AF369" s="80">
        <v>0</v>
      </c>
      <c r="AG369" s="80">
        <v>0</v>
      </c>
      <c r="AH369" s="80">
        <v>0</v>
      </c>
      <c r="AI369" s="80">
        <v>0</v>
      </c>
      <c r="AJ369" s="80">
        <v>0</v>
      </c>
      <c r="AK369" s="80">
        <v>0</v>
      </c>
      <c r="AL369" s="80">
        <v>0</v>
      </c>
      <c r="AM369" s="80">
        <v>0</v>
      </c>
      <c r="AN369" s="80">
        <v>0</v>
      </c>
      <c r="AO369" s="80">
        <v>0</v>
      </c>
      <c r="AP369" s="80">
        <v>0</v>
      </c>
      <c r="AQ369" s="80">
        <v>0</v>
      </c>
      <c r="AR369" s="80">
        <v>0</v>
      </c>
      <c r="AS369" s="80">
        <v>0</v>
      </c>
      <c r="AT369" s="80">
        <v>0</v>
      </c>
      <c r="AU369" s="80">
        <v>0</v>
      </c>
      <c r="AV369" s="80">
        <v>0</v>
      </c>
      <c r="AW369" s="80">
        <v>0</v>
      </c>
      <c r="AX369" s="80">
        <v>0</v>
      </c>
      <c r="AY369" s="80">
        <v>0</v>
      </c>
      <c r="AZ369" s="80">
        <v>0</v>
      </c>
      <c r="BA369" s="80">
        <v>0</v>
      </c>
      <c r="BB369" s="80">
        <v>0</v>
      </c>
      <c r="BC369" s="80">
        <v>0</v>
      </c>
      <c r="BD369" s="80">
        <v>0</v>
      </c>
      <c r="BE369" s="80">
        <v>0</v>
      </c>
      <c r="BF369" s="80">
        <v>0</v>
      </c>
      <c r="BG369" s="80">
        <v>0</v>
      </c>
      <c r="BH369" s="80">
        <v>0</v>
      </c>
      <c r="BI369" s="80">
        <v>0</v>
      </c>
      <c r="BJ369" s="80">
        <v>0</v>
      </c>
      <c r="BK369" s="80">
        <v>0</v>
      </c>
      <c r="BL369" s="80">
        <v>0</v>
      </c>
      <c r="BM369" s="80">
        <v>0</v>
      </c>
      <c r="BN369" s="80">
        <v>0</v>
      </c>
      <c r="BO369" s="80">
        <v>0</v>
      </c>
      <c r="BU369" s="80">
        <v>0</v>
      </c>
      <c r="BV369" s="80">
        <v>0</v>
      </c>
      <c r="BW369" s="80">
        <v>0</v>
      </c>
      <c r="BX369" s="80">
        <v>0</v>
      </c>
      <c r="BZ369" s="80">
        <v>0</v>
      </c>
      <c r="CA369" s="80" t="e">
        <v>#REF!</v>
      </c>
    </row>
    <row r="370" spans="12:79" hidden="1" x14ac:dyDescent="0.3">
      <c r="L370" s="80">
        <v>0</v>
      </c>
      <c r="M370" s="80">
        <v>0</v>
      </c>
      <c r="N370" s="80">
        <v>0</v>
      </c>
      <c r="O370" s="80">
        <v>0</v>
      </c>
      <c r="P370" s="80">
        <v>0</v>
      </c>
      <c r="Q370" s="80">
        <v>0</v>
      </c>
      <c r="R370" s="80">
        <v>0</v>
      </c>
      <c r="S370" s="80">
        <v>0</v>
      </c>
      <c r="T370" s="80">
        <v>0</v>
      </c>
      <c r="U370" s="80">
        <v>0</v>
      </c>
      <c r="V370" s="80">
        <v>0</v>
      </c>
      <c r="W370" s="80">
        <v>0</v>
      </c>
      <c r="X370" s="80">
        <v>0</v>
      </c>
      <c r="Y370" s="80">
        <v>0</v>
      </c>
      <c r="Z370" s="80">
        <v>0</v>
      </c>
      <c r="AA370" s="80">
        <v>0</v>
      </c>
      <c r="AB370" s="80">
        <v>0</v>
      </c>
      <c r="AC370" s="80">
        <v>0</v>
      </c>
      <c r="AD370" s="80">
        <v>0</v>
      </c>
      <c r="AE370" s="80">
        <v>0</v>
      </c>
      <c r="AF370" s="80">
        <v>0</v>
      </c>
      <c r="AG370" s="80">
        <v>0</v>
      </c>
      <c r="AH370" s="80">
        <v>0</v>
      </c>
      <c r="AI370" s="80">
        <v>0</v>
      </c>
      <c r="AJ370" s="80">
        <v>0</v>
      </c>
      <c r="AK370" s="80">
        <v>0</v>
      </c>
      <c r="AL370" s="80">
        <v>0</v>
      </c>
      <c r="AM370" s="80">
        <v>0</v>
      </c>
      <c r="AN370" s="80">
        <v>0</v>
      </c>
      <c r="AO370" s="80">
        <v>0</v>
      </c>
      <c r="AP370" s="80">
        <v>0</v>
      </c>
      <c r="AQ370" s="80">
        <v>0</v>
      </c>
      <c r="AR370" s="80">
        <v>0</v>
      </c>
      <c r="AS370" s="80">
        <v>0</v>
      </c>
      <c r="AT370" s="80">
        <v>0</v>
      </c>
      <c r="AU370" s="80">
        <v>0</v>
      </c>
      <c r="AV370" s="80">
        <v>0</v>
      </c>
      <c r="AW370" s="80">
        <v>0</v>
      </c>
      <c r="AX370" s="80">
        <v>0</v>
      </c>
      <c r="AY370" s="80">
        <v>0</v>
      </c>
      <c r="AZ370" s="80">
        <v>0</v>
      </c>
      <c r="BA370" s="80">
        <v>0</v>
      </c>
      <c r="BB370" s="80">
        <v>0</v>
      </c>
      <c r="BC370" s="80">
        <v>0</v>
      </c>
      <c r="BD370" s="80">
        <v>0</v>
      </c>
      <c r="BE370" s="80">
        <v>0</v>
      </c>
      <c r="BF370" s="80">
        <v>0</v>
      </c>
      <c r="BG370" s="80">
        <v>0</v>
      </c>
      <c r="BH370" s="80">
        <v>0</v>
      </c>
      <c r="BI370" s="80">
        <v>0</v>
      </c>
      <c r="BJ370" s="80">
        <v>0</v>
      </c>
      <c r="BK370" s="80">
        <v>0</v>
      </c>
      <c r="BL370" s="80">
        <v>0</v>
      </c>
      <c r="BM370" s="80">
        <v>0</v>
      </c>
      <c r="BN370" s="80">
        <v>0</v>
      </c>
      <c r="BO370" s="80">
        <v>0</v>
      </c>
      <c r="BU370" s="80">
        <v>0</v>
      </c>
      <c r="BV370" s="80">
        <v>0</v>
      </c>
      <c r="BW370" s="80">
        <v>0</v>
      </c>
      <c r="BX370" s="80">
        <v>0</v>
      </c>
      <c r="BZ370" s="80">
        <v>0</v>
      </c>
      <c r="CA370" s="80" t="e">
        <v>#REF!</v>
      </c>
    </row>
    <row r="371" spans="12:79" hidden="1" x14ac:dyDescent="0.3">
      <c r="L371" s="80">
        <v>0</v>
      </c>
      <c r="M371" s="80">
        <v>0</v>
      </c>
      <c r="N371" s="80">
        <v>0</v>
      </c>
      <c r="O371" s="80">
        <v>0</v>
      </c>
      <c r="P371" s="80">
        <v>0</v>
      </c>
      <c r="Q371" s="80">
        <v>0</v>
      </c>
      <c r="R371" s="80">
        <v>0</v>
      </c>
      <c r="S371" s="80">
        <v>0</v>
      </c>
      <c r="T371" s="80">
        <v>0</v>
      </c>
      <c r="U371" s="80">
        <v>0</v>
      </c>
      <c r="V371" s="80">
        <v>0</v>
      </c>
      <c r="W371" s="80">
        <v>0</v>
      </c>
      <c r="X371" s="80">
        <v>0</v>
      </c>
      <c r="Y371" s="80">
        <v>0</v>
      </c>
      <c r="Z371" s="80">
        <v>0</v>
      </c>
      <c r="AA371" s="80">
        <v>0</v>
      </c>
      <c r="AB371" s="80">
        <v>0</v>
      </c>
      <c r="AC371" s="80">
        <v>0</v>
      </c>
      <c r="AD371" s="80">
        <v>0</v>
      </c>
      <c r="AE371" s="80">
        <v>0</v>
      </c>
      <c r="AF371" s="80">
        <v>0</v>
      </c>
      <c r="AG371" s="80">
        <v>0</v>
      </c>
      <c r="AH371" s="80">
        <v>0</v>
      </c>
      <c r="AI371" s="80">
        <v>0</v>
      </c>
      <c r="AJ371" s="80">
        <v>0</v>
      </c>
      <c r="AK371" s="80">
        <v>0</v>
      </c>
      <c r="AL371" s="80">
        <v>0</v>
      </c>
      <c r="AM371" s="80">
        <v>0</v>
      </c>
      <c r="AN371" s="80">
        <v>0</v>
      </c>
      <c r="AO371" s="80">
        <v>0</v>
      </c>
      <c r="AP371" s="80">
        <v>0</v>
      </c>
      <c r="AQ371" s="80">
        <v>0</v>
      </c>
      <c r="AR371" s="80">
        <v>0</v>
      </c>
      <c r="AS371" s="80">
        <v>0</v>
      </c>
      <c r="AT371" s="80">
        <v>0</v>
      </c>
      <c r="AU371" s="80">
        <v>0</v>
      </c>
      <c r="AV371" s="80">
        <v>0</v>
      </c>
      <c r="AW371" s="80">
        <v>0</v>
      </c>
      <c r="AX371" s="80">
        <v>0</v>
      </c>
      <c r="AY371" s="80">
        <v>0</v>
      </c>
      <c r="AZ371" s="80">
        <v>0</v>
      </c>
      <c r="BA371" s="80">
        <v>0</v>
      </c>
      <c r="BB371" s="80">
        <v>0</v>
      </c>
      <c r="BC371" s="80">
        <v>0</v>
      </c>
      <c r="BD371" s="80">
        <v>0</v>
      </c>
      <c r="BE371" s="80">
        <v>0</v>
      </c>
      <c r="BF371" s="80">
        <v>0</v>
      </c>
      <c r="BG371" s="80">
        <v>0</v>
      </c>
      <c r="BH371" s="80">
        <v>0</v>
      </c>
      <c r="BI371" s="80">
        <v>0</v>
      </c>
      <c r="BJ371" s="80">
        <v>0</v>
      </c>
      <c r="BK371" s="80">
        <v>0</v>
      </c>
      <c r="BL371" s="80">
        <v>0</v>
      </c>
      <c r="BM371" s="80">
        <v>0</v>
      </c>
      <c r="BN371" s="80">
        <v>0</v>
      </c>
      <c r="BO371" s="80">
        <v>0</v>
      </c>
      <c r="BU371" s="80">
        <v>0</v>
      </c>
      <c r="BV371" s="80">
        <v>0</v>
      </c>
      <c r="BW371" s="80">
        <v>0</v>
      </c>
      <c r="BX371" s="80">
        <v>0</v>
      </c>
      <c r="BZ371" s="80">
        <v>0</v>
      </c>
      <c r="CA371" s="80" t="e">
        <v>#REF!</v>
      </c>
    </row>
    <row r="372" spans="12:79" hidden="1" x14ac:dyDescent="0.3">
      <c r="L372" s="80">
        <v>0</v>
      </c>
      <c r="M372" s="80">
        <v>0</v>
      </c>
      <c r="N372" s="80">
        <v>0</v>
      </c>
      <c r="O372" s="80">
        <v>0</v>
      </c>
      <c r="P372" s="80">
        <v>0</v>
      </c>
      <c r="Q372" s="80">
        <v>0</v>
      </c>
      <c r="R372" s="80">
        <v>0</v>
      </c>
      <c r="S372" s="80">
        <v>0</v>
      </c>
      <c r="T372" s="80">
        <v>0</v>
      </c>
      <c r="U372" s="80">
        <v>0</v>
      </c>
      <c r="V372" s="80">
        <v>0</v>
      </c>
      <c r="W372" s="80">
        <v>0</v>
      </c>
      <c r="X372" s="80">
        <v>0</v>
      </c>
      <c r="Y372" s="80">
        <v>0</v>
      </c>
      <c r="Z372" s="80">
        <v>0</v>
      </c>
      <c r="AA372" s="80">
        <v>0</v>
      </c>
      <c r="AB372" s="80">
        <v>0</v>
      </c>
      <c r="AC372" s="80">
        <v>0</v>
      </c>
      <c r="AD372" s="80">
        <v>0</v>
      </c>
      <c r="AE372" s="80">
        <v>0</v>
      </c>
      <c r="AF372" s="80">
        <v>0</v>
      </c>
      <c r="AG372" s="80">
        <v>0</v>
      </c>
      <c r="AH372" s="80">
        <v>0</v>
      </c>
      <c r="AI372" s="80">
        <v>0</v>
      </c>
      <c r="AJ372" s="80">
        <v>0</v>
      </c>
      <c r="AK372" s="80">
        <v>0</v>
      </c>
      <c r="AL372" s="80">
        <v>0</v>
      </c>
      <c r="AM372" s="80">
        <v>0</v>
      </c>
      <c r="AN372" s="80">
        <v>0</v>
      </c>
      <c r="AO372" s="80">
        <v>0</v>
      </c>
      <c r="AP372" s="80">
        <v>0</v>
      </c>
      <c r="AQ372" s="80">
        <v>0</v>
      </c>
      <c r="AR372" s="80">
        <v>0</v>
      </c>
      <c r="AS372" s="80">
        <v>0</v>
      </c>
      <c r="AT372" s="80">
        <v>0</v>
      </c>
      <c r="AU372" s="80">
        <v>0</v>
      </c>
      <c r="AV372" s="80">
        <v>0</v>
      </c>
      <c r="AW372" s="80">
        <v>0</v>
      </c>
      <c r="AX372" s="80">
        <v>0</v>
      </c>
      <c r="AY372" s="80">
        <v>0</v>
      </c>
      <c r="AZ372" s="80">
        <v>0</v>
      </c>
      <c r="BA372" s="80">
        <v>0</v>
      </c>
      <c r="BB372" s="80">
        <v>0</v>
      </c>
      <c r="BC372" s="80">
        <v>0</v>
      </c>
      <c r="BD372" s="80">
        <v>0</v>
      </c>
      <c r="BE372" s="80">
        <v>0</v>
      </c>
      <c r="BF372" s="80">
        <v>0</v>
      </c>
      <c r="BG372" s="80">
        <v>0</v>
      </c>
      <c r="BH372" s="80">
        <v>0</v>
      </c>
      <c r="BI372" s="80">
        <v>0</v>
      </c>
      <c r="BJ372" s="80">
        <v>0</v>
      </c>
      <c r="BK372" s="80">
        <v>0</v>
      </c>
      <c r="BL372" s="80">
        <v>0</v>
      </c>
      <c r="BM372" s="80">
        <v>0</v>
      </c>
      <c r="BN372" s="80">
        <v>0</v>
      </c>
      <c r="BO372" s="80">
        <v>0</v>
      </c>
      <c r="BU372" s="80">
        <v>0</v>
      </c>
      <c r="BV372" s="80">
        <v>0</v>
      </c>
      <c r="BW372" s="80">
        <v>0</v>
      </c>
      <c r="BX372" s="80">
        <v>0</v>
      </c>
      <c r="BZ372" s="80">
        <v>0</v>
      </c>
      <c r="CA372" s="80" t="e">
        <v>#REF!</v>
      </c>
    </row>
    <row r="373" spans="12:79" hidden="1" x14ac:dyDescent="0.3">
      <c r="L373" s="80">
        <v>0</v>
      </c>
      <c r="M373" s="80">
        <v>0</v>
      </c>
      <c r="N373" s="80">
        <v>0</v>
      </c>
      <c r="O373" s="80">
        <v>0</v>
      </c>
      <c r="P373" s="80">
        <v>0</v>
      </c>
      <c r="Q373" s="80">
        <v>0</v>
      </c>
      <c r="R373" s="80">
        <v>0</v>
      </c>
      <c r="S373" s="80">
        <v>0</v>
      </c>
      <c r="T373" s="80">
        <v>0</v>
      </c>
      <c r="U373" s="80">
        <v>0</v>
      </c>
      <c r="V373" s="80">
        <v>0</v>
      </c>
      <c r="W373" s="80">
        <v>0</v>
      </c>
      <c r="X373" s="80">
        <v>0</v>
      </c>
      <c r="Y373" s="80">
        <v>0</v>
      </c>
      <c r="Z373" s="80">
        <v>0</v>
      </c>
      <c r="AA373" s="80">
        <v>0</v>
      </c>
      <c r="AB373" s="80">
        <v>0</v>
      </c>
      <c r="AC373" s="80">
        <v>0</v>
      </c>
      <c r="AD373" s="80">
        <v>0</v>
      </c>
      <c r="AE373" s="80">
        <v>0</v>
      </c>
      <c r="AF373" s="80">
        <v>0</v>
      </c>
      <c r="AG373" s="80">
        <v>0</v>
      </c>
      <c r="AH373" s="80">
        <v>0</v>
      </c>
      <c r="AI373" s="80">
        <v>0</v>
      </c>
      <c r="AJ373" s="80">
        <v>0</v>
      </c>
      <c r="AK373" s="80">
        <v>0</v>
      </c>
      <c r="AL373" s="80">
        <v>0</v>
      </c>
      <c r="AM373" s="80">
        <v>0</v>
      </c>
      <c r="AN373" s="80">
        <v>0</v>
      </c>
      <c r="AO373" s="80">
        <v>0</v>
      </c>
      <c r="AP373" s="80">
        <v>0</v>
      </c>
      <c r="AQ373" s="80">
        <v>0</v>
      </c>
      <c r="AR373" s="80">
        <v>0</v>
      </c>
      <c r="AS373" s="80">
        <v>0</v>
      </c>
      <c r="AT373" s="80">
        <v>0</v>
      </c>
      <c r="AU373" s="80">
        <v>0</v>
      </c>
      <c r="AV373" s="80">
        <v>0</v>
      </c>
      <c r="AW373" s="80">
        <v>0</v>
      </c>
      <c r="AX373" s="80">
        <v>0</v>
      </c>
      <c r="AY373" s="80">
        <v>0</v>
      </c>
      <c r="AZ373" s="80">
        <v>0</v>
      </c>
      <c r="BA373" s="80">
        <v>0</v>
      </c>
      <c r="BB373" s="80">
        <v>0</v>
      </c>
      <c r="BC373" s="80">
        <v>0</v>
      </c>
      <c r="BD373" s="80">
        <v>0</v>
      </c>
      <c r="BE373" s="80">
        <v>0</v>
      </c>
      <c r="BF373" s="80">
        <v>0</v>
      </c>
      <c r="BG373" s="80">
        <v>0</v>
      </c>
      <c r="BH373" s="80">
        <v>0</v>
      </c>
      <c r="BI373" s="80">
        <v>0</v>
      </c>
      <c r="BJ373" s="80">
        <v>0</v>
      </c>
      <c r="BK373" s="80">
        <v>0</v>
      </c>
      <c r="BL373" s="80">
        <v>0</v>
      </c>
      <c r="BM373" s="80">
        <v>0</v>
      </c>
      <c r="BN373" s="80">
        <v>0</v>
      </c>
      <c r="BO373" s="80">
        <v>0</v>
      </c>
      <c r="BU373" s="80">
        <v>0</v>
      </c>
      <c r="BV373" s="80">
        <v>0</v>
      </c>
      <c r="BW373" s="80">
        <v>0</v>
      </c>
      <c r="BX373" s="80">
        <v>0</v>
      </c>
      <c r="BZ373" s="80">
        <v>0</v>
      </c>
      <c r="CA373" s="80" t="e">
        <v>#REF!</v>
      </c>
    </row>
    <row r="374" spans="12:79" hidden="1" x14ac:dyDescent="0.3">
      <c r="L374" s="80">
        <v>0</v>
      </c>
      <c r="M374" s="80">
        <v>0</v>
      </c>
      <c r="N374" s="80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80">
        <v>0</v>
      </c>
      <c r="U374" s="80">
        <v>0</v>
      </c>
      <c r="V374" s="80">
        <v>0</v>
      </c>
      <c r="W374" s="80">
        <v>0</v>
      </c>
      <c r="X374" s="80">
        <v>0</v>
      </c>
      <c r="Y374" s="80">
        <v>0</v>
      </c>
      <c r="Z374" s="80">
        <v>0</v>
      </c>
      <c r="AA374" s="80">
        <v>0</v>
      </c>
      <c r="AB374" s="80">
        <v>0</v>
      </c>
      <c r="AC374" s="80">
        <v>0</v>
      </c>
      <c r="AD374" s="80">
        <v>0</v>
      </c>
      <c r="AE374" s="80">
        <v>0</v>
      </c>
      <c r="AF374" s="80">
        <v>0</v>
      </c>
      <c r="AG374" s="80">
        <v>0</v>
      </c>
      <c r="AH374" s="80">
        <v>0</v>
      </c>
      <c r="AI374" s="80">
        <v>0</v>
      </c>
      <c r="AJ374" s="80">
        <v>0</v>
      </c>
      <c r="AK374" s="80">
        <v>0</v>
      </c>
      <c r="AL374" s="80">
        <v>0</v>
      </c>
      <c r="AM374" s="80">
        <v>0</v>
      </c>
      <c r="AN374" s="80">
        <v>0</v>
      </c>
      <c r="AO374" s="80">
        <v>0</v>
      </c>
      <c r="AP374" s="80">
        <v>0</v>
      </c>
      <c r="AQ374" s="80">
        <v>0</v>
      </c>
      <c r="AR374" s="80">
        <v>0</v>
      </c>
      <c r="AS374" s="80">
        <v>0</v>
      </c>
      <c r="AT374" s="80">
        <v>0</v>
      </c>
      <c r="AU374" s="80">
        <v>0</v>
      </c>
      <c r="AV374" s="80">
        <v>0</v>
      </c>
      <c r="AW374" s="80">
        <v>0</v>
      </c>
      <c r="AX374" s="80">
        <v>0</v>
      </c>
      <c r="AY374" s="80">
        <v>0</v>
      </c>
      <c r="AZ374" s="80">
        <v>0</v>
      </c>
      <c r="BA374" s="80">
        <v>0</v>
      </c>
      <c r="BB374" s="80">
        <v>0</v>
      </c>
      <c r="BC374" s="80">
        <v>0</v>
      </c>
      <c r="BD374" s="80">
        <v>0</v>
      </c>
      <c r="BE374" s="80">
        <v>0</v>
      </c>
      <c r="BF374" s="80">
        <v>0</v>
      </c>
      <c r="BG374" s="80">
        <v>0</v>
      </c>
      <c r="BH374" s="80">
        <v>0</v>
      </c>
      <c r="BI374" s="80">
        <v>0</v>
      </c>
      <c r="BJ374" s="80">
        <v>0</v>
      </c>
      <c r="BK374" s="80">
        <v>0</v>
      </c>
      <c r="BL374" s="80">
        <v>0</v>
      </c>
      <c r="BM374" s="80">
        <v>0</v>
      </c>
      <c r="BN374" s="80">
        <v>0</v>
      </c>
      <c r="BO374" s="80">
        <v>0</v>
      </c>
      <c r="BU374" s="80">
        <v>0</v>
      </c>
      <c r="BV374" s="80">
        <v>0</v>
      </c>
      <c r="BW374" s="80">
        <v>0</v>
      </c>
      <c r="BX374" s="80">
        <v>0</v>
      </c>
      <c r="BZ374" s="80">
        <v>0</v>
      </c>
      <c r="CA374" s="80" t="e">
        <v>#REF!</v>
      </c>
    </row>
    <row r="375" spans="12:79" hidden="1" x14ac:dyDescent="0.3">
      <c r="L375" s="80">
        <v>0</v>
      </c>
      <c r="M375" s="80">
        <v>0</v>
      </c>
      <c r="N375" s="80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80">
        <v>0</v>
      </c>
      <c r="U375" s="80">
        <v>0</v>
      </c>
      <c r="V375" s="80">
        <v>0</v>
      </c>
      <c r="W375" s="80">
        <v>0</v>
      </c>
      <c r="X375" s="80">
        <v>0</v>
      </c>
      <c r="Y375" s="80">
        <v>0</v>
      </c>
      <c r="Z375" s="80">
        <v>0</v>
      </c>
      <c r="AA375" s="80">
        <v>0</v>
      </c>
      <c r="AB375" s="80">
        <v>0</v>
      </c>
      <c r="AC375" s="80">
        <v>0</v>
      </c>
      <c r="AD375" s="80">
        <v>0</v>
      </c>
      <c r="AE375" s="80">
        <v>0</v>
      </c>
      <c r="AF375" s="80">
        <v>0</v>
      </c>
      <c r="AG375" s="80">
        <v>0</v>
      </c>
      <c r="AH375" s="80">
        <v>0</v>
      </c>
      <c r="AI375" s="80">
        <v>0</v>
      </c>
      <c r="AJ375" s="80">
        <v>0</v>
      </c>
      <c r="AK375" s="80">
        <v>0</v>
      </c>
      <c r="AL375" s="80">
        <v>0</v>
      </c>
      <c r="AM375" s="80">
        <v>0</v>
      </c>
      <c r="AN375" s="80">
        <v>0</v>
      </c>
      <c r="AO375" s="80">
        <v>0</v>
      </c>
      <c r="AP375" s="80">
        <v>0</v>
      </c>
      <c r="AQ375" s="80">
        <v>0</v>
      </c>
      <c r="AR375" s="80">
        <v>0</v>
      </c>
      <c r="AS375" s="80">
        <v>0</v>
      </c>
      <c r="AT375" s="80">
        <v>0</v>
      </c>
      <c r="AU375" s="80">
        <v>0</v>
      </c>
      <c r="AV375" s="80">
        <v>0</v>
      </c>
      <c r="AW375" s="80">
        <v>0</v>
      </c>
      <c r="AX375" s="80">
        <v>0</v>
      </c>
      <c r="AY375" s="80">
        <v>0</v>
      </c>
      <c r="AZ375" s="80">
        <v>0</v>
      </c>
      <c r="BA375" s="80">
        <v>0</v>
      </c>
      <c r="BB375" s="80">
        <v>0</v>
      </c>
      <c r="BC375" s="80">
        <v>0</v>
      </c>
      <c r="BD375" s="80">
        <v>0</v>
      </c>
      <c r="BE375" s="80">
        <v>0</v>
      </c>
      <c r="BF375" s="80">
        <v>0</v>
      </c>
      <c r="BG375" s="80">
        <v>0</v>
      </c>
      <c r="BH375" s="80">
        <v>0</v>
      </c>
      <c r="BI375" s="80">
        <v>0</v>
      </c>
      <c r="BJ375" s="80">
        <v>0</v>
      </c>
      <c r="BK375" s="80">
        <v>0</v>
      </c>
      <c r="BL375" s="80">
        <v>0</v>
      </c>
      <c r="BM375" s="80">
        <v>0</v>
      </c>
      <c r="BN375" s="80">
        <v>0</v>
      </c>
      <c r="BO375" s="80">
        <v>0</v>
      </c>
      <c r="BU375" s="80">
        <v>0</v>
      </c>
      <c r="BV375" s="80">
        <v>0</v>
      </c>
      <c r="BW375" s="80">
        <v>0</v>
      </c>
      <c r="BX375" s="80">
        <v>0</v>
      </c>
      <c r="BZ375" s="80">
        <v>0</v>
      </c>
      <c r="CA375" s="80" t="e">
        <v>#REF!</v>
      </c>
    </row>
    <row r="376" spans="12:79" hidden="1" x14ac:dyDescent="0.3">
      <c r="L376" s="80">
        <v>0</v>
      </c>
      <c r="M376" s="80">
        <v>0</v>
      </c>
      <c r="N376" s="80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80">
        <v>0</v>
      </c>
      <c r="U376" s="80">
        <v>0</v>
      </c>
      <c r="V376" s="80">
        <v>0</v>
      </c>
      <c r="W376" s="80">
        <v>0</v>
      </c>
      <c r="X376" s="80">
        <v>0</v>
      </c>
      <c r="Y376" s="80">
        <v>0</v>
      </c>
      <c r="Z376" s="80">
        <v>0</v>
      </c>
      <c r="AA376" s="80">
        <v>0</v>
      </c>
      <c r="AB376" s="80">
        <v>0</v>
      </c>
      <c r="AC376" s="80">
        <v>0</v>
      </c>
      <c r="AD376" s="80">
        <v>0</v>
      </c>
      <c r="AE376" s="80">
        <v>0</v>
      </c>
      <c r="AF376" s="80">
        <v>0</v>
      </c>
      <c r="AG376" s="80">
        <v>0</v>
      </c>
      <c r="AH376" s="80">
        <v>0</v>
      </c>
      <c r="AI376" s="80">
        <v>0</v>
      </c>
      <c r="AJ376" s="80">
        <v>0</v>
      </c>
      <c r="AK376" s="80">
        <v>0</v>
      </c>
      <c r="AL376" s="80">
        <v>0</v>
      </c>
      <c r="AM376" s="80">
        <v>0</v>
      </c>
      <c r="AN376" s="80">
        <v>0</v>
      </c>
      <c r="AO376" s="80">
        <v>0</v>
      </c>
      <c r="AP376" s="80">
        <v>0</v>
      </c>
      <c r="AQ376" s="80">
        <v>0</v>
      </c>
      <c r="AR376" s="80">
        <v>0</v>
      </c>
      <c r="AS376" s="80">
        <v>0</v>
      </c>
      <c r="AT376" s="80">
        <v>0</v>
      </c>
      <c r="AU376" s="80">
        <v>0</v>
      </c>
      <c r="AV376" s="80">
        <v>0</v>
      </c>
      <c r="AW376" s="80">
        <v>0</v>
      </c>
      <c r="AX376" s="80">
        <v>0</v>
      </c>
      <c r="AY376" s="80">
        <v>0</v>
      </c>
      <c r="AZ376" s="80">
        <v>0</v>
      </c>
      <c r="BA376" s="80">
        <v>0</v>
      </c>
      <c r="BB376" s="80">
        <v>0</v>
      </c>
      <c r="BC376" s="80">
        <v>0</v>
      </c>
      <c r="BD376" s="80">
        <v>0</v>
      </c>
      <c r="BE376" s="80">
        <v>0</v>
      </c>
      <c r="BF376" s="80">
        <v>0</v>
      </c>
      <c r="BG376" s="80">
        <v>0</v>
      </c>
      <c r="BH376" s="80">
        <v>0</v>
      </c>
      <c r="BI376" s="80">
        <v>0</v>
      </c>
      <c r="BJ376" s="80">
        <v>0</v>
      </c>
      <c r="BK376" s="80">
        <v>0</v>
      </c>
      <c r="BL376" s="80">
        <v>0</v>
      </c>
      <c r="BM376" s="80">
        <v>0</v>
      </c>
      <c r="BN376" s="80">
        <v>0</v>
      </c>
      <c r="BO376" s="80">
        <v>0</v>
      </c>
      <c r="BU376" s="80">
        <v>0</v>
      </c>
      <c r="BV376" s="80">
        <v>0</v>
      </c>
      <c r="BW376" s="80">
        <v>0</v>
      </c>
      <c r="BX376" s="80">
        <v>0</v>
      </c>
      <c r="BZ376" s="80">
        <v>0</v>
      </c>
      <c r="CA376" s="80" t="e">
        <v>#REF!</v>
      </c>
    </row>
    <row r="377" spans="12:79" hidden="1" x14ac:dyDescent="0.3">
      <c r="L377" s="80">
        <v>0</v>
      </c>
      <c r="M377" s="80">
        <v>0</v>
      </c>
      <c r="N377" s="80">
        <v>0</v>
      </c>
      <c r="O377" s="80">
        <v>0</v>
      </c>
      <c r="P377" s="80">
        <v>0</v>
      </c>
      <c r="Q377" s="80">
        <v>0</v>
      </c>
      <c r="R377" s="80">
        <v>0</v>
      </c>
      <c r="S377" s="80">
        <v>0</v>
      </c>
      <c r="T377" s="80">
        <v>0</v>
      </c>
      <c r="U377" s="80">
        <v>0</v>
      </c>
      <c r="V377" s="80">
        <v>0</v>
      </c>
      <c r="W377" s="80">
        <v>0</v>
      </c>
      <c r="X377" s="80">
        <v>0</v>
      </c>
      <c r="Y377" s="80">
        <v>0</v>
      </c>
      <c r="Z377" s="80">
        <v>0</v>
      </c>
      <c r="AA377" s="80">
        <v>0</v>
      </c>
      <c r="AB377" s="80">
        <v>0</v>
      </c>
      <c r="AC377" s="80">
        <v>0</v>
      </c>
      <c r="AD377" s="80">
        <v>0</v>
      </c>
      <c r="AE377" s="80">
        <v>0</v>
      </c>
      <c r="AF377" s="80">
        <v>0</v>
      </c>
      <c r="AG377" s="80">
        <v>0</v>
      </c>
      <c r="AH377" s="80">
        <v>0</v>
      </c>
      <c r="AI377" s="80">
        <v>0</v>
      </c>
      <c r="AJ377" s="80">
        <v>0</v>
      </c>
      <c r="AK377" s="80">
        <v>0</v>
      </c>
      <c r="AL377" s="80">
        <v>0</v>
      </c>
      <c r="AM377" s="80">
        <v>0</v>
      </c>
      <c r="AN377" s="80">
        <v>0</v>
      </c>
      <c r="AO377" s="80">
        <v>0</v>
      </c>
      <c r="AP377" s="80">
        <v>0</v>
      </c>
      <c r="AQ377" s="80">
        <v>0</v>
      </c>
      <c r="AR377" s="80">
        <v>0</v>
      </c>
      <c r="AS377" s="80">
        <v>0</v>
      </c>
      <c r="AT377" s="80">
        <v>0</v>
      </c>
      <c r="AU377" s="80">
        <v>0</v>
      </c>
      <c r="AV377" s="80">
        <v>0</v>
      </c>
      <c r="AW377" s="80">
        <v>0</v>
      </c>
      <c r="AX377" s="80">
        <v>0</v>
      </c>
      <c r="AY377" s="80">
        <v>0</v>
      </c>
      <c r="AZ377" s="80">
        <v>0</v>
      </c>
      <c r="BA377" s="80">
        <v>0</v>
      </c>
      <c r="BB377" s="80">
        <v>0</v>
      </c>
      <c r="BC377" s="80">
        <v>0</v>
      </c>
      <c r="BD377" s="80">
        <v>0</v>
      </c>
      <c r="BE377" s="80">
        <v>0</v>
      </c>
      <c r="BF377" s="80">
        <v>0</v>
      </c>
      <c r="BG377" s="80">
        <v>0</v>
      </c>
      <c r="BH377" s="80">
        <v>0</v>
      </c>
      <c r="BI377" s="80">
        <v>0</v>
      </c>
      <c r="BJ377" s="80">
        <v>0</v>
      </c>
      <c r="BK377" s="80">
        <v>0</v>
      </c>
      <c r="BL377" s="80">
        <v>0</v>
      </c>
      <c r="BM377" s="80">
        <v>0</v>
      </c>
      <c r="BN377" s="80">
        <v>0</v>
      </c>
      <c r="BO377" s="80">
        <v>0</v>
      </c>
      <c r="BU377" s="80">
        <v>0</v>
      </c>
      <c r="BV377" s="80">
        <v>0</v>
      </c>
      <c r="BW377" s="80">
        <v>0</v>
      </c>
      <c r="BX377" s="80">
        <v>0</v>
      </c>
      <c r="BZ377" s="80">
        <v>0</v>
      </c>
      <c r="CA377" s="80" t="e">
        <v>#REF!</v>
      </c>
    </row>
    <row r="378" spans="12:79" hidden="1" x14ac:dyDescent="0.3">
      <c r="L378" s="80">
        <v>0</v>
      </c>
      <c r="M378" s="80">
        <v>0</v>
      </c>
      <c r="N378" s="80">
        <v>0</v>
      </c>
      <c r="O378" s="80">
        <v>0</v>
      </c>
      <c r="P378" s="80">
        <v>0</v>
      </c>
      <c r="Q378" s="80">
        <v>0</v>
      </c>
      <c r="R378" s="80">
        <v>0</v>
      </c>
      <c r="S378" s="80">
        <v>0</v>
      </c>
      <c r="T378" s="80">
        <v>0</v>
      </c>
      <c r="U378" s="80">
        <v>0</v>
      </c>
      <c r="V378" s="80">
        <v>0</v>
      </c>
      <c r="W378" s="80">
        <v>0</v>
      </c>
      <c r="X378" s="80">
        <v>0</v>
      </c>
      <c r="Y378" s="80">
        <v>0</v>
      </c>
      <c r="Z378" s="80">
        <v>0</v>
      </c>
      <c r="AA378" s="80">
        <v>0</v>
      </c>
      <c r="AB378" s="80">
        <v>0</v>
      </c>
      <c r="AC378" s="80">
        <v>0</v>
      </c>
      <c r="AD378" s="80">
        <v>0</v>
      </c>
      <c r="AE378" s="80">
        <v>0</v>
      </c>
      <c r="AF378" s="80">
        <v>0</v>
      </c>
      <c r="AG378" s="80">
        <v>0</v>
      </c>
      <c r="AH378" s="80">
        <v>0</v>
      </c>
      <c r="AI378" s="80">
        <v>0</v>
      </c>
      <c r="AJ378" s="80">
        <v>0</v>
      </c>
      <c r="AK378" s="80">
        <v>0</v>
      </c>
      <c r="AL378" s="80">
        <v>0</v>
      </c>
      <c r="AM378" s="80">
        <v>0</v>
      </c>
      <c r="AN378" s="80">
        <v>0</v>
      </c>
      <c r="AO378" s="80">
        <v>0</v>
      </c>
      <c r="AP378" s="80">
        <v>0</v>
      </c>
      <c r="AQ378" s="80">
        <v>0</v>
      </c>
      <c r="AR378" s="80">
        <v>0</v>
      </c>
      <c r="AS378" s="80">
        <v>0</v>
      </c>
      <c r="AT378" s="80">
        <v>0</v>
      </c>
      <c r="AU378" s="80">
        <v>0</v>
      </c>
      <c r="AV378" s="80">
        <v>0</v>
      </c>
      <c r="AW378" s="80">
        <v>0</v>
      </c>
      <c r="AX378" s="80">
        <v>0</v>
      </c>
      <c r="AY378" s="80">
        <v>0</v>
      </c>
      <c r="AZ378" s="80">
        <v>0</v>
      </c>
      <c r="BA378" s="80">
        <v>0</v>
      </c>
      <c r="BB378" s="80">
        <v>0</v>
      </c>
      <c r="BC378" s="80">
        <v>0</v>
      </c>
      <c r="BD378" s="80">
        <v>0</v>
      </c>
      <c r="BE378" s="80">
        <v>0</v>
      </c>
      <c r="BF378" s="80">
        <v>0</v>
      </c>
      <c r="BG378" s="80">
        <v>0</v>
      </c>
      <c r="BH378" s="80">
        <v>0</v>
      </c>
      <c r="BI378" s="80">
        <v>0</v>
      </c>
      <c r="BJ378" s="80">
        <v>0</v>
      </c>
      <c r="BK378" s="80">
        <v>0</v>
      </c>
      <c r="BL378" s="80">
        <v>0</v>
      </c>
      <c r="BM378" s="80">
        <v>0</v>
      </c>
      <c r="BN378" s="80">
        <v>0</v>
      </c>
      <c r="BO378" s="80">
        <v>0</v>
      </c>
      <c r="BU378" s="80">
        <v>0</v>
      </c>
      <c r="BV378" s="80">
        <v>0</v>
      </c>
      <c r="BW378" s="80">
        <v>0</v>
      </c>
      <c r="BX378" s="80">
        <v>0</v>
      </c>
      <c r="BZ378" s="80">
        <v>0</v>
      </c>
      <c r="CA378" s="80" t="e">
        <v>#REF!</v>
      </c>
    </row>
    <row r="379" spans="12:79" hidden="1" x14ac:dyDescent="0.3">
      <c r="L379" s="80">
        <v>0</v>
      </c>
      <c r="M379" s="80">
        <v>0</v>
      </c>
      <c r="N379" s="80">
        <v>0</v>
      </c>
      <c r="O379" s="80">
        <v>0</v>
      </c>
      <c r="P379" s="80">
        <v>0</v>
      </c>
      <c r="Q379" s="80">
        <v>0</v>
      </c>
      <c r="R379" s="80">
        <v>0</v>
      </c>
      <c r="S379" s="80">
        <v>0</v>
      </c>
      <c r="T379" s="80">
        <v>0</v>
      </c>
      <c r="U379" s="80">
        <v>0</v>
      </c>
      <c r="V379" s="80">
        <v>0</v>
      </c>
      <c r="W379" s="80">
        <v>0</v>
      </c>
      <c r="X379" s="80">
        <v>0</v>
      </c>
      <c r="Y379" s="80">
        <v>0</v>
      </c>
      <c r="Z379" s="80">
        <v>0</v>
      </c>
      <c r="AA379" s="80">
        <v>0</v>
      </c>
      <c r="AB379" s="80">
        <v>0</v>
      </c>
      <c r="AC379" s="80">
        <v>0</v>
      </c>
      <c r="AD379" s="80">
        <v>0</v>
      </c>
      <c r="AE379" s="80">
        <v>0</v>
      </c>
      <c r="AF379" s="80">
        <v>0</v>
      </c>
      <c r="AG379" s="80">
        <v>0</v>
      </c>
      <c r="AH379" s="80">
        <v>0</v>
      </c>
      <c r="AI379" s="80">
        <v>0</v>
      </c>
      <c r="AJ379" s="80">
        <v>0</v>
      </c>
      <c r="AK379" s="80">
        <v>0</v>
      </c>
      <c r="AL379" s="80">
        <v>0</v>
      </c>
      <c r="AM379" s="80">
        <v>0</v>
      </c>
      <c r="AN379" s="80">
        <v>0</v>
      </c>
      <c r="AO379" s="80">
        <v>0</v>
      </c>
      <c r="AP379" s="80">
        <v>0</v>
      </c>
      <c r="AQ379" s="80">
        <v>0</v>
      </c>
      <c r="AR379" s="80">
        <v>0</v>
      </c>
      <c r="AS379" s="80">
        <v>0</v>
      </c>
      <c r="AT379" s="80">
        <v>0</v>
      </c>
      <c r="AU379" s="80">
        <v>0</v>
      </c>
      <c r="AV379" s="80">
        <v>0</v>
      </c>
      <c r="AW379" s="80">
        <v>0</v>
      </c>
      <c r="AX379" s="80">
        <v>0</v>
      </c>
      <c r="AY379" s="80">
        <v>0</v>
      </c>
      <c r="AZ379" s="80">
        <v>0</v>
      </c>
      <c r="BA379" s="80">
        <v>0</v>
      </c>
      <c r="BB379" s="80">
        <v>0</v>
      </c>
      <c r="BC379" s="80">
        <v>0</v>
      </c>
      <c r="BD379" s="80">
        <v>0</v>
      </c>
      <c r="BE379" s="80">
        <v>0</v>
      </c>
      <c r="BF379" s="80">
        <v>0</v>
      </c>
      <c r="BG379" s="80">
        <v>0</v>
      </c>
      <c r="BH379" s="80">
        <v>0</v>
      </c>
      <c r="BI379" s="80">
        <v>0</v>
      </c>
      <c r="BJ379" s="80">
        <v>0</v>
      </c>
      <c r="BK379" s="80">
        <v>0</v>
      </c>
      <c r="BL379" s="80">
        <v>0</v>
      </c>
      <c r="BM379" s="80">
        <v>0</v>
      </c>
      <c r="BN379" s="80">
        <v>0</v>
      </c>
      <c r="BO379" s="80">
        <v>0</v>
      </c>
      <c r="BU379" s="80">
        <v>0</v>
      </c>
      <c r="BV379" s="80">
        <v>0</v>
      </c>
      <c r="BW379" s="80">
        <v>0</v>
      </c>
      <c r="BX379" s="80">
        <v>0</v>
      </c>
      <c r="BZ379" s="80">
        <v>0</v>
      </c>
      <c r="CA379" s="80" t="e">
        <v>#REF!</v>
      </c>
    </row>
    <row r="380" spans="12:79" hidden="1" x14ac:dyDescent="0.3">
      <c r="L380" s="80">
        <v>0</v>
      </c>
      <c r="M380" s="80">
        <v>0</v>
      </c>
      <c r="N380" s="80">
        <v>0</v>
      </c>
      <c r="O380" s="80">
        <v>0</v>
      </c>
      <c r="P380" s="80">
        <v>0</v>
      </c>
      <c r="Q380" s="80">
        <v>0</v>
      </c>
      <c r="R380" s="80">
        <v>0</v>
      </c>
      <c r="S380" s="80">
        <v>0</v>
      </c>
      <c r="T380" s="80">
        <v>0</v>
      </c>
      <c r="U380" s="80">
        <v>0</v>
      </c>
      <c r="V380" s="80">
        <v>0</v>
      </c>
      <c r="W380" s="80">
        <v>0</v>
      </c>
      <c r="X380" s="80">
        <v>0</v>
      </c>
      <c r="Y380" s="80">
        <v>0</v>
      </c>
      <c r="Z380" s="80">
        <v>0</v>
      </c>
      <c r="AA380" s="80">
        <v>0</v>
      </c>
      <c r="AB380" s="80">
        <v>0</v>
      </c>
      <c r="AC380" s="80">
        <v>0</v>
      </c>
      <c r="AD380" s="80">
        <v>0</v>
      </c>
      <c r="AE380" s="80">
        <v>0</v>
      </c>
      <c r="AF380" s="80">
        <v>0</v>
      </c>
      <c r="AG380" s="80">
        <v>0</v>
      </c>
      <c r="AH380" s="80">
        <v>0</v>
      </c>
      <c r="AI380" s="80">
        <v>0</v>
      </c>
      <c r="AJ380" s="80">
        <v>0</v>
      </c>
      <c r="AK380" s="80">
        <v>0</v>
      </c>
      <c r="AL380" s="80">
        <v>0</v>
      </c>
      <c r="AM380" s="80">
        <v>0</v>
      </c>
      <c r="AN380" s="80">
        <v>0</v>
      </c>
      <c r="AO380" s="80">
        <v>0</v>
      </c>
      <c r="AP380" s="80">
        <v>0</v>
      </c>
      <c r="AQ380" s="80">
        <v>0</v>
      </c>
      <c r="AR380" s="80">
        <v>0</v>
      </c>
      <c r="AS380" s="80">
        <v>0</v>
      </c>
      <c r="AT380" s="80">
        <v>0</v>
      </c>
      <c r="AU380" s="80">
        <v>0</v>
      </c>
      <c r="AV380" s="80">
        <v>0</v>
      </c>
      <c r="AW380" s="80">
        <v>0</v>
      </c>
      <c r="AX380" s="80">
        <v>0</v>
      </c>
      <c r="AY380" s="80">
        <v>0</v>
      </c>
      <c r="AZ380" s="80">
        <v>0</v>
      </c>
      <c r="BA380" s="80">
        <v>0</v>
      </c>
      <c r="BB380" s="80">
        <v>0</v>
      </c>
      <c r="BC380" s="80">
        <v>0</v>
      </c>
      <c r="BD380" s="80">
        <v>0</v>
      </c>
      <c r="BE380" s="80">
        <v>0</v>
      </c>
      <c r="BF380" s="80">
        <v>0</v>
      </c>
      <c r="BG380" s="80">
        <v>0</v>
      </c>
      <c r="BH380" s="80">
        <v>0</v>
      </c>
      <c r="BI380" s="80">
        <v>0</v>
      </c>
      <c r="BJ380" s="80">
        <v>0</v>
      </c>
      <c r="BK380" s="80">
        <v>0</v>
      </c>
      <c r="BL380" s="80">
        <v>0</v>
      </c>
      <c r="BM380" s="80">
        <v>0</v>
      </c>
      <c r="BN380" s="80">
        <v>0</v>
      </c>
      <c r="BO380" s="80">
        <v>0</v>
      </c>
      <c r="BU380" s="80">
        <v>0</v>
      </c>
      <c r="BV380" s="80">
        <v>0</v>
      </c>
      <c r="BW380" s="80">
        <v>0</v>
      </c>
      <c r="BX380" s="80">
        <v>0</v>
      </c>
      <c r="BZ380" s="80">
        <v>0</v>
      </c>
      <c r="CA380" s="80" t="e">
        <v>#REF!</v>
      </c>
    </row>
    <row r="381" spans="12:79" hidden="1" x14ac:dyDescent="0.3">
      <c r="L381" s="80">
        <v>0</v>
      </c>
      <c r="M381" s="80">
        <v>0</v>
      </c>
      <c r="N381" s="80">
        <v>0</v>
      </c>
      <c r="O381" s="80">
        <v>0</v>
      </c>
      <c r="P381" s="80">
        <v>0</v>
      </c>
      <c r="Q381" s="80">
        <v>0</v>
      </c>
      <c r="R381" s="80">
        <v>0</v>
      </c>
      <c r="S381" s="80">
        <v>0</v>
      </c>
      <c r="T381" s="80">
        <v>0</v>
      </c>
      <c r="U381" s="80">
        <v>0</v>
      </c>
      <c r="V381" s="80">
        <v>0</v>
      </c>
      <c r="W381" s="80">
        <v>0</v>
      </c>
      <c r="X381" s="80">
        <v>0</v>
      </c>
      <c r="Y381" s="80">
        <v>0</v>
      </c>
      <c r="Z381" s="80">
        <v>0</v>
      </c>
      <c r="AA381" s="80">
        <v>0</v>
      </c>
      <c r="AB381" s="80">
        <v>0</v>
      </c>
      <c r="AC381" s="80">
        <v>0</v>
      </c>
      <c r="AD381" s="80">
        <v>0</v>
      </c>
      <c r="AE381" s="80">
        <v>0</v>
      </c>
      <c r="AF381" s="80">
        <v>0</v>
      </c>
      <c r="AG381" s="80">
        <v>0</v>
      </c>
      <c r="AH381" s="80">
        <v>0</v>
      </c>
      <c r="AI381" s="80">
        <v>0</v>
      </c>
      <c r="AJ381" s="80">
        <v>0</v>
      </c>
      <c r="AK381" s="80">
        <v>0</v>
      </c>
      <c r="AL381" s="80">
        <v>0</v>
      </c>
      <c r="AM381" s="80">
        <v>0</v>
      </c>
      <c r="AN381" s="80">
        <v>0</v>
      </c>
      <c r="AO381" s="80">
        <v>0</v>
      </c>
      <c r="AP381" s="80">
        <v>0</v>
      </c>
      <c r="AQ381" s="80">
        <v>0</v>
      </c>
      <c r="AR381" s="80">
        <v>0</v>
      </c>
      <c r="AS381" s="80">
        <v>0</v>
      </c>
      <c r="AT381" s="80">
        <v>0</v>
      </c>
      <c r="AU381" s="80">
        <v>0</v>
      </c>
      <c r="AV381" s="80">
        <v>0</v>
      </c>
      <c r="AW381" s="80">
        <v>0</v>
      </c>
      <c r="AX381" s="80">
        <v>0</v>
      </c>
      <c r="AY381" s="80">
        <v>0</v>
      </c>
      <c r="AZ381" s="80">
        <v>0</v>
      </c>
      <c r="BA381" s="80">
        <v>0</v>
      </c>
      <c r="BB381" s="80">
        <v>0</v>
      </c>
      <c r="BC381" s="80">
        <v>0</v>
      </c>
      <c r="BD381" s="80">
        <v>0</v>
      </c>
      <c r="BE381" s="80">
        <v>0</v>
      </c>
      <c r="BF381" s="80">
        <v>0</v>
      </c>
      <c r="BG381" s="80">
        <v>0</v>
      </c>
      <c r="BH381" s="80">
        <v>0</v>
      </c>
      <c r="BI381" s="80">
        <v>0</v>
      </c>
      <c r="BJ381" s="80">
        <v>0</v>
      </c>
      <c r="BK381" s="80">
        <v>0</v>
      </c>
      <c r="BL381" s="80">
        <v>0</v>
      </c>
      <c r="BM381" s="80">
        <v>0</v>
      </c>
      <c r="BN381" s="80">
        <v>0</v>
      </c>
      <c r="BO381" s="80">
        <v>0</v>
      </c>
      <c r="BU381" s="80">
        <v>0</v>
      </c>
      <c r="BV381" s="80">
        <v>0</v>
      </c>
      <c r="BW381" s="80">
        <v>0</v>
      </c>
      <c r="BX381" s="80">
        <v>0</v>
      </c>
      <c r="BZ381" s="80">
        <v>0</v>
      </c>
      <c r="CA381" s="80" t="e">
        <v>#REF!</v>
      </c>
    </row>
    <row r="382" spans="12:79" hidden="1" x14ac:dyDescent="0.3">
      <c r="L382" s="80">
        <v>0</v>
      </c>
      <c r="M382" s="80">
        <v>0</v>
      </c>
      <c r="N382" s="80">
        <v>0</v>
      </c>
      <c r="O382" s="80">
        <v>0</v>
      </c>
      <c r="P382" s="80">
        <v>0</v>
      </c>
      <c r="Q382" s="80">
        <v>0</v>
      </c>
      <c r="R382" s="80">
        <v>0</v>
      </c>
      <c r="S382" s="80">
        <v>0</v>
      </c>
      <c r="T382" s="80">
        <v>0</v>
      </c>
      <c r="U382" s="80">
        <v>0</v>
      </c>
      <c r="V382" s="80">
        <v>0</v>
      </c>
      <c r="W382" s="80">
        <v>0</v>
      </c>
      <c r="X382" s="80">
        <v>0</v>
      </c>
      <c r="Y382" s="80">
        <v>0</v>
      </c>
      <c r="Z382" s="80">
        <v>0</v>
      </c>
      <c r="AA382" s="80">
        <v>0</v>
      </c>
      <c r="AB382" s="80">
        <v>0</v>
      </c>
      <c r="AC382" s="80">
        <v>0</v>
      </c>
      <c r="AD382" s="80">
        <v>0</v>
      </c>
      <c r="AE382" s="80">
        <v>0</v>
      </c>
      <c r="AF382" s="80">
        <v>0</v>
      </c>
      <c r="AG382" s="80">
        <v>0</v>
      </c>
      <c r="AH382" s="80">
        <v>0</v>
      </c>
      <c r="AI382" s="80">
        <v>0</v>
      </c>
      <c r="AJ382" s="80">
        <v>0</v>
      </c>
      <c r="AK382" s="80">
        <v>0</v>
      </c>
      <c r="AL382" s="80">
        <v>0</v>
      </c>
      <c r="AM382" s="80">
        <v>0</v>
      </c>
      <c r="AN382" s="80">
        <v>0</v>
      </c>
      <c r="AO382" s="80">
        <v>0</v>
      </c>
      <c r="AP382" s="80">
        <v>0</v>
      </c>
      <c r="AQ382" s="80">
        <v>0</v>
      </c>
      <c r="AR382" s="80">
        <v>0</v>
      </c>
      <c r="AS382" s="80">
        <v>0</v>
      </c>
      <c r="AT382" s="80">
        <v>0</v>
      </c>
      <c r="AU382" s="80">
        <v>0</v>
      </c>
      <c r="AV382" s="80">
        <v>0</v>
      </c>
      <c r="AW382" s="80">
        <v>0</v>
      </c>
      <c r="AX382" s="80">
        <v>0</v>
      </c>
      <c r="AY382" s="80">
        <v>0</v>
      </c>
      <c r="AZ382" s="80">
        <v>0</v>
      </c>
      <c r="BA382" s="80">
        <v>0</v>
      </c>
      <c r="BB382" s="80">
        <v>0</v>
      </c>
      <c r="BC382" s="80">
        <v>0</v>
      </c>
      <c r="BD382" s="80">
        <v>0</v>
      </c>
      <c r="BE382" s="80">
        <v>0</v>
      </c>
      <c r="BF382" s="80">
        <v>0</v>
      </c>
      <c r="BG382" s="80">
        <v>0</v>
      </c>
      <c r="BH382" s="80">
        <v>0</v>
      </c>
      <c r="BI382" s="80">
        <v>0</v>
      </c>
      <c r="BJ382" s="80">
        <v>0</v>
      </c>
      <c r="BK382" s="80">
        <v>0</v>
      </c>
      <c r="BL382" s="80">
        <v>0</v>
      </c>
      <c r="BM382" s="80">
        <v>0</v>
      </c>
      <c r="BN382" s="80">
        <v>0</v>
      </c>
      <c r="BO382" s="80">
        <v>0</v>
      </c>
      <c r="BU382" s="80">
        <v>0</v>
      </c>
      <c r="BV382" s="80">
        <v>0</v>
      </c>
      <c r="BW382" s="80">
        <v>0</v>
      </c>
      <c r="BX382" s="80">
        <v>0</v>
      </c>
      <c r="BZ382" s="80">
        <v>0</v>
      </c>
      <c r="CA382" s="80" t="e">
        <v>#REF!</v>
      </c>
    </row>
    <row r="383" spans="12:79" hidden="1" x14ac:dyDescent="0.3">
      <c r="L383" s="80">
        <v>0</v>
      </c>
      <c r="M383" s="80">
        <v>0</v>
      </c>
      <c r="N383" s="80">
        <v>0</v>
      </c>
      <c r="O383" s="80">
        <v>0</v>
      </c>
      <c r="P383" s="80">
        <v>0</v>
      </c>
      <c r="Q383" s="80">
        <v>0</v>
      </c>
      <c r="R383" s="80">
        <v>0</v>
      </c>
      <c r="S383" s="80">
        <v>0</v>
      </c>
      <c r="T383" s="80">
        <v>0</v>
      </c>
      <c r="U383" s="80">
        <v>0</v>
      </c>
      <c r="V383" s="80">
        <v>0</v>
      </c>
      <c r="W383" s="80">
        <v>0</v>
      </c>
      <c r="X383" s="80">
        <v>0</v>
      </c>
      <c r="Y383" s="80">
        <v>0</v>
      </c>
      <c r="Z383" s="80">
        <v>0</v>
      </c>
      <c r="AA383" s="80">
        <v>0</v>
      </c>
      <c r="AB383" s="80">
        <v>0</v>
      </c>
      <c r="AC383" s="80">
        <v>0</v>
      </c>
      <c r="AD383" s="80">
        <v>0</v>
      </c>
      <c r="AE383" s="80">
        <v>0</v>
      </c>
      <c r="AF383" s="80">
        <v>0</v>
      </c>
      <c r="AG383" s="80">
        <v>0</v>
      </c>
      <c r="AH383" s="80">
        <v>0</v>
      </c>
      <c r="AI383" s="80">
        <v>0</v>
      </c>
      <c r="AJ383" s="80">
        <v>0</v>
      </c>
      <c r="AK383" s="80">
        <v>0</v>
      </c>
      <c r="AL383" s="80">
        <v>0</v>
      </c>
      <c r="AM383" s="80">
        <v>0</v>
      </c>
      <c r="AN383" s="80">
        <v>0</v>
      </c>
      <c r="AO383" s="80">
        <v>0</v>
      </c>
      <c r="AP383" s="80">
        <v>0</v>
      </c>
      <c r="AQ383" s="80">
        <v>0</v>
      </c>
      <c r="AR383" s="80">
        <v>0</v>
      </c>
      <c r="AS383" s="80">
        <v>0</v>
      </c>
      <c r="AT383" s="80">
        <v>0</v>
      </c>
      <c r="AU383" s="80">
        <v>0</v>
      </c>
      <c r="AV383" s="80">
        <v>0</v>
      </c>
      <c r="AW383" s="80">
        <v>0</v>
      </c>
      <c r="AX383" s="80">
        <v>0</v>
      </c>
      <c r="AY383" s="80">
        <v>0</v>
      </c>
      <c r="AZ383" s="80">
        <v>0</v>
      </c>
      <c r="BA383" s="80">
        <v>0</v>
      </c>
      <c r="BB383" s="80">
        <v>0</v>
      </c>
      <c r="BC383" s="80">
        <v>0</v>
      </c>
      <c r="BD383" s="80">
        <v>0</v>
      </c>
      <c r="BE383" s="80">
        <v>0</v>
      </c>
      <c r="BF383" s="80">
        <v>0</v>
      </c>
      <c r="BG383" s="80">
        <v>0</v>
      </c>
      <c r="BH383" s="80">
        <v>0</v>
      </c>
      <c r="BI383" s="80">
        <v>0</v>
      </c>
      <c r="BJ383" s="80">
        <v>0</v>
      </c>
      <c r="BK383" s="80">
        <v>0</v>
      </c>
      <c r="BL383" s="80">
        <v>0</v>
      </c>
      <c r="BM383" s="80">
        <v>0</v>
      </c>
      <c r="BN383" s="80">
        <v>0</v>
      </c>
      <c r="BO383" s="80">
        <v>0</v>
      </c>
      <c r="BU383" s="80">
        <v>0</v>
      </c>
      <c r="BV383" s="80">
        <v>0</v>
      </c>
      <c r="BW383" s="80">
        <v>0</v>
      </c>
      <c r="BX383" s="80">
        <v>0</v>
      </c>
      <c r="BZ383" s="80">
        <v>0</v>
      </c>
      <c r="CA383" s="80" t="e">
        <v>#REF!</v>
      </c>
    </row>
    <row r="384" spans="12:79" hidden="1" x14ac:dyDescent="0.3">
      <c r="L384" s="80">
        <v>0</v>
      </c>
      <c r="M384" s="80">
        <v>0</v>
      </c>
      <c r="N384" s="80">
        <v>0</v>
      </c>
      <c r="O384" s="80">
        <v>0</v>
      </c>
      <c r="P384" s="80">
        <v>0</v>
      </c>
      <c r="Q384" s="80">
        <v>0</v>
      </c>
      <c r="R384" s="80">
        <v>0</v>
      </c>
      <c r="S384" s="80">
        <v>0</v>
      </c>
      <c r="T384" s="80">
        <v>0</v>
      </c>
      <c r="U384" s="80">
        <v>0</v>
      </c>
      <c r="V384" s="80">
        <v>0</v>
      </c>
      <c r="W384" s="80">
        <v>0</v>
      </c>
      <c r="X384" s="80">
        <v>0</v>
      </c>
      <c r="Y384" s="80">
        <v>0</v>
      </c>
      <c r="Z384" s="80">
        <v>0</v>
      </c>
      <c r="AA384" s="80">
        <v>0</v>
      </c>
      <c r="AB384" s="80">
        <v>0</v>
      </c>
      <c r="AC384" s="80">
        <v>0</v>
      </c>
      <c r="AD384" s="80">
        <v>0</v>
      </c>
      <c r="AE384" s="80">
        <v>0</v>
      </c>
      <c r="AF384" s="80">
        <v>0</v>
      </c>
      <c r="AG384" s="80">
        <v>0</v>
      </c>
      <c r="AH384" s="80">
        <v>0</v>
      </c>
      <c r="AI384" s="80">
        <v>0</v>
      </c>
      <c r="AJ384" s="80">
        <v>0</v>
      </c>
      <c r="AK384" s="80">
        <v>0</v>
      </c>
      <c r="AL384" s="80">
        <v>0</v>
      </c>
      <c r="AM384" s="80">
        <v>0</v>
      </c>
      <c r="AN384" s="80">
        <v>0</v>
      </c>
      <c r="AO384" s="80">
        <v>0</v>
      </c>
      <c r="AP384" s="80">
        <v>0</v>
      </c>
      <c r="AQ384" s="80">
        <v>0</v>
      </c>
      <c r="AR384" s="80">
        <v>0</v>
      </c>
      <c r="AS384" s="80">
        <v>0</v>
      </c>
      <c r="AT384" s="80">
        <v>0</v>
      </c>
      <c r="AU384" s="80">
        <v>0</v>
      </c>
      <c r="AV384" s="80">
        <v>0</v>
      </c>
      <c r="AW384" s="80">
        <v>0</v>
      </c>
      <c r="AX384" s="80">
        <v>0</v>
      </c>
      <c r="AY384" s="80">
        <v>0</v>
      </c>
      <c r="AZ384" s="80">
        <v>0</v>
      </c>
      <c r="BA384" s="80">
        <v>0</v>
      </c>
      <c r="BB384" s="80">
        <v>0</v>
      </c>
      <c r="BC384" s="80">
        <v>0</v>
      </c>
      <c r="BD384" s="80">
        <v>0</v>
      </c>
      <c r="BE384" s="80">
        <v>0</v>
      </c>
      <c r="BF384" s="80">
        <v>0</v>
      </c>
      <c r="BG384" s="80">
        <v>0</v>
      </c>
      <c r="BH384" s="80">
        <v>0</v>
      </c>
      <c r="BI384" s="80">
        <v>0</v>
      </c>
      <c r="BJ384" s="80">
        <v>0</v>
      </c>
      <c r="BK384" s="80">
        <v>0</v>
      </c>
      <c r="BL384" s="80">
        <v>0</v>
      </c>
      <c r="BM384" s="80">
        <v>0</v>
      </c>
      <c r="BN384" s="80">
        <v>0</v>
      </c>
      <c r="BO384" s="80">
        <v>0</v>
      </c>
      <c r="BU384" s="80">
        <v>0</v>
      </c>
      <c r="BV384" s="80">
        <v>0</v>
      </c>
      <c r="BW384" s="80">
        <v>0</v>
      </c>
      <c r="BX384" s="80">
        <v>0</v>
      </c>
      <c r="BZ384" s="80">
        <v>0</v>
      </c>
      <c r="CA384" s="80" t="e">
        <v>#REF!</v>
      </c>
    </row>
    <row r="385" spans="12:79" hidden="1" x14ac:dyDescent="0.3">
      <c r="L385" s="80">
        <v>0</v>
      </c>
      <c r="M385" s="80">
        <v>0</v>
      </c>
      <c r="N385" s="80">
        <v>0</v>
      </c>
      <c r="O385" s="80">
        <v>0</v>
      </c>
      <c r="P385" s="80">
        <v>0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80">
        <v>0</v>
      </c>
      <c r="W385" s="80">
        <v>0</v>
      </c>
      <c r="X385" s="80">
        <v>0</v>
      </c>
      <c r="Y385" s="80">
        <v>0</v>
      </c>
      <c r="Z385" s="80">
        <v>0</v>
      </c>
      <c r="AA385" s="80">
        <v>0</v>
      </c>
      <c r="AB385" s="80">
        <v>0</v>
      </c>
      <c r="AC385" s="80">
        <v>0</v>
      </c>
      <c r="AD385" s="80">
        <v>0</v>
      </c>
      <c r="AE385" s="80">
        <v>0</v>
      </c>
      <c r="AF385" s="80">
        <v>0</v>
      </c>
      <c r="AG385" s="80">
        <v>0</v>
      </c>
      <c r="AH385" s="80">
        <v>0</v>
      </c>
      <c r="AI385" s="80">
        <v>0</v>
      </c>
      <c r="AJ385" s="80">
        <v>0</v>
      </c>
      <c r="AK385" s="80">
        <v>0</v>
      </c>
      <c r="AL385" s="80">
        <v>0</v>
      </c>
      <c r="AM385" s="80">
        <v>0</v>
      </c>
      <c r="AN385" s="80">
        <v>0</v>
      </c>
      <c r="AO385" s="80">
        <v>0</v>
      </c>
      <c r="AP385" s="80">
        <v>0</v>
      </c>
      <c r="AQ385" s="80">
        <v>0</v>
      </c>
      <c r="AR385" s="80">
        <v>0</v>
      </c>
      <c r="AS385" s="80">
        <v>0</v>
      </c>
      <c r="AT385" s="80">
        <v>0</v>
      </c>
      <c r="AU385" s="80">
        <v>0</v>
      </c>
      <c r="AV385" s="80">
        <v>0</v>
      </c>
      <c r="AW385" s="80">
        <v>0</v>
      </c>
      <c r="AX385" s="80">
        <v>0</v>
      </c>
      <c r="AY385" s="80">
        <v>0</v>
      </c>
      <c r="AZ385" s="80">
        <v>0</v>
      </c>
      <c r="BA385" s="80">
        <v>0</v>
      </c>
      <c r="BB385" s="80">
        <v>0</v>
      </c>
      <c r="BC385" s="80">
        <v>0</v>
      </c>
      <c r="BD385" s="80">
        <v>0</v>
      </c>
      <c r="BE385" s="80">
        <v>0</v>
      </c>
      <c r="BF385" s="80">
        <v>0</v>
      </c>
      <c r="BG385" s="80">
        <v>0</v>
      </c>
      <c r="BH385" s="80">
        <v>0</v>
      </c>
      <c r="BI385" s="80">
        <v>0</v>
      </c>
      <c r="BJ385" s="80">
        <v>0</v>
      </c>
      <c r="BK385" s="80">
        <v>0</v>
      </c>
      <c r="BL385" s="80">
        <v>0</v>
      </c>
      <c r="BM385" s="80">
        <v>0</v>
      </c>
      <c r="BN385" s="80">
        <v>0</v>
      </c>
      <c r="BO385" s="80">
        <v>0</v>
      </c>
      <c r="BU385" s="80">
        <v>0</v>
      </c>
      <c r="BV385" s="80">
        <v>0</v>
      </c>
      <c r="BW385" s="80">
        <v>0</v>
      </c>
      <c r="BX385" s="80">
        <v>0</v>
      </c>
      <c r="BZ385" s="80">
        <v>0</v>
      </c>
      <c r="CA385" s="80" t="e">
        <v>#REF!</v>
      </c>
    </row>
    <row r="386" spans="12:79" hidden="1" x14ac:dyDescent="0.3">
      <c r="L386" s="80">
        <v>0</v>
      </c>
      <c r="M386" s="80">
        <v>0</v>
      </c>
      <c r="N386" s="80">
        <v>0</v>
      </c>
      <c r="O386" s="80">
        <v>0</v>
      </c>
      <c r="P386" s="80">
        <v>0</v>
      </c>
      <c r="Q386" s="80">
        <v>0</v>
      </c>
      <c r="R386" s="80">
        <v>0</v>
      </c>
      <c r="S386" s="80">
        <v>0</v>
      </c>
      <c r="T386" s="80">
        <v>0</v>
      </c>
      <c r="U386" s="80">
        <v>0</v>
      </c>
      <c r="V386" s="80">
        <v>0</v>
      </c>
      <c r="W386" s="80">
        <v>0</v>
      </c>
      <c r="X386" s="80">
        <v>0</v>
      </c>
      <c r="Y386" s="80">
        <v>0</v>
      </c>
      <c r="Z386" s="80">
        <v>0</v>
      </c>
      <c r="AA386" s="80">
        <v>0</v>
      </c>
      <c r="AB386" s="80">
        <v>0</v>
      </c>
      <c r="AC386" s="80">
        <v>0</v>
      </c>
      <c r="AD386" s="80">
        <v>0</v>
      </c>
      <c r="AE386" s="80">
        <v>0</v>
      </c>
      <c r="AF386" s="80">
        <v>0</v>
      </c>
      <c r="AG386" s="80">
        <v>0</v>
      </c>
      <c r="AH386" s="80">
        <v>0</v>
      </c>
      <c r="AI386" s="80">
        <v>0</v>
      </c>
      <c r="AJ386" s="80">
        <v>0</v>
      </c>
      <c r="AK386" s="80">
        <v>0</v>
      </c>
      <c r="AL386" s="80">
        <v>0</v>
      </c>
      <c r="AM386" s="80">
        <v>0</v>
      </c>
      <c r="AN386" s="80">
        <v>0</v>
      </c>
      <c r="AO386" s="80">
        <v>0</v>
      </c>
      <c r="AP386" s="80">
        <v>0</v>
      </c>
      <c r="AQ386" s="80">
        <v>0</v>
      </c>
      <c r="AR386" s="80">
        <v>0</v>
      </c>
      <c r="AS386" s="80">
        <v>0</v>
      </c>
      <c r="AT386" s="80">
        <v>0</v>
      </c>
      <c r="AU386" s="80">
        <v>0</v>
      </c>
      <c r="AV386" s="80">
        <v>0</v>
      </c>
      <c r="AW386" s="80">
        <v>0</v>
      </c>
      <c r="AX386" s="80">
        <v>0</v>
      </c>
      <c r="AY386" s="80">
        <v>0</v>
      </c>
      <c r="AZ386" s="80">
        <v>0</v>
      </c>
      <c r="BA386" s="80">
        <v>0</v>
      </c>
      <c r="BB386" s="80">
        <v>0</v>
      </c>
      <c r="BC386" s="80">
        <v>0</v>
      </c>
      <c r="BD386" s="80">
        <v>0</v>
      </c>
      <c r="BE386" s="80">
        <v>0</v>
      </c>
      <c r="BF386" s="80">
        <v>0</v>
      </c>
      <c r="BG386" s="80">
        <v>0</v>
      </c>
      <c r="BH386" s="80">
        <v>0</v>
      </c>
      <c r="BI386" s="80">
        <v>0</v>
      </c>
      <c r="BJ386" s="80">
        <v>0</v>
      </c>
      <c r="BK386" s="80">
        <v>0</v>
      </c>
      <c r="BL386" s="80">
        <v>0</v>
      </c>
      <c r="BM386" s="80">
        <v>0</v>
      </c>
      <c r="BN386" s="80">
        <v>0</v>
      </c>
      <c r="BO386" s="80">
        <v>0</v>
      </c>
      <c r="BU386" s="80">
        <v>0</v>
      </c>
      <c r="BV386" s="80">
        <v>0</v>
      </c>
      <c r="BW386" s="80">
        <v>0</v>
      </c>
      <c r="BX386" s="80">
        <v>0</v>
      </c>
      <c r="BZ386" s="80">
        <v>0</v>
      </c>
      <c r="CA386" s="80" t="e">
        <v>#REF!</v>
      </c>
    </row>
    <row r="387" spans="12:79" hidden="1" x14ac:dyDescent="0.3">
      <c r="L387" s="80">
        <v>0</v>
      </c>
      <c r="M387" s="80">
        <v>0</v>
      </c>
      <c r="N387" s="80">
        <v>0</v>
      </c>
      <c r="O387" s="80">
        <v>0</v>
      </c>
      <c r="P387" s="80">
        <v>0</v>
      </c>
      <c r="Q387" s="80">
        <v>0</v>
      </c>
      <c r="R387" s="80">
        <v>0</v>
      </c>
      <c r="S387" s="80">
        <v>0</v>
      </c>
      <c r="T387" s="80">
        <v>0</v>
      </c>
      <c r="U387" s="80">
        <v>0</v>
      </c>
      <c r="V387" s="80">
        <v>0</v>
      </c>
      <c r="W387" s="80">
        <v>0</v>
      </c>
      <c r="X387" s="80">
        <v>0</v>
      </c>
      <c r="Y387" s="80">
        <v>0</v>
      </c>
      <c r="Z387" s="80">
        <v>0</v>
      </c>
      <c r="AA387" s="80">
        <v>0</v>
      </c>
      <c r="AB387" s="80">
        <v>0</v>
      </c>
      <c r="AC387" s="80">
        <v>0</v>
      </c>
      <c r="AD387" s="80">
        <v>0</v>
      </c>
      <c r="AE387" s="80">
        <v>0</v>
      </c>
      <c r="AF387" s="80">
        <v>0</v>
      </c>
      <c r="AG387" s="80">
        <v>0</v>
      </c>
      <c r="AH387" s="80">
        <v>0</v>
      </c>
      <c r="AI387" s="80">
        <v>0</v>
      </c>
      <c r="AJ387" s="80">
        <v>0</v>
      </c>
      <c r="AK387" s="80">
        <v>0</v>
      </c>
      <c r="AL387" s="80">
        <v>0</v>
      </c>
      <c r="AM387" s="80">
        <v>0</v>
      </c>
      <c r="AN387" s="80">
        <v>0</v>
      </c>
      <c r="AO387" s="80">
        <v>0</v>
      </c>
      <c r="AP387" s="80">
        <v>0</v>
      </c>
      <c r="AQ387" s="80">
        <v>0</v>
      </c>
      <c r="AR387" s="80">
        <v>0</v>
      </c>
      <c r="AS387" s="80">
        <v>0</v>
      </c>
      <c r="AT387" s="80">
        <v>0</v>
      </c>
      <c r="AU387" s="80">
        <v>0</v>
      </c>
      <c r="AV387" s="80">
        <v>0</v>
      </c>
      <c r="AW387" s="80">
        <v>0</v>
      </c>
      <c r="AX387" s="80">
        <v>0</v>
      </c>
      <c r="AY387" s="80">
        <v>0</v>
      </c>
      <c r="AZ387" s="80">
        <v>0</v>
      </c>
      <c r="BA387" s="80">
        <v>0</v>
      </c>
      <c r="BB387" s="80">
        <v>0</v>
      </c>
      <c r="BC387" s="80">
        <v>0</v>
      </c>
      <c r="BD387" s="80">
        <v>0</v>
      </c>
      <c r="BE387" s="80">
        <v>0</v>
      </c>
      <c r="BF387" s="80">
        <v>0</v>
      </c>
      <c r="BG387" s="80">
        <v>0</v>
      </c>
      <c r="BH387" s="80">
        <v>0</v>
      </c>
      <c r="BI387" s="80">
        <v>0</v>
      </c>
      <c r="BJ387" s="80">
        <v>0</v>
      </c>
      <c r="BK387" s="80">
        <v>0</v>
      </c>
      <c r="BL387" s="80">
        <v>0</v>
      </c>
      <c r="BM387" s="80">
        <v>0</v>
      </c>
      <c r="BN387" s="80">
        <v>0</v>
      </c>
      <c r="BO387" s="80">
        <v>0</v>
      </c>
      <c r="BU387" s="80">
        <v>0</v>
      </c>
      <c r="BV387" s="80">
        <v>0</v>
      </c>
      <c r="BW387" s="80">
        <v>0</v>
      </c>
      <c r="BX387" s="80">
        <v>0</v>
      </c>
      <c r="BZ387" s="80">
        <v>0</v>
      </c>
      <c r="CA387" s="80" t="e">
        <v>#REF!</v>
      </c>
    </row>
    <row r="388" spans="12:79" hidden="1" x14ac:dyDescent="0.3">
      <c r="L388" s="80">
        <v>0</v>
      </c>
      <c r="M388" s="80">
        <v>0</v>
      </c>
      <c r="N388" s="80">
        <v>0</v>
      </c>
      <c r="O388" s="80">
        <v>0</v>
      </c>
      <c r="P388" s="80">
        <v>0</v>
      </c>
      <c r="Q388" s="80">
        <v>0</v>
      </c>
      <c r="R388" s="80">
        <v>0</v>
      </c>
      <c r="S388" s="80">
        <v>0</v>
      </c>
      <c r="T388" s="80">
        <v>0</v>
      </c>
      <c r="U388" s="80">
        <v>0</v>
      </c>
      <c r="V388" s="80">
        <v>0</v>
      </c>
      <c r="W388" s="80">
        <v>0</v>
      </c>
      <c r="X388" s="80">
        <v>0</v>
      </c>
      <c r="Y388" s="80">
        <v>0</v>
      </c>
      <c r="Z388" s="80">
        <v>0</v>
      </c>
      <c r="AA388" s="80">
        <v>0</v>
      </c>
      <c r="AB388" s="80">
        <v>0</v>
      </c>
      <c r="AC388" s="80">
        <v>0</v>
      </c>
      <c r="AD388" s="80">
        <v>0</v>
      </c>
      <c r="AE388" s="80">
        <v>0</v>
      </c>
      <c r="AF388" s="80">
        <v>0</v>
      </c>
      <c r="AG388" s="80">
        <v>0</v>
      </c>
      <c r="AH388" s="80">
        <v>0</v>
      </c>
      <c r="AI388" s="80">
        <v>0</v>
      </c>
      <c r="AJ388" s="80">
        <v>0</v>
      </c>
      <c r="AK388" s="80">
        <v>0</v>
      </c>
      <c r="AL388" s="80">
        <v>0</v>
      </c>
      <c r="AM388" s="80">
        <v>0</v>
      </c>
      <c r="AN388" s="80">
        <v>0</v>
      </c>
      <c r="AO388" s="80">
        <v>0</v>
      </c>
      <c r="AP388" s="80">
        <v>0</v>
      </c>
      <c r="AQ388" s="80">
        <v>0</v>
      </c>
      <c r="AR388" s="80">
        <v>0</v>
      </c>
      <c r="AS388" s="80">
        <v>0</v>
      </c>
      <c r="AT388" s="80">
        <v>0</v>
      </c>
      <c r="AU388" s="80">
        <v>0</v>
      </c>
      <c r="AV388" s="80">
        <v>0</v>
      </c>
      <c r="AW388" s="80">
        <v>0</v>
      </c>
      <c r="AX388" s="80">
        <v>0</v>
      </c>
      <c r="AY388" s="80">
        <v>0</v>
      </c>
      <c r="AZ388" s="80">
        <v>0</v>
      </c>
      <c r="BA388" s="80">
        <v>0</v>
      </c>
      <c r="BB388" s="80">
        <v>0</v>
      </c>
      <c r="BC388" s="80">
        <v>0</v>
      </c>
      <c r="BD388" s="80">
        <v>0</v>
      </c>
      <c r="BE388" s="80">
        <v>0</v>
      </c>
      <c r="BF388" s="80">
        <v>0</v>
      </c>
      <c r="BG388" s="80">
        <v>0</v>
      </c>
      <c r="BH388" s="80">
        <v>0</v>
      </c>
      <c r="BI388" s="80">
        <v>0</v>
      </c>
      <c r="BJ388" s="80">
        <v>0</v>
      </c>
      <c r="BK388" s="80">
        <v>0</v>
      </c>
      <c r="BL388" s="80">
        <v>0</v>
      </c>
      <c r="BM388" s="80">
        <v>0</v>
      </c>
      <c r="BN388" s="80">
        <v>0</v>
      </c>
      <c r="BO388" s="80">
        <v>0</v>
      </c>
      <c r="BU388" s="80">
        <v>0</v>
      </c>
      <c r="BV388" s="80">
        <v>0</v>
      </c>
      <c r="BW388" s="80">
        <v>0</v>
      </c>
      <c r="BX388" s="80">
        <v>0</v>
      </c>
      <c r="BZ388" s="80">
        <v>0</v>
      </c>
      <c r="CA388" s="80" t="e">
        <v>#REF!</v>
      </c>
    </row>
    <row r="389" spans="12:79" hidden="1" x14ac:dyDescent="0.3">
      <c r="L389" s="80">
        <v>0</v>
      </c>
      <c r="M389" s="80">
        <v>0</v>
      </c>
      <c r="N389" s="80">
        <v>0</v>
      </c>
      <c r="O389" s="80">
        <v>0</v>
      </c>
      <c r="P389" s="80">
        <v>0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80">
        <v>0</v>
      </c>
      <c r="W389" s="80">
        <v>0</v>
      </c>
      <c r="X389" s="80">
        <v>0</v>
      </c>
      <c r="Y389" s="80">
        <v>0</v>
      </c>
      <c r="Z389" s="80">
        <v>0</v>
      </c>
      <c r="AA389" s="80">
        <v>0</v>
      </c>
      <c r="AB389" s="80">
        <v>0</v>
      </c>
      <c r="AC389" s="80">
        <v>0</v>
      </c>
      <c r="AD389" s="80">
        <v>0</v>
      </c>
      <c r="AE389" s="80">
        <v>0</v>
      </c>
      <c r="AF389" s="80">
        <v>0</v>
      </c>
      <c r="AG389" s="80">
        <v>0</v>
      </c>
      <c r="AH389" s="80">
        <v>0</v>
      </c>
      <c r="AI389" s="80">
        <v>0</v>
      </c>
      <c r="AJ389" s="80">
        <v>0</v>
      </c>
      <c r="AK389" s="80">
        <v>0</v>
      </c>
      <c r="AL389" s="80">
        <v>0</v>
      </c>
      <c r="AM389" s="80">
        <v>0</v>
      </c>
      <c r="AN389" s="80">
        <v>0</v>
      </c>
      <c r="AO389" s="80">
        <v>0</v>
      </c>
      <c r="AP389" s="80">
        <v>0</v>
      </c>
      <c r="AQ389" s="80">
        <v>0</v>
      </c>
      <c r="AR389" s="80">
        <v>0</v>
      </c>
      <c r="AS389" s="80">
        <v>0</v>
      </c>
      <c r="AT389" s="80">
        <v>0</v>
      </c>
      <c r="AU389" s="80">
        <v>0</v>
      </c>
      <c r="AV389" s="80">
        <v>0</v>
      </c>
      <c r="AW389" s="80">
        <v>0</v>
      </c>
      <c r="AX389" s="80">
        <v>0</v>
      </c>
      <c r="AY389" s="80">
        <v>0</v>
      </c>
      <c r="AZ389" s="80">
        <v>0</v>
      </c>
      <c r="BA389" s="80">
        <v>0</v>
      </c>
      <c r="BB389" s="80">
        <v>0</v>
      </c>
      <c r="BC389" s="80">
        <v>0</v>
      </c>
      <c r="BD389" s="80">
        <v>0</v>
      </c>
      <c r="BE389" s="80">
        <v>0</v>
      </c>
      <c r="BF389" s="80">
        <v>0</v>
      </c>
      <c r="BG389" s="80">
        <v>0</v>
      </c>
      <c r="BH389" s="80">
        <v>0</v>
      </c>
      <c r="BI389" s="80">
        <v>0</v>
      </c>
      <c r="BJ389" s="80">
        <v>0</v>
      </c>
      <c r="BK389" s="80">
        <v>0</v>
      </c>
      <c r="BL389" s="80">
        <v>0</v>
      </c>
      <c r="BM389" s="80">
        <v>0</v>
      </c>
      <c r="BN389" s="80">
        <v>0</v>
      </c>
      <c r="BO389" s="80">
        <v>0</v>
      </c>
      <c r="BU389" s="80">
        <v>0</v>
      </c>
      <c r="BV389" s="80">
        <v>0</v>
      </c>
      <c r="BW389" s="80">
        <v>0</v>
      </c>
      <c r="BX389" s="80">
        <v>0</v>
      </c>
      <c r="BZ389" s="80">
        <v>0</v>
      </c>
      <c r="CA389" s="80" t="e">
        <v>#REF!</v>
      </c>
    </row>
    <row r="390" spans="12:79" hidden="1" x14ac:dyDescent="0.3">
      <c r="L390" s="80">
        <v>0</v>
      </c>
      <c r="M390" s="80">
        <v>0</v>
      </c>
      <c r="N390" s="80">
        <v>0</v>
      </c>
      <c r="O390" s="80">
        <v>0</v>
      </c>
      <c r="P390" s="80">
        <v>0</v>
      </c>
      <c r="Q390" s="80">
        <v>0</v>
      </c>
      <c r="R390" s="80">
        <v>0</v>
      </c>
      <c r="S390" s="80">
        <v>0</v>
      </c>
      <c r="T390" s="80">
        <v>0</v>
      </c>
      <c r="U390" s="80">
        <v>0</v>
      </c>
      <c r="V390" s="80">
        <v>0</v>
      </c>
      <c r="W390" s="80">
        <v>0</v>
      </c>
      <c r="X390" s="80">
        <v>0</v>
      </c>
      <c r="Y390" s="80">
        <v>0</v>
      </c>
      <c r="Z390" s="80">
        <v>0</v>
      </c>
      <c r="AA390" s="80">
        <v>0</v>
      </c>
      <c r="AB390" s="80">
        <v>0</v>
      </c>
      <c r="AC390" s="80">
        <v>0</v>
      </c>
      <c r="AD390" s="80">
        <v>0</v>
      </c>
      <c r="AE390" s="80">
        <v>0</v>
      </c>
      <c r="AF390" s="80">
        <v>0</v>
      </c>
      <c r="AG390" s="80">
        <v>0</v>
      </c>
      <c r="AH390" s="80">
        <v>0</v>
      </c>
      <c r="AI390" s="80">
        <v>0</v>
      </c>
      <c r="AJ390" s="80">
        <v>0</v>
      </c>
      <c r="AK390" s="80">
        <v>0</v>
      </c>
      <c r="AL390" s="80">
        <v>0</v>
      </c>
      <c r="AM390" s="80">
        <v>0</v>
      </c>
      <c r="AN390" s="80">
        <v>0</v>
      </c>
      <c r="AO390" s="80">
        <v>0</v>
      </c>
      <c r="AP390" s="80">
        <v>0</v>
      </c>
      <c r="AQ390" s="80">
        <v>0</v>
      </c>
      <c r="AR390" s="80">
        <v>0</v>
      </c>
      <c r="AS390" s="80">
        <v>0</v>
      </c>
      <c r="AT390" s="80">
        <v>0</v>
      </c>
      <c r="AU390" s="80">
        <v>0</v>
      </c>
      <c r="AV390" s="80">
        <v>0</v>
      </c>
      <c r="AW390" s="80">
        <v>0</v>
      </c>
      <c r="AX390" s="80">
        <v>0</v>
      </c>
      <c r="AY390" s="80">
        <v>0</v>
      </c>
      <c r="AZ390" s="80">
        <v>0</v>
      </c>
      <c r="BA390" s="80">
        <v>0</v>
      </c>
      <c r="BB390" s="80">
        <v>0</v>
      </c>
      <c r="BC390" s="80">
        <v>0</v>
      </c>
      <c r="BD390" s="80">
        <v>0</v>
      </c>
      <c r="BE390" s="80">
        <v>0</v>
      </c>
      <c r="BF390" s="80">
        <v>0</v>
      </c>
      <c r="BG390" s="80">
        <v>0</v>
      </c>
      <c r="BH390" s="80">
        <v>0</v>
      </c>
      <c r="BI390" s="80">
        <v>0</v>
      </c>
      <c r="BJ390" s="80">
        <v>0</v>
      </c>
      <c r="BK390" s="80">
        <v>0</v>
      </c>
      <c r="BL390" s="80">
        <v>0</v>
      </c>
      <c r="BM390" s="80">
        <v>0</v>
      </c>
      <c r="BN390" s="80">
        <v>0</v>
      </c>
      <c r="BO390" s="80">
        <v>0</v>
      </c>
      <c r="BU390" s="80">
        <v>0</v>
      </c>
      <c r="BV390" s="80">
        <v>0</v>
      </c>
      <c r="BW390" s="80">
        <v>0</v>
      </c>
      <c r="BX390" s="80">
        <v>0</v>
      </c>
      <c r="BZ390" s="80">
        <v>0</v>
      </c>
      <c r="CA390" s="80" t="e">
        <v>#REF!</v>
      </c>
    </row>
    <row r="391" spans="12:79" hidden="1" x14ac:dyDescent="0.3">
      <c r="L391" s="80">
        <v>0</v>
      </c>
      <c r="M391" s="80">
        <v>0</v>
      </c>
      <c r="N391" s="80">
        <v>0</v>
      </c>
      <c r="O391" s="80">
        <v>0</v>
      </c>
      <c r="P391" s="80">
        <v>0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80">
        <v>0</v>
      </c>
      <c r="W391" s="80">
        <v>0</v>
      </c>
      <c r="X391" s="80">
        <v>0</v>
      </c>
      <c r="Y391" s="80">
        <v>0</v>
      </c>
      <c r="Z391" s="80">
        <v>0</v>
      </c>
      <c r="AA391" s="80">
        <v>0</v>
      </c>
      <c r="AB391" s="80">
        <v>0</v>
      </c>
      <c r="AC391" s="80">
        <v>0</v>
      </c>
      <c r="AD391" s="80">
        <v>0</v>
      </c>
      <c r="AE391" s="80">
        <v>0</v>
      </c>
      <c r="AF391" s="80">
        <v>0</v>
      </c>
      <c r="AG391" s="80">
        <v>0</v>
      </c>
      <c r="AH391" s="80">
        <v>0</v>
      </c>
      <c r="AI391" s="80">
        <v>0</v>
      </c>
      <c r="AJ391" s="80">
        <v>0</v>
      </c>
      <c r="AK391" s="80">
        <v>0</v>
      </c>
      <c r="AL391" s="80">
        <v>0</v>
      </c>
      <c r="AM391" s="80">
        <v>0</v>
      </c>
      <c r="AN391" s="80">
        <v>0</v>
      </c>
      <c r="AO391" s="80">
        <v>0</v>
      </c>
      <c r="AP391" s="80">
        <v>0</v>
      </c>
      <c r="AQ391" s="80">
        <v>0</v>
      </c>
      <c r="AR391" s="80">
        <v>0</v>
      </c>
      <c r="AS391" s="80">
        <v>0</v>
      </c>
      <c r="AT391" s="80">
        <v>0</v>
      </c>
      <c r="AU391" s="80">
        <v>0</v>
      </c>
      <c r="AV391" s="80">
        <v>0</v>
      </c>
      <c r="AW391" s="80">
        <v>0</v>
      </c>
      <c r="AX391" s="80">
        <v>0</v>
      </c>
      <c r="AY391" s="80">
        <v>0</v>
      </c>
      <c r="AZ391" s="80">
        <v>0</v>
      </c>
      <c r="BA391" s="80">
        <v>0</v>
      </c>
      <c r="BB391" s="80">
        <v>0</v>
      </c>
      <c r="BC391" s="80">
        <v>0</v>
      </c>
      <c r="BD391" s="80">
        <v>0</v>
      </c>
      <c r="BE391" s="80">
        <v>0</v>
      </c>
      <c r="BF391" s="80">
        <v>0</v>
      </c>
      <c r="BG391" s="80">
        <v>0</v>
      </c>
      <c r="BH391" s="80">
        <v>0</v>
      </c>
      <c r="BI391" s="80">
        <v>0</v>
      </c>
      <c r="BJ391" s="80">
        <v>0</v>
      </c>
      <c r="BK391" s="80">
        <v>0</v>
      </c>
      <c r="BL391" s="80">
        <v>0</v>
      </c>
      <c r="BM391" s="80">
        <v>0</v>
      </c>
      <c r="BN391" s="80">
        <v>0</v>
      </c>
      <c r="BO391" s="80">
        <v>0</v>
      </c>
      <c r="BU391" s="80">
        <v>0</v>
      </c>
      <c r="BV391" s="80">
        <v>0</v>
      </c>
      <c r="BW391" s="80">
        <v>0</v>
      </c>
      <c r="BX391" s="80">
        <v>0</v>
      </c>
      <c r="BZ391" s="80">
        <v>0</v>
      </c>
      <c r="CA391" s="80" t="e">
        <v>#REF!</v>
      </c>
    </row>
    <row r="392" spans="12:79" hidden="1" x14ac:dyDescent="0.3">
      <c r="L392" s="80">
        <v>0</v>
      </c>
      <c r="M392" s="80">
        <v>0</v>
      </c>
      <c r="N392" s="80">
        <v>0</v>
      </c>
      <c r="O392" s="80">
        <v>0</v>
      </c>
      <c r="P392" s="80">
        <v>0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80">
        <v>0</v>
      </c>
      <c r="W392" s="80">
        <v>0</v>
      </c>
      <c r="X392" s="80">
        <v>0</v>
      </c>
      <c r="Y392" s="80">
        <v>0</v>
      </c>
      <c r="Z392" s="80">
        <v>0</v>
      </c>
      <c r="AA392" s="80">
        <v>0</v>
      </c>
      <c r="AB392" s="80">
        <v>0</v>
      </c>
      <c r="AC392" s="80">
        <v>0</v>
      </c>
      <c r="AD392" s="80">
        <v>0</v>
      </c>
      <c r="AE392" s="80">
        <v>0</v>
      </c>
      <c r="AF392" s="80">
        <v>0</v>
      </c>
      <c r="AG392" s="80">
        <v>0</v>
      </c>
      <c r="AH392" s="80">
        <v>0</v>
      </c>
      <c r="AI392" s="80">
        <v>0</v>
      </c>
      <c r="AJ392" s="80">
        <v>0</v>
      </c>
      <c r="AK392" s="80">
        <v>0</v>
      </c>
      <c r="AL392" s="80">
        <v>0</v>
      </c>
      <c r="AM392" s="80">
        <v>0</v>
      </c>
      <c r="AN392" s="80">
        <v>0</v>
      </c>
      <c r="AO392" s="80">
        <v>0</v>
      </c>
      <c r="AP392" s="80">
        <v>0</v>
      </c>
      <c r="AQ392" s="80">
        <v>0</v>
      </c>
      <c r="AR392" s="80">
        <v>0</v>
      </c>
      <c r="AS392" s="80">
        <v>0</v>
      </c>
      <c r="AT392" s="80">
        <v>0</v>
      </c>
      <c r="AU392" s="80">
        <v>0</v>
      </c>
      <c r="AV392" s="80">
        <v>0</v>
      </c>
      <c r="AW392" s="80">
        <v>0</v>
      </c>
      <c r="AX392" s="80">
        <v>0</v>
      </c>
      <c r="AY392" s="80">
        <v>0</v>
      </c>
      <c r="AZ392" s="80">
        <v>0</v>
      </c>
      <c r="BA392" s="80">
        <v>0</v>
      </c>
      <c r="BB392" s="80">
        <v>0</v>
      </c>
      <c r="BC392" s="80">
        <v>0</v>
      </c>
      <c r="BD392" s="80">
        <v>0</v>
      </c>
      <c r="BE392" s="80">
        <v>0</v>
      </c>
      <c r="BF392" s="80">
        <v>0</v>
      </c>
      <c r="BG392" s="80">
        <v>0</v>
      </c>
      <c r="BH392" s="80">
        <v>0</v>
      </c>
      <c r="BI392" s="80">
        <v>0</v>
      </c>
      <c r="BJ392" s="80">
        <v>0</v>
      </c>
      <c r="BK392" s="80">
        <v>0</v>
      </c>
      <c r="BL392" s="80">
        <v>0</v>
      </c>
      <c r="BM392" s="80">
        <v>0</v>
      </c>
      <c r="BN392" s="80">
        <v>0</v>
      </c>
      <c r="BO392" s="80">
        <v>0</v>
      </c>
      <c r="BU392" s="80">
        <v>0</v>
      </c>
      <c r="BV392" s="80">
        <v>0</v>
      </c>
      <c r="BW392" s="80">
        <v>0</v>
      </c>
      <c r="BX392" s="80">
        <v>0</v>
      </c>
      <c r="BZ392" s="80">
        <v>0</v>
      </c>
      <c r="CA392" s="80" t="e">
        <v>#REF!</v>
      </c>
    </row>
    <row r="393" spans="12:79" hidden="1" x14ac:dyDescent="0.3">
      <c r="L393" s="80">
        <v>0</v>
      </c>
      <c r="M393" s="80">
        <v>0</v>
      </c>
      <c r="N393" s="80">
        <v>0</v>
      </c>
      <c r="O393" s="80">
        <v>0</v>
      </c>
      <c r="P393" s="80">
        <v>0</v>
      </c>
      <c r="Q393" s="80">
        <v>0</v>
      </c>
      <c r="R393" s="80">
        <v>0</v>
      </c>
      <c r="S393" s="80">
        <v>0</v>
      </c>
      <c r="T393" s="80">
        <v>0</v>
      </c>
      <c r="U393" s="80">
        <v>0</v>
      </c>
      <c r="V393" s="80">
        <v>0</v>
      </c>
      <c r="W393" s="80">
        <v>0</v>
      </c>
      <c r="X393" s="80">
        <v>0</v>
      </c>
      <c r="Y393" s="80">
        <v>0</v>
      </c>
      <c r="Z393" s="80">
        <v>0</v>
      </c>
      <c r="AA393" s="80">
        <v>0</v>
      </c>
      <c r="AB393" s="80">
        <v>0</v>
      </c>
      <c r="AC393" s="80">
        <v>0</v>
      </c>
      <c r="AD393" s="80">
        <v>0</v>
      </c>
      <c r="AE393" s="80">
        <v>0</v>
      </c>
      <c r="AF393" s="80">
        <v>0</v>
      </c>
      <c r="AG393" s="80">
        <v>0</v>
      </c>
      <c r="AH393" s="80">
        <v>0</v>
      </c>
      <c r="AI393" s="80">
        <v>0</v>
      </c>
      <c r="AJ393" s="80">
        <v>0</v>
      </c>
      <c r="AK393" s="80">
        <v>0</v>
      </c>
      <c r="AL393" s="80">
        <v>0</v>
      </c>
      <c r="AM393" s="80">
        <v>0</v>
      </c>
      <c r="AN393" s="80">
        <v>0</v>
      </c>
      <c r="AO393" s="80">
        <v>0</v>
      </c>
      <c r="AP393" s="80">
        <v>0</v>
      </c>
      <c r="AQ393" s="80">
        <v>0</v>
      </c>
      <c r="AR393" s="80">
        <v>0</v>
      </c>
      <c r="AS393" s="80">
        <v>0</v>
      </c>
      <c r="AT393" s="80">
        <v>0</v>
      </c>
      <c r="AU393" s="80">
        <v>0</v>
      </c>
      <c r="AV393" s="80">
        <v>0</v>
      </c>
      <c r="AW393" s="80">
        <v>0</v>
      </c>
      <c r="AX393" s="80">
        <v>0</v>
      </c>
      <c r="AY393" s="80">
        <v>0</v>
      </c>
      <c r="AZ393" s="80">
        <v>0</v>
      </c>
      <c r="BA393" s="80">
        <v>0</v>
      </c>
      <c r="BB393" s="80">
        <v>0</v>
      </c>
      <c r="BC393" s="80">
        <v>0</v>
      </c>
      <c r="BD393" s="80">
        <v>0</v>
      </c>
      <c r="BE393" s="80">
        <v>0</v>
      </c>
      <c r="BF393" s="80">
        <v>0</v>
      </c>
      <c r="BG393" s="80">
        <v>0</v>
      </c>
      <c r="BH393" s="80">
        <v>0</v>
      </c>
      <c r="BI393" s="80">
        <v>0</v>
      </c>
      <c r="BJ393" s="80">
        <v>0</v>
      </c>
      <c r="BK393" s="80">
        <v>0</v>
      </c>
      <c r="BL393" s="80">
        <v>0</v>
      </c>
      <c r="BM393" s="80">
        <v>0</v>
      </c>
      <c r="BN393" s="80">
        <v>0</v>
      </c>
      <c r="BO393" s="80">
        <v>0</v>
      </c>
      <c r="BU393" s="80">
        <v>0</v>
      </c>
      <c r="BV393" s="80">
        <v>0</v>
      </c>
      <c r="BW393" s="80">
        <v>0</v>
      </c>
      <c r="BX393" s="80">
        <v>0</v>
      </c>
      <c r="BZ393" s="80">
        <v>0</v>
      </c>
      <c r="CA393" s="80" t="e">
        <v>#REF!</v>
      </c>
    </row>
    <row r="394" spans="12:79" hidden="1" x14ac:dyDescent="0.3">
      <c r="L394" s="80">
        <v>0</v>
      </c>
      <c r="M394" s="80">
        <v>0</v>
      </c>
      <c r="N394" s="80">
        <v>0</v>
      </c>
      <c r="O394" s="80">
        <v>0</v>
      </c>
      <c r="P394" s="80">
        <v>0</v>
      </c>
      <c r="Q394" s="80">
        <v>0</v>
      </c>
      <c r="R394" s="80">
        <v>0</v>
      </c>
      <c r="S394" s="80">
        <v>0</v>
      </c>
      <c r="T394" s="80">
        <v>0</v>
      </c>
      <c r="U394" s="80">
        <v>0</v>
      </c>
      <c r="V394" s="80">
        <v>0</v>
      </c>
      <c r="W394" s="80">
        <v>0</v>
      </c>
      <c r="X394" s="80">
        <v>0</v>
      </c>
      <c r="Y394" s="80">
        <v>0</v>
      </c>
      <c r="Z394" s="80">
        <v>0</v>
      </c>
      <c r="AA394" s="80">
        <v>0</v>
      </c>
      <c r="AB394" s="80">
        <v>0</v>
      </c>
      <c r="AC394" s="80">
        <v>0</v>
      </c>
      <c r="AD394" s="80">
        <v>0</v>
      </c>
      <c r="AE394" s="80">
        <v>0</v>
      </c>
      <c r="AF394" s="80">
        <v>0</v>
      </c>
      <c r="AG394" s="80">
        <v>0</v>
      </c>
      <c r="AH394" s="80">
        <v>0</v>
      </c>
      <c r="AI394" s="80">
        <v>0</v>
      </c>
      <c r="AJ394" s="80">
        <v>0</v>
      </c>
      <c r="AK394" s="80">
        <v>0</v>
      </c>
      <c r="AL394" s="80">
        <v>0</v>
      </c>
      <c r="AM394" s="80">
        <v>0</v>
      </c>
      <c r="AN394" s="80">
        <v>0</v>
      </c>
      <c r="AO394" s="80">
        <v>0</v>
      </c>
      <c r="AP394" s="80">
        <v>0</v>
      </c>
      <c r="AQ394" s="80">
        <v>0</v>
      </c>
      <c r="AR394" s="80">
        <v>0</v>
      </c>
      <c r="AS394" s="80">
        <v>0</v>
      </c>
      <c r="AT394" s="80">
        <v>0</v>
      </c>
      <c r="AU394" s="80">
        <v>0</v>
      </c>
      <c r="AV394" s="80">
        <v>0</v>
      </c>
      <c r="AW394" s="80">
        <v>0</v>
      </c>
      <c r="AX394" s="80">
        <v>0</v>
      </c>
      <c r="AY394" s="80">
        <v>0</v>
      </c>
      <c r="AZ394" s="80">
        <v>0</v>
      </c>
      <c r="BA394" s="80">
        <v>0</v>
      </c>
      <c r="BB394" s="80">
        <v>0</v>
      </c>
      <c r="BC394" s="80">
        <v>0</v>
      </c>
      <c r="BD394" s="80">
        <v>0</v>
      </c>
      <c r="BE394" s="80">
        <v>0</v>
      </c>
      <c r="BF394" s="80">
        <v>0</v>
      </c>
      <c r="BG394" s="80">
        <v>0</v>
      </c>
      <c r="BH394" s="80">
        <v>0</v>
      </c>
      <c r="BI394" s="80">
        <v>0</v>
      </c>
      <c r="BJ394" s="80">
        <v>0</v>
      </c>
      <c r="BK394" s="80">
        <v>0</v>
      </c>
      <c r="BL394" s="80">
        <v>0</v>
      </c>
      <c r="BM394" s="80">
        <v>0</v>
      </c>
      <c r="BN394" s="80">
        <v>0</v>
      </c>
      <c r="BO394" s="80">
        <v>0</v>
      </c>
      <c r="BU394" s="80">
        <v>0</v>
      </c>
      <c r="BV394" s="80">
        <v>0</v>
      </c>
      <c r="BW394" s="80">
        <v>0</v>
      </c>
      <c r="BX394" s="80">
        <v>0</v>
      </c>
      <c r="BZ394" s="80">
        <v>0</v>
      </c>
      <c r="CA394" s="80" t="e">
        <v>#REF!</v>
      </c>
    </row>
    <row r="395" spans="12:79" hidden="1" x14ac:dyDescent="0.3">
      <c r="L395" s="80">
        <v>0</v>
      </c>
      <c r="M395" s="80">
        <v>0</v>
      </c>
      <c r="N395" s="80">
        <v>0</v>
      </c>
      <c r="O395" s="80">
        <v>0</v>
      </c>
      <c r="P395" s="80">
        <v>0</v>
      </c>
      <c r="Q395" s="80">
        <v>0</v>
      </c>
      <c r="R395" s="80">
        <v>0</v>
      </c>
      <c r="S395" s="80">
        <v>0</v>
      </c>
      <c r="T395" s="80">
        <v>0</v>
      </c>
      <c r="U395" s="80">
        <v>0</v>
      </c>
      <c r="V395" s="80">
        <v>0</v>
      </c>
      <c r="W395" s="80">
        <v>0</v>
      </c>
      <c r="X395" s="80">
        <v>0</v>
      </c>
      <c r="Y395" s="80">
        <v>0</v>
      </c>
      <c r="Z395" s="80">
        <v>0</v>
      </c>
      <c r="AA395" s="80">
        <v>0</v>
      </c>
      <c r="AB395" s="80">
        <v>0</v>
      </c>
      <c r="AC395" s="80">
        <v>0</v>
      </c>
      <c r="AD395" s="80">
        <v>0</v>
      </c>
      <c r="AE395" s="80">
        <v>0</v>
      </c>
      <c r="AF395" s="80">
        <v>0</v>
      </c>
      <c r="AG395" s="80">
        <v>0</v>
      </c>
      <c r="AH395" s="80">
        <v>0</v>
      </c>
      <c r="AI395" s="80">
        <v>0</v>
      </c>
      <c r="AJ395" s="80">
        <v>0</v>
      </c>
      <c r="AK395" s="80">
        <v>0</v>
      </c>
      <c r="AL395" s="80">
        <v>0</v>
      </c>
      <c r="AM395" s="80">
        <v>0</v>
      </c>
      <c r="AN395" s="80">
        <v>0</v>
      </c>
      <c r="AO395" s="80">
        <v>0</v>
      </c>
      <c r="AP395" s="80">
        <v>0</v>
      </c>
      <c r="AQ395" s="80">
        <v>0</v>
      </c>
      <c r="AR395" s="80">
        <v>0</v>
      </c>
      <c r="AS395" s="80">
        <v>0</v>
      </c>
      <c r="AT395" s="80">
        <v>0</v>
      </c>
      <c r="AU395" s="80">
        <v>0</v>
      </c>
      <c r="AV395" s="80">
        <v>0</v>
      </c>
      <c r="AW395" s="80">
        <v>0</v>
      </c>
      <c r="AX395" s="80">
        <v>0</v>
      </c>
      <c r="AY395" s="80">
        <v>0</v>
      </c>
      <c r="AZ395" s="80">
        <v>0</v>
      </c>
      <c r="BA395" s="80">
        <v>0</v>
      </c>
      <c r="BB395" s="80">
        <v>0</v>
      </c>
      <c r="BC395" s="80">
        <v>0</v>
      </c>
      <c r="BD395" s="80">
        <v>0</v>
      </c>
      <c r="BE395" s="80">
        <v>0</v>
      </c>
      <c r="BF395" s="80">
        <v>0</v>
      </c>
      <c r="BG395" s="80">
        <v>0</v>
      </c>
      <c r="BH395" s="80">
        <v>0</v>
      </c>
      <c r="BI395" s="80">
        <v>0</v>
      </c>
      <c r="BJ395" s="80">
        <v>0</v>
      </c>
      <c r="BK395" s="80">
        <v>0</v>
      </c>
      <c r="BL395" s="80">
        <v>0</v>
      </c>
      <c r="BM395" s="80">
        <v>0</v>
      </c>
      <c r="BN395" s="80">
        <v>0</v>
      </c>
      <c r="BO395" s="80">
        <v>0</v>
      </c>
      <c r="BU395" s="80">
        <v>0</v>
      </c>
      <c r="BV395" s="80">
        <v>0</v>
      </c>
      <c r="BW395" s="80">
        <v>0</v>
      </c>
      <c r="BX395" s="80">
        <v>0</v>
      </c>
      <c r="BZ395" s="80">
        <v>0</v>
      </c>
      <c r="CA395" s="80" t="e">
        <v>#REF!</v>
      </c>
    </row>
    <row r="396" spans="12:79" hidden="1" x14ac:dyDescent="0.3">
      <c r="L396" s="80">
        <v>0</v>
      </c>
      <c r="M396" s="80">
        <v>0</v>
      </c>
      <c r="N396" s="80">
        <v>0</v>
      </c>
      <c r="O396" s="80">
        <v>0</v>
      </c>
      <c r="P396" s="80">
        <v>0</v>
      </c>
      <c r="Q396" s="80">
        <v>0</v>
      </c>
      <c r="R396" s="80">
        <v>0</v>
      </c>
      <c r="S396" s="80">
        <v>0</v>
      </c>
      <c r="T396" s="80">
        <v>0</v>
      </c>
      <c r="U396" s="80">
        <v>0</v>
      </c>
      <c r="V396" s="80">
        <v>0</v>
      </c>
      <c r="W396" s="80">
        <v>0</v>
      </c>
      <c r="X396" s="80">
        <v>0</v>
      </c>
      <c r="Y396" s="80">
        <v>0</v>
      </c>
      <c r="Z396" s="80">
        <v>0</v>
      </c>
      <c r="AA396" s="80">
        <v>0</v>
      </c>
      <c r="AB396" s="80">
        <v>0</v>
      </c>
      <c r="AC396" s="80">
        <v>0</v>
      </c>
      <c r="AD396" s="80">
        <v>0</v>
      </c>
      <c r="AE396" s="80">
        <v>0</v>
      </c>
      <c r="AF396" s="80">
        <v>0</v>
      </c>
      <c r="AG396" s="80">
        <v>0</v>
      </c>
      <c r="AH396" s="80">
        <v>0</v>
      </c>
      <c r="AI396" s="80">
        <v>0</v>
      </c>
      <c r="AJ396" s="80">
        <v>0</v>
      </c>
      <c r="AK396" s="80">
        <v>0</v>
      </c>
      <c r="AL396" s="80">
        <v>0</v>
      </c>
      <c r="AM396" s="80">
        <v>0</v>
      </c>
      <c r="AN396" s="80">
        <v>0</v>
      </c>
      <c r="AO396" s="80">
        <v>0</v>
      </c>
      <c r="AP396" s="80">
        <v>0</v>
      </c>
      <c r="AQ396" s="80">
        <v>0</v>
      </c>
      <c r="AR396" s="80">
        <v>0</v>
      </c>
      <c r="AS396" s="80">
        <v>0</v>
      </c>
      <c r="AT396" s="80">
        <v>0</v>
      </c>
      <c r="AU396" s="80">
        <v>0</v>
      </c>
      <c r="AV396" s="80">
        <v>0</v>
      </c>
      <c r="AW396" s="80">
        <v>0</v>
      </c>
      <c r="AX396" s="80">
        <v>0</v>
      </c>
      <c r="AY396" s="80">
        <v>0</v>
      </c>
      <c r="AZ396" s="80">
        <v>0</v>
      </c>
      <c r="BA396" s="80">
        <v>0</v>
      </c>
      <c r="BB396" s="80">
        <v>0</v>
      </c>
      <c r="BC396" s="80">
        <v>0</v>
      </c>
      <c r="BD396" s="80">
        <v>0</v>
      </c>
      <c r="BE396" s="80">
        <v>0</v>
      </c>
      <c r="BF396" s="80">
        <v>0</v>
      </c>
      <c r="BG396" s="80">
        <v>0</v>
      </c>
      <c r="BH396" s="80">
        <v>0</v>
      </c>
      <c r="BI396" s="80">
        <v>0</v>
      </c>
      <c r="BJ396" s="80">
        <v>0</v>
      </c>
      <c r="BK396" s="80">
        <v>0</v>
      </c>
      <c r="BL396" s="80">
        <v>0</v>
      </c>
      <c r="BM396" s="80">
        <v>0</v>
      </c>
      <c r="BN396" s="80">
        <v>0</v>
      </c>
      <c r="BO396" s="80">
        <v>0</v>
      </c>
      <c r="BU396" s="80">
        <v>0</v>
      </c>
      <c r="BV396" s="80">
        <v>0</v>
      </c>
      <c r="BW396" s="80">
        <v>0</v>
      </c>
      <c r="BX396" s="80">
        <v>0</v>
      </c>
      <c r="BZ396" s="80">
        <v>0</v>
      </c>
      <c r="CA396" s="80" t="e">
        <v>#REF!</v>
      </c>
    </row>
    <row r="397" spans="12:79" hidden="1" x14ac:dyDescent="0.3">
      <c r="L397" s="80">
        <v>0</v>
      </c>
      <c r="M397" s="80">
        <v>0</v>
      </c>
      <c r="N397" s="80">
        <v>0</v>
      </c>
      <c r="O397" s="80">
        <v>0</v>
      </c>
      <c r="P397" s="80">
        <v>0</v>
      </c>
      <c r="Q397" s="80">
        <v>0</v>
      </c>
      <c r="R397" s="80">
        <v>0</v>
      </c>
      <c r="S397" s="80">
        <v>0</v>
      </c>
      <c r="T397" s="80">
        <v>0</v>
      </c>
      <c r="U397" s="80">
        <v>0</v>
      </c>
      <c r="V397" s="80">
        <v>0</v>
      </c>
      <c r="W397" s="80">
        <v>0</v>
      </c>
      <c r="X397" s="80">
        <v>0</v>
      </c>
      <c r="Y397" s="80">
        <v>0</v>
      </c>
      <c r="Z397" s="80">
        <v>0</v>
      </c>
      <c r="AA397" s="80">
        <v>0</v>
      </c>
      <c r="AB397" s="80">
        <v>0</v>
      </c>
      <c r="AC397" s="80">
        <v>0</v>
      </c>
      <c r="AD397" s="80">
        <v>0</v>
      </c>
      <c r="AE397" s="80">
        <v>0</v>
      </c>
      <c r="AF397" s="80">
        <v>0</v>
      </c>
      <c r="AG397" s="80">
        <v>0</v>
      </c>
      <c r="AH397" s="80">
        <v>0</v>
      </c>
      <c r="AI397" s="80">
        <v>0</v>
      </c>
      <c r="AJ397" s="80">
        <v>0</v>
      </c>
      <c r="AK397" s="80">
        <v>0</v>
      </c>
      <c r="AL397" s="80">
        <v>0</v>
      </c>
      <c r="AM397" s="80">
        <v>0</v>
      </c>
      <c r="AN397" s="80">
        <v>0</v>
      </c>
      <c r="AO397" s="80">
        <v>0</v>
      </c>
      <c r="AP397" s="80">
        <v>0</v>
      </c>
      <c r="AQ397" s="80">
        <v>0</v>
      </c>
      <c r="AR397" s="80">
        <v>0</v>
      </c>
      <c r="AS397" s="80">
        <v>0</v>
      </c>
      <c r="AT397" s="80">
        <v>0</v>
      </c>
      <c r="AU397" s="80">
        <v>0</v>
      </c>
      <c r="AV397" s="80">
        <v>0</v>
      </c>
      <c r="AW397" s="80">
        <v>0</v>
      </c>
      <c r="AX397" s="80">
        <v>0</v>
      </c>
      <c r="AY397" s="80">
        <v>0</v>
      </c>
      <c r="AZ397" s="80">
        <v>0</v>
      </c>
      <c r="BA397" s="80">
        <v>0</v>
      </c>
      <c r="BB397" s="80">
        <v>0</v>
      </c>
      <c r="BC397" s="80">
        <v>0</v>
      </c>
      <c r="BD397" s="80">
        <v>0</v>
      </c>
      <c r="BE397" s="80">
        <v>0</v>
      </c>
      <c r="BF397" s="80">
        <v>0</v>
      </c>
      <c r="BG397" s="80">
        <v>0</v>
      </c>
      <c r="BH397" s="80">
        <v>0</v>
      </c>
      <c r="BI397" s="80">
        <v>0</v>
      </c>
      <c r="BJ397" s="80">
        <v>0</v>
      </c>
      <c r="BK397" s="80">
        <v>0</v>
      </c>
      <c r="BL397" s="80">
        <v>0</v>
      </c>
      <c r="BM397" s="80">
        <v>0</v>
      </c>
      <c r="BN397" s="80">
        <v>0</v>
      </c>
      <c r="BO397" s="80">
        <v>0</v>
      </c>
    </row>
    <row r="398" spans="12:79" hidden="1" x14ac:dyDescent="0.3">
      <c r="L398" s="80">
        <v>0</v>
      </c>
      <c r="M398" s="80">
        <v>0</v>
      </c>
      <c r="N398" s="80">
        <v>0</v>
      </c>
      <c r="O398" s="80">
        <v>0</v>
      </c>
      <c r="P398" s="80">
        <v>0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80">
        <v>0</v>
      </c>
      <c r="W398" s="80">
        <v>0</v>
      </c>
      <c r="X398" s="80">
        <v>0</v>
      </c>
      <c r="Y398" s="80">
        <v>0</v>
      </c>
      <c r="Z398" s="80">
        <v>0</v>
      </c>
      <c r="AA398" s="80">
        <v>0</v>
      </c>
      <c r="AB398" s="80">
        <v>0</v>
      </c>
      <c r="AC398" s="80">
        <v>0</v>
      </c>
      <c r="AD398" s="80">
        <v>0</v>
      </c>
      <c r="AE398" s="80">
        <v>0</v>
      </c>
      <c r="AF398" s="80">
        <v>0</v>
      </c>
      <c r="AG398" s="80">
        <v>0</v>
      </c>
      <c r="AH398" s="80">
        <v>0</v>
      </c>
      <c r="AI398" s="80">
        <v>0</v>
      </c>
      <c r="AJ398" s="80">
        <v>0</v>
      </c>
      <c r="AK398" s="80">
        <v>0</v>
      </c>
      <c r="AL398" s="80">
        <v>0</v>
      </c>
      <c r="AM398" s="80">
        <v>0</v>
      </c>
      <c r="AN398" s="80">
        <v>0</v>
      </c>
      <c r="AO398" s="80">
        <v>0</v>
      </c>
      <c r="AP398" s="80">
        <v>0</v>
      </c>
      <c r="AQ398" s="80">
        <v>0</v>
      </c>
      <c r="AR398" s="80">
        <v>0</v>
      </c>
      <c r="AS398" s="80">
        <v>0</v>
      </c>
      <c r="AT398" s="80">
        <v>0</v>
      </c>
      <c r="AU398" s="80">
        <v>0</v>
      </c>
      <c r="AV398" s="80">
        <v>0</v>
      </c>
      <c r="AW398" s="80">
        <v>0</v>
      </c>
      <c r="AX398" s="80">
        <v>0</v>
      </c>
      <c r="AY398" s="80">
        <v>0</v>
      </c>
      <c r="AZ398" s="80">
        <v>0</v>
      </c>
      <c r="BA398" s="80">
        <v>0</v>
      </c>
      <c r="BB398" s="80">
        <v>0</v>
      </c>
      <c r="BC398" s="80">
        <v>0</v>
      </c>
      <c r="BD398" s="80">
        <v>0</v>
      </c>
      <c r="BE398" s="80">
        <v>0</v>
      </c>
      <c r="BF398" s="80">
        <v>0</v>
      </c>
      <c r="BG398" s="80">
        <v>0</v>
      </c>
      <c r="BH398" s="80">
        <v>0</v>
      </c>
      <c r="BI398" s="80">
        <v>0</v>
      </c>
      <c r="BJ398" s="80">
        <v>0</v>
      </c>
      <c r="BK398" s="80">
        <v>0</v>
      </c>
      <c r="BL398" s="80">
        <v>0</v>
      </c>
      <c r="BM398" s="80">
        <v>0</v>
      </c>
      <c r="BN398" s="80">
        <v>0</v>
      </c>
      <c r="BO398" s="80">
        <v>0</v>
      </c>
    </row>
    <row r="399" spans="12:79" hidden="1" x14ac:dyDescent="0.3">
      <c r="L399" s="80">
        <v>0</v>
      </c>
      <c r="M399" s="80">
        <v>0</v>
      </c>
      <c r="N399" s="80">
        <v>0</v>
      </c>
      <c r="O399" s="80">
        <v>0</v>
      </c>
      <c r="P399" s="80">
        <v>0</v>
      </c>
      <c r="Q399" s="80">
        <v>0</v>
      </c>
      <c r="R399" s="80">
        <v>0</v>
      </c>
      <c r="S399" s="80">
        <v>0</v>
      </c>
      <c r="T399" s="80">
        <v>0</v>
      </c>
      <c r="U399" s="80">
        <v>0</v>
      </c>
      <c r="V399" s="80">
        <v>0</v>
      </c>
      <c r="W399" s="80">
        <v>0</v>
      </c>
      <c r="X399" s="80">
        <v>0</v>
      </c>
      <c r="Y399" s="80">
        <v>0</v>
      </c>
      <c r="Z399" s="80">
        <v>0</v>
      </c>
      <c r="AA399" s="80">
        <v>0</v>
      </c>
      <c r="AB399" s="80">
        <v>0</v>
      </c>
      <c r="AC399" s="80">
        <v>0</v>
      </c>
      <c r="AD399" s="80">
        <v>0</v>
      </c>
      <c r="AE399" s="80">
        <v>0</v>
      </c>
      <c r="AF399" s="80">
        <v>0</v>
      </c>
      <c r="AG399" s="80">
        <v>0</v>
      </c>
      <c r="AH399" s="80">
        <v>0</v>
      </c>
      <c r="AI399" s="80">
        <v>0</v>
      </c>
      <c r="AJ399" s="80">
        <v>0</v>
      </c>
      <c r="AK399" s="80">
        <v>0</v>
      </c>
      <c r="AL399" s="80">
        <v>0</v>
      </c>
      <c r="AM399" s="80">
        <v>0</v>
      </c>
      <c r="AN399" s="80">
        <v>0</v>
      </c>
      <c r="AO399" s="80">
        <v>0</v>
      </c>
      <c r="AP399" s="80">
        <v>0</v>
      </c>
      <c r="AQ399" s="80">
        <v>0</v>
      </c>
      <c r="AR399" s="80">
        <v>0</v>
      </c>
      <c r="AS399" s="80">
        <v>0</v>
      </c>
      <c r="AT399" s="80">
        <v>0</v>
      </c>
      <c r="AU399" s="80">
        <v>0</v>
      </c>
      <c r="AV399" s="80">
        <v>0</v>
      </c>
      <c r="AW399" s="80">
        <v>0</v>
      </c>
      <c r="AX399" s="80">
        <v>0</v>
      </c>
      <c r="AY399" s="80">
        <v>0</v>
      </c>
      <c r="AZ399" s="80">
        <v>0</v>
      </c>
      <c r="BA399" s="80">
        <v>0</v>
      </c>
      <c r="BB399" s="80">
        <v>0</v>
      </c>
      <c r="BC399" s="80">
        <v>0</v>
      </c>
      <c r="BD399" s="80">
        <v>0</v>
      </c>
      <c r="BE399" s="80">
        <v>0</v>
      </c>
      <c r="BF399" s="80">
        <v>0</v>
      </c>
      <c r="BG399" s="80">
        <v>0</v>
      </c>
      <c r="BH399" s="80">
        <v>0</v>
      </c>
      <c r="BI399" s="80">
        <v>0</v>
      </c>
      <c r="BJ399" s="80">
        <v>0</v>
      </c>
      <c r="BK399" s="80">
        <v>0</v>
      </c>
      <c r="BL399" s="80">
        <v>0</v>
      </c>
      <c r="BM399" s="80">
        <v>0</v>
      </c>
      <c r="BN399" s="80">
        <v>0</v>
      </c>
      <c r="BO399" s="80">
        <v>0</v>
      </c>
    </row>
    <row r="400" spans="12:79" hidden="1" x14ac:dyDescent="0.3">
      <c r="L400" s="80">
        <v>0</v>
      </c>
      <c r="M400" s="80">
        <v>0</v>
      </c>
      <c r="N400" s="80">
        <v>0</v>
      </c>
      <c r="O400" s="80">
        <v>0</v>
      </c>
      <c r="P400" s="80">
        <v>0</v>
      </c>
      <c r="Q400" s="80">
        <v>0</v>
      </c>
      <c r="R400" s="80">
        <v>0</v>
      </c>
      <c r="S400" s="80">
        <v>0</v>
      </c>
      <c r="T400" s="80">
        <v>0</v>
      </c>
      <c r="U400" s="80">
        <v>0</v>
      </c>
      <c r="V400" s="80">
        <v>0</v>
      </c>
      <c r="W400" s="80">
        <v>0</v>
      </c>
      <c r="X400" s="80">
        <v>0</v>
      </c>
      <c r="Y400" s="80">
        <v>0</v>
      </c>
      <c r="Z400" s="80">
        <v>0</v>
      </c>
      <c r="AA400" s="80">
        <v>0</v>
      </c>
      <c r="AB400" s="80">
        <v>0</v>
      </c>
      <c r="AC400" s="80">
        <v>0</v>
      </c>
      <c r="AD400" s="80">
        <v>0</v>
      </c>
      <c r="AE400" s="80">
        <v>0</v>
      </c>
      <c r="AF400" s="80">
        <v>0</v>
      </c>
      <c r="AG400" s="80">
        <v>0</v>
      </c>
      <c r="AH400" s="80">
        <v>0</v>
      </c>
      <c r="AI400" s="80">
        <v>0</v>
      </c>
      <c r="AJ400" s="80">
        <v>0</v>
      </c>
      <c r="AK400" s="80">
        <v>0</v>
      </c>
      <c r="AL400" s="80">
        <v>0</v>
      </c>
      <c r="AM400" s="80">
        <v>0</v>
      </c>
      <c r="AN400" s="80">
        <v>0</v>
      </c>
      <c r="AO400" s="80">
        <v>0</v>
      </c>
      <c r="AP400" s="80">
        <v>0</v>
      </c>
      <c r="AQ400" s="80">
        <v>0</v>
      </c>
      <c r="AR400" s="80">
        <v>0</v>
      </c>
      <c r="AS400" s="80">
        <v>0</v>
      </c>
      <c r="AT400" s="80">
        <v>0</v>
      </c>
      <c r="AU400" s="80">
        <v>0</v>
      </c>
      <c r="AV400" s="80">
        <v>0</v>
      </c>
      <c r="AW400" s="80">
        <v>0</v>
      </c>
      <c r="AX400" s="80">
        <v>0</v>
      </c>
      <c r="AY400" s="80">
        <v>0</v>
      </c>
      <c r="AZ400" s="80">
        <v>0</v>
      </c>
      <c r="BA400" s="80">
        <v>0</v>
      </c>
      <c r="BB400" s="80">
        <v>0</v>
      </c>
      <c r="BC400" s="80">
        <v>0</v>
      </c>
      <c r="BD400" s="80">
        <v>0</v>
      </c>
      <c r="BE400" s="80">
        <v>0</v>
      </c>
      <c r="BF400" s="80">
        <v>0</v>
      </c>
      <c r="BG400" s="80">
        <v>0</v>
      </c>
      <c r="BH400" s="80">
        <v>0</v>
      </c>
      <c r="BI400" s="80">
        <v>0</v>
      </c>
      <c r="BJ400" s="80">
        <v>0</v>
      </c>
      <c r="BK400" s="80">
        <v>0</v>
      </c>
      <c r="BL400" s="80">
        <v>0</v>
      </c>
      <c r="BM400" s="80">
        <v>0</v>
      </c>
      <c r="BN400" s="80">
        <v>0</v>
      </c>
      <c r="BO400" s="80">
        <v>0</v>
      </c>
    </row>
    <row r="401" spans="12:67" hidden="1" x14ac:dyDescent="0.3">
      <c r="L401" s="80">
        <v>0</v>
      </c>
      <c r="M401" s="80">
        <v>0</v>
      </c>
      <c r="N401" s="80">
        <v>0</v>
      </c>
      <c r="O401" s="80">
        <v>0</v>
      </c>
      <c r="P401" s="80">
        <v>0</v>
      </c>
      <c r="Q401" s="80">
        <v>0</v>
      </c>
      <c r="R401" s="80">
        <v>0</v>
      </c>
      <c r="S401" s="80">
        <v>0</v>
      </c>
      <c r="T401" s="80">
        <v>0</v>
      </c>
      <c r="U401" s="80">
        <v>0</v>
      </c>
      <c r="V401" s="80">
        <v>0</v>
      </c>
      <c r="W401" s="80">
        <v>0</v>
      </c>
      <c r="X401" s="80">
        <v>0</v>
      </c>
      <c r="Y401" s="80">
        <v>0</v>
      </c>
      <c r="Z401" s="80">
        <v>0</v>
      </c>
      <c r="AA401" s="80">
        <v>0</v>
      </c>
      <c r="AB401" s="80">
        <v>0</v>
      </c>
      <c r="AC401" s="80">
        <v>0</v>
      </c>
      <c r="AD401" s="80">
        <v>0</v>
      </c>
      <c r="AE401" s="80">
        <v>0</v>
      </c>
      <c r="AF401" s="80">
        <v>0</v>
      </c>
      <c r="AG401" s="80">
        <v>0</v>
      </c>
      <c r="AH401" s="80">
        <v>0</v>
      </c>
      <c r="AI401" s="80">
        <v>0</v>
      </c>
      <c r="AJ401" s="80">
        <v>0</v>
      </c>
      <c r="AK401" s="80">
        <v>0</v>
      </c>
      <c r="AL401" s="80">
        <v>0</v>
      </c>
      <c r="AM401" s="80">
        <v>0</v>
      </c>
      <c r="AN401" s="80">
        <v>0</v>
      </c>
      <c r="AO401" s="80">
        <v>0</v>
      </c>
      <c r="AP401" s="80">
        <v>0</v>
      </c>
      <c r="AQ401" s="80">
        <v>0</v>
      </c>
      <c r="AR401" s="80">
        <v>0</v>
      </c>
      <c r="AS401" s="80">
        <v>0</v>
      </c>
      <c r="AT401" s="80">
        <v>0</v>
      </c>
      <c r="AU401" s="80">
        <v>0</v>
      </c>
      <c r="AV401" s="80">
        <v>0</v>
      </c>
      <c r="AW401" s="80">
        <v>0</v>
      </c>
      <c r="AX401" s="80">
        <v>0</v>
      </c>
      <c r="AY401" s="80">
        <v>0</v>
      </c>
      <c r="AZ401" s="80">
        <v>0</v>
      </c>
      <c r="BA401" s="80">
        <v>0</v>
      </c>
      <c r="BB401" s="80">
        <v>0</v>
      </c>
      <c r="BC401" s="80">
        <v>0</v>
      </c>
      <c r="BD401" s="80">
        <v>0</v>
      </c>
      <c r="BE401" s="80">
        <v>0</v>
      </c>
      <c r="BF401" s="80">
        <v>0</v>
      </c>
      <c r="BG401" s="80">
        <v>0</v>
      </c>
      <c r="BH401" s="80">
        <v>0</v>
      </c>
      <c r="BI401" s="80">
        <v>0</v>
      </c>
      <c r="BJ401" s="80">
        <v>0</v>
      </c>
      <c r="BK401" s="80">
        <v>0</v>
      </c>
      <c r="BL401" s="80">
        <v>0</v>
      </c>
      <c r="BM401" s="80">
        <v>0</v>
      </c>
      <c r="BN401" s="80">
        <v>0</v>
      </c>
      <c r="BO401" s="80">
        <v>0</v>
      </c>
    </row>
    <row r="402" spans="12:67" hidden="1" x14ac:dyDescent="0.3"/>
    <row r="403" spans="12:67" hidden="1" x14ac:dyDescent="0.3"/>
    <row r="404" spans="12:67" hidden="1" x14ac:dyDescent="0.3"/>
    <row r="405" spans="12:67" hidden="1" x14ac:dyDescent="0.3"/>
    <row r="406" spans="12:67" hidden="1" x14ac:dyDescent="0.3"/>
    <row r="407" spans="12:67" hidden="1" x14ac:dyDescent="0.3"/>
    <row r="408" spans="12:67" hidden="1" x14ac:dyDescent="0.3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4662-B848-4D77-A8E8-D787BBB18179}">
  <dimension ref="A2:EV115"/>
  <sheetViews>
    <sheetView view="pageBreakPreview" topLeftCell="F1" zoomScaleNormal="100" zoomScaleSheetLayoutView="100" workbookViewId="0">
      <selection activeCell="BA109" sqref="BA109"/>
    </sheetView>
  </sheetViews>
  <sheetFormatPr defaultColWidth="9.54296875" defaultRowHeight="13" x14ac:dyDescent="0.3"/>
  <cols>
    <col min="1" max="1" width="1.7265625" style="80" hidden="1" customWidth="1"/>
    <col min="2" max="3" width="0.81640625" style="80" hidden="1" customWidth="1"/>
    <col min="4" max="4" width="61.90625" style="80" customWidth="1"/>
    <col min="5" max="5" width="6.6328125" style="138" customWidth="1"/>
    <col min="6" max="7" width="0.90625" style="80" customWidth="1"/>
    <col min="8" max="8" width="17" style="80" customWidth="1"/>
    <col min="9" max="9" width="0.90625" style="80" customWidth="1"/>
    <col min="10" max="10" width="0.81640625" style="80" customWidth="1"/>
    <col min="11" max="11" width="0.81640625" style="80" hidden="1" customWidth="1"/>
    <col min="12" max="12" width="0.90625" style="80" hidden="1" customWidth="1"/>
    <col min="13" max="13" width="14.81640625" style="80" hidden="1" customWidth="1"/>
    <col min="14" max="17" width="0.90625" style="80" hidden="1" customWidth="1"/>
    <col min="18" max="18" width="14.81640625" style="80" hidden="1" customWidth="1"/>
    <col min="19" max="22" width="0.90625" style="80" hidden="1" customWidth="1"/>
    <col min="23" max="23" width="17" style="80" hidden="1" customWidth="1"/>
    <col min="24" max="27" width="0.90625" style="80" hidden="1" customWidth="1"/>
    <col min="28" max="28" width="17" style="80" hidden="1" customWidth="1"/>
    <col min="29" max="32" width="0.90625" style="80" hidden="1" customWidth="1"/>
    <col min="33" max="33" width="17" style="80" hidden="1" customWidth="1"/>
    <col min="34" max="37" width="0.90625" style="80" hidden="1" customWidth="1"/>
    <col min="38" max="38" width="17" style="80" hidden="1" customWidth="1"/>
    <col min="39" max="40" width="0.90625" style="80" hidden="1" customWidth="1"/>
    <col min="41" max="41" width="1.1796875" style="80" hidden="1" customWidth="1"/>
    <col min="42" max="42" width="0.90625" style="80" hidden="1" customWidth="1"/>
    <col min="43" max="43" width="17" style="80" hidden="1" customWidth="1"/>
    <col min="44" max="47" width="0.90625" style="80" hidden="1" customWidth="1"/>
    <col min="48" max="48" width="17" style="80" hidden="1" customWidth="1"/>
    <col min="49" max="50" width="0.90625" style="80" hidden="1" customWidth="1"/>
    <col min="51" max="52" width="0.90625" style="80" customWidth="1"/>
    <col min="53" max="53" width="17" style="80" customWidth="1"/>
    <col min="54" max="55" width="0.90625" style="80" customWidth="1"/>
    <col min="56" max="57" width="0.90625" style="80" hidden="1" customWidth="1"/>
    <col min="58" max="58" width="17" style="80" hidden="1" customWidth="1"/>
    <col min="59" max="62" width="0.90625" style="80" hidden="1" customWidth="1"/>
    <col min="63" max="63" width="17" style="80" hidden="1" customWidth="1"/>
    <col min="64" max="67" width="0.90625" style="80" hidden="1" customWidth="1"/>
    <col min="68" max="68" width="17" style="80" hidden="1" customWidth="1"/>
    <col min="69" max="70" width="0.90625" style="80" hidden="1" customWidth="1"/>
    <col min="71" max="71" width="1.453125" style="80" customWidth="1"/>
    <col min="72" max="72" width="0.90625" style="80" customWidth="1"/>
    <col min="73" max="73" width="17" style="80" customWidth="1"/>
    <col min="74" max="77" width="0.90625" style="80" customWidth="1"/>
    <col min="78" max="78" width="17" style="80" customWidth="1"/>
    <col min="79" max="79" width="0.6328125" style="80" customWidth="1"/>
    <col min="80" max="80" width="0.90625" style="80" customWidth="1"/>
    <col min="81" max="81" width="1.36328125" style="80" hidden="1" customWidth="1"/>
    <col min="82" max="82" width="0.90625" style="80" hidden="1" customWidth="1"/>
    <col min="83" max="83" width="14.81640625" style="80" hidden="1" customWidth="1"/>
    <col min="84" max="84" width="2" style="80" hidden="1" customWidth="1"/>
    <col min="85" max="87" width="0.90625" style="80" hidden="1" customWidth="1"/>
    <col min="88" max="88" width="14.81640625" style="80" hidden="1" customWidth="1"/>
    <col min="89" max="89" width="0.90625" style="80" hidden="1" customWidth="1"/>
    <col min="90" max="90" width="1.453125" style="80" hidden="1" customWidth="1"/>
    <col min="91" max="92" width="0.90625" style="80" hidden="1" customWidth="1"/>
    <col min="93" max="93" width="17" style="80" hidden="1" customWidth="1"/>
    <col min="94" max="95" width="0.90625" style="80" hidden="1" customWidth="1"/>
    <col min="96" max="96" width="0.81640625" style="80" hidden="1" customWidth="1"/>
    <col min="97" max="97" width="1.08984375" style="80" hidden="1" customWidth="1"/>
    <col min="98" max="98" width="17" style="80" hidden="1" customWidth="1"/>
    <col min="99" max="102" width="0.90625" style="80" hidden="1" customWidth="1"/>
    <col min="103" max="103" width="17" style="80" hidden="1" customWidth="1"/>
    <col min="104" max="107" width="0.90625" style="80" hidden="1" customWidth="1"/>
    <col min="108" max="108" width="17" style="80" hidden="1" customWidth="1"/>
    <col min="109" max="110" width="0.90625" style="80" hidden="1" customWidth="1"/>
    <col min="111" max="111" width="1" style="80" hidden="1" customWidth="1"/>
    <col min="112" max="112" width="0.90625" style="80" hidden="1" customWidth="1"/>
    <col min="113" max="113" width="14" style="80" hidden="1" customWidth="1"/>
    <col min="114" max="114" width="0.90625" style="80" hidden="1" customWidth="1"/>
    <col min="115" max="115" width="0.6328125" style="80" hidden="1" customWidth="1"/>
    <col min="116" max="116" width="1.6328125" style="80" hidden="1" customWidth="1"/>
    <col min="117" max="117" width="0.90625" style="80" hidden="1" customWidth="1"/>
    <col min="118" max="118" width="12.90625" style="80" hidden="1" customWidth="1"/>
    <col min="119" max="120" width="0.90625" style="80" hidden="1" customWidth="1"/>
    <col min="121" max="122" width="0.90625" style="80" customWidth="1"/>
    <col min="123" max="123" width="17" style="80" customWidth="1"/>
    <col min="124" max="125" width="0.90625" style="80" customWidth="1"/>
    <col min="126" max="127" width="0.90625" style="80" hidden="1" customWidth="1"/>
    <col min="128" max="128" width="13.6328125" style="80" hidden="1" customWidth="1"/>
    <col min="129" max="132" width="0.90625" style="80" hidden="1" customWidth="1"/>
    <col min="133" max="133" width="12.81640625" style="80" hidden="1" customWidth="1"/>
    <col min="134" max="137" width="0.90625" style="80" hidden="1" customWidth="1"/>
    <col min="138" max="138" width="16.08984375" style="80" hidden="1" customWidth="1"/>
    <col min="139" max="139" width="0.90625" style="80" hidden="1" customWidth="1"/>
    <col min="140" max="140" width="2.26953125" style="80" hidden="1" customWidth="1"/>
    <col min="141" max="142" width="0.90625" style="80" customWidth="1"/>
    <col min="143" max="143" width="17" style="80" customWidth="1"/>
    <col min="144" max="146" width="0.90625" style="80" customWidth="1"/>
    <col min="147" max="147" width="1.7265625" style="80" customWidth="1"/>
    <col min="148" max="148" width="11.1796875" style="80" hidden="1" customWidth="1"/>
    <col min="149" max="151" width="9.54296875" style="80"/>
    <col min="152" max="152" width="12.81640625" style="80" bestFit="1" customWidth="1"/>
    <col min="153" max="16384" width="9.54296875" style="80"/>
  </cols>
  <sheetData>
    <row r="2" spans="4:148" ht="3" customHeight="1" x14ac:dyDescent="0.3"/>
    <row r="4" spans="4:148" x14ac:dyDescent="0.3">
      <c r="D4" s="33"/>
      <c r="E4" s="430"/>
      <c r="F4" s="33"/>
      <c r="G4" s="33"/>
    </row>
    <row r="5" spans="4:148" x14ac:dyDescent="0.3">
      <c r="E5" s="430"/>
      <c r="F5" s="33"/>
      <c r="G5" s="33"/>
    </row>
    <row r="7" spans="4:148" ht="15.75" customHeight="1" x14ac:dyDescent="0.35">
      <c r="D7" s="381" t="s">
        <v>450</v>
      </c>
      <c r="E7" s="430"/>
      <c r="F7" s="33"/>
      <c r="G7" s="33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EM7" s="82"/>
    </row>
    <row r="8" spans="4:148" ht="12.75" customHeight="1" x14ac:dyDescent="0.3">
      <c r="D8" s="179"/>
      <c r="E8" s="431"/>
      <c r="F8" s="432"/>
      <c r="G8" s="180"/>
      <c r="H8" s="741" t="s">
        <v>1</v>
      </c>
      <c r="I8" s="742"/>
      <c r="J8" s="742"/>
      <c r="K8" s="742"/>
      <c r="L8" s="742"/>
      <c r="M8" s="742"/>
      <c r="N8" s="742"/>
      <c r="O8" s="742"/>
      <c r="P8" s="742"/>
      <c r="Q8" s="742"/>
      <c r="R8" s="742"/>
      <c r="S8" s="742"/>
      <c r="T8" s="742"/>
      <c r="U8" s="742"/>
      <c r="V8" s="742"/>
      <c r="W8" s="742"/>
      <c r="X8" s="742"/>
      <c r="Y8" s="742"/>
      <c r="Z8" s="742"/>
      <c r="AA8" s="742"/>
      <c r="AB8" s="742"/>
      <c r="AC8" s="742"/>
      <c r="AD8" s="742"/>
      <c r="AE8" s="742"/>
      <c r="AF8" s="742"/>
      <c r="AG8" s="742"/>
      <c r="AH8" s="742"/>
      <c r="AI8" s="742"/>
      <c r="AJ8" s="742"/>
      <c r="AK8" s="742"/>
      <c r="AL8" s="742"/>
      <c r="AM8" s="742"/>
      <c r="AN8" s="742"/>
      <c r="AO8" s="742"/>
      <c r="AP8" s="742"/>
      <c r="AQ8" s="742"/>
      <c r="AR8" s="742"/>
      <c r="AS8" s="742"/>
      <c r="AT8" s="742"/>
      <c r="AU8" s="742"/>
      <c r="AV8" s="742"/>
      <c r="AW8" s="742"/>
      <c r="AX8" s="742"/>
      <c r="AY8" s="742"/>
      <c r="AZ8" s="742"/>
      <c r="BA8" s="742"/>
      <c r="BB8" s="742"/>
      <c r="BC8" s="742"/>
      <c r="BD8" s="742"/>
      <c r="BE8" s="742"/>
      <c r="BF8" s="742"/>
      <c r="BG8" s="742"/>
      <c r="BH8" s="742"/>
      <c r="BI8" s="742"/>
      <c r="BJ8" s="742"/>
      <c r="BK8" s="742"/>
      <c r="BL8" s="742"/>
      <c r="BM8" s="742"/>
      <c r="BN8" s="742"/>
      <c r="BO8" s="742"/>
      <c r="BP8" s="742"/>
      <c r="BQ8" s="742"/>
      <c r="BR8" s="742"/>
      <c r="BS8" s="742"/>
      <c r="BT8" s="742"/>
      <c r="BU8" s="742"/>
      <c r="BV8" s="433"/>
      <c r="BW8" s="433"/>
      <c r="BX8" s="434"/>
      <c r="BY8" s="433"/>
      <c r="BZ8" s="699" t="s">
        <v>2</v>
      </c>
      <c r="CA8" s="733"/>
      <c r="CB8" s="733"/>
      <c r="CC8" s="733"/>
      <c r="CD8" s="733"/>
      <c r="CE8" s="733"/>
      <c r="CF8" s="733"/>
      <c r="CG8" s="733"/>
      <c r="CH8" s="733"/>
      <c r="CI8" s="733"/>
      <c r="CJ8" s="733"/>
      <c r="CK8" s="733"/>
      <c r="CL8" s="733"/>
      <c r="CM8" s="733"/>
      <c r="CN8" s="733"/>
      <c r="CO8" s="733"/>
      <c r="CP8" s="733"/>
      <c r="CQ8" s="733"/>
      <c r="CR8" s="733"/>
      <c r="CS8" s="733"/>
      <c r="CT8" s="733"/>
      <c r="CU8" s="733"/>
      <c r="CV8" s="733"/>
      <c r="CW8" s="733"/>
      <c r="CX8" s="733"/>
      <c r="CY8" s="733"/>
      <c r="CZ8" s="733"/>
      <c r="DA8" s="733"/>
      <c r="DB8" s="733"/>
      <c r="DC8" s="733"/>
      <c r="DD8" s="733"/>
      <c r="DE8" s="733"/>
      <c r="DF8" s="733"/>
      <c r="DG8" s="733"/>
      <c r="DH8" s="733"/>
      <c r="DI8" s="733"/>
      <c r="DJ8" s="733"/>
      <c r="DK8" s="733"/>
      <c r="DL8" s="733"/>
      <c r="DM8" s="733"/>
      <c r="DN8" s="733"/>
      <c r="DO8" s="733"/>
      <c r="DP8" s="733"/>
      <c r="DQ8" s="733"/>
      <c r="DR8" s="733"/>
      <c r="DS8" s="733"/>
      <c r="DT8" s="733"/>
      <c r="DU8" s="733"/>
      <c r="DV8" s="733"/>
      <c r="DW8" s="733"/>
      <c r="DX8" s="733"/>
      <c r="DY8" s="733"/>
      <c r="DZ8" s="733"/>
      <c r="EA8" s="733"/>
      <c r="EB8" s="733"/>
      <c r="EC8" s="733"/>
      <c r="ED8" s="733"/>
      <c r="EE8" s="733"/>
      <c r="EF8" s="733"/>
      <c r="EG8" s="733"/>
      <c r="EH8" s="733"/>
      <c r="EI8" s="733"/>
      <c r="EJ8" s="733"/>
      <c r="EK8" s="733"/>
      <c r="EL8" s="733"/>
      <c r="EM8" s="733"/>
      <c r="EN8" s="433"/>
      <c r="EO8" s="435"/>
      <c r="EP8" s="408"/>
    </row>
    <row r="9" spans="4:148" ht="12.75" customHeight="1" x14ac:dyDescent="0.3">
      <c r="D9" s="161"/>
      <c r="E9" s="430"/>
      <c r="F9" s="373"/>
      <c r="G9" s="146"/>
      <c r="H9" s="92" t="s">
        <v>601</v>
      </c>
      <c r="I9" s="92"/>
      <c r="J9" s="92"/>
      <c r="K9" s="371"/>
      <c r="L9" s="92"/>
      <c r="M9" s="92" t="s">
        <v>3</v>
      </c>
      <c r="N9" s="92"/>
      <c r="O9" s="92"/>
      <c r="P9" s="321"/>
      <c r="Q9" s="92"/>
      <c r="R9" s="92" t="s">
        <v>4</v>
      </c>
      <c r="S9" s="92"/>
      <c r="T9" s="92"/>
      <c r="U9" s="321"/>
      <c r="V9" s="92"/>
      <c r="W9" s="92" t="s">
        <v>5</v>
      </c>
      <c r="X9" s="92"/>
      <c r="Y9" s="92"/>
      <c r="Z9" s="321"/>
      <c r="AA9" s="92"/>
      <c r="AB9" s="92" t="s">
        <v>6</v>
      </c>
      <c r="AC9" s="92"/>
      <c r="AD9" s="92"/>
      <c r="AE9" s="321"/>
      <c r="AF9" s="92"/>
      <c r="AG9" s="92" t="s">
        <v>7</v>
      </c>
      <c r="AH9" s="92"/>
      <c r="AI9" s="92"/>
      <c r="AJ9" s="321"/>
      <c r="AK9" s="92"/>
      <c r="AL9" s="92" t="s">
        <v>8</v>
      </c>
      <c r="AM9" s="92"/>
      <c r="AN9" s="92"/>
      <c r="AO9" s="321"/>
      <c r="AP9" s="92"/>
      <c r="AQ9" s="92" t="s">
        <v>9</v>
      </c>
      <c r="AR9" s="92"/>
      <c r="AS9" s="92"/>
      <c r="AT9" s="321"/>
      <c r="AU9" s="92"/>
      <c r="AV9" s="92" t="s">
        <v>10</v>
      </c>
      <c r="AW9" s="92"/>
      <c r="AX9" s="92"/>
      <c r="AY9" s="321"/>
      <c r="AZ9" s="92"/>
      <c r="BA9" s="92" t="s">
        <v>11</v>
      </c>
      <c r="BB9" s="92"/>
      <c r="BC9" s="92"/>
      <c r="BD9" s="321"/>
      <c r="BE9" s="92"/>
      <c r="BF9" s="92" t="s">
        <v>12</v>
      </c>
      <c r="BG9" s="92"/>
      <c r="BH9" s="92"/>
      <c r="BI9" s="321"/>
      <c r="BJ9" s="92"/>
      <c r="BK9" s="92" t="s">
        <v>13</v>
      </c>
      <c r="BL9" s="92"/>
      <c r="BM9" s="92"/>
      <c r="BN9" s="321"/>
      <c r="BO9" s="92"/>
      <c r="BP9" s="92" t="s">
        <v>14</v>
      </c>
      <c r="BQ9" s="92"/>
      <c r="BR9" s="92"/>
      <c r="BS9" s="321"/>
      <c r="BT9" s="92"/>
      <c r="BU9" s="92" t="s">
        <v>15</v>
      </c>
      <c r="BV9" s="92"/>
      <c r="BW9" s="92"/>
      <c r="BX9" s="321"/>
      <c r="BY9" s="92"/>
      <c r="BZ9" s="92" t="s">
        <v>16</v>
      </c>
      <c r="CA9" s="92"/>
      <c r="CB9" s="92"/>
      <c r="CC9" s="321"/>
      <c r="CD9" s="92"/>
      <c r="CE9" s="92" t="s">
        <v>3</v>
      </c>
      <c r="CF9" s="92"/>
      <c r="CG9" s="92"/>
      <c r="CH9" s="321"/>
      <c r="CI9" s="92"/>
      <c r="CJ9" s="92" t="s">
        <v>4</v>
      </c>
      <c r="CK9" s="92"/>
      <c r="CL9" s="92"/>
      <c r="CM9" s="321"/>
      <c r="CN9" s="92"/>
      <c r="CO9" s="92" t="s">
        <v>5</v>
      </c>
      <c r="CP9" s="92"/>
      <c r="CQ9" s="92"/>
      <c r="CR9" s="321"/>
      <c r="CS9" s="92"/>
      <c r="CT9" s="92" t="s">
        <v>6</v>
      </c>
      <c r="CU9" s="92"/>
      <c r="CV9" s="92"/>
      <c r="CW9" s="321"/>
      <c r="CX9" s="92"/>
      <c r="CY9" s="92" t="s">
        <v>7</v>
      </c>
      <c r="CZ9" s="92"/>
      <c r="DA9" s="92"/>
      <c r="DB9" s="321"/>
      <c r="DC9" s="92"/>
      <c r="DD9" s="92" t="s">
        <v>8</v>
      </c>
      <c r="DE9" s="92"/>
      <c r="DF9" s="92"/>
      <c r="DG9" s="321"/>
      <c r="DH9" s="92"/>
      <c r="DI9" s="92" t="s">
        <v>9</v>
      </c>
      <c r="DJ9" s="92"/>
      <c r="DK9" s="92"/>
      <c r="DL9" s="321"/>
      <c r="DM9" s="92"/>
      <c r="DN9" s="92" t="s">
        <v>10</v>
      </c>
      <c r="DO9" s="92"/>
      <c r="DP9" s="92"/>
      <c r="DQ9" s="321"/>
      <c r="DR9" s="92"/>
      <c r="DS9" s="92" t="s">
        <v>11</v>
      </c>
      <c r="DT9" s="92"/>
      <c r="DU9" s="92"/>
      <c r="DV9" s="321"/>
      <c r="DW9" s="92"/>
      <c r="DX9" s="92" t="s">
        <v>12</v>
      </c>
      <c r="DY9" s="92"/>
      <c r="DZ9" s="92"/>
      <c r="EA9" s="321"/>
      <c r="EB9" s="92"/>
      <c r="EC9" s="92" t="s">
        <v>13</v>
      </c>
      <c r="ED9" s="92"/>
      <c r="EE9" s="92"/>
      <c r="EF9" s="321"/>
      <c r="EG9" s="92"/>
      <c r="EH9" s="92" t="s">
        <v>271</v>
      </c>
      <c r="EI9" s="92"/>
      <c r="EJ9" s="92"/>
      <c r="EK9" s="321"/>
      <c r="EL9" s="92"/>
      <c r="EM9" s="92" t="s">
        <v>15</v>
      </c>
      <c r="EN9" s="92"/>
      <c r="EO9" s="436"/>
      <c r="EP9" s="437"/>
    </row>
    <row r="10" spans="4:148" ht="12.75" customHeight="1" x14ac:dyDescent="0.3">
      <c r="D10" s="322" t="s">
        <v>17</v>
      </c>
      <c r="E10" s="438"/>
      <c r="F10" s="386"/>
      <c r="G10" s="194"/>
      <c r="H10" s="324" t="s">
        <v>19</v>
      </c>
      <c r="I10" s="324"/>
      <c r="J10" s="96"/>
      <c r="K10" s="151"/>
      <c r="L10" s="324"/>
      <c r="M10" s="323"/>
      <c r="N10" s="323"/>
      <c r="O10" s="323"/>
      <c r="P10" s="386"/>
      <c r="Q10" s="323"/>
      <c r="R10" s="323"/>
      <c r="S10" s="323"/>
      <c r="T10" s="323"/>
      <c r="U10" s="386"/>
      <c r="V10" s="323"/>
      <c r="W10" s="323"/>
      <c r="X10" s="323"/>
      <c r="Y10" s="323"/>
      <c r="Z10" s="386"/>
      <c r="AA10" s="323"/>
      <c r="AB10" s="323"/>
      <c r="AC10" s="323"/>
      <c r="AD10" s="323"/>
      <c r="AE10" s="386"/>
      <c r="AF10" s="323"/>
      <c r="AG10" s="323"/>
      <c r="AH10" s="323"/>
      <c r="AI10" s="323"/>
      <c r="AJ10" s="386"/>
      <c r="AK10" s="323"/>
      <c r="AL10" s="323"/>
      <c r="AM10" s="323"/>
      <c r="AN10" s="323"/>
      <c r="AO10" s="386"/>
      <c r="AP10" s="323"/>
      <c r="AQ10" s="323"/>
      <c r="AR10" s="323"/>
      <c r="AS10" s="323"/>
      <c r="AT10" s="386"/>
      <c r="AU10" s="323"/>
      <c r="AV10" s="323"/>
      <c r="AW10" s="323"/>
      <c r="AX10" s="323"/>
      <c r="AY10" s="386"/>
      <c r="AZ10" s="323"/>
      <c r="BA10" s="323"/>
      <c r="BB10" s="323"/>
      <c r="BC10" s="323"/>
      <c r="BD10" s="386"/>
      <c r="BE10" s="323"/>
      <c r="BF10" s="323"/>
      <c r="BG10" s="323"/>
      <c r="BH10" s="323"/>
      <c r="BI10" s="386"/>
      <c r="BJ10" s="323"/>
      <c r="BK10" s="323"/>
      <c r="BL10" s="323"/>
      <c r="BM10" s="323"/>
      <c r="BN10" s="386"/>
      <c r="BO10" s="323"/>
      <c r="BP10" s="323"/>
      <c r="BQ10" s="323"/>
      <c r="BR10" s="323"/>
      <c r="BS10" s="386"/>
      <c r="BT10" s="323"/>
      <c r="BU10" s="323"/>
      <c r="BV10" s="323"/>
      <c r="BW10" s="323"/>
      <c r="BX10" s="386"/>
      <c r="BY10" s="323"/>
      <c r="BZ10" s="324" t="s">
        <v>47</v>
      </c>
      <c r="CA10" s="324"/>
      <c r="CB10" s="324"/>
      <c r="CC10" s="151"/>
      <c r="CD10" s="324"/>
      <c r="CE10" s="323"/>
      <c r="CF10" s="323"/>
      <c r="CG10" s="323"/>
      <c r="CH10" s="386"/>
      <c r="CI10" s="323"/>
      <c r="CJ10" s="323"/>
      <c r="CK10" s="323"/>
      <c r="CL10" s="323"/>
      <c r="CM10" s="386"/>
      <c r="CN10" s="323"/>
      <c r="CO10" s="323"/>
      <c r="CP10" s="323"/>
      <c r="CQ10" s="323"/>
      <c r="CR10" s="386"/>
      <c r="CS10" s="323"/>
      <c r="CT10" s="323"/>
      <c r="CU10" s="323"/>
      <c r="CV10" s="323"/>
      <c r="CW10" s="386"/>
      <c r="CX10" s="323"/>
      <c r="CY10" s="323"/>
      <c r="CZ10" s="323"/>
      <c r="DA10" s="323"/>
      <c r="DB10" s="386"/>
      <c r="DC10" s="323"/>
      <c r="DD10" s="323"/>
      <c r="DE10" s="323"/>
      <c r="DF10" s="323"/>
      <c r="DG10" s="386"/>
      <c r="DH10" s="323"/>
      <c r="DI10" s="323"/>
      <c r="DJ10" s="323"/>
      <c r="DK10" s="323"/>
      <c r="DL10" s="386"/>
      <c r="DM10" s="323"/>
      <c r="DN10" s="323"/>
      <c r="DO10" s="323"/>
      <c r="DP10" s="323"/>
      <c r="DQ10" s="386"/>
      <c r="DR10" s="323"/>
      <c r="DS10" s="323"/>
      <c r="DT10" s="323"/>
      <c r="DU10" s="323"/>
      <c r="DV10" s="386"/>
      <c r="DW10" s="323"/>
      <c r="DX10" s="323"/>
      <c r="DY10" s="323"/>
      <c r="DZ10" s="323"/>
      <c r="EA10" s="386"/>
      <c r="EB10" s="323"/>
      <c r="EC10" s="323"/>
      <c r="ED10" s="323"/>
      <c r="EE10" s="323"/>
      <c r="EF10" s="386"/>
      <c r="EG10" s="323"/>
      <c r="EH10" s="323"/>
      <c r="EI10" s="323"/>
      <c r="EJ10" s="323"/>
      <c r="EK10" s="386"/>
      <c r="EL10" s="323"/>
      <c r="EM10" s="323"/>
      <c r="EN10" s="323"/>
      <c r="EO10" s="428"/>
      <c r="EP10" s="408"/>
    </row>
    <row r="11" spans="4:148" x14ac:dyDescent="0.3">
      <c r="D11" s="88"/>
      <c r="F11" s="327"/>
      <c r="K11" s="327"/>
      <c r="P11" s="327"/>
      <c r="U11" s="327"/>
      <c r="Z11" s="327"/>
      <c r="AE11" s="327"/>
      <c r="AJ11" s="327"/>
      <c r="AO11" s="327"/>
      <c r="AT11" s="327"/>
      <c r="AY11" s="327"/>
      <c r="BD11" s="327"/>
      <c r="BI11" s="327"/>
      <c r="BN11" s="327"/>
      <c r="BS11" s="327"/>
      <c r="BX11" s="327"/>
      <c r="CC11" s="327"/>
      <c r="CH11" s="327"/>
      <c r="CM11" s="327"/>
      <c r="CR11" s="327"/>
      <c r="CW11" s="327"/>
      <c r="DB11" s="327"/>
      <c r="DG11" s="327"/>
      <c r="DL11" s="327"/>
      <c r="DQ11" s="327"/>
      <c r="DV11" s="327"/>
      <c r="EA11" s="327"/>
      <c r="EF11" s="327"/>
      <c r="EK11" s="327"/>
      <c r="EM11" s="147"/>
      <c r="EP11" s="88"/>
    </row>
    <row r="12" spans="4:148" s="33" customFormat="1" x14ac:dyDescent="0.3">
      <c r="D12" s="161" t="s">
        <v>451</v>
      </c>
      <c r="E12" s="138" t="s">
        <v>72</v>
      </c>
      <c r="F12" s="327"/>
      <c r="G12" s="80"/>
      <c r="H12" s="47">
        <v>87105013</v>
      </c>
      <c r="I12" s="47"/>
      <c r="J12" s="47"/>
      <c r="K12" s="49"/>
      <c r="L12" s="47"/>
      <c r="M12" s="47">
        <v>26652924</v>
      </c>
      <c r="N12" s="47"/>
      <c r="O12" s="47"/>
      <c r="P12" s="49"/>
      <c r="Q12" s="47"/>
      <c r="R12" s="47">
        <v>-15897558</v>
      </c>
      <c r="S12" s="47"/>
      <c r="T12" s="47"/>
      <c r="U12" s="49"/>
      <c r="V12" s="47"/>
      <c r="W12" s="47">
        <v>-79729150</v>
      </c>
      <c r="X12" s="47"/>
      <c r="Y12" s="47"/>
      <c r="Z12" s="49"/>
      <c r="AA12" s="47"/>
      <c r="AB12" s="47">
        <v>112926339</v>
      </c>
      <c r="AC12" s="47"/>
      <c r="AD12" s="47"/>
      <c r="AE12" s="49"/>
      <c r="AF12" s="47"/>
      <c r="AG12" s="47">
        <v>8111635</v>
      </c>
      <c r="AH12" s="47"/>
      <c r="AI12" s="47"/>
      <c r="AJ12" s="49"/>
      <c r="AK12" s="47"/>
      <c r="AL12" s="47">
        <v>-12715008</v>
      </c>
      <c r="AM12" s="47"/>
      <c r="AN12" s="47"/>
      <c r="AO12" s="49"/>
      <c r="AP12" s="47"/>
      <c r="AQ12" s="47">
        <v>41360089</v>
      </c>
      <c r="AR12" s="47"/>
      <c r="AS12" s="47"/>
      <c r="AT12" s="49"/>
      <c r="AU12" s="47"/>
      <c r="AV12" s="47">
        <v>-49750071</v>
      </c>
      <c r="AW12" s="47"/>
      <c r="AX12" s="47"/>
      <c r="AY12" s="49"/>
      <c r="AZ12" s="47"/>
      <c r="BA12" s="47">
        <v>23900308</v>
      </c>
      <c r="BB12" s="47"/>
      <c r="BC12" s="47"/>
      <c r="BD12" s="49"/>
      <c r="BE12" s="47"/>
      <c r="BF12" s="47">
        <v>179691505</v>
      </c>
      <c r="BG12" s="47"/>
      <c r="BH12" s="47"/>
      <c r="BI12" s="49"/>
      <c r="BJ12" s="47"/>
      <c r="BK12" s="47">
        <v>0</v>
      </c>
      <c r="BL12" s="47"/>
      <c r="BM12" s="47"/>
      <c r="BN12" s="49"/>
      <c r="BO12" s="47"/>
      <c r="BP12" s="47">
        <v>0</v>
      </c>
      <c r="BQ12" s="47"/>
      <c r="BR12" s="47"/>
      <c r="BS12" s="49"/>
      <c r="BT12" s="47"/>
      <c r="BU12" s="47">
        <v>54859508</v>
      </c>
      <c r="BV12" s="47"/>
      <c r="BW12" s="47"/>
      <c r="BX12" s="49"/>
      <c r="BY12" s="47"/>
      <c r="BZ12" s="47">
        <v>28693050</v>
      </c>
      <c r="CA12" s="47"/>
      <c r="CB12" s="47"/>
      <c r="CC12" s="49"/>
      <c r="CD12" s="47"/>
      <c r="CE12" s="47">
        <v>-34452835</v>
      </c>
      <c r="CF12" s="47"/>
      <c r="CG12" s="47"/>
      <c r="CH12" s="49"/>
      <c r="CI12" s="47"/>
      <c r="CJ12" s="47">
        <v>9974227</v>
      </c>
      <c r="CK12" s="47"/>
      <c r="CL12" s="47"/>
      <c r="CM12" s="49"/>
      <c r="CN12" s="47"/>
      <c r="CO12" s="47">
        <v>-108076143</v>
      </c>
      <c r="CP12" s="47"/>
      <c r="CQ12" s="47"/>
      <c r="CR12" s="49"/>
      <c r="CS12" s="47"/>
      <c r="CT12" s="47">
        <v>35166890</v>
      </c>
      <c r="CU12" s="47"/>
      <c r="CV12" s="47"/>
      <c r="CW12" s="49"/>
      <c r="CX12" s="47"/>
      <c r="CY12" s="47">
        <v>62591281</v>
      </c>
      <c r="CZ12" s="47"/>
      <c r="DA12" s="47"/>
      <c r="DB12" s="49"/>
      <c r="DC12" s="47"/>
      <c r="DD12" s="47">
        <v>-29962642</v>
      </c>
      <c r="DE12" s="47"/>
      <c r="DF12" s="47"/>
      <c r="DG12" s="49"/>
      <c r="DH12" s="47"/>
      <c r="DI12" s="47">
        <v>16575160</v>
      </c>
      <c r="DJ12" s="47"/>
      <c r="DK12" s="47"/>
      <c r="DL12" s="49"/>
      <c r="DM12" s="47"/>
      <c r="DN12" s="47">
        <v>3030911</v>
      </c>
      <c r="DO12" s="47"/>
      <c r="DP12" s="47"/>
      <c r="DQ12" s="49"/>
      <c r="DR12" s="47"/>
      <c r="DS12" s="47">
        <v>-56031570</v>
      </c>
      <c r="DT12" s="47"/>
      <c r="DU12" s="47"/>
      <c r="DV12" s="49"/>
      <c r="DW12" s="47"/>
      <c r="DX12" s="47">
        <v>74466214</v>
      </c>
      <c r="DY12" s="47"/>
      <c r="DZ12" s="47"/>
      <c r="EA12" s="49"/>
      <c r="EB12" s="47"/>
      <c r="EC12" s="47">
        <v>35642447</v>
      </c>
      <c r="ED12" s="47"/>
      <c r="EE12" s="47"/>
      <c r="EF12" s="49"/>
      <c r="EG12" s="47"/>
      <c r="EH12" s="47">
        <v>19769110</v>
      </c>
      <c r="EI12" s="47"/>
      <c r="EJ12" s="47"/>
      <c r="EK12" s="49"/>
      <c r="EL12" s="47"/>
      <c r="EM12" s="439">
        <v>-101184721</v>
      </c>
      <c r="EN12" s="47"/>
      <c r="EO12" s="47"/>
      <c r="EP12" s="440"/>
      <c r="ER12" s="33">
        <v>-129877771</v>
      </c>
    </row>
    <row r="13" spans="4:148" x14ac:dyDescent="0.3">
      <c r="D13" s="88" t="s">
        <v>452</v>
      </c>
      <c r="E13" s="138" t="s">
        <v>90</v>
      </c>
      <c r="F13" s="327"/>
      <c r="G13" s="333"/>
      <c r="H13" s="441">
        <v>234551013</v>
      </c>
      <c r="I13" s="442"/>
      <c r="J13" s="66"/>
      <c r="K13" s="420"/>
      <c r="L13" s="443"/>
      <c r="M13" s="441">
        <v>234551013</v>
      </c>
      <c r="N13" s="442"/>
      <c r="O13" s="66"/>
      <c r="P13" s="420"/>
      <c r="Q13" s="443"/>
      <c r="R13" s="441">
        <v>207898089</v>
      </c>
      <c r="S13" s="442"/>
      <c r="T13" s="66"/>
      <c r="U13" s="420"/>
      <c r="V13" s="443"/>
      <c r="W13" s="441">
        <v>223795647</v>
      </c>
      <c r="X13" s="442"/>
      <c r="Y13" s="66"/>
      <c r="Z13" s="420"/>
      <c r="AA13" s="443"/>
      <c r="AB13" s="441">
        <v>303524797</v>
      </c>
      <c r="AC13" s="442"/>
      <c r="AD13" s="66"/>
      <c r="AE13" s="420"/>
      <c r="AF13" s="443"/>
      <c r="AG13" s="441">
        <v>190598458</v>
      </c>
      <c r="AH13" s="442"/>
      <c r="AI13" s="66"/>
      <c r="AJ13" s="420"/>
      <c r="AK13" s="443"/>
      <c r="AL13" s="441">
        <v>182486823</v>
      </c>
      <c r="AM13" s="442"/>
      <c r="AN13" s="66"/>
      <c r="AO13" s="420"/>
      <c r="AP13" s="443"/>
      <c r="AQ13" s="441">
        <v>195201831</v>
      </c>
      <c r="AR13" s="442"/>
      <c r="AS13" s="66"/>
      <c r="AT13" s="420"/>
      <c r="AU13" s="443"/>
      <c r="AV13" s="441">
        <v>153841742</v>
      </c>
      <c r="AW13" s="442"/>
      <c r="AX13" s="66"/>
      <c r="AY13" s="420"/>
      <c r="AZ13" s="443"/>
      <c r="BA13" s="441">
        <v>203591813</v>
      </c>
      <c r="BB13" s="442"/>
      <c r="BC13" s="66"/>
      <c r="BD13" s="420"/>
      <c r="BE13" s="443"/>
      <c r="BF13" s="441">
        <v>179691505</v>
      </c>
      <c r="BG13" s="442"/>
      <c r="BH13" s="66"/>
      <c r="BI13" s="420"/>
      <c r="BJ13" s="443"/>
      <c r="BK13" s="441">
        <v>0</v>
      </c>
      <c r="BL13" s="442"/>
      <c r="BM13" s="66"/>
      <c r="BN13" s="420"/>
      <c r="BO13" s="443"/>
      <c r="BP13" s="441">
        <v>0</v>
      </c>
      <c r="BQ13" s="442"/>
      <c r="BR13" s="66"/>
      <c r="BS13" s="420"/>
      <c r="BT13" s="443"/>
      <c r="BU13" s="441">
        <v>234551013</v>
      </c>
      <c r="BV13" s="442"/>
      <c r="BW13" s="66"/>
      <c r="BX13" s="420"/>
      <c r="BY13" s="443"/>
      <c r="BZ13" s="441">
        <v>263244063</v>
      </c>
      <c r="CA13" s="442"/>
      <c r="CB13" s="66"/>
      <c r="CC13" s="420"/>
      <c r="CD13" s="443"/>
      <c r="CE13" s="441">
        <v>263244063</v>
      </c>
      <c r="CF13" s="442"/>
      <c r="CG13" s="66"/>
      <c r="CH13" s="420"/>
      <c r="CI13" s="443"/>
      <c r="CJ13" s="441">
        <v>297696898</v>
      </c>
      <c r="CK13" s="442"/>
      <c r="CL13" s="66"/>
      <c r="CM13" s="420"/>
      <c r="CN13" s="443"/>
      <c r="CO13" s="441">
        <v>287722671</v>
      </c>
      <c r="CP13" s="442"/>
      <c r="CQ13" s="66"/>
      <c r="CR13" s="420"/>
      <c r="CS13" s="443"/>
      <c r="CT13" s="441">
        <v>395798814</v>
      </c>
      <c r="CU13" s="442"/>
      <c r="CV13" s="66"/>
      <c r="CW13" s="420"/>
      <c r="CX13" s="443"/>
      <c r="CY13" s="441">
        <v>360631924</v>
      </c>
      <c r="CZ13" s="442"/>
      <c r="DA13" s="66"/>
      <c r="DB13" s="420"/>
      <c r="DC13" s="443"/>
      <c r="DD13" s="441">
        <v>298040643</v>
      </c>
      <c r="DE13" s="442"/>
      <c r="DF13" s="66"/>
      <c r="DG13" s="420"/>
      <c r="DH13" s="443"/>
      <c r="DI13" s="441">
        <v>328003285</v>
      </c>
      <c r="DJ13" s="442"/>
      <c r="DK13" s="66"/>
      <c r="DL13" s="420"/>
      <c r="DM13" s="443"/>
      <c r="DN13" s="441">
        <v>311428125</v>
      </c>
      <c r="DO13" s="442"/>
      <c r="DP13" s="66"/>
      <c r="DQ13" s="420"/>
      <c r="DR13" s="443"/>
      <c r="DS13" s="441">
        <v>308397214</v>
      </c>
      <c r="DT13" s="442"/>
      <c r="DU13" s="66"/>
      <c r="DV13" s="420"/>
      <c r="DW13" s="443"/>
      <c r="DX13" s="441">
        <v>364428784</v>
      </c>
      <c r="DY13" s="442"/>
      <c r="DZ13" s="66"/>
      <c r="EA13" s="420"/>
      <c r="EB13" s="443"/>
      <c r="EC13" s="441">
        <v>289962570</v>
      </c>
      <c r="ED13" s="442"/>
      <c r="EE13" s="66"/>
      <c r="EF13" s="420"/>
      <c r="EG13" s="443"/>
      <c r="EH13" s="441">
        <v>254320123</v>
      </c>
      <c r="EI13" s="442"/>
      <c r="EJ13" s="66"/>
      <c r="EK13" s="420"/>
      <c r="EL13" s="443"/>
      <c r="EM13" s="441">
        <v>263244063</v>
      </c>
      <c r="EN13" s="442"/>
      <c r="EO13" s="66"/>
      <c r="EP13" s="444"/>
      <c r="ER13" s="33">
        <v>0</v>
      </c>
    </row>
    <row r="14" spans="4:148" x14ac:dyDescent="0.3">
      <c r="D14" s="88" t="s">
        <v>453</v>
      </c>
      <c r="F14" s="327"/>
      <c r="G14" s="327"/>
      <c r="H14" s="445">
        <v>114050408</v>
      </c>
      <c r="I14" s="65"/>
      <c r="J14" s="66"/>
      <c r="K14" s="420"/>
      <c r="L14" s="420"/>
      <c r="M14" s="445">
        <v>114050408</v>
      </c>
      <c r="N14" s="65"/>
      <c r="O14" s="66"/>
      <c r="P14" s="420"/>
      <c r="Q14" s="420"/>
      <c r="R14" s="445">
        <v>109307665</v>
      </c>
      <c r="S14" s="65"/>
      <c r="T14" s="66"/>
      <c r="U14" s="420"/>
      <c r="V14" s="420"/>
      <c r="W14" s="445">
        <v>108998903</v>
      </c>
      <c r="X14" s="65"/>
      <c r="Y14" s="66"/>
      <c r="Z14" s="420"/>
      <c r="AA14" s="420"/>
      <c r="AB14" s="445">
        <v>115815122</v>
      </c>
      <c r="AC14" s="65"/>
      <c r="AD14" s="66"/>
      <c r="AE14" s="420"/>
      <c r="AF14" s="420"/>
      <c r="AG14" s="445">
        <v>113965096</v>
      </c>
      <c r="AH14" s="65"/>
      <c r="AI14" s="66"/>
      <c r="AJ14" s="420"/>
      <c r="AK14" s="420"/>
      <c r="AL14" s="445">
        <v>113235758</v>
      </c>
      <c r="AM14" s="65"/>
      <c r="AN14" s="66"/>
      <c r="AO14" s="420"/>
      <c r="AP14" s="420"/>
      <c r="AQ14" s="445">
        <v>110179198</v>
      </c>
      <c r="AR14" s="65"/>
      <c r="AS14" s="66"/>
      <c r="AT14" s="420"/>
      <c r="AU14" s="420"/>
      <c r="AV14" s="445">
        <v>97555690</v>
      </c>
      <c r="AW14" s="65"/>
      <c r="AX14" s="66"/>
      <c r="AY14" s="420"/>
      <c r="AZ14" s="420"/>
      <c r="BA14" s="445">
        <v>96016357</v>
      </c>
      <c r="BB14" s="65"/>
      <c r="BC14" s="66"/>
      <c r="BD14" s="420"/>
      <c r="BE14" s="420"/>
      <c r="BF14" s="445">
        <v>99724054</v>
      </c>
      <c r="BG14" s="65"/>
      <c r="BH14" s="66"/>
      <c r="BI14" s="420"/>
      <c r="BJ14" s="420"/>
      <c r="BK14" s="445">
        <v>0</v>
      </c>
      <c r="BL14" s="65"/>
      <c r="BM14" s="66"/>
      <c r="BN14" s="420"/>
      <c r="BO14" s="420"/>
      <c r="BP14" s="445">
        <v>0</v>
      </c>
      <c r="BQ14" s="65"/>
      <c r="BR14" s="66"/>
      <c r="BS14" s="420"/>
      <c r="BT14" s="420"/>
      <c r="BU14" s="446">
        <v>114050408</v>
      </c>
      <c r="BV14" s="65"/>
      <c r="BW14" s="66"/>
      <c r="BX14" s="420"/>
      <c r="BY14" s="420"/>
      <c r="BZ14" s="445">
        <v>134548530</v>
      </c>
      <c r="CA14" s="65"/>
      <c r="CB14" s="66"/>
      <c r="CC14" s="420"/>
      <c r="CD14" s="420"/>
      <c r="CE14" s="445">
        <v>134548530</v>
      </c>
      <c r="CF14" s="65"/>
      <c r="CG14" s="66"/>
      <c r="CH14" s="420"/>
      <c r="CI14" s="420"/>
      <c r="CJ14" s="445">
        <v>189293723</v>
      </c>
      <c r="CK14" s="65"/>
      <c r="CL14" s="66"/>
      <c r="CM14" s="420"/>
      <c r="CN14" s="420"/>
      <c r="CO14" s="445">
        <v>172981345</v>
      </c>
      <c r="CP14" s="65"/>
      <c r="CQ14" s="66"/>
      <c r="CR14" s="420"/>
      <c r="CS14" s="420"/>
      <c r="CT14" s="445">
        <v>170907699</v>
      </c>
      <c r="CU14" s="65"/>
      <c r="CV14" s="66"/>
      <c r="CW14" s="420"/>
      <c r="CX14" s="420"/>
      <c r="CY14" s="445">
        <v>169083708</v>
      </c>
      <c r="CZ14" s="65"/>
      <c r="DA14" s="66"/>
      <c r="DB14" s="420"/>
      <c r="DC14" s="420"/>
      <c r="DD14" s="445">
        <v>168176276</v>
      </c>
      <c r="DE14" s="65"/>
      <c r="DF14" s="66"/>
      <c r="DG14" s="420"/>
      <c r="DH14" s="420"/>
      <c r="DI14" s="445">
        <v>169665345</v>
      </c>
      <c r="DJ14" s="65"/>
      <c r="DK14" s="66"/>
      <c r="DL14" s="420"/>
      <c r="DM14" s="420"/>
      <c r="DN14" s="445">
        <v>166304630</v>
      </c>
      <c r="DO14" s="65"/>
      <c r="DP14" s="66"/>
      <c r="DQ14" s="420"/>
      <c r="DR14" s="420"/>
      <c r="DS14" s="445">
        <v>164446646</v>
      </c>
      <c r="DT14" s="65"/>
      <c r="DU14" s="66"/>
      <c r="DV14" s="420"/>
      <c r="DW14" s="420"/>
      <c r="DX14" s="445">
        <v>157446097</v>
      </c>
      <c r="DY14" s="65"/>
      <c r="DZ14" s="66"/>
      <c r="EA14" s="420"/>
      <c r="EB14" s="420"/>
      <c r="EC14" s="445">
        <v>161501086</v>
      </c>
      <c r="ED14" s="65"/>
      <c r="EE14" s="66"/>
      <c r="EF14" s="420"/>
      <c r="EG14" s="420"/>
      <c r="EH14" s="445">
        <v>149280743</v>
      </c>
      <c r="EI14" s="65"/>
      <c r="EJ14" s="66"/>
      <c r="EK14" s="420"/>
      <c r="EL14" s="420"/>
      <c r="EM14" s="445">
        <v>134548530</v>
      </c>
      <c r="EN14" s="65"/>
      <c r="EO14" s="66"/>
      <c r="EP14" s="444"/>
      <c r="ER14" s="80">
        <v>0</v>
      </c>
    </row>
    <row r="15" spans="4:148" x14ac:dyDescent="0.3">
      <c r="D15" s="88" t="s">
        <v>454</v>
      </c>
      <c r="F15" s="327"/>
      <c r="G15" s="327"/>
      <c r="H15" s="62">
        <v>0</v>
      </c>
      <c r="I15" s="65"/>
      <c r="J15" s="66"/>
      <c r="K15" s="420"/>
      <c r="L15" s="420"/>
      <c r="M15" s="62">
        <v>0</v>
      </c>
      <c r="N15" s="65"/>
      <c r="O15" s="66"/>
      <c r="P15" s="420"/>
      <c r="Q15" s="420"/>
      <c r="R15" s="62">
        <v>0</v>
      </c>
      <c r="S15" s="65"/>
      <c r="T15" s="66"/>
      <c r="U15" s="420"/>
      <c r="V15" s="420"/>
      <c r="W15" s="62">
        <v>0</v>
      </c>
      <c r="X15" s="65"/>
      <c r="Y15" s="66"/>
      <c r="Z15" s="420"/>
      <c r="AA15" s="420"/>
      <c r="AB15" s="62">
        <v>20000000</v>
      </c>
      <c r="AC15" s="65"/>
      <c r="AD15" s="66"/>
      <c r="AE15" s="420"/>
      <c r="AF15" s="420"/>
      <c r="AG15" s="62">
        <v>0</v>
      </c>
      <c r="AH15" s="65"/>
      <c r="AI15" s="66"/>
      <c r="AJ15" s="420"/>
      <c r="AK15" s="420"/>
      <c r="AL15" s="62">
        <v>0</v>
      </c>
      <c r="AM15" s="65"/>
      <c r="AN15" s="66"/>
      <c r="AO15" s="420"/>
      <c r="AP15" s="420"/>
      <c r="AQ15" s="62">
        <v>0</v>
      </c>
      <c r="AR15" s="65"/>
      <c r="AS15" s="66"/>
      <c r="AT15" s="420"/>
      <c r="AU15" s="420"/>
      <c r="AV15" s="62">
        <v>0</v>
      </c>
      <c r="AW15" s="65"/>
      <c r="AX15" s="66"/>
      <c r="AY15" s="420"/>
      <c r="AZ15" s="420"/>
      <c r="BA15" s="62">
        <v>0</v>
      </c>
      <c r="BB15" s="65"/>
      <c r="BC15" s="66"/>
      <c r="BD15" s="420"/>
      <c r="BE15" s="420"/>
      <c r="BF15" s="62">
        <v>0</v>
      </c>
      <c r="BG15" s="65"/>
      <c r="BH15" s="66"/>
      <c r="BI15" s="420"/>
      <c r="BJ15" s="420"/>
      <c r="BK15" s="62">
        <v>0</v>
      </c>
      <c r="BL15" s="65"/>
      <c r="BM15" s="66"/>
      <c r="BN15" s="420"/>
      <c r="BO15" s="420"/>
      <c r="BP15" s="62">
        <v>0</v>
      </c>
      <c r="BQ15" s="65"/>
      <c r="BR15" s="66"/>
      <c r="BS15" s="420"/>
      <c r="BT15" s="420"/>
      <c r="BU15" s="41">
        <v>0</v>
      </c>
      <c r="BV15" s="65"/>
      <c r="BW15" s="66"/>
      <c r="BX15" s="420"/>
      <c r="BY15" s="420"/>
      <c r="BZ15" s="62">
        <v>0</v>
      </c>
      <c r="CA15" s="65"/>
      <c r="CB15" s="66"/>
      <c r="CC15" s="420"/>
      <c r="CD15" s="420"/>
      <c r="CE15" s="62">
        <v>0</v>
      </c>
      <c r="CF15" s="65"/>
      <c r="CG15" s="66"/>
      <c r="CH15" s="420"/>
      <c r="CI15" s="420"/>
      <c r="CJ15" s="62">
        <v>0</v>
      </c>
      <c r="CK15" s="65"/>
      <c r="CL15" s="66"/>
      <c r="CM15" s="420"/>
      <c r="CN15" s="420"/>
      <c r="CO15" s="62">
        <v>0</v>
      </c>
      <c r="CP15" s="65"/>
      <c r="CQ15" s="66"/>
      <c r="CR15" s="420"/>
      <c r="CS15" s="420"/>
      <c r="CT15" s="62">
        <v>0</v>
      </c>
      <c r="CU15" s="65"/>
      <c r="CV15" s="66"/>
      <c r="CW15" s="420"/>
      <c r="CX15" s="420"/>
      <c r="CY15" s="62">
        <v>0</v>
      </c>
      <c r="CZ15" s="65"/>
      <c r="DA15" s="66"/>
      <c r="DB15" s="420"/>
      <c r="DC15" s="420"/>
      <c r="DD15" s="62">
        <v>0</v>
      </c>
      <c r="DE15" s="65"/>
      <c r="DF15" s="66"/>
      <c r="DG15" s="420"/>
      <c r="DH15" s="420"/>
      <c r="DI15" s="62">
        <v>0</v>
      </c>
      <c r="DJ15" s="65"/>
      <c r="DK15" s="66"/>
      <c r="DL15" s="420"/>
      <c r="DM15" s="420"/>
      <c r="DN15" s="62">
        <v>0</v>
      </c>
      <c r="DO15" s="65"/>
      <c r="DP15" s="66"/>
      <c r="DQ15" s="420"/>
      <c r="DR15" s="420"/>
      <c r="DS15" s="62">
        <v>0</v>
      </c>
      <c r="DT15" s="65"/>
      <c r="DU15" s="66"/>
      <c r="DV15" s="420"/>
      <c r="DW15" s="420"/>
      <c r="DX15" s="62">
        <v>30000000</v>
      </c>
      <c r="DY15" s="65"/>
      <c r="DZ15" s="66"/>
      <c r="EA15" s="420"/>
      <c r="EB15" s="420"/>
      <c r="EC15" s="62">
        <v>20000000</v>
      </c>
      <c r="ED15" s="65"/>
      <c r="EE15" s="66"/>
      <c r="EF15" s="420"/>
      <c r="EG15" s="420"/>
      <c r="EH15" s="62">
        <v>0</v>
      </c>
      <c r="EI15" s="65"/>
      <c r="EJ15" s="66"/>
      <c r="EK15" s="420"/>
      <c r="EL15" s="420"/>
      <c r="EM15" s="62">
        <v>0</v>
      </c>
      <c r="EN15" s="65"/>
      <c r="EO15" s="66"/>
      <c r="EP15" s="444"/>
    </row>
    <row r="16" spans="4:148" x14ac:dyDescent="0.3">
      <c r="D16" s="88" t="s">
        <v>455</v>
      </c>
      <c r="F16" s="327"/>
      <c r="G16" s="327"/>
      <c r="H16" s="447">
        <v>120500605</v>
      </c>
      <c r="I16" s="65"/>
      <c r="J16" s="66"/>
      <c r="K16" s="420"/>
      <c r="L16" s="420"/>
      <c r="M16" s="447">
        <v>120500605</v>
      </c>
      <c r="N16" s="65"/>
      <c r="O16" s="66"/>
      <c r="P16" s="420"/>
      <c r="Q16" s="420"/>
      <c r="R16" s="447">
        <v>98590424</v>
      </c>
      <c r="S16" s="65"/>
      <c r="T16" s="66"/>
      <c r="U16" s="420"/>
      <c r="V16" s="420"/>
      <c r="W16" s="447">
        <v>114796744</v>
      </c>
      <c r="X16" s="65"/>
      <c r="Y16" s="66"/>
      <c r="Z16" s="420"/>
      <c r="AA16" s="420"/>
      <c r="AB16" s="447">
        <v>167709675</v>
      </c>
      <c r="AC16" s="65"/>
      <c r="AD16" s="66"/>
      <c r="AE16" s="420"/>
      <c r="AF16" s="420"/>
      <c r="AG16" s="447">
        <v>76633362</v>
      </c>
      <c r="AH16" s="65"/>
      <c r="AI16" s="66"/>
      <c r="AJ16" s="420"/>
      <c r="AK16" s="420"/>
      <c r="AL16" s="447">
        <v>69251065</v>
      </c>
      <c r="AM16" s="65"/>
      <c r="AN16" s="66"/>
      <c r="AO16" s="420"/>
      <c r="AP16" s="420"/>
      <c r="AQ16" s="447">
        <v>85022633</v>
      </c>
      <c r="AR16" s="65"/>
      <c r="AS16" s="66"/>
      <c r="AT16" s="420"/>
      <c r="AU16" s="420"/>
      <c r="AV16" s="447">
        <v>56286052</v>
      </c>
      <c r="AW16" s="65"/>
      <c r="AX16" s="66"/>
      <c r="AY16" s="420"/>
      <c r="AZ16" s="420"/>
      <c r="BA16" s="447">
        <v>107575456</v>
      </c>
      <c r="BB16" s="65"/>
      <c r="BC16" s="66"/>
      <c r="BD16" s="420"/>
      <c r="BE16" s="420"/>
      <c r="BF16" s="447">
        <v>79967451</v>
      </c>
      <c r="BG16" s="65"/>
      <c r="BH16" s="66"/>
      <c r="BI16" s="420"/>
      <c r="BJ16" s="420"/>
      <c r="BK16" s="447">
        <v>0</v>
      </c>
      <c r="BL16" s="65"/>
      <c r="BM16" s="66"/>
      <c r="BN16" s="420"/>
      <c r="BO16" s="420"/>
      <c r="BP16" s="447">
        <v>0</v>
      </c>
      <c r="BQ16" s="65"/>
      <c r="BR16" s="66"/>
      <c r="BS16" s="420"/>
      <c r="BT16" s="420"/>
      <c r="BU16" s="70">
        <v>120500605</v>
      </c>
      <c r="BV16" s="65"/>
      <c r="BW16" s="66"/>
      <c r="BX16" s="420"/>
      <c r="BY16" s="420"/>
      <c r="BZ16" s="447">
        <v>128695533</v>
      </c>
      <c r="CA16" s="65"/>
      <c r="CB16" s="66"/>
      <c r="CC16" s="420"/>
      <c r="CD16" s="420"/>
      <c r="CE16" s="447">
        <v>128695533</v>
      </c>
      <c r="CF16" s="65"/>
      <c r="CG16" s="66"/>
      <c r="CH16" s="420"/>
      <c r="CI16" s="420"/>
      <c r="CJ16" s="447">
        <v>108403175</v>
      </c>
      <c r="CK16" s="65"/>
      <c r="CL16" s="66"/>
      <c r="CM16" s="420"/>
      <c r="CN16" s="420"/>
      <c r="CO16" s="447">
        <v>114741326</v>
      </c>
      <c r="CP16" s="65"/>
      <c r="CQ16" s="66"/>
      <c r="CR16" s="420"/>
      <c r="CS16" s="420"/>
      <c r="CT16" s="447">
        <v>224891115</v>
      </c>
      <c r="CU16" s="65"/>
      <c r="CV16" s="66"/>
      <c r="CW16" s="420"/>
      <c r="CX16" s="420"/>
      <c r="CY16" s="447">
        <v>191548216</v>
      </c>
      <c r="CZ16" s="65"/>
      <c r="DA16" s="66"/>
      <c r="DB16" s="420"/>
      <c r="DC16" s="420"/>
      <c r="DD16" s="447">
        <v>129864367</v>
      </c>
      <c r="DE16" s="65"/>
      <c r="DF16" s="66"/>
      <c r="DG16" s="420"/>
      <c r="DH16" s="420"/>
      <c r="DI16" s="447">
        <v>158337940</v>
      </c>
      <c r="DJ16" s="65"/>
      <c r="DK16" s="66"/>
      <c r="DL16" s="420"/>
      <c r="DM16" s="420"/>
      <c r="DN16" s="447">
        <v>145123495</v>
      </c>
      <c r="DO16" s="65"/>
      <c r="DP16" s="66"/>
      <c r="DQ16" s="420"/>
      <c r="DR16" s="420"/>
      <c r="DS16" s="447">
        <v>143950568</v>
      </c>
      <c r="DT16" s="65"/>
      <c r="DU16" s="66"/>
      <c r="DV16" s="420"/>
      <c r="DW16" s="420"/>
      <c r="DX16" s="447">
        <v>176982687</v>
      </c>
      <c r="DY16" s="65"/>
      <c r="DZ16" s="66"/>
      <c r="EA16" s="420"/>
      <c r="EB16" s="420"/>
      <c r="EC16" s="447">
        <v>108461484</v>
      </c>
      <c r="ED16" s="65"/>
      <c r="EE16" s="66"/>
      <c r="EF16" s="420"/>
      <c r="EG16" s="420"/>
      <c r="EH16" s="447">
        <v>105039380</v>
      </c>
      <c r="EI16" s="65"/>
      <c r="EJ16" s="66"/>
      <c r="EK16" s="420"/>
      <c r="EL16" s="420"/>
      <c r="EM16" s="447">
        <v>128695533</v>
      </c>
      <c r="EN16" s="65"/>
      <c r="EO16" s="66"/>
      <c r="EP16" s="444"/>
      <c r="ER16" s="80">
        <v>0</v>
      </c>
    </row>
    <row r="17" spans="4:152" x14ac:dyDescent="0.3">
      <c r="D17" s="88"/>
      <c r="F17" s="327"/>
      <c r="G17" s="327"/>
      <c r="H17" s="66"/>
      <c r="I17" s="65"/>
      <c r="J17" s="66"/>
      <c r="K17" s="420"/>
      <c r="L17" s="420"/>
      <c r="M17" s="66"/>
      <c r="N17" s="65"/>
      <c r="O17" s="66"/>
      <c r="P17" s="420"/>
      <c r="Q17" s="420"/>
      <c r="R17" s="66"/>
      <c r="S17" s="65"/>
      <c r="T17" s="66"/>
      <c r="U17" s="420"/>
      <c r="V17" s="420"/>
      <c r="W17" s="66"/>
      <c r="X17" s="65"/>
      <c r="Y17" s="66"/>
      <c r="Z17" s="420"/>
      <c r="AA17" s="420"/>
      <c r="AB17" s="66"/>
      <c r="AC17" s="65"/>
      <c r="AD17" s="66"/>
      <c r="AE17" s="420"/>
      <c r="AF17" s="420"/>
      <c r="AG17" s="66"/>
      <c r="AH17" s="65"/>
      <c r="AI17" s="66"/>
      <c r="AJ17" s="420"/>
      <c r="AK17" s="420"/>
      <c r="AL17" s="66"/>
      <c r="AM17" s="65"/>
      <c r="AN17" s="66"/>
      <c r="AO17" s="420"/>
      <c r="AP17" s="420"/>
      <c r="AQ17" s="66"/>
      <c r="AR17" s="65"/>
      <c r="AS17" s="66"/>
      <c r="AT17" s="420"/>
      <c r="AU17" s="420"/>
      <c r="AV17" s="66"/>
      <c r="AW17" s="65"/>
      <c r="AX17" s="66"/>
      <c r="AY17" s="420"/>
      <c r="AZ17" s="420"/>
      <c r="BA17" s="66"/>
      <c r="BB17" s="65"/>
      <c r="BC17" s="66"/>
      <c r="BD17" s="420"/>
      <c r="BE17" s="420"/>
      <c r="BF17" s="66"/>
      <c r="BG17" s="65"/>
      <c r="BH17" s="66"/>
      <c r="BI17" s="420"/>
      <c r="BJ17" s="420"/>
      <c r="BK17" s="66"/>
      <c r="BL17" s="65"/>
      <c r="BM17" s="66"/>
      <c r="BN17" s="420"/>
      <c r="BO17" s="420"/>
      <c r="BP17" s="66"/>
      <c r="BQ17" s="65"/>
      <c r="BR17" s="66"/>
      <c r="BS17" s="420"/>
      <c r="BT17" s="420"/>
      <c r="BU17" s="66"/>
      <c r="BV17" s="65"/>
      <c r="BW17" s="66"/>
      <c r="BX17" s="420"/>
      <c r="BY17" s="420"/>
      <c r="BZ17" s="66"/>
      <c r="CA17" s="65"/>
      <c r="CB17" s="66"/>
      <c r="CC17" s="420"/>
      <c r="CD17" s="420"/>
      <c r="CE17" s="66"/>
      <c r="CF17" s="65"/>
      <c r="CG17" s="66"/>
      <c r="CH17" s="420"/>
      <c r="CI17" s="420"/>
      <c r="CJ17" s="66"/>
      <c r="CK17" s="65"/>
      <c r="CL17" s="66"/>
      <c r="CM17" s="420"/>
      <c r="CN17" s="420"/>
      <c r="CO17" s="66"/>
      <c r="CP17" s="65"/>
      <c r="CQ17" s="66"/>
      <c r="CR17" s="420"/>
      <c r="CS17" s="420"/>
      <c r="CT17" s="66"/>
      <c r="CU17" s="65"/>
      <c r="CV17" s="66"/>
      <c r="CW17" s="420"/>
      <c r="CX17" s="420"/>
      <c r="CY17" s="66"/>
      <c r="CZ17" s="65"/>
      <c r="DA17" s="66"/>
      <c r="DB17" s="420"/>
      <c r="DC17" s="420"/>
      <c r="DD17" s="66"/>
      <c r="DE17" s="65"/>
      <c r="DF17" s="66"/>
      <c r="DG17" s="420"/>
      <c r="DH17" s="420"/>
      <c r="DI17" s="66"/>
      <c r="DJ17" s="65"/>
      <c r="DK17" s="66"/>
      <c r="DL17" s="420"/>
      <c r="DM17" s="420"/>
      <c r="DN17" s="66"/>
      <c r="DO17" s="65"/>
      <c r="DP17" s="66"/>
      <c r="DQ17" s="420"/>
      <c r="DR17" s="420"/>
      <c r="DS17" s="66"/>
      <c r="DT17" s="65"/>
      <c r="DU17" s="66"/>
      <c r="DV17" s="420"/>
      <c r="DW17" s="420"/>
      <c r="DX17" s="66"/>
      <c r="DY17" s="65"/>
      <c r="DZ17" s="66"/>
      <c r="EA17" s="420"/>
      <c r="EB17" s="420"/>
      <c r="EC17" s="66"/>
      <c r="ED17" s="65"/>
      <c r="EE17" s="66"/>
      <c r="EF17" s="420"/>
      <c r="EG17" s="420"/>
      <c r="EH17" s="66"/>
      <c r="EI17" s="65"/>
      <c r="EJ17" s="66"/>
      <c r="EK17" s="420"/>
      <c r="EL17" s="420"/>
      <c r="EM17" s="66"/>
      <c r="EN17" s="65"/>
      <c r="EO17" s="66"/>
      <c r="EP17" s="444"/>
      <c r="ER17" s="33"/>
    </row>
    <row r="18" spans="4:152" x14ac:dyDescent="0.3">
      <c r="D18" s="88" t="s">
        <v>456</v>
      </c>
      <c r="F18" s="327"/>
      <c r="G18" s="327"/>
      <c r="H18" s="66">
        <v>147446000</v>
      </c>
      <c r="I18" s="65"/>
      <c r="J18" s="66"/>
      <c r="K18" s="420"/>
      <c r="L18" s="420"/>
      <c r="M18" s="66">
        <v>207898089</v>
      </c>
      <c r="N18" s="65"/>
      <c r="O18" s="66"/>
      <c r="P18" s="420"/>
      <c r="Q18" s="420"/>
      <c r="R18" s="66">
        <v>223795647</v>
      </c>
      <c r="S18" s="65"/>
      <c r="T18" s="66"/>
      <c r="U18" s="420"/>
      <c r="V18" s="420"/>
      <c r="W18" s="66">
        <v>303524797</v>
      </c>
      <c r="X18" s="65"/>
      <c r="Y18" s="66"/>
      <c r="Z18" s="420"/>
      <c r="AA18" s="420"/>
      <c r="AB18" s="66">
        <v>190598458</v>
      </c>
      <c r="AC18" s="65"/>
      <c r="AD18" s="66"/>
      <c r="AE18" s="420"/>
      <c r="AF18" s="420"/>
      <c r="AG18" s="66">
        <v>182486823</v>
      </c>
      <c r="AH18" s="65"/>
      <c r="AI18" s="66"/>
      <c r="AJ18" s="420"/>
      <c r="AK18" s="420"/>
      <c r="AL18" s="66">
        <v>195201831</v>
      </c>
      <c r="AM18" s="65"/>
      <c r="AN18" s="66"/>
      <c r="AO18" s="420"/>
      <c r="AP18" s="420"/>
      <c r="AQ18" s="66">
        <v>153841742</v>
      </c>
      <c r="AR18" s="65"/>
      <c r="AS18" s="66"/>
      <c r="AT18" s="420"/>
      <c r="AU18" s="420"/>
      <c r="AV18" s="66">
        <v>203591813</v>
      </c>
      <c r="AW18" s="65"/>
      <c r="AX18" s="66"/>
      <c r="AY18" s="420"/>
      <c r="AZ18" s="420"/>
      <c r="BA18" s="66">
        <v>179691505</v>
      </c>
      <c r="BB18" s="65"/>
      <c r="BC18" s="66"/>
      <c r="BD18" s="420"/>
      <c r="BE18" s="420"/>
      <c r="BF18" s="66">
        <v>0</v>
      </c>
      <c r="BG18" s="65"/>
      <c r="BH18" s="66"/>
      <c r="BI18" s="420"/>
      <c r="BJ18" s="420"/>
      <c r="BK18" s="66">
        <v>0</v>
      </c>
      <c r="BL18" s="65"/>
      <c r="BM18" s="66"/>
      <c r="BN18" s="420"/>
      <c r="BO18" s="420"/>
      <c r="BP18" s="66">
        <v>0</v>
      </c>
      <c r="BQ18" s="65"/>
      <c r="BR18" s="66"/>
      <c r="BS18" s="420"/>
      <c r="BT18" s="420"/>
      <c r="BU18" s="66">
        <v>179691505</v>
      </c>
      <c r="BV18" s="65"/>
      <c r="BW18" s="66"/>
      <c r="BX18" s="420"/>
      <c r="BY18" s="420"/>
      <c r="BZ18" s="66">
        <v>234551013</v>
      </c>
      <c r="CA18" s="65"/>
      <c r="CB18" s="66"/>
      <c r="CC18" s="420"/>
      <c r="CD18" s="420"/>
      <c r="CE18" s="66">
        <v>297696898</v>
      </c>
      <c r="CF18" s="65"/>
      <c r="CG18" s="66"/>
      <c r="CH18" s="420"/>
      <c r="CI18" s="420"/>
      <c r="CJ18" s="66">
        <v>287722671</v>
      </c>
      <c r="CK18" s="65"/>
      <c r="CL18" s="66"/>
      <c r="CM18" s="420"/>
      <c r="CN18" s="420"/>
      <c r="CO18" s="66">
        <v>395798814</v>
      </c>
      <c r="CP18" s="65"/>
      <c r="CQ18" s="66"/>
      <c r="CR18" s="420"/>
      <c r="CS18" s="420"/>
      <c r="CT18" s="66">
        <v>360631924</v>
      </c>
      <c r="CU18" s="65"/>
      <c r="CV18" s="66"/>
      <c r="CW18" s="420"/>
      <c r="CX18" s="420"/>
      <c r="CY18" s="66">
        <v>298040643</v>
      </c>
      <c r="CZ18" s="65"/>
      <c r="DA18" s="66"/>
      <c r="DB18" s="420"/>
      <c r="DC18" s="420"/>
      <c r="DD18" s="66">
        <v>328003285</v>
      </c>
      <c r="DE18" s="65"/>
      <c r="DF18" s="66"/>
      <c r="DG18" s="420"/>
      <c r="DH18" s="420"/>
      <c r="DI18" s="66">
        <v>311428125</v>
      </c>
      <c r="DJ18" s="65"/>
      <c r="DK18" s="66"/>
      <c r="DL18" s="420"/>
      <c r="DM18" s="420"/>
      <c r="DN18" s="66">
        <v>308397214</v>
      </c>
      <c r="DO18" s="65"/>
      <c r="DP18" s="66"/>
      <c r="DQ18" s="420"/>
      <c r="DR18" s="420"/>
      <c r="DS18" s="66">
        <v>364428784</v>
      </c>
      <c r="DT18" s="65"/>
      <c r="DU18" s="66"/>
      <c r="DV18" s="420"/>
      <c r="DW18" s="420"/>
      <c r="DX18" s="66">
        <v>289962570</v>
      </c>
      <c r="DY18" s="65"/>
      <c r="DZ18" s="66"/>
      <c r="EA18" s="420"/>
      <c r="EB18" s="420"/>
      <c r="EC18" s="66">
        <v>254320123</v>
      </c>
      <c r="ED18" s="65"/>
      <c r="EE18" s="66"/>
      <c r="EF18" s="420"/>
      <c r="EG18" s="420"/>
      <c r="EH18" s="66">
        <v>234551013</v>
      </c>
      <c r="EI18" s="65"/>
      <c r="EJ18" s="66"/>
      <c r="EK18" s="420"/>
      <c r="EL18" s="420"/>
      <c r="EM18" s="66">
        <v>364428784</v>
      </c>
      <c r="EN18" s="65"/>
      <c r="EO18" s="66"/>
      <c r="EP18" s="444"/>
      <c r="ER18" s="33">
        <v>129877771</v>
      </c>
    </row>
    <row r="19" spans="4:152" x14ac:dyDescent="0.3">
      <c r="D19" s="88" t="s">
        <v>453</v>
      </c>
      <c r="F19" s="327"/>
      <c r="G19" s="327"/>
      <c r="H19" s="445">
        <v>86446000</v>
      </c>
      <c r="I19" s="65"/>
      <c r="J19" s="66"/>
      <c r="K19" s="420"/>
      <c r="L19" s="420"/>
      <c r="M19" s="445">
        <v>109307665</v>
      </c>
      <c r="N19" s="65"/>
      <c r="O19" s="66"/>
      <c r="P19" s="420"/>
      <c r="Q19" s="420"/>
      <c r="R19" s="445">
        <v>108998903</v>
      </c>
      <c r="S19" s="65"/>
      <c r="T19" s="66"/>
      <c r="U19" s="420"/>
      <c r="V19" s="420"/>
      <c r="W19" s="445">
        <v>115815122</v>
      </c>
      <c r="X19" s="65"/>
      <c r="Y19" s="66"/>
      <c r="Z19" s="420"/>
      <c r="AA19" s="420"/>
      <c r="AB19" s="445">
        <v>113965096</v>
      </c>
      <c r="AC19" s="65"/>
      <c r="AD19" s="66"/>
      <c r="AE19" s="420"/>
      <c r="AF19" s="420"/>
      <c r="AG19" s="445">
        <v>113235758</v>
      </c>
      <c r="AH19" s="65"/>
      <c r="AI19" s="66"/>
      <c r="AJ19" s="420"/>
      <c r="AK19" s="420"/>
      <c r="AL19" s="445">
        <v>110179198</v>
      </c>
      <c r="AM19" s="65"/>
      <c r="AN19" s="66"/>
      <c r="AO19" s="420"/>
      <c r="AP19" s="420"/>
      <c r="AQ19" s="445">
        <v>97555690</v>
      </c>
      <c r="AR19" s="65"/>
      <c r="AS19" s="66"/>
      <c r="AT19" s="420"/>
      <c r="AU19" s="420"/>
      <c r="AV19" s="445">
        <v>96016357</v>
      </c>
      <c r="AW19" s="65"/>
      <c r="AX19" s="66"/>
      <c r="AY19" s="420"/>
      <c r="AZ19" s="420"/>
      <c r="BA19" s="445">
        <v>99724054</v>
      </c>
      <c r="BB19" s="65"/>
      <c r="BC19" s="66"/>
      <c r="BD19" s="420"/>
      <c r="BE19" s="420"/>
      <c r="BF19" s="445">
        <v>0</v>
      </c>
      <c r="BG19" s="65"/>
      <c r="BH19" s="66"/>
      <c r="BI19" s="420"/>
      <c r="BJ19" s="420"/>
      <c r="BK19" s="445">
        <v>0</v>
      </c>
      <c r="BL19" s="65"/>
      <c r="BM19" s="66"/>
      <c r="BN19" s="420"/>
      <c r="BO19" s="420"/>
      <c r="BP19" s="445">
        <v>0</v>
      </c>
      <c r="BQ19" s="65"/>
      <c r="BR19" s="66"/>
      <c r="BS19" s="420"/>
      <c r="BT19" s="420"/>
      <c r="BU19" s="445">
        <v>99724054</v>
      </c>
      <c r="BV19" s="65"/>
      <c r="BW19" s="66"/>
      <c r="BX19" s="420"/>
      <c r="BY19" s="420"/>
      <c r="BZ19" s="445">
        <v>114050408</v>
      </c>
      <c r="CA19" s="65"/>
      <c r="CB19" s="66"/>
      <c r="CC19" s="420"/>
      <c r="CD19" s="420"/>
      <c r="CE19" s="445">
        <v>189293723</v>
      </c>
      <c r="CF19" s="65"/>
      <c r="CG19" s="66"/>
      <c r="CH19" s="420"/>
      <c r="CI19" s="420"/>
      <c r="CJ19" s="445">
        <v>172981345</v>
      </c>
      <c r="CK19" s="65"/>
      <c r="CL19" s="66"/>
      <c r="CM19" s="420"/>
      <c r="CN19" s="420"/>
      <c r="CO19" s="445">
        <v>170907699</v>
      </c>
      <c r="CP19" s="65"/>
      <c r="CQ19" s="66"/>
      <c r="CR19" s="420"/>
      <c r="CS19" s="420"/>
      <c r="CT19" s="445">
        <v>169083708</v>
      </c>
      <c r="CU19" s="65"/>
      <c r="CV19" s="66"/>
      <c r="CW19" s="420"/>
      <c r="CX19" s="420"/>
      <c r="CY19" s="445">
        <v>168176276</v>
      </c>
      <c r="CZ19" s="65"/>
      <c r="DA19" s="66"/>
      <c r="DB19" s="420"/>
      <c r="DC19" s="420"/>
      <c r="DD19" s="445">
        <v>169665345</v>
      </c>
      <c r="DE19" s="65"/>
      <c r="DF19" s="66"/>
      <c r="DG19" s="420"/>
      <c r="DH19" s="420"/>
      <c r="DI19" s="445">
        <v>166304630</v>
      </c>
      <c r="DJ19" s="65"/>
      <c r="DK19" s="66"/>
      <c r="DL19" s="420"/>
      <c r="DM19" s="420"/>
      <c r="DN19" s="445">
        <v>164446646</v>
      </c>
      <c r="DO19" s="65"/>
      <c r="DP19" s="66"/>
      <c r="DQ19" s="420"/>
      <c r="DR19" s="420"/>
      <c r="DS19" s="445">
        <v>157446097</v>
      </c>
      <c r="DT19" s="65"/>
      <c r="DU19" s="66"/>
      <c r="DV19" s="420"/>
      <c r="DW19" s="420"/>
      <c r="DX19" s="445">
        <v>161501086</v>
      </c>
      <c r="DY19" s="65"/>
      <c r="DZ19" s="66"/>
      <c r="EA19" s="420"/>
      <c r="EB19" s="420"/>
      <c r="EC19" s="445">
        <v>149280743</v>
      </c>
      <c r="ED19" s="65"/>
      <c r="EE19" s="66"/>
      <c r="EF19" s="420"/>
      <c r="EG19" s="420"/>
      <c r="EH19" s="445">
        <v>114050408</v>
      </c>
      <c r="EI19" s="65"/>
      <c r="EJ19" s="66"/>
      <c r="EK19" s="420"/>
      <c r="EL19" s="420"/>
      <c r="EM19" s="445">
        <v>157446097</v>
      </c>
      <c r="EN19" s="65"/>
      <c r="EO19" s="66"/>
      <c r="EP19" s="444"/>
      <c r="ER19" s="33">
        <v>43395689</v>
      </c>
    </row>
    <row r="20" spans="4:152" x14ac:dyDescent="0.3">
      <c r="D20" s="88" t="s">
        <v>454</v>
      </c>
      <c r="F20" s="327"/>
      <c r="G20" s="327"/>
      <c r="H20" s="62">
        <v>0</v>
      </c>
      <c r="I20" s="65"/>
      <c r="J20" s="66"/>
      <c r="K20" s="420"/>
      <c r="L20" s="420"/>
      <c r="M20" s="62">
        <v>0</v>
      </c>
      <c r="N20" s="65"/>
      <c r="O20" s="66"/>
      <c r="P20" s="420"/>
      <c r="Q20" s="420"/>
      <c r="R20" s="62">
        <v>0</v>
      </c>
      <c r="S20" s="65"/>
      <c r="T20" s="66"/>
      <c r="U20" s="420"/>
      <c r="V20" s="420"/>
      <c r="W20" s="62">
        <v>20000000</v>
      </c>
      <c r="X20" s="65"/>
      <c r="Y20" s="66"/>
      <c r="Z20" s="420"/>
      <c r="AA20" s="420"/>
      <c r="AB20" s="62">
        <v>0</v>
      </c>
      <c r="AC20" s="65"/>
      <c r="AD20" s="66"/>
      <c r="AE20" s="420"/>
      <c r="AF20" s="420"/>
      <c r="AG20" s="62">
        <v>0</v>
      </c>
      <c r="AH20" s="65"/>
      <c r="AI20" s="66"/>
      <c r="AJ20" s="420"/>
      <c r="AK20" s="420"/>
      <c r="AL20" s="62">
        <v>0</v>
      </c>
      <c r="AM20" s="65"/>
      <c r="AN20" s="66"/>
      <c r="AO20" s="420"/>
      <c r="AP20" s="420"/>
      <c r="AQ20" s="62">
        <v>0</v>
      </c>
      <c r="AR20" s="65"/>
      <c r="AS20" s="66"/>
      <c r="AT20" s="420"/>
      <c r="AU20" s="420"/>
      <c r="AV20" s="62">
        <v>0</v>
      </c>
      <c r="AW20" s="65"/>
      <c r="AX20" s="66"/>
      <c r="AY20" s="420"/>
      <c r="AZ20" s="420"/>
      <c r="BA20" s="62">
        <v>0</v>
      </c>
      <c r="BB20" s="65"/>
      <c r="BC20" s="66"/>
      <c r="BD20" s="420"/>
      <c r="BE20" s="420"/>
      <c r="BF20" s="62">
        <v>0</v>
      </c>
      <c r="BG20" s="65"/>
      <c r="BH20" s="66"/>
      <c r="BI20" s="420"/>
      <c r="BJ20" s="420"/>
      <c r="BK20" s="62">
        <v>0</v>
      </c>
      <c r="BL20" s="65"/>
      <c r="BM20" s="66"/>
      <c r="BN20" s="420"/>
      <c r="BO20" s="420"/>
      <c r="BP20" s="62">
        <v>0</v>
      </c>
      <c r="BQ20" s="65"/>
      <c r="BR20" s="66"/>
      <c r="BS20" s="420"/>
      <c r="BT20" s="420"/>
      <c r="BU20" s="62">
        <v>0</v>
      </c>
      <c r="BV20" s="65"/>
      <c r="BW20" s="66"/>
      <c r="BX20" s="420"/>
      <c r="BY20" s="420"/>
      <c r="BZ20" s="62">
        <v>0</v>
      </c>
      <c r="CA20" s="65"/>
      <c r="CB20" s="66"/>
      <c r="CC20" s="420"/>
      <c r="CD20" s="420"/>
      <c r="CE20" s="62">
        <v>0</v>
      </c>
      <c r="CF20" s="65"/>
      <c r="CG20" s="66"/>
      <c r="CH20" s="420"/>
      <c r="CI20" s="420"/>
      <c r="CJ20" s="62">
        <v>0</v>
      </c>
      <c r="CK20" s="65"/>
      <c r="CL20" s="66"/>
      <c r="CM20" s="420"/>
      <c r="CN20" s="420"/>
      <c r="CO20" s="62">
        <v>0</v>
      </c>
      <c r="CP20" s="65"/>
      <c r="CQ20" s="66"/>
      <c r="CR20" s="420"/>
      <c r="CS20" s="420"/>
      <c r="CT20" s="62">
        <v>0</v>
      </c>
      <c r="CU20" s="65"/>
      <c r="CV20" s="66"/>
      <c r="CW20" s="420"/>
      <c r="CX20" s="420"/>
      <c r="CY20" s="62">
        <v>0</v>
      </c>
      <c r="CZ20" s="65"/>
      <c r="DA20" s="66"/>
      <c r="DB20" s="420"/>
      <c r="DC20" s="420"/>
      <c r="DD20" s="62">
        <v>0</v>
      </c>
      <c r="DE20" s="65"/>
      <c r="DF20" s="66"/>
      <c r="DG20" s="420"/>
      <c r="DH20" s="420"/>
      <c r="DI20" s="62">
        <v>0</v>
      </c>
      <c r="DJ20" s="65"/>
      <c r="DK20" s="66"/>
      <c r="DL20" s="420"/>
      <c r="DM20" s="420"/>
      <c r="DN20" s="62">
        <v>0</v>
      </c>
      <c r="DO20" s="65"/>
      <c r="DP20" s="66"/>
      <c r="DQ20" s="420"/>
      <c r="DR20" s="420"/>
      <c r="DS20" s="62">
        <v>30000000</v>
      </c>
      <c r="DT20" s="65"/>
      <c r="DU20" s="66"/>
      <c r="DV20" s="420"/>
      <c r="DW20" s="420"/>
      <c r="DX20" s="62">
        <v>20000000</v>
      </c>
      <c r="DY20" s="65"/>
      <c r="DZ20" s="66"/>
      <c r="EA20" s="420"/>
      <c r="EB20" s="420"/>
      <c r="EC20" s="62">
        <v>0</v>
      </c>
      <c r="ED20" s="65"/>
      <c r="EE20" s="66"/>
      <c r="EF20" s="420"/>
      <c r="EG20" s="420"/>
      <c r="EH20" s="62">
        <v>0</v>
      </c>
      <c r="EI20" s="65"/>
      <c r="EJ20" s="66"/>
      <c r="EK20" s="420"/>
      <c r="EL20" s="420"/>
      <c r="EM20" s="62">
        <v>30000000</v>
      </c>
      <c r="EN20" s="65"/>
      <c r="EO20" s="66"/>
      <c r="EP20" s="444"/>
      <c r="ER20" s="33"/>
    </row>
    <row r="21" spans="4:152" x14ac:dyDescent="0.3">
      <c r="D21" s="88" t="s">
        <v>455</v>
      </c>
      <c r="F21" s="327"/>
      <c r="G21" s="327"/>
      <c r="H21" s="447">
        <v>61000000</v>
      </c>
      <c r="I21" s="65"/>
      <c r="J21" s="66"/>
      <c r="K21" s="420"/>
      <c r="L21" s="420"/>
      <c r="M21" s="447">
        <v>98590424</v>
      </c>
      <c r="N21" s="65"/>
      <c r="O21" s="66"/>
      <c r="P21" s="420"/>
      <c r="Q21" s="420"/>
      <c r="R21" s="447">
        <v>114796744</v>
      </c>
      <c r="S21" s="65"/>
      <c r="T21" s="66"/>
      <c r="U21" s="420"/>
      <c r="V21" s="420"/>
      <c r="W21" s="447">
        <v>167709675</v>
      </c>
      <c r="X21" s="65"/>
      <c r="Y21" s="66"/>
      <c r="Z21" s="420"/>
      <c r="AA21" s="420"/>
      <c r="AB21" s="447">
        <v>76633362</v>
      </c>
      <c r="AC21" s="65"/>
      <c r="AD21" s="66"/>
      <c r="AE21" s="420"/>
      <c r="AF21" s="420"/>
      <c r="AG21" s="447">
        <v>69251065</v>
      </c>
      <c r="AH21" s="65"/>
      <c r="AI21" s="66"/>
      <c r="AJ21" s="420"/>
      <c r="AK21" s="420"/>
      <c r="AL21" s="447">
        <v>85022633</v>
      </c>
      <c r="AM21" s="65"/>
      <c r="AN21" s="66"/>
      <c r="AO21" s="420"/>
      <c r="AP21" s="420"/>
      <c r="AQ21" s="447">
        <v>56286052</v>
      </c>
      <c r="AR21" s="65"/>
      <c r="AS21" s="66"/>
      <c r="AT21" s="420"/>
      <c r="AU21" s="420"/>
      <c r="AV21" s="447">
        <v>107575456</v>
      </c>
      <c r="AW21" s="65"/>
      <c r="AX21" s="66"/>
      <c r="AY21" s="420"/>
      <c r="AZ21" s="420"/>
      <c r="BA21" s="447">
        <v>79967451</v>
      </c>
      <c r="BB21" s="65"/>
      <c r="BC21" s="66"/>
      <c r="BD21" s="420"/>
      <c r="BE21" s="420"/>
      <c r="BF21" s="447">
        <v>0</v>
      </c>
      <c r="BG21" s="65"/>
      <c r="BH21" s="66"/>
      <c r="BI21" s="420"/>
      <c r="BJ21" s="420"/>
      <c r="BK21" s="447">
        <v>0</v>
      </c>
      <c r="BL21" s="65"/>
      <c r="BM21" s="66"/>
      <c r="BN21" s="420"/>
      <c r="BO21" s="420"/>
      <c r="BP21" s="447">
        <v>0</v>
      </c>
      <c r="BQ21" s="65"/>
      <c r="BR21" s="66"/>
      <c r="BS21" s="420"/>
      <c r="BT21" s="420"/>
      <c r="BU21" s="447">
        <v>79967451</v>
      </c>
      <c r="BV21" s="65"/>
      <c r="BW21" s="66"/>
      <c r="BX21" s="420"/>
      <c r="BY21" s="420"/>
      <c r="BZ21" s="447">
        <v>120500605</v>
      </c>
      <c r="CA21" s="65"/>
      <c r="CB21" s="66"/>
      <c r="CC21" s="420"/>
      <c r="CD21" s="420"/>
      <c r="CE21" s="447">
        <v>108403175</v>
      </c>
      <c r="CF21" s="65"/>
      <c r="CG21" s="66"/>
      <c r="CH21" s="420"/>
      <c r="CI21" s="420"/>
      <c r="CJ21" s="447">
        <v>114741326</v>
      </c>
      <c r="CK21" s="65"/>
      <c r="CL21" s="66"/>
      <c r="CM21" s="420"/>
      <c r="CN21" s="420"/>
      <c r="CO21" s="447">
        <v>224891115</v>
      </c>
      <c r="CP21" s="65"/>
      <c r="CQ21" s="66"/>
      <c r="CR21" s="420"/>
      <c r="CS21" s="420"/>
      <c r="CT21" s="447">
        <v>191548216</v>
      </c>
      <c r="CU21" s="65"/>
      <c r="CV21" s="66"/>
      <c r="CW21" s="420"/>
      <c r="CX21" s="420"/>
      <c r="CY21" s="447">
        <v>129864367</v>
      </c>
      <c r="CZ21" s="65"/>
      <c r="DA21" s="66"/>
      <c r="DB21" s="420"/>
      <c r="DC21" s="420"/>
      <c r="DD21" s="447">
        <v>158337940</v>
      </c>
      <c r="DE21" s="65"/>
      <c r="DF21" s="66"/>
      <c r="DG21" s="420"/>
      <c r="DH21" s="420"/>
      <c r="DI21" s="447">
        <v>145123495</v>
      </c>
      <c r="DJ21" s="65"/>
      <c r="DK21" s="66"/>
      <c r="DL21" s="420"/>
      <c r="DM21" s="420"/>
      <c r="DN21" s="447">
        <v>143950568</v>
      </c>
      <c r="DO21" s="65"/>
      <c r="DP21" s="66"/>
      <c r="DQ21" s="420"/>
      <c r="DR21" s="420"/>
      <c r="DS21" s="447">
        <v>176982687</v>
      </c>
      <c r="DT21" s="65"/>
      <c r="DU21" s="66"/>
      <c r="DV21" s="420"/>
      <c r="DW21" s="420"/>
      <c r="DX21" s="447">
        <v>108461484</v>
      </c>
      <c r="DY21" s="65"/>
      <c r="DZ21" s="66"/>
      <c r="EA21" s="420"/>
      <c r="EB21" s="420"/>
      <c r="EC21" s="447">
        <v>105039380</v>
      </c>
      <c r="ED21" s="65"/>
      <c r="EE21" s="66"/>
      <c r="EF21" s="420"/>
      <c r="EG21" s="420"/>
      <c r="EH21" s="447">
        <v>120500605</v>
      </c>
      <c r="EI21" s="65"/>
      <c r="EJ21" s="66"/>
      <c r="EK21" s="420"/>
      <c r="EL21" s="420"/>
      <c r="EM21" s="447">
        <v>176982687</v>
      </c>
      <c r="EN21" s="65"/>
      <c r="EO21" s="66"/>
      <c r="EP21" s="444"/>
      <c r="ER21" s="33">
        <v>56482082</v>
      </c>
    </row>
    <row r="22" spans="4:152" x14ac:dyDescent="0.3">
      <c r="D22" s="88"/>
      <c r="F22" s="327"/>
      <c r="G22" s="346"/>
      <c r="H22" s="448"/>
      <c r="I22" s="449"/>
      <c r="J22" s="66"/>
      <c r="K22" s="420"/>
      <c r="L22" s="450"/>
      <c r="M22" s="448"/>
      <c r="N22" s="449"/>
      <c r="O22" s="66"/>
      <c r="P22" s="420"/>
      <c r="Q22" s="450"/>
      <c r="R22" s="448"/>
      <c r="S22" s="449"/>
      <c r="T22" s="66"/>
      <c r="U22" s="420"/>
      <c r="V22" s="450"/>
      <c r="W22" s="448"/>
      <c r="X22" s="449"/>
      <c r="Y22" s="66"/>
      <c r="Z22" s="420"/>
      <c r="AA22" s="450"/>
      <c r="AB22" s="448"/>
      <c r="AC22" s="449"/>
      <c r="AD22" s="66"/>
      <c r="AE22" s="420"/>
      <c r="AF22" s="450"/>
      <c r="AG22" s="448"/>
      <c r="AH22" s="449"/>
      <c r="AI22" s="66"/>
      <c r="AJ22" s="420"/>
      <c r="AK22" s="450"/>
      <c r="AL22" s="448"/>
      <c r="AM22" s="449"/>
      <c r="AN22" s="66"/>
      <c r="AO22" s="420"/>
      <c r="AP22" s="450"/>
      <c r="AQ22" s="448"/>
      <c r="AR22" s="449"/>
      <c r="AS22" s="66"/>
      <c r="AT22" s="420"/>
      <c r="AU22" s="450"/>
      <c r="AV22" s="448"/>
      <c r="AW22" s="449"/>
      <c r="AX22" s="66"/>
      <c r="AY22" s="420"/>
      <c r="AZ22" s="450"/>
      <c r="BA22" s="448"/>
      <c r="BB22" s="449"/>
      <c r="BC22" s="66"/>
      <c r="BD22" s="420"/>
      <c r="BE22" s="450"/>
      <c r="BF22" s="448"/>
      <c r="BG22" s="449"/>
      <c r="BH22" s="66"/>
      <c r="BI22" s="420"/>
      <c r="BJ22" s="450"/>
      <c r="BK22" s="448"/>
      <c r="BL22" s="449"/>
      <c r="BM22" s="66"/>
      <c r="BN22" s="420"/>
      <c r="BO22" s="450"/>
      <c r="BP22" s="448"/>
      <c r="BQ22" s="449"/>
      <c r="BR22" s="66"/>
      <c r="BS22" s="420"/>
      <c r="BT22" s="450"/>
      <c r="BU22" s="448"/>
      <c r="BV22" s="449"/>
      <c r="BW22" s="66"/>
      <c r="BX22" s="420"/>
      <c r="BY22" s="450"/>
      <c r="BZ22" s="448"/>
      <c r="CA22" s="449"/>
      <c r="CB22" s="66"/>
      <c r="CC22" s="420"/>
      <c r="CD22" s="450"/>
      <c r="CE22" s="448"/>
      <c r="CF22" s="449"/>
      <c r="CG22" s="66"/>
      <c r="CH22" s="420"/>
      <c r="CI22" s="450"/>
      <c r="CJ22" s="448"/>
      <c r="CK22" s="449"/>
      <c r="CL22" s="66"/>
      <c r="CM22" s="420"/>
      <c r="CN22" s="450"/>
      <c r="CO22" s="448"/>
      <c r="CP22" s="449"/>
      <c r="CQ22" s="66"/>
      <c r="CR22" s="420"/>
      <c r="CS22" s="450"/>
      <c r="CT22" s="448"/>
      <c r="CU22" s="449"/>
      <c r="CV22" s="66"/>
      <c r="CW22" s="420"/>
      <c r="CX22" s="450"/>
      <c r="CY22" s="448"/>
      <c r="CZ22" s="449"/>
      <c r="DA22" s="66"/>
      <c r="DB22" s="420"/>
      <c r="DC22" s="450"/>
      <c r="DD22" s="448"/>
      <c r="DE22" s="449"/>
      <c r="DF22" s="66"/>
      <c r="DG22" s="420"/>
      <c r="DH22" s="450"/>
      <c r="DI22" s="448"/>
      <c r="DJ22" s="449"/>
      <c r="DK22" s="66"/>
      <c r="DL22" s="420"/>
      <c r="DM22" s="450"/>
      <c r="DN22" s="448"/>
      <c r="DO22" s="449"/>
      <c r="DP22" s="66"/>
      <c r="DQ22" s="420"/>
      <c r="DR22" s="450"/>
      <c r="DS22" s="448"/>
      <c r="DT22" s="449"/>
      <c r="DU22" s="66"/>
      <c r="DV22" s="420"/>
      <c r="DW22" s="450"/>
      <c r="DX22" s="448"/>
      <c r="DY22" s="449"/>
      <c r="DZ22" s="66"/>
      <c r="EA22" s="420"/>
      <c r="EB22" s="450"/>
      <c r="EC22" s="448"/>
      <c r="ED22" s="449"/>
      <c r="EE22" s="66"/>
      <c r="EF22" s="420"/>
      <c r="EG22" s="450"/>
      <c r="EH22" s="448"/>
      <c r="EI22" s="449"/>
      <c r="EJ22" s="66"/>
      <c r="EK22" s="420"/>
      <c r="EL22" s="450"/>
      <c r="EM22" s="448"/>
      <c r="EN22" s="449"/>
      <c r="EO22" s="66"/>
      <c r="EP22" s="444"/>
      <c r="ER22" s="33"/>
    </row>
    <row r="23" spans="4:152" x14ac:dyDescent="0.3">
      <c r="D23" s="88"/>
      <c r="F23" s="327"/>
      <c r="H23" s="350"/>
      <c r="I23" s="350"/>
      <c r="J23" s="350"/>
      <c r="K23" s="349"/>
      <c r="L23" s="350"/>
      <c r="M23" s="350"/>
      <c r="N23" s="350"/>
      <c r="O23" s="350"/>
      <c r="P23" s="349"/>
      <c r="Q23" s="350"/>
      <c r="R23" s="350"/>
      <c r="S23" s="350"/>
      <c r="T23" s="350"/>
      <c r="U23" s="349"/>
      <c r="V23" s="350"/>
      <c r="W23" s="350"/>
      <c r="X23" s="350"/>
      <c r="Y23" s="350"/>
      <c r="Z23" s="349"/>
      <c r="AA23" s="350"/>
      <c r="AB23" s="350"/>
      <c r="AC23" s="350"/>
      <c r="AD23" s="350"/>
      <c r="AE23" s="349"/>
      <c r="AF23" s="350"/>
      <c r="AG23" s="350"/>
      <c r="AH23" s="350"/>
      <c r="AI23" s="350"/>
      <c r="AJ23" s="349"/>
      <c r="AK23" s="350"/>
      <c r="AL23" s="350"/>
      <c r="AM23" s="350"/>
      <c r="AN23" s="350"/>
      <c r="AO23" s="349"/>
      <c r="AP23" s="350"/>
      <c r="AQ23" s="350"/>
      <c r="AR23" s="350"/>
      <c r="AS23" s="350"/>
      <c r="AT23" s="349"/>
      <c r="AU23" s="350"/>
      <c r="AV23" s="350"/>
      <c r="AW23" s="350"/>
      <c r="AX23" s="350"/>
      <c r="AY23" s="349"/>
      <c r="AZ23" s="350"/>
      <c r="BA23" s="350"/>
      <c r="BB23" s="350"/>
      <c r="BC23" s="350"/>
      <c r="BD23" s="349"/>
      <c r="BE23" s="350"/>
      <c r="BF23" s="350"/>
      <c r="BG23" s="350"/>
      <c r="BH23" s="350"/>
      <c r="BI23" s="349"/>
      <c r="BJ23" s="350"/>
      <c r="BK23" s="350"/>
      <c r="BL23" s="350"/>
      <c r="BM23" s="350"/>
      <c r="BN23" s="349"/>
      <c r="BO23" s="350"/>
      <c r="BP23" s="350"/>
      <c r="BQ23" s="350"/>
      <c r="BR23" s="350"/>
      <c r="BS23" s="349"/>
      <c r="BT23" s="350"/>
      <c r="BU23" s="350"/>
      <c r="BV23" s="350"/>
      <c r="BW23" s="350"/>
      <c r="BX23" s="349"/>
      <c r="BY23" s="350"/>
      <c r="BZ23" s="350"/>
      <c r="CA23" s="350"/>
      <c r="CB23" s="350"/>
      <c r="CC23" s="349"/>
      <c r="CD23" s="350"/>
      <c r="CE23" s="350"/>
      <c r="CF23" s="350"/>
      <c r="CG23" s="350"/>
      <c r="CH23" s="349"/>
      <c r="CI23" s="350"/>
      <c r="CJ23" s="350"/>
      <c r="CK23" s="350"/>
      <c r="CL23" s="350"/>
      <c r="CM23" s="349"/>
      <c r="CN23" s="350"/>
      <c r="CO23" s="350"/>
      <c r="CP23" s="350"/>
      <c r="CQ23" s="350"/>
      <c r="CR23" s="349"/>
      <c r="CS23" s="350"/>
      <c r="CT23" s="350"/>
      <c r="CU23" s="350"/>
      <c r="CV23" s="350"/>
      <c r="CW23" s="349"/>
      <c r="CX23" s="350"/>
      <c r="CY23" s="350"/>
      <c r="CZ23" s="350"/>
      <c r="DA23" s="350"/>
      <c r="DB23" s="349"/>
      <c r="DC23" s="350"/>
      <c r="DD23" s="350"/>
      <c r="DE23" s="350"/>
      <c r="DF23" s="350"/>
      <c r="DG23" s="349"/>
      <c r="DH23" s="350"/>
      <c r="DI23" s="350"/>
      <c r="DJ23" s="350"/>
      <c r="DK23" s="350"/>
      <c r="DL23" s="349"/>
      <c r="DM23" s="350"/>
      <c r="DN23" s="350"/>
      <c r="DO23" s="350"/>
      <c r="DP23" s="350"/>
      <c r="DQ23" s="349"/>
      <c r="DR23" s="350"/>
      <c r="DS23" s="350"/>
      <c r="DT23" s="350"/>
      <c r="DU23" s="350"/>
      <c r="DV23" s="349"/>
      <c r="DW23" s="350"/>
      <c r="DX23" s="350"/>
      <c r="DY23" s="350"/>
      <c r="DZ23" s="350"/>
      <c r="EA23" s="349"/>
      <c r="EB23" s="350"/>
      <c r="EC23" s="350"/>
      <c r="ED23" s="350"/>
      <c r="EE23" s="350"/>
      <c r="EF23" s="349"/>
      <c r="EG23" s="350"/>
      <c r="EH23" s="350"/>
      <c r="EI23" s="350"/>
      <c r="EJ23" s="350"/>
      <c r="EK23" s="349"/>
      <c r="EL23" s="350"/>
      <c r="EM23" s="388"/>
      <c r="EN23" s="350"/>
      <c r="EO23" s="350"/>
      <c r="EP23" s="387"/>
      <c r="ER23" s="33"/>
    </row>
    <row r="24" spans="4:152" s="33" customFormat="1" x14ac:dyDescent="0.3">
      <c r="D24" s="161"/>
      <c r="E24" s="430"/>
      <c r="F24" s="329"/>
      <c r="H24" s="352"/>
      <c r="I24" s="352"/>
      <c r="J24" s="352"/>
      <c r="K24" s="351"/>
      <c r="L24" s="352"/>
      <c r="M24" s="352"/>
      <c r="N24" s="352"/>
      <c r="O24" s="352"/>
      <c r="P24" s="351"/>
      <c r="Q24" s="352"/>
      <c r="R24" s="352"/>
      <c r="S24" s="352"/>
      <c r="T24" s="352"/>
      <c r="U24" s="351"/>
      <c r="V24" s="352"/>
      <c r="W24" s="352"/>
      <c r="X24" s="352"/>
      <c r="Y24" s="352"/>
      <c r="Z24" s="351"/>
      <c r="AA24" s="352"/>
      <c r="AB24" s="352"/>
      <c r="AC24" s="352"/>
      <c r="AD24" s="352"/>
      <c r="AE24" s="351"/>
      <c r="AF24" s="352"/>
      <c r="AG24" s="352"/>
      <c r="AH24" s="352"/>
      <c r="AI24" s="352"/>
      <c r="AJ24" s="351"/>
      <c r="AK24" s="352"/>
      <c r="AL24" s="352"/>
      <c r="AM24" s="352"/>
      <c r="AN24" s="352"/>
      <c r="AO24" s="351"/>
      <c r="AP24" s="352"/>
      <c r="AQ24" s="352"/>
      <c r="AR24" s="352"/>
      <c r="AS24" s="352"/>
      <c r="AT24" s="351"/>
      <c r="AU24" s="352"/>
      <c r="AV24" s="352"/>
      <c r="AW24" s="352"/>
      <c r="AX24" s="352"/>
      <c r="AY24" s="351"/>
      <c r="AZ24" s="352"/>
      <c r="BA24" s="352"/>
      <c r="BB24" s="352"/>
      <c r="BC24" s="352"/>
      <c r="BD24" s="351"/>
      <c r="BE24" s="352"/>
      <c r="BF24" s="352"/>
      <c r="BG24" s="352"/>
      <c r="BH24" s="352"/>
      <c r="BI24" s="351"/>
      <c r="BJ24" s="352"/>
      <c r="BK24" s="352"/>
      <c r="BL24" s="352"/>
      <c r="BM24" s="352"/>
      <c r="BN24" s="351"/>
      <c r="BO24" s="352"/>
      <c r="BP24" s="352"/>
      <c r="BQ24" s="352"/>
      <c r="BR24" s="352"/>
      <c r="BS24" s="351"/>
      <c r="BT24" s="352"/>
      <c r="BU24" s="352"/>
      <c r="BV24" s="352"/>
      <c r="BW24" s="352"/>
      <c r="BX24" s="351"/>
      <c r="BY24" s="352"/>
      <c r="BZ24" s="352"/>
      <c r="CA24" s="352"/>
      <c r="CB24" s="352"/>
      <c r="CC24" s="351"/>
      <c r="CD24" s="352"/>
      <c r="CE24" s="352"/>
      <c r="CF24" s="352"/>
      <c r="CG24" s="352"/>
      <c r="CH24" s="351"/>
      <c r="CI24" s="352"/>
      <c r="CJ24" s="352"/>
      <c r="CK24" s="352"/>
      <c r="CL24" s="352"/>
      <c r="CM24" s="351"/>
      <c r="CN24" s="352"/>
      <c r="CO24" s="352"/>
      <c r="CP24" s="352"/>
      <c r="CQ24" s="352"/>
      <c r="CR24" s="351"/>
      <c r="CS24" s="352"/>
      <c r="CT24" s="352"/>
      <c r="CU24" s="352"/>
      <c r="CV24" s="352"/>
      <c r="CW24" s="351"/>
      <c r="CX24" s="352"/>
      <c r="CY24" s="352"/>
      <c r="CZ24" s="352"/>
      <c r="DA24" s="352"/>
      <c r="DB24" s="351"/>
      <c r="DC24" s="352"/>
      <c r="DD24" s="352"/>
      <c r="DE24" s="352"/>
      <c r="DF24" s="352"/>
      <c r="DG24" s="351"/>
      <c r="DH24" s="352"/>
      <c r="DI24" s="352"/>
      <c r="DJ24" s="352"/>
      <c r="DK24" s="352"/>
      <c r="DL24" s="351"/>
      <c r="DM24" s="352"/>
      <c r="DN24" s="352"/>
      <c r="DO24" s="352"/>
      <c r="DP24" s="352"/>
      <c r="DQ24" s="351"/>
      <c r="DR24" s="352"/>
      <c r="DS24" s="352"/>
      <c r="DT24" s="352"/>
      <c r="DU24" s="352"/>
      <c r="DV24" s="351"/>
      <c r="DW24" s="352"/>
      <c r="DX24" s="352"/>
      <c r="DY24" s="352"/>
      <c r="DZ24" s="352"/>
      <c r="EA24" s="351"/>
      <c r="EB24" s="352"/>
      <c r="EC24" s="352"/>
      <c r="ED24" s="352"/>
      <c r="EE24" s="352"/>
      <c r="EF24" s="351"/>
      <c r="EG24" s="352"/>
      <c r="EH24" s="352"/>
      <c r="EI24" s="352"/>
      <c r="EJ24" s="352"/>
      <c r="EK24" s="351"/>
      <c r="EL24" s="352"/>
      <c r="EM24" s="352"/>
      <c r="EN24" s="352"/>
      <c r="EO24" s="352"/>
      <c r="EP24" s="408"/>
    </row>
    <row r="25" spans="4:152" s="33" customFormat="1" x14ac:dyDescent="0.3">
      <c r="D25" s="185" t="s">
        <v>457</v>
      </c>
      <c r="E25" s="430"/>
      <c r="F25" s="329"/>
      <c r="H25" s="47">
        <v>0</v>
      </c>
      <c r="I25" s="47"/>
      <c r="J25" s="47"/>
      <c r="K25" s="49"/>
      <c r="L25" s="47"/>
      <c r="M25" s="47">
        <v>11333094</v>
      </c>
      <c r="N25" s="47"/>
      <c r="O25" s="47"/>
      <c r="P25" s="49"/>
      <c r="Q25" s="47"/>
      <c r="R25" s="47">
        <v>-3984184</v>
      </c>
      <c r="S25" s="47"/>
      <c r="T25" s="47"/>
      <c r="U25" s="49"/>
      <c r="V25" s="47"/>
      <c r="W25" s="47">
        <v>1344923</v>
      </c>
      <c r="X25" s="47"/>
      <c r="Y25" s="47"/>
      <c r="Z25" s="49"/>
      <c r="AA25" s="47"/>
      <c r="AB25" s="47">
        <v>4851831</v>
      </c>
      <c r="AC25" s="47"/>
      <c r="AD25" s="47"/>
      <c r="AE25" s="49"/>
      <c r="AF25" s="47"/>
      <c r="AG25" s="47">
        <v>-8884071</v>
      </c>
      <c r="AH25" s="47"/>
      <c r="AI25" s="47"/>
      <c r="AJ25" s="49"/>
      <c r="AK25" s="47"/>
      <c r="AL25" s="47">
        <v>1336522</v>
      </c>
      <c r="AM25" s="47"/>
      <c r="AN25" s="47"/>
      <c r="AO25" s="49"/>
      <c r="AP25" s="47"/>
      <c r="AQ25" s="47">
        <v>-5287167</v>
      </c>
      <c r="AR25" s="47"/>
      <c r="AS25" s="47"/>
      <c r="AT25" s="49"/>
      <c r="AU25" s="47"/>
      <c r="AV25" s="47">
        <v>-5594539</v>
      </c>
      <c r="AW25" s="47"/>
      <c r="AX25" s="47"/>
      <c r="AY25" s="49"/>
      <c r="AZ25" s="47"/>
      <c r="BA25" s="47">
        <v>-451464</v>
      </c>
      <c r="BB25" s="47"/>
      <c r="BC25" s="47"/>
      <c r="BD25" s="49"/>
      <c r="BE25" s="47"/>
      <c r="BF25" s="47">
        <v>0</v>
      </c>
      <c r="BG25" s="47"/>
      <c r="BH25" s="47"/>
      <c r="BI25" s="49"/>
      <c r="BJ25" s="47"/>
      <c r="BK25" s="47">
        <v>0</v>
      </c>
      <c r="BL25" s="47"/>
      <c r="BM25" s="47"/>
      <c r="BN25" s="49"/>
      <c r="BO25" s="47"/>
      <c r="BP25" s="47">
        <v>0</v>
      </c>
      <c r="BQ25" s="47"/>
      <c r="BR25" s="47"/>
      <c r="BS25" s="49"/>
      <c r="BT25" s="47"/>
      <c r="BU25" s="47">
        <v>-5335055</v>
      </c>
      <c r="BV25" s="47"/>
      <c r="BW25" s="47"/>
      <c r="BX25" s="49"/>
      <c r="BY25" s="47"/>
      <c r="BZ25" s="47">
        <v>5511065</v>
      </c>
      <c r="CA25" s="47"/>
      <c r="CB25" s="47"/>
      <c r="CC25" s="49"/>
      <c r="CD25" s="47"/>
      <c r="CE25" s="47">
        <v>43240810</v>
      </c>
      <c r="CF25" s="47"/>
      <c r="CG25" s="47"/>
      <c r="CH25" s="49"/>
      <c r="CI25" s="47"/>
      <c r="CJ25" s="47">
        <v>1683425</v>
      </c>
      <c r="CK25" s="47"/>
      <c r="CL25" s="47"/>
      <c r="CM25" s="49"/>
      <c r="CN25" s="47"/>
      <c r="CO25" s="47">
        <v>3575832</v>
      </c>
      <c r="CP25" s="47"/>
      <c r="CQ25" s="47"/>
      <c r="CR25" s="49"/>
      <c r="CS25" s="47"/>
      <c r="CT25" s="47">
        <v>53727650</v>
      </c>
      <c r="CU25" s="47"/>
      <c r="CV25" s="47"/>
      <c r="CW25" s="49"/>
      <c r="CX25" s="47"/>
      <c r="CY25" s="47">
        <v>-54202159</v>
      </c>
      <c r="CZ25" s="47"/>
      <c r="DA25" s="47"/>
      <c r="DB25" s="49"/>
      <c r="DC25" s="47"/>
      <c r="DD25" s="47">
        <v>-3465898</v>
      </c>
      <c r="DE25" s="47"/>
      <c r="DF25" s="47"/>
      <c r="DG25" s="49"/>
      <c r="DH25" s="47"/>
      <c r="DI25" s="47">
        <v>8772236</v>
      </c>
      <c r="DJ25" s="47"/>
      <c r="DK25" s="47"/>
      <c r="DL25" s="49"/>
      <c r="DM25" s="47"/>
      <c r="DN25" s="47">
        <v>-3753879</v>
      </c>
      <c r="DO25" s="47"/>
      <c r="DP25" s="47"/>
      <c r="DQ25" s="49"/>
      <c r="DR25" s="47"/>
      <c r="DS25" s="47">
        <v>-20434962</v>
      </c>
      <c r="DT25" s="47"/>
      <c r="DU25" s="47"/>
      <c r="DV25" s="49"/>
      <c r="DW25" s="47"/>
      <c r="DX25" s="47">
        <v>14593850</v>
      </c>
      <c r="DY25" s="47"/>
      <c r="DZ25" s="47"/>
      <c r="EA25" s="49"/>
      <c r="EB25" s="47"/>
      <c r="EC25" s="47">
        <v>-343384</v>
      </c>
      <c r="ED25" s="47"/>
      <c r="EE25" s="47"/>
      <c r="EF25" s="49"/>
      <c r="EG25" s="47"/>
      <c r="EH25" s="47">
        <v>-27141640</v>
      </c>
      <c r="EI25" s="47"/>
      <c r="EJ25" s="47"/>
      <c r="EK25" s="49"/>
      <c r="EL25" s="47"/>
      <c r="EM25" s="47">
        <v>29143055</v>
      </c>
      <c r="EN25" s="47"/>
      <c r="EO25" s="47"/>
      <c r="EP25" s="440"/>
      <c r="ER25" s="33">
        <v>23631990</v>
      </c>
    </row>
    <row r="26" spans="4:152" x14ac:dyDescent="0.3">
      <c r="D26" s="88"/>
      <c r="F26" s="327"/>
      <c r="H26" s="350"/>
      <c r="I26" s="350"/>
      <c r="J26" s="350"/>
      <c r="K26" s="349"/>
      <c r="L26" s="350"/>
      <c r="M26" s="350"/>
      <c r="N26" s="350"/>
      <c r="O26" s="350"/>
      <c r="P26" s="349"/>
      <c r="Q26" s="350"/>
      <c r="R26" s="350"/>
      <c r="S26" s="350"/>
      <c r="T26" s="350"/>
      <c r="U26" s="349"/>
      <c r="V26" s="350"/>
      <c r="W26" s="350"/>
      <c r="X26" s="350"/>
      <c r="Y26" s="350"/>
      <c r="Z26" s="349"/>
      <c r="AA26" s="350"/>
      <c r="AB26" s="350"/>
      <c r="AC26" s="350"/>
      <c r="AD26" s="350"/>
      <c r="AE26" s="349"/>
      <c r="AF26" s="350"/>
      <c r="AG26" s="350"/>
      <c r="AH26" s="350"/>
      <c r="AI26" s="350"/>
      <c r="AJ26" s="349"/>
      <c r="AK26" s="350"/>
      <c r="AL26" s="350"/>
      <c r="AM26" s="350"/>
      <c r="AN26" s="350"/>
      <c r="AO26" s="349"/>
      <c r="AP26" s="350"/>
      <c r="AQ26" s="350"/>
      <c r="AR26" s="350"/>
      <c r="AS26" s="350"/>
      <c r="AT26" s="349"/>
      <c r="AU26" s="350"/>
      <c r="AV26" s="350"/>
      <c r="AW26" s="350"/>
      <c r="AX26" s="350"/>
      <c r="AY26" s="349"/>
      <c r="AZ26" s="350"/>
      <c r="BA26" s="350"/>
      <c r="BB26" s="350"/>
      <c r="BC26" s="350"/>
      <c r="BD26" s="349"/>
      <c r="BE26" s="350"/>
      <c r="BF26" s="350"/>
      <c r="BG26" s="350"/>
      <c r="BH26" s="350"/>
      <c r="BI26" s="349"/>
      <c r="BJ26" s="350"/>
      <c r="BK26" s="350"/>
      <c r="BL26" s="350"/>
      <c r="BM26" s="350"/>
      <c r="BN26" s="349"/>
      <c r="BO26" s="350"/>
      <c r="BP26" s="350"/>
      <c r="BQ26" s="350"/>
      <c r="BR26" s="350"/>
      <c r="BS26" s="349"/>
      <c r="BT26" s="350"/>
      <c r="BX26" s="327"/>
      <c r="BZ26" s="350"/>
      <c r="CA26" s="350"/>
      <c r="CB26" s="350"/>
      <c r="CC26" s="349"/>
      <c r="CD26" s="350"/>
      <c r="CE26" s="350"/>
      <c r="CF26" s="350"/>
      <c r="CG26" s="350"/>
      <c r="CH26" s="349"/>
      <c r="CI26" s="350"/>
      <c r="CJ26" s="350"/>
      <c r="CK26" s="350"/>
      <c r="CL26" s="350"/>
      <c r="CM26" s="349"/>
      <c r="CN26" s="350"/>
      <c r="CO26" s="350"/>
      <c r="CP26" s="350"/>
      <c r="CQ26" s="350"/>
      <c r="CR26" s="349"/>
      <c r="CS26" s="350"/>
      <c r="CT26" s="350"/>
      <c r="CU26" s="350"/>
      <c r="CV26" s="350"/>
      <c r="CW26" s="349"/>
      <c r="CX26" s="350"/>
      <c r="CY26" s="350"/>
      <c r="CZ26" s="350"/>
      <c r="DA26" s="350"/>
      <c r="DB26" s="349"/>
      <c r="DC26" s="350"/>
      <c r="DD26" s="350"/>
      <c r="DE26" s="350"/>
      <c r="DF26" s="350"/>
      <c r="DG26" s="349"/>
      <c r="DH26" s="350"/>
      <c r="DI26" s="350"/>
      <c r="DJ26" s="350"/>
      <c r="DK26" s="350"/>
      <c r="DL26" s="349"/>
      <c r="DM26" s="350"/>
      <c r="DN26" s="350"/>
      <c r="DO26" s="350"/>
      <c r="DP26" s="350"/>
      <c r="DQ26" s="349"/>
      <c r="DR26" s="350"/>
      <c r="DS26" s="350"/>
      <c r="DT26" s="350"/>
      <c r="DU26" s="350"/>
      <c r="DV26" s="349"/>
      <c r="DW26" s="350"/>
      <c r="DX26" s="350"/>
      <c r="DY26" s="350"/>
      <c r="DZ26" s="350"/>
      <c r="EA26" s="349"/>
      <c r="EB26" s="350"/>
      <c r="EC26" s="350"/>
      <c r="ED26" s="350"/>
      <c r="EE26" s="350"/>
      <c r="EF26" s="349"/>
      <c r="EG26" s="350"/>
      <c r="EH26" s="350"/>
      <c r="EI26" s="350"/>
      <c r="EJ26" s="350"/>
      <c r="EK26" s="349"/>
      <c r="EL26" s="350"/>
      <c r="EP26" s="88"/>
      <c r="ER26" s="33">
        <v>0</v>
      </c>
    </row>
    <row r="27" spans="4:152" s="33" customFormat="1" x14ac:dyDescent="0.3">
      <c r="D27" s="161" t="s">
        <v>458</v>
      </c>
      <c r="E27" s="430"/>
      <c r="F27" s="329"/>
      <c r="H27" s="352">
        <v>0</v>
      </c>
      <c r="I27" s="352"/>
      <c r="J27" s="352"/>
      <c r="K27" s="351"/>
      <c r="L27" s="352"/>
      <c r="M27" s="352">
        <v>0</v>
      </c>
      <c r="N27" s="352"/>
      <c r="O27" s="352"/>
      <c r="P27" s="351"/>
      <c r="Q27" s="352"/>
      <c r="R27" s="352">
        <v>0</v>
      </c>
      <c r="S27" s="352"/>
      <c r="T27" s="352"/>
      <c r="U27" s="351"/>
      <c r="V27" s="352"/>
      <c r="W27" s="352">
        <v>0</v>
      </c>
      <c r="X27" s="352"/>
      <c r="Y27" s="352"/>
      <c r="Z27" s="351"/>
      <c r="AA27" s="352"/>
      <c r="AB27" s="352">
        <v>0</v>
      </c>
      <c r="AC27" s="352"/>
      <c r="AD27" s="352"/>
      <c r="AE27" s="351"/>
      <c r="AF27" s="352"/>
      <c r="AG27" s="352">
        <v>0</v>
      </c>
      <c r="AH27" s="352"/>
      <c r="AI27" s="352"/>
      <c r="AJ27" s="351"/>
      <c r="AK27" s="352"/>
      <c r="AL27" s="352">
        <v>0</v>
      </c>
      <c r="AM27" s="352"/>
      <c r="AN27" s="352"/>
      <c r="AO27" s="351"/>
      <c r="AP27" s="352"/>
      <c r="AQ27" s="352">
        <v>0</v>
      </c>
      <c r="AR27" s="352"/>
      <c r="AS27" s="352"/>
      <c r="AT27" s="351"/>
      <c r="AU27" s="352"/>
      <c r="AV27" s="352">
        <v>0</v>
      </c>
      <c r="AW27" s="352"/>
      <c r="AX27" s="352"/>
      <c r="AY27" s="351"/>
      <c r="AZ27" s="352"/>
      <c r="BA27" s="352">
        <v>0</v>
      </c>
      <c r="BB27" s="352"/>
      <c r="BC27" s="352"/>
      <c r="BD27" s="351"/>
      <c r="BE27" s="352"/>
      <c r="BF27" s="352">
        <v>0</v>
      </c>
      <c r="BG27" s="352"/>
      <c r="BH27" s="352"/>
      <c r="BI27" s="351"/>
      <c r="BJ27" s="352"/>
      <c r="BK27" s="352">
        <v>0</v>
      </c>
      <c r="BL27" s="352"/>
      <c r="BM27" s="352"/>
      <c r="BN27" s="351"/>
      <c r="BO27" s="352"/>
      <c r="BP27" s="352">
        <v>0</v>
      </c>
      <c r="BQ27" s="352"/>
      <c r="BR27" s="352"/>
      <c r="BS27" s="351"/>
      <c r="BT27" s="352"/>
      <c r="BU27" s="47">
        <v>0</v>
      </c>
      <c r="BX27" s="329"/>
      <c r="BZ27" s="352">
        <v>-1365283.6125397943</v>
      </c>
      <c r="CA27" s="352"/>
      <c r="CB27" s="352"/>
      <c r="CC27" s="351"/>
      <c r="CD27" s="352"/>
      <c r="CE27" s="352">
        <v>0</v>
      </c>
      <c r="CF27" s="352"/>
      <c r="CG27" s="352"/>
      <c r="CH27" s="351"/>
      <c r="CI27" s="352"/>
      <c r="CJ27" s="352">
        <v>0</v>
      </c>
      <c r="CK27" s="352"/>
      <c r="CL27" s="352"/>
      <c r="CM27" s="351"/>
      <c r="CN27" s="352"/>
      <c r="CO27" s="352">
        <v>0</v>
      </c>
      <c r="CP27" s="352"/>
      <c r="CQ27" s="352"/>
      <c r="CR27" s="351"/>
      <c r="CS27" s="352"/>
      <c r="CT27" s="352">
        <v>0</v>
      </c>
      <c r="CU27" s="352"/>
      <c r="CV27" s="352"/>
      <c r="CW27" s="351"/>
      <c r="CX27" s="352"/>
      <c r="CY27" s="352">
        <v>0</v>
      </c>
      <c r="CZ27" s="352"/>
      <c r="DA27" s="352"/>
      <c r="DB27" s="351"/>
      <c r="DC27" s="352"/>
      <c r="DD27" s="352">
        <v>0</v>
      </c>
      <c r="DE27" s="352"/>
      <c r="DF27" s="352"/>
      <c r="DG27" s="351"/>
      <c r="DH27" s="352"/>
      <c r="DI27" s="352">
        <v>0</v>
      </c>
      <c r="DJ27" s="352"/>
      <c r="DK27" s="352"/>
      <c r="DL27" s="351"/>
      <c r="DM27" s="352"/>
      <c r="DN27" s="352">
        <v>0</v>
      </c>
      <c r="DO27" s="352"/>
      <c r="DP27" s="352"/>
      <c r="DQ27" s="351"/>
      <c r="DR27" s="352"/>
      <c r="DS27" s="352">
        <v>0</v>
      </c>
      <c r="DT27" s="352"/>
      <c r="DU27" s="352"/>
      <c r="DV27" s="351"/>
      <c r="DW27" s="352"/>
      <c r="DX27" s="352">
        <v>0</v>
      </c>
      <c r="DY27" s="352"/>
      <c r="DZ27" s="352"/>
      <c r="EA27" s="351"/>
      <c r="EB27" s="352"/>
      <c r="EC27" s="352">
        <v>0</v>
      </c>
      <c r="ED27" s="352"/>
      <c r="EE27" s="352"/>
      <c r="EF27" s="351"/>
      <c r="EG27" s="352"/>
      <c r="EH27" s="352">
        <v>-28800688.612539794</v>
      </c>
      <c r="EI27" s="352"/>
      <c r="EJ27" s="352"/>
      <c r="EK27" s="351"/>
      <c r="EL27" s="352"/>
      <c r="EM27" s="47">
        <v>0</v>
      </c>
      <c r="EP27" s="161"/>
      <c r="ER27" s="33">
        <v>1365283.6125397943</v>
      </c>
      <c r="EV27" s="451"/>
    </row>
    <row r="28" spans="4:152" x14ac:dyDescent="0.3">
      <c r="D28" s="88"/>
      <c r="F28" s="327"/>
      <c r="H28" s="452"/>
      <c r="I28" s="350"/>
      <c r="J28" s="350"/>
      <c r="K28" s="349"/>
      <c r="L28" s="350"/>
      <c r="M28" s="350"/>
      <c r="N28" s="350"/>
      <c r="O28" s="350"/>
      <c r="P28" s="349"/>
      <c r="Q28" s="350"/>
      <c r="R28" s="350"/>
      <c r="S28" s="350"/>
      <c r="T28" s="350"/>
      <c r="U28" s="349"/>
      <c r="V28" s="350"/>
      <c r="W28" s="350"/>
      <c r="X28" s="350"/>
      <c r="Y28" s="350"/>
      <c r="Z28" s="349"/>
      <c r="AA28" s="350"/>
      <c r="AB28" s="350"/>
      <c r="AC28" s="350"/>
      <c r="AD28" s="350"/>
      <c r="AE28" s="349"/>
      <c r="AF28" s="350"/>
      <c r="AG28" s="350"/>
      <c r="AH28" s="350"/>
      <c r="AI28" s="350"/>
      <c r="AJ28" s="349"/>
      <c r="AK28" s="350"/>
      <c r="AL28" s="350"/>
      <c r="AM28" s="350"/>
      <c r="AN28" s="350"/>
      <c r="AO28" s="349"/>
      <c r="AP28" s="350"/>
      <c r="AQ28" s="350"/>
      <c r="AR28" s="350"/>
      <c r="AS28" s="350"/>
      <c r="AT28" s="349"/>
      <c r="AU28" s="350"/>
      <c r="AV28" s="350"/>
      <c r="AW28" s="350"/>
      <c r="AX28" s="350"/>
      <c r="AY28" s="349"/>
      <c r="AZ28" s="350"/>
      <c r="BA28" s="350"/>
      <c r="BB28" s="350"/>
      <c r="BC28" s="350"/>
      <c r="BD28" s="349"/>
      <c r="BE28" s="350"/>
      <c r="BF28" s="350"/>
      <c r="BG28" s="350"/>
      <c r="BH28" s="350"/>
      <c r="BI28" s="349"/>
      <c r="BJ28" s="350"/>
      <c r="BK28" s="350"/>
      <c r="BL28" s="350"/>
      <c r="BM28" s="350"/>
      <c r="BN28" s="349"/>
      <c r="BO28" s="350"/>
      <c r="BP28" s="350"/>
      <c r="BQ28" s="350"/>
      <c r="BR28" s="350"/>
      <c r="BS28" s="349"/>
      <c r="BT28" s="350"/>
      <c r="BU28" s="350"/>
      <c r="BV28" s="350"/>
      <c r="BW28" s="350"/>
      <c r="BX28" s="349"/>
      <c r="BY28" s="350"/>
      <c r="BZ28" s="350"/>
      <c r="CA28" s="350"/>
      <c r="CB28" s="350"/>
      <c r="CC28" s="349"/>
      <c r="CD28" s="350"/>
      <c r="CE28" s="350"/>
      <c r="CF28" s="350"/>
      <c r="CG28" s="350"/>
      <c r="CH28" s="349"/>
      <c r="CI28" s="350"/>
      <c r="CJ28" s="350"/>
      <c r="CK28" s="350"/>
      <c r="CL28" s="350"/>
      <c r="CM28" s="349"/>
      <c r="CN28" s="350"/>
      <c r="CO28" s="350"/>
      <c r="CP28" s="350"/>
      <c r="CQ28" s="350"/>
      <c r="CR28" s="349"/>
      <c r="CS28" s="350"/>
      <c r="CT28" s="350"/>
      <c r="CU28" s="350"/>
      <c r="CV28" s="350"/>
      <c r="CW28" s="349"/>
      <c r="CX28" s="350"/>
      <c r="CY28" s="350"/>
      <c r="CZ28" s="350"/>
      <c r="DA28" s="350"/>
      <c r="DB28" s="349"/>
      <c r="DC28" s="350"/>
      <c r="DD28" s="350"/>
      <c r="DE28" s="350"/>
      <c r="DF28" s="350"/>
      <c r="DG28" s="349"/>
      <c r="DH28" s="350"/>
      <c r="DI28" s="350"/>
      <c r="DJ28" s="350"/>
      <c r="DK28" s="350"/>
      <c r="DL28" s="349"/>
      <c r="DM28" s="350"/>
      <c r="DN28" s="350"/>
      <c r="DO28" s="350"/>
      <c r="DP28" s="350"/>
      <c r="DQ28" s="349"/>
      <c r="DR28" s="350"/>
      <c r="DS28" s="350"/>
      <c r="DT28" s="350"/>
      <c r="DU28" s="350"/>
      <c r="DV28" s="349"/>
      <c r="DW28" s="350"/>
      <c r="DX28" s="350"/>
      <c r="DY28" s="350"/>
      <c r="DZ28" s="350"/>
      <c r="EA28" s="349"/>
      <c r="EB28" s="350"/>
      <c r="EC28" s="350"/>
      <c r="ED28" s="350"/>
      <c r="EE28" s="350"/>
      <c r="EF28" s="349"/>
      <c r="EG28" s="350"/>
      <c r="EH28" s="350"/>
      <c r="EI28" s="350"/>
      <c r="EJ28" s="350"/>
      <c r="EK28" s="349"/>
      <c r="EL28" s="350"/>
      <c r="EM28" s="350"/>
      <c r="EN28" s="350"/>
      <c r="EO28" s="350"/>
      <c r="EP28" s="387"/>
      <c r="ER28" s="33">
        <v>0</v>
      </c>
    </row>
    <row r="29" spans="4:152" s="33" customFormat="1" x14ac:dyDescent="0.3">
      <c r="D29" s="161" t="s">
        <v>459</v>
      </c>
      <c r="E29" s="138" t="s">
        <v>92</v>
      </c>
      <c r="F29" s="327"/>
      <c r="G29" s="80"/>
      <c r="H29" s="47">
        <v>6817031.451631099</v>
      </c>
      <c r="I29" s="47"/>
      <c r="J29" s="47"/>
      <c r="K29" s="49"/>
      <c r="L29" s="47"/>
      <c r="M29" s="47">
        <v>316</v>
      </c>
      <c r="N29" s="47"/>
      <c r="O29" s="47"/>
      <c r="P29" s="49"/>
      <c r="Q29" s="47"/>
      <c r="R29" s="47">
        <v>725622</v>
      </c>
      <c r="S29" s="47"/>
      <c r="T29" s="47"/>
      <c r="U29" s="49"/>
      <c r="V29" s="47"/>
      <c r="W29" s="47">
        <v>63100</v>
      </c>
      <c r="X29" s="47"/>
      <c r="Y29" s="47"/>
      <c r="Z29" s="49"/>
      <c r="AA29" s="47"/>
      <c r="AB29" s="47">
        <v>65682</v>
      </c>
      <c r="AC29" s="47"/>
      <c r="AD29" s="47"/>
      <c r="AE29" s="49"/>
      <c r="AF29" s="47"/>
      <c r="AG29" s="47">
        <v>3425969</v>
      </c>
      <c r="AH29" s="47"/>
      <c r="AI29" s="47"/>
      <c r="AJ29" s="49"/>
      <c r="AK29" s="47"/>
      <c r="AL29" s="47">
        <v>4608622.3748599887</v>
      </c>
      <c r="AM29" s="47"/>
      <c r="AN29" s="47"/>
      <c r="AO29" s="49"/>
      <c r="AP29" s="47"/>
      <c r="AQ29" s="47">
        <v>2365797.76452999</v>
      </c>
      <c r="AR29" s="47"/>
      <c r="AS29" s="47"/>
      <c r="AT29" s="49"/>
      <c r="AU29" s="47"/>
      <c r="AV29" s="47">
        <v>8964518.3521799799</v>
      </c>
      <c r="AW29" s="47"/>
      <c r="AX29" s="47"/>
      <c r="AY29" s="49"/>
      <c r="AZ29" s="47"/>
      <c r="BA29" s="47">
        <v>4488231</v>
      </c>
      <c r="BB29" s="47"/>
      <c r="BC29" s="47"/>
      <c r="BD29" s="49"/>
      <c r="BE29" s="47"/>
      <c r="BF29" s="47">
        <v>0</v>
      </c>
      <c r="BG29" s="47"/>
      <c r="BH29" s="47"/>
      <c r="BI29" s="49"/>
      <c r="BJ29" s="47"/>
      <c r="BK29" s="47">
        <v>0</v>
      </c>
      <c r="BL29" s="47"/>
      <c r="BM29" s="47"/>
      <c r="BN29" s="49"/>
      <c r="BO29" s="47"/>
      <c r="BP29" s="47">
        <v>0</v>
      </c>
      <c r="BQ29" s="47"/>
      <c r="BR29" s="47"/>
      <c r="BS29" s="49"/>
      <c r="BT29" s="47"/>
      <c r="BU29" s="47">
        <v>24707858.491569959</v>
      </c>
      <c r="BV29" s="47"/>
      <c r="BW29" s="47"/>
      <c r="BX29" s="49"/>
      <c r="BY29" s="47"/>
      <c r="BZ29" s="47">
        <v>21376570</v>
      </c>
      <c r="CA29" s="47"/>
      <c r="CB29" s="47"/>
      <c r="CC29" s="49"/>
      <c r="CD29" s="47"/>
      <c r="CE29" s="47">
        <v>1585476</v>
      </c>
      <c r="CF29" s="47"/>
      <c r="CG29" s="47"/>
      <c r="CH29" s="49"/>
      <c r="CI29" s="47"/>
      <c r="CJ29" s="47">
        <v>1883939</v>
      </c>
      <c r="CK29" s="47"/>
      <c r="CL29" s="47"/>
      <c r="CM29" s="49"/>
      <c r="CN29" s="47"/>
      <c r="CO29" s="47">
        <v>1345</v>
      </c>
      <c r="CP29" s="47"/>
      <c r="CQ29" s="47"/>
      <c r="CR29" s="49"/>
      <c r="CS29" s="47"/>
      <c r="CT29" s="47">
        <v>7623</v>
      </c>
      <c r="CU29" s="47"/>
      <c r="CV29" s="47"/>
      <c r="CW29" s="49"/>
      <c r="CX29" s="47"/>
      <c r="CY29" s="47">
        <v>2785125</v>
      </c>
      <c r="CZ29" s="47"/>
      <c r="DA29" s="47"/>
      <c r="DB29" s="49"/>
      <c r="DC29" s="47"/>
      <c r="DD29" s="47">
        <v>4713582</v>
      </c>
      <c r="DE29" s="47"/>
      <c r="DF29" s="47"/>
      <c r="DG29" s="49"/>
      <c r="DH29" s="47"/>
      <c r="DI29" s="47">
        <v>1340721</v>
      </c>
      <c r="DJ29" s="47"/>
      <c r="DK29" s="47"/>
      <c r="DL29" s="49"/>
      <c r="DM29" s="47"/>
      <c r="DN29" s="47">
        <v>1361987</v>
      </c>
      <c r="DO29" s="47"/>
      <c r="DP29" s="47"/>
      <c r="DQ29" s="49"/>
      <c r="DR29" s="47"/>
      <c r="DS29" s="47">
        <v>4840836</v>
      </c>
      <c r="DT29" s="47"/>
      <c r="DU29" s="47"/>
      <c r="DV29" s="49"/>
      <c r="DW29" s="47"/>
      <c r="DX29" s="47">
        <v>400240</v>
      </c>
      <c r="DY29" s="47"/>
      <c r="DZ29" s="47"/>
      <c r="EA29" s="49"/>
      <c r="EB29" s="47"/>
      <c r="EC29" s="47">
        <v>669537</v>
      </c>
      <c r="ED29" s="47"/>
      <c r="EE29" s="47"/>
      <c r="EF29" s="49"/>
      <c r="EG29" s="47"/>
      <c r="EH29" s="47">
        <v>1587551</v>
      </c>
      <c r="EI29" s="47"/>
      <c r="EJ29" s="47"/>
      <c r="EK29" s="49"/>
      <c r="EL29" s="47"/>
      <c r="EM29" s="439">
        <v>18520634</v>
      </c>
      <c r="EN29" s="47"/>
      <c r="EO29" s="47"/>
      <c r="EP29" s="440"/>
      <c r="ER29" s="33">
        <v>-2855936</v>
      </c>
    </row>
    <row r="30" spans="4:152" s="33" customFormat="1" x14ac:dyDescent="0.3">
      <c r="D30" s="453" t="s">
        <v>460</v>
      </c>
      <c r="E30" s="430"/>
      <c r="F30" s="187"/>
      <c r="G30" s="454"/>
      <c r="H30" s="455">
        <v>6817031.451631099</v>
      </c>
      <c r="I30" s="455"/>
      <c r="J30" s="62"/>
      <c r="K30" s="62"/>
      <c r="L30" s="455"/>
      <c r="M30" s="455">
        <v>316</v>
      </c>
      <c r="N30" s="455"/>
      <c r="O30" s="62"/>
      <c r="P30" s="62"/>
      <c r="Q30" s="455"/>
      <c r="R30" s="455">
        <v>725622</v>
      </c>
      <c r="S30" s="455"/>
      <c r="T30" s="62"/>
      <c r="U30" s="62"/>
      <c r="V30" s="455"/>
      <c r="W30" s="455">
        <v>63100</v>
      </c>
      <c r="X30" s="455"/>
      <c r="Y30" s="62"/>
      <c r="Z30" s="62"/>
      <c r="AA30" s="455"/>
      <c r="AB30" s="455">
        <v>65682</v>
      </c>
      <c r="AC30" s="455"/>
      <c r="AD30" s="62"/>
      <c r="AE30" s="62"/>
      <c r="AF30" s="455"/>
      <c r="AG30" s="455">
        <v>3425969</v>
      </c>
      <c r="AH30" s="455"/>
      <c r="AI30" s="62"/>
      <c r="AJ30" s="62"/>
      <c r="AK30" s="455"/>
      <c r="AL30" s="455">
        <v>4608622.3748599887</v>
      </c>
      <c r="AM30" s="455"/>
      <c r="AN30" s="62"/>
      <c r="AO30" s="62"/>
      <c r="AP30" s="455"/>
      <c r="AQ30" s="455">
        <v>2365797.76452999</v>
      </c>
      <c r="AR30" s="455"/>
      <c r="AS30" s="62"/>
      <c r="AT30" s="62"/>
      <c r="AU30" s="455"/>
      <c r="AV30" s="455">
        <v>8964518.3521799799</v>
      </c>
      <c r="AW30" s="455"/>
      <c r="AX30" s="62"/>
      <c r="AY30" s="62"/>
      <c r="AZ30" s="455"/>
      <c r="BA30" s="455">
        <v>4488231</v>
      </c>
      <c r="BB30" s="403"/>
      <c r="BC30" s="62"/>
      <c r="BD30" s="62"/>
      <c r="BE30" s="403"/>
      <c r="BF30" s="455">
        <v>0</v>
      </c>
      <c r="BG30" s="455"/>
      <c r="BH30" s="62"/>
      <c r="BI30" s="62"/>
      <c r="BJ30" s="455"/>
      <c r="BK30" s="455">
        <v>0</v>
      </c>
      <c r="BL30" s="455"/>
      <c r="BM30" s="62"/>
      <c r="BN30" s="62"/>
      <c r="BO30" s="455"/>
      <c r="BP30" s="455">
        <v>0</v>
      </c>
      <c r="BQ30" s="455"/>
      <c r="BR30" s="62"/>
      <c r="BS30" s="62"/>
      <c r="BT30" s="455"/>
      <c r="BU30" s="455">
        <v>24707858.491569959</v>
      </c>
      <c r="BV30" s="455"/>
      <c r="BW30" s="62"/>
      <c r="BX30" s="62"/>
      <c r="BY30" s="455"/>
      <c r="BZ30" s="455">
        <v>21376570</v>
      </c>
      <c r="CA30" s="455"/>
      <c r="CB30" s="62"/>
      <c r="CC30" s="62"/>
      <c r="CD30" s="455"/>
      <c r="CE30" s="455">
        <v>1585476</v>
      </c>
      <c r="CF30" s="455"/>
      <c r="CG30" s="62"/>
      <c r="CH30" s="62"/>
      <c r="CI30" s="455"/>
      <c r="CJ30" s="455">
        <v>1883939</v>
      </c>
      <c r="CK30" s="455"/>
      <c r="CL30" s="62"/>
      <c r="CM30" s="62"/>
      <c r="CN30" s="455"/>
      <c r="CO30" s="455">
        <v>1345</v>
      </c>
      <c r="CP30" s="455"/>
      <c r="CQ30" s="62"/>
      <c r="CR30" s="62"/>
      <c r="CS30" s="455"/>
      <c r="CT30" s="455">
        <v>7623</v>
      </c>
      <c r="CU30" s="455"/>
      <c r="CV30" s="62"/>
      <c r="CW30" s="62"/>
      <c r="CX30" s="455"/>
      <c r="CY30" s="455">
        <v>2785125</v>
      </c>
      <c r="CZ30" s="455"/>
      <c r="DA30" s="62"/>
      <c r="DB30" s="62"/>
      <c r="DC30" s="455"/>
      <c r="DD30" s="455">
        <v>4713582</v>
      </c>
      <c r="DE30" s="455"/>
      <c r="DF30" s="62"/>
      <c r="DG30" s="62"/>
      <c r="DH30" s="455"/>
      <c r="DI30" s="455">
        <v>1340721</v>
      </c>
      <c r="DJ30" s="455"/>
      <c r="DK30" s="62"/>
      <c r="DL30" s="62"/>
      <c r="DM30" s="455"/>
      <c r="DN30" s="455">
        <v>1361987</v>
      </c>
      <c r="DO30" s="455"/>
      <c r="DP30" s="62"/>
      <c r="DQ30" s="62"/>
      <c r="DR30" s="455"/>
      <c r="DS30" s="455">
        <v>4840836</v>
      </c>
      <c r="DT30" s="403"/>
      <c r="DU30" s="62"/>
      <c r="DV30" s="62"/>
      <c r="DW30" s="403"/>
      <c r="DX30" s="455">
        <v>400240</v>
      </c>
      <c r="DY30" s="455"/>
      <c r="DZ30" s="62"/>
      <c r="EA30" s="62"/>
      <c r="EB30" s="455"/>
      <c r="EC30" s="455">
        <v>669537</v>
      </c>
      <c r="ED30" s="455"/>
      <c r="EE30" s="62"/>
      <c r="EF30" s="62"/>
      <c r="EG30" s="455"/>
      <c r="EH30" s="455">
        <v>1587551</v>
      </c>
      <c r="EI30" s="455"/>
      <c r="EJ30" s="62"/>
      <c r="EK30" s="62"/>
      <c r="EL30" s="456"/>
      <c r="EM30" s="455">
        <v>18520634</v>
      </c>
      <c r="EN30" s="457"/>
      <c r="EO30" s="48"/>
      <c r="EP30" s="440"/>
      <c r="ER30" s="33">
        <v>-2855936</v>
      </c>
    </row>
    <row r="31" spans="4:152" x14ac:dyDescent="0.3">
      <c r="D31" s="88"/>
      <c r="F31" s="327"/>
      <c r="K31" s="327"/>
      <c r="P31" s="327"/>
      <c r="U31" s="327"/>
      <c r="Z31" s="327"/>
      <c r="AE31" s="327"/>
      <c r="AJ31" s="327"/>
      <c r="AO31" s="327"/>
      <c r="AT31" s="327"/>
      <c r="AY31" s="327"/>
      <c r="BD31" s="327"/>
      <c r="BI31" s="327"/>
      <c r="BN31" s="327"/>
      <c r="BS31" s="327"/>
      <c r="BW31" s="66"/>
      <c r="BX31" s="420"/>
      <c r="BY31" s="66"/>
      <c r="CC31" s="327"/>
      <c r="CH31" s="327"/>
      <c r="CM31" s="327"/>
      <c r="CR31" s="327"/>
      <c r="CW31" s="327"/>
      <c r="DB31" s="327"/>
      <c r="DG31" s="327"/>
      <c r="DL31" s="327"/>
      <c r="DQ31" s="327"/>
      <c r="DV31" s="327"/>
      <c r="EA31" s="327"/>
      <c r="EF31" s="327"/>
      <c r="EK31" s="327"/>
      <c r="EM31" s="147"/>
      <c r="EN31" s="66"/>
      <c r="EO31" s="66"/>
      <c r="EP31" s="444"/>
      <c r="ER31" s="33">
        <v>0</v>
      </c>
    </row>
    <row r="32" spans="4:152" s="33" customFormat="1" x14ac:dyDescent="0.3">
      <c r="D32" s="161" t="s">
        <v>461</v>
      </c>
      <c r="E32" s="138" t="s">
        <v>121</v>
      </c>
      <c r="F32" s="327"/>
      <c r="G32" s="47"/>
      <c r="H32" s="352">
        <v>0</v>
      </c>
      <c r="I32" s="47"/>
      <c r="J32" s="47"/>
      <c r="K32" s="49"/>
      <c r="L32" s="47"/>
      <c r="M32" s="47">
        <v>0</v>
      </c>
      <c r="N32" s="47"/>
      <c r="O32" s="47"/>
      <c r="P32" s="49"/>
      <c r="Q32" s="47"/>
      <c r="R32" s="47">
        <v>0</v>
      </c>
      <c r="S32" s="47"/>
      <c r="T32" s="47"/>
      <c r="U32" s="49"/>
      <c r="V32" s="47"/>
      <c r="W32" s="47">
        <v>0</v>
      </c>
      <c r="X32" s="47"/>
      <c r="Y32" s="47"/>
      <c r="Z32" s="49"/>
      <c r="AA32" s="47"/>
      <c r="AB32" s="47">
        <v>0</v>
      </c>
      <c r="AC32" s="47"/>
      <c r="AD32" s="47"/>
      <c r="AE32" s="49"/>
      <c r="AF32" s="47"/>
      <c r="AG32" s="47">
        <v>-2466537</v>
      </c>
      <c r="AH32" s="47"/>
      <c r="AI32" s="47"/>
      <c r="AJ32" s="49"/>
      <c r="AK32" s="47"/>
      <c r="AL32" s="47">
        <v>-965130</v>
      </c>
      <c r="AM32" s="47"/>
      <c r="AN32" s="47"/>
      <c r="AO32" s="49"/>
      <c r="AP32" s="47"/>
      <c r="AQ32" s="47">
        <v>0</v>
      </c>
      <c r="AR32" s="47"/>
      <c r="AS32" s="47"/>
      <c r="AT32" s="49"/>
      <c r="AU32" s="47"/>
      <c r="AV32" s="47">
        <v>0</v>
      </c>
      <c r="AW32" s="47"/>
      <c r="AX32" s="47"/>
      <c r="AY32" s="49"/>
      <c r="AZ32" s="47"/>
      <c r="BA32" s="47">
        <v>-6090</v>
      </c>
      <c r="BB32" s="47"/>
      <c r="BC32" s="47"/>
      <c r="BD32" s="49"/>
      <c r="BE32" s="47"/>
      <c r="BF32" s="47">
        <v>0</v>
      </c>
      <c r="BG32" s="47"/>
      <c r="BH32" s="47"/>
      <c r="BI32" s="49"/>
      <c r="BJ32" s="47"/>
      <c r="BK32" s="47">
        <v>0</v>
      </c>
      <c r="BL32" s="47"/>
      <c r="BM32" s="47"/>
      <c r="BN32" s="49"/>
      <c r="BO32" s="47"/>
      <c r="BP32" s="47">
        <v>0</v>
      </c>
      <c r="BQ32" s="352"/>
      <c r="BR32" s="352"/>
      <c r="BS32" s="351"/>
      <c r="BT32" s="47"/>
      <c r="BU32" s="352">
        <v>-3437757</v>
      </c>
      <c r="BV32" s="47"/>
      <c r="BW32" s="352"/>
      <c r="BX32" s="351"/>
      <c r="BY32" s="47"/>
      <c r="BZ32" s="352">
        <v>-18360528</v>
      </c>
      <c r="CA32" s="47"/>
      <c r="CB32" s="47"/>
      <c r="CC32" s="49"/>
      <c r="CD32" s="47"/>
      <c r="CE32" s="47">
        <v>0</v>
      </c>
      <c r="CF32" s="47"/>
      <c r="CG32" s="47"/>
      <c r="CH32" s="49"/>
      <c r="CI32" s="47"/>
      <c r="CJ32" s="47">
        <v>0</v>
      </c>
      <c r="CK32" s="47"/>
      <c r="CL32" s="47"/>
      <c r="CM32" s="49"/>
      <c r="CN32" s="47"/>
      <c r="CO32" s="47">
        <v>-28311</v>
      </c>
      <c r="CP32" s="47"/>
      <c r="CQ32" s="47"/>
      <c r="CR32" s="49"/>
      <c r="CS32" s="47"/>
      <c r="CT32" s="47">
        <v>28311</v>
      </c>
      <c r="CU32" s="47"/>
      <c r="CV32" s="47"/>
      <c r="CW32" s="49"/>
      <c r="CX32" s="47"/>
      <c r="CY32" s="47">
        <v>-30170</v>
      </c>
      <c r="CZ32" s="47"/>
      <c r="DA32" s="47"/>
      <c r="DB32" s="49"/>
      <c r="DC32" s="47"/>
      <c r="DD32" s="47">
        <v>-107886</v>
      </c>
      <c r="DE32" s="47"/>
      <c r="DF32" s="47"/>
      <c r="DG32" s="49"/>
      <c r="DH32" s="47"/>
      <c r="DI32" s="47">
        <v>-962616</v>
      </c>
      <c r="DJ32" s="47"/>
      <c r="DK32" s="47"/>
      <c r="DL32" s="49"/>
      <c r="DM32" s="47"/>
      <c r="DN32" s="47">
        <v>0</v>
      </c>
      <c r="DO32" s="47"/>
      <c r="DP32" s="47"/>
      <c r="DQ32" s="49"/>
      <c r="DR32" s="47"/>
      <c r="DS32" s="47">
        <v>0</v>
      </c>
      <c r="DT32" s="47"/>
      <c r="DU32" s="47"/>
      <c r="DV32" s="49"/>
      <c r="DW32" s="47"/>
      <c r="DX32" s="47">
        <v>0</v>
      </c>
      <c r="DY32" s="47"/>
      <c r="DZ32" s="47"/>
      <c r="EA32" s="49"/>
      <c r="EB32" s="47"/>
      <c r="EC32" s="47">
        <v>0</v>
      </c>
      <c r="ED32" s="47"/>
      <c r="EE32" s="47"/>
      <c r="EF32" s="49"/>
      <c r="EG32" s="47"/>
      <c r="EH32" s="47">
        <v>-366659</v>
      </c>
      <c r="EI32" s="352"/>
      <c r="EJ32" s="352"/>
      <c r="EK32" s="351"/>
      <c r="EL32" s="47"/>
      <c r="EM32" s="323">
        <v>-1100672</v>
      </c>
      <c r="EN32" s="47"/>
      <c r="EO32" s="352"/>
      <c r="EP32" s="408"/>
      <c r="ER32" s="33">
        <v>17259856</v>
      </c>
    </row>
    <row r="33" spans="4:148" s="33" customFormat="1" x14ac:dyDescent="0.3">
      <c r="D33" s="453" t="s">
        <v>462</v>
      </c>
      <c r="E33" s="430"/>
      <c r="F33" s="187"/>
      <c r="G33" s="454"/>
      <c r="H33" s="455">
        <v>0</v>
      </c>
      <c r="I33" s="455"/>
      <c r="J33" s="62"/>
      <c r="K33" s="62"/>
      <c r="L33" s="455"/>
      <c r="M33" s="455">
        <v>0</v>
      </c>
      <c r="N33" s="455"/>
      <c r="O33" s="62"/>
      <c r="P33" s="62"/>
      <c r="Q33" s="455"/>
      <c r="R33" s="455">
        <v>0</v>
      </c>
      <c r="S33" s="455"/>
      <c r="T33" s="62"/>
      <c r="U33" s="62"/>
      <c r="V33" s="455"/>
      <c r="W33" s="455">
        <v>0</v>
      </c>
      <c r="X33" s="455"/>
      <c r="Y33" s="62"/>
      <c r="Z33" s="62"/>
      <c r="AA33" s="455"/>
      <c r="AB33" s="455">
        <v>0</v>
      </c>
      <c r="AC33" s="455"/>
      <c r="AD33" s="62"/>
      <c r="AE33" s="62"/>
      <c r="AF33" s="455"/>
      <c r="AG33" s="455">
        <v>-2466537</v>
      </c>
      <c r="AH33" s="455"/>
      <c r="AI33" s="62"/>
      <c r="AJ33" s="62"/>
      <c r="AK33" s="455"/>
      <c r="AL33" s="455">
        <v>-965130</v>
      </c>
      <c r="AM33" s="455"/>
      <c r="AN33" s="62"/>
      <c r="AO33" s="62"/>
      <c r="AP33" s="455"/>
      <c r="AQ33" s="455">
        <v>0</v>
      </c>
      <c r="AR33" s="455"/>
      <c r="AS33" s="62"/>
      <c r="AT33" s="62"/>
      <c r="AU33" s="455"/>
      <c r="AV33" s="455">
        <v>0</v>
      </c>
      <c r="AW33" s="455"/>
      <c r="AX33" s="62"/>
      <c r="AY33" s="62"/>
      <c r="AZ33" s="455"/>
      <c r="BA33" s="455">
        <v>-6090</v>
      </c>
      <c r="BB33" s="403"/>
      <c r="BC33" s="62"/>
      <c r="BD33" s="62"/>
      <c r="BE33" s="403"/>
      <c r="BF33" s="455">
        <v>0</v>
      </c>
      <c r="BG33" s="455"/>
      <c r="BH33" s="62"/>
      <c r="BI33" s="62"/>
      <c r="BJ33" s="455"/>
      <c r="BK33" s="455">
        <v>0</v>
      </c>
      <c r="BL33" s="455"/>
      <c r="BM33" s="62"/>
      <c r="BN33" s="62"/>
      <c r="BO33" s="455"/>
      <c r="BP33" s="455">
        <v>0</v>
      </c>
      <c r="BQ33" s="455"/>
      <c r="BR33" s="62"/>
      <c r="BS33" s="62"/>
      <c r="BT33" s="455"/>
      <c r="BU33" s="455">
        <v>-3437757</v>
      </c>
      <c r="BV33" s="455"/>
      <c r="BW33" s="62"/>
      <c r="BX33" s="62"/>
      <c r="BY33" s="455"/>
      <c r="BZ33" s="455">
        <v>-18360528</v>
      </c>
      <c r="CA33" s="455"/>
      <c r="CB33" s="62"/>
      <c r="CC33" s="62"/>
      <c r="CD33" s="455"/>
      <c r="CE33" s="455">
        <v>0</v>
      </c>
      <c r="CF33" s="455"/>
      <c r="CG33" s="62"/>
      <c r="CH33" s="62"/>
      <c r="CI33" s="455"/>
      <c r="CJ33" s="455">
        <v>0</v>
      </c>
      <c r="CK33" s="455"/>
      <c r="CL33" s="62"/>
      <c r="CM33" s="62"/>
      <c r="CN33" s="455"/>
      <c r="CO33" s="455">
        <v>-28311</v>
      </c>
      <c r="CP33" s="455"/>
      <c r="CQ33" s="62"/>
      <c r="CR33" s="62"/>
      <c r="CS33" s="455"/>
      <c r="CT33" s="455">
        <v>28311</v>
      </c>
      <c r="CU33" s="455"/>
      <c r="CV33" s="62"/>
      <c r="CW33" s="62"/>
      <c r="CX33" s="455"/>
      <c r="CY33" s="455">
        <v>-30170</v>
      </c>
      <c r="CZ33" s="455"/>
      <c r="DA33" s="62"/>
      <c r="DB33" s="62"/>
      <c r="DC33" s="455"/>
      <c r="DD33" s="455">
        <v>-107886</v>
      </c>
      <c r="DE33" s="455"/>
      <c r="DF33" s="62"/>
      <c r="DG33" s="62"/>
      <c r="DH33" s="455"/>
      <c r="DI33" s="455">
        <v>-962616</v>
      </c>
      <c r="DJ33" s="455"/>
      <c r="DK33" s="62"/>
      <c r="DL33" s="62"/>
      <c r="DM33" s="455"/>
      <c r="DN33" s="455">
        <v>0</v>
      </c>
      <c r="DO33" s="455"/>
      <c r="DP33" s="62"/>
      <c r="DQ33" s="62"/>
      <c r="DR33" s="455"/>
      <c r="DS33" s="455">
        <v>0</v>
      </c>
      <c r="DT33" s="403"/>
      <c r="DU33" s="62"/>
      <c r="DV33" s="62"/>
      <c r="DW33" s="403"/>
      <c r="DX33" s="455">
        <v>0</v>
      </c>
      <c r="DY33" s="455"/>
      <c r="DZ33" s="62"/>
      <c r="EA33" s="62"/>
      <c r="EB33" s="455"/>
      <c r="EC33" s="455">
        <v>0</v>
      </c>
      <c r="ED33" s="455"/>
      <c r="EE33" s="62"/>
      <c r="EF33" s="62"/>
      <c r="EG33" s="455"/>
      <c r="EH33" s="455">
        <v>-366659</v>
      </c>
      <c r="EI33" s="455"/>
      <c r="EJ33" s="62"/>
      <c r="EK33" s="62"/>
      <c r="EL33" s="456"/>
      <c r="EM33" s="455">
        <v>-1100672</v>
      </c>
      <c r="EN33" s="457"/>
      <c r="EO33" s="48"/>
      <c r="EP33" s="440"/>
      <c r="ER33" s="33">
        <v>17259856</v>
      </c>
    </row>
    <row r="34" spans="4:148" x14ac:dyDescent="0.3">
      <c r="D34" s="88"/>
      <c r="F34" s="327"/>
      <c r="H34" s="66"/>
      <c r="I34" s="66"/>
      <c r="J34" s="66"/>
      <c r="K34" s="420"/>
      <c r="L34" s="66"/>
      <c r="M34" s="66"/>
      <c r="N34" s="66"/>
      <c r="O34" s="66"/>
      <c r="P34" s="420"/>
      <c r="Q34" s="66"/>
      <c r="R34" s="66"/>
      <c r="S34" s="66"/>
      <c r="T34" s="66"/>
      <c r="U34" s="420"/>
      <c r="V34" s="66"/>
      <c r="W34" s="66"/>
      <c r="X34" s="66"/>
      <c r="Y34" s="66"/>
      <c r="Z34" s="420"/>
      <c r="AA34" s="66"/>
      <c r="AB34" s="66"/>
      <c r="AC34" s="66"/>
      <c r="AD34" s="66"/>
      <c r="AE34" s="420"/>
      <c r="AF34" s="66"/>
      <c r="AG34" s="66"/>
      <c r="AH34" s="66"/>
      <c r="AI34" s="66"/>
      <c r="AJ34" s="420"/>
      <c r="AK34" s="66"/>
      <c r="AL34" s="66"/>
      <c r="AM34" s="66"/>
      <c r="AN34" s="66"/>
      <c r="AO34" s="420"/>
      <c r="AP34" s="66"/>
      <c r="AQ34" s="66"/>
      <c r="AR34" s="66"/>
      <c r="AS34" s="66"/>
      <c r="AT34" s="420"/>
      <c r="AU34" s="66"/>
      <c r="AV34" s="66"/>
      <c r="AW34" s="441"/>
      <c r="AX34" s="66"/>
      <c r="AY34" s="420"/>
      <c r="AZ34" s="66"/>
      <c r="BA34" s="66"/>
      <c r="BB34" s="66"/>
      <c r="BC34" s="66"/>
      <c r="BD34" s="420"/>
      <c r="BE34" s="66"/>
      <c r="BF34" s="66"/>
      <c r="BG34" s="66"/>
      <c r="BH34" s="66"/>
      <c r="BI34" s="420"/>
      <c r="BJ34" s="66"/>
      <c r="BK34" s="66"/>
      <c r="BL34" s="66"/>
      <c r="BM34" s="66"/>
      <c r="BN34" s="420"/>
      <c r="BO34" s="441"/>
      <c r="BP34" s="66"/>
      <c r="BQ34" s="441"/>
      <c r="BR34" s="66"/>
      <c r="BS34" s="420"/>
      <c r="BT34" s="66"/>
      <c r="BU34" s="66"/>
      <c r="BV34" s="66"/>
      <c r="BW34" s="66"/>
      <c r="BX34" s="420"/>
      <c r="BY34" s="66"/>
      <c r="BZ34" s="66"/>
      <c r="CA34" s="66"/>
      <c r="CB34" s="66"/>
      <c r="CC34" s="420"/>
      <c r="CD34" s="66"/>
      <c r="CE34" s="66"/>
      <c r="CF34" s="66"/>
      <c r="CG34" s="66"/>
      <c r="CH34" s="420"/>
      <c r="CI34" s="66"/>
      <c r="CJ34" s="66"/>
      <c r="CK34" s="66"/>
      <c r="CL34" s="66"/>
      <c r="CM34" s="420"/>
      <c r="CN34" s="66"/>
      <c r="CO34" s="66"/>
      <c r="CP34" s="66"/>
      <c r="CQ34" s="66"/>
      <c r="CR34" s="420"/>
      <c r="CS34" s="66"/>
      <c r="CT34" s="66"/>
      <c r="CU34" s="66"/>
      <c r="CV34" s="66"/>
      <c r="CW34" s="420"/>
      <c r="CX34" s="66"/>
      <c r="CY34" s="66"/>
      <c r="CZ34" s="66"/>
      <c r="DA34" s="66"/>
      <c r="DB34" s="420"/>
      <c r="DC34" s="66"/>
      <c r="DD34" s="66"/>
      <c r="DE34" s="66"/>
      <c r="DF34" s="66"/>
      <c r="DG34" s="420"/>
      <c r="DH34" s="66"/>
      <c r="DI34" s="66"/>
      <c r="DJ34" s="66"/>
      <c r="DK34" s="66"/>
      <c r="DL34" s="420"/>
      <c r="DM34" s="66"/>
      <c r="DN34" s="66"/>
      <c r="DO34" s="441"/>
      <c r="DP34" s="66"/>
      <c r="DQ34" s="420"/>
      <c r="DR34" s="66"/>
      <c r="DS34" s="66"/>
      <c r="DT34" s="66"/>
      <c r="DU34" s="66"/>
      <c r="DV34" s="420"/>
      <c r="DW34" s="66"/>
      <c r="DX34" s="66"/>
      <c r="DY34" s="66"/>
      <c r="DZ34" s="66"/>
      <c r="EA34" s="420"/>
      <c r="EB34" s="66"/>
      <c r="EC34" s="66"/>
      <c r="ED34" s="66"/>
      <c r="EE34" s="66"/>
      <c r="EF34" s="420"/>
      <c r="EG34" s="441"/>
      <c r="EH34" s="66"/>
      <c r="EI34" s="441"/>
      <c r="EJ34" s="66"/>
      <c r="EK34" s="420"/>
      <c r="EL34" s="66"/>
      <c r="EM34" s="441"/>
      <c r="EN34" s="441"/>
      <c r="EO34" s="66"/>
      <c r="EP34" s="444"/>
      <c r="ER34" s="33">
        <v>0</v>
      </c>
    </row>
    <row r="35" spans="4:148" s="33" customFormat="1" x14ac:dyDescent="0.3">
      <c r="D35" s="161" t="s">
        <v>463</v>
      </c>
      <c r="E35" s="430"/>
      <c r="F35" s="187"/>
      <c r="G35" s="454"/>
      <c r="H35" s="458">
        <v>0</v>
      </c>
      <c r="I35" s="458"/>
      <c r="J35" s="46"/>
      <c r="K35" s="46"/>
      <c r="L35" s="458"/>
      <c r="M35" s="458">
        <v>-11061474.920289978</v>
      </c>
      <c r="N35" s="458"/>
      <c r="O35" s="46"/>
      <c r="P35" s="46"/>
      <c r="Q35" s="458"/>
      <c r="R35" s="458">
        <v>2122008.9906700104</v>
      </c>
      <c r="S35" s="458"/>
      <c r="T35" s="46"/>
      <c r="U35" s="46"/>
      <c r="V35" s="458"/>
      <c r="W35" s="458">
        <v>514302.13071003556</v>
      </c>
      <c r="X35" s="458"/>
      <c r="Y35" s="46"/>
      <c r="Z35" s="46"/>
      <c r="AA35" s="458"/>
      <c r="AB35" s="458">
        <v>-4448827.6070100069</v>
      </c>
      <c r="AC35" s="458"/>
      <c r="AD35" s="46"/>
      <c r="AE35" s="46"/>
      <c r="AF35" s="458"/>
      <c r="AG35" s="458">
        <v>6720597.1490900218</v>
      </c>
      <c r="AH35" s="458"/>
      <c r="AI35" s="46"/>
      <c r="AJ35" s="46"/>
      <c r="AK35" s="458"/>
      <c r="AL35" s="458">
        <v>-1768957.8516599536</v>
      </c>
      <c r="AM35" s="458"/>
      <c r="AN35" s="46"/>
      <c r="AO35" s="46"/>
      <c r="AP35" s="458"/>
      <c r="AQ35" s="458">
        <v>-447577.56663002074</v>
      </c>
      <c r="AR35" s="458"/>
      <c r="AS35" s="46"/>
      <c r="AT35" s="46"/>
      <c r="AU35" s="458"/>
      <c r="AV35" s="458">
        <v>-813170.65008001775</v>
      </c>
      <c r="AW35" s="458"/>
      <c r="AX35" s="46"/>
      <c r="AY35" s="46"/>
      <c r="AZ35" s="458"/>
      <c r="BA35" s="458">
        <v>10196130.50029999</v>
      </c>
      <c r="BB35" s="459"/>
      <c r="BC35" s="46"/>
      <c r="BD35" s="46"/>
      <c r="BE35" s="459"/>
      <c r="BF35" s="458">
        <v>0</v>
      </c>
      <c r="BG35" s="458"/>
      <c r="BH35" s="46"/>
      <c r="BI35" s="46"/>
      <c r="BJ35" s="458"/>
      <c r="BK35" s="458">
        <v>0</v>
      </c>
      <c r="BL35" s="458"/>
      <c r="BM35" s="46"/>
      <c r="BN35" s="46"/>
      <c r="BO35" s="458"/>
      <c r="BP35" s="458">
        <v>0</v>
      </c>
      <c r="BQ35" s="458"/>
      <c r="BR35" s="46"/>
      <c r="BS35" s="46"/>
      <c r="BT35" s="458"/>
      <c r="BU35" s="458">
        <v>1013030.1751000807</v>
      </c>
      <c r="BV35" s="458"/>
      <c r="BW35" s="46"/>
      <c r="BX35" s="46"/>
      <c r="BY35" s="458"/>
      <c r="BZ35" s="458">
        <v>3099259.1845999062</v>
      </c>
      <c r="CA35" s="458"/>
      <c r="CB35" s="46"/>
      <c r="CC35" s="46"/>
      <c r="CD35" s="458"/>
      <c r="CE35" s="458">
        <v>-32836320.771990001</v>
      </c>
      <c r="CF35" s="458"/>
      <c r="CG35" s="46"/>
      <c r="CH35" s="46"/>
      <c r="CI35" s="458"/>
      <c r="CJ35" s="458">
        <v>-5512617.4648199826</v>
      </c>
      <c r="CK35" s="458"/>
      <c r="CL35" s="46"/>
      <c r="CM35" s="46"/>
      <c r="CN35" s="458"/>
      <c r="CO35" s="458">
        <v>3578503.2416499853</v>
      </c>
      <c r="CP35" s="458"/>
      <c r="CQ35" s="46"/>
      <c r="CR35" s="46"/>
      <c r="CS35" s="458"/>
      <c r="CT35" s="458">
        <v>-7197008.0788299739</v>
      </c>
      <c r="CU35" s="458"/>
      <c r="CV35" s="46"/>
      <c r="CW35" s="46"/>
      <c r="CX35" s="458"/>
      <c r="CY35" s="458">
        <v>5587438.3340399861</v>
      </c>
      <c r="CZ35" s="458"/>
      <c r="DA35" s="46"/>
      <c r="DB35" s="46"/>
      <c r="DC35" s="458"/>
      <c r="DD35" s="458">
        <v>-1570242.0785700083</v>
      </c>
      <c r="DE35" s="458"/>
      <c r="DF35" s="46"/>
      <c r="DG35" s="46"/>
      <c r="DH35" s="458"/>
      <c r="DI35" s="458">
        <v>-6134755.2017400116</v>
      </c>
      <c r="DJ35" s="458"/>
      <c r="DK35" s="46"/>
      <c r="DL35" s="46"/>
      <c r="DM35" s="458"/>
      <c r="DN35" s="458">
        <v>2681067.2674000114</v>
      </c>
      <c r="DO35" s="458"/>
      <c r="DP35" s="46"/>
      <c r="DQ35" s="46"/>
      <c r="DR35" s="458"/>
      <c r="DS35" s="458">
        <v>10848952.676469982</v>
      </c>
      <c r="DT35" s="459"/>
      <c r="DU35" s="46"/>
      <c r="DV35" s="46"/>
      <c r="DW35" s="459"/>
      <c r="DX35" s="458">
        <v>-18025698.560849994</v>
      </c>
      <c r="DY35" s="458"/>
      <c r="DZ35" s="46"/>
      <c r="EA35" s="46"/>
      <c r="EB35" s="458"/>
      <c r="EC35" s="458">
        <v>1902760.2100800276</v>
      </c>
      <c r="ED35" s="458"/>
      <c r="EE35" s="46"/>
      <c r="EF35" s="46"/>
      <c r="EG35" s="458"/>
      <c r="EH35" s="458">
        <v>21025023.784690022</v>
      </c>
      <c r="EI35" s="458"/>
      <c r="EJ35" s="46"/>
      <c r="EK35" s="46"/>
      <c r="EL35" s="460"/>
      <c r="EM35" s="458">
        <v>-30554982.076390013</v>
      </c>
      <c r="EN35" s="457"/>
      <c r="EO35" s="48"/>
      <c r="EP35" s="440"/>
      <c r="ER35" s="679">
        <v>-33654241.260989919</v>
      </c>
    </row>
    <row r="36" spans="4:148" x14ac:dyDescent="0.3">
      <c r="D36" s="88"/>
      <c r="E36" s="461"/>
      <c r="F36" s="327"/>
      <c r="H36" s="66"/>
      <c r="I36" s="66"/>
      <c r="J36" s="66"/>
      <c r="K36" s="420"/>
      <c r="L36" s="66"/>
      <c r="M36" s="66"/>
      <c r="N36" s="66"/>
      <c r="O36" s="66"/>
      <c r="P36" s="420"/>
      <c r="Q36" s="66"/>
      <c r="R36" s="66"/>
      <c r="S36" s="66"/>
      <c r="T36" s="66"/>
      <c r="U36" s="420"/>
      <c r="V36" s="66"/>
      <c r="W36" s="66"/>
      <c r="X36" s="66"/>
      <c r="Y36" s="66"/>
      <c r="Z36" s="420"/>
      <c r="AA36" s="66"/>
      <c r="AB36" s="66"/>
      <c r="AC36" s="66"/>
      <c r="AD36" s="66"/>
      <c r="AE36" s="420"/>
      <c r="AF36" s="66"/>
      <c r="AG36" s="66"/>
      <c r="AH36" s="66"/>
      <c r="AI36" s="66"/>
      <c r="AJ36" s="420"/>
      <c r="AK36" s="66"/>
      <c r="AL36" s="66"/>
      <c r="AM36" s="66"/>
      <c r="AN36" s="66"/>
      <c r="AO36" s="420"/>
      <c r="AP36" s="66"/>
      <c r="AQ36" s="66"/>
      <c r="AR36" s="66"/>
      <c r="AS36" s="66"/>
      <c r="AT36" s="420"/>
      <c r="AU36" s="66"/>
      <c r="AV36" s="66"/>
      <c r="AW36" s="66"/>
      <c r="AX36" s="66"/>
      <c r="AY36" s="420"/>
      <c r="AZ36" s="66"/>
      <c r="BA36" s="66"/>
      <c r="BB36" s="66"/>
      <c r="BC36" s="66"/>
      <c r="BD36" s="420"/>
      <c r="BE36" s="66"/>
      <c r="BF36" s="66"/>
      <c r="BG36" s="66"/>
      <c r="BH36" s="66"/>
      <c r="BI36" s="420"/>
      <c r="BJ36" s="66"/>
      <c r="BK36" s="66"/>
      <c r="BL36" s="66"/>
      <c r="BM36" s="66"/>
      <c r="BN36" s="420"/>
      <c r="BO36" s="66"/>
      <c r="BP36" s="66"/>
      <c r="BQ36" s="66"/>
      <c r="BR36" s="66"/>
      <c r="BS36" s="420"/>
      <c r="BT36" s="66"/>
      <c r="BU36" s="66"/>
      <c r="BV36" s="66"/>
      <c r="BW36" s="66"/>
      <c r="BX36" s="420"/>
      <c r="BY36" s="66"/>
      <c r="BZ36" s="66"/>
      <c r="CA36" s="66"/>
      <c r="CB36" s="66"/>
      <c r="CC36" s="420"/>
      <c r="CD36" s="66"/>
      <c r="CE36" s="66"/>
      <c r="CF36" s="66"/>
      <c r="CG36" s="66"/>
      <c r="CH36" s="420"/>
      <c r="CI36" s="66"/>
      <c r="CJ36" s="66"/>
      <c r="CK36" s="66"/>
      <c r="CL36" s="66"/>
      <c r="CM36" s="420"/>
      <c r="CN36" s="66"/>
      <c r="CO36" s="66"/>
      <c r="CP36" s="66"/>
      <c r="CQ36" s="66"/>
      <c r="CR36" s="420"/>
      <c r="CS36" s="66"/>
      <c r="CT36" s="66"/>
      <c r="CU36" s="66"/>
      <c r="CV36" s="66"/>
      <c r="CW36" s="420"/>
      <c r="CX36" s="66"/>
      <c r="CY36" s="66"/>
      <c r="CZ36" s="66"/>
      <c r="DA36" s="66"/>
      <c r="DB36" s="420"/>
      <c r="DC36" s="66"/>
      <c r="DD36" s="66"/>
      <c r="DE36" s="66"/>
      <c r="DF36" s="66"/>
      <c r="DG36" s="420"/>
      <c r="DH36" s="66"/>
      <c r="DI36" s="66"/>
      <c r="DJ36" s="66"/>
      <c r="DK36" s="66"/>
      <c r="DL36" s="420"/>
      <c r="DM36" s="66"/>
      <c r="DN36" s="66"/>
      <c r="DO36" s="66"/>
      <c r="DP36" s="66"/>
      <c r="DQ36" s="420"/>
      <c r="DR36" s="66"/>
      <c r="DS36" s="66"/>
      <c r="DT36" s="66"/>
      <c r="DU36" s="66"/>
      <c r="DV36" s="420"/>
      <c r="DW36" s="66"/>
      <c r="DX36" s="66"/>
      <c r="DY36" s="66"/>
      <c r="DZ36" s="66"/>
      <c r="EA36" s="420"/>
      <c r="EB36" s="66"/>
      <c r="EC36" s="66"/>
      <c r="ED36" s="66"/>
      <c r="EE36" s="66"/>
      <c r="EF36" s="420"/>
      <c r="EG36" s="66"/>
      <c r="EH36" s="66"/>
      <c r="EI36" s="66"/>
      <c r="EJ36" s="66"/>
      <c r="EK36" s="420"/>
      <c r="EL36" s="66"/>
      <c r="EM36" s="66"/>
      <c r="EN36" s="455"/>
      <c r="EO36" s="66"/>
      <c r="EP36" s="444"/>
      <c r="ER36" s="33">
        <v>0</v>
      </c>
    </row>
    <row r="37" spans="4:148" s="33" customFormat="1" x14ac:dyDescent="0.3">
      <c r="D37" s="175" t="s">
        <v>464</v>
      </c>
      <c r="E37" s="462" t="s">
        <v>72</v>
      </c>
      <c r="F37" s="463"/>
      <c r="G37" s="38"/>
      <c r="H37" s="464">
        <v>93922044.451631099</v>
      </c>
      <c r="I37" s="464"/>
      <c r="J37" s="464"/>
      <c r="K37" s="465"/>
      <c r="L37" s="464"/>
      <c r="M37" s="464">
        <v>26924859.079710022</v>
      </c>
      <c r="N37" s="464"/>
      <c r="O37" s="464"/>
      <c r="P37" s="465"/>
      <c r="Q37" s="464"/>
      <c r="R37" s="464">
        <v>-17034111.00932999</v>
      </c>
      <c r="S37" s="464"/>
      <c r="T37" s="464"/>
      <c r="U37" s="465"/>
      <c r="V37" s="464"/>
      <c r="W37" s="464">
        <v>-77806824.869289964</v>
      </c>
      <c r="X37" s="464"/>
      <c r="Y37" s="464"/>
      <c r="Z37" s="465"/>
      <c r="AA37" s="464"/>
      <c r="AB37" s="464">
        <v>113395024.39298999</v>
      </c>
      <c r="AC37" s="464"/>
      <c r="AD37" s="464"/>
      <c r="AE37" s="465"/>
      <c r="AF37" s="464"/>
      <c r="AG37" s="464">
        <v>6907593.1490900218</v>
      </c>
      <c r="AH37" s="464"/>
      <c r="AI37" s="464"/>
      <c r="AJ37" s="465"/>
      <c r="AK37" s="464"/>
      <c r="AL37" s="464">
        <v>-9503951.4767999649</v>
      </c>
      <c r="AM37" s="464"/>
      <c r="AN37" s="464"/>
      <c r="AO37" s="465"/>
      <c r="AP37" s="464"/>
      <c r="AQ37" s="464">
        <v>37991142.197899967</v>
      </c>
      <c r="AR37" s="464"/>
      <c r="AS37" s="464"/>
      <c r="AT37" s="465"/>
      <c r="AU37" s="464"/>
      <c r="AV37" s="464">
        <v>-47193262.297900036</v>
      </c>
      <c r="AW37" s="464"/>
      <c r="AX37" s="464"/>
      <c r="AY37" s="465"/>
      <c r="AZ37" s="464"/>
      <c r="BA37" s="464">
        <v>38127115.50029999</v>
      </c>
      <c r="BB37" s="464"/>
      <c r="BC37" s="464"/>
      <c r="BD37" s="465"/>
      <c r="BE37" s="464"/>
      <c r="BF37" s="464">
        <v>179691505</v>
      </c>
      <c r="BG37" s="464"/>
      <c r="BH37" s="464"/>
      <c r="BI37" s="465"/>
      <c r="BJ37" s="464"/>
      <c r="BK37" s="464">
        <v>0</v>
      </c>
      <c r="BL37" s="464"/>
      <c r="BM37" s="464"/>
      <c r="BN37" s="465"/>
      <c r="BO37" s="464"/>
      <c r="BP37" s="464">
        <v>0</v>
      </c>
      <c r="BQ37" s="464"/>
      <c r="BR37" s="464"/>
      <c r="BS37" s="465"/>
      <c r="BT37" s="464"/>
      <c r="BU37" s="464">
        <v>71807584.666670054</v>
      </c>
      <c r="BV37" s="464"/>
      <c r="BW37" s="464"/>
      <c r="BX37" s="465"/>
      <c r="BY37" s="464"/>
      <c r="BZ37" s="464">
        <v>38954132.572060108</v>
      </c>
      <c r="CA37" s="464"/>
      <c r="CB37" s="464"/>
      <c r="CC37" s="465"/>
      <c r="CD37" s="464"/>
      <c r="CE37" s="464">
        <v>-22462869.771990001</v>
      </c>
      <c r="CF37" s="464"/>
      <c r="CG37" s="464"/>
      <c r="CH37" s="465"/>
      <c r="CI37" s="464"/>
      <c r="CJ37" s="464">
        <v>8028973.5351800174</v>
      </c>
      <c r="CK37" s="464"/>
      <c r="CL37" s="464"/>
      <c r="CM37" s="465"/>
      <c r="CN37" s="464"/>
      <c r="CO37" s="464">
        <v>-100948773.75835001</v>
      </c>
      <c r="CP37" s="464"/>
      <c r="CQ37" s="464"/>
      <c r="CR37" s="465"/>
      <c r="CS37" s="464"/>
      <c r="CT37" s="464">
        <v>81733465.921170026</v>
      </c>
      <c r="CU37" s="464"/>
      <c r="CV37" s="464"/>
      <c r="CW37" s="465"/>
      <c r="CX37" s="464"/>
      <c r="CY37" s="464">
        <v>16731515.334039986</v>
      </c>
      <c r="CZ37" s="464"/>
      <c r="DA37" s="464"/>
      <c r="DB37" s="465"/>
      <c r="DC37" s="464"/>
      <c r="DD37" s="464">
        <v>-30393086.078570008</v>
      </c>
      <c r="DE37" s="464"/>
      <c r="DF37" s="464"/>
      <c r="DG37" s="465"/>
      <c r="DH37" s="464"/>
      <c r="DI37" s="464">
        <v>19590745.798259988</v>
      </c>
      <c r="DJ37" s="464"/>
      <c r="DK37" s="464"/>
      <c r="DL37" s="465"/>
      <c r="DM37" s="464"/>
      <c r="DN37" s="464">
        <v>3320086.2674000114</v>
      </c>
      <c r="DO37" s="464"/>
      <c r="DP37" s="464"/>
      <c r="DQ37" s="465"/>
      <c r="DR37" s="464"/>
      <c r="DS37" s="464">
        <v>-60776743.323530018</v>
      </c>
      <c r="DT37" s="464"/>
      <c r="DU37" s="464"/>
      <c r="DV37" s="465"/>
      <c r="DW37" s="464"/>
      <c r="DX37" s="464">
        <v>71434605.439150006</v>
      </c>
      <c r="DY37" s="464"/>
      <c r="DZ37" s="464"/>
      <c r="EA37" s="465"/>
      <c r="EB37" s="464"/>
      <c r="EC37" s="464">
        <v>37871360.210080028</v>
      </c>
      <c r="ED37" s="464"/>
      <c r="EE37" s="464"/>
      <c r="EF37" s="465"/>
      <c r="EG37" s="464"/>
      <c r="EH37" s="464">
        <v>-13927302.827849776</v>
      </c>
      <c r="EI37" s="464"/>
      <c r="EJ37" s="464"/>
      <c r="EK37" s="465"/>
      <c r="EL37" s="464"/>
      <c r="EM37" s="464">
        <v>-85176686.076390013</v>
      </c>
      <c r="EN37" s="466"/>
      <c r="EO37" s="47"/>
      <c r="EP37" s="440"/>
      <c r="ER37" s="679">
        <v>-124130818.64845012</v>
      </c>
    </row>
    <row r="38" spans="4:148" x14ac:dyDescent="0.3">
      <c r="D38" s="743" t="s">
        <v>36</v>
      </c>
      <c r="E38" s="743"/>
      <c r="F38" s="743"/>
      <c r="G38" s="743"/>
      <c r="H38" s="743"/>
      <c r="I38" s="743"/>
      <c r="J38" s="743"/>
      <c r="K38" s="743"/>
      <c r="L38" s="743"/>
      <c r="M38" s="743"/>
      <c r="N38" s="743"/>
      <c r="O38" s="743"/>
      <c r="P38" s="743"/>
      <c r="Q38" s="743"/>
      <c r="R38" s="743"/>
      <c r="S38" s="743"/>
      <c r="T38" s="743"/>
      <c r="U38" s="743"/>
      <c r="V38" s="743"/>
      <c r="W38" s="743"/>
      <c r="X38" s="743"/>
      <c r="Y38" s="743"/>
      <c r="Z38" s="743"/>
      <c r="AA38" s="743"/>
      <c r="AB38" s="743"/>
      <c r="AC38" s="743"/>
      <c r="AD38" s="743"/>
      <c r="AE38" s="743"/>
      <c r="AF38" s="743"/>
      <c r="AG38" s="743"/>
      <c r="AH38" s="743"/>
      <c r="AI38" s="743"/>
      <c r="AJ38" s="743"/>
      <c r="AK38" s="743"/>
      <c r="AL38" s="743"/>
      <c r="AM38" s="743"/>
      <c r="AN38" s="743"/>
      <c r="AO38" s="743"/>
      <c r="AP38" s="743"/>
      <c r="AQ38" s="743"/>
      <c r="AR38" s="743"/>
      <c r="AS38" s="743"/>
      <c r="AT38" s="743"/>
      <c r="AU38" s="743"/>
      <c r="AV38" s="743"/>
      <c r="AW38" s="743"/>
      <c r="AX38" s="743"/>
      <c r="AY38" s="743"/>
      <c r="AZ38" s="743"/>
      <c r="BA38" s="743"/>
      <c r="BB38" s="743"/>
      <c r="BC38" s="743"/>
      <c r="BD38" s="743"/>
      <c r="BE38" s="743"/>
      <c r="BF38" s="743"/>
      <c r="BG38" s="743"/>
      <c r="BH38" s="743"/>
      <c r="BI38" s="743"/>
      <c r="BJ38" s="743"/>
      <c r="BK38" s="743"/>
      <c r="BL38" s="743"/>
      <c r="BM38" s="743"/>
      <c r="BN38" s="743"/>
      <c r="BO38" s="743"/>
      <c r="BP38" s="743"/>
      <c r="BQ38" s="743"/>
      <c r="BR38" s="743"/>
      <c r="BS38" s="743"/>
      <c r="BT38" s="743"/>
      <c r="BU38" s="743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 s="84"/>
      <c r="EA38" s="84"/>
      <c r="EB38" s="84"/>
      <c r="EC38" s="84"/>
      <c r="ED38" s="84"/>
      <c r="EE38" s="84"/>
      <c r="EF38" s="84"/>
      <c r="EG38" s="84"/>
      <c r="EH38" s="84"/>
      <c r="EI38" s="84"/>
      <c r="EJ38" s="84"/>
      <c r="EK38" s="84"/>
      <c r="EL38" s="84"/>
      <c r="EM38" s="84"/>
      <c r="EN38" s="84"/>
      <c r="EO38" s="84"/>
    </row>
    <row r="39" spans="4:148" hidden="1" x14ac:dyDescent="0.3">
      <c r="D39" s="467" t="s">
        <v>465</v>
      </c>
    </row>
    <row r="40" spans="4:148" hidden="1" x14ac:dyDescent="0.3">
      <c r="D40" s="467" t="s">
        <v>466</v>
      </c>
    </row>
    <row r="41" spans="4:148" hidden="1" x14ac:dyDescent="0.3">
      <c r="D41" s="467" t="s">
        <v>467</v>
      </c>
    </row>
    <row r="42" spans="4:148" hidden="1" x14ac:dyDescent="0.3">
      <c r="D42" s="467" t="s">
        <v>468</v>
      </c>
    </row>
    <row r="43" spans="4:148" x14ac:dyDescent="0.3">
      <c r="D43" s="467" t="s">
        <v>579</v>
      </c>
      <c r="E43" s="468"/>
      <c r="F43" s="467"/>
      <c r="G43" s="467"/>
      <c r="M43" s="470"/>
      <c r="DN43" s="66"/>
      <c r="DO43" s="66"/>
      <c r="DP43" s="66"/>
      <c r="DQ43" s="66"/>
      <c r="DR43" s="66"/>
    </row>
    <row r="44" spans="4:148" x14ac:dyDescent="0.3">
      <c r="D44" s="467" t="s">
        <v>580</v>
      </c>
      <c r="CJ44" s="33"/>
    </row>
    <row r="45" spans="4:148" x14ac:dyDescent="0.3">
      <c r="D45" s="467" t="s">
        <v>581</v>
      </c>
      <c r="E45" s="468"/>
      <c r="F45" s="467"/>
      <c r="G45" s="467"/>
      <c r="BZ45" s="469"/>
      <c r="CA45" s="469"/>
      <c r="CB45" s="469"/>
      <c r="CC45" s="469"/>
      <c r="CD45" s="469"/>
      <c r="CE45" s="469"/>
      <c r="CF45" s="469"/>
      <c r="CG45" s="469"/>
      <c r="CH45" s="469"/>
      <c r="CI45" s="469"/>
      <c r="CJ45" s="469"/>
      <c r="CK45" s="469"/>
      <c r="CL45" s="469"/>
      <c r="CM45" s="469"/>
      <c r="CN45" s="469"/>
      <c r="CO45" s="469"/>
      <c r="CP45" s="469"/>
      <c r="CQ45" s="469"/>
      <c r="CR45" s="469"/>
      <c r="CS45" s="469"/>
      <c r="CT45" s="469"/>
      <c r="CU45" s="469"/>
      <c r="CV45" s="469"/>
      <c r="CW45" s="469"/>
      <c r="CX45" s="469"/>
      <c r="CY45" s="469"/>
      <c r="CZ45" s="469"/>
      <c r="DA45" s="469"/>
      <c r="DB45" s="469"/>
      <c r="DC45" s="469"/>
      <c r="DD45" s="469"/>
      <c r="DE45" s="469"/>
      <c r="DF45" s="469"/>
      <c r="DG45" s="469"/>
      <c r="DH45" s="469"/>
      <c r="DI45" s="469"/>
      <c r="DJ45" s="469"/>
      <c r="DK45" s="469"/>
      <c r="DL45" s="469"/>
      <c r="DM45" s="469"/>
      <c r="DN45" s="469"/>
      <c r="DO45" s="469"/>
      <c r="DP45" s="469"/>
      <c r="DQ45" s="469"/>
      <c r="DR45" s="469"/>
      <c r="DS45" s="469"/>
      <c r="DT45" s="469"/>
      <c r="DU45" s="469"/>
      <c r="DV45" s="469"/>
      <c r="DW45" s="469"/>
      <c r="DX45" s="469"/>
      <c r="DY45" s="469"/>
      <c r="DZ45" s="469"/>
      <c r="EA45" s="469"/>
      <c r="EB45" s="469"/>
      <c r="EC45" s="469"/>
      <c r="ED45" s="469"/>
      <c r="EE45" s="469"/>
      <c r="EF45" s="469"/>
      <c r="EG45" s="469"/>
      <c r="EH45" s="469"/>
    </row>
    <row r="47" spans="4:148" x14ac:dyDescent="0.3">
      <c r="E47" s="468"/>
      <c r="F47" s="467"/>
      <c r="G47" s="467"/>
    </row>
    <row r="48" spans="4:148" hidden="1" x14ac:dyDescent="0.3">
      <c r="BZ48" s="80">
        <v>3245038.1090099812</v>
      </c>
    </row>
    <row r="49" spans="4:93" hidden="1" x14ac:dyDescent="0.3">
      <c r="CO49" s="33">
        <v>8396887.2416499853</v>
      </c>
    </row>
    <row r="50" spans="4:93" hidden="1" x14ac:dyDescent="0.3">
      <c r="CJ50" s="80">
        <v>-6584523.4648199826</v>
      </c>
      <c r="CO50" s="363">
        <v>4198443.6208249927</v>
      </c>
    </row>
    <row r="51" spans="4:93" hidden="1" x14ac:dyDescent="0.3">
      <c r="D51" s="471"/>
      <c r="M51" s="80">
        <v>61105759</v>
      </c>
      <c r="N51" s="80">
        <v>0</v>
      </c>
      <c r="O51" s="80">
        <v>0</v>
      </c>
      <c r="P51" s="80">
        <v>0</v>
      </c>
      <c r="Q51" s="80">
        <v>0</v>
      </c>
      <c r="R51" s="80">
        <v>-25871785</v>
      </c>
      <c r="S51" s="80">
        <v>0</v>
      </c>
      <c r="T51" s="80">
        <v>0</v>
      </c>
      <c r="U51" s="80">
        <v>0</v>
      </c>
      <c r="V51" s="80">
        <v>0</v>
      </c>
      <c r="W51" s="80">
        <v>28346993</v>
      </c>
      <c r="X51" s="80">
        <v>0</v>
      </c>
      <c r="Y51" s="80">
        <v>0</v>
      </c>
      <c r="Z51" s="80">
        <v>0</v>
      </c>
      <c r="AA51" s="80">
        <v>0</v>
      </c>
      <c r="AB51" s="80">
        <v>77759449</v>
      </c>
      <c r="AC51" s="80">
        <v>0</v>
      </c>
      <c r="AD51" s="80">
        <v>0</v>
      </c>
      <c r="AE51" s="80">
        <v>0</v>
      </c>
      <c r="AF51" s="80">
        <v>0</v>
      </c>
      <c r="AG51" s="80">
        <v>-54479646</v>
      </c>
      <c r="AH51" s="80">
        <v>0</v>
      </c>
      <c r="AI51" s="80">
        <v>0</v>
      </c>
      <c r="AJ51" s="80">
        <v>0</v>
      </c>
      <c r="AK51" s="80">
        <v>0</v>
      </c>
      <c r="AL51" s="80">
        <v>17247634</v>
      </c>
      <c r="AM51" s="80">
        <v>0</v>
      </c>
      <c r="AN51" s="80">
        <v>0</v>
      </c>
      <c r="AO51" s="80">
        <v>0</v>
      </c>
      <c r="AP51" s="80">
        <v>0</v>
      </c>
      <c r="AQ51" s="80">
        <v>24784929</v>
      </c>
      <c r="AR51" s="80">
        <v>0</v>
      </c>
      <c r="AS51" s="80">
        <v>0</v>
      </c>
      <c r="AT51" s="80">
        <v>0</v>
      </c>
      <c r="AU51" s="80">
        <v>0</v>
      </c>
      <c r="AV51" s="80">
        <v>-52780982</v>
      </c>
      <c r="AW51" s="80">
        <v>0</v>
      </c>
      <c r="AX51" s="80">
        <v>0</v>
      </c>
      <c r="AY51" s="80">
        <v>0</v>
      </c>
      <c r="AZ51" s="80">
        <v>0</v>
      </c>
      <c r="BA51" s="80">
        <v>79931878</v>
      </c>
      <c r="BB51" s="80">
        <v>0</v>
      </c>
      <c r="BC51" s="80">
        <v>0</v>
      </c>
      <c r="BD51" s="80">
        <v>0</v>
      </c>
      <c r="BE51" s="80">
        <v>0</v>
      </c>
      <c r="BF51" s="80">
        <v>105225291</v>
      </c>
      <c r="BG51" s="80">
        <v>0</v>
      </c>
      <c r="BH51" s="80">
        <v>0</v>
      </c>
      <c r="BI51" s="80">
        <v>0</v>
      </c>
      <c r="BJ51" s="80">
        <v>0</v>
      </c>
      <c r="BK51" s="80">
        <v>-35642447</v>
      </c>
      <c r="BL51" s="80">
        <v>0</v>
      </c>
      <c r="BM51" s="80">
        <v>0</v>
      </c>
      <c r="BN51" s="80">
        <v>0</v>
      </c>
      <c r="BO51" s="80">
        <v>0</v>
      </c>
      <c r="BP51" s="80">
        <v>-19769110</v>
      </c>
      <c r="BQ51" s="80">
        <v>0</v>
      </c>
      <c r="BR51" s="80">
        <v>0</v>
      </c>
      <c r="BS51" s="80">
        <v>0</v>
      </c>
      <c r="BT51" s="80">
        <v>0</v>
      </c>
      <c r="BU51" s="80">
        <v>156044229</v>
      </c>
    </row>
    <row r="52" spans="4:93" hidden="1" x14ac:dyDescent="0.3">
      <c r="M52" s="80">
        <v>-28693050</v>
      </c>
      <c r="N52" s="80">
        <v>0</v>
      </c>
      <c r="O52" s="80">
        <v>0</v>
      </c>
      <c r="P52" s="80">
        <v>0</v>
      </c>
      <c r="Q52" s="80">
        <v>0</v>
      </c>
      <c r="R52" s="80">
        <v>-89798809</v>
      </c>
      <c r="S52" s="80">
        <v>0</v>
      </c>
      <c r="T52" s="80">
        <v>0</v>
      </c>
      <c r="U52" s="80">
        <v>0</v>
      </c>
      <c r="V52" s="80">
        <v>0</v>
      </c>
      <c r="W52" s="80">
        <v>-63927024</v>
      </c>
      <c r="X52" s="80">
        <v>0</v>
      </c>
      <c r="Y52" s="80">
        <v>0</v>
      </c>
      <c r="Z52" s="80">
        <v>0</v>
      </c>
      <c r="AA52" s="80">
        <v>0</v>
      </c>
      <c r="AB52" s="80">
        <v>-92274017</v>
      </c>
      <c r="AC52" s="80">
        <v>0</v>
      </c>
      <c r="AD52" s="80">
        <v>0</v>
      </c>
      <c r="AE52" s="80">
        <v>0</v>
      </c>
      <c r="AF52" s="80">
        <v>0</v>
      </c>
      <c r="AG52" s="80">
        <v>-170033466</v>
      </c>
      <c r="AH52" s="80">
        <v>0</v>
      </c>
      <c r="AI52" s="80">
        <v>0</v>
      </c>
      <c r="AJ52" s="80">
        <v>0</v>
      </c>
      <c r="AK52" s="80">
        <v>0</v>
      </c>
      <c r="AL52" s="80">
        <v>-115553820</v>
      </c>
      <c r="AM52" s="80">
        <v>0</v>
      </c>
      <c r="AN52" s="80">
        <v>0</v>
      </c>
      <c r="AO52" s="80">
        <v>0</v>
      </c>
      <c r="AP52" s="80">
        <v>0</v>
      </c>
      <c r="AQ52" s="80">
        <v>-132801454</v>
      </c>
      <c r="AR52" s="80">
        <v>0</v>
      </c>
      <c r="AS52" s="80">
        <v>0</v>
      </c>
      <c r="AT52" s="80">
        <v>0</v>
      </c>
      <c r="AU52" s="80">
        <v>0</v>
      </c>
      <c r="AV52" s="80">
        <v>-157586383</v>
      </c>
      <c r="AW52" s="80">
        <v>0</v>
      </c>
      <c r="AX52" s="80">
        <v>0</v>
      </c>
      <c r="AY52" s="80">
        <v>0</v>
      </c>
      <c r="AZ52" s="80">
        <v>0</v>
      </c>
      <c r="BA52" s="80">
        <v>-104805401</v>
      </c>
      <c r="BB52" s="80">
        <v>0</v>
      </c>
      <c r="BC52" s="80">
        <v>0</v>
      </c>
      <c r="BD52" s="80">
        <v>0</v>
      </c>
      <c r="BE52" s="80">
        <v>0</v>
      </c>
      <c r="BF52" s="80">
        <v>-184737279</v>
      </c>
      <c r="BG52" s="80">
        <v>0</v>
      </c>
      <c r="BH52" s="80">
        <v>0</v>
      </c>
      <c r="BI52" s="80">
        <v>0</v>
      </c>
      <c r="BJ52" s="80">
        <v>0</v>
      </c>
      <c r="BK52" s="80">
        <v>-289962570</v>
      </c>
      <c r="BL52" s="80">
        <v>0</v>
      </c>
      <c r="BM52" s="80">
        <v>0</v>
      </c>
      <c r="BN52" s="80">
        <v>0</v>
      </c>
      <c r="BO52" s="80">
        <v>0</v>
      </c>
      <c r="BP52" s="80">
        <v>-254320123</v>
      </c>
      <c r="BQ52" s="80">
        <v>0</v>
      </c>
      <c r="BR52" s="80">
        <v>0</v>
      </c>
      <c r="BS52" s="80">
        <v>0</v>
      </c>
      <c r="BT52" s="80">
        <v>0</v>
      </c>
      <c r="BU52" s="80">
        <v>-28693050</v>
      </c>
      <c r="CO52" s="80">
        <v>-14981410.706469968</v>
      </c>
    </row>
    <row r="53" spans="4:93" hidden="1" x14ac:dyDescent="0.3">
      <c r="D53" s="472"/>
      <c r="M53" s="80">
        <v>-20498122</v>
      </c>
      <c r="N53" s="80">
        <v>0</v>
      </c>
      <c r="O53" s="80">
        <v>0</v>
      </c>
      <c r="P53" s="80">
        <v>0</v>
      </c>
      <c r="Q53" s="80">
        <v>0</v>
      </c>
      <c r="R53" s="80">
        <v>-79986058</v>
      </c>
      <c r="S53" s="80">
        <v>0</v>
      </c>
      <c r="T53" s="80">
        <v>0</v>
      </c>
      <c r="U53" s="80">
        <v>0</v>
      </c>
      <c r="V53" s="80">
        <v>0</v>
      </c>
      <c r="W53" s="80">
        <v>-63982442</v>
      </c>
      <c r="X53" s="80">
        <v>0</v>
      </c>
      <c r="Y53" s="80">
        <v>0</v>
      </c>
      <c r="Z53" s="80">
        <v>0</v>
      </c>
      <c r="AA53" s="80">
        <v>0</v>
      </c>
      <c r="AB53" s="80">
        <v>-55092577</v>
      </c>
      <c r="AC53" s="80">
        <v>0</v>
      </c>
      <c r="AD53" s="80">
        <v>0</v>
      </c>
      <c r="AE53" s="80">
        <v>0</v>
      </c>
      <c r="AF53" s="80">
        <v>0</v>
      </c>
      <c r="AG53" s="80">
        <v>-55118612</v>
      </c>
      <c r="AH53" s="80">
        <v>0</v>
      </c>
      <c r="AI53" s="80">
        <v>0</v>
      </c>
      <c r="AJ53" s="80">
        <v>0</v>
      </c>
      <c r="AK53" s="80">
        <v>0</v>
      </c>
      <c r="AL53" s="80">
        <v>-54940518</v>
      </c>
      <c r="AM53" s="80">
        <v>0</v>
      </c>
      <c r="AN53" s="80">
        <v>0</v>
      </c>
      <c r="AO53" s="80">
        <v>0</v>
      </c>
      <c r="AP53" s="80">
        <v>0</v>
      </c>
      <c r="AQ53" s="80">
        <v>-59486147</v>
      </c>
      <c r="AR53" s="80">
        <v>0</v>
      </c>
      <c r="AS53" s="80">
        <v>0</v>
      </c>
      <c r="AT53" s="80">
        <v>0</v>
      </c>
      <c r="AU53" s="80">
        <v>0</v>
      </c>
      <c r="AV53" s="80">
        <v>-68748940</v>
      </c>
      <c r="AW53" s="80">
        <v>0</v>
      </c>
      <c r="AX53" s="80">
        <v>0</v>
      </c>
      <c r="AY53" s="80">
        <v>0</v>
      </c>
      <c r="AZ53" s="80">
        <v>0</v>
      </c>
      <c r="BA53" s="80">
        <v>-68430289</v>
      </c>
      <c r="BB53" s="80">
        <v>0</v>
      </c>
      <c r="BC53" s="80">
        <v>0</v>
      </c>
      <c r="BD53" s="80">
        <v>0</v>
      </c>
      <c r="BE53" s="80">
        <v>0</v>
      </c>
      <c r="BF53" s="80">
        <v>-57722043</v>
      </c>
      <c r="BG53" s="80">
        <v>0</v>
      </c>
      <c r="BH53" s="80">
        <v>0</v>
      </c>
      <c r="BI53" s="80">
        <v>0</v>
      </c>
      <c r="BJ53" s="80">
        <v>0</v>
      </c>
      <c r="BK53" s="80">
        <v>-161501086</v>
      </c>
      <c r="BL53" s="80">
        <v>0</v>
      </c>
      <c r="BM53" s="80">
        <v>0</v>
      </c>
      <c r="BN53" s="80">
        <v>0</v>
      </c>
      <c r="BO53" s="80">
        <v>0</v>
      </c>
      <c r="BP53" s="80">
        <v>-149280743</v>
      </c>
      <c r="BQ53" s="80">
        <v>0</v>
      </c>
      <c r="BR53" s="80">
        <v>0</v>
      </c>
      <c r="BS53" s="80">
        <v>0</v>
      </c>
      <c r="BT53" s="80">
        <v>0</v>
      </c>
      <c r="BU53" s="80">
        <v>-20498122</v>
      </c>
    </row>
    <row r="54" spans="4:93" hidden="1" x14ac:dyDescent="0.3">
      <c r="D54" s="379"/>
      <c r="M54" s="80">
        <v>-8194928</v>
      </c>
      <c r="N54" s="80">
        <v>0</v>
      </c>
      <c r="O54" s="80">
        <v>0</v>
      </c>
      <c r="P54" s="80">
        <v>0</v>
      </c>
      <c r="Q54" s="80">
        <v>0</v>
      </c>
      <c r="R54" s="80">
        <v>-9812751</v>
      </c>
      <c r="S54" s="80">
        <v>0</v>
      </c>
      <c r="T54" s="80">
        <v>0</v>
      </c>
      <c r="U54" s="80">
        <v>0</v>
      </c>
      <c r="V54" s="80">
        <v>0</v>
      </c>
      <c r="W54" s="80">
        <v>55418</v>
      </c>
      <c r="X54" s="80">
        <v>0</v>
      </c>
      <c r="Y54" s="80">
        <v>0</v>
      </c>
      <c r="Z54" s="80">
        <v>0</v>
      </c>
      <c r="AA54" s="80">
        <v>0</v>
      </c>
      <c r="AB54" s="80">
        <v>-57181440</v>
      </c>
      <c r="AC54" s="80">
        <v>0</v>
      </c>
      <c r="AD54" s="80">
        <v>0</v>
      </c>
      <c r="AE54" s="80">
        <v>0</v>
      </c>
      <c r="AF54" s="80">
        <v>0</v>
      </c>
      <c r="AG54" s="80">
        <v>-114914854</v>
      </c>
      <c r="AH54" s="80">
        <v>0</v>
      </c>
      <c r="AI54" s="80">
        <v>0</v>
      </c>
      <c r="AJ54" s="80">
        <v>0</v>
      </c>
      <c r="AK54" s="80">
        <v>0</v>
      </c>
      <c r="AL54" s="80">
        <v>-60613302</v>
      </c>
      <c r="AM54" s="80">
        <v>0</v>
      </c>
      <c r="AN54" s="80">
        <v>0</v>
      </c>
      <c r="AO54" s="80">
        <v>0</v>
      </c>
      <c r="AP54" s="80">
        <v>0</v>
      </c>
      <c r="AQ54" s="80">
        <v>-73315307</v>
      </c>
      <c r="AR54" s="80">
        <v>0</v>
      </c>
      <c r="AS54" s="80">
        <v>0</v>
      </c>
      <c r="AT54" s="80">
        <v>0</v>
      </c>
      <c r="AU54" s="80">
        <v>0</v>
      </c>
      <c r="AV54" s="80">
        <v>-88837443</v>
      </c>
      <c r="AW54" s="80">
        <v>0</v>
      </c>
      <c r="AX54" s="80">
        <v>0</v>
      </c>
      <c r="AY54" s="80">
        <v>0</v>
      </c>
      <c r="AZ54" s="80">
        <v>0</v>
      </c>
      <c r="BA54" s="80">
        <v>-36375112</v>
      </c>
      <c r="BB54" s="80">
        <v>0</v>
      </c>
      <c r="BC54" s="80">
        <v>0</v>
      </c>
      <c r="BD54" s="80">
        <v>0</v>
      </c>
      <c r="BE54" s="80">
        <v>0</v>
      </c>
      <c r="BF54" s="80">
        <v>-97015236</v>
      </c>
      <c r="BG54" s="80">
        <v>0</v>
      </c>
      <c r="BH54" s="80">
        <v>0</v>
      </c>
      <c r="BI54" s="80">
        <v>0</v>
      </c>
      <c r="BJ54" s="80">
        <v>0</v>
      </c>
      <c r="BK54" s="80">
        <v>-108461484</v>
      </c>
      <c r="BL54" s="80">
        <v>0</v>
      </c>
      <c r="BM54" s="80">
        <v>0</v>
      </c>
      <c r="BN54" s="80">
        <v>0</v>
      </c>
      <c r="BO54" s="80">
        <v>0</v>
      </c>
      <c r="BP54" s="80">
        <v>-105039380</v>
      </c>
      <c r="BQ54" s="80">
        <v>0</v>
      </c>
      <c r="BR54" s="80">
        <v>0</v>
      </c>
      <c r="BS54" s="80">
        <v>0</v>
      </c>
      <c r="BT54" s="80">
        <v>0</v>
      </c>
      <c r="BU54" s="80">
        <v>-8194928</v>
      </c>
    </row>
    <row r="55" spans="4:93" hidden="1" x14ac:dyDescent="0.3">
      <c r="D55" s="473"/>
      <c r="M55" s="80">
        <v>0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80">
        <v>0</v>
      </c>
      <c r="AA55" s="80">
        <v>0</v>
      </c>
      <c r="AB55" s="80">
        <v>0</v>
      </c>
      <c r="AC55" s="80">
        <v>0</v>
      </c>
      <c r="AD55" s="80">
        <v>0</v>
      </c>
      <c r="AE55" s="80">
        <v>0</v>
      </c>
      <c r="AF55" s="80">
        <v>0</v>
      </c>
      <c r="AG55" s="80">
        <v>0</v>
      </c>
      <c r="AH55" s="80">
        <v>0</v>
      </c>
      <c r="AI55" s="80">
        <v>0</v>
      </c>
      <c r="AJ55" s="80">
        <v>0</v>
      </c>
      <c r="AK55" s="80">
        <v>0</v>
      </c>
      <c r="AL55" s="80">
        <v>0</v>
      </c>
      <c r="AM55" s="80">
        <v>0</v>
      </c>
      <c r="AN55" s="80">
        <v>0</v>
      </c>
      <c r="AO55" s="80">
        <v>0</v>
      </c>
      <c r="AP55" s="80">
        <v>0</v>
      </c>
      <c r="AQ55" s="80">
        <v>0</v>
      </c>
      <c r="AR55" s="80">
        <v>0</v>
      </c>
      <c r="AS55" s="80">
        <v>0</v>
      </c>
      <c r="AT55" s="80">
        <v>0</v>
      </c>
      <c r="AU55" s="80">
        <v>0</v>
      </c>
      <c r="AV55" s="80">
        <v>0</v>
      </c>
      <c r="AW55" s="80">
        <v>0</v>
      </c>
      <c r="AX55" s="80">
        <v>0</v>
      </c>
      <c r="AY55" s="80">
        <v>0</v>
      </c>
      <c r="AZ55" s="80">
        <v>0</v>
      </c>
      <c r="BA55" s="80">
        <v>0</v>
      </c>
      <c r="BB55" s="80">
        <v>0</v>
      </c>
      <c r="BC55" s="80">
        <v>0</v>
      </c>
      <c r="BD55" s="80">
        <v>0</v>
      </c>
      <c r="BE55" s="80">
        <v>0</v>
      </c>
      <c r="BF55" s="80">
        <v>0</v>
      </c>
      <c r="BG55" s="80">
        <v>0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80">
        <v>0</v>
      </c>
      <c r="BO55" s="80">
        <v>0</v>
      </c>
      <c r="BP55" s="80">
        <v>0</v>
      </c>
      <c r="BQ55" s="80">
        <v>0</v>
      </c>
      <c r="BR55" s="80">
        <v>0</v>
      </c>
      <c r="BS55" s="80">
        <v>0</v>
      </c>
      <c r="BT55" s="80">
        <v>0</v>
      </c>
      <c r="BU55" s="80">
        <v>0</v>
      </c>
      <c r="CJ55" s="474"/>
    </row>
    <row r="56" spans="4:93" hidden="1" x14ac:dyDescent="0.3">
      <c r="M56" s="80">
        <v>-89798809</v>
      </c>
      <c r="N56" s="80">
        <v>0</v>
      </c>
      <c r="O56" s="80">
        <v>0</v>
      </c>
      <c r="P56" s="80">
        <v>0</v>
      </c>
      <c r="Q56" s="80">
        <v>0</v>
      </c>
      <c r="R56" s="80">
        <v>-63927024</v>
      </c>
      <c r="S56" s="80">
        <v>0</v>
      </c>
      <c r="T56" s="80">
        <v>0</v>
      </c>
      <c r="U56" s="80">
        <v>0</v>
      </c>
      <c r="V56" s="80">
        <v>0</v>
      </c>
      <c r="W56" s="80">
        <v>-92274017</v>
      </c>
      <c r="X56" s="80">
        <v>0</v>
      </c>
      <c r="Y56" s="80">
        <v>0</v>
      </c>
      <c r="Z56" s="80">
        <v>0</v>
      </c>
      <c r="AA56" s="80">
        <v>0</v>
      </c>
      <c r="AB56" s="80">
        <v>-170033466</v>
      </c>
      <c r="AC56" s="80">
        <v>0</v>
      </c>
      <c r="AD56" s="80">
        <v>0</v>
      </c>
      <c r="AE56" s="80">
        <v>0</v>
      </c>
      <c r="AF56" s="80">
        <v>0</v>
      </c>
      <c r="AG56" s="80">
        <v>-115553820</v>
      </c>
      <c r="AH56" s="80">
        <v>0</v>
      </c>
      <c r="AI56" s="80">
        <v>0</v>
      </c>
      <c r="AJ56" s="80">
        <v>0</v>
      </c>
      <c r="AK56" s="80">
        <v>0</v>
      </c>
      <c r="AL56" s="80">
        <v>-132801454</v>
      </c>
      <c r="AM56" s="80">
        <v>0</v>
      </c>
      <c r="AN56" s="80">
        <v>0</v>
      </c>
      <c r="AO56" s="80">
        <v>0</v>
      </c>
      <c r="AP56" s="80">
        <v>0</v>
      </c>
      <c r="AQ56" s="80">
        <v>-157586383</v>
      </c>
      <c r="AR56" s="80">
        <v>0</v>
      </c>
      <c r="AS56" s="80">
        <v>0</v>
      </c>
      <c r="AT56" s="80">
        <v>0</v>
      </c>
      <c r="AU56" s="80">
        <v>0</v>
      </c>
      <c r="AV56" s="80">
        <v>-104805401</v>
      </c>
      <c r="AW56" s="80">
        <v>0</v>
      </c>
      <c r="AX56" s="80">
        <v>0</v>
      </c>
      <c r="AY56" s="80">
        <v>0</v>
      </c>
      <c r="AZ56" s="80">
        <v>0</v>
      </c>
      <c r="BA56" s="80">
        <v>-184737279</v>
      </c>
      <c r="BB56" s="80">
        <v>0</v>
      </c>
      <c r="BC56" s="80">
        <v>0</v>
      </c>
      <c r="BD56" s="80">
        <v>0</v>
      </c>
      <c r="BE56" s="80">
        <v>0</v>
      </c>
      <c r="BF56" s="80">
        <v>-289962570</v>
      </c>
      <c r="BG56" s="80">
        <v>0</v>
      </c>
      <c r="BH56" s="80">
        <v>0</v>
      </c>
      <c r="BI56" s="80">
        <v>0</v>
      </c>
      <c r="BJ56" s="80">
        <v>0</v>
      </c>
      <c r="BK56" s="80">
        <v>-254320123</v>
      </c>
      <c r="BL56" s="80">
        <v>0</v>
      </c>
      <c r="BM56" s="80">
        <v>0</v>
      </c>
      <c r="BN56" s="80">
        <v>0</v>
      </c>
      <c r="BO56" s="80">
        <v>0</v>
      </c>
      <c r="BP56" s="80">
        <v>-234551013</v>
      </c>
      <c r="BQ56" s="80">
        <v>0</v>
      </c>
      <c r="BR56" s="80">
        <v>0</v>
      </c>
      <c r="BS56" s="80">
        <v>0</v>
      </c>
      <c r="BT56" s="80">
        <v>0</v>
      </c>
      <c r="BU56" s="80">
        <v>-184737279</v>
      </c>
    </row>
    <row r="57" spans="4:93" hidden="1" x14ac:dyDescent="0.3">
      <c r="M57" s="80">
        <v>-79986058</v>
      </c>
      <c r="N57" s="80">
        <v>0</v>
      </c>
      <c r="O57" s="80">
        <v>0</v>
      </c>
      <c r="P57" s="80">
        <v>0</v>
      </c>
      <c r="Q57" s="80">
        <v>0</v>
      </c>
      <c r="R57" s="80">
        <v>-63982442</v>
      </c>
      <c r="S57" s="80">
        <v>0</v>
      </c>
      <c r="T57" s="80">
        <v>0</v>
      </c>
      <c r="U57" s="80">
        <v>0</v>
      </c>
      <c r="V57" s="80">
        <v>0</v>
      </c>
      <c r="W57" s="80">
        <v>-55092577</v>
      </c>
      <c r="X57" s="80">
        <v>0</v>
      </c>
      <c r="Y57" s="80">
        <v>0</v>
      </c>
      <c r="Z57" s="80">
        <v>0</v>
      </c>
      <c r="AA57" s="80">
        <v>0</v>
      </c>
      <c r="AB57" s="80">
        <v>-55118612</v>
      </c>
      <c r="AC57" s="80">
        <v>0</v>
      </c>
      <c r="AD57" s="80">
        <v>0</v>
      </c>
      <c r="AE57" s="80">
        <v>0</v>
      </c>
      <c r="AF57" s="80">
        <v>0</v>
      </c>
      <c r="AG57" s="80">
        <v>-54940518</v>
      </c>
      <c r="AH57" s="80">
        <v>0</v>
      </c>
      <c r="AI57" s="80">
        <v>0</v>
      </c>
      <c r="AJ57" s="80">
        <v>0</v>
      </c>
      <c r="AK57" s="80">
        <v>0</v>
      </c>
      <c r="AL57" s="80">
        <v>-59486147</v>
      </c>
      <c r="AM57" s="80">
        <v>0</v>
      </c>
      <c r="AN57" s="80">
        <v>0</v>
      </c>
      <c r="AO57" s="80">
        <v>0</v>
      </c>
      <c r="AP57" s="80">
        <v>0</v>
      </c>
      <c r="AQ57" s="80">
        <v>-68748940</v>
      </c>
      <c r="AR57" s="80">
        <v>0</v>
      </c>
      <c r="AS57" s="80">
        <v>0</v>
      </c>
      <c r="AT57" s="80">
        <v>0</v>
      </c>
      <c r="AU57" s="80">
        <v>0</v>
      </c>
      <c r="AV57" s="80">
        <v>-68430289</v>
      </c>
      <c r="AW57" s="80">
        <v>0</v>
      </c>
      <c r="AX57" s="80">
        <v>0</v>
      </c>
      <c r="AY57" s="80">
        <v>0</v>
      </c>
      <c r="AZ57" s="80">
        <v>0</v>
      </c>
      <c r="BA57" s="80">
        <v>-57722043</v>
      </c>
      <c r="BB57" s="80">
        <v>0</v>
      </c>
      <c r="BC57" s="80">
        <v>0</v>
      </c>
      <c r="BD57" s="80">
        <v>0</v>
      </c>
      <c r="BE57" s="80">
        <v>0</v>
      </c>
      <c r="BF57" s="80">
        <v>-161501086</v>
      </c>
      <c r="BG57" s="80">
        <v>0</v>
      </c>
      <c r="BH57" s="80">
        <v>0</v>
      </c>
      <c r="BI57" s="80">
        <v>0</v>
      </c>
      <c r="BJ57" s="80">
        <v>0</v>
      </c>
      <c r="BK57" s="80">
        <v>-149280743</v>
      </c>
      <c r="BL57" s="80">
        <v>0</v>
      </c>
      <c r="BM57" s="80">
        <v>0</v>
      </c>
      <c r="BN57" s="80">
        <v>0</v>
      </c>
      <c r="BO57" s="80">
        <v>0</v>
      </c>
      <c r="BP57" s="80">
        <v>-114050408</v>
      </c>
      <c r="BQ57" s="80">
        <v>0</v>
      </c>
      <c r="BR57" s="80">
        <v>0</v>
      </c>
      <c r="BS57" s="80">
        <v>0</v>
      </c>
      <c r="BT57" s="80">
        <v>0</v>
      </c>
      <c r="BU57" s="80">
        <v>-57722043</v>
      </c>
    </row>
    <row r="58" spans="4:93" hidden="1" x14ac:dyDescent="0.3">
      <c r="M58" s="80">
        <v>-9812751</v>
      </c>
      <c r="N58" s="80">
        <v>0</v>
      </c>
      <c r="O58" s="80">
        <v>0</v>
      </c>
      <c r="P58" s="80">
        <v>0</v>
      </c>
      <c r="Q58" s="80">
        <v>0</v>
      </c>
      <c r="R58" s="80">
        <v>55418</v>
      </c>
      <c r="S58" s="80">
        <v>0</v>
      </c>
      <c r="T58" s="80">
        <v>0</v>
      </c>
      <c r="U58" s="80">
        <v>0</v>
      </c>
      <c r="V58" s="80">
        <v>0</v>
      </c>
      <c r="W58" s="80">
        <v>-57181440</v>
      </c>
      <c r="X58" s="80">
        <v>0</v>
      </c>
      <c r="Y58" s="80">
        <v>0</v>
      </c>
      <c r="Z58" s="80">
        <v>0</v>
      </c>
      <c r="AA58" s="80">
        <v>0</v>
      </c>
      <c r="AB58" s="80">
        <v>-114914854</v>
      </c>
      <c r="AC58" s="80">
        <v>0</v>
      </c>
      <c r="AD58" s="80">
        <v>0</v>
      </c>
      <c r="AE58" s="80">
        <v>0</v>
      </c>
      <c r="AF58" s="80">
        <v>0</v>
      </c>
      <c r="AG58" s="80">
        <v>-60613302</v>
      </c>
      <c r="AH58" s="80">
        <v>0</v>
      </c>
      <c r="AI58" s="80">
        <v>0</v>
      </c>
      <c r="AJ58" s="80">
        <v>0</v>
      </c>
      <c r="AK58" s="80">
        <v>0</v>
      </c>
      <c r="AL58" s="80">
        <v>-73315307</v>
      </c>
      <c r="AM58" s="80">
        <v>0</v>
      </c>
      <c r="AN58" s="80">
        <v>0</v>
      </c>
      <c r="AO58" s="80">
        <v>0</v>
      </c>
      <c r="AP58" s="80">
        <v>0</v>
      </c>
      <c r="AQ58" s="80">
        <v>-88837443</v>
      </c>
      <c r="AR58" s="80">
        <v>0</v>
      </c>
      <c r="AS58" s="80">
        <v>0</v>
      </c>
      <c r="AT58" s="80">
        <v>0</v>
      </c>
      <c r="AU58" s="80">
        <v>0</v>
      </c>
      <c r="AV58" s="80">
        <v>-36375112</v>
      </c>
      <c r="AW58" s="80">
        <v>0</v>
      </c>
      <c r="AX58" s="80">
        <v>0</v>
      </c>
      <c r="AY58" s="80">
        <v>0</v>
      </c>
      <c r="AZ58" s="80">
        <v>0</v>
      </c>
      <c r="BA58" s="80">
        <v>-97015236</v>
      </c>
      <c r="BB58" s="80">
        <v>0</v>
      </c>
      <c r="BC58" s="80">
        <v>0</v>
      </c>
      <c r="BD58" s="80">
        <v>0</v>
      </c>
      <c r="BE58" s="80">
        <v>0</v>
      </c>
      <c r="BF58" s="80">
        <v>-108461484</v>
      </c>
      <c r="BG58" s="80">
        <v>0</v>
      </c>
      <c r="BH58" s="80">
        <v>0</v>
      </c>
      <c r="BI58" s="80">
        <v>0</v>
      </c>
      <c r="BJ58" s="80">
        <v>0</v>
      </c>
      <c r="BK58" s="80">
        <v>-105039380</v>
      </c>
      <c r="BL58" s="80">
        <v>0</v>
      </c>
      <c r="BM58" s="80">
        <v>0</v>
      </c>
      <c r="BN58" s="80">
        <v>0</v>
      </c>
      <c r="BO58" s="80">
        <v>0</v>
      </c>
      <c r="BP58" s="80">
        <v>-120500605</v>
      </c>
      <c r="BQ58" s="80">
        <v>0</v>
      </c>
      <c r="BR58" s="80">
        <v>0</v>
      </c>
      <c r="BS58" s="80">
        <v>0</v>
      </c>
      <c r="BT58" s="80">
        <v>0</v>
      </c>
      <c r="BU58" s="80">
        <v>-97015236</v>
      </c>
    </row>
    <row r="59" spans="4:93" hidden="1" x14ac:dyDescent="0.3"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80">
        <v>0</v>
      </c>
      <c r="AA59" s="80">
        <v>0</v>
      </c>
      <c r="AB59" s="80">
        <v>0</v>
      </c>
      <c r="AC59" s="80">
        <v>0</v>
      </c>
      <c r="AD59" s="80">
        <v>0</v>
      </c>
      <c r="AE59" s="80">
        <v>0</v>
      </c>
      <c r="AF59" s="80">
        <v>0</v>
      </c>
      <c r="AG59" s="80">
        <v>0</v>
      </c>
      <c r="AH59" s="80">
        <v>0</v>
      </c>
      <c r="AI59" s="80">
        <v>0</v>
      </c>
      <c r="AJ59" s="80">
        <v>0</v>
      </c>
      <c r="AK59" s="80">
        <v>0</v>
      </c>
      <c r="AL59" s="80">
        <v>0</v>
      </c>
      <c r="AM59" s="80">
        <v>0</v>
      </c>
      <c r="AN59" s="80">
        <v>0</v>
      </c>
      <c r="AO59" s="80">
        <v>0</v>
      </c>
      <c r="AP59" s="80">
        <v>0</v>
      </c>
      <c r="AQ59" s="80">
        <v>0</v>
      </c>
      <c r="AR59" s="80">
        <v>0</v>
      </c>
      <c r="AS59" s="80">
        <v>0</v>
      </c>
      <c r="AT59" s="80">
        <v>0</v>
      </c>
      <c r="AU59" s="80">
        <v>0</v>
      </c>
      <c r="AV59" s="80">
        <v>0</v>
      </c>
      <c r="AW59" s="80">
        <v>0</v>
      </c>
      <c r="AX59" s="80">
        <v>0</v>
      </c>
      <c r="AY59" s="80">
        <v>0</v>
      </c>
      <c r="AZ59" s="80">
        <v>0</v>
      </c>
      <c r="BA59" s="80">
        <v>0</v>
      </c>
      <c r="BB59" s="80">
        <v>0</v>
      </c>
      <c r="BC59" s="80">
        <v>0</v>
      </c>
      <c r="BD59" s="80">
        <v>0</v>
      </c>
      <c r="BE59" s="80">
        <v>0</v>
      </c>
      <c r="BF59" s="80">
        <v>0</v>
      </c>
      <c r="BG59" s="80">
        <v>0</v>
      </c>
      <c r="BH59" s="80">
        <v>0</v>
      </c>
      <c r="BI59" s="80">
        <v>0</v>
      </c>
      <c r="BJ59" s="80">
        <v>0</v>
      </c>
      <c r="BK59" s="80">
        <v>0</v>
      </c>
      <c r="BL59" s="80">
        <v>0</v>
      </c>
      <c r="BM59" s="80">
        <v>0</v>
      </c>
      <c r="BN59" s="80">
        <v>0</v>
      </c>
      <c r="BO59" s="80">
        <v>0</v>
      </c>
      <c r="BP59" s="80">
        <v>0</v>
      </c>
      <c r="BQ59" s="80">
        <v>0</v>
      </c>
      <c r="BR59" s="80">
        <v>0</v>
      </c>
      <c r="BS59" s="80">
        <v>0</v>
      </c>
      <c r="BT59" s="80">
        <v>0</v>
      </c>
      <c r="BU59" s="80">
        <v>0</v>
      </c>
    </row>
    <row r="60" spans="4:93" hidden="1" x14ac:dyDescent="0.3">
      <c r="M60" s="80">
        <v>0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80">
        <v>0</v>
      </c>
      <c r="AF60" s="80">
        <v>0</v>
      </c>
      <c r="AG60" s="80">
        <v>0</v>
      </c>
      <c r="AH60" s="80">
        <v>0</v>
      </c>
      <c r="AI60" s="80">
        <v>0</v>
      </c>
      <c r="AJ60" s="80">
        <v>0</v>
      </c>
      <c r="AK60" s="80">
        <v>0</v>
      </c>
      <c r="AL60" s="80">
        <v>0</v>
      </c>
      <c r="AM60" s="80">
        <v>0</v>
      </c>
      <c r="AN60" s="80">
        <v>0</v>
      </c>
      <c r="AO60" s="80">
        <v>0</v>
      </c>
      <c r="AP60" s="80">
        <v>0</v>
      </c>
      <c r="AQ60" s="80">
        <v>0</v>
      </c>
      <c r="AR60" s="80">
        <v>0</v>
      </c>
      <c r="AS60" s="80">
        <v>0</v>
      </c>
      <c r="AT60" s="80">
        <v>0</v>
      </c>
      <c r="AU60" s="80">
        <v>0</v>
      </c>
      <c r="AV60" s="80">
        <v>0</v>
      </c>
      <c r="AW60" s="80">
        <v>0</v>
      </c>
      <c r="AX60" s="80">
        <v>0</v>
      </c>
      <c r="AY60" s="80">
        <v>0</v>
      </c>
      <c r="AZ60" s="80">
        <v>0</v>
      </c>
      <c r="BA60" s="80">
        <v>0</v>
      </c>
      <c r="BB60" s="80">
        <v>0</v>
      </c>
      <c r="BC60" s="80">
        <v>0</v>
      </c>
      <c r="BD60" s="80">
        <v>0</v>
      </c>
      <c r="BE60" s="80">
        <v>0</v>
      </c>
      <c r="BF60" s="80">
        <v>0</v>
      </c>
      <c r="BG60" s="80">
        <v>0</v>
      </c>
      <c r="BH60" s="80">
        <v>0</v>
      </c>
      <c r="BI60" s="80">
        <v>0</v>
      </c>
      <c r="BJ60" s="80">
        <v>0</v>
      </c>
      <c r="BK60" s="80">
        <v>0</v>
      </c>
      <c r="BL60" s="80">
        <v>0</v>
      </c>
      <c r="BM60" s="80">
        <v>0</v>
      </c>
      <c r="BN60" s="80">
        <v>0</v>
      </c>
      <c r="BO60" s="80">
        <v>0</v>
      </c>
      <c r="BP60" s="80">
        <v>0</v>
      </c>
      <c r="BQ60" s="80">
        <v>0</v>
      </c>
      <c r="BR60" s="80">
        <v>0</v>
      </c>
      <c r="BS60" s="80">
        <v>0</v>
      </c>
      <c r="BT60" s="80">
        <v>0</v>
      </c>
      <c r="BU60" s="80">
        <v>0</v>
      </c>
    </row>
    <row r="61" spans="4:93" hidden="1" x14ac:dyDescent="0.3">
      <c r="M61" s="80">
        <v>0</v>
      </c>
      <c r="N61" s="80">
        <v>0</v>
      </c>
      <c r="O61" s="80">
        <v>0</v>
      </c>
      <c r="P61" s="80">
        <v>0</v>
      </c>
      <c r="Q61" s="80">
        <v>0</v>
      </c>
      <c r="R61" s="80">
        <v>0</v>
      </c>
      <c r="S61" s="80">
        <v>0</v>
      </c>
      <c r="T61" s="80">
        <v>0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80">
        <v>0</v>
      </c>
      <c r="AA61" s="80">
        <v>0</v>
      </c>
      <c r="AB61" s="80">
        <v>0</v>
      </c>
      <c r="AC61" s="80">
        <v>0</v>
      </c>
      <c r="AD61" s="80">
        <v>0</v>
      </c>
      <c r="AE61" s="80">
        <v>0</v>
      </c>
      <c r="AF61" s="80">
        <v>0</v>
      </c>
      <c r="AG61" s="80">
        <v>0</v>
      </c>
      <c r="AH61" s="80">
        <v>0</v>
      </c>
      <c r="AI61" s="80">
        <v>0</v>
      </c>
      <c r="AJ61" s="80">
        <v>0</v>
      </c>
      <c r="AK61" s="80">
        <v>0</v>
      </c>
      <c r="AL61" s="80">
        <v>0</v>
      </c>
      <c r="AM61" s="80">
        <v>0</v>
      </c>
      <c r="AN61" s="80">
        <v>0</v>
      </c>
      <c r="AO61" s="80">
        <v>0</v>
      </c>
      <c r="AP61" s="80">
        <v>0</v>
      </c>
      <c r="AQ61" s="80">
        <v>0</v>
      </c>
      <c r="AR61" s="80">
        <v>0</v>
      </c>
      <c r="AS61" s="80">
        <v>0</v>
      </c>
      <c r="AT61" s="80">
        <v>0</v>
      </c>
      <c r="AU61" s="80">
        <v>0</v>
      </c>
      <c r="AV61" s="80">
        <v>0</v>
      </c>
      <c r="AW61" s="80">
        <v>0</v>
      </c>
      <c r="AX61" s="80">
        <v>0</v>
      </c>
      <c r="AY61" s="80">
        <v>0</v>
      </c>
      <c r="AZ61" s="80">
        <v>0</v>
      </c>
      <c r="BA61" s="80">
        <v>0</v>
      </c>
      <c r="BB61" s="80">
        <v>0</v>
      </c>
      <c r="BC61" s="80">
        <v>0</v>
      </c>
      <c r="BD61" s="80">
        <v>0</v>
      </c>
      <c r="BE61" s="80">
        <v>0</v>
      </c>
      <c r="BF61" s="80">
        <v>0</v>
      </c>
      <c r="BG61" s="80">
        <v>0</v>
      </c>
      <c r="BH61" s="80">
        <v>0</v>
      </c>
      <c r="BI61" s="80">
        <v>0</v>
      </c>
      <c r="BJ61" s="80">
        <v>0</v>
      </c>
      <c r="BK61" s="80">
        <v>0</v>
      </c>
      <c r="BL61" s="80">
        <v>0</v>
      </c>
      <c r="BM61" s="80">
        <v>0</v>
      </c>
      <c r="BN61" s="80">
        <v>0</v>
      </c>
      <c r="BO61" s="80">
        <v>0</v>
      </c>
      <c r="BP61" s="80">
        <v>0</v>
      </c>
      <c r="BQ61" s="80">
        <v>0</v>
      </c>
      <c r="BR61" s="80">
        <v>0</v>
      </c>
      <c r="BS61" s="80">
        <v>0</v>
      </c>
      <c r="BT61" s="80">
        <v>0</v>
      </c>
      <c r="BU61" s="80">
        <v>0</v>
      </c>
    </row>
    <row r="62" spans="4:93" hidden="1" x14ac:dyDescent="0.3">
      <c r="M62" s="80">
        <v>-31907716</v>
      </c>
      <c r="N62" s="80">
        <v>0</v>
      </c>
      <c r="O62" s="80">
        <v>0</v>
      </c>
      <c r="P62" s="80">
        <v>0</v>
      </c>
      <c r="Q62" s="80">
        <v>0</v>
      </c>
      <c r="R62" s="80">
        <v>-5667609</v>
      </c>
      <c r="S62" s="80">
        <v>0</v>
      </c>
      <c r="T62" s="80">
        <v>0</v>
      </c>
      <c r="U62" s="80">
        <v>0</v>
      </c>
      <c r="V62" s="80">
        <v>0</v>
      </c>
      <c r="W62" s="80">
        <v>-2230909</v>
      </c>
      <c r="X62" s="80">
        <v>0</v>
      </c>
      <c r="Y62" s="80">
        <v>0</v>
      </c>
      <c r="Z62" s="80">
        <v>0</v>
      </c>
      <c r="AA62" s="80">
        <v>0</v>
      </c>
      <c r="AB62" s="80">
        <v>-48875819</v>
      </c>
      <c r="AC62" s="80">
        <v>0</v>
      </c>
      <c r="AD62" s="80">
        <v>0</v>
      </c>
      <c r="AE62" s="80">
        <v>0</v>
      </c>
      <c r="AF62" s="80">
        <v>0</v>
      </c>
      <c r="AG62" s="80">
        <v>45318088</v>
      </c>
      <c r="AH62" s="80">
        <v>0</v>
      </c>
      <c r="AI62" s="80">
        <v>0</v>
      </c>
      <c r="AJ62" s="80">
        <v>0</v>
      </c>
      <c r="AK62" s="80">
        <v>0</v>
      </c>
      <c r="AL62" s="80">
        <v>4802420</v>
      </c>
      <c r="AM62" s="80">
        <v>0</v>
      </c>
      <c r="AN62" s="80">
        <v>0</v>
      </c>
      <c r="AO62" s="80">
        <v>0</v>
      </c>
      <c r="AP62" s="80">
        <v>0</v>
      </c>
      <c r="AQ62" s="80">
        <v>-14059403</v>
      </c>
      <c r="AR62" s="80">
        <v>0</v>
      </c>
      <c r="AS62" s="80">
        <v>0</v>
      </c>
      <c r="AT62" s="80">
        <v>0</v>
      </c>
      <c r="AU62" s="80">
        <v>0</v>
      </c>
      <c r="AV62" s="80">
        <v>-1840660</v>
      </c>
      <c r="AW62" s="80">
        <v>0</v>
      </c>
      <c r="AX62" s="80">
        <v>0</v>
      </c>
      <c r="AY62" s="80">
        <v>0</v>
      </c>
      <c r="AZ62" s="80">
        <v>0</v>
      </c>
      <c r="BA62" s="80">
        <v>19983498</v>
      </c>
      <c r="BB62" s="80">
        <v>0</v>
      </c>
      <c r="BC62" s="80">
        <v>0</v>
      </c>
      <c r="BD62" s="80">
        <v>0</v>
      </c>
      <c r="BE62" s="80">
        <v>0</v>
      </c>
      <c r="BF62" s="80">
        <v>-14593850</v>
      </c>
      <c r="BG62" s="80">
        <v>0</v>
      </c>
      <c r="BH62" s="80">
        <v>0</v>
      </c>
      <c r="BI62" s="80">
        <v>0</v>
      </c>
      <c r="BJ62" s="80">
        <v>0</v>
      </c>
      <c r="BK62" s="80">
        <v>343384</v>
      </c>
      <c r="BL62" s="80">
        <v>0</v>
      </c>
      <c r="BM62" s="80">
        <v>0</v>
      </c>
      <c r="BN62" s="80">
        <v>0</v>
      </c>
      <c r="BO62" s="80">
        <v>0</v>
      </c>
      <c r="BP62" s="80">
        <v>27141640</v>
      </c>
      <c r="BQ62" s="80">
        <v>0</v>
      </c>
      <c r="BR62" s="80">
        <v>0</v>
      </c>
      <c r="BS62" s="80">
        <v>0</v>
      </c>
      <c r="BT62" s="80">
        <v>0</v>
      </c>
      <c r="BU62" s="80">
        <v>-34478110</v>
      </c>
    </row>
    <row r="63" spans="4:93" hidden="1" x14ac:dyDescent="0.3">
      <c r="M63" s="80">
        <v>0</v>
      </c>
      <c r="N63" s="80">
        <v>0</v>
      </c>
      <c r="O63" s="80">
        <v>0</v>
      </c>
      <c r="P63" s="80">
        <v>0</v>
      </c>
      <c r="Q63" s="80">
        <v>0</v>
      </c>
      <c r="R63" s="80">
        <v>0</v>
      </c>
      <c r="S63" s="80">
        <v>0</v>
      </c>
      <c r="T63" s="80">
        <v>0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80">
        <v>0</v>
      </c>
      <c r="AF63" s="80">
        <v>0</v>
      </c>
      <c r="AG63" s="80">
        <v>0</v>
      </c>
      <c r="AH63" s="80">
        <v>0</v>
      </c>
      <c r="AI63" s="80">
        <v>0</v>
      </c>
      <c r="AJ63" s="80">
        <v>0</v>
      </c>
      <c r="AK63" s="80">
        <v>0</v>
      </c>
      <c r="AL63" s="80">
        <v>0</v>
      </c>
      <c r="AM63" s="80">
        <v>0</v>
      </c>
      <c r="AN63" s="80">
        <v>0</v>
      </c>
      <c r="AO63" s="80">
        <v>0</v>
      </c>
      <c r="AP63" s="80">
        <v>0</v>
      </c>
      <c r="AQ63" s="80">
        <v>0</v>
      </c>
      <c r="AR63" s="80">
        <v>0</v>
      </c>
      <c r="AS63" s="80">
        <v>0</v>
      </c>
      <c r="AT63" s="80">
        <v>0</v>
      </c>
      <c r="AU63" s="80">
        <v>0</v>
      </c>
      <c r="AV63" s="80">
        <v>0</v>
      </c>
      <c r="AW63" s="80">
        <v>0</v>
      </c>
      <c r="AX63" s="80">
        <v>0</v>
      </c>
      <c r="AY63" s="80">
        <v>0</v>
      </c>
      <c r="AZ63" s="80">
        <v>0</v>
      </c>
      <c r="BA63" s="80">
        <v>0</v>
      </c>
      <c r="BB63" s="80">
        <v>0</v>
      </c>
      <c r="BC63" s="80">
        <v>0</v>
      </c>
      <c r="BD63" s="80">
        <v>0</v>
      </c>
      <c r="BE63" s="80">
        <v>0</v>
      </c>
      <c r="BF63" s="80">
        <v>0</v>
      </c>
      <c r="BG63" s="80">
        <v>0</v>
      </c>
      <c r="BH63" s="80">
        <v>0</v>
      </c>
      <c r="BI63" s="80">
        <v>0</v>
      </c>
      <c r="BJ63" s="80">
        <v>0</v>
      </c>
      <c r="BK63" s="80">
        <v>0</v>
      </c>
      <c r="BL63" s="80">
        <v>0</v>
      </c>
      <c r="BM63" s="80">
        <v>0</v>
      </c>
      <c r="BN63" s="80">
        <v>0</v>
      </c>
      <c r="BO63" s="80">
        <v>0</v>
      </c>
      <c r="BP63" s="80">
        <v>0</v>
      </c>
      <c r="BQ63" s="80">
        <v>0</v>
      </c>
      <c r="BR63" s="80">
        <v>0</v>
      </c>
      <c r="BS63" s="80">
        <v>0</v>
      </c>
      <c r="BT63" s="80">
        <v>0</v>
      </c>
      <c r="BU63" s="80">
        <v>0</v>
      </c>
    </row>
    <row r="64" spans="4:93" hidden="1" x14ac:dyDescent="0.3">
      <c r="M64" s="80">
        <v>0</v>
      </c>
      <c r="N64" s="80">
        <v>0</v>
      </c>
      <c r="O64" s="80">
        <v>0</v>
      </c>
      <c r="P64" s="80">
        <v>0</v>
      </c>
      <c r="Q64" s="80">
        <v>0</v>
      </c>
      <c r="R64" s="80">
        <v>0</v>
      </c>
      <c r="S64" s="80">
        <v>0</v>
      </c>
      <c r="T64" s="80">
        <v>0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80">
        <v>0</v>
      </c>
      <c r="AA64" s="80">
        <v>0</v>
      </c>
      <c r="AB64" s="80">
        <v>0</v>
      </c>
      <c r="AC64" s="80">
        <v>0</v>
      </c>
      <c r="AD64" s="80">
        <v>0</v>
      </c>
      <c r="AE64" s="80">
        <v>0</v>
      </c>
      <c r="AF64" s="80">
        <v>0</v>
      </c>
      <c r="AG64" s="80">
        <v>0</v>
      </c>
      <c r="AH64" s="80">
        <v>0</v>
      </c>
      <c r="AI64" s="80">
        <v>0</v>
      </c>
      <c r="AJ64" s="80">
        <v>0</v>
      </c>
      <c r="AK64" s="80">
        <v>0</v>
      </c>
      <c r="AL64" s="80">
        <v>0</v>
      </c>
      <c r="AM64" s="80">
        <v>0</v>
      </c>
      <c r="AN64" s="80">
        <v>0</v>
      </c>
      <c r="AO64" s="80">
        <v>0</v>
      </c>
      <c r="AP64" s="80">
        <v>0</v>
      </c>
      <c r="AQ64" s="80">
        <v>0</v>
      </c>
      <c r="AR64" s="80">
        <v>0</v>
      </c>
      <c r="AS64" s="80">
        <v>0</v>
      </c>
      <c r="AT64" s="80">
        <v>0</v>
      </c>
      <c r="AU64" s="80">
        <v>0</v>
      </c>
      <c r="AV64" s="80">
        <v>0</v>
      </c>
      <c r="AW64" s="80">
        <v>0</v>
      </c>
      <c r="AX64" s="80">
        <v>0</v>
      </c>
      <c r="AY64" s="80">
        <v>0</v>
      </c>
      <c r="AZ64" s="80">
        <v>0</v>
      </c>
      <c r="BA64" s="80">
        <v>0</v>
      </c>
      <c r="BB64" s="80">
        <v>0</v>
      </c>
      <c r="BC64" s="80">
        <v>0</v>
      </c>
      <c r="BD64" s="80">
        <v>0</v>
      </c>
      <c r="BE64" s="80">
        <v>0</v>
      </c>
      <c r="BF64" s="80">
        <v>0</v>
      </c>
      <c r="BG64" s="80">
        <v>0</v>
      </c>
      <c r="BH64" s="80">
        <v>0</v>
      </c>
      <c r="BI64" s="80">
        <v>0</v>
      </c>
      <c r="BJ64" s="80">
        <v>0</v>
      </c>
      <c r="BK64" s="80">
        <v>0</v>
      </c>
      <c r="BL64" s="80">
        <v>0</v>
      </c>
      <c r="BM64" s="80">
        <v>0</v>
      </c>
      <c r="BN64" s="80">
        <v>0</v>
      </c>
      <c r="BO64" s="80">
        <v>0</v>
      </c>
      <c r="BP64" s="80">
        <v>28800688.612539794</v>
      </c>
      <c r="BQ64" s="80">
        <v>0</v>
      </c>
      <c r="BR64" s="80">
        <v>0</v>
      </c>
      <c r="BS64" s="80">
        <v>0</v>
      </c>
      <c r="BT64" s="80">
        <v>0</v>
      </c>
      <c r="BU64" s="80">
        <v>0</v>
      </c>
    </row>
    <row r="65" spans="13:73" hidden="1" x14ac:dyDescent="0.3">
      <c r="M65" s="80">
        <v>0</v>
      </c>
      <c r="N65" s="80">
        <v>0</v>
      </c>
      <c r="O65" s="80">
        <v>0</v>
      </c>
      <c r="P65" s="80">
        <v>0</v>
      </c>
      <c r="Q65" s="80">
        <v>0</v>
      </c>
      <c r="R65" s="80">
        <v>0</v>
      </c>
      <c r="S65" s="80">
        <v>0</v>
      </c>
      <c r="T65" s="80">
        <v>0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80">
        <v>0</v>
      </c>
      <c r="AA65" s="80">
        <v>0</v>
      </c>
      <c r="AB65" s="80">
        <v>0</v>
      </c>
      <c r="AC65" s="80">
        <v>0</v>
      </c>
      <c r="AD65" s="80">
        <v>0</v>
      </c>
      <c r="AE65" s="80">
        <v>0</v>
      </c>
      <c r="AF65" s="80">
        <v>0</v>
      </c>
      <c r="AG65" s="80">
        <v>0</v>
      </c>
      <c r="AH65" s="80">
        <v>0</v>
      </c>
      <c r="AI65" s="80">
        <v>0</v>
      </c>
      <c r="AJ65" s="80">
        <v>0</v>
      </c>
      <c r="AK65" s="80">
        <v>0</v>
      </c>
      <c r="AL65" s="80">
        <v>0</v>
      </c>
      <c r="AM65" s="80">
        <v>0</v>
      </c>
      <c r="AN65" s="80">
        <v>0</v>
      </c>
      <c r="AO65" s="80">
        <v>0</v>
      </c>
      <c r="AP65" s="80">
        <v>0</v>
      </c>
      <c r="AQ65" s="80">
        <v>0</v>
      </c>
      <c r="AR65" s="80">
        <v>0</v>
      </c>
      <c r="AS65" s="80">
        <v>0</v>
      </c>
      <c r="AT65" s="80">
        <v>0</v>
      </c>
      <c r="AU65" s="80">
        <v>0</v>
      </c>
      <c r="AV65" s="80">
        <v>0</v>
      </c>
      <c r="AW65" s="80">
        <v>0</v>
      </c>
      <c r="AX65" s="80">
        <v>0</v>
      </c>
      <c r="AY65" s="80">
        <v>0</v>
      </c>
      <c r="AZ65" s="80">
        <v>0</v>
      </c>
      <c r="BA65" s="80">
        <v>0</v>
      </c>
      <c r="BB65" s="80">
        <v>0</v>
      </c>
      <c r="BC65" s="80">
        <v>0</v>
      </c>
      <c r="BD65" s="80">
        <v>0</v>
      </c>
      <c r="BE65" s="80">
        <v>0</v>
      </c>
      <c r="BF65" s="80">
        <v>0</v>
      </c>
      <c r="BG65" s="80">
        <v>0</v>
      </c>
      <c r="BH65" s="80">
        <v>0</v>
      </c>
      <c r="BI65" s="80">
        <v>0</v>
      </c>
      <c r="BJ65" s="80">
        <v>0</v>
      </c>
      <c r="BK65" s="80">
        <v>0</v>
      </c>
      <c r="BL65" s="80">
        <v>0</v>
      </c>
      <c r="BM65" s="80">
        <v>0</v>
      </c>
      <c r="BN65" s="80">
        <v>0</v>
      </c>
      <c r="BO65" s="80">
        <v>0</v>
      </c>
      <c r="BP65" s="80">
        <v>0</v>
      </c>
      <c r="BQ65" s="80">
        <v>0</v>
      </c>
      <c r="BR65" s="80">
        <v>0</v>
      </c>
      <c r="BS65" s="80">
        <v>0</v>
      </c>
      <c r="BT65" s="80">
        <v>0</v>
      </c>
      <c r="BU65" s="80">
        <v>0</v>
      </c>
    </row>
    <row r="66" spans="13:73" hidden="1" x14ac:dyDescent="0.3">
      <c r="M66" s="80">
        <v>-1585160</v>
      </c>
      <c r="N66" s="80">
        <v>0</v>
      </c>
      <c r="O66" s="80">
        <v>0</v>
      </c>
      <c r="P66" s="80">
        <v>0</v>
      </c>
      <c r="Q66" s="80">
        <v>0</v>
      </c>
      <c r="R66" s="80">
        <v>-1158317</v>
      </c>
      <c r="S66" s="80">
        <v>0</v>
      </c>
      <c r="T66" s="80">
        <v>0</v>
      </c>
      <c r="U66" s="80">
        <v>0</v>
      </c>
      <c r="V66" s="80">
        <v>0</v>
      </c>
      <c r="W66" s="80">
        <v>61755</v>
      </c>
      <c r="X66" s="80">
        <v>0</v>
      </c>
      <c r="Y66" s="80">
        <v>0</v>
      </c>
      <c r="Z66" s="80">
        <v>0</v>
      </c>
      <c r="AA66" s="80">
        <v>0</v>
      </c>
      <c r="AB66" s="80">
        <v>58059</v>
      </c>
      <c r="AC66" s="80">
        <v>0</v>
      </c>
      <c r="AD66" s="80">
        <v>0</v>
      </c>
      <c r="AE66" s="80">
        <v>0</v>
      </c>
      <c r="AF66" s="80">
        <v>0</v>
      </c>
      <c r="AG66" s="80">
        <v>640844</v>
      </c>
      <c r="AH66" s="80">
        <v>0</v>
      </c>
      <c r="AI66" s="80">
        <v>0</v>
      </c>
      <c r="AJ66" s="80">
        <v>0</v>
      </c>
      <c r="AK66" s="80">
        <v>0</v>
      </c>
      <c r="AL66" s="80">
        <v>-104959.62514001131</v>
      </c>
      <c r="AM66" s="80">
        <v>0</v>
      </c>
      <c r="AN66" s="80">
        <v>0</v>
      </c>
      <c r="AO66" s="80">
        <v>0</v>
      </c>
      <c r="AP66" s="80">
        <v>0</v>
      </c>
      <c r="AQ66" s="80">
        <v>1025076.76452999</v>
      </c>
      <c r="AR66" s="80">
        <v>0</v>
      </c>
      <c r="AS66" s="80">
        <v>0</v>
      </c>
      <c r="AT66" s="80">
        <v>0</v>
      </c>
      <c r="AU66" s="80">
        <v>0</v>
      </c>
      <c r="AV66" s="80">
        <v>7602531.3521799799</v>
      </c>
      <c r="AW66" s="80">
        <v>0</v>
      </c>
      <c r="AX66" s="80">
        <v>0</v>
      </c>
      <c r="AY66" s="80">
        <v>0</v>
      </c>
      <c r="AZ66" s="80">
        <v>0</v>
      </c>
      <c r="BA66" s="80">
        <v>-352605</v>
      </c>
      <c r="BB66" s="80">
        <v>0</v>
      </c>
      <c r="BC66" s="80">
        <v>0</v>
      </c>
      <c r="BD66" s="80">
        <v>0</v>
      </c>
      <c r="BE66" s="80">
        <v>0</v>
      </c>
      <c r="BF66" s="80">
        <v>-400240</v>
      </c>
      <c r="BG66" s="80">
        <v>0</v>
      </c>
      <c r="BH66" s="80">
        <v>0</v>
      </c>
      <c r="BI66" s="80">
        <v>0</v>
      </c>
      <c r="BJ66" s="80">
        <v>0</v>
      </c>
      <c r="BK66" s="80">
        <v>-669537</v>
      </c>
      <c r="BL66" s="80">
        <v>0</v>
      </c>
      <c r="BM66" s="80">
        <v>0</v>
      </c>
      <c r="BN66" s="80">
        <v>0</v>
      </c>
      <c r="BO66" s="80">
        <v>0</v>
      </c>
      <c r="BP66" s="80">
        <v>-1587551</v>
      </c>
      <c r="BQ66" s="80">
        <v>0</v>
      </c>
      <c r="BR66" s="80">
        <v>0</v>
      </c>
      <c r="BS66" s="80">
        <v>0</v>
      </c>
      <c r="BT66" s="80">
        <v>0</v>
      </c>
      <c r="BU66" s="80">
        <v>6187224.4915699586</v>
      </c>
    </row>
    <row r="67" spans="13:73" hidden="1" x14ac:dyDescent="0.3">
      <c r="M67" s="80">
        <v>-1585160</v>
      </c>
      <c r="N67" s="80">
        <v>0</v>
      </c>
      <c r="O67" s="80">
        <v>0</v>
      </c>
      <c r="P67" s="80">
        <v>0</v>
      </c>
      <c r="Q67" s="80">
        <v>0</v>
      </c>
      <c r="R67" s="80">
        <v>-1158317</v>
      </c>
      <c r="S67" s="80">
        <v>0</v>
      </c>
      <c r="T67" s="80">
        <v>0</v>
      </c>
      <c r="U67" s="80">
        <v>0</v>
      </c>
      <c r="V67" s="80">
        <v>0</v>
      </c>
      <c r="W67" s="80">
        <v>61755</v>
      </c>
      <c r="X67" s="80">
        <v>0</v>
      </c>
      <c r="Y67" s="80">
        <v>0</v>
      </c>
      <c r="Z67" s="80">
        <v>0</v>
      </c>
      <c r="AA67" s="80">
        <v>0</v>
      </c>
      <c r="AB67" s="80">
        <v>58059</v>
      </c>
      <c r="AC67" s="80">
        <v>0</v>
      </c>
      <c r="AD67" s="80">
        <v>0</v>
      </c>
      <c r="AE67" s="80">
        <v>0</v>
      </c>
      <c r="AF67" s="80">
        <v>0</v>
      </c>
      <c r="AG67" s="80">
        <v>640844</v>
      </c>
      <c r="AH67" s="80">
        <v>0</v>
      </c>
      <c r="AI67" s="80">
        <v>0</v>
      </c>
      <c r="AJ67" s="80">
        <v>0</v>
      </c>
      <c r="AK67" s="80">
        <v>0</v>
      </c>
      <c r="AL67" s="80">
        <v>-104959.62514001131</v>
      </c>
      <c r="AM67" s="80">
        <v>0</v>
      </c>
      <c r="AN67" s="80">
        <v>0</v>
      </c>
      <c r="AO67" s="80">
        <v>0</v>
      </c>
      <c r="AP67" s="80">
        <v>0</v>
      </c>
      <c r="AQ67" s="80">
        <v>1025076.76452999</v>
      </c>
      <c r="AR67" s="80">
        <v>0</v>
      </c>
      <c r="AS67" s="80">
        <v>0</v>
      </c>
      <c r="AT67" s="80">
        <v>0</v>
      </c>
      <c r="AU67" s="80">
        <v>0</v>
      </c>
      <c r="AV67" s="80">
        <v>7602531.3521799799</v>
      </c>
      <c r="AW67" s="80">
        <v>0</v>
      </c>
      <c r="AX67" s="80">
        <v>0</v>
      </c>
      <c r="AY67" s="80">
        <v>0</v>
      </c>
      <c r="AZ67" s="80">
        <v>0</v>
      </c>
      <c r="BA67" s="80">
        <v>-352605</v>
      </c>
      <c r="BB67" s="80">
        <v>0</v>
      </c>
      <c r="BC67" s="80">
        <v>0</v>
      </c>
      <c r="BD67" s="80">
        <v>0</v>
      </c>
      <c r="BE67" s="80">
        <v>0</v>
      </c>
      <c r="BF67" s="80">
        <v>-400240</v>
      </c>
      <c r="BG67" s="80">
        <v>0</v>
      </c>
      <c r="BH67" s="80">
        <v>0</v>
      </c>
      <c r="BI67" s="80">
        <v>0</v>
      </c>
      <c r="BJ67" s="80">
        <v>0</v>
      </c>
      <c r="BK67" s="80">
        <v>-669537</v>
      </c>
      <c r="BL67" s="80">
        <v>0</v>
      </c>
      <c r="BM67" s="80">
        <v>0</v>
      </c>
      <c r="BN67" s="80">
        <v>0</v>
      </c>
      <c r="BO67" s="80">
        <v>0</v>
      </c>
      <c r="BP67" s="80">
        <v>-1587551</v>
      </c>
      <c r="BQ67" s="80">
        <v>0</v>
      </c>
      <c r="BR67" s="80">
        <v>0</v>
      </c>
      <c r="BS67" s="80">
        <v>0</v>
      </c>
      <c r="BT67" s="80">
        <v>0</v>
      </c>
      <c r="BU67" s="80">
        <v>6187224.4915699586</v>
      </c>
    </row>
    <row r="68" spans="13:73" hidden="1" x14ac:dyDescent="0.3">
      <c r="M68" s="80" t="e">
        <v>#REF!</v>
      </c>
      <c r="N68" s="80" t="e">
        <v>#REF!</v>
      </c>
      <c r="O68" s="80" t="e">
        <v>#REF!</v>
      </c>
      <c r="P68" s="80" t="e">
        <v>#REF!</v>
      </c>
      <c r="Q68" s="80" t="e">
        <v>#REF!</v>
      </c>
      <c r="R68" s="80" t="e">
        <v>#REF!</v>
      </c>
      <c r="S68" s="80" t="e">
        <v>#REF!</v>
      </c>
      <c r="T68" s="80" t="e">
        <v>#REF!</v>
      </c>
      <c r="U68" s="80" t="e">
        <v>#REF!</v>
      </c>
      <c r="V68" s="80" t="e">
        <v>#REF!</v>
      </c>
      <c r="W68" s="80" t="e">
        <v>#REF!</v>
      </c>
      <c r="X68" s="80" t="e">
        <v>#REF!</v>
      </c>
      <c r="Y68" s="80" t="e">
        <v>#REF!</v>
      </c>
      <c r="Z68" s="80" t="e">
        <v>#REF!</v>
      </c>
      <c r="AA68" s="80" t="e">
        <v>#REF!</v>
      </c>
      <c r="AB68" s="80" t="e">
        <v>#REF!</v>
      </c>
      <c r="AC68" s="80" t="e">
        <v>#REF!</v>
      </c>
      <c r="AD68" s="80" t="e">
        <v>#REF!</v>
      </c>
      <c r="AE68" s="80" t="e">
        <v>#REF!</v>
      </c>
      <c r="AF68" s="80" t="e">
        <v>#REF!</v>
      </c>
      <c r="AG68" s="80" t="e">
        <v>#REF!</v>
      </c>
      <c r="AH68" s="80" t="e">
        <v>#REF!</v>
      </c>
      <c r="AI68" s="80" t="e">
        <v>#REF!</v>
      </c>
      <c r="AJ68" s="80" t="e">
        <v>#REF!</v>
      </c>
      <c r="AK68" s="80" t="e">
        <v>#REF!</v>
      </c>
      <c r="AL68" s="80" t="e">
        <v>#REF!</v>
      </c>
      <c r="AM68" s="80" t="e">
        <v>#REF!</v>
      </c>
      <c r="AN68" s="80" t="e">
        <v>#REF!</v>
      </c>
      <c r="AO68" s="80" t="e">
        <v>#REF!</v>
      </c>
      <c r="AP68" s="80" t="e">
        <v>#REF!</v>
      </c>
      <c r="AQ68" s="80" t="e">
        <v>#REF!</v>
      </c>
      <c r="AR68" s="80" t="e">
        <v>#REF!</v>
      </c>
      <c r="AS68" s="80" t="e">
        <v>#REF!</v>
      </c>
      <c r="AT68" s="80" t="e">
        <v>#REF!</v>
      </c>
      <c r="AU68" s="80" t="e">
        <v>#REF!</v>
      </c>
      <c r="AV68" s="80" t="e">
        <v>#REF!</v>
      </c>
      <c r="AW68" s="80" t="e">
        <v>#REF!</v>
      </c>
      <c r="AX68" s="80" t="e">
        <v>#REF!</v>
      </c>
      <c r="AY68" s="80" t="e">
        <v>#REF!</v>
      </c>
      <c r="AZ68" s="80" t="e">
        <v>#REF!</v>
      </c>
      <c r="BA68" s="80" t="e">
        <v>#REF!</v>
      </c>
      <c r="BB68" s="80" t="e">
        <v>#REF!</v>
      </c>
      <c r="BC68" s="80" t="e">
        <v>#REF!</v>
      </c>
      <c r="BD68" s="80" t="e">
        <v>#REF!</v>
      </c>
      <c r="BE68" s="80" t="e">
        <v>#REF!</v>
      </c>
      <c r="BF68" s="80" t="e">
        <v>#REF!</v>
      </c>
      <c r="BG68" s="80" t="e">
        <v>#REF!</v>
      </c>
      <c r="BH68" s="80" t="e">
        <v>#REF!</v>
      </c>
      <c r="BI68" s="80" t="e">
        <v>#REF!</v>
      </c>
      <c r="BJ68" s="80" t="e">
        <v>#REF!</v>
      </c>
      <c r="BK68" s="80" t="e">
        <v>#REF!</v>
      </c>
      <c r="BL68" s="80" t="e">
        <v>#REF!</v>
      </c>
      <c r="BM68" s="80" t="e">
        <v>#REF!</v>
      </c>
      <c r="BN68" s="80" t="e">
        <v>#REF!</v>
      </c>
      <c r="BO68" s="80" t="e">
        <v>#REF!</v>
      </c>
      <c r="BP68" s="80" t="e">
        <v>#REF!</v>
      </c>
      <c r="BQ68" s="80" t="e">
        <v>#REF!</v>
      </c>
      <c r="BR68" s="80" t="e">
        <v>#REF!</v>
      </c>
      <c r="BS68" s="80" t="e">
        <v>#REF!</v>
      </c>
      <c r="BT68" s="80" t="e">
        <v>#REF!</v>
      </c>
      <c r="BU68" s="80" t="e">
        <v>#REF!</v>
      </c>
    </row>
    <row r="69" spans="13:73" hidden="1" x14ac:dyDescent="0.3">
      <c r="M69" s="80">
        <v>0</v>
      </c>
      <c r="N69" s="80">
        <v>0</v>
      </c>
      <c r="O69" s="80">
        <v>0</v>
      </c>
      <c r="P69" s="80">
        <v>0</v>
      </c>
      <c r="Q69" s="80">
        <v>0</v>
      </c>
      <c r="R69" s="80">
        <v>0</v>
      </c>
      <c r="S69" s="80">
        <v>0</v>
      </c>
      <c r="T69" s="80">
        <v>0</v>
      </c>
      <c r="U69" s="80">
        <v>0</v>
      </c>
      <c r="V69" s="80">
        <v>0</v>
      </c>
      <c r="W69" s="80">
        <v>0</v>
      </c>
      <c r="X69" s="80">
        <v>0</v>
      </c>
      <c r="Y69" s="80">
        <v>0</v>
      </c>
      <c r="Z69" s="80">
        <v>0</v>
      </c>
      <c r="AA69" s="80">
        <v>0</v>
      </c>
      <c r="AB69" s="80">
        <v>0</v>
      </c>
      <c r="AC69" s="80">
        <v>0</v>
      </c>
      <c r="AD69" s="80">
        <v>0</v>
      </c>
      <c r="AE69" s="80">
        <v>0</v>
      </c>
      <c r="AF69" s="80">
        <v>0</v>
      </c>
      <c r="AG69" s="80">
        <v>0</v>
      </c>
      <c r="AH69" s="80">
        <v>0</v>
      </c>
      <c r="AI69" s="80">
        <v>0</v>
      </c>
      <c r="AJ69" s="80">
        <v>0</v>
      </c>
      <c r="AK69" s="80">
        <v>0</v>
      </c>
      <c r="AL69" s="80">
        <v>0</v>
      </c>
      <c r="AM69" s="80">
        <v>0</v>
      </c>
      <c r="AN69" s="80">
        <v>0</v>
      </c>
      <c r="AO69" s="80">
        <v>0</v>
      </c>
      <c r="AP69" s="80">
        <v>0</v>
      </c>
      <c r="AQ69" s="80">
        <v>0</v>
      </c>
      <c r="AR69" s="80">
        <v>0</v>
      </c>
      <c r="AS69" s="80">
        <v>0</v>
      </c>
      <c r="AT69" s="80">
        <v>0</v>
      </c>
      <c r="AU69" s="80">
        <v>0</v>
      </c>
      <c r="AV69" s="80">
        <v>0</v>
      </c>
      <c r="AW69" s="80">
        <v>0</v>
      </c>
      <c r="AX69" s="80">
        <v>0</v>
      </c>
      <c r="AY69" s="80">
        <v>0</v>
      </c>
      <c r="AZ69" s="80">
        <v>0</v>
      </c>
      <c r="BA69" s="80">
        <v>0</v>
      </c>
      <c r="BB69" s="80">
        <v>0</v>
      </c>
      <c r="BC69" s="80">
        <v>0</v>
      </c>
      <c r="BD69" s="80">
        <v>0</v>
      </c>
      <c r="BE69" s="80">
        <v>0</v>
      </c>
      <c r="BF69" s="80">
        <v>0</v>
      </c>
      <c r="BG69" s="80">
        <v>0</v>
      </c>
      <c r="BH69" s="80">
        <v>0</v>
      </c>
      <c r="BI69" s="80">
        <v>0</v>
      </c>
      <c r="BJ69" s="80">
        <v>0</v>
      </c>
      <c r="BK69" s="80">
        <v>0</v>
      </c>
      <c r="BL69" s="80">
        <v>0</v>
      </c>
      <c r="BM69" s="80">
        <v>0</v>
      </c>
      <c r="BN69" s="80">
        <v>0</v>
      </c>
      <c r="BO69" s="80">
        <v>0</v>
      </c>
      <c r="BP69" s="80">
        <v>0</v>
      </c>
      <c r="BQ69" s="80">
        <v>0</v>
      </c>
      <c r="BR69" s="80">
        <v>0</v>
      </c>
      <c r="BS69" s="80">
        <v>0</v>
      </c>
      <c r="BT69" s="80">
        <v>0</v>
      </c>
      <c r="BU69" s="80">
        <v>0</v>
      </c>
    </row>
    <row r="70" spans="13:73" hidden="1" x14ac:dyDescent="0.3">
      <c r="M70" s="80" t="e">
        <v>#REF!</v>
      </c>
      <c r="N70" s="80" t="e">
        <v>#REF!</v>
      </c>
      <c r="O70" s="80" t="e">
        <v>#REF!</v>
      </c>
      <c r="P70" s="80" t="e">
        <v>#REF!</v>
      </c>
      <c r="Q70" s="80" t="e">
        <v>#REF!</v>
      </c>
      <c r="R70" s="80" t="e">
        <v>#REF!</v>
      </c>
      <c r="S70" s="80" t="e">
        <v>#REF!</v>
      </c>
      <c r="T70" s="80" t="e">
        <v>#REF!</v>
      </c>
      <c r="U70" s="80" t="e">
        <v>#REF!</v>
      </c>
      <c r="V70" s="80" t="e">
        <v>#REF!</v>
      </c>
      <c r="W70" s="80" t="e">
        <v>#REF!</v>
      </c>
      <c r="X70" s="80" t="e">
        <v>#REF!</v>
      </c>
      <c r="Y70" s="80" t="e">
        <v>#REF!</v>
      </c>
      <c r="Z70" s="80" t="e">
        <v>#REF!</v>
      </c>
      <c r="AA70" s="80" t="e">
        <v>#REF!</v>
      </c>
      <c r="AB70" s="80" t="e">
        <v>#REF!</v>
      </c>
      <c r="AC70" s="80" t="e">
        <v>#REF!</v>
      </c>
      <c r="AD70" s="80" t="e">
        <v>#REF!</v>
      </c>
      <c r="AE70" s="80" t="e">
        <v>#REF!</v>
      </c>
      <c r="AF70" s="80" t="e">
        <v>#REF!</v>
      </c>
      <c r="AG70" s="80" t="e">
        <v>#REF!</v>
      </c>
      <c r="AH70" s="80" t="e">
        <v>#REF!</v>
      </c>
      <c r="AI70" s="80" t="e">
        <v>#REF!</v>
      </c>
      <c r="AJ70" s="80" t="e">
        <v>#REF!</v>
      </c>
      <c r="AK70" s="80" t="e">
        <v>#REF!</v>
      </c>
      <c r="AL70" s="80" t="e">
        <v>#REF!</v>
      </c>
      <c r="AM70" s="80" t="e">
        <v>#REF!</v>
      </c>
      <c r="AN70" s="80" t="e">
        <v>#REF!</v>
      </c>
      <c r="AO70" s="80" t="e">
        <v>#REF!</v>
      </c>
      <c r="AP70" s="80" t="e">
        <v>#REF!</v>
      </c>
      <c r="AQ70" s="80" t="e">
        <v>#REF!</v>
      </c>
      <c r="AR70" s="80" t="e">
        <v>#REF!</v>
      </c>
      <c r="AS70" s="80" t="e">
        <v>#REF!</v>
      </c>
      <c r="AT70" s="80" t="e">
        <v>#REF!</v>
      </c>
      <c r="AU70" s="80" t="e">
        <v>#REF!</v>
      </c>
      <c r="AV70" s="80" t="e">
        <v>#REF!</v>
      </c>
      <c r="AW70" s="80" t="e">
        <v>#REF!</v>
      </c>
      <c r="AX70" s="80" t="e">
        <v>#REF!</v>
      </c>
      <c r="AY70" s="80" t="e">
        <v>#REF!</v>
      </c>
      <c r="AZ70" s="80" t="e">
        <v>#REF!</v>
      </c>
      <c r="BA70" s="80" t="e">
        <v>#REF!</v>
      </c>
      <c r="BB70" s="80" t="e">
        <v>#REF!</v>
      </c>
      <c r="BC70" s="80" t="e">
        <v>#REF!</v>
      </c>
      <c r="BD70" s="80" t="e">
        <v>#REF!</v>
      </c>
      <c r="BE70" s="80" t="e">
        <v>#REF!</v>
      </c>
      <c r="BF70" s="80" t="e">
        <v>#REF!</v>
      </c>
      <c r="BG70" s="80" t="e">
        <v>#REF!</v>
      </c>
      <c r="BH70" s="80" t="e">
        <v>#REF!</v>
      </c>
      <c r="BI70" s="80" t="e">
        <v>#REF!</v>
      </c>
      <c r="BJ70" s="80" t="e">
        <v>#REF!</v>
      </c>
      <c r="BK70" s="80" t="e">
        <v>#REF!</v>
      </c>
      <c r="BL70" s="80" t="e">
        <v>#REF!</v>
      </c>
      <c r="BM70" s="80" t="e">
        <v>#REF!</v>
      </c>
      <c r="BN70" s="80" t="e">
        <v>#REF!</v>
      </c>
      <c r="BO70" s="80" t="e">
        <v>#REF!</v>
      </c>
      <c r="BP70" s="80" t="e">
        <v>#REF!</v>
      </c>
      <c r="BQ70" s="80" t="e">
        <v>#REF!</v>
      </c>
      <c r="BR70" s="80" t="e">
        <v>#REF!</v>
      </c>
      <c r="BS70" s="80" t="e">
        <v>#REF!</v>
      </c>
      <c r="BT70" s="80" t="e">
        <v>#REF!</v>
      </c>
      <c r="BU70" s="80" t="e">
        <v>#REF!</v>
      </c>
    </row>
    <row r="71" spans="13:73" hidden="1" x14ac:dyDescent="0.3">
      <c r="M71" s="80">
        <v>0</v>
      </c>
      <c r="N71" s="80">
        <v>0</v>
      </c>
      <c r="O71" s="80">
        <v>0</v>
      </c>
      <c r="P71" s="80">
        <v>0</v>
      </c>
      <c r="Q71" s="80">
        <v>0</v>
      </c>
      <c r="R71" s="80">
        <v>0</v>
      </c>
      <c r="S71" s="80">
        <v>0</v>
      </c>
      <c r="T71" s="80">
        <v>0</v>
      </c>
      <c r="U71" s="80">
        <v>0</v>
      </c>
      <c r="V71" s="80">
        <v>0</v>
      </c>
      <c r="W71" s="80">
        <v>28311</v>
      </c>
      <c r="X71" s="80">
        <v>0</v>
      </c>
      <c r="Y71" s="80">
        <v>0</v>
      </c>
      <c r="Z71" s="80">
        <v>0</v>
      </c>
      <c r="AA71" s="80">
        <v>0</v>
      </c>
      <c r="AB71" s="80">
        <v>-28311</v>
      </c>
      <c r="AC71" s="80">
        <v>0</v>
      </c>
      <c r="AD71" s="80">
        <v>0</v>
      </c>
      <c r="AE71" s="80">
        <v>0</v>
      </c>
      <c r="AF71" s="80">
        <v>0</v>
      </c>
      <c r="AG71" s="80">
        <v>-2436367</v>
      </c>
      <c r="AH71" s="80">
        <v>0</v>
      </c>
      <c r="AI71" s="80">
        <v>0</v>
      </c>
      <c r="AJ71" s="80">
        <v>0</v>
      </c>
      <c r="AK71" s="80">
        <v>0</v>
      </c>
      <c r="AL71" s="80">
        <v>-857244</v>
      </c>
      <c r="AM71" s="80">
        <v>0</v>
      </c>
      <c r="AN71" s="80">
        <v>0</v>
      </c>
      <c r="AO71" s="80">
        <v>0</v>
      </c>
      <c r="AP71" s="80">
        <v>0</v>
      </c>
      <c r="AQ71" s="80">
        <v>962616</v>
      </c>
      <c r="AR71" s="80">
        <v>0</v>
      </c>
      <c r="AS71" s="80">
        <v>0</v>
      </c>
      <c r="AT71" s="80">
        <v>0</v>
      </c>
      <c r="AU71" s="80">
        <v>0</v>
      </c>
      <c r="AV71" s="80">
        <v>0</v>
      </c>
      <c r="AW71" s="80">
        <v>0</v>
      </c>
      <c r="AX71" s="80">
        <v>0</v>
      </c>
      <c r="AY71" s="80">
        <v>0</v>
      </c>
      <c r="AZ71" s="80">
        <v>0</v>
      </c>
      <c r="BA71" s="80">
        <v>-6090</v>
      </c>
      <c r="BB71" s="80">
        <v>0</v>
      </c>
      <c r="BC71" s="80">
        <v>0</v>
      </c>
      <c r="BD71" s="80">
        <v>0</v>
      </c>
      <c r="BE71" s="80">
        <v>0</v>
      </c>
      <c r="BF71" s="80">
        <v>0</v>
      </c>
      <c r="BG71" s="80">
        <v>0</v>
      </c>
      <c r="BH71" s="80">
        <v>0</v>
      </c>
      <c r="BI71" s="80">
        <v>0</v>
      </c>
      <c r="BJ71" s="80">
        <v>0</v>
      </c>
      <c r="BK71" s="80">
        <v>0</v>
      </c>
      <c r="BL71" s="80">
        <v>0</v>
      </c>
      <c r="BM71" s="80">
        <v>0</v>
      </c>
      <c r="BN71" s="80">
        <v>0</v>
      </c>
      <c r="BO71" s="80">
        <v>0</v>
      </c>
      <c r="BP71" s="80">
        <v>366659</v>
      </c>
      <c r="BQ71" s="80">
        <v>0</v>
      </c>
      <c r="BR71" s="80">
        <v>0</v>
      </c>
      <c r="BS71" s="80">
        <v>0</v>
      </c>
      <c r="BT71" s="80">
        <v>0</v>
      </c>
      <c r="BU71" s="80">
        <v>-2337085</v>
      </c>
    </row>
    <row r="72" spans="13:73" hidden="1" x14ac:dyDescent="0.3">
      <c r="M72" s="80">
        <v>0</v>
      </c>
      <c r="N72" s="80">
        <v>0</v>
      </c>
      <c r="O72" s="80">
        <v>0</v>
      </c>
      <c r="P72" s="80">
        <v>0</v>
      </c>
      <c r="Q72" s="80">
        <v>0</v>
      </c>
      <c r="R72" s="80">
        <v>0</v>
      </c>
      <c r="S72" s="80">
        <v>0</v>
      </c>
      <c r="T72" s="80">
        <v>0</v>
      </c>
      <c r="U72" s="80">
        <v>0</v>
      </c>
      <c r="V72" s="80">
        <v>0</v>
      </c>
      <c r="W72" s="80">
        <v>28311</v>
      </c>
      <c r="X72" s="80">
        <v>0</v>
      </c>
      <c r="Y72" s="80">
        <v>0</v>
      </c>
      <c r="Z72" s="80">
        <v>0</v>
      </c>
      <c r="AA72" s="80">
        <v>0</v>
      </c>
      <c r="AB72" s="80">
        <v>-28311</v>
      </c>
      <c r="AC72" s="80">
        <v>0</v>
      </c>
      <c r="AD72" s="80">
        <v>0</v>
      </c>
      <c r="AE72" s="80">
        <v>0</v>
      </c>
      <c r="AF72" s="80">
        <v>0</v>
      </c>
      <c r="AG72" s="80">
        <v>-2436367</v>
      </c>
      <c r="AH72" s="80">
        <v>0</v>
      </c>
      <c r="AI72" s="80">
        <v>0</v>
      </c>
      <c r="AJ72" s="80">
        <v>0</v>
      </c>
      <c r="AK72" s="80">
        <v>0</v>
      </c>
      <c r="AL72" s="80">
        <v>-857244</v>
      </c>
      <c r="AM72" s="80">
        <v>0</v>
      </c>
      <c r="AN72" s="80">
        <v>0</v>
      </c>
      <c r="AO72" s="80">
        <v>0</v>
      </c>
      <c r="AP72" s="80">
        <v>0</v>
      </c>
      <c r="AQ72" s="80">
        <v>962616</v>
      </c>
      <c r="AR72" s="80">
        <v>0</v>
      </c>
      <c r="AS72" s="80">
        <v>0</v>
      </c>
      <c r="AT72" s="80">
        <v>0</v>
      </c>
      <c r="AU72" s="80">
        <v>0</v>
      </c>
      <c r="AV72" s="80">
        <v>0</v>
      </c>
      <c r="AW72" s="80">
        <v>0</v>
      </c>
      <c r="AX72" s="80">
        <v>0</v>
      </c>
      <c r="AY72" s="80">
        <v>0</v>
      </c>
      <c r="AZ72" s="80">
        <v>0</v>
      </c>
      <c r="BA72" s="80">
        <v>-6090</v>
      </c>
      <c r="BB72" s="80">
        <v>0</v>
      </c>
      <c r="BC72" s="80">
        <v>0</v>
      </c>
      <c r="BD72" s="80">
        <v>0</v>
      </c>
      <c r="BE72" s="80">
        <v>0</v>
      </c>
      <c r="BF72" s="80">
        <v>0</v>
      </c>
      <c r="BG72" s="80">
        <v>0</v>
      </c>
      <c r="BH72" s="80">
        <v>0</v>
      </c>
      <c r="BI72" s="80">
        <v>0</v>
      </c>
      <c r="BJ72" s="80">
        <v>0</v>
      </c>
      <c r="BK72" s="80">
        <v>0</v>
      </c>
      <c r="BL72" s="80">
        <v>0</v>
      </c>
      <c r="BM72" s="80">
        <v>0</v>
      </c>
      <c r="BN72" s="80">
        <v>0</v>
      </c>
      <c r="BO72" s="80">
        <v>0</v>
      </c>
      <c r="BP72" s="80">
        <v>366659</v>
      </c>
      <c r="BQ72" s="80">
        <v>0</v>
      </c>
      <c r="BR72" s="80">
        <v>0</v>
      </c>
      <c r="BS72" s="80">
        <v>0</v>
      </c>
      <c r="BT72" s="80">
        <v>0</v>
      </c>
      <c r="BU72" s="80">
        <v>-2337085</v>
      </c>
    </row>
    <row r="73" spans="13:73" hidden="1" x14ac:dyDescent="0.3">
      <c r="M73" s="80" t="e">
        <v>#REF!</v>
      </c>
      <c r="N73" s="80" t="e">
        <v>#REF!</v>
      </c>
      <c r="O73" s="80" t="e">
        <v>#REF!</v>
      </c>
      <c r="P73" s="80" t="e">
        <v>#REF!</v>
      </c>
      <c r="Q73" s="80" t="e">
        <v>#REF!</v>
      </c>
      <c r="R73" s="80" t="e">
        <v>#REF!</v>
      </c>
      <c r="S73" s="80" t="e">
        <v>#REF!</v>
      </c>
      <c r="T73" s="80" t="e">
        <v>#REF!</v>
      </c>
      <c r="U73" s="80" t="e">
        <v>#REF!</v>
      </c>
      <c r="V73" s="80" t="e">
        <v>#REF!</v>
      </c>
      <c r="W73" s="80" t="e">
        <v>#REF!</v>
      </c>
      <c r="X73" s="80" t="e">
        <v>#REF!</v>
      </c>
      <c r="Y73" s="80" t="e">
        <v>#REF!</v>
      </c>
      <c r="Z73" s="80" t="e">
        <v>#REF!</v>
      </c>
      <c r="AA73" s="80" t="e">
        <v>#REF!</v>
      </c>
      <c r="AB73" s="80" t="e">
        <v>#REF!</v>
      </c>
      <c r="AC73" s="80" t="e">
        <v>#REF!</v>
      </c>
      <c r="AD73" s="80" t="e">
        <v>#REF!</v>
      </c>
      <c r="AE73" s="80" t="e">
        <v>#REF!</v>
      </c>
      <c r="AF73" s="80" t="e">
        <v>#REF!</v>
      </c>
      <c r="AG73" s="80" t="e">
        <v>#REF!</v>
      </c>
      <c r="AH73" s="80" t="e">
        <v>#REF!</v>
      </c>
      <c r="AI73" s="80" t="e">
        <v>#REF!</v>
      </c>
      <c r="AJ73" s="80" t="e">
        <v>#REF!</v>
      </c>
      <c r="AK73" s="80" t="e">
        <v>#REF!</v>
      </c>
      <c r="AL73" s="80" t="e">
        <v>#REF!</v>
      </c>
      <c r="AM73" s="80" t="e">
        <v>#REF!</v>
      </c>
      <c r="AN73" s="80" t="e">
        <v>#REF!</v>
      </c>
      <c r="AO73" s="80" t="e">
        <v>#REF!</v>
      </c>
      <c r="AP73" s="80" t="e">
        <v>#REF!</v>
      </c>
      <c r="AQ73" s="80" t="e">
        <v>#REF!</v>
      </c>
      <c r="AR73" s="80" t="e">
        <v>#REF!</v>
      </c>
      <c r="AS73" s="80" t="e">
        <v>#REF!</v>
      </c>
      <c r="AT73" s="80" t="e">
        <v>#REF!</v>
      </c>
      <c r="AU73" s="80" t="e">
        <v>#REF!</v>
      </c>
      <c r="AV73" s="80" t="e">
        <v>#REF!</v>
      </c>
      <c r="AW73" s="80" t="e">
        <v>#REF!</v>
      </c>
      <c r="AX73" s="80" t="e">
        <v>#REF!</v>
      </c>
      <c r="AY73" s="80" t="e">
        <v>#REF!</v>
      </c>
      <c r="AZ73" s="80" t="e">
        <v>#REF!</v>
      </c>
      <c r="BA73" s="80" t="e">
        <v>#REF!</v>
      </c>
      <c r="BB73" s="80" t="e">
        <v>#REF!</v>
      </c>
      <c r="BC73" s="80" t="e">
        <v>#REF!</v>
      </c>
      <c r="BD73" s="80" t="e">
        <v>#REF!</v>
      </c>
      <c r="BE73" s="80" t="e">
        <v>#REF!</v>
      </c>
      <c r="BF73" s="80" t="e">
        <v>#REF!</v>
      </c>
      <c r="BG73" s="80" t="e">
        <v>#REF!</v>
      </c>
      <c r="BH73" s="80" t="e">
        <v>#REF!</v>
      </c>
      <c r="BI73" s="80" t="e">
        <v>#REF!</v>
      </c>
      <c r="BJ73" s="80" t="e">
        <v>#REF!</v>
      </c>
      <c r="BK73" s="80" t="e">
        <v>#REF!</v>
      </c>
      <c r="BL73" s="80" t="e">
        <v>#REF!</v>
      </c>
      <c r="BM73" s="80" t="e">
        <v>#REF!</v>
      </c>
      <c r="BN73" s="80" t="e">
        <v>#REF!</v>
      </c>
      <c r="BO73" s="80" t="e">
        <v>#REF!</v>
      </c>
      <c r="BP73" s="80" t="e">
        <v>#REF!</v>
      </c>
      <c r="BQ73" s="80" t="e">
        <v>#REF!</v>
      </c>
      <c r="BR73" s="80" t="e">
        <v>#REF!</v>
      </c>
      <c r="BS73" s="80" t="e">
        <v>#REF!</v>
      </c>
      <c r="BT73" s="80" t="e">
        <v>#REF!</v>
      </c>
      <c r="BU73" s="80" t="e">
        <v>#REF!</v>
      </c>
    </row>
    <row r="74" spans="13:73" hidden="1" x14ac:dyDescent="0.3"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0</v>
      </c>
      <c r="S74" s="80">
        <v>0</v>
      </c>
      <c r="T74" s="80">
        <v>0</v>
      </c>
      <c r="U74" s="80">
        <v>0</v>
      </c>
      <c r="V74" s="80">
        <v>0</v>
      </c>
      <c r="W74" s="80">
        <v>0</v>
      </c>
      <c r="X74" s="80">
        <v>0</v>
      </c>
      <c r="Y74" s="80">
        <v>0</v>
      </c>
      <c r="Z74" s="80">
        <v>0</v>
      </c>
      <c r="AA74" s="80">
        <v>0</v>
      </c>
      <c r="AB74" s="80">
        <v>0</v>
      </c>
      <c r="AC74" s="80">
        <v>0</v>
      </c>
      <c r="AD74" s="80">
        <v>0</v>
      </c>
      <c r="AE74" s="80">
        <v>0</v>
      </c>
      <c r="AF74" s="80">
        <v>0</v>
      </c>
      <c r="AG74" s="80">
        <v>0</v>
      </c>
      <c r="AH74" s="80">
        <v>0</v>
      </c>
      <c r="AI74" s="80">
        <v>0</v>
      </c>
      <c r="AJ74" s="80">
        <v>0</v>
      </c>
      <c r="AK74" s="80">
        <v>0</v>
      </c>
      <c r="AL74" s="80">
        <v>0</v>
      </c>
      <c r="AM74" s="80">
        <v>0</v>
      </c>
      <c r="AN74" s="80">
        <v>0</v>
      </c>
      <c r="AO74" s="80">
        <v>0</v>
      </c>
      <c r="AP74" s="80">
        <v>0</v>
      </c>
      <c r="AQ74" s="80">
        <v>0</v>
      </c>
      <c r="AR74" s="80">
        <v>0</v>
      </c>
      <c r="AS74" s="80">
        <v>0</v>
      </c>
      <c r="AT74" s="80">
        <v>0</v>
      </c>
      <c r="AU74" s="80">
        <v>0</v>
      </c>
      <c r="AV74" s="80">
        <v>0</v>
      </c>
      <c r="AW74" s="80">
        <v>0</v>
      </c>
      <c r="AX74" s="80">
        <v>0</v>
      </c>
      <c r="AY74" s="80">
        <v>0</v>
      </c>
      <c r="AZ74" s="80">
        <v>0</v>
      </c>
      <c r="BA74" s="80">
        <v>0</v>
      </c>
      <c r="BB74" s="80">
        <v>0</v>
      </c>
      <c r="BC74" s="80">
        <v>0</v>
      </c>
      <c r="BD74" s="80">
        <v>0</v>
      </c>
      <c r="BE74" s="80">
        <v>0</v>
      </c>
      <c r="BF74" s="80">
        <v>0</v>
      </c>
      <c r="BG74" s="80">
        <v>0</v>
      </c>
      <c r="BH74" s="80">
        <v>0</v>
      </c>
      <c r="BI74" s="80">
        <v>0</v>
      </c>
      <c r="BJ74" s="80">
        <v>0</v>
      </c>
      <c r="BK74" s="80">
        <v>0</v>
      </c>
      <c r="BL74" s="80">
        <v>0</v>
      </c>
      <c r="BM74" s="80">
        <v>0</v>
      </c>
      <c r="BN74" s="80">
        <v>0</v>
      </c>
      <c r="BO74" s="80">
        <v>0</v>
      </c>
      <c r="BP74" s="80">
        <v>0</v>
      </c>
      <c r="BQ74" s="80">
        <v>0</v>
      </c>
      <c r="BR74" s="80">
        <v>0</v>
      </c>
      <c r="BS74" s="80">
        <v>0</v>
      </c>
      <c r="BT74" s="80">
        <v>0</v>
      </c>
      <c r="BU74" s="80">
        <v>0</v>
      </c>
    </row>
    <row r="75" spans="13:73" hidden="1" x14ac:dyDescent="0.3">
      <c r="M75" s="80" t="e">
        <v>#REF!</v>
      </c>
      <c r="N75" s="80" t="e">
        <v>#REF!</v>
      </c>
      <c r="O75" s="80" t="e">
        <v>#REF!</v>
      </c>
      <c r="P75" s="80" t="e">
        <v>#REF!</v>
      </c>
      <c r="Q75" s="80" t="e">
        <v>#REF!</v>
      </c>
      <c r="R75" s="80" t="e">
        <v>#REF!</v>
      </c>
      <c r="S75" s="80" t="e">
        <v>#REF!</v>
      </c>
      <c r="T75" s="80" t="e">
        <v>#REF!</v>
      </c>
      <c r="U75" s="80" t="e">
        <v>#REF!</v>
      </c>
      <c r="V75" s="80" t="e">
        <v>#REF!</v>
      </c>
      <c r="W75" s="80" t="e">
        <v>#REF!</v>
      </c>
      <c r="X75" s="80" t="e">
        <v>#REF!</v>
      </c>
      <c r="Y75" s="80" t="e">
        <v>#REF!</v>
      </c>
      <c r="Z75" s="80" t="e">
        <v>#REF!</v>
      </c>
      <c r="AA75" s="80" t="e">
        <v>#REF!</v>
      </c>
      <c r="AB75" s="80" t="e">
        <v>#REF!</v>
      </c>
      <c r="AC75" s="80" t="e">
        <v>#REF!</v>
      </c>
      <c r="AD75" s="80" t="e">
        <v>#REF!</v>
      </c>
      <c r="AE75" s="80" t="e">
        <v>#REF!</v>
      </c>
      <c r="AF75" s="80" t="e">
        <v>#REF!</v>
      </c>
      <c r="AG75" s="80" t="e">
        <v>#REF!</v>
      </c>
      <c r="AH75" s="80" t="e">
        <v>#REF!</v>
      </c>
      <c r="AI75" s="80" t="e">
        <v>#REF!</v>
      </c>
      <c r="AJ75" s="80" t="e">
        <v>#REF!</v>
      </c>
      <c r="AK75" s="80" t="e">
        <v>#REF!</v>
      </c>
      <c r="AL75" s="80" t="e">
        <v>#REF!</v>
      </c>
      <c r="AM75" s="80" t="e">
        <v>#REF!</v>
      </c>
      <c r="AN75" s="80" t="e">
        <v>#REF!</v>
      </c>
      <c r="AO75" s="80" t="e">
        <v>#REF!</v>
      </c>
      <c r="AP75" s="80" t="e">
        <v>#REF!</v>
      </c>
      <c r="AQ75" s="80" t="e">
        <v>#REF!</v>
      </c>
      <c r="AR75" s="80" t="e">
        <v>#REF!</v>
      </c>
      <c r="AS75" s="80" t="e">
        <v>#REF!</v>
      </c>
      <c r="AT75" s="80" t="e">
        <v>#REF!</v>
      </c>
      <c r="AU75" s="80" t="e">
        <v>#REF!</v>
      </c>
      <c r="AV75" s="80" t="e">
        <v>#REF!</v>
      </c>
      <c r="AW75" s="80" t="e">
        <v>#REF!</v>
      </c>
      <c r="AX75" s="80" t="e">
        <v>#REF!</v>
      </c>
      <c r="AY75" s="80" t="e">
        <v>#REF!</v>
      </c>
      <c r="AZ75" s="80" t="e">
        <v>#REF!</v>
      </c>
      <c r="BA75" s="80" t="e">
        <v>#REF!</v>
      </c>
      <c r="BB75" s="80" t="e">
        <v>#REF!</v>
      </c>
      <c r="BC75" s="80" t="e">
        <v>#REF!</v>
      </c>
      <c r="BD75" s="80" t="e">
        <v>#REF!</v>
      </c>
      <c r="BE75" s="80" t="e">
        <v>#REF!</v>
      </c>
      <c r="BF75" s="80" t="e">
        <v>#REF!</v>
      </c>
      <c r="BG75" s="80" t="e">
        <v>#REF!</v>
      </c>
      <c r="BH75" s="80" t="e">
        <v>#REF!</v>
      </c>
      <c r="BI75" s="80" t="e">
        <v>#REF!</v>
      </c>
      <c r="BJ75" s="80" t="e">
        <v>#REF!</v>
      </c>
      <c r="BK75" s="80" t="e">
        <v>#REF!</v>
      </c>
      <c r="BL75" s="80" t="e">
        <v>#REF!</v>
      </c>
      <c r="BM75" s="80" t="e">
        <v>#REF!</v>
      </c>
      <c r="BN75" s="80" t="e">
        <v>#REF!</v>
      </c>
      <c r="BO75" s="80" t="e">
        <v>#REF!</v>
      </c>
      <c r="BP75" s="80" t="e">
        <v>#REF!</v>
      </c>
      <c r="BQ75" s="80" t="e">
        <v>#REF!</v>
      </c>
      <c r="BR75" s="80" t="e">
        <v>#REF!</v>
      </c>
      <c r="BS75" s="80" t="e">
        <v>#REF!</v>
      </c>
      <c r="BT75" s="80" t="e">
        <v>#REF!</v>
      </c>
      <c r="BU75" s="80" t="e">
        <v>#REF!</v>
      </c>
    </row>
    <row r="76" spans="13:73" hidden="1" x14ac:dyDescent="0.3">
      <c r="M76" s="80" t="e">
        <v>#REF!</v>
      </c>
      <c r="N76" s="80" t="e">
        <v>#REF!</v>
      </c>
      <c r="O76" s="80" t="e">
        <v>#REF!</v>
      </c>
      <c r="P76" s="80" t="e">
        <v>#REF!</v>
      </c>
      <c r="Q76" s="80" t="e">
        <v>#REF!</v>
      </c>
      <c r="R76" s="80" t="e">
        <v>#REF!</v>
      </c>
      <c r="S76" s="80" t="e">
        <v>#REF!</v>
      </c>
      <c r="T76" s="80" t="e">
        <v>#REF!</v>
      </c>
      <c r="U76" s="80" t="e">
        <v>#REF!</v>
      </c>
      <c r="V76" s="80" t="e">
        <v>#REF!</v>
      </c>
      <c r="W76" s="80" t="e">
        <v>#REF!</v>
      </c>
      <c r="X76" s="80" t="e">
        <v>#REF!</v>
      </c>
      <c r="Y76" s="80" t="e">
        <v>#REF!</v>
      </c>
      <c r="Z76" s="80" t="e">
        <v>#REF!</v>
      </c>
      <c r="AA76" s="80" t="e">
        <v>#REF!</v>
      </c>
      <c r="AB76" s="80" t="e">
        <v>#REF!</v>
      </c>
      <c r="AC76" s="80" t="e">
        <v>#REF!</v>
      </c>
      <c r="AD76" s="80" t="e">
        <v>#REF!</v>
      </c>
      <c r="AE76" s="80" t="e">
        <v>#REF!</v>
      </c>
      <c r="AF76" s="80" t="e">
        <v>#REF!</v>
      </c>
      <c r="AG76" s="80" t="e">
        <v>#REF!</v>
      </c>
      <c r="AH76" s="80" t="e">
        <v>#REF!</v>
      </c>
      <c r="AI76" s="80" t="e">
        <v>#REF!</v>
      </c>
      <c r="AJ76" s="80" t="e">
        <v>#REF!</v>
      </c>
      <c r="AK76" s="80" t="e">
        <v>#REF!</v>
      </c>
      <c r="AL76" s="80" t="e">
        <v>#REF!</v>
      </c>
      <c r="AM76" s="80" t="e">
        <v>#REF!</v>
      </c>
      <c r="AN76" s="80" t="e">
        <v>#REF!</v>
      </c>
      <c r="AO76" s="80" t="e">
        <v>#REF!</v>
      </c>
      <c r="AP76" s="80" t="e">
        <v>#REF!</v>
      </c>
      <c r="AQ76" s="80" t="e">
        <v>#REF!</v>
      </c>
      <c r="AR76" s="80" t="e">
        <v>#REF!</v>
      </c>
      <c r="AS76" s="80" t="e">
        <v>#REF!</v>
      </c>
      <c r="AT76" s="80" t="e">
        <v>#REF!</v>
      </c>
      <c r="AU76" s="80" t="e">
        <v>#REF!</v>
      </c>
      <c r="AV76" s="80" t="e">
        <v>#REF!</v>
      </c>
      <c r="AW76" s="80" t="e">
        <v>#REF!</v>
      </c>
      <c r="AX76" s="80" t="e">
        <v>#REF!</v>
      </c>
      <c r="AY76" s="80" t="e">
        <v>#REF!</v>
      </c>
      <c r="AZ76" s="80" t="e">
        <v>#REF!</v>
      </c>
      <c r="BA76" s="80" t="e">
        <v>#REF!</v>
      </c>
      <c r="BB76" s="80" t="e">
        <v>#REF!</v>
      </c>
      <c r="BC76" s="80" t="e">
        <v>#REF!</v>
      </c>
      <c r="BD76" s="80" t="e">
        <v>#REF!</v>
      </c>
      <c r="BE76" s="80" t="e">
        <v>#REF!</v>
      </c>
      <c r="BF76" s="80" t="e">
        <v>#REF!</v>
      </c>
      <c r="BG76" s="80" t="e">
        <v>#REF!</v>
      </c>
      <c r="BH76" s="80" t="e">
        <v>#REF!</v>
      </c>
      <c r="BI76" s="80" t="e">
        <v>#REF!</v>
      </c>
      <c r="BJ76" s="80" t="e">
        <v>#REF!</v>
      </c>
      <c r="BK76" s="80" t="e">
        <v>#REF!</v>
      </c>
      <c r="BL76" s="80" t="e">
        <v>#REF!</v>
      </c>
      <c r="BM76" s="80" t="e">
        <v>#REF!</v>
      </c>
      <c r="BN76" s="80" t="e">
        <v>#REF!</v>
      </c>
      <c r="BO76" s="80" t="e">
        <v>#REF!</v>
      </c>
      <c r="BP76" s="80" t="e">
        <v>#REF!</v>
      </c>
      <c r="BQ76" s="80" t="e">
        <v>#REF!</v>
      </c>
      <c r="BR76" s="80" t="e">
        <v>#REF!</v>
      </c>
      <c r="BS76" s="80" t="e">
        <v>#REF!</v>
      </c>
      <c r="BT76" s="80" t="e">
        <v>#REF!</v>
      </c>
      <c r="BU76" s="80" t="e">
        <v>#REF!</v>
      </c>
    </row>
    <row r="77" spans="13:73" hidden="1" x14ac:dyDescent="0.3">
      <c r="M77" s="80">
        <v>21774845.851700023</v>
      </c>
      <c r="N77" s="80">
        <v>0</v>
      </c>
      <c r="O77" s="80">
        <v>0</v>
      </c>
      <c r="P77" s="80">
        <v>0</v>
      </c>
      <c r="Q77" s="80">
        <v>0</v>
      </c>
      <c r="R77" s="80">
        <v>7634626.4554899931</v>
      </c>
      <c r="S77" s="80">
        <v>0</v>
      </c>
      <c r="T77" s="80">
        <v>0</v>
      </c>
      <c r="U77" s="80">
        <v>0</v>
      </c>
      <c r="V77" s="80">
        <v>0</v>
      </c>
      <c r="W77" s="80">
        <v>-3064201.1109399498</v>
      </c>
      <c r="X77" s="80">
        <v>0</v>
      </c>
      <c r="Y77" s="80">
        <v>0</v>
      </c>
      <c r="Z77" s="80">
        <v>0</v>
      </c>
      <c r="AA77" s="80">
        <v>0</v>
      </c>
      <c r="AB77" s="80">
        <v>2748180.471819967</v>
      </c>
      <c r="AC77" s="80">
        <v>0</v>
      </c>
      <c r="AD77" s="80">
        <v>0</v>
      </c>
      <c r="AE77" s="80">
        <v>0</v>
      </c>
      <c r="AF77" s="80">
        <v>0</v>
      </c>
      <c r="AG77" s="80">
        <v>1133158.8150500357</v>
      </c>
      <c r="AH77" s="80">
        <v>0</v>
      </c>
      <c r="AI77" s="80">
        <v>0</v>
      </c>
      <c r="AJ77" s="80">
        <v>0</v>
      </c>
      <c r="AK77" s="80">
        <v>0</v>
      </c>
      <c r="AL77" s="80">
        <v>-198715.77308994532</v>
      </c>
      <c r="AM77" s="80">
        <v>0</v>
      </c>
      <c r="AN77" s="80">
        <v>0</v>
      </c>
      <c r="AO77" s="80">
        <v>0</v>
      </c>
      <c r="AP77" s="80">
        <v>0</v>
      </c>
      <c r="AQ77" s="80">
        <v>5687177.6351099908</v>
      </c>
      <c r="AR77" s="80">
        <v>0</v>
      </c>
      <c r="AS77" s="80">
        <v>0</v>
      </c>
      <c r="AT77" s="80">
        <v>0</v>
      </c>
      <c r="AU77" s="80">
        <v>0</v>
      </c>
      <c r="AV77" s="80">
        <v>-3494237.9174800292</v>
      </c>
      <c r="AW77" s="80">
        <v>0</v>
      </c>
      <c r="AX77" s="80">
        <v>0</v>
      </c>
      <c r="AY77" s="80">
        <v>0</v>
      </c>
      <c r="AZ77" s="80">
        <v>0</v>
      </c>
      <c r="BA77" s="80">
        <v>-652822.17616999149</v>
      </c>
      <c r="BB77" s="80">
        <v>0</v>
      </c>
      <c r="BC77" s="80">
        <v>0</v>
      </c>
      <c r="BD77" s="80">
        <v>0</v>
      </c>
      <c r="BE77" s="80">
        <v>0</v>
      </c>
      <c r="BF77" s="80">
        <v>18025698.560849994</v>
      </c>
      <c r="BG77" s="80">
        <v>0</v>
      </c>
      <c r="BH77" s="80">
        <v>0</v>
      </c>
      <c r="BI77" s="80">
        <v>0</v>
      </c>
      <c r="BJ77" s="80">
        <v>0</v>
      </c>
      <c r="BK77" s="80">
        <v>-1902760.2100800276</v>
      </c>
      <c r="BL77" s="80">
        <v>0</v>
      </c>
      <c r="BM77" s="80">
        <v>0</v>
      </c>
      <c r="BN77" s="80">
        <v>0</v>
      </c>
      <c r="BO77" s="80">
        <v>0</v>
      </c>
      <c r="BP77" s="80">
        <v>-21025023.784690022</v>
      </c>
      <c r="BQ77" s="80">
        <v>0</v>
      </c>
      <c r="BR77" s="80">
        <v>0</v>
      </c>
      <c r="BS77" s="80">
        <v>0</v>
      </c>
      <c r="BT77" s="80">
        <v>0</v>
      </c>
      <c r="BU77" s="80">
        <v>31568012.251490094</v>
      </c>
    </row>
    <row r="78" spans="13:73" hidden="1" x14ac:dyDescent="0.3">
      <c r="M78" s="80">
        <v>0</v>
      </c>
      <c r="N78" s="80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80">
        <v>0</v>
      </c>
      <c r="U78" s="80">
        <v>0</v>
      </c>
      <c r="V78" s="80">
        <v>0</v>
      </c>
      <c r="W78" s="80">
        <v>0</v>
      </c>
      <c r="X78" s="80">
        <v>0</v>
      </c>
      <c r="Y78" s="80">
        <v>0</v>
      </c>
      <c r="Z78" s="80">
        <v>0</v>
      </c>
      <c r="AA78" s="80">
        <v>0</v>
      </c>
      <c r="AB78" s="80">
        <v>0</v>
      </c>
      <c r="AC78" s="80">
        <v>0</v>
      </c>
      <c r="AD78" s="80">
        <v>0</v>
      </c>
      <c r="AE78" s="80">
        <v>0</v>
      </c>
      <c r="AF78" s="80">
        <v>0</v>
      </c>
      <c r="AG78" s="80">
        <v>0</v>
      </c>
      <c r="AH78" s="80">
        <v>0</v>
      </c>
      <c r="AI78" s="80">
        <v>0</v>
      </c>
      <c r="AJ78" s="80">
        <v>0</v>
      </c>
      <c r="AK78" s="80">
        <v>0</v>
      </c>
      <c r="AL78" s="80">
        <v>0</v>
      </c>
      <c r="AM78" s="80">
        <v>0</v>
      </c>
      <c r="AN78" s="80">
        <v>0</v>
      </c>
      <c r="AO78" s="80">
        <v>0</v>
      </c>
      <c r="AP78" s="80">
        <v>0</v>
      </c>
      <c r="AQ78" s="80">
        <v>0</v>
      </c>
      <c r="AR78" s="80">
        <v>0</v>
      </c>
      <c r="AS78" s="80">
        <v>0</v>
      </c>
      <c r="AT78" s="80">
        <v>0</v>
      </c>
      <c r="AU78" s="80">
        <v>0</v>
      </c>
      <c r="AV78" s="80">
        <v>0</v>
      </c>
      <c r="AW78" s="80">
        <v>0</v>
      </c>
      <c r="AX78" s="80">
        <v>0</v>
      </c>
      <c r="AY78" s="80">
        <v>0</v>
      </c>
      <c r="AZ78" s="80">
        <v>0</v>
      </c>
      <c r="BA78" s="80">
        <v>0</v>
      </c>
      <c r="BB78" s="80">
        <v>0</v>
      </c>
      <c r="BC78" s="80">
        <v>0</v>
      </c>
      <c r="BD78" s="80">
        <v>0</v>
      </c>
      <c r="BE78" s="80">
        <v>0</v>
      </c>
      <c r="BF78" s="80">
        <v>0</v>
      </c>
      <c r="BG78" s="80">
        <v>0</v>
      </c>
      <c r="BH78" s="80">
        <v>0</v>
      </c>
      <c r="BI78" s="80">
        <v>0</v>
      </c>
      <c r="BJ78" s="80">
        <v>0</v>
      </c>
      <c r="BK78" s="80">
        <v>0</v>
      </c>
      <c r="BL78" s="80">
        <v>0</v>
      </c>
      <c r="BM78" s="80">
        <v>0</v>
      </c>
      <c r="BN78" s="80">
        <v>0</v>
      </c>
      <c r="BO78" s="80">
        <v>0</v>
      </c>
      <c r="BP78" s="80">
        <v>0</v>
      </c>
      <c r="BQ78" s="80">
        <v>0</v>
      </c>
      <c r="BR78" s="80">
        <v>0</v>
      </c>
      <c r="BS78" s="80">
        <v>0</v>
      </c>
      <c r="BT78" s="80">
        <v>0</v>
      </c>
      <c r="BU78" s="80">
        <v>0</v>
      </c>
    </row>
    <row r="79" spans="13:73" hidden="1" x14ac:dyDescent="0.3">
      <c r="M79" s="80">
        <v>49387728.851700023</v>
      </c>
      <c r="N79" s="80">
        <v>0</v>
      </c>
      <c r="O79" s="80">
        <v>0</v>
      </c>
      <c r="P79" s="80">
        <v>0</v>
      </c>
      <c r="Q79" s="80">
        <v>0</v>
      </c>
      <c r="R79" s="80">
        <v>-25063084.544510007</v>
      </c>
      <c r="S79" s="80">
        <v>0</v>
      </c>
      <c r="T79" s="80">
        <v>0</v>
      </c>
      <c r="U79" s="80">
        <v>0</v>
      </c>
      <c r="V79" s="80">
        <v>0</v>
      </c>
      <c r="W79" s="80">
        <v>23141948.88906005</v>
      </c>
      <c r="X79" s="80">
        <v>0</v>
      </c>
      <c r="Y79" s="80">
        <v>0</v>
      </c>
      <c r="Z79" s="80">
        <v>0</v>
      </c>
      <c r="AA79" s="80">
        <v>0</v>
      </c>
      <c r="AB79" s="80">
        <v>31661558.471819967</v>
      </c>
      <c r="AC79" s="80">
        <v>0</v>
      </c>
      <c r="AD79" s="80">
        <v>0</v>
      </c>
      <c r="AE79" s="80">
        <v>0</v>
      </c>
      <c r="AF79" s="80">
        <v>0</v>
      </c>
      <c r="AG79" s="80">
        <v>-9823922.1849499643</v>
      </c>
      <c r="AH79" s="80">
        <v>0</v>
      </c>
      <c r="AI79" s="80">
        <v>0</v>
      </c>
      <c r="AJ79" s="80">
        <v>0</v>
      </c>
      <c r="AK79" s="80">
        <v>0</v>
      </c>
      <c r="AL79" s="80">
        <v>20889134.601770043</v>
      </c>
      <c r="AM79" s="80">
        <v>0</v>
      </c>
      <c r="AN79" s="80">
        <v>0</v>
      </c>
      <c r="AO79" s="80">
        <v>0</v>
      </c>
      <c r="AP79" s="80">
        <v>0</v>
      </c>
      <c r="AQ79" s="80">
        <v>18400396.399639979</v>
      </c>
      <c r="AR79" s="80">
        <v>0</v>
      </c>
      <c r="AS79" s="80">
        <v>0</v>
      </c>
      <c r="AT79" s="80">
        <v>0</v>
      </c>
      <c r="AU79" s="80">
        <v>0</v>
      </c>
      <c r="AV79" s="80">
        <v>-50513348.565300047</v>
      </c>
      <c r="AW79" s="80">
        <v>0</v>
      </c>
      <c r="AX79" s="80">
        <v>0</v>
      </c>
      <c r="AY79" s="80">
        <v>0</v>
      </c>
      <c r="AZ79" s="80">
        <v>0</v>
      </c>
      <c r="BA79" s="80">
        <v>98903858.823830009</v>
      </c>
      <c r="BB79" s="80">
        <v>0</v>
      </c>
      <c r="BC79" s="80">
        <v>0</v>
      </c>
      <c r="BD79" s="80">
        <v>0</v>
      </c>
      <c r="BE79" s="80">
        <v>0</v>
      </c>
      <c r="BF79" s="80">
        <v>108256899.56084999</v>
      </c>
      <c r="BG79" s="80">
        <v>0</v>
      </c>
      <c r="BH79" s="80">
        <v>0</v>
      </c>
      <c r="BI79" s="80">
        <v>0</v>
      </c>
      <c r="BJ79" s="80">
        <v>0</v>
      </c>
      <c r="BK79" s="80">
        <v>-37871360.210080028</v>
      </c>
      <c r="BL79" s="80">
        <v>0</v>
      </c>
      <c r="BM79" s="80">
        <v>0</v>
      </c>
      <c r="BN79" s="80">
        <v>0</v>
      </c>
      <c r="BO79" s="80">
        <v>0</v>
      </c>
      <c r="BP79" s="80">
        <v>13927302.827849776</v>
      </c>
      <c r="BQ79" s="80">
        <v>0</v>
      </c>
      <c r="BR79" s="80">
        <v>0</v>
      </c>
      <c r="BS79" s="80">
        <v>0</v>
      </c>
      <c r="BT79" s="80">
        <v>0</v>
      </c>
      <c r="BU79" s="80">
        <v>156984270.74306005</v>
      </c>
    </row>
    <row r="80" spans="13:73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spans="13:138" hidden="1" x14ac:dyDescent="0.3"/>
    <row r="98" spans="13:138" hidden="1" x14ac:dyDescent="0.3"/>
    <row r="99" spans="13:138" hidden="1" x14ac:dyDescent="0.3"/>
    <row r="100" spans="13:138" hidden="1" x14ac:dyDescent="0.3"/>
    <row r="101" spans="13:138" hidden="1" x14ac:dyDescent="0.3"/>
    <row r="102" spans="13:138" hidden="1" x14ac:dyDescent="0.3"/>
    <row r="103" spans="13:138" x14ac:dyDescent="0.3">
      <c r="BZ103" s="33"/>
    </row>
    <row r="104" spans="13:138" x14ac:dyDescent="0.3">
      <c r="M104" s="398"/>
      <c r="BZ104" s="37"/>
      <c r="EH104" s="646"/>
    </row>
    <row r="105" spans="13:138" x14ac:dyDescent="0.3">
      <c r="DL105" s="80">
        <v>2087353.7651195501</v>
      </c>
    </row>
    <row r="115" spans="143:143" x14ac:dyDescent="0.3">
      <c r="EM115" s="475"/>
    </row>
  </sheetData>
  <mergeCells count="3">
    <mergeCell ref="H8:BU8"/>
    <mergeCell ref="BZ8:EM8"/>
    <mergeCell ref="D38:BU38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Summary</vt:lpstr>
      <vt:lpstr>Table 1</vt:lpstr>
      <vt:lpstr>Table 2 pg1</vt:lpstr>
      <vt:lpstr>Table 2 pg2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1'!Print_Area</vt:lpstr>
      <vt:lpstr>'Table 2 pg1'!Print_Area</vt:lpstr>
      <vt:lpstr>'Table 2 pg2'!Print_Area</vt:lpstr>
      <vt:lpstr>'Table 3 summary'!Print_Area</vt:lpstr>
      <vt:lpstr>'Table 3.1'!Print_Area</vt:lpstr>
      <vt:lpstr>'Table 3.3'!Print_Area</vt:lpstr>
      <vt:lpstr>'Table 3.4'!Print_Area</vt:lpstr>
      <vt:lpstr>'Table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Millicent Bereda</dc:creator>
  <cp:lastModifiedBy>Millicent Bereda</cp:lastModifiedBy>
  <cp:lastPrinted>2024-01-29T12:07:09Z</cp:lastPrinted>
  <dcterms:created xsi:type="dcterms:W3CDTF">2023-05-26T10:09:57Z</dcterms:created>
  <dcterms:modified xsi:type="dcterms:W3CDTF">2024-01-29T12:12:09Z</dcterms:modified>
</cp:coreProperties>
</file>